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53222"/>
  <mc:AlternateContent xmlns:mc="http://schemas.openxmlformats.org/markup-compatibility/2006">
    <mc:Choice Requires="x15">
      <x15ac:absPath xmlns:x15ac="http://schemas.microsoft.com/office/spreadsheetml/2010/11/ac" url="C:\Users\WINDOWS 10 24H2\Desktop\"/>
    </mc:Choice>
  </mc:AlternateContent>
  <bookViews>
    <workbookView xWindow="0" yWindow="0" windowWidth="24000" windowHeight="8430" tabRatio="642" firstSheet="34" activeTab="54"/>
  </bookViews>
  <sheets>
    <sheet name="Sheet5" sheetId="1" state="hidden" r:id="rId1"/>
    <sheet name="Sheet3" sheetId="2" state="hidden" r:id="rId2"/>
    <sheet name="PERSONEL EMOLUMENTS" sheetId="3" state="hidden" r:id="rId3"/>
    <sheet name="Sheet2" sheetId="4" state="hidden" r:id="rId4"/>
    <sheet name="Sheet1" sheetId="5" state="hidden" r:id="rId5"/>
    <sheet name="PROJECT SUMMARY" sheetId="6" state="hidden" r:id="rId6"/>
    <sheet name="Revenue" sheetId="7" r:id="rId7"/>
    <sheet name="GRAND SUMMARY" sheetId="8" r:id="rId8"/>
    <sheet name="SUMMARY DEVELOP." sheetId="9" r:id="rId9"/>
    <sheet name="SUMMARY RECURRENT" sheetId="10" r:id="rId10"/>
    <sheet name="PEMOLUMENTS SUMMARY" sheetId="11" r:id="rId11"/>
    <sheet name="O &amp; M SUMMARY" sheetId="12" r:id="rId12"/>
    <sheet name="PROJECTS DETAILS" sheetId="13" r:id="rId13"/>
    <sheet name="Salo &amp; OM" sheetId="14" state="hidden" r:id="rId14"/>
    <sheet name="EXECUTIVE" sheetId="15" r:id="rId15"/>
    <sheet name="CPSB" sheetId="16" r:id="rId16"/>
    <sheet name="OFFICE OF THE COUNTY ATTORNEY" sheetId="17" r:id="rId17"/>
    <sheet name="EXECUTIVE 1" sheetId="18" state="hidden" r:id="rId18"/>
    <sheet name="ADMINISTRATION" sheetId="19" r:id="rId19"/>
    <sheet name="STAKEHOLDER" sheetId="20" r:id="rId20"/>
    <sheet name="ADMIN 1" sheetId="21" state="hidden" r:id="rId21"/>
    <sheet name="FINANCE" sheetId="22" r:id="rId22"/>
    <sheet name="FINANCE 1" sheetId="23" state="hidden" r:id="rId23"/>
    <sheet name="PLANNING" sheetId="24" r:id="rId24"/>
    <sheet name="AGRIC &amp; COOP" sheetId="25" r:id="rId25"/>
    <sheet name="LIVESTOCK &amp; VET" sheetId="26" r:id="rId26"/>
    <sheet name="WATER, ENERGY, ENVIRONMENT AND " sheetId="27" r:id="rId27"/>
    <sheet name="ENVIRONMENT " sheetId="28" r:id="rId28"/>
    <sheet name="LIVESTOCK" sheetId="29" state="hidden" r:id="rId29"/>
    <sheet name="ENERGY 1" sheetId="30" state="hidden" r:id="rId30"/>
    <sheet name="EDUCATION 1" sheetId="31" state="hidden" r:id="rId31"/>
    <sheet name="EDUCATION" sheetId="32" r:id="rId32"/>
    <sheet name="MEDICAL" sheetId="33" r:id="rId33"/>
    <sheet name="PUBLIC HEALTH" sheetId="34" r:id="rId34"/>
    <sheet name="LANDS" sheetId="35" r:id="rId35"/>
    <sheet name="ROADS" sheetId="36" r:id="rId36"/>
    <sheet name="PUBLIC WORKS" sheetId="37" r:id="rId37"/>
    <sheet name="MEDICAL 1" sheetId="38" state="hidden" r:id="rId38"/>
    <sheet name="LANDS 1" sheetId="39" state="hidden" r:id="rId39"/>
    <sheet name="ROADS 1" sheetId="40" state="hidden" r:id="rId40"/>
    <sheet name="Sheet7" sheetId="41" state="hidden" r:id="rId41"/>
    <sheet name="TRADE 1" sheetId="42" state="hidden" r:id="rId42"/>
    <sheet name="CULTURE 1" sheetId="43" state="hidden" r:id="rId43"/>
    <sheet name="TRADE" sheetId="44" r:id="rId44"/>
    <sheet name="CULTURE" sheetId="45" r:id="rId45"/>
    <sheet name="KISII MUNICIPALITY" sheetId="46" r:id="rId46"/>
    <sheet name="OGEMBO MUNICIPALITY " sheetId="47" r:id="rId47"/>
    <sheet name="CA" sheetId="48" state="hidden" r:id="rId48"/>
    <sheet name="COUNTY ASSEMBLY" sheetId="49" state="hidden" r:id="rId49"/>
    <sheet name="COUNTY ASSEMBLY1" sheetId="50" state="hidden" r:id="rId50"/>
    <sheet name="Sheet4" sheetId="51" state="hidden" r:id="rId51"/>
    <sheet name="Sheet6" sheetId="52" state="hidden" r:id="rId52"/>
    <sheet name="KISII MUNICIPALITY 1" sheetId="53" state="hidden" r:id="rId53"/>
    <sheet name="OGEMBO MUNICIPALITY 1 " sheetId="54" state="hidden" r:id="rId54"/>
    <sheet name="ASSEMBLY" sheetId="55" r:id="rId55"/>
  </sheets>
  <externalReferences>
    <externalReference r:id="rId56"/>
  </externalReferences>
  <definedNames>
    <definedName name="_xlnm._FilterDatabase" localSheetId="12" hidden="1">'PROJECTS DETAILS'!$A$1:$P$2231</definedName>
    <definedName name="_xlnm._FilterDatabase" localSheetId="43" hidden="1">TRADE!$A$1:$F$262</definedName>
    <definedName name="_xlnm.Print_Area" localSheetId="18">ADMINISTRATION!$A$1:$P$139</definedName>
    <definedName name="_xlnm.Print_Area" localSheetId="24">'AGRIC &amp; COOP'!$A$1:$N$208</definedName>
    <definedName name="_xlnm.Print_Area" localSheetId="54">ASSEMBLY!$A$1:$M$223</definedName>
    <definedName name="_xlnm.Print_Area" localSheetId="15">CPSB!$A$1:$P$72</definedName>
    <definedName name="_xlnm.Print_Area" localSheetId="44">CULTURE!$A$1:$P$174</definedName>
    <definedName name="_xlnm.Print_Area" localSheetId="31">EDUCATION!$A$1:$P$109</definedName>
    <definedName name="_xlnm.Print_Area" localSheetId="27">'ENVIRONMENT '!$A$1:$L$9</definedName>
    <definedName name="_xlnm.Print_Area" localSheetId="14">EXECUTIVE!$A$1:$P$184</definedName>
    <definedName name="_xlnm.Print_Area" localSheetId="21">FINANCE!$A$1:$P$227</definedName>
    <definedName name="_xlnm.Print_Area" localSheetId="7">'GRAND SUMMARY'!$A$1:$L$28</definedName>
    <definedName name="_xlnm.Print_Area" localSheetId="45">'KISII MUNICIPALITY'!$A$1:$P$102</definedName>
    <definedName name="_xlnm.Print_Area" localSheetId="25">'LIVESTOCK &amp; VET'!$A$1:$P$142</definedName>
    <definedName name="_xlnm.Print_Area" localSheetId="11">'O &amp; M SUMMARY'!$A$1:$L$27</definedName>
    <definedName name="_xlnm.Print_Area" localSheetId="16">'OFFICE OF THE COUNTY ATTORNEY'!$A$1:$Q$87</definedName>
    <definedName name="_xlnm.Print_Area" localSheetId="46">'OGEMBO MUNICIPALITY '!$A$1:$P$142</definedName>
    <definedName name="_xlnm.Print_Area" localSheetId="23">PLANNING!$A$1:$P$180</definedName>
    <definedName name="_xlnm.Print_Area" localSheetId="12">'PROJECTS DETAILS'!$A$1:$Q$2232</definedName>
    <definedName name="_xlnm.Print_Area" localSheetId="36">'PUBLIC WORKS'!$A$1:$P$85</definedName>
    <definedName name="_xlnm.Print_Area" localSheetId="6">Revenue!$A$1:$M$54</definedName>
    <definedName name="_xlnm.Print_Area" localSheetId="35">ROADS!$A$1:$P$85</definedName>
    <definedName name="_xlnm.Print_Area" localSheetId="19">STAKEHOLDER!$A$1:$P$93</definedName>
    <definedName name="_xlnm.Print_Area" localSheetId="8">'SUMMARY DEVELOP.'!$A$1:$L$33</definedName>
    <definedName name="_xlnm.Print_Area" localSheetId="9">'SUMMARY RECURRENT'!$A$1:$L$25</definedName>
    <definedName name="_xlnm.Print_Area" localSheetId="43">TRADE!$A$1:$P$260</definedName>
    <definedName name="_xlnm.Print_Area" localSheetId="26">'WATER, ENERGY, ENVIRONMENT AND '!$A$1:$P$109</definedName>
    <definedName name="_xlnm.Print_Titles" localSheetId="54">ASSEMBLY!$1:$2</definedName>
    <definedName name="_xlnm.Print_Titles" localSheetId="44">CULTURE!$1:$2</definedName>
    <definedName name="_xlnm.Print_Titles" localSheetId="31">EDUCATION!$1:$2</definedName>
    <definedName name="_xlnm.Print_Titles" localSheetId="21">FINANCE!$1:$2</definedName>
    <definedName name="_xlnm.Print_Titles" localSheetId="45">'KISII MUNICIPALITY'!$1:$2</definedName>
    <definedName name="_xlnm.Print_Titles" localSheetId="34">LANDS!$1:$2</definedName>
    <definedName name="_xlnm.Print_Titles" localSheetId="25">'LIVESTOCK &amp; VET'!$1:$2</definedName>
    <definedName name="_xlnm.Print_Titles" localSheetId="32">MEDICAL!$1:$2</definedName>
    <definedName name="_xlnm.Print_Titles" localSheetId="23">PLANNING!$1:$2</definedName>
    <definedName name="_xlnm.Print_Titles" localSheetId="12">'PROJECTS DETAILS'!$1:$3</definedName>
    <definedName name="_xlnm.Print_Titles" localSheetId="6">Revenue!$1:$2</definedName>
    <definedName name="_xlnm.Print_Titles" localSheetId="43">TRADE!$1:$2</definedName>
    <definedName name="_xlnm.Print_Titles" localSheetId="26">'WATER, ENERGY, ENVIRONMENT AND '!$1:$2</definedName>
  </definedNames>
  <calcPr calcId="191029"/>
</workbook>
</file>

<file path=xl/calcChain.xml><?xml version="1.0" encoding="utf-8"?>
<calcChain xmlns="http://schemas.openxmlformats.org/spreadsheetml/2006/main">
  <c r="M223" i="55" l="1"/>
  <c r="L223" i="55"/>
  <c r="K223" i="55"/>
  <c r="J223" i="55"/>
  <c r="I223" i="55"/>
  <c r="H223" i="55"/>
  <c r="G223" i="55"/>
  <c r="F223" i="55"/>
  <c r="E223" i="55"/>
  <c r="C223" i="55"/>
  <c r="L222" i="55"/>
  <c r="J222" i="55"/>
  <c r="M221" i="55"/>
  <c r="L221" i="55"/>
  <c r="K221" i="55"/>
  <c r="J221" i="55"/>
  <c r="I221" i="55"/>
  <c r="H221" i="55"/>
  <c r="G221" i="55"/>
  <c r="F221" i="55"/>
  <c r="E221" i="55"/>
  <c r="C221" i="55"/>
  <c r="L220" i="55"/>
  <c r="J220" i="55"/>
  <c r="G220" i="55"/>
  <c r="E220" i="55"/>
  <c r="L219" i="55"/>
  <c r="J219" i="55"/>
  <c r="G219" i="55"/>
  <c r="E219" i="55"/>
  <c r="L218" i="55"/>
  <c r="J218" i="55"/>
  <c r="G218" i="55"/>
  <c r="E218" i="55"/>
  <c r="L217" i="55"/>
  <c r="J217" i="55"/>
  <c r="G217" i="55"/>
  <c r="E217" i="55"/>
  <c r="L216" i="55"/>
  <c r="J216" i="55"/>
  <c r="G216" i="55"/>
  <c r="E216" i="55"/>
  <c r="L215" i="55"/>
  <c r="J215" i="55"/>
  <c r="G215" i="55"/>
  <c r="E215" i="55"/>
  <c r="L214" i="55"/>
  <c r="J214" i="55"/>
  <c r="L213" i="55"/>
  <c r="J213" i="55"/>
  <c r="L212" i="55"/>
  <c r="J212" i="55"/>
  <c r="L211" i="55"/>
  <c r="J211" i="55"/>
  <c r="M210" i="55"/>
  <c r="L210" i="55"/>
  <c r="K210" i="55"/>
  <c r="J210" i="55"/>
  <c r="I210" i="55"/>
  <c r="H210" i="55"/>
  <c r="G210" i="55"/>
  <c r="F210" i="55"/>
  <c r="E210" i="55"/>
  <c r="D210" i="55"/>
  <c r="C210" i="55"/>
  <c r="L209" i="55"/>
  <c r="J209" i="55"/>
  <c r="L208" i="55"/>
  <c r="J208" i="55"/>
  <c r="M207" i="55"/>
  <c r="L207" i="55"/>
  <c r="K207" i="55"/>
  <c r="J207" i="55"/>
  <c r="I207" i="55"/>
  <c r="H207" i="55"/>
  <c r="G207" i="55"/>
  <c r="F207" i="55"/>
  <c r="E207" i="55"/>
  <c r="D207" i="55"/>
  <c r="C207" i="55"/>
  <c r="M206" i="55"/>
  <c r="L206" i="55"/>
  <c r="K206" i="55"/>
  <c r="J206" i="55"/>
  <c r="I206" i="55"/>
  <c r="H206" i="55"/>
  <c r="G206" i="55"/>
  <c r="F206" i="55"/>
  <c r="E206" i="55"/>
  <c r="D206" i="55"/>
  <c r="C206" i="55"/>
  <c r="M205" i="55"/>
  <c r="L205" i="55"/>
  <c r="K205" i="55"/>
  <c r="J205" i="55"/>
  <c r="I205" i="55"/>
  <c r="H205" i="55"/>
  <c r="G205" i="55"/>
  <c r="E205" i="55"/>
  <c r="C205" i="55"/>
  <c r="L204" i="55"/>
  <c r="J204" i="55"/>
  <c r="G204" i="55"/>
  <c r="E204" i="55"/>
  <c r="L203" i="55"/>
  <c r="J203" i="55"/>
  <c r="G203" i="55"/>
  <c r="E203" i="55"/>
  <c r="L202" i="55"/>
  <c r="J202" i="55"/>
  <c r="G202" i="55"/>
  <c r="E202" i="55"/>
  <c r="L201" i="55"/>
  <c r="J201" i="55"/>
  <c r="G201" i="55"/>
  <c r="E201" i="55"/>
  <c r="L200" i="55"/>
  <c r="J200" i="55"/>
  <c r="G200" i="55"/>
  <c r="E200" i="55"/>
  <c r="L199" i="55"/>
  <c r="J199" i="55"/>
  <c r="G199" i="55"/>
  <c r="E199" i="55"/>
  <c r="L198" i="55"/>
  <c r="J198" i="55"/>
  <c r="G198" i="55"/>
  <c r="E198" i="55"/>
  <c r="L197" i="55"/>
  <c r="J197" i="55"/>
  <c r="G197" i="55"/>
  <c r="E197" i="55"/>
  <c r="L196" i="55"/>
  <c r="J196" i="55"/>
  <c r="G196" i="55"/>
  <c r="E196" i="55"/>
  <c r="L195" i="55"/>
  <c r="J195" i="55"/>
  <c r="G195" i="55"/>
  <c r="E195" i="55"/>
  <c r="C195" i="55"/>
  <c r="L194" i="55"/>
  <c r="J194" i="55"/>
  <c r="L193" i="55"/>
  <c r="J193" i="55"/>
  <c r="L192" i="55"/>
  <c r="J192" i="55"/>
  <c r="M191" i="55"/>
  <c r="L191" i="55"/>
  <c r="K191" i="55"/>
  <c r="J191" i="55"/>
  <c r="I191" i="55"/>
  <c r="H191" i="55"/>
  <c r="G191" i="55"/>
  <c r="F191" i="55"/>
  <c r="E191" i="55"/>
  <c r="D191" i="55"/>
  <c r="C191" i="55"/>
  <c r="L190" i="55"/>
  <c r="J190" i="55"/>
  <c r="E190" i="55"/>
  <c r="L189" i="55"/>
  <c r="J189" i="55"/>
  <c r="E189" i="55"/>
  <c r="L188" i="55"/>
  <c r="J188" i="55"/>
  <c r="E188" i="55"/>
  <c r="L187" i="55"/>
  <c r="J187" i="55"/>
  <c r="M186" i="55"/>
  <c r="L186" i="55"/>
  <c r="K186" i="55"/>
  <c r="J186" i="55"/>
  <c r="I186" i="55"/>
  <c r="H186" i="55"/>
  <c r="G186" i="55"/>
  <c r="F186" i="55"/>
  <c r="E186" i="55"/>
  <c r="D186" i="55"/>
  <c r="C186" i="55"/>
  <c r="L185" i="55"/>
  <c r="J185" i="55"/>
  <c r="G185" i="55"/>
  <c r="E185" i="55"/>
  <c r="L184" i="55"/>
  <c r="J184" i="55"/>
  <c r="L183" i="55"/>
  <c r="J183" i="55"/>
  <c r="M182" i="55"/>
  <c r="L182" i="55"/>
  <c r="K182" i="55"/>
  <c r="J182" i="55"/>
  <c r="I182" i="55"/>
  <c r="H182" i="55"/>
  <c r="G182" i="55"/>
  <c r="F182" i="55"/>
  <c r="E182" i="55"/>
  <c r="D182" i="55"/>
  <c r="C182" i="55"/>
  <c r="L181" i="55"/>
  <c r="J181" i="55"/>
  <c r="G181" i="55"/>
  <c r="L180" i="55"/>
  <c r="J180" i="55"/>
  <c r="G180" i="55"/>
  <c r="E180" i="55"/>
  <c r="L179" i="55"/>
  <c r="J179" i="55"/>
  <c r="G179" i="55"/>
  <c r="E179" i="55"/>
  <c r="L178" i="55"/>
  <c r="J178" i="55"/>
  <c r="G178" i="55"/>
  <c r="E178" i="55"/>
  <c r="L177" i="55"/>
  <c r="J177" i="55"/>
  <c r="G177" i="55"/>
  <c r="E177" i="55"/>
  <c r="L176" i="55"/>
  <c r="J176" i="55"/>
  <c r="G176" i="55"/>
  <c r="E176" i="55"/>
  <c r="L175" i="55"/>
  <c r="J175" i="55"/>
  <c r="G175" i="55"/>
  <c r="E175" i="55"/>
  <c r="L174" i="55"/>
  <c r="J174" i="55"/>
  <c r="G174" i="55"/>
  <c r="E174" i="55"/>
  <c r="L173" i="55"/>
  <c r="J173" i="55"/>
  <c r="G173" i="55"/>
  <c r="E173" i="55"/>
  <c r="L172" i="55"/>
  <c r="J172" i="55"/>
  <c r="L171" i="55"/>
  <c r="J171" i="55"/>
  <c r="M170" i="55"/>
  <c r="L170" i="55"/>
  <c r="K170" i="55"/>
  <c r="J170" i="55"/>
  <c r="I170" i="55"/>
  <c r="H170" i="55"/>
  <c r="G170" i="55"/>
  <c r="F170" i="55"/>
  <c r="E170" i="55"/>
  <c r="D170" i="55"/>
  <c r="C170" i="55"/>
  <c r="L169" i="55"/>
  <c r="J169" i="55"/>
  <c r="G169" i="55"/>
  <c r="E169" i="55"/>
  <c r="L168" i="55"/>
  <c r="J168" i="55"/>
  <c r="E168" i="55"/>
  <c r="L167" i="55"/>
  <c r="J167" i="55"/>
  <c r="M166" i="55"/>
  <c r="L166" i="55"/>
  <c r="K166" i="55"/>
  <c r="J166" i="55"/>
  <c r="I166" i="55"/>
  <c r="H166" i="55"/>
  <c r="G166" i="55"/>
  <c r="F166" i="55"/>
  <c r="E166" i="55"/>
  <c r="D166" i="55"/>
  <c r="C166" i="55"/>
  <c r="L165" i="55"/>
  <c r="J165" i="55"/>
  <c r="E165" i="55"/>
  <c r="L164" i="55"/>
  <c r="J164" i="55"/>
  <c r="E164" i="55"/>
  <c r="L163" i="55"/>
  <c r="J163" i="55"/>
  <c r="E163" i="55"/>
  <c r="L162" i="55"/>
  <c r="J162" i="55"/>
  <c r="M161" i="55"/>
  <c r="L161" i="55"/>
  <c r="K161" i="55"/>
  <c r="J161" i="55"/>
  <c r="I161" i="55"/>
  <c r="H161" i="55"/>
  <c r="G161" i="55"/>
  <c r="F161" i="55"/>
  <c r="E161" i="55"/>
  <c r="D161" i="55"/>
  <c r="C161" i="55"/>
  <c r="L160" i="55"/>
  <c r="J160" i="55"/>
  <c r="G160" i="55"/>
  <c r="E160" i="55"/>
  <c r="L159" i="55"/>
  <c r="J159" i="55"/>
  <c r="G159" i="55"/>
  <c r="E159" i="55"/>
  <c r="L158" i="55"/>
  <c r="J158" i="55"/>
  <c r="G158" i="55"/>
  <c r="E158" i="55"/>
  <c r="L157" i="55"/>
  <c r="J157" i="55"/>
  <c r="G157" i="55"/>
  <c r="E157" i="55"/>
  <c r="L156" i="55"/>
  <c r="J156" i="55"/>
  <c r="G156" i="55"/>
  <c r="E156" i="55"/>
  <c r="L155" i="55"/>
  <c r="J155" i="55"/>
  <c r="M154" i="55"/>
  <c r="L154" i="55"/>
  <c r="K154" i="55"/>
  <c r="J154" i="55"/>
  <c r="I154" i="55"/>
  <c r="H154" i="55"/>
  <c r="G154" i="55"/>
  <c r="F154" i="55"/>
  <c r="E154" i="55"/>
  <c r="D154" i="55"/>
  <c r="C154" i="55"/>
  <c r="L153" i="55"/>
  <c r="J153" i="55"/>
  <c r="G153" i="55"/>
  <c r="E153" i="55"/>
  <c r="L152" i="55"/>
  <c r="J152" i="55"/>
  <c r="G152" i="55"/>
  <c r="E152" i="55"/>
  <c r="L151" i="55"/>
  <c r="J151" i="55"/>
  <c r="G151" i="55"/>
  <c r="E151" i="55"/>
  <c r="L150" i="55"/>
  <c r="J150" i="55"/>
  <c r="L149" i="55"/>
  <c r="J149" i="55"/>
  <c r="L148" i="55"/>
  <c r="J148" i="55"/>
  <c r="M147" i="55"/>
  <c r="L147" i="55"/>
  <c r="K147" i="55"/>
  <c r="J147" i="55"/>
  <c r="I147" i="55"/>
  <c r="H147" i="55"/>
  <c r="G147" i="55"/>
  <c r="F147" i="55"/>
  <c r="E147" i="55"/>
  <c r="D147" i="55"/>
  <c r="C147" i="55"/>
  <c r="L146" i="55"/>
  <c r="J146" i="55"/>
  <c r="G146" i="55"/>
  <c r="E146" i="55"/>
  <c r="L145" i="55"/>
  <c r="J145" i="55"/>
  <c r="G145" i="55"/>
  <c r="E145" i="55"/>
  <c r="L144" i="55"/>
  <c r="J144" i="55"/>
  <c r="G144" i="55"/>
  <c r="E144" i="55"/>
  <c r="L143" i="55"/>
  <c r="J143" i="55"/>
  <c r="M142" i="55"/>
  <c r="L142" i="55"/>
  <c r="K142" i="55"/>
  <c r="J142" i="55"/>
  <c r="I142" i="55"/>
  <c r="H142" i="55"/>
  <c r="G142" i="55"/>
  <c r="F142" i="55"/>
  <c r="E142" i="55"/>
  <c r="D142" i="55"/>
  <c r="C142" i="55"/>
  <c r="L141" i="55"/>
  <c r="J141" i="55"/>
  <c r="G141" i="55"/>
  <c r="E141" i="55"/>
  <c r="L140" i="55"/>
  <c r="J140" i="55"/>
  <c r="G140" i="55"/>
  <c r="E140" i="55"/>
  <c r="L139" i="55"/>
  <c r="J139" i="55"/>
  <c r="G139" i="55"/>
  <c r="E139" i="55"/>
  <c r="L138" i="55"/>
  <c r="J138" i="55"/>
  <c r="G138" i="55"/>
  <c r="E138" i="55"/>
  <c r="L137" i="55"/>
  <c r="J137" i="55"/>
  <c r="G137" i="55"/>
  <c r="E137" i="55"/>
  <c r="L136" i="55"/>
  <c r="J136" i="55"/>
  <c r="G136" i="55"/>
  <c r="E136" i="55"/>
  <c r="L135" i="55"/>
  <c r="J135" i="55"/>
  <c r="M134" i="55"/>
  <c r="L134" i="55"/>
  <c r="K134" i="55"/>
  <c r="J134" i="55"/>
  <c r="I134" i="55"/>
  <c r="H134" i="55"/>
  <c r="G134" i="55"/>
  <c r="F134" i="55"/>
  <c r="E134" i="55"/>
  <c r="D134" i="55"/>
  <c r="C134" i="55"/>
  <c r="L133" i="55"/>
  <c r="J133" i="55"/>
  <c r="L132" i="55"/>
  <c r="J132" i="55"/>
  <c r="M131" i="55"/>
  <c r="L131" i="55"/>
  <c r="K131" i="55"/>
  <c r="J131" i="55"/>
  <c r="I131" i="55"/>
  <c r="H131" i="55"/>
  <c r="G131" i="55"/>
  <c r="F131" i="55"/>
  <c r="E131" i="55"/>
  <c r="D131" i="55"/>
  <c r="C131" i="55"/>
  <c r="L130" i="55"/>
  <c r="J130" i="55"/>
  <c r="E130" i="55"/>
  <c r="L129" i="55"/>
  <c r="J129" i="55"/>
  <c r="E129" i="55"/>
  <c r="L128" i="55"/>
  <c r="J128" i="55"/>
  <c r="E128" i="55"/>
  <c r="L127" i="55"/>
  <c r="J127" i="55"/>
  <c r="E127" i="55"/>
  <c r="L126" i="55"/>
  <c r="J126" i="55"/>
  <c r="M125" i="55"/>
  <c r="L125" i="55"/>
  <c r="K125" i="55"/>
  <c r="J125" i="55"/>
  <c r="I125" i="55"/>
  <c r="H125" i="55"/>
  <c r="G125" i="55"/>
  <c r="F125" i="55"/>
  <c r="E125" i="55"/>
  <c r="D125" i="55"/>
  <c r="C125" i="55"/>
  <c r="L124" i="55"/>
  <c r="J124" i="55"/>
  <c r="E124" i="55"/>
  <c r="L123" i="55"/>
  <c r="J123" i="55"/>
  <c r="E123" i="55"/>
  <c r="L122" i="55"/>
  <c r="J122" i="55"/>
  <c r="E122" i="55"/>
  <c r="L121" i="55"/>
  <c r="J121" i="55"/>
  <c r="M120" i="55"/>
  <c r="L120" i="55"/>
  <c r="K120" i="55"/>
  <c r="J120" i="55"/>
  <c r="I120" i="55"/>
  <c r="H120" i="55"/>
  <c r="G120" i="55"/>
  <c r="F120" i="55"/>
  <c r="E120" i="55"/>
  <c r="D120" i="55"/>
  <c r="C120" i="55"/>
  <c r="L119" i="55"/>
  <c r="J119" i="55"/>
  <c r="E119" i="55"/>
  <c r="L118" i="55"/>
  <c r="J118" i="55"/>
  <c r="E118" i="55"/>
  <c r="L117" i="55"/>
  <c r="J117" i="55"/>
  <c r="E117" i="55"/>
  <c r="L116" i="55"/>
  <c r="J116" i="55"/>
  <c r="M115" i="55"/>
  <c r="L115" i="55"/>
  <c r="K115" i="55"/>
  <c r="J115" i="55"/>
  <c r="I115" i="55"/>
  <c r="H115" i="55"/>
  <c r="G115" i="55"/>
  <c r="F115" i="55"/>
  <c r="E115" i="55"/>
  <c r="D115" i="55"/>
  <c r="C115" i="55"/>
  <c r="L114" i="55"/>
  <c r="J114" i="55"/>
  <c r="G114" i="55"/>
  <c r="E114" i="55"/>
  <c r="L113" i="55"/>
  <c r="J113" i="55"/>
  <c r="G113" i="55"/>
  <c r="E113" i="55"/>
  <c r="L112" i="55"/>
  <c r="J112" i="55"/>
  <c r="G112" i="55"/>
  <c r="E112" i="55"/>
  <c r="L111" i="55"/>
  <c r="J111" i="55"/>
  <c r="M110" i="55"/>
  <c r="L110" i="55"/>
  <c r="K110" i="55"/>
  <c r="J110" i="55"/>
  <c r="I110" i="55"/>
  <c r="H110" i="55"/>
  <c r="G110" i="55"/>
  <c r="F110" i="55"/>
  <c r="E110" i="55"/>
  <c r="D110" i="55"/>
  <c r="C110" i="55"/>
  <c r="L109" i="55"/>
  <c r="J109" i="55"/>
  <c r="G109" i="55"/>
  <c r="E109" i="55"/>
  <c r="L108" i="55"/>
  <c r="J108" i="55"/>
  <c r="G108" i="55"/>
  <c r="E108" i="55"/>
  <c r="L107" i="55"/>
  <c r="J107" i="55"/>
  <c r="G107" i="55"/>
  <c r="E107" i="55"/>
  <c r="L106" i="55"/>
  <c r="J106" i="55"/>
  <c r="L105" i="55"/>
  <c r="J105" i="55"/>
  <c r="L104" i="55"/>
  <c r="J104" i="55"/>
  <c r="M103" i="55"/>
  <c r="L103" i="55"/>
  <c r="K103" i="55"/>
  <c r="J103" i="55"/>
  <c r="I103" i="55"/>
  <c r="H103" i="55"/>
  <c r="G103" i="55"/>
  <c r="F103" i="55"/>
  <c r="E103" i="55"/>
  <c r="D103" i="55"/>
  <c r="C103" i="55"/>
  <c r="L102" i="55"/>
  <c r="J102" i="55"/>
  <c r="G102" i="55"/>
  <c r="E102" i="55"/>
  <c r="L101" i="55"/>
  <c r="J101" i="55"/>
  <c r="G101" i="55"/>
  <c r="E101" i="55"/>
  <c r="L100" i="55"/>
  <c r="J100" i="55"/>
  <c r="G100" i="55"/>
  <c r="E100" i="55"/>
  <c r="L99" i="55"/>
  <c r="J99" i="55"/>
  <c r="E99" i="55"/>
  <c r="L98" i="55"/>
  <c r="J98" i="55"/>
  <c r="G98" i="55"/>
  <c r="E98" i="55"/>
  <c r="L97" i="55"/>
  <c r="J97" i="55"/>
  <c r="G97" i="55"/>
  <c r="E97" i="55"/>
  <c r="L96" i="55"/>
  <c r="J96" i="55"/>
  <c r="G96" i="55"/>
  <c r="E96" i="55"/>
  <c r="L95" i="55"/>
  <c r="J95" i="55"/>
  <c r="G95" i="55"/>
  <c r="E95" i="55"/>
  <c r="L94" i="55"/>
  <c r="J94" i="55"/>
  <c r="G94" i="55"/>
  <c r="E94" i="55"/>
  <c r="L93" i="55"/>
  <c r="J93" i="55"/>
  <c r="G93" i="55"/>
  <c r="E93" i="55"/>
  <c r="L92" i="55"/>
  <c r="J92" i="55"/>
  <c r="G92" i="55"/>
  <c r="E92" i="55"/>
  <c r="L91" i="55"/>
  <c r="J91" i="55"/>
  <c r="G91" i="55"/>
  <c r="L90" i="55"/>
  <c r="J90" i="55"/>
  <c r="G90" i="55"/>
  <c r="E90" i="55"/>
  <c r="L89" i="55"/>
  <c r="J89" i="55"/>
  <c r="L88" i="55"/>
  <c r="J88" i="55"/>
  <c r="L87" i="55"/>
  <c r="J87" i="55"/>
  <c r="L86" i="55"/>
  <c r="J86" i="55"/>
  <c r="L85" i="55"/>
  <c r="J85" i="55"/>
  <c r="L84" i="55"/>
  <c r="J84" i="55"/>
  <c r="L83" i="55"/>
  <c r="J83" i="55"/>
  <c r="L82" i="55"/>
  <c r="J82" i="55"/>
  <c r="M81" i="55"/>
  <c r="L81" i="55"/>
  <c r="K81" i="55"/>
  <c r="J81" i="55"/>
  <c r="I81" i="55"/>
  <c r="H81" i="55"/>
  <c r="G81" i="55"/>
  <c r="F81" i="55"/>
  <c r="E81" i="55"/>
  <c r="D81" i="55"/>
  <c r="C81" i="55"/>
  <c r="M80" i="55"/>
  <c r="L80" i="55"/>
  <c r="J80" i="55"/>
  <c r="H80" i="55"/>
  <c r="G80" i="55"/>
  <c r="F80" i="55"/>
  <c r="E80" i="55"/>
  <c r="D80" i="55"/>
  <c r="C80" i="55"/>
  <c r="L79" i="55"/>
  <c r="J79" i="55"/>
  <c r="G79" i="55"/>
  <c r="E79" i="55"/>
  <c r="L78" i="55"/>
  <c r="J78" i="55"/>
  <c r="G78" i="55"/>
  <c r="E78" i="55"/>
  <c r="L77" i="55"/>
  <c r="J77" i="55"/>
  <c r="M76" i="55"/>
  <c r="L76" i="55"/>
  <c r="K76" i="55"/>
  <c r="J76" i="55"/>
  <c r="I76" i="55"/>
  <c r="H76" i="55"/>
  <c r="G76" i="55"/>
  <c r="F76" i="55"/>
  <c r="E76" i="55"/>
  <c r="D76" i="55"/>
  <c r="C76" i="55"/>
  <c r="L75" i="55"/>
  <c r="J75" i="55"/>
  <c r="E75" i="55"/>
  <c r="L74" i="55"/>
  <c r="J74" i="55"/>
  <c r="E74" i="55"/>
  <c r="L73" i="55"/>
  <c r="J73" i="55"/>
  <c r="E73" i="55"/>
  <c r="L72" i="55"/>
  <c r="J72" i="55"/>
  <c r="E72" i="55"/>
  <c r="L71" i="55"/>
  <c r="J71" i="55"/>
  <c r="E71" i="55"/>
  <c r="L70" i="55"/>
  <c r="J70" i="55"/>
  <c r="E70" i="55"/>
  <c r="L69" i="55"/>
  <c r="J69" i="55"/>
  <c r="E69" i="55"/>
  <c r="L68" i="55"/>
  <c r="J68" i="55"/>
  <c r="E68" i="55"/>
  <c r="L66" i="55"/>
  <c r="J66" i="55"/>
  <c r="G66" i="55"/>
  <c r="E66" i="55"/>
  <c r="C66" i="55"/>
  <c r="L65" i="55"/>
  <c r="J65" i="55"/>
  <c r="L64" i="55"/>
  <c r="J64" i="55"/>
  <c r="L63" i="55"/>
  <c r="J63" i="55"/>
  <c r="M62" i="55"/>
  <c r="L62" i="55"/>
  <c r="K62" i="55"/>
  <c r="J62" i="55"/>
  <c r="I62" i="55"/>
  <c r="H62" i="55"/>
  <c r="G62" i="55"/>
  <c r="F62" i="55"/>
  <c r="E62" i="55"/>
  <c r="D62" i="55"/>
  <c r="C62" i="55"/>
  <c r="L61" i="55"/>
  <c r="J61" i="55"/>
  <c r="E61" i="55"/>
  <c r="L60" i="55"/>
  <c r="J60" i="55"/>
  <c r="M59" i="55"/>
  <c r="L59" i="55"/>
  <c r="K59" i="55"/>
  <c r="J59" i="55"/>
  <c r="I59" i="55"/>
  <c r="H59" i="55"/>
  <c r="G59" i="55"/>
  <c r="F59" i="55"/>
  <c r="E59" i="55"/>
  <c r="D59" i="55"/>
  <c r="C59" i="55"/>
  <c r="L58" i="55"/>
  <c r="J58" i="55"/>
  <c r="E58" i="55"/>
  <c r="L57" i="55"/>
  <c r="J57" i="55"/>
  <c r="E57" i="55"/>
  <c r="L56" i="55"/>
  <c r="J56" i="55"/>
  <c r="E56" i="55"/>
  <c r="L55" i="55"/>
  <c r="J55" i="55"/>
  <c r="E55" i="55"/>
  <c r="L54" i="55"/>
  <c r="J54" i="55"/>
  <c r="E54" i="55"/>
  <c r="L53" i="55"/>
  <c r="J53" i="55"/>
  <c r="M52" i="55"/>
  <c r="L52" i="55"/>
  <c r="K52" i="55"/>
  <c r="J52" i="55"/>
  <c r="I52" i="55"/>
  <c r="H52" i="55"/>
  <c r="G52" i="55"/>
  <c r="F52" i="55"/>
  <c r="E52" i="55"/>
  <c r="D52" i="55"/>
  <c r="C52" i="55"/>
  <c r="L51" i="55"/>
  <c r="J51" i="55"/>
  <c r="E51" i="55"/>
  <c r="L50" i="55"/>
  <c r="J50" i="55"/>
  <c r="E50" i="55"/>
  <c r="C50" i="55"/>
  <c r="L49" i="55"/>
  <c r="J49" i="55"/>
  <c r="E49" i="55"/>
  <c r="L48" i="55"/>
  <c r="J48" i="55"/>
  <c r="M47" i="55"/>
  <c r="L47" i="55"/>
  <c r="K47" i="55"/>
  <c r="J47" i="55"/>
  <c r="I47" i="55"/>
  <c r="H47" i="55"/>
  <c r="G47" i="55"/>
  <c r="F47" i="55"/>
  <c r="E47" i="55"/>
  <c r="D47" i="55"/>
  <c r="C47" i="55"/>
  <c r="L46" i="55"/>
  <c r="J46" i="55"/>
  <c r="E46" i="55"/>
  <c r="L45" i="55"/>
  <c r="J45" i="55"/>
  <c r="E45" i="55"/>
  <c r="L44" i="55"/>
  <c r="J44" i="55"/>
  <c r="E44" i="55"/>
  <c r="L43" i="55"/>
  <c r="J43" i="55"/>
  <c r="E43" i="55"/>
  <c r="L42" i="55"/>
  <c r="J42" i="55"/>
  <c r="E42" i="55"/>
  <c r="L41" i="55"/>
  <c r="J41" i="55"/>
  <c r="M40" i="55"/>
  <c r="L40" i="55"/>
  <c r="K40" i="55"/>
  <c r="J40" i="55"/>
  <c r="I40" i="55"/>
  <c r="H40" i="55"/>
  <c r="G40" i="55"/>
  <c r="F40" i="55"/>
  <c r="E40" i="55"/>
  <c r="D40" i="55"/>
  <c r="C40" i="55"/>
  <c r="L39" i="55"/>
  <c r="J39" i="55"/>
  <c r="G39" i="55"/>
  <c r="E39" i="55"/>
  <c r="L38" i="55"/>
  <c r="J38" i="55"/>
  <c r="E38" i="55"/>
  <c r="L37" i="55"/>
  <c r="J37" i="55"/>
  <c r="M36" i="55"/>
  <c r="L36" i="55"/>
  <c r="J36" i="55"/>
  <c r="H36" i="55"/>
  <c r="G36" i="55"/>
  <c r="F36" i="55"/>
  <c r="E36" i="55"/>
  <c r="D36" i="55"/>
  <c r="C36" i="55"/>
  <c r="L35" i="55"/>
  <c r="J35" i="55"/>
  <c r="G35" i="55"/>
  <c r="E35" i="55"/>
  <c r="L34" i="55"/>
  <c r="J34" i="55"/>
  <c r="G34" i="55"/>
  <c r="E34" i="55"/>
  <c r="L33" i="55"/>
  <c r="J33" i="55"/>
  <c r="G33" i="55"/>
  <c r="E33" i="55"/>
  <c r="L32" i="55"/>
  <c r="J32" i="55"/>
  <c r="G32" i="55"/>
  <c r="E32" i="55"/>
  <c r="L31" i="55"/>
  <c r="J31" i="55"/>
  <c r="M30" i="55"/>
  <c r="L30" i="55"/>
  <c r="K30" i="55"/>
  <c r="J30" i="55"/>
  <c r="I30" i="55"/>
  <c r="H30" i="55"/>
  <c r="G30" i="55"/>
  <c r="F30" i="55"/>
  <c r="E30" i="55"/>
  <c r="D30" i="55"/>
  <c r="C30" i="55"/>
  <c r="L29" i="55"/>
  <c r="J29" i="55"/>
  <c r="E29" i="55"/>
  <c r="L28" i="55"/>
  <c r="J28" i="55"/>
  <c r="E28" i="55"/>
  <c r="L27" i="55"/>
  <c r="J27" i="55"/>
  <c r="E27" i="55"/>
  <c r="C27" i="55"/>
  <c r="L26" i="55"/>
  <c r="J26" i="55"/>
  <c r="M25" i="55"/>
  <c r="L25" i="55"/>
  <c r="K25" i="55"/>
  <c r="J25" i="55"/>
  <c r="I25" i="55"/>
  <c r="H25" i="55"/>
  <c r="G25" i="55"/>
  <c r="F25" i="55"/>
  <c r="E25" i="55"/>
  <c r="D25" i="55"/>
  <c r="C25" i="55"/>
  <c r="L24" i="55"/>
  <c r="J24" i="55"/>
  <c r="E24" i="55"/>
  <c r="L23" i="55"/>
  <c r="J23" i="55"/>
  <c r="E23" i="55"/>
  <c r="L22" i="55"/>
  <c r="J22" i="55"/>
  <c r="E22" i="55"/>
  <c r="C22" i="55"/>
  <c r="G20" i="55"/>
  <c r="E20" i="55"/>
  <c r="C20" i="55"/>
  <c r="G14" i="55"/>
  <c r="F14" i="55"/>
  <c r="E14" i="55"/>
  <c r="D14" i="55"/>
  <c r="C14" i="55"/>
  <c r="F17" i="54"/>
  <c r="E17" i="54"/>
  <c r="D17" i="54"/>
  <c r="F16" i="54"/>
  <c r="E16" i="54"/>
  <c r="D16" i="54"/>
  <c r="F15" i="54"/>
  <c r="E15" i="54"/>
  <c r="F14" i="54"/>
  <c r="E14" i="54"/>
  <c r="D14" i="54"/>
  <c r="F13" i="54"/>
  <c r="E13" i="54"/>
  <c r="F12" i="54"/>
  <c r="E12" i="54"/>
  <c r="D12" i="54"/>
  <c r="F11" i="54"/>
  <c r="E11" i="54"/>
  <c r="D11" i="54"/>
  <c r="F6" i="54"/>
  <c r="E6" i="54"/>
  <c r="D6" i="54"/>
  <c r="F5" i="54"/>
  <c r="E5" i="54"/>
  <c r="D5" i="54"/>
  <c r="F4" i="54"/>
  <c r="E4" i="54"/>
  <c r="D4" i="54"/>
  <c r="F17" i="53"/>
  <c r="E17" i="53"/>
  <c r="D17" i="53"/>
  <c r="F16" i="53"/>
  <c r="E16" i="53"/>
  <c r="D16" i="53"/>
  <c r="F15" i="53"/>
  <c r="E15" i="53"/>
  <c r="F14" i="53"/>
  <c r="E14" i="53"/>
  <c r="D14" i="53"/>
  <c r="F13" i="53"/>
  <c r="E13" i="53"/>
  <c r="F12" i="53"/>
  <c r="E12" i="53"/>
  <c r="D12" i="53"/>
  <c r="F11" i="53"/>
  <c r="E11" i="53"/>
  <c r="D11" i="53"/>
  <c r="F6" i="53"/>
  <c r="E6" i="53"/>
  <c r="D6" i="53"/>
  <c r="F5" i="53"/>
  <c r="E5" i="53"/>
  <c r="D5" i="53"/>
  <c r="F4" i="53"/>
  <c r="E4" i="53"/>
  <c r="D4" i="53"/>
  <c r="E154" i="51"/>
  <c r="C154" i="51"/>
  <c r="F21" i="50"/>
  <c r="E21" i="50"/>
  <c r="D21" i="50"/>
  <c r="F20" i="50"/>
  <c r="E20" i="50"/>
  <c r="D20" i="50"/>
  <c r="F19" i="50"/>
  <c r="E19" i="50"/>
  <c r="D19" i="50"/>
  <c r="F18" i="50"/>
  <c r="E18" i="50"/>
  <c r="D18" i="50"/>
  <c r="F17" i="50"/>
  <c r="E17" i="50"/>
  <c r="F16" i="50"/>
  <c r="E16" i="50"/>
  <c r="D16" i="50"/>
  <c r="F15" i="50"/>
  <c r="E15" i="50"/>
  <c r="D15" i="50"/>
  <c r="F14" i="50"/>
  <c r="E14" i="50"/>
  <c r="F13" i="50"/>
  <c r="E13" i="50"/>
  <c r="D13" i="50"/>
  <c r="F12" i="50"/>
  <c r="E12" i="50"/>
  <c r="D12" i="50"/>
  <c r="F7" i="50"/>
  <c r="E7" i="50"/>
  <c r="D7" i="50"/>
  <c r="F6" i="50"/>
  <c r="E6" i="50"/>
  <c r="D6" i="50"/>
  <c r="F5" i="50"/>
  <c r="E5" i="50"/>
  <c r="D5" i="50"/>
  <c r="F4" i="50"/>
  <c r="E4" i="50"/>
  <c r="D4" i="50"/>
  <c r="D246" i="49"/>
  <c r="D245" i="49"/>
  <c r="D244" i="49"/>
  <c r="D235" i="49"/>
  <c r="D234" i="49"/>
  <c r="D233" i="49"/>
  <c r="D232" i="49"/>
  <c r="C232" i="49"/>
  <c r="D231" i="49"/>
  <c r="D230" i="49"/>
  <c r="D229" i="49"/>
  <c r="D228" i="49"/>
  <c r="D220" i="49"/>
  <c r="C220" i="49"/>
  <c r="D216" i="49"/>
  <c r="D211" i="49"/>
  <c r="D208" i="49"/>
  <c r="D207" i="49"/>
  <c r="D206" i="49"/>
  <c r="D205" i="49"/>
  <c r="D204" i="49"/>
  <c r="D194" i="49"/>
  <c r="D190" i="49"/>
  <c r="D185" i="49"/>
  <c r="D179" i="49"/>
  <c r="D175" i="49"/>
  <c r="D174" i="49"/>
  <c r="D173" i="49"/>
  <c r="D168" i="49"/>
  <c r="D160" i="49"/>
  <c r="C160" i="49"/>
  <c r="D157" i="49"/>
  <c r="D152" i="49"/>
  <c r="D147" i="49"/>
  <c r="D142" i="49"/>
  <c r="D136" i="49"/>
  <c r="D132" i="49"/>
  <c r="D119" i="49"/>
  <c r="D118" i="49"/>
  <c r="C118" i="49"/>
  <c r="D114" i="49"/>
  <c r="D111" i="49"/>
  <c r="D106" i="49"/>
  <c r="D102" i="49"/>
  <c r="D99" i="49"/>
  <c r="D97" i="49"/>
  <c r="C97" i="49"/>
  <c r="D91" i="49"/>
  <c r="D88" i="49"/>
  <c r="D87" i="49"/>
  <c r="D86" i="49"/>
  <c r="D85" i="49"/>
  <c r="D84" i="49"/>
  <c r="D83" i="49"/>
  <c r="D82" i="49"/>
  <c r="D77" i="49"/>
  <c r="C77" i="49"/>
  <c r="D72" i="49"/>
  <c r="D71" i="49"/>
  <c r="D70" i="49"/>
  <c r="D69" i="49"/>
  <c r="D68" i="49"/>
  <c r="D67" i="49"/>
  <c r="D66" i="49"/>
  <c r="D65" i="49"/>
  <c r="D64" i="49"/>
  <c r="D63" i="49"/>
  <c r="D62" i="49"/>
  <c r="D60" i="49"/>
  <c r="D59" i="49"/>
  <c r="D56" i="49"/>
  <c r="C56" i="49"/>
  <c r="D51" i="49"/>
  <c r="D48" i="49"/>
  <c r="D44" i="49"/>
  <c r="C44" i="49"/>
  <c r="D39" i="49"/>
  <c r="D36" i="49"/>
  <c r="C36" i="49"/>
  <c r="D33" i="49"/>
  <c r="D31" i="49"/>
  <c r="D26" i="49"/>
  <c r="D21" i="49"/>
  <c r="D18" i="49"/>
  <c r="F137" i="48"/>
  <c r="E137" i="48"/>
  <c r="D137" i="48"/>
  <c r="C137" i="48"/>
  <c r="E136" i="48"/>
  <c r="D136" i="48"/>
  <c r="C136" i="48"/>
  <c r="E134" i="48"/>
  <c r="E133" i="48"/>
  <c r="E132" i="48"/>
  <c r="E131" i="48"/>
  <c r="E130" i="48"/>
  <c r="E127" i="48"/>
  <c r="E124" i="48"/>
  <c r="G122" i="48"/>
  <c r="E122" i="48"/>
  <c r="D122" i="48"/>
  <c r="C122" i="48"/>
  <c r="E121" i="48"/>
  <c r="D121" i="48"/>
  <c r="C121" i="48"/>
  <c r="E119" i="48"/>
  <c r="E118" i="48"/>
  <c r="D118" i="48"/>
  <c r="C118" i="48"/>
  <c r="E117" i="48"/>
  <c r="E116" i="48"/>
  <c r="E115" i="48"/>
  <c r="E114" i="48"/>
  <c r="E113" i="48"/>
  <c r="E112" i="48"/>
  <c r="E111" i="48"/>
  <c r="E110" i="48"/>
  <c r="E109" i="48"/>
  <c r="E108" i="48"/>
  <c r="E107" i="48"/>
  <c r="D107" i="48"/>
  <c r="C107" i="48"/>
  <c r="E106" i="48"/>
  <c r="E105" i="48"/>
  <c r="E104" i="48"/>
  <c r="D104" i="48"/>
  <c r="C104" i="48"/>
  <c r="E103" i="48"/>
  <c r="E102" i="48"/>
  <c r="E101" i="48"/>
  <c r="E100" i="48"/>
  <c r="E99" i="48"/>
  <c r="E98" i="48"/>
  <c r="D98" i="48"/>
  <c r="C98" i="48"/>
  <c r="E97" i="48"/>
  <c r="E96" i="48"/>
  <c r="E95" i="48"/>
  <c r="E94" i="48"/>
  <c r="E93" i="48"/>
  <c r="E92" i="48"/>
  <c r="E91" i="48"/>
  <c r="E90" i="48"/>
  <c r="E89" i="48"/>
  <c r="E88" i="48"/>
  <c r="E87" i="48"/>
  <c r="E86" i="48"/>
  <c r="E85" i="48"/>
  <c r="D85" i="48"/>
  <c r="C85" i="48"/>
  <c r="E84" i="48"/>
  <c r="E83" i="48"/>
  <c r="E82" i="48"/>
  <c r="E81" i="48"/>
  <c r="D81" i="48"/>
  <c r="C81" i="48"/>
  <c r="E80" i="48"/>
  <c r="E79" i="48"/>
  <c r="E78" i="48"/>
  <c r="E77" i="48"/>
  <c r="E76" i="48"/>
  <c r="D76" i="48"/>
  <c r="C76" i="48"/>
  <c r="E75" i="48"/>
  <c r="E74" i="48"/>
  <c r="E73" i="48"/>
  <c r="E72" i="48"/>
  <c r="E71" i="48"/>
  <c r="E70" i="48"/>
  <c r="E69" i="48"/>
  <c r="E68" i="48"/>
  <c r="D68" i="48"/>
  <c r="C68" i="48"/>
  <c r="E67" i="48"/>
  <c r="E66" i="48"/>
  <c r="E65" i="48"/>
  <c r="E64" i="48"/>
  <c r="E63" i="48"/>
  <c r="E62" i="48"/>
  <c r="D62" i="48"/>
  <c r="C62" i="48"/>
  <c r="E61" i="48"/>
  <c r="E60" i="48"/>
  <c r="E59" i="48"/>
  <c r="E58" i="48"/>
  <c r="E57" i="48"/>
  <c r="D57" i="48"/>
  <c r="C57" i="48"/>
  <c r="E56" i="48"/>
  <c r="E55" i="48"/>
  <c r="E54" i="48"/>
  <c r="E53" i="48"/>
  <c r="E52" i="48"/>
  <c r="E51" i="48"/>
  <c r="E50" i="48"/>
  <c r="D50" i="48"/>
  <c r="C50" i="48"/>
  <c r="E49" i="48"/>
  <c r="E48" i="48"/>
  <c r="E47" i="48"/>
  <c r="E46" i="48"/>
  <c r="D46" i="48"/>
  <c r="C46" i="48"/>
  <c r="E45" i="48"/>
  <c r="E44" i="48"/>
  <c r="E43" i="48"/>
  <c r="E42" i="48"/>
  <c r="E41" i="48"/>
  <c r="E40" i="48"/>
  <c r="D40" i="48"/>
  <c r="C40" i="48"/>
  <c r="E39" i="48"/>
  <c r="E38" i="48"/>
  <c r="E37" i="48"/>
  <c r="E36" i="48"/>
  <c r="E35" i="48"/>
  <c r="D35" i="48"/>
  <c r="C35" i="48"/>
  <c r="E34" i="48"/>
  <c r="E33" i="48"/>
  <c r="E32" i="48"/>
  <c r="E31" i="48"/>
  <c r="E30" i="48"/>
  <c r="D30" i="48"/>
  <c r="C30" i="48"/>
  <c r="E29" i="48"/>
  <c r="E28" i="48"/>
  <c r="E27" i="48"/>
  <c r="E26" i="48"/>
  <c r="E25" i="48"/>
  <c r="E24" i="48"/>
  <c r="D24" i="48"/>
  <c r="C24" i="48"/>
  <c r="E23" i="48"/>
  <c r="E22" i="48"/>
  <c r="E21" i="48"/>
  <c r="E20" i="48"/>
  <c r="E19" i="48"/>
  <c r="E18" i="48"/>
  <c r="D18" i="48"/>
  <c r="C18" i="48"/>
  <c r="E17" i="48"/>
  <c r="E16" i="48"/>
  <c r="E15" i="48"/>
  <c r="E14" i="48"/>
  <c r="E13" i="48"/>
  <c r="E12" i="48"/>
  <c r="E11" i="48"/>
  <c r="E10" i="48"/>
  <c r="E9" i="48"/>
  <c r="E8" i="48"/>
  <c r="E7" i="48"/>
  <c r="P141" i="47"/>
  <c r="O141" i="47"/>
  <c r="M141" i="47"/>
  <c r="J141" i="47"/>
  <c r="I141" i="47"/>
  <c r="H141" i="47"/>
  <c r="G141" i="47"/>
  <c r="E141" i="47"/>
  <c r="P140" i="47"/>
  <c r="O140" i="47"/>
  <c r="M140" i="47"/>
  <c r="J140" i="47"/>
  <c r="I140" i="47"/>
  <c r="H140" i="47"/>
  <c r="G140" i="47"/>
  <c r="E140" i="47"/>
  <c r="P139" i="47"/>
  <c r="O139" i="47"/>
  <c r="M139" i="47"/>
  <c r="J139" i="47"/>
  <c r="I139" i="47"/>
  <c r="H139" i="47"/>
  <c r="G139" i="47"/>
  <c r="E139" i="47"/>
  <c r="P138" i="47"/>
  <c r="O138" i="47"/>
  <c r="M138" i="47"/>
  <c r="J138" i="47"/>
  <c r="I138" i="47"/>
  <c r="H138" i="47"/>
  <c r="G138" i="47"/>
  <c r="P137" i="47"/>
  <c r="O137" i="47"/>
  <c r="M137" i="47"/>
  <c r="J137" i="47"/>
  <c r="I137" i="47"/>
  <c r="H137" i="47"/>
  <c r="G137" i="47"/>
  <c r="P136" i="47"/>
  <c r="O136" i="47"/>
  <c r="M136" i="47"/>
  <c r="J136" i="47"/>
  <c r="I136" i="47"/>
  <c r="H136" i="47"/>
  <c r="G136" i="47"/>
  <c r="P135" i="47"/>
  <c r="O135" i="47"/>
  <c r="N135" i="47"/>
  <c r="M135" i="47"/>
  <c r="L135" i="47"/>
  <c r="K135" i="47"/>
  <c r="J135" i="47"/>
  <c r="I135" i="47"/>
  <c r="H135" i="47"/>
  <c r="G135" i="47"/>
  <c r="F135" i="47"/>
  <c r="E135" i="47"/>
  <c r="D135" i="47"/>
  <c r="P134" i="47"/>
  <c r="O134" i="47"/>
  <c r="N134" i="47"/>
  <c r="M134" i="47"/>
  <c r="L134" i="47"/>
  <c r="K134" i="47"/>
  <c r="J134" i="47"/>
  <c r="I134" i="47"/>
  <c r="H134" i="47"/>
  <c r="G134" i="47"/>
  <c r="F134" i="47"/>
  <c r="E134" i="47"/>
  <c r="D134" i="47"/>
  <c r="O133" i="47"/>
  <c r="M133" i="47"/>
  <c r="J133" i="47"/>
  <c r="H133" i="47"/>
  <c r="O132" i="47"/>
  <c r="M132" i="47"/>
  <c r="J132" i="47"/>
  <c r="H132" i="47"/>
  <c r="O131" i="47"/>
  <c r="M131" i="47"/>
  <c r="J131" i="47"/>
  <c r="H131" i="47"/>
  <c r="O130" i="47"/>
  <c r="M130" i="47"/>
  <c r="J130" i="47"/>
  <c r="H130" i="47"/>
  <c r="O129" i="47"/>
  <c r="M129" i="47"/>
  <c r="J129" i="47"/>
  <c r="H129" i="47"/>
  <c r="O128" i="47"/>
  <c r="M128" i="47"/>
  <c r="J128" i="47"/>
  <c r="H128" i="47"/>
  <c r="O127" i="47"/>
  <c r="M127" i="47"/>
  <c r="J127" i="47"/>
  <c r="H127" i="47"/>
  <c r="O126" i="47"/>
  <c r="M126" i="47"/>
  <c r="J126" i="47"/>
  <c r="H126" i="47"/>
  <c r="O125" i="47"/>
  <c r="M125" i="47"/>
  <c r="J125" i="47"/>
  <c r="H125" i="47"/>
  <c r="O124" i="47"/>
  <c r="M124" i="47"/>
  <c r="J124" i="47"/>
  <c r="H124" i="47"/>
  <c r="P123" i="47"/>
  <c r="O123" i="47"/>
  <c r="N123" i="47"/>
  <c r="M123" i="47"/>
  <c r="L123" i="47"/>
  <c r="K123" i="47"/>
  <c r="J123" i="47"/>
  <c r="I123" i="47"/>
  <c r="H123" i="47"/>
  <c r="G123" i="47"/>
  <c r="F123" i="47"/>
  <c r="E123" i="47"/>
  <c r="D123" i="47"/>
  <c r="O122" i="47"/>
  <c r="M122" i="47"/>
  <c r="J122" i="47"/>
  <c r="H122" i="47"/>
  <c r="O121" i="47"/>
  <c r="M121" i="47"/>
  <c r="O120" i="47"/>
  <c r="M120" i="47"/>
  <c r="J120" i="47"/>
  <c r="H120" i="47"/>
  <c r="E120" i="47"/>
  <c r="O119" i="47"/>
  <c r="M119" i="47"/>
  <c r="J119" i="47"/>
  <c r="H119" i="47"/>
  <c r="E119" i="47"/>
  <c r="O118" i="47"/>
  <c r="M118" i="47"/>
  <c r="O117" i="47"/>
  <c r="M117" i="47"/>
  <c r="J117" i="47"/>
  <c r="H117" i="47"/>
  <c r="E117" i="47"/>
  <c r="O116" i="47"/>
  <c r="M116" i="47"/>
  <c r="J116" i="47"/>
  <c r="H116" i="47"/>
  <c r="E116" i="47"/>
  <c r="O115" i="47"/>
  <c r="M115" i="47"/>
  <c r="J115" i="47"/>
  <c r="O114" i="47"/>
  <c r="M114" i="47"/>
  <c r="J114" i="47"/>
  <c r="H114" i="47"/>
  <c r="E114" i="47"/>
  <c r="O113" i="47"/>
  <c r="M113" i="47"/>
  <c r="J113" i="47"/>
  <c r="H113" i="47"/>
  <c r="E113" i="47"/>
  <c r="O112" i="47"/>
  <c r="M112" i="47"/>
  <c r="J112" i="47"/>
  <c r="H112" i="47"/>
  <c r="E112" i="47"/>
  <c r="O111" i="47"/>
  <c r="M111" i="47"/>
  <c r="J111" i="47"/>
  <c r="H111" i="47"/>
  <c r="E111" i="47"/>
  <c r="O108" i="47"/>
  <c r="M108" i="47"/>
  <c r="J108" i="47"/>
  <c r="H108" i="47"/>
  <c r="O107" i="47"/>
  <c r="M107" i="47"/>
  <c r="J107" i="47"/>
  <c r="H107" i="47"/>
  <c r="O106" i="47"/>
  <c r="M106" i="47"/>
  <c r="J106" i="47"/>
  <c r="H106" i="47"/>
  <c r="O105" i="47"/>
  <c r="M105" i="47"/>
  <c r="J105" i="47"/>
  <c r="H105" i="47"/>
  <c r="O104" i="47"/>
  <c r="M104" i="47"/>
  <c r="J104" i="47"/>
  <c r="H104" i="47"/>
  <c r="O103" i="47"/>
  <c r="M103" i="47"/>
  <c r="J103" i="47"/>
  <c r="H103" i="47"/>
  <c r="O102" i="47"/>
  <c r="M102" i="47"/>
  <c r="J102" i="47"/>
  <c r="H102" i="47"/>
  <c r="O101" i="47"/>
  <c r="M101" i="47"/>
  <c r="J101" i="47"/>
  <c r="H101" i="47"/>
  <c r="O100" i="47"/>
  <c r="M100" i="47"/>
  <c r="J100" i="47"/>
  <c r="H100" i="47"/>
  <c r="O99" i="47"/>
  <c r="M99" i="47"/>
  <c r="J99" i="47"/>
  <c r="H99" i="47"/>
  <c r="O98" i="47"/>
  <c r="M98" i="47"/>
  <c r="J98" i="47"/>
  <c r="H98" i="47"/>
  <c r="O97" i="47"/>
  <c r="M97" i="47"/>
  <c r="J97" i="47"/>
  <c r="H97" i="47"/>
  <c r="O96" i="47"/>
  <c r="M96" i="47"/>
  <c r="J96" i="47"/>
  <c r="H96" i="47"/>
  <c r="O95" i="47"/>
  <c r="M95" i="47"/>
  <c r="J95" i="47"/>
  <c r="H95" i="47"/>
  <c r="O94" i="47"/>
  <c r="M94" i="47"/>
  <c r="J94" i="47"/>
  <c r="H94" i="47"/>
  <c r="O93" i="47"/>
  <c r="M93" i="47"/>
  <c r="J93" i="47"/>
  <c r="H93" i="47"/>
  <c r="O92" i="47"/>
  <c r="M92" i="47"/>
  <c r="J92" i="47"/>
  <c r="H92" i="47"/>
  <c r="O91" i="47"/>
  <c r="M91" i="47"/>
  <c r="J91" i="47"/>
  <c r="H91" i="47"/>
  <c r="O90" i="47"/>
  <c r="M90" i="47"/>
  <c r="J90" i="47"/>
  <c r="H90" i="47"/>
  <c r="O89" i="47"/>
  <c r="M89" i="47"/>
  <c r="J89" i="47"/>
  <c r="H89" i="47"/>
  <c r="O88" i="47"/>
  <c r="M88" i="47"/>
  <c r="J88" i="47"/>
  <c r="H88" i="47"/>
  <c r="O87" i="47"/>
  <c r="M87" i="47"/>
  <c r="J87" i="47"/>
  <c r="H87" i="47"/>
  <c r="O86" i="47"/>
  <c r="M86" i="47"/>
  <c r="J86" i="47"/>
  <c r="H86" i="47"/>
  <c r="O85" i="47"/>
  <c r="M85" i="47"/>
  <c r="J85" i="47"/>
  <c r="H85" i="47"/>
  <c r="O84" i="47"/>
  <c r="M84" i="47"/>
  <c r="J84" i="47"/>
  <c r="H84" i="47"/>
  <c r="O83" i="47"/>
  <c r="M83" i="47"/>
  <c r="J83" i="47"/>
  <c r="H83" i="47"/>
  <c r="O82" i="47"/>
  <c r="M82" i="47"/>
  <c r="J82" i="47"/>
  <c r="H82" i="47"/>
  <c r="O81" i="47"/>
  <c r="M81" i="47"/>
  <c r="J81" i="47"/>
  <c r="H81" i="47"/>
  <c r="O80" i="47"/>
  <c r="M80" i="47"/>
  <c r="J80" i="47"/>
  <c r="H80" i="47"/>
  <c r="O79" i="47"/>
  <c r="M79" i="47"/>
  <c r="J79" i="47"/>
  <c r="H79" i="47"/>
  <c r="O78" i="47"/>
  <c r="M78" i="47"/>
  <c r="J78" i="47"/>
  <c r="H78" i="47"/>
  <c r="O77" i="47"/>
  <c r="M77" i="47"/>
  <c r="J77" i="47"/>
  <c r="H77" i="47"/>
  <c r="O76" i="47"/>
  <c r="M76" i="47"/>
  <c r="J76" i="47"/>
  <c r="H76" i="47"/>
  <c r="O75" i="47"/>
  <c r="M75" i="47"/>
  <c r="J75" i="47"/>
  <c r="H75" i="47"/>
  <c r="O74" i="47"/>
  <c r="M74" i="47"/>
  <c r="J74" i="47"/>
  <c r="H74" i="47"/>
  <c r="O73" i="47"/>
  <c r="M73" i="47"/>
  <c r="J73" i="47"/>
  <c r="H73" i="47"/>
  <c r="O72" i="47"/>
  <c r="M72" i="47"/>
  <c r="J72" i="47"/>
  <c r="H72" i="47"/>
  <c r="O71" i="47"/>
  <c r="M71" i="47"/>
  <c r="J71" i="47"/>
  <c r="H71" i="47"/>
  <c r="O70" i="47"/>
  <c r="M70" i="47"/>
  <c r="J70" i="47"/>
  <c r="H70" i="47"/>
  <c r="O69" i="47"/>
  <c r="M69" i="47"/>
  <c r="J69" i="47"/>
  <c r="H69" i="47"/>
  <c r="O68" i="47"/>
  <c r="M68" i="47"/>
  <c r="J68" i="47"/>
  <c r="H68" i="47"/>
  <c r="O67" i="47"/>
  <c r="M67" i="47"/>
  <c r="J67" i="47"/>
  <c r="H67" i="47"/>
  <c r="O66" i="47"/>
  <c r="M66" i="47"/>
  <c r="J66" i="47"/>
  <c r="H66" i="47"/>
  <c r="O65" i="47"/>
  <c r="M65" i="47"/>
  <c r="J65" i="47"/>
  <c r="H65" i="47"/>
  <c r="O64" i="47"/>
  <c r="M64" i="47"/>
  <c r="J64" i="47"/>
  <c r="H64" i="47"/>
  <c r="O63" i="47"/>
  <c r="M63" i="47"/>
  <c r="J63" i="47"/>
  <c r="H63" i="47"/>
  <c r="O62" i="47"/>
  <c r="M62" i="47"/>
  <c r="J62" i="47"/>
  <c r="H62" i="47"/>
  <c r="O61" i="47"/>
  <c r="M61" i="47"/>
  <c r="J61" i="47"/>
  <c r="H61" i="47"/>
  <c r="O60" i="47"/>
  <c r="M60" i="47"/>
  <c r="J60" i="47"/>
  <c r="H60" i="47"/>
  <c r="O59" i="47"/>
  <c r="M59" i="47"/>
  <c r="J59" i="47"/>
  <c r="H59" i="47"/>
  <c r="O58" i="47"/>
  <c r="M58" i="47"/>
  <c r="J58" i="47"/>
  <c r="H58" i="47"/>
  <c r="O57" i="47"/>
  <c r="M57" i="47"/>
  <c r="J57" i="47"/>
  <c r="H57" i="47"/>
  <c r="O56" i="47"/>
  <c r="M56" i="47"/>
  <c r="J56" i="47"/>
  <c r="H56" i="47"/>
  <c r="O55" i="47"/>
  <c r="M55" i="47"/>
  <c r="J55" i="47"/>
  <c r="H55" i="47"/>
  <c r="O54" i="47"/>
  <c r="M54" i="47"/>
  <c r="J54" i="47"/>
  <c r="H54" i="47"/>
  <c r="O53" i="47"/>
  <c r="M53" i="47"/>
  <c r="J53" i="47"/>
  <c r="H53" i="47"/>
  <c r="O52" i="47"/>
  <c r="M52" i="47"/>
  <c r="J52" i="47"/>
  <c r="H52" i="47"/>
  <c r="O51" i="47"/>
  <c r="M51" i="47"/>
  <c r="J51" i="47"/>
  <c r="H51" i="47"/>
  <c r="O50" i="47"/>
  <c r="M50" i="47"/>
  <c r="J50" i="47"/>
  <c r="H50" i="47"/>
  <c r="O49" i="47"/>
  <c r="M49" i="47"/>
  <c r="J49" i="47"/>
  <c r="H49" i="47"/>
  <c r="O48" i="47"/>
  <c r="M48" i="47"/>
  <c r="J48" i="47"/>
  <c r="H48" i="47"/>
  <c r="O47" i="47"/>
  <c r="M47" i="47"/>
  <c r="J47" i="47"/>
  <c r="H47" i="47"/>
  <c r="O46" i="47"/>
  <c r="M46" i="47"/>
  <c r="J46" i="47"/>
  <c r="H46" i="47"/>
  <c r="O45" i="47"/>
  <c r="M45" i="47"/>
  <c r="J45" i="47"/>
  <c r="H45" i="47"/>
  <c r="O44" i="47"/>
  <c r="M44" i="47"/>
  <c r="J44" i="47"/>
  <c r="H44" i="47"/>
  <c r="O43" i="47"/>
  <c r="M43" i="47"/>
  <c r="J43" i="47"/>
  <c r="H43" i="47"/>
  <c r="P42" i="47"/>
  <c r="P36" i="47"/>
  <c r="O36" i="47"/>
  <c r="N36" i="47"/>
  <c r="M36" i="47"/>
  <c r="L36" i="47"/>
  <c r="K36" i="47"/>
  <c r="J36" i="47"/>
  <c r="I36" i="47"/>
  <c r="H36" i="47"/>
  <c r="G36" i="47"/>
  <c r="F36" i="47"/>
  <c r="O35" i="47"/>
  <c r="M35" i="47"/>
  <c r="J35" i="47"/>
  <c r="H35" i="47"/>
  <c r="O34" i="47"/>
  <c r="M34" i="47"/>
  <c r="O33" i="47"/>
  <c r="M33" i="47"/>
  <c r="O32" i="47"/>
  <c r="M32" i="47"/>
  <c r="P31" i="47"/>
  <c r="O31" i="47"/>
  <c r="N31" i="47"/>
  <c r="M31" i="47"/>
  <c r="L31" i="47"/>
  <c r="K31" i="47"/>
  <c r="J31" i="47"/>
  <c r="I31" i="47"/>
  <c r="H31" i="47"/>
  <c r="G31" i="47"/>
  <c r="F31" i="47"/>
  <c r="O29" i="47"/>
  <c r="M29" i="47"/>
  <c r="J29" i="47"/>
  <c r="H29" i="47"/>
  <c r="O28" i="47"/>
  <c r="M28" i="47"/>
  <c r="J28" i="47"/>
  <c r="H28" i="47"/>
  <c r="O27" i="47"/>
  <c r="M27" i="47"/>
  <c r="J27" i="47"/>
  <c r="H27" i="47"/>
  <c r="P25" i="47"/>
  <c r="P19" i="47"/>
  <c r="O19" i="47"/>
  <c r="N19" i="47"/>
  <c r="M19" i="47"/>
  <c r="L19" i="47"/>
  <c r="K19" i="47"/>
  <c r="J19" i="47"/>
  <c r="I19" i="47"/>
  <c r="H19" i="47"/>
  <c r="G19" i="47"/>
  <c r="F19" i="47"/>
  <c r="O18" i="47"/>
  <c r="M18" i="47"/>
  <c r="J18" i="47"/>
  <c r="H18" i="47"/>
  <c r="O17" i="47"/>
  <c r="M17" i="47"/>
  <c r="O16" i="47"/>
  <c r="M16" i="47"/>
  <c r="J16" i="47"/>
  <c r="H16" i="47"/>
  <c r="P13" i="47"/>
  <c r="O13" i="47"/>
  <c r="N13" i="47"/>
  <c r="M13" i="47"/>
  <c r="L13" i="47"/>
  <c r="K13" i="47"/>
  <c r="J13" i="47"/>
  <c r="I13" i="47"/>
  <c r="H13" i="47"/>
  <c r="G13" i="47"/>
  <c r="F13" i="47"/>
  <c r="E13" i="47"/>
  <c r="D13" i="47"/>
  <c r="P12" i="47"/>
  <c r="O12" i="47"/>
  <c r="N12" i="47"/>
  <c r="M12" i="47"/>
  <c r="L12" i="47"/>
  <c r="K12" i="47"/>
  <c r="J12" i="47"/>
  <c r="I12" i="47"/>
  <c r="H12" i="47"/>
  <c r="G12" i="47"/>
  <c r="F12" i="47"/>
  <c r="E12" i="47"/>
  <c r="D12" i="47"/>
  <c r="O11" i="47"/>
  <c r="M11" i="47"/>
  <c r="J11" i="47"/>
  <c r="H11" i="47"/>
  <c r="F11" i="47"/>
  <c r="E11" i="47"/>
  <c r="O10" i="47"/>
  <c r="M10" i="47"/>
  <c r="J10" i="47"/>
  <c r="H10" i="47"/>
  <c r="F10" i="47"/>
  <c r="E10" i="47"/>
  <c r="O9" i="47"/>
  <c r="M9" i="47"/>
  <c r="J9" i="47"/>
  <c r="H9" i="47"/>
  <c r="F9" i="47"/>
  <c r="E9" i="47"/>
  <c r="P7" i="47"/>
  <c r="O7" i="47"/>
  <c r="N7" i="47"/>
  <c r="M7" i="47"/>
  <c r="L7" i="47"/>
  <c r="K7" i="47"/>
  <c r="J7" i="47"/>
  <c r="I7" i="47"/>
  <c r="H7" i="47"/>
  <c r="G7" i="47"/>
  <c r="F7" i="47"/>
  <c r="E7" i="47"/>
  <c r="D7" i="47"/>
  <c r="O6" i="47"/>
  <c r="M6" i="47"/>
  <c r="J6" i="47"/>
  <c r="H6" i="47"/>
  <c r="F6" i="47"/>
  <c r="E6" i="47"/>
  <c r="E107" i="46"/>
  <c r="E106" i="46"/>
  <c r="E105" i="46"/>
  <c r="E104" i="46"/>
  <c r="E103" i="46"/>
  <c r="P102" i="46"/>
  <c r="O102" i="46"/>
  <c r="N102" i="46"/>
  <c r="M102" i="46"/>
  <c r="L102" i="46"/>
  <c r="K102" i="46"/>
  <c r="J102" i="46"/>
  <c r="I102" i="46"/>
  <c r="H102" i="46"/>
  <c r="G102" i="46"/>
  <c r="F102" i="46"/>
  <c r="E102" i="46"/>
  <c r="D102" i="46"/>
  <c r="P101" i="46"/>
  <c r="O101" i="46"/>
  <c r="N101" i="46"/>
  <c r="M101" i="46"/>
  <c r="L101" i="46"/>
  <c r="K101" i="46"/>
  <c r="J101" i="46"/>
  <c r="I101" i="46"/>
  <c r="H101" i="46"/>
  <c r="G101" i="46"/>
  <c r="F101" i="46"/>
  <c r="E101" i="46"/>
  <c r="D101" i="46"/>
  <c r="P100" i="46"/>
  <c r="O100" i="46"/>
  <c r="M100" i="46"/>
  <c r="K100" i="46"/>
  <c r="J100" i="46"/>
  <c r="I100" i="46"/>
  <c r="H100" i="46"/>
  <c r="G100" i="46"/>
  <c r="F100" i="46"/>
  <c r="E100" i="46"/>
  <c r="D100" i="46"/>
  <c r="O99" i="46"/>
  <c r="M99" i="46"/>
  <c r="J99" i="46"/>
  <c r="H99" i="46"/>
  <c r="E99" i="46"/>
  <c r="O98" i="46"/>
  <c r="M98" i="46"/>
  <c r="J98" i="46"/>
  <c r="H98" i="46"/>
  <c r="E98" i="46"/>
  <c r="O97" i="46"/>
  <c r="M97" i="46"/>
  <c r="J97" i="46"/>
  <c r="H97" i="46"/>
  <c r="E97" i="46"/>
  <c r="O96" i="46"/>
  <c r="M96" i="46"/>
  <c r="J96" i="46"/>
  <c r="H96" i="46"/>
  <c r="E96" i="46"/>
  <c r="O95" i="46"/>
  <c r="M95" i="46"/>
  <c r="J95" i="46"/>
  <c r="H95" i="46"/>
  <c r="E95" i="46"/>
  <c r="O94" i="46"/>
  <c r="M94" i="46"/>
  <c r="J94" i="46"/>
  <c r="H94" i="46"/>
  <c r="E94" i="46"/>
  <c r="O93" i="46"/>
  <c r="M93" i="46"/>
  <c r="J93" i="46"/>
  <c r="H93" i="46"/>
  <c r="E93" i="46"/>
  <c r="O92" i="46"/>
  <c r="M92" i="46"/>
  <c r="J92" i="46"/>
  <c r="H92" i="46"/>
  <c r="E92" i="46"/>
  <c r="O91" i="46"/>
  <c r="M91" i="46"/>
  <c r="J91" i="46"/>
  <c r="H91" i="46"/>
  <c r="E91" i="46"/>
  <c r="P90" i="46"/>
  <c r="O90" i="46"/>
  <c r="N90" i="46"/>
  <c r="M90" i="46"/>
  <c r="L90" i="46"/>
  <c r="K90" i="46"/>
  <c r="J90" i="46"/>
  <c r="I90" i="46"/>
  <c r="H90" i="46"/>
  <c r="G90" i="46"/>
  <c r="F90" i="46"/>
  <c r="E90" i="46"/>
  <c r="D90" i="46"/>
  <c r="O89" i="46"/>
  <c r="M89" i="46"/>
  <c r="J89" i="46"/>
  <c r="H89" i="46"/>
  <c r="E89" i="46"/>
  <c r="O88" i="46"/>
  <c r="M88" i="46"/>
  <c r="J88" i="46"/>
  <c r="H88" i="46"/>
  <c r="E88" i="46"/>
  <c r="O87" i="46"/>
  <c r="M87" i="46"/>
  <c r="J87" i="46"/>
  <c r="H87" i="46"/>
  <c r="O86" i="46"/>
  <c r="M86" i="46"/>
  <c r="J86" i="46"/>
  <c r="H86" i="46"/>
  <c r="E86" i="46"/>
  <c r="O85" i="46"/>
  <c r="M85" i="46"/>
  <c r="J85" i="46"/>
  <c r="H85" i="46"/>
  <c r="E85" i="46"/>
  <c r="J84" i="46"/>
  <c r="H84" i="46"/>
  <c r="J83" i="46"/>
  <c r="H83" i="46"/>
  <c r="P82" i="46"/>
  <c r="O82" i="46"/>
  <c r="N82" i="46"/>
  <c r="M82" i="46"/>
  <c r="L82" i="46"/>
  <c r="K82" i="46"/>
  <c r="J82" i="46"/>
  <c r="I82" i="46"/>
  <c r="H82" i="46"/>
  <c r="G82" i="46"/>
  <c r="F82" i="46"/>
  <c r="E82" i="46"/>
  <c r="D82" i="46"/>
  <c r="O81" i="46"/>
  <c r="M81" i="46"/>
  <c r="J81" i="46"/>
  <c r="H81" i="46"/>
  <c r="E81" i="46"/>
  <c r="O80" i="46"/>
  <c r="M80" i="46"/>
  <c r="J80" i="46"/>
  <c r="H80" i="46"/>
  <c r="E80" i="46"/>
  <c r="O79" i="46"/>
  <c r="M79" i="46"/>
  <c r="J79" i="46"/>
  <c r="H79" i="46"/>
  <c r="E79" i="46"/>
  <c r="J78" i="46"/>
  <c r="H78" i="46"/>
  <c r="E78" i="46"/>
  <c r="P76" i="46"/>
  <c r="O76" i="46"/>
  <c r="N76" i="46"/>
  <c r="M76" i="46"/>
  <c r="L76" i="46"/>
  <c r="K76" i="46"/>
  <c r="J76" i="46"/>
  <c r="I76" i="46"/>
  <c r="H76" i="46"/>
  <c r="G76" i="46"/>
  <c r="F76" i="46"/>
  <c r="E76" i="46"/>
  <c r="D76" i="46"/>
  <c r="O75" i="46"/>
  <c r="M75" i="46"/>
  <c r="J75" i="46"/>
  <c r="H75" i="46"/>
  <c r="E75" i="46"/>
  <c r="O74" i="46"/>
  <c r="M74" i="46"/>
  <c r="P73" i="46"/>
  <c r="O73" i="46"/>
  <c r="N73" i="46"/>
  <c r="M73" i="46"/>
  <c r="L73" i="46"/>
  <c r="K73" i="46"/>
  <c r="J73" i="46"/>
  <c r="I73" i="46"/>
  <c r="H73" i="46"/>
  <c r="G73" i="46"/>
  <c r="F73" i="46"/>
  <c r="E73" i="46"/>
  <c r="D73" i="46"/>
  <c r="O72" i="46"/>
  <c r="M72" i="46"/>
  <c r="J72" i="46"/>
  <c r="H72" i="46"/>
  <c r="E72" i="46"/>
  <c r="O71" i="46"/>
  <c r="M71" i="46"/>
  <c r="J71" i="46"/>
  <c r="H71" i="46"/>
  <c r="O70" i="46"/>
  <c r="M70" i="46"/>
  <c r="J70" i="46"/>
  <c r="E70" i="46"/>
  <c r="O69" i="46"/>
  <c r="M69" i="46"/>
  <c r="J69" i="46"/>
  <c r="E69" i="46"/>
  <c r="O68" i="46"/>
  <c r="M68" i="46"/>
  <c r="J68" i="46"/>
  <c r="E68" i="46"/>
  <c r="O67" i="46"/>
  <c r="M67" i="46"/>
  <c r="J67" i="46"/>
  <c r="E67" i="46"/>
  <c r="O66" i="46"/>
  <c r="M66" i="46"/>
  <c r="J66" i="46"/>
  <c r="H66" i="46"/>
  <c r="E66" i="46"/>
  <c r="O65" i="46"/>
  <c r="M65" i="46"/>
  <c r="J65" i="46"/>
  <c r="E65" i="46"/>
  <c r="O64" i="46"/>
  <c r="M64" i="46"/>
  <c r="J64" i="46"/>
  <c r="E64" i="46"/>
  <c r="O63" i="46"/>
  <c r="M63" i="46"/>
  <c r="J63" i="46"/>
  <c r="E63" i="46"/>
  <c r="O62" i="46"/>
  <c r="M62" i="46"/>
  <c r="J62" i="46"/>
  <c r="E62" i="46"/>
  <c r="O61" i="46"/>
  <c r="M61" i="46"/>
  <c r="P60" i="46"/>
  <c r="O60" i="46"/>
  <c r="N60" i="46"/>
  <c r="M60" i="46"/>
  <c r="L60" i="46"/>
  <c r="K60" i="46"/>
  <c r="J60" i="46"/>
  <c r="I60" i="46"/>
  <c r="H60" i="46"/>
  <c r="G60" i="46"/>
  <c r="F60" i="46"/>
  <c r="E60" i="46"/>
  <c r="D60" i="46"/>
  <c r="O59" i="46"/>
  <c r="M59" i="46"/>
  <c r="J59" i="46"/>
  <c r="H59" i="46"/>
  <c r="E59" i="46"/>
  <c r="O58" i="46"/>
  <c r="M58" i="46"/>
  <c r="O57" i="46"/>
  <c r="M57" i="46"/>
  <c r="J57" i="46"/>
  <c r="H57" i="46"/>
  <c r="E57" i="46"/>
  <c r="O56" i="46"/>
  <c r="M56" i="46"/>
  <c r="J56" i="46"/>
  <c r="H56" i="46"/>
  <c r="E56" i="46"/>
  <c r="O55" i="46"/>
  <c r="M55" i="46"/>
  <c r="J55" i="46"/>
  <c r="H55" i="46"/>
  <c r="E55" i="46"/>
  <c r="P54" i="46"/>
  <c r="O54" i="46"/>
  <c r="N54" i="46"/>
  <c r="M54" i="46"/>
  <c r="L54" i="46"/>
  <c r="K54" i="46"/>
  <c r="J54" i="46"/>
  <c r="I54" i="46"/>
  <c r="H54" i="46"/>
  <c r="G54" i="46"/>
  <c r="F54" i="46"/>
  <c r="E54" i="46"/>
  <c r="D54" i="46"/>
  <c r="O53" i="46"/>
  <c r="M53" i="46"/>
  <c r="J53" i="46"/>
  <c r="H53" i="46"/>
  <c r="E53" i="46"/>
  <c r="O52" i="46"/>
  <c r="M52" i="46"/>
  <c r="J52" i="46"/>
  <c r="H52" i="46"/>
  <c r="E52" i="46"/>
  <c r="O51" i="46"/>
  <c r="M51" i="46"/>
  <c r="J51" i="46"/>
  <c r="H51" i="46"/>
  <c r="E51" i="46"/>
  <c r="P49" i="46"/>
  <c r="O49" i="46"/>
  <c r="N49" i="46"/>
  <c r="M49" i="46"/>
  <c r="L49" i="46"/>
  <c r="K49" i="46"/>
  <c r="J49" i="46"/>
  <c r="I49" i="46"/>
  <c r="H49" i="46"/>
  <c r="G49" i="46"/>
  <c r="F49" i="46"/>
  <c r="E49" i="46"/>
  <c r="D49" i="46"/>
  <c r="O48" i="46"/>
  <c r="M48" i="46"/>
  <c r="J48" i="46"/>
  <c r="H48" i="46"/>
  <c r="E48" i="46"/>
  <c r="P46" i="46"/>
  <c r="O46" i="46"/>
  <c r="N46" i="46"/>
  <c r="M46" i="46"/>
  <c r="L46" i="46"/>
  <c r="K46" i="46"/>
  <c r="J46" i="46"/>
  <c r="H46" i="46"/>
  <c r="E46" i="46"/>
  <c r="O45" i="46"/>
  <c r="M45" i="46"/>
  <c r="J45" i="46"/>
  <c r="H45" i="46"/>
  <c r="E45" i="46"/>
  <c r="O44" i="46"/>
  <c r="M44" i="46"/>
  <c r="J44" i="46"/>
  <c r="H44" i="46"/>
  <c r="E44" i="46"/>
  <c r="O43" i="46"/>
  <c r="M43" i="46"/>
  <c r="J43" i="46"/>
  <c r="H43" i="46"/>
  <c r="E43" i="46"/>
  <c r="O42" i="46"/>
  <c r="M42" i="46"/>
  <c r="J42" i="46"/>
  <c r="H42" i="46"/>
  <c r="E42" i="46"/>
  <c r="J41" i="46"/>
  <c r="H41" i="46"/>
  <c r="E41" i="46"/>
  <c r="P40" i="46"/>
  <c r="O40" i="46"/>
  <c r="N40" i="46"/>
  <c r="M40" i="46"/>
  <c r="L40" i="46"/>
  <c r="K40" i="46"/>
  <c r="J40" i="46"/>
  <c r="I40" i="46"/>
  <c r="H40" i="46"/>
  <c r="G40" i="46"/>
  <c r="F40" i="46"/>
  <c r="E40" i="46"/>
  <c r="D40" i="46"/>
  <c r="O39" i="46"/>
  <c r="M39" i="46"/>
  <c r="J39" i="46"/>
  <c r="H39" i="46"/>
  <c r="E39" i="46"/>
  <c r="P37" i="46"/>
  <c r="O37" i="46"/>
  <c r="N37" i="46"/>
  <c r="M37" i="46"/>
  <c r="L37" i="46"/>
  <c r="K37" i="46"/>
  <c r="J37" i="46"/>
  <c r="I37" i="46"/>
  <c r="H37" i="46"/>
  <c r="G37" i="46"/>
  <c r="F37" i="46"/>
  <c r="E37" i="46"/>
  <c r="D37" i="46"/>
  <c r="O36" i="46"/>
  <c r="M36" i="46"/>
  <c r="J36" i="46"/>
  <c r="H36" i="46"/>
  <c r="E36" i="46"/>
  <c r="O35" i="46"/>
  <c r="M35" i="46"/>
  <c r="J35" i="46"/>
  <c r="H35" i="46"/>
  <c r="E35" i="46"/>
  <c r="O34" i="46"/>
  <c r="M34" i="46"/>
  <c r="J34" i="46"/>
  <c r="H34" i="46"/>
  <c r="E34" i="46"/>
  <c r="O32" i="46"/>
  <c r="M32" i="46"/>
  <c r="J32" i="46"/>
  <c r="H32" i="46"/>
  <c r="E32" i="46"/>
  <c r="O31" i="46"/>
  <c r="M31" i="46"/>
  <c r="J31" i="46"/>
  <c r="H31" i="46"/>
  <c r="E31" i="46"/>
  <c r="O30" i="46"/>
  <c r="M30" i="46"/>
  <c r="J30" i="46"/>
  <c r="H30" i="46"/>
  <c r="E30" i="46"/>
  <c r="O29" i="46"/>
  <c r="M29" i="46"/>
  <c r="J29" i="46"/>
  <c r="H29" i="46"/>
  <c r="E29" i="46"/>
  <c r="O28" i="46"/>
  <c r="M28" i="46"/>
  <c r="J28" i="46"/>
  <c r="H28" i="46"/>
  <c r="E28" i="46"/>
  <c r="P27" i="46"/>
  <c r="O27" i="46"/>
  <c r="M27" i="46"/>
  <c r="K27" i="46"/>
  <c r="J27" i="46"/>
  <c r="I27" i="46"/>
  <c r="H27" i="46"/>
  <c r="G27" i="46"/>
  <c r="F27" i="46"/>
  <c r="E27" i="46"/>
  <c r="D27" i="46"/>
  <c r="O26" i="46"/>
  <c r="M26" i="46"/>
  <c r="J26" i="46"/>
  <c r="H26" i="46"/>
  <c r="E26" i="46"/>
  <c r="O25" i="46"/>
  <c r="M25" i="46"/>
  <c r="J25" i="46"/>
  <c r="H25" i="46"/>
  <c r="E25" i="46"/>
  <c r="O24" i="46"/>
  <c r="M24" i="46"/>
  <c r="J24" i="46"/>
  <c r="H24" i="46"/>
  <c r="E24" i="46"/>
  <c r="O23" i="46"/>
  <c r="M23" i="46"/>
  <c r="J23" i="46"/>
  <c r="H23" i="46"/>
  <c r="E23" i="46"/>
  <c r="O22" i="46"/>
  <c r="M22" i="46"/>
  <c r="O21" i="46"/>
  <c r="M21" i="46"/>
  <c r="J21" i="46"/>
  <c r="H21" i="46"/>
  <c r="E21" i="46"/>
  <c r="O20" i="46"/>
  <c r="M20" i="46"/>
  <c r="J20" i="46"/>
  <c r="H20" i="46"/>
  <c r="E20" i="46"/>
  <c r="O19" i="46"/>
  <c r="M19" i="46"/>
  <c r="J19" i="46"/>
  <c r="H19" i="46"/>
  <c r="E19" i="46"/>
  <c r="P18" i="46"/>
  <c r="O18" i="46"/>
  <c r="N18" i="46"/>
  <c r="M18" i="46"/>
  <c r="L18" i="46"/>
  <c r="K18" i="46"/>
  <c r="J18" i="46"/>
  <c r="I18" i="46"/>
  <c r="H18" i="46"/>
  <c r="G18" i="46"/>
  <c r="F18" i="46"/>
  <c r="E18" i="46"/>
  <c r="D18" i="46"/>
  <c r="O17" i="46"/>
  <c r="M17" i="46"/>
  <c r="J17" i="46"/>
  <c r="H17" i="46"/>
  <c r="E17" i="46"/>
  <c r="O16" i="46"/>
  <c r="M16" i="46"/>
  <c r="J16" i="46"/>
  <c r="H16" i="46"/>
  <c r="E16" i="46"/>
  <c r="P13" i="46"/>
  <c r="O13" i="46"/>
  <c r="N13" i="46"/>
  <c r="M13" i="46"/>
  <c r="L13" i="46"/>
  <c r="K13" i="46"/>
  <c r="J13" i="46"/>
  <c r="I13" i="46"/>
  <c r="H13" i="46"/>
  <c r="G13" i="46"/>
  <c r="F13" i="46"/>
  <c r="E13" i="46"/>
  <c r="D13" i="46"/>
  <c r="P12" i="46"/>
  <c r="O12" i="46"/>
  <c r="N12" i="46"/>
  <c r="M12" i="46"/>
  <c r="L12" i="46"/>
  <c r="K12" i="46"/>
  <c r="J12" i="46"/>
  <c r="I12" i="46"/>
  <c r="H12" i="46"/>
  <c r="G12" i="46"/>
  <c r="F12" i="46"/>
  <c r="E12" i="46"/>
  <c r="D12" i="46"/>
  <c r="O11" i="46"/>
  <c r="M11" i="46"/>
  <c r="J11" i="46"/>
  <c r="H11" i="46"/>
  <c r="E11" i="46"/>
  <c r="O10" i="46"/>
  <c r="M10" i="46"/>
  <c r="J10" i="46"/>
  <c r="H10" i="46"/>
  <c r="E10" i="46"/>
  <c r="O9" i="46"/>
  <c r="M9" i="46"/>
  <c r="J9" i="46"/>
  <c r="H9" i="46"/>
  <c r="E9" i="46"/>
  <c r="P7" i="46"/>
  <c r="O7" i="46"/>
  <c r="N7" i="46"/>
  <c r="M7" i="46"/>
  <c r="L7" i="46"/>
  <c r="K7" i="46"/>
  <c r="J7" i="46"/>
  <c r="I7" i="46"/>
  <c r="H7" i="46"/>
  <c r="G7" i="46"/>
  <c r="F7" i="46"/>
  <c r="E7" i="46"/>
  <c r="D7" i="46"/>
  <c r="O6" i="46"/>
  <c r="M6" i="46"/>
  <c r="J6" i="46"/>
  <c r="H6" i="46"/>
  <c r="E6" i="46"/>
  <c r="P174" i="45"/>
  <c r="O174" i="45"/>
  <c r="N174" i="45"/>
  <c r="M174" i="45"/>
  <c r="L174" i="45"/>
  <c r="K174" i="45"/>
  <c r="J174" i="45"/>
  <c r="I174" i="45"/>
  <c r="H174" i="45"/>
  <c r="G174" i="45"/>
  <c r="F174" i="45"/>
  <c r="E174" i="45"/>
  <c r="D174" i="45"/>
  <c r="C174" i="45"/>
  <c r="P173" i="45"/>
  <c r="O173" i="45"/>
  <c r="N173" i="45"/>
  <c r="M173" i="45"/>
  <c r="L173" i="45"/>
  <c r="K173" i="45"/>
  <c r="J173" i="45"/>
  <c r="I173" i="45"/>
  <c r="H173" i="45"/>
  <c r="G173" i="45"/>
  <c r="F173" i="45"/>
  <c r="E173" i="45"/>
  <c r="D173" i="45"/>
  <c r="C173" i="45"/>
  <c r="P172" i="45"/>
  <c r="O172" i="45"/>
  <c r="N172" i="45"/>
  <c r="M172" i="45"/>
  <c r="L172" i="45"/>
  <c r="K172" i="45"/>
  <c r="J172" i="45"/>
  <c r="I172" i="45"/>
  <c r="H172" i="45"/>
  <c r="G172" i="45"/>
  <c r="F172" i="45"/>
  <c r="E172" i="45"/>
  <c r="D172" i="45"/>
  <c r="C172" i="45"/>
  <c r="O171" i="45"/>
  <c r="M171" i="45"/>
  <c r="O170" i="45"/>
  <c r="M170" i="45"/>
  <c r="O169" i="45"/>
  <c r="M169" i="45"/>
  <c r="O168" i="45"/>
  <c r="M168" i="45"/>
  <c r="J168" i="45"/>
  <c r="H168" i="45"/>
  <c r="E168" i="45"/>
  <c r="O167" i="45"/>
  <c r="M167" i="45"/>
  <c r="J167" i="45"/>
  <c r="H167" i="45"/>
  <c r="E167" i="45"/>
  <c r="O166" i="45"/>
  <c r="M166" i="45"/>
  <c r="J166" i="45"/>
  <c r="H166" i="45"/>
  <c r="O165" i="45"/>
  <c r="M165" i="45"/>
  <c r="J165" i="45"/>
  <c r="H165" i="45"/>
  <c r="P164" i="45"/>
  <c r="O164" i="45"/>
  <c r="N164" i="45"/>
  <c r="M164" i="45"/>
  <c r="L164" i="45"/>
  <c r="K164" i="45"/>
  <c r="J164" i="45"/>
  <c r="I164" i="45"/>
  <c r="H164" i="45"/>
  <c r="G164" i="45"/>
  <c r="F164" i="45"/>
  <c r="E164" i="45"/>
  <c r="D164" i="45"/>
  <c r="C164" i="45"/>
  <c r="P163" i="45"/>
  <c r="O163" i="45"/>
  <c r="N163" i="45"/>
  <c r="M163" i="45"/>
  <c r="L163" i="45"/>
  <c r="K163" i="45"/>
  <c r="J163" i="45"/>
  <c r="O161" i="45"/>
  <c r="N161" i="45"/>
  <c r="M161" i="45"/>
  <c r="L161" i="45"/>
  <c r="K161" i="45"/>
  <c r="J161" i="45"/>
  <c r="O153" i="45"/>
  <c r="N153" i="45"/>
  <c r="M153" i="45"/>
  <c r="L153" i="45"/>
  <c r="K153" i="45"/>
  <c r="J153" i="45"/>
  <c r="O148" i="45"/>
  <c r="N148" i="45"/>
  <c r="M148" i="45"/>
  <c r="L148" i="45"/>
  <c r="K148" i="45"/>
  <c r="J148" i="45"/>
  <c r="H144" i="45"/>
  <c r="E144" i="45"/>
  <c r="H143" i="45"/>
  <c r="E143" i="45"/>
  <c r="H142" i="45"/>
  <c r="E142" i="45"/>
  <c r="O140" i="45"/>
  <c r="N140" i="45"/>
  <c r="M140" i="45"/>
  <c r="L140" i="45"/>
  <c r="K140" i="45"/>
  <c r="J140" i="45"/>
  <c r="I140" i="45"/>
  <c r="H140" i="45"/>
  <c r="G140" i="45"/>
  <c r="F140" i="45"/>
  <c r="E140" i="45"/>
  <c r="D140" i="45"/>
  <c r="C140" i="45"/>
  <c r="P135" i="45"/>
  <c r="O135" i="45"/>
  <c r="N135" i="45"/>
  <c r="M135" i="45"/>
  <c r="L135" i="45"/>
  <c r="K135" i="45"/>
  <c r="J135" i="45"/>
  <c r="I135" i="45"/>
  <c r="H135" i="45"/>
  <c r="G135" i="45"/>
  <c r="F135" i="45"/>
  <c r="E135" i="45"/>
  <c r="D135" i="45"/>
  <c r="C135" i="45"/>
  <c r="O134" i="45"/>
  <c r="M134" i="45"/>
  <c r="O133" i="45"/>
  <c r="M133" i="45"/>
  <c r="O132" i="45"/>
  <c r="M132" i="45"/>
  <c r="H132" i="45"/>
  <c r="E132" i="45"/>
  <c r="O131" i="45"/>
  <c r="M131" i="45"/>
  <c r="H131" i="45"/>
  <c r="O130" i="45"/>
  <c r="M130" i="45"/>
  <c r="H130" i="45"/>
  <c r="O129" i="45"/>
  <c r="M129" i="45"/>
  <c r="H129" i="45"/>
  <c r="E129" i="45"/>
  <c r="O128" i="45"/>
  <c r="M128" i="45"/>
  <c r="O127" i="45"/>
  <c r="M127" i="45"/>
  <c r="P126" i="45"/>
  <c r="O126" i="45"/>
  <c r="N126" i="45"/>
  <c r="M126" i="45"/>
  <c r="L126" i="45"/>
  <c r="K126" i="45"/>
  <c r="J126" i="45"/>
  <c r="I126" i="45"/>
  <c r="H126" i="45"/>
  <c r="G126" i="45"/>
  <c r="F126" i="45"/>
  <c r="E126" i="45"/>
  <c r="D126" i="45"/>
  <c r="C126" i="45"/>
  <c r="O125" i="45"/>
  <c r="M125" i="45"/>
  <c r="J125" i="45"/>
  <c r="H125" i="45"/>
  <c r="E125" i="45"/>
  <c r="O124" i="45"/>
  <c r="M124" i="45"/>
  <c r="J124" i="45"/>
  <c r="H124" i="45"/>
  <c r="E124" i="45"/>
  <c r="O123" i="45"/>
  <c r="M123" i="45"/>
  <c r="J123" i="45"/>
  <c r="H123" i="45"/>
  <c r="E123" i="45"/>
  <c r="O122" i="45"/>
  <c r="M122" i="45"/>
  <c r="J122" i="45"/>
  <c r="H122" i="45"/>
  <c r="E122" i="45"/>
  <c r="O121" i="45"/>
  <c r="M121" i="45"/>
  <c r="J121" i="45"/>
  <c r="H121" i="45"/>
  <c r="E121" i="45"/>
  <c r="O120" i="45"/>
  <c r="M120" i="45"/>
  <c r="J120" i="45"/>
  <c r="H120" i="45"/>
  <c r="E120" i="45"/>
  <c r="O119" i="45"/>
  <c r="M119" i="45"/>
  <c r="J119" i="45"/>
  <c r="H119" i="45"/>
  <c r="O118" i="45"/>
  <c r="M118" i="45"/>
  <c r="J118" i="45"/>
  <c r="H118" i="45"/>
  <c r="E118" i="45"/>
  <c r="O117" i="45"/>
  <c r="M117" i="45"/>
  <c r="J117" i="45"/>
  <c r="H117" i="45"/>
  <c r="E117" i="45"/>
  <c r="O116" i="45"/>
  <c r="M116" i="45"/>
  <c r="J116" i="45"/>
  <c r="H116" i="45"/>
  <c r="E116" i="45"/>
  <c r="O115" i="45"/>
  <c r="M115" i="45"/>
  <c r="J115" i="45"/>
  <c r="H115" i="45"/>
  <c r="E115" i="45"/>
  <c r="O114" i="45"/>
  <c r="M114" i="45"/>
  <c r="J114" i="45"/>
  <c r="H114" i="45"/>
  <c r="E114" i="45"/>
  <c r="P113" i="45"/>
  <c r="O113" i="45"/>
  <c r="N113" i="45"/>
  <c r="M113" i="45"/>
  <c r="L113" i="45"/>
  <c r="K113" i="45"/>
  <c r="J113" i="45"/>
  <c r="I113" i="45"/>
  <c r="H113" i="45"/>
  <c r="G113" i="45"/>
  <c r="F113" i="45"/>
  <c r="E113" i="45"/>
  <c r="D113" i="45"/>
  <c r="C113" i="45"/>
  <c r="O112" i="45"/>
  <c r="M112" i="45"/>
  <c r="J112" i="45"/>
  <c r="H112" i="45"/>
  <c r="O111" i="45"/>
  <c r="M111" i="45"/>
  <c r="J111" i="45"/>
  <c r="H111" i="45"/>
  <c r="E111" i="45"/>
  <c r="O110" i="45"/>
  <c r="M110" i="45"/>
  <c r="J110" i="45"/>
  <c r="H110" i="45"/>
  <c r="O109" i="45"/>
  <c r="M109" i="45"/>
  <c r="J109" i="45"/>
  <c r="H109" i="45"/>
  <c r="E109" i="45"/>
  <c r="O108" i="45"/>
  <c r="M108" i="45"/>
  <c r="J108" i="45"/>
  <c r="H108" i="45"/>
  <c r="E108" i="45"/>
  <c r="O107" i="45"/>
  <c r="M107" i="45"/>
  <c r="O106" i="45"/>
  <c r="M106" i="45"/>
  <c r="J106" i="45"/>
  <c r="H106" i="45"/>
  <c r="E106" i="45"/>
  <c r="D106" i="45"/>
  <c r="O105" i="45"/>
  <c r="M105" i="45"/>
  <c r="J105" i="45"/>
  <c r="H105" i="45"/>
  <c r="E105" i="45"/>
  <c r="O104" i="45"/>
  <c r="M104" i="45"/>
  <c r="J104" i="45"/>
  <c r="H104" i="45"/>
  <c r="E104" i="45"/>
  <c r="O103" i="45"/>
  <c r="M103" i="45"/>
  <c r="J103" i="45"/>
  <c r="H103" i="45"/>
  <c r="E103" i="45"/>
  <c r="O102" i="45"/>
  <c r="M102" i="45"/>
  <c r="J102" i="45"/>
  <c r="H102" i="45"/>
  <c r="E102" i="45"/>
  <c r="O101" i="45"/>
  <c r="M101" i="45"/>
  <c r="J101" i="45"/>
  <c r="H101" i="45"/>
  <c r="E101" i="45"/>
  <c r="O100" i="45"/>
  <c r="M100" i="45"/>
  <c r="J100" i="45"/>
  <c r="H100" i="45"/>
  <c r="E100" i="45"/>
  <c r="O99" i="45"/>
  <c r="M99" i="45"/>
  <c r="J99" i="45"/>
  <c r="H99" i="45"/>
  <c r="E99" i="45"/>
  <c r="O98" i="45"/>
  <c r="M98" i="45"/>
  <c r="J98" i="45"/>
  <c r="H98" i="45"/>
  <c r="E98" i="45"/>
  <c r="O97" i="45"/>
  <c r="M97" i="45"/>
  <c r="J97" i="45"/>
  <c r="H97" i="45"/>
  <c r="E97" i="45"/>
  <c r="O96" i="45"/>
  <c r="M96" i="45"/>
  <c r="J96" i="45"/>
  <c r="H96" i="45"/>
  <c r="P95" i="45"/>
  <c r="O95" i="45"/>
  <c r="N95" i="45"/>
  <c r="M95" i="45"/>
  <c r="L95" i="45"/>
  <c r="K95" i="45"/>
  <c r="J95" i="45"/>
  <c r="I95" i="45"/>
  <c r="H95" i="45"/>
  <c r="G95" i="45"/>
  <c r="F95" i="45"/>
  <c r="O94" i="45"/>
  <c r="M94" i="45"/>
  <c r="O93" i="45"/>
  <c r="M93" i="45"/>
  <c r="O92" i="45"/>
  <c r="M92" i="45"/>
  <c r="O91" i="45"/>
  <c r="M91" i="45"/>
  <c r="O90" i="45"/>
  <c r="M90" i="45"/>
  <c r="J90" i="45"/>
  <c r="O89" i="45"/>
  <c r="M89" i="45"/>
  <c r="J89" i="45"/>
  <c r="H89" i="45"/>
  <c r="O88" i="45"/>
  <c r="M88" i="45"/>
  <c r="J88" i="45"/>
  <c r="H88" i="45"/>
  <c r="O87" i="45"/>
  <c r="M87" i="45"/>
  <c r="J87" i="45"/>
  <c r="H87" i="45"/>
  <c r="O86" i="45"/>
  <c r="M86" i="45"/>
  <c r="J86" i="45"/>
  <c r="H86" i="45"/>
  <c r="E86" i="45"/>
  <c r="O85" i="45"/>
  <c r="M85" i="45"/>
  <c r="J85" i="45"/>
  <c r="H85" i="45"/>
  <c r="E85" i="45"/>
  <c r="O84" i="45"/>
  <c r="M84" i="45"/>
  <c r="J84" i="45"/>
  <c r="H84" i="45"/>
  <c r="E84" i="45"/>
  <c r="O83" i="45"/>
  <c r="M83" i="45"/>
  <c r="J83" i="45"/>
  <c r="H83" i="45"/>
  <c r="E83" i="45"/>
  <c r="O82" i="45"/>
  <c r="M82" i="45"/>
  <c r="J82" i="45"/>
  <c r="H82" i="45"/>
  <c r="E82" i="45"/>
  <c r="P81" i="45"/>
  <c r="O81" i="45"/>
  <c r="N81" i="45"/>
  <c r="M81" i="45"/>
  <c r="L81" i="45"/>
  <c r="K81" i="45"/>
  <c r="J81" i="45"/>
  <c r="I81" i="45"/>
  <c r="H81" i="45"/>
  <c r="G81" i="45"/>
  <c r="F81" i="45"/>
  <c r="E81" i="45"/>
  <c r="D81" i="45"/>
  <c r="C81" i="45"/>
  <c r="O80" i="45"/>
  <c r="M80" i="45"/>
  <c r="J80" i="45"/>
  <c r="H80" i="45"/>
  <c r="E80" i="45"/>
  <c r="O79" i="45"/>
  <c r="M79" i="45"/>
  <c r="J79" i="45"/>
  <c r="H79" i="45"/>
  <c r="E79" i="45"/>
  <c r="O78" i="45"/>
  <c r="M78" i="45"/>
  <c r="J78" i="45"/>
  <c r="H78" i="45"/>
  <c r="E78" i="45"/>
  <c r="O77" i="45"/>
  <c r="M77" i="45"/>
  <c r="J77" i="45"/>
  <c r="H77" i="45"/>
  <c r="E77" i="45"/>
  <c r="O76" i="45"/>
  <c r="M76" i="45"/>
  <c r="J76" i="45"/>
  <c r="H76" i="45"/>
  <c r="E76" i="45"/>
  <c r="O75" i="45"/>
  <c r="M75" i="45"/>
  <c r="J75" i="45"/>
  <c r="H75" i="45"/>
  <c r="E75" i="45"/>
  <c r="O74" i="45"/>
  <c r="M74" i="45"/>
  <c r="J74" i="45"/>
  <c r="H74" i="45"/>
  <c r="E74" i="45"/>
  <c r="O73" i="45"/>
  <c r="M73" i="45"/>
  <c r="J73" i="45"/>
  <c r="H73" i="45"/>
  <c r="P72" i="45"/>
  <c r="O72" i="45"/>
  <c r="N72" i="45"/>
  <c r="M72" i="45"/>
  <c r="L72" i="45"/>
  <c r="K72" i="45"/>
  <c r="J72" i="45"/>
  <c r="I72" i="45"/>
  <c r="H72" i="45"/>
  <c r="G72" i="45"/>
  <c r="F72" i="45"/>
  <c r="E72" i="45"/>
  <c r="D72" i="45"/>
  <c r="C72" i="45"/>
  <c r="P71" i="45"/>
  <c r="O71" i="45"/>
  <c r="N71" i="45"/>
  <c r="M71" i="45"/>
  <c r="L71" i="45"/>
  <c r="K71" i="45"/>
  <c r="J71" i="45"/>
  <c r="I71" i="45"/>
  <c r="H71" i="45"/>
  <c r="G71" i="45"/>
  <c r="F71" i="45"/>
  <c r="E71" i="45"/>
  <c r="D71" i="45"/>
  <c r="C71" i="45"/>
  <c r="P70" i="45"/>
  <c r="O70" i="45"/>
  <c r="N70" i="45"/>
  <c r="M70" i="45"/>
  <c r="L70" i="45"/>
  <c r="K70" i="45"/>
  <c r="J70" i="45"/>
  <c r="I70" i="45"/>
  <c r="H70" i="45"/>
  <c r="G70" i="45"/>
  <c r="F70" i="45"/>
  <c r="E70" i="45"/>
  <c r="D70" i="45"/>
  <c r="C70" i="45"/>
  <c r="O69" i="45"/>
  <c r="M69" i="45"/>
  <c r="J69" i="45"/>
  <c r="H69" i="45"/>
  <c r="E69" i="45"/>
  <c r="O68" i="45"/>
  <c r="M68" i="45"/>
  <c r="J68" i="45"/>
  <c r="H68" i="45"/>
  <c r="E68" i="45"/>
  <c r="O67" i="45"/>
  <c r="M67" i="45"/>
  <c r="J67" i="45"/>
  <c r="H67" i="45"/>
  <c r="E67" i="45"/>
  <c r="O66" i="45"/>
  <c r="M66" i="45"/>
  <c r="J66" i="45"/>
  <c r="H66" i="45"/>
  <c r="P65" i="45"/>
  <c r="O65" i="45"/>
  <c r="N65" i="45"/>
  <c r="M65" i="45"/>
  <c r="L65" i="45"/>
  <c r="K65" i="45"/>
  <c r="J65" i="45"/>
  <c r="I65" i="45"/>
  <c r="H65" i="45"/>
  <c r="G65" i="45"/>
  <c r="F65" i="45"/>
  <c r="E65" i="45"/>
  <c r="D65" i="45"/>
  <c r="C65" i="45"/>
  <c r="O64" i="45"/>
  <c r="M64" i="45"/>
  <c r="K64" i="45"/>
  <c r="J64" i="45"/>
  <c r="H64" i="45"/>
  <c r="E64" i="45"/>
  <c r="O63" i="45"/>
  <c r="M63" i="45"/>
  <c r="J63" i="45"/>
  <c r="H63" i="45"/>
  <c r="P62" i="45"/>
  <c r="O62" i="45"/>
  <c r="N62" i="45"/>
  <c r="M62" i="45"/>
  <c r="L62" i="45"/>
  <c r="K62" i="45"/>
  <c r="J62" i="45"/>
  <c r="I62" i="45"/>
  <c r="H62" i="45"/>
  <c r="G62" i="45"/>
  <c r="F62" i="45"/>
  <c r="E62" i="45"/>
  <c r="D62" i="45"/>
  <c r="C62" i="45"/>
  <c r="O61" i="45"/>
  <c r="M61" i="45"/>
  <c r="J61" i="45"/>
  <c r="H61" i="45"/>
  <c r="E61" i="45"/>
  <c r="O60" i="45"/>
  <c r="M60" i="45"/>
  <c r="J60" i="45"/>
  <c r="H60" i="45"/>
  <c r="E60" i="45"/>
  <c r="O59" i="45"/>
  <c r="M59" i="45"/>
  <c r="J59" i="45"/>
  <c r="H59" i="45"/>
  <c r="P58" i="45"/>
  <c r="O58" i="45"/>
  <c r="N58" i="45"/>
  <c r="M58" i="45"/>
  <c r="L58" i="45"/>
  <c r="K58" i="45"/>
  <c r="J58" i="45"/>
  <c r="I58" i="45"/>
  <c r="H58" i="45"/>
  <c r="G58" i="45"/>
  <c r="F58" i="45"/>
  <c r="E58" i="45"/>
  <c r="D58" i="45"/>
  <c r="C58" i="45"/>
  <c r="O57" i="45"/>
  <c r="M57" i="45"/>
  <c r="J57" i="45"/>
  <c r="H57" i="45"/>
  <c r="E57" i="45"/>
  <c r="O56" i="45"/>
  <c r="M56" i="45"/>
  <c r="J56" i="45"/>
  <c r="H56" i="45"/>
  <c r="P55" i="45"/>
  <c r="O55" i="45"/>
  <c r="N55" i="45"/>
  <c r="M55" i="45"/>
  <c r="L55" i="45"/>
  <c r="K55" i="45"/>
  <c r="J55" i="45"/>
  <c r="I55" i="45"/>
  <c r="H55" i="45"/>
  <c r="G55" i="45"/>
  <c r="F55" i="45"/>
  <c r="E55" i="45"/>
  <c r="D55" i="45"/>
  <c r="C55" i="45"/>
  <c r="O54" i="45"/>
  <c r="M54" i="45"/>
  <c r="O53" i="45"/>
  <c r="M53" i="45"/>
  <c r="O52" i="45"/>
  <c r="M52" i="45"/>
  <c r="K52" i="45"/>
  <c r="J52" i="45"/>
  <c r="H52" i="45"/>
  <c r="E52" i="45"/>
  <c r="O51" i="45"/>
  <c r="M51" i="45"/>
  <c r="J51" i="45"/>
  <c r="H51" i="45"/>
  <c r="E51" i="45"/>
  <c r="O50" i="45"/>
  <c r="M50" i="45"/>
  <c r="J50" i="45"/>
  <c r="H50" i="45"/>
  <c r="E50" i="45"/>
  <c r="O49" i="45"/>
  <c r="M49" i="45"/>
  <c r="J49" i="45"/>
  <c r="H49" i="45"/>
  <c r="P48" i="45"/>
  <c r="O48" i="45"/>
  <c r="N48" i="45"/>
  <c r="M48" i="45"/>
  <c r="L48" i="45"/>
  <c r="K48" i="45"/>
  <c r="J48" i="45"/>
  <c r="I48" i="45"/>
  <c r="H48" i="45"/>
  <c r="G48" i="45"/>
  <c r="F48" i="45"/>
  <c r="E48" i="45"/>
  <c r="D48" i="45"/>
  <c r="C48" i="45"/>
  <c r="O47" i="45"/>
  <c r="M47" i="45"/>
  <c r="J47" i="45"/>
  <c r="H47" i="45"/>
  <c r="E47" i="45"/>
  <c r="O46" i="45"/>
  <c r="M46" i="45"/>
  <c r="J46" i="45"/>
  <c r="H46" i="45"/>
  <c r="E46" i="45"/>
  <c r="O45" i="45"/>
  <c r="M45" i="45"/>
  <c r="J45" i="45"/>
  <c r="H45" i="45"/>
  <c r="E45" i="45"/>
  <c r="O44" i="45"/>
  <c r="M44" i="45"/>
  <c r="J44" i="45"/>
  <c r="H44" i="45"/>
  <c r="P43" i="45"/>
  <c r="O43" i="45"/>
  <c r="N43" i="45"/>
  <c r="M43" i="45"/>
  <c r="L43" i="45"/>
  <c r="K43" i="45"/>
  <c r="J43" i="45"/>
  <c r="I43" i="45"/>
  <c r="H43" i="45"/>
  <c r="G43" i="45"/>
  <c r="F43" i="45"/>
  <c r="E43" i="45"/>
  <c r="D43" i="45"/>
  <c r="C43" i="45"/>
  <c r="O42" i="45"/>
  <c r="M42" i="45"/>
  <c r="J42" i="45"/>
  <c r="H42" i="45"/>
  <c r="F42" i="45"/>
  <c r="E42" i="45"/>
  <c r="O41" i="45"/>
  <c r="M41" i="45"/>
  <c r="J41" i="45"/>
  <c r="H41" i="45"/>
  <c r="F41" i="45"/>
  <c r="E41" i="45"/>
  <c r="O40" i="45"/>
  <c r="M40" i="45"/>
  <c r="J40" i="45"/>
  <c r="H40" i="45"/>
  <c r="F40" i="45"/>
  <c r="E40" i="45"/>
  <c r="O39" i="45"/>
  <c r="M39" i="45"/>
  <c r="J39" i="45"/>
  <c r="H39" i="45"/>
  <c r="F39" i="45"/>
  <c r="E39" i="45"/>
  <c r="O38" i="45"/>
  <c r="M38" i="45"/>
  <c r="J38" i="45"/>
  <c r="H38" i="45"/>
  <c r="P37" i="45"/>
  <c r="O37" i="45"/>
  <c r="N37" i="45"/>
  <c r="M37" i="45"/>
  <c r="L37" i="45"/>
  <c r="K37" i="45"/>
  <c r="J37" i="45"/>
  <c r="I37" i="45"/>
  <c r="H37" i="45"/>
  <c r="G37" i="45"/>
  <c r="F37" i="45"/>
  <c r="E37" i="45"/>
  <c r="D37" i="45"/>
  <c r="C37" i="45"/>
  <c r="O36" i="45"/>
  <c r="M36" i="45"/>
  <c r="J36" i="45"/>
  <c r="H36" i="45"/>
  <c r="E36" i="45"/>
  <c r="O35" i="45"/>
  <c r="M35" i="45"/>
  <c r="J35" i="45"/>
  <c r="H35" i="45"/>
  <c r="E35" i="45"/>
  <c r="O34" i="45"/>
  <c r="M34" i="45"/>
  <c r="J34" i="45"/>
  <c r="H34" i="45"/>
  <c r="E34" i="45"/>
  <c r="O33" i="45"/>
  <c r="M33" i="45"/>
  <c r="J33" i="45"/>
  <c r="H33" i="45"/>
  <c r="O32" i="45"/>
  <c r="M32" i="45"/>
  <c r="K32" i="45"/>
  <c r="J32" i="45"/>
  <c r="I32" i="45"/>
  <c r="H32" i="45"/>
  <c r="G32" i="45"/>
  <c r="F32" i="45"/>
  <c r="E32" i="45"/>
  <c r="D32" i="45"/>
  <c r="C32" i="45"/>
  <c r="O31" i="45"/>
  <c r="M31" i="45"/>
  <c r="J31" i="45"/>
  <c r="H31" i="45"/>
  <c r="E31" i="45"/>
  <c r="O30" i="45"/>
  <c r="M30" i="45"/>
  <c r="J30" i="45"/>
  <c r="H30" i="45"/>
  <c r="E30" i="45"/>
  <c r="O29" i="45"/>
  <c r="M29" i="45"/>
  <c r="J29" i="45"/>
  <c r="H29" i="45"/>
  <c r="E29" i="45"/>
  <c r="O28" i="45"/>
  <c r="M28" i="45"/>
  <c r="J28" i="45"/>
  <c r="H28" i="45"/>
  <c r="P27" i="45"/>
  <c r="O27" i="45"/>
  <c r="N27" i="45"/>
  <c r="M27" i="45"/>
  <c r="L27" i="45"/>
  <c r="K27" i="45"/>
  <c r="J27" i="45"/>
  <c r="I27" i="45"/>
  <c r="H27" i="45"/>
  <c r="G27" i="45"/>
  <c r="F27" i="45"/>
  <c r="E27" i="45"/>
  <c r="D27" i="45"/>
  <c r="C27" i="45"/>
  <c r="O26" i="45"/>
  <c r="M26" i="45"/>
  <c r="J26" i="45"/>
  <c r="H26" i="45"/>
  <c r="E26" i="45"/>
  <c r="O25" i="45"/>
  <c r="M25" i="45"/>
  <c r="J25" i="45"/>
  <c r="H25" i="45"/>
  <c r="E25" i="45"/>
  <c r="O24" i="45"/>
  <c r="M24" i="45"/>
  <c r="J24" i="45"/>
  <c r="H24" i="45"/>
  <c r="E24" i="45"/>
  <c r="O23" i="45"/>
  <c r="M23" i="45"/>
  <c r="J23" i="45"/>
  <c r="H23" i="45"/>
  <c r="O22" i="45"/>
  <c r="N22" i="45"/>
  <c r="M22" i="45"/>
  <c r="L22" i="45"/>
  <c r="K22" i="45"/>
  <c r="J22" i="45"/>
  <c r="I22" i="45"/>
  <c r="H22" i="45"/>
  <c r="G22" i="45"/>
  <c r="F22" i="45"/>
  <c r="E22" i="45"/>
  <c r="D22" i="45"/>
  <c r="C22" i="45"/>
  <c r="O21" i="45"/>
  <c r="M21" i="45"/>
  <c r="J21" i="45"/>
  <c r="H21" i="45"/>
  <c r="E21" i="45"/>
  <c r="O20" i="45"/>
  <c r="M20" i="45"/>
  <c r="J20" i="45"/>
  <c r="H20" i="45"/>
  <c r="E20" i="45"/>
  <c r="O19" i="45"/>
  <c r="M19" i="45"/>
  <c r="J19" i="45"/>
  <c r="H19" i="45"/>
  <c r="P18" i="45"/>
  <c r="O18" i="45"/>
  <c r="N18" i="45"/>
  <c r="M18" i="45"/>
  <c r="L18" i="45"/>
  <c r="K18" i="45"/>
  <c r="J18" i="45"/>
  <c r="I18" i="45"/>
  <c r="H18" i="45"/>
  <c r="G18" i="45"/>
  <c r="F18" i="45"/>
  <c r="E18" i="45"/>
  <c r="D18" i="45"/>
  <c r="C18" i="45"/>
  <c r="O17" i="45"/>
  <c r="M17" i="45"/>
  <c r="J17" i="45"/>
  <c r="H17" i="45"/>
  <c r="E17" i="45"/>
  <c r="O16" i="45"/>
  <c r="M16" i="45"/>
  <c r="J16" i="45"/>
  <c r="H16" i="45"/>
  <c r="E16" i="45"/>
  <c r="O15" i="45"/>
  <c r="M15" i="45"/>
  <c r="J15" i="45"/>
  <c r="H15" i="45"/>
  <c r="O14" i="45"/>
  <c r="M14" i="45"/>
  <c r="J14" i="45"/>
  <c r="H14" i="45"/>
  <c r="P13" i="45"/>
  <c r="O13" i="45"/>
  <c r="N13" i="45"/>
  <c r="M13" i="45"/>
  <c r="L13" i="45"/>
  <c r="K13" i="45"/>
  <c r="J13" i="45"/>
  <c r="I13" i="45"/>
  <c r="H13" i="45"/>
  <c r="G13" i="45"/>
  <c r="F13" i="45"/>
  <c r="E13" i="45"/>
  <c r="D13" i="45"/>
  <c r="C13" i="45"/>
  <c r="P12" i="45"/>
  <c r="O12" i="45"/>
  <c r="N12" i="45"/>
  <c r="M12" i="45"/>
  <c r="L12" i="45"/>
  <c r="K12" i="45"/>
  <c r="J12" i="45"/>
  <c r="I12" i="45"/>
  <c r="H12" i="45"/>
  <c r="G12" i="45"/>
  <c r="F12" i="45"/>
  <c r="E12" i="45"/>
  <c r="D12" i="45"/>
  <c r="C12" i="45"/>
  <c r="P11" i="45"/>
  <c r="O11" i="45"/>
  <c r="M11" i="45"/>
  <c r="J11" i="45"/>
  <c r="H11" i="45"/>
  <c r="F11" i="45"/>
  <c r="E11" i="45"/>
  <c r="P10" i="45"/>
  <c r="O10" i="45"/>
  <c r="M10" i="45"/>
  <c r="J10" i="45"/>
  <c r="H10" i="45"/>
  <c r="F10" i="45"/>
  <c r="E10" i="45"/>
  <c r="P9" i="45"/>
  <c r="O9" i="45"/>
  <c r="M9" i="45"/>
  <c r="J9" i="45"/>
  <c r="H9" i="45"/>
  <c r="F9" i="45"/>
  <c r="E9" i="45"/>
  <c r="P8" i="45"/>
  <c r="O8" i="45"/>
  <c r="M8" i="45"/>
  <c r="P7" i="45"/>
  <c r="O7" i="45"/>
  <c r="N7" i="45"/>
  <c r="M7" i="45"/>
  <c r="L7" i="45"/>
  <c r="K7" i="45"/>
  <c r="J7" i="45"/>
  <c r="I7" i="45"/>
  <c r="H7" i="45"/>
  <c r="G7" i="45"/>
  <c r="F7" i="45"/>
  <c r="E7" i="45"/>
  <c r="D7" i="45"/>
  <c r="C7" i="45"/>
  <c r="P6" i="45"/>
  <c r="O6" i="45"/>
  <c r="M6" i="45"/>
  <c r="J6" i="45"/>
  <c r="H6" i="45"/>
  <c r="F6" i="45"/>
  <c r="E6" i="45"/>
  <c r="E262" i="44"/>
  <c r="E261" i="44"/>
  <c r="P260" i="44"/>
  <c r="O260" i="44"/>
  <c r="N260" i="44"/>
  <c r="M260" i="44"/>
  <c r="L260" i="44"/>
  <c r="K260" i="44"/>
  <c r="J260" i="44"/>
  <c r="I260" i="44"/>
  <c r="H260" i="44"/>
  <c r="G260" i="44"/>
  <c r="F260" i="44"/>
  <c r="E260" i="44"/>
  <c r="D260" i="44"/>
  <c r="P259" i="44"/>
  <c r="O259" i="44"/>
  <c r="N259" i="44"/>
  <c r="M259" i="44"/>
  <c r="L259" i="44"/>
  <c r="K259" i="44"/>
  <c r="J259" i="44"/>
  <c r="I259" i="44"/>
  <c r="H259" i="44"/>
  <c r="G259" i="44"/>
  <c r="F259" i="44"/>
  <c r="E259" i="44"/>
  <c r="D259" i="44"/>
  <c r="O258" i="44"/>
  <c r="M258" i="44"/>
  <c r="J258" i="44"/>
  <c r="I258" i="44"/>
  <c r="H258" i="44"/>
  <c r="G258" i="44"/>
  <c r="F258" i="44"/>
  <c r="E258" i="44"/>
  <c r="D258" i="44"/>
  <c r="O257" i="44"/>
  <c r="M257" i="44"/>
  <c r="J257" i="44"/>
  <c r="I257" i="44"/>
  <c r="H257" i="44"/>
  <c r="G257" i="44"/>
  <c r="F257" i="44"/>
  <c r="E257" i="44"/>
  <c r="D257" i="44"/>
  <c r="O256" i="44"/>
  <c r="M256" i="44"/>
  <c r="J256" i="44"/>
  <c r="I256" i="44"/>
  <c r="H256" i="44"/>
  <c r="G256" i="44"/>
  <c r="F256" i="44"/>
  <c r="E256" i="44"/>
  <c r="D256" i="44"/>
  <c r="O255" i="44"/>
  <c r="M255" i="44"/>
  <c r="J255" i="44"/>
  <c r="I255" i="44"/>
  <c r="H255" i="44"/>
  <c r="G255" i="44"/>
  <c r="F255" i="44"/>
  <c r="E255" i="44"/>
  <c r="D255" i="44"/>
  <c r="O254" i="44"/>
  <c r="M254" i="44"/>
  <c r="J254" i="44"/>
  <c r="I254" i="44"/>
  <c r="H254" i="44"/>
  <c r="G254" i="44"/>
  <c r="F254" i="44"/>
  <c r="E254" i="44"/>
  <c r="D254" i="44"/>
  <c r="P253" i="44"/>
  <c r="O253" i="44"/>
  <c r="N253" i="44"/>
  <c r="M253" i="44"/>
  <c r="L253" i="44"/>
  <c r="K253" i="44"/>
  <c r="J253" i="44"/>
  <c r="I253" i="44"/>
  <c r="H253" i="44"/>
  <c r="G253" i="44"/>
  <c r="F253" i="44"/>
  <c r="E253" i="44"/>
  <c r="D253" i="44"/>
  <c r="O252" i="44"/>
  <c r="M252" i="44"/>
  <c r="J252" i="44"/>
  <c r="I252" i="44"/>
  <c r="H252" i="44"/>
  <c r="G252" i="44"/>
  <c r="F252" i="44"/>
  <c r="E252" i="44"/>
  <c r="D252" i="44"/>
  <c r="O251" i="44"/>
  <c r="M251" i="44"/>
  <c r="J251" i="44"/>
  <c r="I251" i="44"/>
  <c r="H251" i="44"/>
  <c r="G251" i="44"/>
  <c r="F251" i="44"/>
  <c r="E251" i="44"/>
  <c r="D251" i="44"/>
  <c r="O250" i="44"/>
  <c r="M250" i="44"/>
  <c r="J250" i="44"/>
  <c r="I250" i="44"/>
  <c r="H250" i="44"/>
  <c r="G250" i="44"/>
  <c r="F250" i="44"/>
  <c r="E250" i="44"/>
  <c r="D250" i="44"/>
  <c r="O249" i="44"/>
  <c r="M249" i="44"/>
  <c r="J249" i="44"/>
  <c r="H249" i="44"/>
  <c r="O248" i="44"/>
  <c r="M248" i="44"/>
  <c r="J248" i="44"/>
  <c r="I248" i="44"/>
  <c r="H248" i="44"/>
  <c r="G248" i="44"/>
  <c r="F248" i="44"/>
  <c r="E248" i="44"/>
  <c r="D248" i="44"/>
  <c r="O247" i="44"/>
  <c r="M247" i="44"/>
  <c r="J247" i="44"/>
  <c r="I247" i="44"/>
  <c r="H247" i="44"/>
  <c r="G247" i="44"/>
  <c r="F247" i="44"/>
  <c r="E247" i="44"/>
  <c r="D247" i="44"/>
  <c r="O246" i="44"/>
  <c r="M246" i="44"/>
  <c r="J246" i="44"/>
  <c r="H246" i="44"/>
  <c r="P245" i="44"/>
  <c r="O245" i="44"/>
  <c r="M245" i="44"/>
  <c r="J245" i="44"/>
  <c r="I245" i="44"/>
  <c r="H245" i="44"/>
  <c r="G245" i="44"/>
  <c r="F245" i="44"/>
  <c r="E245" i="44"/>
  <c r="D245" i="44"/>
  <c r="O244" i="44"/>
  <c r="M244" i="44"/>
  <c r="J244" i="44"/>
  <c r="H244" i="44"/>
  <c r="O243" i="44"/>
  <c r="M243" i="44"/>
  <c r="J243" i="44"/>
  <c r="H243" i="44"/>
  <c r="O242" i="44"/>
  <c r="M242" i="44"/>
  <c r="J242" i="44"/>
  <c r="H242" i="44"/>
  <c r="O241" i="44"/>
  <c r="M241" i="44"/>
  <c r="J241" i="44"/>
  <c r="H241" i="44"/>
  <c r="O240" i="44"/>
  <c r="M240" i="44"/>
  <c r="J240" i="44"/>
  <c r="H240" i="44"/>
  <c r="O239" i="44"/>
  <c r="M239" i="44"/>
  <c r="J239" i="44"/>
  <c r="H239" i="44"/>
  <c r="O238" i="44"/>
  <c r="M238" i="44"/>
  <c r="J238" i="44"/>
  <c r="I238" i="44"/>
  <c r="H238" i="44"/>
  <c r="G238" i="44"/>
  <c r="F238" i="44"/>
  <c r="E238" i="44"/>
  <c r="D238" i="44"/>
  <c r="O237" i="44"/>
  <c r="M237" i="44"/>
  <c r="J237" i="44"/>
  <c r="I237" i="44"/>
  <c r="H237" i="44"/>
  <c r="G237" i="44"/>
  <c r="F237" i="44"/>
  <c r="E237" i="44"/>
  <c r="D237" i="44"/>
  <c r="O236" i="44"/>
  <c r="M236" i="44"/>
  <c r="J236" i="44"/>
  <c r="H236" i="44"/>
  <c r="O235" i="44"/>
  <c r="M235" i="44"/>
  <c r="J235" i="44"/>
  <c r="I235" i="44"/>
  <c r="H235" i="44"/>
  <c r="G235" i="44"/>
  <c r="F235" i="44"/>
  <c r="E235" i="44"/>
  <c r="D235" i="44"/>
  <c r="O234" i="44"/>
  <c r="M234" i="44"/>
  <c r="J234" i="44"/>
  <c r="H234" i="44"/>
  <c r="E234" i="44"/>
  <c r="O233" i="44"/>
  <c r="M233" i="44"/>
  <c r="J233" i="44"/>
  <c r="H233" i="44"/>
  <c r="E233" i="44"/>
  <c r="O232" i="44"/>
  <c r="M232" i="44"/>
  <c r="J232" i="44"/>
  <c r="H232" i="44"/>
  <c r="O231" i="44"/>
  <c r="M231" i="44"/>
  <c r="J231" i="44"/>
  <c r="H231" i="44"/>
  <c r="E231" i="44"/>
  <c r="O230" i="44"/>
  <c r="M230" i="44"/>
  <c r="J230" i="44"/>
  <c r="H230" i="44"/>
  <c r="E230" i="44"/>
  <c r="O229" i="44"/>
  <c r="M229" i="44"/>
  <c r="J229" i="44"/>
  <c r="H229" i="44"/>
  <c r="E229" i="44"/>
  <c r="O228" i="44"/>
  <c r="M228" i="44"/>
  <c r="J228" i="44"/>
  <c r="H228" i="44"/>
  <c r="E228" i="44"/>
  <c r="O227" i="44"/>
  <c r="M227" i="44"/>
  <c r="J227" i="44"/>
  <c r="H227" i="44"/>
  <c r="E227" i="44"/>
  <c r="O226" i="44"/>
  <c r="M226" i="44"/>
  <c r="J226" i="44"/>
  <c r="H226" i="44"/>
  <c r="E226" i="44"/>
  <c r="O225" i="44"/>
  <c r="M225" i="44"/>
  <c r="J225" i="44"/>
  <c r="H225" i="44"/>
  <c r="E225" i="44"/>
  <c r="O224" i="44"/>
  <c r="M224" i="44"/>
  <c r="J224" i="44"/>
  <c r="H224" i="44"/>
  <c r="E224" i="44"/>
  <c r="O223" i="44"/>
  <c r="M223" i="44"/>
  <c r="J223" i="44"/>
  <c r="H223" i="44"/>
  <c r="E223" i="44"/>
  <c r="O222" i="44"/>
  <c r="M222" i="44"/>
  <c r="J222" i="44"/>
  <c r="H222" i="44"/>
  <c r="E222" i="44"/>
  <c r="O221" i="44"/>
  <c r="M221" i="44"/>
  <c r="J221" i="44"/>
  <c r="H221" i="44"/>
  <c r="E221" i="44"/>
  <c r="P220" i="44"/>
  <c r="O220" i="44"/>
  <c r="N220" i="44"/>
  <c r="M220" i="44"/>
  <c r="L220" i="44"/>
  <c r="K220" i="44"/>
  <c r="J220" i="44"/>
  <c r="I220" i="44"/>
  <c r="H220" i="44"/>
  <c r="G220" i="44"/>
  <c r="F220" i="44"/>
  <c r="E220" i="44"/>
  <c r="D220" i="44"/>
  <c r="O219" i="44"/>
  <c r="M219" i="44"/>
  <c r="J219" i="44"/>
  <c r="H219" i="44"/>
  <c r="E219" i="44"/>
  <c r="O218" i="44"/>
  <c r="M218" i="44"/>
  <c r="J218" i="44"/>
  <c r="H218" i="44"/>
  <c r="E218" i="44"/>
  <c r="O217" i="44"/>
  <c r="M217" i="44"/>
  <c r="J217" i="44"/>
  <c r="H217" i="44"/>
  <c r="E217" i="44"/>
  <c r="O216" i="44"/>
  <c r="M216" i="44"/>
  <c r="J216" i="44"/>
  <c r="H216" i="44"/>
  <c r="O215" i="44"/>
  <c r="M215" i="44"/>
  <c r="J215" i="44"/>
  <c r="H215" i="44"/>
  <c r="E215" i="44"/>
  <c r="O214" i="44"/>
  <c r="M214" i="44"/>
  <c r="J214" i="44"/>
  <c r="H214" i="44"/>
  <c r="E214" i="44"/>
  <c r="O213" i="44"/>
  <c r="M213" i="44"/>
  <c r="J213" i="44"/>
  <c r="H213" i="44"/>
  <c r="E213" i="44"/>
  <c r="O212" i="44"/>
  <c r="M212" i="44"/>
  <c r="J212" i="44"/>
  <c r="H212" i="44"/>
  <c r="E212" i="44"/>
  <c r="O211" i="44"/>
  <c r="M211" i="44"/>
  <c r="J211" i="44"/>
  <c r="H211" i="44"/>
  <c r="E211" i="44"/>
  <c r="P210" i="44"/>
  <c r="O210" i="44"/>
  <c r="N210" i="44"/>
  <c r="M210" i="44"/>
  <c r="L210" i="44"/>
  <c r="K210" i="44"/>
  <c r="J210" i="44"/>
  <c r="I210" i="44"/>
  <c r="H210" i="44"/>
  <c r="G210" i="44"/>
  <c r="F210" i="44"/>
  <c r="E210" i="44"/>
  <c r="D210" i="44"/>
  <c r="O209" i="44"/>
  <c r="M209" i="44"/>
  <c r="J209" i="44"/>
  <c r="H209" i="44"/>
  <c r="E209" i="44"/>
  <c r="O208" i="44"/>
  <c r="M208" i="44"/>
  <c r="J208" i="44"/>
  <c r="H208" i="44"/>
  <c r="E208" i="44"/>
  <c r="O207" i="44"/>
  <c r="M207" i="44"/>
  <c r="J207" i="44"/>
  <c r="H207" i="44"/>
  <c r="E207" i="44"/>
  <c r="O206" i="44"/>
  <c r="M206" i="44"/>
  <c r="J206" i="44"/>
  <c r="H206" i="44"/>
  <c r="E206" i="44"/>
  <c r="O205" i="44"/>
  <c r="M205" i="44"/>
  <c r="J205" i="44"/>
  <c r="H205" i="44"/>
  <c r="P204" i="44"/>
  <c r="O204" i="44"/>
  <c r="N204" i="44"/>
  <c r="M204" i="44"/>
  <c r="L204" i="44"/>
  <c r="K204" i="44"/>
  <c r="J204" i="44"/>
  <c r="H204" i="44"/>
  <c r="E204" i="44"/>
  <c r="O203" i="44"/>
  <c r="M203" i="44"/>
  <c r="J203" i="44"/>
  <c r="H203" i="44"/>
  <c r="E203" i="44"/>
  <c r="O202" i="44"/>
  <c r="M202" i="44"/>
  <c r="J202" i="44"/>
  <c r="H202" i="44"/>
  <c r="E202" i="44"/>
  <c r="P201" i="44"/>
  <c r="O201" i="44"/>
  <c r="N201" i="44"/>
  <c r="M201" i="44"/>
  <c r="L201" i="44"/>
  <c r="K201" i="44"/>
  <c r="J201" i="44"/>
  <c r="H201" i="44"/>
  <c r="E201" i="44"/>
  <c r="O200" i="44"/>
  <c r="M200" i="44"/>
  <c r="J200" i="44"/>
  <c r="H200" i="44"/>
  <c r="E200" i="44"/>
  <c r="O199" i="44"/>
  <c r="M199" i="44"/>
  <c r="J199" i="44"/>
  <c r="H199" i="44"/>
  <c r="E199" i="44"/>
  <c r="O198" i="44"/>
  <c r="M198" i="44"/>
  <c r="J198" i="44"/>
  <c r="H198" i="44"/>
  <c r="E198" i="44"/>
  <c r="O197" i="44"/>
  <c r="M197" i="44"/>
  <c r="J197" i="44"/>
  <c r="H197" i="44"/>
  <c r="E197" i="44"/>
  <c r="O196" i="44"/>
  <c r="M196" i="44"/>
  <c r="J196" i="44"/>
  <c r="H196" i="44"/>
  <c r="E196" i="44"/>
  <c r="O195" i="44"/>
  <c r="M195" i="44"/>
  <c r="J195" i="44"/>
  <c r="H195" i="44"/>
  <c r="E195" i="44"/>
  <c r="O194" i="44"/>
  <c r="M194" i="44"/>
  <c r="J194" i="44"/>
  <c r="H194" i="44"/>
  <c r="E194" i="44"/>
  <c r="O193" i="44"/>
  <c r="M193" i="44"/>
  <c r="J193" i="44"/>
  <c r="H193" i="44"/>
  <c r="E193" i="44"/>
  <c r="O192" i="44"/>
  <c r="M192" i="44"/>
  <c r="J192" i="44"/>
  <c r="H192" i="44"/>
  <c r="E192" i="44"/>
  <c r="O191" i="44"/>
  <c r="M191" i="44"/>
  <c r="J191" i="44"/>
  <c r="H191" i="44"/>
  <c r="E191" i="44"/>
  <c r="O190" i="44"/>
  <c r="M190" i="44"/>
  <c r="J190" i="44"/>
  <c r="H190" i="44"/>
  <c r="E190" i="44"/>
  <c r="O189" i="44"/>
  <c r="M189" i="44"/>
  <c r="J189" i="44"/>
  <c r="H189" i="44"/>
  <c r="E189" i="44"/>
  <c r="O188" i="44"/>
  <c r="M188" i="44"/>
  <c r="J188" i="44"/>
  <c r="H188" i="44"/>
  <c r="E188" i="44"/>
  <c r="O187" i="44"/>
  <c r="M187" i="44"/>
  <c r="J187" i="44"/>
  <c r="H187" i="44"/>
  <c r="E187" i="44"/>
  <c r="O186" i="44"/>
  <c r="M186" i="44"/>
  <c r="J186" i="44"/>
  <c r="H186" i="44"/>
  <c r="E186" i="44"/>
  <c r="O185" i="44"/>
  <c r="M185" i="44"/>
  <c r="J185" i="44"/>
  <c r="H185" i="44"/>
  <c r="E185" i="44"/>
  <c r="O184" i="44"/>
  <c r="M184" i="44"/>
  <c r="J184" i="44"/>
  <c r="H184" i="44"/>
  <c r="E184" i="44"/>
  <c r="O183" i="44"/>
  <c r="M183" i="44"/>
  <c r="J183" i="44"/>
  <c r="H183" i="44"/>
  <c r="E183" i="44"/>
  <c r="O182" i="44"/>
  <c r="M182" i="44"/>
  <c r="J182" i="44"/>
  <c r="H182" i="44"/>
  <c r="E182" i="44"/>
  <c r="O181" i="44"/>
  <c r="M181" i="44"/>
  <c r="J181" i="44"/>
  <c r="H181" i="44"/>
  <c r="E181" i="44"/>
  <c r="O180" i="44"/>
  <c r="M180" i="44"/>
  <c r="J180" i="44"/>
  <c r="H180" i="44"/>
  <c r="E180" i="44"/>
  <c r="O179" i="44"/>
  <c r="M179" i="44"/>
  <c r="J179" i="44"/>
  <c r="H179" i="44"/>
  <c r="E179" i="44"/>
  <c r="P178" i="44"/>
  <c r="O178" i="44"/>
  <c r="N178" i="44"/>
  <c r="M178" i="44"/>
  <c r="L178" i="44"/>
  <c r="K178" i="44"/>
  <c r="J178" i="44"/>
  <c r="H178" i="44"/>
  <c r="E178" i="44"/>
  <c r="P177" i="44"/>
  <c r="O177" i="44"/>
  <c r="N177" i="44"/>
  <c r="M177" i="44"/>
  <c r="L177" i="44"/>
  <c r="K177" i="44"/>
  <c r="J177" i="44"/>
  <c r="H177" i="44"/>
  <c r="E177" i="44"/>
  <c r="O176" i="44"/>
  <c r="M176" i="44"/>
  <c r="J176" i="44"/>
  <c r="H176" i="44"/>
  <c r="E176" i="44"/>
  <c r="O174" i="44"/>
  <c r="M174" i="44"/>
  <c r="J174" i="44"/>
  <c r="H174" i="44"/>
  <c r="E174" i="44"/>
  <c r="P173" i="44"/>
  <c r="O173" i="44"/>
  <c r="N173" i="44"/>
  <c r="M173" i="44"/>
  <c r="L173" i="44"/>
  <c r="K173" i="44"/>
  <c r="J173" i="44"/>
  <c r="H173" i="44"/>
  <c r="E173" i="44"/>
  <c r="O172" i="44"/>
  <c r="M172" i="44"/>
  <c r="J172" i="44"/>
  <c r="H172" i="44"/>
  <c r="E172" i="44"/>
  <c r="O171" i="44"/>
  <c r="M171" i="44"/>
  <c r="J171" i="44"/>
  <c r="H171" i="44"/>
  <c r="E171" i="44"/>
  <c r="O170" i="44"/>
  <c r="M170" i="44"/>
  <c r="J170" i="44"/>
  <c r="H170" i="44"/>
  <c r="E170" i="44"/>
  <c r="P169" i="44"/>
  <c r="O166" i="44"/>
  <c r="M166" i="44"/>
  <c r="J166" i="44"/>
  <c r="H166" i="44"/>
  <c r="E166" i="44"/>
  <c r="P165" i="44"/>
  <c r="O165" i="44"/>
  <c r="N165" i="44"/>
  <c r="M165" i="44"/>
  <c r="L165" i="44"/>
  <c r="K165" i="44"/>
  <c r="J165" i="44"/>
  <c r="I165" i="44"/>
  <c r="H165" i="44"/>
  <c r="G165" i="44"/>
  <c r="F165" i="44"/>
  <c r="E165" i="44"/>
  <c r="D165" i="44"/>
  <c r="P164" i="44"/>
  <c r="O164" i="44"/>
  <c r="N164" i="44"/>
  <c r="M164" i="44"/>
  <c r="L164" i="44"/>
  <c r="K164" i="44"/>
  <c r="J164" i="44"/>
  <c r="I164" i="44"/>
  <c r="H164" i="44"/>
  <c r="G164" i="44"/>
  <c r="F164" i="44"/>
  <c r="E164" i="44"/>
  <c r="D164" i="44"/>
  <c r="O163" i="44"/>
  <c r="M163" i="44"/>
  <c r="J163" i="44"/>
  <c r="H163" i="44"/>
  <c r="E163" i="44"/>
  <c r="O162" i="44"/>
  <c r="M162" i="44"/>
  <c r="J162" i="44"/>
  <c r="H162" i="44"/>
  <c r="O161" i="44"/>
  <c r="M161" i="44"/>
  <c r="J161" i="44"/>
  <c r="H161" i="44"/>
  <c r="E161" i="44"/>
  <c r="O160" i="44"/>
  <c r="M160" i="44"/>
  <c r="J160" i="44"/>
  <c r="H160" i="44"/>
  <c r="E160" i="44"/>
  <c r="O159" i="44"/>
  <c r="M159" i="44"/>
  <c r="J159" i="44"/>
  <c r="H159" i="44"/>
  <c r="E159" i="44"/>
  <c r="O158" i="44"/>
  <c r="M158" i="44"/>
  <c r="J158" i="44"/>
  <c r="H158" i="44"/>
  <c r="P157" i="44"/>
  <c r="O157" i="44"/>
  <c r="N157" i="44"/>
  <c r="M157" i="44"/>
  <c r="L157" i="44"/>
  <c r="K157" i="44"/>
  <c r="J157" i="44"/>
  <c r="I157" i="44"/>
  <c r="H157" i="44"/>
  <c r="G157" i="44"/>
  <c r="F157" i="44"/>
  <c r="E157" i="44"/>
  <c r="D157" i="44"/>
  <c r="O156" i="44"/>
  <c r="M156" i="44"/>
  <c r="J156" i="44"/>
  <c r="H156" i="44"/>
  <c r="E156" i="44"/>
  <c r="O155" i="44"/>
  <c r="M155" i="44"/>
  <c r="J155" i="44"/>
  <c r="H155" i="44"/>
  <c r="E155" i="44"/>
  <c r="O154" i="44"/>
  <c r="M154" i="44"/>
  <c r="J154" i="44"/>
  <c r="H154" i="44"/>
  <c r="E154" i="44"/>
  <c r="O153" i="44"/>
  <c r="M153" i="44"/>
  <c r="J153" i="44"/>
  <c r="H153" i="44"/>
  <c r="E153" i="44"/>
  <c r="O152" i="44"/>
  <c r="M152" i="44"/>
  <c r="O151" i="44"/>
  <c r="M151" i="44"/>
  <c r="J151" i="44"/>
  <c r="H151" i="44"/>
  <c r="P150" i="44"/>
  <c r="O150" i="44"/>
  <c r="N150" i="44"/>
  <c r="M150" i="44"/>
  <c r="L150" i="44"/>
  <c r="K150" i="44"/>
  <c r="J150" i="44"/>
  <c r="I150" i="44"/>
  <c r="H150" i="44"/>
  <c r="G150" i="44"/>
  <c r="F150" i="44"/>
  <c r="E150" i="44"/>
  <c r="D150" i="44"/>
  <c r="P149" i="44"/>
  <c r="O149" i="44"/>
  <c r="M149" i="44"/>
  <c r="J149" i="44"/>
  <c r="I149" i="44"/>
  <c r="H149" i="44"/>
  <c r="G149" i="44"/>
  <c r="F149" i="44"/>
  <c r="E149" i="44"/>
  <c r="D149" i="44"/>
  <c r="O148" i="44"/>
  <c r="M148" i="44"/>
  <c r="J148" i="44"/>
  <c r="H148" i="44"/>
  <c r="E148" i="44"/>
  <c r="O147" i="44"/>
  <c r="M147" i="44"/>
  <c r="J147" i="44"/>
  <c r="H147" i="44"/>
  <c r="E147" i="44"/>
  <c r="O145" i="44"/>
  <c r="M145" i="44"/>
  <c r="J145" i="44"/>
  <c r="H145" i="44"/>
  <c r="P144" i="44"/>
  <c r="O144" i="44"/>
  <c r="M144" i="44"/>
  <c r="J144" i="44"/>
  <c r="I144" i="44"/>
  <c r="H144" i="44"/>
  <c r="G144" i="44"/>
  <c r="F144" i="44"/>
  <c r="E144" i="44"/>
  <c r="D144" i="44"/>
  <c r="O143" i="44"/>
  <c r="M143" i="44"/>
  <c r="J143" i="44"/>
  <c r="H143" i="44"/>
  <c r="E143" i="44"/>
  <c r="O142" i="44"/>
  <c r="M142" i="44"/>
  <c r="J142" i="44"/>
  <c r="H142" i="44"/>
  <c r="E142" i="44"/>
  <c r="O141" i="44"/>
  <c r="M141" i="44"/>
  <c r="J141" i="44"/>
  <c r="H141" i="44"/>
  <c r="E141" i="44"/>
  <c r="O140" i="44"/>
  <c r="M140" i="44"/>
  <c r="J140" i="44"/>
  <c r="H140" i="44"/>
  <c r="E140" i="44"/>
  <c r="O139" i="44"/>
  <c r="M139" i="44"/>
  <c r="J139" i="44"/>
  <c r="H139" i="44"/>
  <c r="E139" i="44"/>
  <c r="O138" i="44"/>
  <c r="M138" i="44"/>
  <c r="J138" i="44"/>
  <c r="H138" i="44"/>
  <c r="P137" i="44"/>
  <c r="O137" i="44"/>
  <c r="N137" i="44"/>
  <c r="M137" i="44"/>
  <c r="L137" i="44"/>
  <c r="K137" i="44"/>
  <c r="J137" i="44"/>
  <c r="I137" i="44"/>
  <c r="H137" i="44"/>
  <c r="G137" i="44"/>
  <c r="F137" i="44"/>
  <c r="E137" i="44"/>
  <c r="D137" i="44"/>
  <c r="O136" i="44"/>
  <c r="M136" i="44"/>
  <c r="J136" i="44"/>
  <c r="H136" i="44"/>
  <c r="E136" i="44"/>
  <c r="O135" i="44"/>
  <c r="M135" i="44"/>
  <c r="J135" i="44"/>
  <c r="H135" i="44"/>
  <c r="E135" i="44"/>
  <c r="O134" i="44"/>
  <c r="M134" i="44"/>
  <c r="H134" i="44"/>
  <c r="O132" i="44"/>
  <c r="M132" i="44"/>
  <c r="P131" i="44"/>
  <c r="O131" i="44"/>
  <c r="N131" i="44"/>
  <c r="M131" i="44"/>
  <c r="L131" i="44"/>
  <c r="K131" i="44"/>
  <c r="J131" i="44"/>
  <c r="H131" i="44"/>
  <c r="E131" i="44"/>
  <c r="O130" i="44"/>
  <c r="M130" i="44"/>
  <c r="K130" i="44"/>
  <c r="J130" i="44"/>
  <c r="H130" i="44"/>
  <c r="O129" i="44"/>
  <c r="M129" i="44"/>
  <c r="O128" i="44"/>
  <c r="M128" i="44"/>
  <c r="P127" i="44"/>
  <c r="O127" i="44"/>
  <c r="N127" i="44"/>
  <c r="M127" i="44"/>
  <c r="L127" i="44"/>
  <c r="K127" i="44"/>
  <c r="O126" i="44"/>
  <c r="M126" i="44"/>
  <c r="O125" i="44"/>
  <c r="M125" i="44"/>
  <c r="P124" i="44"/>
  <c r="O124" i="44"/>
  <c r="N124" i="44"/>
  <c r="M124" i="44"/>
  <c r="L124" i="44"/>
  <c r="K124" i="44"/>
  <c r="O123" i="44"/>
  <c r="M123" i="44"/>
  <c r="O122" i="44"/>
  <c r="M122" i="44"/>
  <c r="P121" i="44"/>
  <c r="O121" i="44"/>
  <c r="N121" i="44"/>
  <c r="M121" i="44"/>
  <c r="L121" i="44"/>
  <c r="K121" i="44"/>
  <c r="H121" i="44"/>
  <c r="O120" i="44"/>
  <c r="M120" i="44"/>
  <c r="H120" i="44"/>
  <c r="O119" i="44"/>
  <c r="M119" i="44"/>
  <c r="H119" i="44"/>
  <c r="O118" i="44"/>
  <c r="M118" i="44"/>
  <c r="H118" i="44"/>
  <c r="O117" i="44"/>
  <c r="M117" i="44"/>
  <c r="P116" i="44"/>
  <c r="O116" i="44"/>
  <c r="N116" i="44"/>
  <c r="M116" i="44"/>
  <c r="L116" i="44"/>
  <c r="K116" i="44"/>
  <c r="J116" i="44"/>
  <c r="I116" i="44"/>
  <c r="H116" i="44"/>
  <c r="G116" i="44"/>
  <c r="F116" i="44"/>
  <c r="E116" i="44"/>
  <c r="D116" i="44"/>
  <c r="O115" i="44"/>
  <c r="M115" i="44"/>
  <c r="J115" i="44"/>
  <c r="H115" i="44"/>
  <c r="E115" i="44"/>
  <c r="O114" i="44"/>
  <c r="M114" i="44"/>
  <c r="O113" i="44"/>
  <c r="M113" i="44"/>
  <c r="J113" i="44"/>
  <c r="H113" i="44"/>
  <c r="E113" i="44"/>
  <c r="O112" i="44"/>
  <c r="M112" i="44"/>
  <c r="O111" i="44"/>
  <c r="M111" i="44"/>
  <c r="P110" i="44"/>
  <c r="O110" i="44"/>
  <c r="N110" i="44"/>
  <c r="M110" i="44"/>
  <c r="L110" i="44"/>
  <c r="K110" i="44"/>
  <c r="J110" i="44"/>
  <c r="I110" i="44"/>
  <c r="H110" i="44"/>
  <c r="G110" i="44"/>
  <c r="F110" i="44"/>
  <c r="E110" i="44"/>
  <c r="D110" i="44"/>
  <c r="P109" i="44"/>
  <c r="O109" i="44"/>
  <c r="N109" i="44"/>
  <c r="M109" i="44"/>
  <c r="L109" i="44"/>
  <c r="K109" i="44"/>
  <c r="J109" i="44"/>
  <c r="I109" i="44"/>
  <c r="H109" i="44"/>
  <c r="G109" i="44"/>
  <c r="F109" i="44"/>
  <c r="E109" i="44"/>
  <c r="D109" i="44"/>
  <c r="O108" i="44"/>
  <c r="M108" i="44"/>
  <c r="J108" i="44"/>
  <c r="I108" i="44"/>
  <c r="H108" i="44"/>
  <c r="G108" i="44"/>
  <c r="F108" i="44"/>
  <c r="E108" i="44"/>
  <c r="D108" i="44"/>
  <c r="O107" i="44"/>
  <c r="M107" i="44"/>
  <c r="J107" i="44"/>
  <c r="I107" i="44"/>
  <c r="H107" i="44"/>
  <c r="G107" i="44"/>
  <c r="F107" i="44"/>
  <c r="E107" i="44"/>
  <c r="D107" i="44"/>
  <c r="O106" i="44"/>
  <c r="M106" i="44"/>
  <c r="J106" i="44"/>
  <c r="I106" i="44"/>
  <c r="H106" i="44"/>
  <c r="G106" i="44"/>
  <c r="F106" i="44"/>
  <c r="E106" i="44"/>
  <c r="D106" i="44"/>
  <c r="O105" i="44"/>
  <c r="M105" i="44"/>
  <c r="J105" i="44"/>
  <c r="H105" i="44"/>
  <c r="P104" i="44"/>
  <c r="O104" i="44"/>
  <c r="N104" i="44"/>
  <c r="M104" i="44"/>
  <c r="L104" i="44"/>
  <c r="K104" i="44"/>
  <c r="J104" i="44"/>
  <c r="I104" i="44"/>
  <c r="H104" i="44"/>
  <c r="G104" i="44"/>
  <c r="F104" i="44"/>
  <c r="E104" i="44"/>
  <c r="D104" i="44"/>
  <c r="O103" i="44"/>
  <c r="M103" i="44"/>
  <c r="J103" i="44"/>
  <c r="H103" i="44"/>
  <c r="E103" i="44"/>
  <c r="O102" i="44"/>
  <c r="M102" i="44"/>
  <c r="J102" i="44"/>
  <c r="H102" i="44"/>
  <c r="E102" i="44"/>
  <c r="O101" i="44"/>
  <c r="M101" i="44"/>
  <c r="J101" i="44"/>
  <c r="I101" i="44"/>
  <c r="H101" i="44"/>
  <c r="G101" i="44"/>
  <c r="F101" i="44"/>
  <c r="E101" i="44"/>
  <c r="D101" i="44"/>
  <c r="O100" i="44"/>
  <c r="M100" i="44"/>
  <c r="J100" i="44"/>
  <c r="H100" i="44"/>
  <c r="E100" i="44"/>
  <c r="O99" i="44"/>
  <c r="M99" i="44"/>
  <c r="J99" i="44"/>
  <c r="H99" i="44"/>
  <c r="E99" i="44"/>
  <c r="O98" i="44"/>
  <c r="M98" i="44"/>
  <c r="J98" i="44"/>
  <c r="H98" i="44"/>
  <c r="E98" i="44"/>
  <c r="O97" i="44"/>
  <c r="M97" i="44"/>
  <c r="J97" i="44"/>
  <c r="H97" i="44"/>
  <c r="E97" i="44"/>
  <c r="O96" i="44"/>
  <c r="M96" i="44"/>
  <c r="J96" i="44"/>
  <c r="H96" i="44"/>
  <c r="E96" i="44"/>
  <c r="O95" i="44"/>
  <c r="M95" i="44"/>
  <c r="O94" i="44"/>
  <c r="M94" i="44"/>
  <c r="J94" i="44"/>
  <c r="I94" i="44"/>
  <c r="H94" i="44"/>
  <c r="G94" i="44"/>
  <c r="F94" i="44"/>
  <c r="E94" i="44"/>
  <c r="D94" i="44"/>
  <c r="O93" i="44"/>
  <c r="M93" i="44"/>
  <c r="J93" i="44"/>
  <c r="H93" i="44"/>
  <c r="E93" i="44"/>
  <c r="O92" i="44"/>
  <c r="M92" i="44"/>
  <c r="J92" i="44"/>
  <c r="H92" i="44"/>
  <c r="E92" i="44"/>
  <c r="O91" i="44"/>
  <c r="M91" i="44"/>
  <c r="J91" i="44"/>
  <c r="H91" i="44"/>
  <c r="E91" i="44"/>
  <c r="O90" i="44"/>
  <c r="M90" i="44"/>
  <c r="J90" i="44"/>
  <c r="H90" i="44"/>
  <c r="E90" i="44"/>
  <c r="O89" i="44"/>
  <c r="M89" i="44"/>
  <c r="P88" i="44"/>
  <c r="O88" i="44"/>
  <c r="N88" i="44"/>
  <c r="M88" i="44"/>
  <c r="L88" i="44"/>
  <c r="K88" i="44"/>
  <c r="J88" i="44"/>
  <c r="I88" i="44"/>
  <c r="H88" i="44"/>
  <c r="G88" i="44"/>
  <c r="F88" i="44"/>
  <c r="E88" i="44"/>
  <c r="D88" i="44"/>
  <c r="O85" i="44"/>
  <c r="M85" i="44"/>
  <c r="J85" i="44"/>
  <c r="H85" i="44"/>
  <c r="E85" i="44"/>
  <c r="O84" i="44"/>
  <c r="M84" i="44"/>
  <c r="J84" i="44"/>
  <c r="H84" i="44"/>
  <c r="E84" i="44"/>
  <c r="O83" i="44"/>
  <c r="M83" i="44"/>
  <c r="J83" i="44"/>
  <c r="H83" i="44"/>
  <c r="E83" i="44"/>
  <c r="O80" i="44"/>
  <c r="M80" i="44"/>
  <c r="J80" i="44"/>
  <c r="H80" i="44"/>
  <c r="E80" i="44"/>
  <c r="O79" i="44"/>
  <c r="M79" i="44"/>
  <c r="J79" i="44"/>
  <c r="H79" i="44"/>
  <c r="E79" i="44"/>
  <c r="O78" i="44"/>
  <c r="M78" i="44"/>
  <c r="J78" i="44"/>
  <c r="H78" i="44"/>
  <c r="P77" i="44"/>
  <c r="O77" i="44"/>
  <c r="N77" i="44"/>
  <c r="M77" i="44"/>
  <c r="L77" i="44"/>
  <c r="K77" i="44"/>
  <c r="J77" i="44"/>
  <c r="I77" i="44"/>
  <c r="H77" i="44"/>
  <c r="G77" i="44"/>
  <c r="F77" i="44"/>
  <c r="E77" i="44"/>
  <c r="D77" i="44"/>
  <c r="O76" i="44"/>
  <c r="M76" i="44"/>
  <c r="J76" i="44"/>
  <c r="H76" i="44"/>
  <c r="E76" i="44"/>
  <c r="O75" i="44"/>
  <c r="M75" i="44"/>
  <c r="J75" i="44"/>
  <c r="H75" i="44"/>
  <c r="P74" i="44"/>
  <c r="O74" i="44"/>
  <c r="N74" i="44"/>
  <c r="M74" i="44"/>
  <c r="L74" i="44"/>
  <c r="K74" i="44"/>
  <c r="J74" i="44"/>
  <c r="I74" i="44"/>
  <c r="H74" i="44"/>
  <c r="G74" i="44"/>
  <c r="F74" i="44"/>
  <c r="O73" i="44"/>
  <c r="M73" i="44"/>
  <c r="J73" i="44"/>
  <c r="H73" i="44"/>
  <c r="O72" i="44"/>
  <c r="M72" i="44"/>
  <c r="J72" i="44"/>
  <c r="H72" i="44"/>
  <c r="O71" i="44"/>
  <c r="M71" i="44"/>
  <c r="J71" i="44"/>
  <c r="H71" i="44"/>
  <c r="O70" i="44"/>
  <c r="M70" i="44"/>
  <c r="J70" i="44"/>
  <c r="H70" i="44"/>
  <c r="O69" i="44"/>
  <c r="M69" i="44"/>
  <c r="J69" i="44"/>
  <c r="H69" i="44"/>
  <c r="E69" i="44"/>
  <c r="O68" i="44"/>
  <c r="M68" i="44"/>
  <c r="J68" i="44"/>
  <c r="H68" i="44"/>
  <c r="E68" i="44"/>
  <c r="O67" i="44"/>
  <c r="M67" i="44"/>
  <c r="J67" i="44"/>
  <c r="H67" i="44"/>
  <c r="E67" i="44"/>
  <c r="P66" i="44"/>
  <c r="O66" i="44"/>
  <c r="N66" i="44"/>
  <c r="M66" i="44"/>
  <c r="L66" i="44"/>
  <c r="K66" i="44"/>
  <c r="J66" i="44"/>
  <c r="I66" i="44"/>
  <c r="H66" i="44"/>
  <c r="G66" i="44"/>
  <c r="F66" i="44"/>
  <c r="E66" i="44"/>
  <c r="D66" i="44"/>
  <c r="O65" i="44"/>
  <c r="M65" i="44"/>
  <c r="J65" i="44"/>
  <c r="H65" i="44"/>
  <c r="E65" i="44"/>
  <c r="O64" i="44"/>
  <c r="M64" i="44"/>
  <c r="J64" i="44"/>
  <c r="H64" i="44"/>
  <c r="E64" i="44"/>
  <c r="O63" i="44"/>
  <c r="M63" i="44"/>
  <c r="J63" i="44"/>
  <c r="H63" i="44"/>
  <c r="P62" i="44"/>
  <c r="O62" i="44"/>
  <c r="N62" i="44"/>
  <c r="M62" i="44"/>
  <c r="L62" i="44"/>
  <c r="K62" i="44"/>
  <c r="J62" i="44"/>
  <c r="I62" i="44"/>
  <c r="H62" i="44"/>
  <c r="G62" i="44"/>
  <c r="F62" i="44"/>
  <c r="E62" i="44"/>
  <c r="O61" i="44"/>
  <c r="M61" i="44"/>
  <c r="J61" i="44"/>
  <c r="H61" i="44"/>
  <c r="O60" i="44"/>
  <c r="M60" i="44"/>
  <c r="J60" i="44"/>
  <c r="H60" i="44"/>
  <c r="O59" i="44"/>
  <c r="M59" i="44"/>
  <c r="J59" i="44"/>
  <c r="H59" i="44"/>
  <c r="O58" i="44"/>
  <c r="M58" i="44"/>
  <c r="J58" i="44"/>
  <c r="H58" i="44"/>
  <c r="E58" i="44"/>
  <c r="O57" i="44"/>
  <c r="M57" i="44"/>
  <c r="J57" i="44"/>
  <c r="H57" i="44"/>
  <c r="E57" i="44"/>
  <c r="O56" i="44"/>
  <c r="M56" i="44"/>
  <c r="J56" i="44"/>
  <c r="H56" i="44"/>
  <c r="E56" i="44"/>
  <c r="O55" i="44"/>
  <c r="M55" i="44"/>
  <c r="J55" i="44"/>
  <c r="H55" i="44"/>
  <c r="E55" i="44"/>
  <c r="O54" i="44"/>
  <c r="M54" i="44"/>
  <c r="J54" i="44"/>
  <c r="H54" i="44"/>
  <c r="E54" i="44"/>
  <c r="O53" i="44"/>
  <c r="M53" i="44"/>
  <c r="J53" i="44"/>
  <c r="H53" i="44"/>
  <c r="E53" i="44"/>
  <c r="O52" i="44"/>
  <c r="M52" i="44"/>
  <c r="J52" i="44"/>
  <c r="H52" i="44"/>
  <c r="E52" i="44"/>
  <c r="O51" i="44"/>
  <c r="M51" i="44"/>
  <c r="J51" i="44"/>
  <c r="H51" i="44"/>
  <c r="E51" i="44"/>
  <c r="O50" i="44"/>
  <c r="M50" i="44"/>
  <c r="J50" i="44"/>
  <c r="H50" i="44"/>
  <c r="E50" i="44"/>
  <c r="O49" i="44"/>
  <c r="M49" i="44"/>
  <c r="J49" i="44"/>
  <c r="H49" i="44"/>
  <c r="E49" i="44"/>
  <c r="O48" i="44"/>
  <c r="M48" i="44"/>
  <c r="J48" i="44"/>
  <c r="H48" i="44"/>
  <c r="E48" i="44"/>
  <c r="O47" i="44"/>
  <c r="M47" i="44"/>
  <c r="J47" i="44"/>
  <c r="H47" i="44"/>
  <c r="E47" i="44"/>
  <c r="P46" i="44"/>
  <c r="O46" i="44"/>
  <c r="N46" i="44"/>
  <c r="M46" i="44"/>
  <c r="L46" i="44"/>
  <c r="K46" i="44"/>
  <c r="J46" i="44"/>
  <c r="I46" i="44"/>
  <c r="H46" i="44"/>
  <c r="G46" i="44"/>
  <c r="F46" i="44"/>
  <c r="E46" i="44"/>
  <c r="D46" i="44"/>
  <c r="O45" i="44"/>
  <c r="M45" i="44"/>
  <c r="J45" i="44"/>
  <c r="H45" i="44"/>
  <c r="E45" i="44"/>
  <c r="O44" i="44"/>
  <c r="M44" i="44"/>
  <c r="J44" i="44"/>
  <c r="H44" i="44"/>
  <c r="E44" i="44"/>
  <c r="O43" i="44"/>
  <c r="M43" i="44"/>
  <c r="J43" i="44"/>
  <c r="H43" i="44"/>
  <c r="E43" i="44"/>
  <c r="O42" i="44"/>
  <c r="M42" i="44"/>
  <c r="J42" i="44"/>
  <c r="H42" i="44"/>
  <c r="E42" i="44"/>
  <c r="O41" i="44"/>
  <c r="M41" i="44"/>
  <c r="J41" i="44"/>
  <c r="H41" i="44"/>
  <c r="E41" i="44"/>
  <c r="O40" i="44"/>
  <c r="M40" i="44"/>
  <c r="J40" i="44"/>
  <c r="H40" i="44"/>
  <c r="O39" i="44"/>
  <c r="M39" i="44"/>
  <c r="J39" i="44"/>
  <c r="I39" i="44"/>
  <c r="H39" i="44"/>
  <c r="G39" i="44"/>
  <c r="F39" i="44"/>
  <c r="E39" i="44"/>
  <c r="D39" i="44"/>
  <c r="O38" i="44"/>
  <c r="M38" i="44"/>
  <c r="J38" i="44"/>
  <c r="H38" i="44"/>
  <c r="E38" i="44"/>
  <c r="O37" i="44"/>
  <c r="M37" i="44"/>
  <c r="J37" i="44"/>
  <c r="H37" i="44"/>
  <c r="E37" i="44"/>
  <c r="O36" i="44"/>
  <c r="M36" i="44"/>
  <c r="P35" i="44"/>
  <c r="O35" i="44"/>
  <c r="N35" i="44"/>
  <c r="M35" i="44"/>
  <c r="L35" i="44"/>
  <c r="K35" i="44"/>
  <c r="J35" i="44"/>
  <c r="I35" i="44"/>
  <c r="H35" i="44"/>
  <c r="G35" i="44"/>
  <c r="F35" i="44"/>
  <c r="E35" i="44"/>
  <c r="D35" i="44"/>
  <c r="O34" i="44"/>
  <c r="M34" i="44"/>
  <c r="J34" i="44"/>
  <c r="H34" i="44"/>
  <c r="E34" i="44"/>
  <c r="O33" i="44"/>
  <c r="M33" i="44"/>
  <c r="J33" i="44"/>
  <c r="H33" i="44"/>
  <c r="O32" i="44"/>
  <c r="M32" i="44"/>
  <c r="J32" i="44"/>
  <c r="H32" i="44"/>
  <c r="O31" i="44"/>
  <c r="M31" i="44"/>
  <c r="O30" i="44"/>
  <c r="M30" i="44"/>
  <c r="J30" i="44"/>
  <c r="H30" i="44"/>
  <c r="O29" i="44"/>
  <c r="M29" i="44"/>
  <c r="J29" i="44"/>
  <c r="H29" i="44"/>
  <c r="E29" i="44"/>
  <c r="O28" i="44"/>
  <c r="M28" i="44"/>
  <c r="J28" i="44"/>
  <c r="H28" i="44"/>
  <c r="E28" i="44"/>
  <c r="O27" i="44"/>
  <c r="M27" i="44"/>
  <c r="J27" i="44"/>
  <c r="H27" i="44"/>
  <c r="P26" i="44"/>
  <c r="O26" i="44"/>
  <c r="N26" i="44"/>
  <c r="M26" i="44"/>
  <c r="L26" i="44"/>
  <c r="K26" i="44"/>
  <c r="J26" i="44"/>
  <c r="I26" i="44"/>
  <c r="H26" i="44"/>
  <c r="G26" i="44"/>
  <c r="F26" i="44"/>
  <c r="O25" i="44"/>
  <c r="M25" i="44"/>
  <c r="J25" i="44"/>
  <c r="H25" i="44"/>
  <c r="O24" i="44"/>
  <c r="M24" i="44"/>
  <c r="J24" i="44"/>
  <c r="H24" i="44"/>
  <c r="O23" i="44"/>
  <c r="M23" i="44"/>
  <c r="J23" i="44"/>
  <c r="H23" i="44"/>
  <c r="O22" i="44"/>
  <c r="M22" i="44"/>
  <c r="J22" i="44"/>
  <c r="H22" i="44"/>
  <c r="E22" i="44"/>
  <c r="O21" i="44"/>
  <c r="M21" i="44"/>
  <c r="J21" i="44"/>
  <c r="H21" i="44"/>
  <c r="E21" i="44"/>
  <c r="O20" i="44"/>
  <c r="M20" i="44"/>
  <c r="J20" i="44"/>
  <c r="H20" i="44"/>
  <c r="E20" i="44"/>
  <c r="O19" i="44"/>
  <c r="M19" i="44"/>
  <c r="J19" i="44"/>
  <c r="H19" i="44"/>
  <c r="E19" i="44"/>
  <c r="P18" i="44"/>
  <c r="O18" i="44"/>
  <c r="N18" i="44"/>
  <c r="M18" i="44"/>
  <c r="L18" i="44"/>
  <c r="K18" i="44"/>
  <c r="J18" i="44"/>
  <c r="I18" i="44"/>
  <c r="H18" i="44"/>
  <c r="G18" i="44"/>
  <c r="F18" i="44"/>
  <c r="E18" i="44"/>
  <c r="D18" i="44"/>
  <c r="O17" i="44"/>
  <c r="M17" i="44"/>
  <c r="J17" i="44"/>
  <c r="H17" i="44"/>
  <c r="E17" i="44"/>
  <c r="O16" i="44"/>
  <c r="M16" i="44"/>
  <c r="J16" i="44"/>
  <c r="H16" i="44"/>
  <c r="E16" i="44"/>
  <c r="O15" i="44"/>
  <c r="M15" i="44"/>
  <c r="J15" i="44"/>
  <c r="H15" i="44"/>
  <c r="O14" i="44"/>
  <c r="M14" i="44"/>
  <c r="J14" i="44"/>
  <c r="H14" i="44"/>
  <c r="P13" i="44"/>
  <c r="O13" i="44"/>
  <c r="N13" i="44"/>
  <c r="M13" i="44"/>
  <c r="L13" i="44"/>
  <c r="K13" i="44"/>
  <c r="J13" i="44"/>
  <c r="I13" i="44"/>
  <c r="H13" i="44"/>
  <c r="G13" i="44"/>
  <c r="F13" i="44"/>
  <c r="E13" i="44"/>
  <c r="D13" i="44"/>
  <c r="P12" i="44"/>
  <c r="O12" i="44"/>
  <c r="N12" i="44"/>
  <c r="M12" i="44"/>
  <c r="L12" i="44"/>
  <c r="K12" i="44"/>
  <c r="J12" i="44"/>
  <c r="I12" i="44"/>
  <c r="H12" i="44"/>
  <c r="G12" i="44"/>
  <c r="F12" i="44"/>
  <c r="E12" i="44"/>
  <c r="D12" i="44"/>
  <c r="P11" i="44"/>
  <c r="O11" i="44"/>
  <c r="M11" i="44"/>
  <c r="J11" i="44"/>
  <c r="H11" i="44"/>
  <c r="E11" i="44"/>
  <c r="P10" i="44"/>
  <c r="O10" i="44"/>
  <c r="M10" i="44"/>
  <c r="J10" i="44"/>
  <c r="H10" i="44"/>
  <c r="E10" i="44"/>
  <c r="P9" i="44"/>
  <c r="O9" i="44"/>
  <c r="M9" i="44"/>
  <c r="J9" i="44"/>
  <c r="H9" i="44"/>
  <c r="E9" i="44"/>
  <c r="P8" i="44"/>
  <c r="O8" i="44"/>
  <c r="M8" i="44"/>
  <c r="J8" i="44"/>
  <c r="H8" i="44"/>
  <c r="P7" i="44"/>
  <c r="O7" i="44"/>
  <c r="N7" i="44"/>
  <c r="M7" i="44"/>
  <c r="L7" i="44"/>
  <c r="K7" i="44"/>
  <c r="J7" i="44"/>
  <c r="I7" i="44"/>
  <c r="H7" i="44"/>
  <c r="G7" i="44"/>
  <c r="F7" i="44"/>
  <c r="E7" i="44"/>
  <c r="D7" i="44"/>
  <c r="P6" i="44"/>
  <c r="O6" i="44"/>
  <c r="M6" i="44"/>
  <c r="J6" i="44"/>
  <c r="H6" i="44"/>
  <c r="E6" i="44"/>
  <c r="F33" i="43"/>
  <c r="E33" i="43"/>
  <c r="D33" i="43"/>
  <c r="F32" i="43"/>
  <c r="E32" i="43"/>
  <c r="F31" i="43"/>
  <c r="E31" i="43"/>
  <c r="D31" i="43"/>
  <c r="F30" i="43"/>
  <c r="E30" i="43"/>
  <c r="D30" i="43"/>
  <c r="F29" i="43"/>
  <c r="E29" i="43"/>
  <c r="F28" i="43"/>
  <c r="E28" i="43"/>
  <c r="D28" i="43"/>
  <c r="F27" i="43"/>
  <c r="E27" i="43"/>
  <c r="D27" i="43"/>
  <c r="F26" i="43"/>
  <c r="E26" i="43"/>
  <c r="F25" i="43"/>
  <c r="E25" i="43"/>
  <c r="D25" i="43"/>
  <c r="F24" i="43"/>
  <c r="E24" i="43"/>
  <c r="D24" i="43"/>
  <c r="F23" i="43"/>
  <c r="E23" i="43"/>
  <c r="D23" i="43"/>
  <c r="F22" i="43"/>
  <c r="E22" i="43"/>
  <c r="D22" i="43"/>
  <c r="F21" i="43"/>
  <c r="E21" i="43"/>
  <c r="D21" i="43"/>
  <c r="F20" i="43"/>
  <c r="E20" i="43"/>
  <c r="D20" i="43"/>
  <c r="F19" i="43"/>
  <c r="E19" i="43"/>
  <c r="D19" i="43"/>
  <c r="F18" i="43"/>
  <c r="E18" i="43"/>
  <c r="D18" i="43"/>
  <c r="F17" i="43"/>
  <c r="E17" i="43"/>
  <c r="F16" i="43"/>
  <c r="E16" i="43"/>
  <c r="D16" i="43"/>
  <c r="F15" i="43"/>
  <c r="E15" i="43"/>
  <c r="D15" i="43"/>
  <c r="F10" i="43"/>
  <c r="E10" i="43"/>
  <c r="D10" i="43"/>
  <c r="F9" i="43"/>
  <c r="E9" i="43"/>
  <c r="D9" i="43"/>
  <c r="F8" i="43"/>
  <c r="E8" i="43"/>
  <c r="D8" i="43"/>
  <c r="F7" i="43"/>
  <c r="E7" i="43"/>
  <c r="D7" i="43"/>
  <c r="F6" i="43"/>
  <c r="E6" i="43"/>
  <c r="D6" i="43"/>
  <c r="F5" i="43"/>
  <c r="E5" i="43"/>
  <c r="D5" i="43"/>
  <c r="F4" i="43"/>
  <c r="E4" i="43"/>
  <c r="D4" i="43"/>
  <c r="F29" i="42"/>
  <c r="E29" i="42"/>
  <c r="D29" i="42"/>
  <c r="F28" i="42"/>
  <c r="E28" i="42"/>
  <c r="F27" i="42"/>
  <c r="E27" i="42"/>
  <c r="D27" i="42"/>
  <c r="F26" i="42"/>
  <c r="E26" i="42"/>
  <c r="D26" i="42"/>
  <c r="F25" i="42"/>
  <c r="E25" i="42"/>
  <c r="F24" i="42"/>
  <c r="E24" i="42"/>
  <c r="D24" i="42"/>
  <c r="F23" i="42"/>
  <c r="E23" i="42"/>
  <c r="D23" i="42"/>
  <c r="F22" i="42"/>
  <c r="E22" i="42"/>
  <c r="F21" i="42"/>
  <c r="E21" i="42"/>
  <c r="D21" i="42"/>
  <c r="F20" i="42"/>
  <c r="E20" i="42"/>
  <c r="D20" i="42"/>
  <c r="F19" i="42"/>
  <c r="E19" i="42"/>
  <c r="F18" i="42"/>
  <c r="E18" i="42"/>
  <c r="D18" i="42"/>
  <c r="F17" i="42"/>
  <c r="E17" i="42"/>
  <c r="D17" i="42"/>
  <c r="F16" i="42"/>
  <c r="E16" i="42"/>
  <c r="D16" i="42"/>
  <c r="F15" i="42"/>
  <c r="E15" i="42"/>
  <c r="D15" i="42"/>
  <c r="F14" i="42"/>
  <c r="E14" i="42"/>
  <c r="D14" i="42"/>
  <c r="F9" i="42"/>
  <c r="E9" i="42"/>
  <c r="D9" i="42"/>
  <c r="F8" i="42"/>
  <c r="E8" i="42"/>
  <c r="D8" i="42"/>
  <c r="F7" i="42"/>
  <c r="E7" i="42"/>
  <c r="D7" i="42"/>
  <c r="F6" i="42"/>
  <c r="E6" i="42"/>
  <c r="D6" i="42"/>
  <c r="F5" i="42"/>
  <c r="E5" i="42"/>
  <c r="D5" i="42"/>
  <c r="F4" i="42"/>
  <c r="E4" i="42"/>
  <c r="D4" i="42"/>
  <c r="D20" i="41"/>
  <c r="D19" i="41"/>
  <c r="D18" i="41"/>
  <c r="D17" i="41"/>
  <c r="D16" i="41"/>
  <c r="D15" i="41"/>
  <c r="D14" i="41"/>
  <c r="D13" i="41"/>
  <c r="D12" i="41"/>
  <c r="D11" i="41"/>
  <c r="D10" i="41"/>
  <c r="D9" i="41"/>
  <c r="D8" i="41"/>
  <c r="D7" i="41"/>
  <c r="D6" i="41"/>
  <c r="D5" i="41"/>
  <c r="D4" i="41"/>
  <c r="D3" i="41"/>
  <c r="D2" i="41"/>
  <c r="H28" i="40"/>
  <c r="D27" i="40"/>
  <c r="H26" i="40"/>
  <c r="H25" i="40"/>
  <c r="F25" i="40"/>
  <c r="E25" i="40"/>
  <c r="D25" i="40"/>
  <c r="F24" i="40"/>
  <c r="E24" i="40"/>
  <c r="F23" i="40"/>
  <c r="E23" i="40"/>
  <c r="D23" i="40"/>
  <c r="F22" i="40"/>
  <c r="E22" i="40"/>
  <c r="D22" i="40"/>
  <c r="F21" i="40"/>
  <c r="E21" i="40"/>
  <c r="D21" i="40"/>
  <c r="F20" i="40"/>
  <c r="E20" i="40"/>
  <c r="D20" i="40"/>
  <c r="F19" i="40"/>
  <c r="E19" i="40"/>
  <c r="D19" i="40"/>
  <c r="F18" i="40"/>
  <c r="E18" i="40"/>
  <c r="D18" i="40"/>
  <c r="F17" i="40"/>
  <c r="E17" i="40"/>
  <c r="F16" i="40"/>
  <c r="E16" i="40"/>
  <c r="D16" i="40"/>
  <c r="F15" i="40"/>
  <c r="E15" i="40"/>
  <c r="F14" i="40"/>
  <c r="E14" i="40"/>
  <c r="D14" i="40"/>
  <c r="F13" i="40"/>
  <c r="E13" i="40"/>
  <c r="D13" i="40"/>
  <c r="F8" i="40"/>
  <c r="E8" i="40"/>
  <c r="D8" i="40"/>
  <c r="F7" i="40"/>
  <c r="E7" i="40"/>
  <c r="D7" i="40"/>
  <c r="F6" i="40"/>
  <c r="E6" i="40"/>
  <c r="D6" i="40"/>
  <c r="F5" i="40"/>
  <c r="E5" i="40"/>
  <c r="D5" i="40"/>
  <c r="F4" i="40"/>
  <c r="E4" i="40"/>
  <c r="D4" i="40"/>
  <c r="F21" i="39"/>
  <c r="E21" i="39"/>
  <c r="D21" i="39"/>
  <c r="F20" i="39"/>
  <c r="E20" i="39"/>
  <c r="D20" i="39"/>
  <c r="F19" i="39"/>
  <c r="E19" i="39"/>
  <c r="D19" i="39"/>
  <c r="F18" i="39"/>
  <c r="E18" i="39"/>
  <c r="D18" i="39"/>
  <c r="F17" i="39"/>
  <c r="E17" i="39"/>
  <c r="D17" i="39"/>
  <c r="F16" i="39"/>
  <c r="E16" i="39"/>
  <c r="D16" i="39"/>
  <c r="F15" i="39"/>
  <c r="E15" i="39"/>
  <c r="D15" i="39"/>
  <c r="F14" i="39"/>
  <c r="E14" i="39"/>
  <c r="F13" i="39"/>
  <c r="E13" i="39"/>
  <c r="D13" i="39"/>
  <c r="F12" i="39"/>
  <c r="E12" i="39"/>
  <c r="D12" i="39"/>
  <c r="F7" i="39"/>
  <c r="E7" i="39"/>
  <c r="D7" i="39"/>
  <c r="F6" i="39"/>
  <c r="E6" i="39"/>
  <c r="D6" i="39"/>
  <c r="F5" i="39"/>
  <c r="E5" i="39"/>
  <c r="D5" i="39"/>
  <c r="F4" i="39"/>
  <c r="E4" i="39"/>
  <c r="D4" i="39"/>
  <c r="F17" i="38"/>
  <c r="E17" i="38"/>
  <c r="D17" i="38"/>
  <c r="F16" i="38"/>
  <c r="E16" i="38"/>
  <c r="F15" i="38"/>
  <c r="E15" i="38"/>
  <c r="D15" i="38"/>
  <c r="F14" i="38"/>
  <c r="E14" i="38"/>
  <c r="D14" i="38"/>
  <c r="F13" i="38"/>
  <c r="E13" i="38"/>
  <c r="D13" i="38"/>
  <c r="F12" i="38"/>
  <c r="E12" i="38"/>
  <c r="D12" i="38"/>
  <c r="F11" i="38"/>
  <c r="E11" i="38"/>
  <c r="D11" i="38"/>
  <c r="F6" i="38"/>
  <c r="E6" i="38"/>
  <c r="D6" i="38"/>
  <c r="F5" i="38"/>
  <c r="E5" i="38"/>
  <c r="D5" i="38"/>
  <c r="F4" i="38"/>
  <c r="E4" i="38"/>
  <c r="D4" i="38"/>
  <c r="P85" i="37"/>
  <c r="O85" i="37"/>
  <c r="N85" i="37"/>
  <c r="M85" i="37"/>
  <c r="L85" i="37"/>
  <c r="K85" i="37"/>
  <c r="J85" i="37"/>
  <c r="I85" i="37"/>
  <c r="H85" i="37"/>
  <c r="G85" i="37"/>
  <c r="F85" i="37"/>
  <c r="E85" i="37"/>
  <c r="D85" i="37"/>
  <c r="P84" i="37"/>
  <c r="O84" i="37"/>
  <c r="N84" i="37"/>
  <c r="M84" i="37"/>
  <c r="L84" i="37"/>
  <c r="K84" i="37"/>
  <c r="J84" i="37"/>
  <c r="I84" i="37"/>
  <c r="H84" i="37"/>
  <c r="G84" i="37"/>
  <c r="F84" i="37"/>
  <c r="E84" i="37"/>
  <c r="D84" i="37"/>
  <c r="P83" i="37"/>
  <c r="O83" i="37"/>
  <c r="N83" i="37"/>
  <c r="M83" i="37"/>
  <c r="L83" i="37"/>
  <c r="K83" i="37"/>
  <c r="J83" i="37"/>
  <c r="I83" i="37"/>
  <c r="H83" i="37"/>
  <c r="G83" i="37"/>
  <c r="F83" i="37"/>
  <c r="E83" i="37"/>
  <c r="D83" i="37"/>
  <c r="O82" i="37"/>
  <c r="M82" i="37"/>
  <c r="J82" i="37"/>
  <c r="H82" i="37"/>
  <c r="O81" i="37"/>
  <c r="M81" i="37"/>
  <c r="J81" i="37"/>
  <c r="H81" i="37"/>
  <c r="O80" i="37"/>
  <c r="M80" i="37"/>
  <c r="J80" i="37"/>
  <c r="H80" i="37"/>
  <c r="O79" i="37"/>
  <c r="M79" i="37"/>
  <c r="J79" i="37"/>
  <c r="H79" i="37"/>
  <c r="O78" i="37"/>
  <c r="M78" i="37"/>
  <c r="J78" i="37"/>
  <c r="H78" i="37"/>
  <c r="O77" i="37"/>
  <c r="M77" i="37"/>
  <c r="J77" i="37"/>
  <c r="H77" i="37"/>
  <c r="O76" i="37"/>
  <c r="M76" i="37"/>
  <c r="J76" i="37"/>
  <c r="H76" i="37"/>
  <c r="IV75" i="37"/>
  <c r="P75" i="37"/>
  <c r="O75" i="37"/>
  <c r="N75" i="37"/>
  <c r="M75" i="37"/>
  <c r="L75" i="37"/>
  <c r="K75" i="37"/>
  <c r="J75" i="37"/>
  <c r="I75" i="37"/>
  <c r="H75" i="37"/>
  <c r="G75" i="37"/>
  <c r="F75" i="37"/>
  <c r="E75" i="37"/>
  <c r="D75" i="37"/>
  <c r="P74" i="37"/>
  <c r="O74" i="37"/>
  <c r="N74" i="37"/>
  <c r="M74" i="37"/>
  <c r="L74" i="37"/>
  <c r="K74" i="37"/>
  <c r="J74" i="37"/>
  <c r="I74" i="37"/>
  <c r="H74" i="37"/>
  <c r="G74" i="37"/>
  <c r="F74" i="37"/>
  <c r="E74" i="37"/>
  <c r="D74" i="37"/>
  <c r="O73" i="37"/>
  <c r="M73" i="37"/>
  <c r="J73" i="37"/>
  <c r="H73" i="37"/>
  <c r="P72" i="37"/>
  <c r="O72" i="37"/>
  <c r="N72" i="37"/>
  <c r="M72" i="37"/>
  <c r="L72" i="37"/>
  <c r="K72" i="37"/>
  <c r="J72" i="37"/>
  <c r="I72" i="37"/>
  <c r="H72" i="37"/>
  <c r="G72" i="37"/>
  <c r="F72" i="37"/>
  <c r="E72" i="37"/>
  <c r="D72" i="37"/>
  <c r="P71" i="37"/>
  <c r="O71" i="37"/>
  <c r="N71" i="37"/>
  <c r="M71" i="37"/>
  <c r="L71" i="37"/>
  <c r="K71" i="37"/>
  <c r="J71" i="37"/>
  <c r="I71" i="37"/>
  <c r="H71" i="37"/>
  <c r="G71" i="37"/>
  <c r="F71" i="37"/>
  <c r="E71" i="37"/>
  <c r="D71" i="37"/>
  <c r="P70" i="37"/>
  <c r="O70" i="37"/>
  <c r="N70" i="37"/>
  <c r="M70" i="37"/>
  <c r="L70" i="37"/>
  <c r="K70" i="37"/>
  <c r="J70" i="37"/>
  <c r="I70" i="37"/>
  <c r="H70" i="37"/>
  <c r="G70" i="37"/>
  <c r="F70" i="37"/>
  <c r="E70" i="37"/>
  <c r="D70" i="37"/>
  <c r="C70" i="37"/>
  <c r="O69" i="37"/>
  <c r="M69" i="37"/>
  <c r="J69" i="37"/>
  <c r="H69" i="37"/>
  <c r="E69" i="37"/>
  <c r="O68" i="37"/>
  <c r="M68" i="37"/>
  <c r="J68" i="37"/>
  <c r="H68" i="37"/>
  <c r="E68" i="37"/>
  <c r="O67" i="37"/>
  <c r="M67" i="37"/>
  <c r="J67" i="37"/>
  <c r="O66" i="37"/>
  <c r="M66" i="37"/>
  <c r="J66" i="37"/>
  <c r="H66" i="37"/>
  <c r="E66" i="37"/>
  <c r="O65" i="37"/>
  <c r="M65" i="37"/>
  <c r="J65" i="37"/>
  <c r="H65" i="37"/>
  <c r="P64" i="37"/>
  <c r="O64" i="37"/>
  <c r="N64" i="37"/>
  <c r="M64" i="37"/>
  <c r="L64" i="37"/>
  <c r="K64" i="37"/>
  <c r="J64" i="37"/>
  <c r="I64" i="37"/>
  <c r="H64" i="37"/>
  <c r="G64" i="37"/>
  <c r="F64" i="37"/>
  <c r="E64" i="37"/>
  <c r="D64" i="37"/>
  <c r="C64" i="37"/>
  <c r="O63" i="37"/>
  <c r="M63" i="37"/>
  <c r="J63" i="37"/>
  <c r="H63" i="37"/>
  <c r="O62" i="37"/>
  <c r="M62" i="37"/>
  <c r="O61" i="37"/>
  <c r="M61" i="37"/>
  <c r="J61" i="37"/>
  <c r="H61" i="37"/>
  <c r="E61" i="37"/>
  <c r="O60" i="37"/>
  <c r="M60" i="37"/>
  <c r="J60" i="37"/>
  <c r="H60" i="37"/>
  <c r="P59" i="37"/>
  <c r="O59" i="37"/>
  <c r="N59" i="37"/>
  <c r="M59" i="37"/>
  <c r="L59" i="37"/>
  <c r="K59" i="37"/>
  <c r="J59" i="37"/>
  <c r="I59" i="37"/>
  <c r="H59" i="37"/>
  <c r="G59" i="37"/>
  <c r="F59" i="37"/>
  <c r="E59" i="37"/>
  <c r="D59" i="37"/>
  <c r="C59" i="37"/>
  <c r="O58" i="37"/>
  <c r="M58" i="37"/>
  <c r="J58" i="37"/>
  <c r="H58" i="37"/>
  <c r="E58" i="37"/>
  <c r="O57" i="37"/>
  <c r="M57" i="37"/>
  <c r="J57" i="37"/>
  <c r="O56" i="37"/>
  <c r="M56" i="37"/>
  <c r="J56" i="37"/>
  <c r="H56" i="37"/>
  <c r="E56" i="37"/>
  <c r="O55" i="37"/>
  <c r="M55" i="37"/>
  <c r="J55" i="37"/>
  <c r="H55" i="37"/>
  <c r="P54" i="37"/>
  <c r="O54" i="37"/>
  <c r="N54" i="37"/>
  <c r="M54" i="37"/>
  <c r="L54" i="37"/>
  <c r="K54" i="37"/>
  <c r="J54" i="37"/>
  <c r="I54" i="37"/>
  <c r="H54" i="37"/>
  <c r="G54" i="37"/>
  <c r="F54" i="37"/>
  <c r="E54" i="37"/>
  <c r="D54" i="37"/>
  <c r="C54" i="37"/>
  <c r="O53" i="37"/>
  <c r="M53" i="37"/>
  <c r="J53" i="37"/>
  <c r="H53" i="37"/>
  <c r="E53" i="37"/>
  <c r="O52" i="37"/>
  <c r="M52" i="37"/>
  <c r="J52" i="37"/>
  <c r="H52" i="37"/>
  <c r="E52" i="37"/>
  <c r="O51" i="37"/>
  <c r="M51" i="37"/>
  <c r="J51" i="37"/>
  <c r="H51" i="37"/>
  <c r="E51" i="37"/>
  <c r="O50" i="37"/>
  <c r="M50" i="37"/>
  <c r="J50" i="37"/>
  <c r="H50" i="37"/>
  <c r="P49" i="37"/>
  <c r="O49" i="37"/>
  <c r="N49" i="37"/>
  <c r="M49" i="37"/>
  <c r="L49" i="37"/>
  <c r="K49" i="37"/>
  <c r="J49" i="37"/>
  <c r="I49" i="37"/>
  <c r="H49" i="37"/>
  <c r="G49" i="37"/>
  <c r="F49" i="37"/>
  <c r="E49" i="37"/>
  <c r="D49" i="37"/>
  <c r="C49" i="37"/>
  <c r="O48" i="37"/>
  <c r="M48" i="37"/>
  <c r="J48" i="37"/>
  <c r="H48" i="37"/>
  <c r="E48" i="37"/>
  <c r="O47" i="37"/>
  <c r="M47" i="37"/>
  <c r="J47" i="37"/>
  <c r="H47" i="37"/>
  <c r="E47" i="37"/>
  <c r="O46" i="37"/>
  <c r="M46" i="37"/>
  <c r="J46" i="37"/>
  <c r="H46" i="37"/>
  <c r="P45" i="37"/>
  <c r="O45" i="37"/>
  <c r="N45" i="37"/>
  <c r="M45" i="37"/>
  <c r="L45" i="37"/>
  <c r="K45" i="37"/>
  <c r="J45" i="37"/>
  <c r="I45" i="37"/>
  <c r="H45" i="37"/>
  <c r="G45" i="37"/>
  <c r="F45" i="37"/>
  <c r="E45" i="37"/>
  <c r="D45" i="37"/>
  <c r="C45" i="37"/>
  <c r="O44" i="37"/>
  <c r="M44" i="37"/>
  <c r="O43" i="37"/>
  <c r="M43" i="37"/>
  <c r="J43" i="37"/>
  <c r="H43" i="37"/>
  <c r="E43" i="37"/>
  <c r="O42" i="37"/>
  <c r="M42" i="37"/>
  <c r="J42" i="37"/>
  <c r="H42" i="37"/>
  <c r="E42" i="37"/>
  <c r="O41" i="37"/>
  <c r="M41" i="37"/>
  <c r="J41" i="37"/>
  <c r="H41" i="37"/>
  <c r="E41" i="37"/>
  <c r="O40" i="37"/>
  <c r="M40" i="37"/>
  <c r="J40" i="37"/>
  <c r="H40" i="37"/>
  <c r="P39" i="37"/>
  <c r="O39" i="37"/>
  <c r="N39" i="37"/>
  <c r="M39" i="37"/>
  <c r="L39" i="37"/>
  <c r="K39" i="37"/>
  <c r="J39" i="37"/>
  <c r="I39" i="37"/>
  <c r="H39" i="37"/>
  <c r="G39" i="37"/>
  <c r="F39" i="37"/>
  <c r="E39" i="37"/>
  <c r="D39" i="37"/>
  <c r="C39" i="37"/>
  <c r="O38" i="37"/>
  <c r="M38" i="37"/>
  <c r="J38" i="37"/>
  <c r="H38" i="37"/>
  <c r="E38" i="37"/>
  <c r="O37" i="37"/>
  <c r="M37" i="37"/>
  <c r="J37" i="37"/>
  <c r="H37" i="37"/>
  <c r="E37" i="37"/>
  <c r="O36" i="37"/>
  <c r="M36" i="37"/>
  <c r="J36" i="37"/>
  <c r="H36" i="37"/>
  <c r="E36" i="37"/>
  <c r="O35" i="37"/>
  <c r="M35" i="37"/>
  <c r="J35" i="37"/>
  <c r="H35" i="37"/>
  <c r="O34" i="37"/>
  <c r="M34" i="37"/>
  <c r="J34" i="37"/>
  <c r="H34" i="37"/>
  <c r="E34" i="37"/>
  <c r="O33" i="37"/>
  <c r="M33" i="37"/>
  <c r="J33" i="37"/>
  <c r="H33" i="37"/>
  <c r="E33" i="37"/>
  <c r="O32" i="37"/>
  <c r="M32" i="37"/>
  <c r="J32" i="37"/>
  <c r="H32" i="37"/>
  <c r="E32" i="37"/>
  <c r="O31" i="37"/>
  <c r="M31" i="37"/>
  <c r="J31" i="37"/>
  <c r="H31" i="37"/>
  <c r="E31" i="37"/>
  <c r="O30" i="37"/>
  <c r="M30" i="37"/>
  <c r="J30" i="37"/>
  <c r="H30" i="37"/>
  <c r="E30" i="37"/>
  <c r="P29" i="37"/>
  <c r="O29" i="37"/>
  <c r="N29" i="37"/>
  <c r="M29" i="37"/>
  <c r="L29" i="37"/>
  <c r="K29" i="37"/>
  <c r="J29" i="37"/>
  <c r="I29" i="37"/>
  <c r="H29" i="37"/>
  <c r="G29" i="37"/>
  <c r="F29" i="37"/>
  <c r="E29" i="37"/>
  <c r="D29" i="37"/>
  <c r="C29" i="37"/>
  <c r="O28" i="37"/>
  <c r="M28" i="37"/>
  <c r="J28" i="37"/>
  <c r="H28" i="37"/>
  <c r="E28" i="37"/>
  <c r="O27" i="37"/>
  <c r="M27" i="37"/>
  <c r="J27" i="37"/>
  <c r="H27" i="37"/>
  <c r="E27" i="37"/>
  <c r="O26" i="37"/>
  <c r="M26" i="37"/>
  <c r="J26" i="37"/>
  <c r="H26" i="37"/>
  <c r="E26" i="37"/>
  <c r="O25" i="37"/>
  <c r="M25" i="37"/>
  <c r="J25" i="37"/>
  <c r="H25" i="37"/>
  <c r="E25" i="37"/>
  <c r="O24" i="37"/>
  <c r="M24" i="37"/>
  <c r="J24" i="37"/>
  <c r="H24" i="37"/>
  <c r="O23" i="37"/>
  <c r="M23" i="37"/>
  <c r="J23" i="37"/>
  <c r="H23" i="37"/>
  <c r="E23" i="37"/>
  <c r="O22" i="37"/>
  <c r="M22" i="37"/>
  <c r="J22" i="37"/>
  <c r="H22" i="37"/>
  <c r="E22" i="37"/>
  <c r="O21" i="37"/>
  <c r="M21" i="37"/>
  <c r="J21" i="37"/>
  <c r="H21" i="37"/>
  <c r="E21" i="37"/>
  <c r="O20" i="37"/>
  <c r="M20" i="37"/>
  <c r="J20" i="37"/>
  <c r="H20" i="37"/>
  <c r="E20" i="37"/>
  <c r="O19" i="37"/>
  <c r="M19" i="37"/>
  <c r="J19" i="37"/>
  <c r="H19" i="37"/>
  <c r="E19" i="37"/>
  <c r="P18" i="37"/>
  <c r="O18" i="37"/>
  <c r="N18" i="37"/>
  <c r="M18" i="37"/>
  <c r="L18" i="37"/>
  <c r="K18" i="37"/>
  <c r="J18" i="37"/>
  <c r="I18" i="37"/>
  <c r="H18" i="37"/>
  <c r="G18" i="37"/>
  <c r="F18" i="37"/>
  <c r="E18" i="37"/>
  <c r="D18" i="37"/>
  <c r="C18" i="37"/>
  <c r="O17" i="37"/>
  <c r="M17" i="37"/>
  <c r="J17" i="37"/>
  <c r="H17" i="37"/>
  <c r="E17" i="37"/>
  <c r="O16" i="37"/>
  <c r="M16" i="37"/>
  <c r="J16" i="37"/>
  <c r="H16" i="37"/>
  <c r="E16" i="37"/>
  <c r="O15" i="37"/>
  <c r="M15" i="37"/>
  <c r="J15" i="37"/>
  <c r="H15" i="37"/>
  <c r="O14" i="37"/>
  <c r="M14" i="37"/>
  <c r="J14" i="37"/>
  <c r="H14" i="37"/>
  <c r="P13" i="37"/>
  <c r="O13" i="37"/>
  <c r="N13" i="37"/>
  <c r="M13" i="37"/>
  <c r="L13" i="37"/>
  <c r="K13" i="37"/>
  <c r="J13" i="37"/>
  <c r="I13" i="37"/>
  <c r="H13" i="37"/>
  <c r="G13" i="37"/>
  <c r="F13" i="37"/>
  <c r="E13" i="37"/>
  <c r="P12" i="37"/>
  <c r="O12" i="37"/>
  <c r="N12" i="37"/>
  <c r="M12" i="37"/>
  <c r="L12" i="37"/>
  <c r="K12" i="37"/>
  <c r="J12" i="37"/>
  <c r="I12" i="37"/>
  <c r="H12" i="37"/>
  <c r="G12" i="37"/>
  <c r="F12" i="37"/>
  <c r="E12" i="37"/>
  <c r="P11" i="37"/>
  <c r="O11" i="37"/>
  <c r="M11" i="37"/>
  <c r="J11" i="37"/>
  <c r="H11" i="37"/>
  <c r="P10" i="37"/>
  <c r="O10" i="37"/>
  <c r="M10" i="37"/>
  <c r="J10" i="37"/>
  <c r="H10" i="37"/>
  <c r="P9" i="37"/>
  <c r="O9" i="37"/>
  <c r="M9" i="37"/>
  <c r="J9" i="37"/>
  <c r="H9" i="37"/>
  <c r="P8" i="37"/>
  <c r="O8" i="37"/>
  <c r="M8" i="37"/>
  <c r="J8" i="37"/>
  <c r="H8" i="37"/>
  <c r="P7" i="37"/>
  <c r="O7" i="37"/>
  <c r="N7" i="37"/>
  <c r="M7" i="37"/>
  <c r="L7" i="37"/>
  <c r="K7" i="37"/>
  <c r="J7" i="37"/>
  <c r="I7" i="37"/>
  <c r="H7" i="37"/>
  <c r="G7" i="37"/>
  <c r="F7" i="37"/>
  <c r="E7" i="37"/>
  <c r="P6" i="37"/>
  <c r="O6" i="37"/>
  <c r="M6" i="37"/>
  <c r="J6" i="37"/>
  <c r="H6" i="37"/>
  <c r="P85" i="36"/>
  <c r="O85" i="36"/>
  <c r="N85" i="36"/>
  <c r="M85" i="36"/>
  <c r="L85" i="36"/>
  <c r="K85" i="36"/>
  <c r="P84" i="36"/>
  <c r="O84" i="36"/>
  <c r="N84" i="36"/>
  <c r="M84" i="36"/>
  <c r="L84" i="36"/>
  <c r="K84" i="36"/>
  <c r="J84" i="36"/>
  <c r="I84" i="36"/>
  <c r="H84" i="36"/>
  <c r="G84" i="36"/>
  <c r="F84" i="36"/>
  <c r="E84" i="36"/>
  <c r="D84" i="36"/>
  <c r="P83" i="36"/>
  <c r="O83" i="36"/>
  <c r="N83" i="36"/>
  <c r="M83" i="36"/>
  <c r="L83" i="36"/>
  <c r="K83" i="36"/>
  <c r="J83" i="36"/>
  <c r="I83" i="36"/>
  <c r="H83" i="36"/>
  <c r="G83" i="36"/>
  <c r="F83" i="36"/>
  <c r="E83" i="36"/>
  <c r="D83" i="36"/>
  <c r="P82" i="36"/>
  <c r="O82" i="36"/>
  <c r="N82" i="36"/>
  <c r="M82" i="36"/>
  <c r="L82" i="36"/>
  <c r="K82" i="36"/>
  <c r="J82" i="36"/>
  <c r="I82" i="36"/>
  <c r="H82" i="36"/>
  <c r="G82" i="36"/>
  <c r="F82" i="36"/>
  <c r="E82" i="36"/>
  <c r="D82" i="36"/>
  <c r="P81" i="36"/>
  <c r="O81" i="36"/>
  <c r="N81" i="36"/>
  <c r="M81" i="36"/>
  <c r="L81" i="36"/>
  <c r="K81" i="36"/>
  <c r="J81" i="36"/>
  <c r="I81" i="36"/>
  <c r="H81" i="36"/>
  <c r="G81" i="36"/>
  <c r="F81" i="36"/>
  <c r="E81" i="36"/>
  <c r="D81" i="36"/>
  <c r="O80" i="36"/>
  <c r="M80" i="36"/>
  <c r="J80" i="36"/>
  <c r="H80" i="36"/>
  <c r="O79" i="36"/>
  <c r="M79" i="36"/>
  <c r="J79" i="36"/>
  <c r="H79" i="36"/>
  <c r="O78" i="36"/>
  <c r="M78" i="36"/>
  <c r="J78" i="36"/>
  <c r="H78" i="36"/>
  <c r="O77" i="36"/>
  <c r="M77" i="36"/>
  <c r="J77" i="36"/>
  <c r="H77" i="36"/>
  <c r="O76" i="36"/>
  <c r="M76" i="36"/>
  <c r="J76" i="36"/>
  <c r="H76" i="36"/>
  <c r="P75" i="36"/>
  <c r="O75" i="36"/>
  <c r="N75" i="36"/>
  <c r="M75" i="36"/>
  <c r="L75" i="36"/>
  <c r="K75" i="36"/>
  <c r="J75" i="36"/>
  <c r="I75" i="36"/>
  <c r="H75" i="36"/>
  <c r="G75" i="36"/>
  <c r="F75" i="36"/>
  <c r="E75" i="36"/>
  <c r="D75" i="36"/>
  <c r="O74" i="36"/>
  <c r="M74" i="36"/>
  <c r="J74" i="36"/>
  <c r="H74" i="36"/>
  <c r="E74" i="36"/>
  <c r="O73" i="36"/>
  <c r="M73" i="36"/>
  <c r="J73" i="36"/>
  <c r="H73" i="36"/>
  <c r="E73" i="36"/>
  <c r="O72" i="36"/>
  <c r="M72" i="36"/>
  <c r="J72" i="36"/>
  <c r="H72" i="36"/>
  <c r="E72" i="36"/>
  <c r="O71" i="36"/>
  <c r="M71" i="36"/>
  <c r="J71" i="36"/>
  <c r="H71" i="36"/>
  <c r="E71" i="36"/>
  <c r="O70" i="36"/>
  <c r="M70" i="36"/>
  <c r="J70" i="36"/>
  <c r="H70" i="36"/>
  <c r="P69" i="36"/>
  <c r="O69" i="36"/>
  <c r="N69" i="36"/>
  <c r="M69" i="36"/>
  <c r="L69" i="36"/>
  <c r="K69" i="36"/>
  <c r="J69" i="36"/>
  <c r="I69" i="36"/>
  <c r="H69" i="36"/>
  <c r="G69" i="36"/>
  <c r="F69" i="36"/>
  <c r="E69" i="36"/>
  <c r="O68" i="36"/>
  <c r="M68" i="36"/>
  <c r="J68" i="36"/>
  <c r="H68" i="36"/>
  <c r="O67" i="36"/>
  <c r="M67" i="36"/>
  <c r="J67" i="36"/>
  <c r="H67" i="36"/>
  <c r="O66" i="36"/>
  <c r="M66" i="36"/>
  <c r="J66" i="36"/>
  <c r="H66" i="36"/>
  <c r="O65" i="36"/>
  <c r="M65" i="36"/>
  <c r="J65" i="36"/>
  <c r="H65" i="36"/>
  <c r="P64" i="36"/>
  <c r="O64" i="36"/>
  <c r="N64" i="36"/>
  <c r="M64" i="36"/>
  <c r="L64" i="36"/>
  <c r="K64" i="36"/>
  <c r="J64" i="36"/>
  <c r="I64" i="36"/>
  <c r="H64" i="36"/>
  <c r="G64" i="36"/>
  <c r="F64" i="36"/>
  <c r="E64" i="36"/>
  <c r="D64" i="36"/>
  <c r="O63" i="36"/>
  <c r="M63" i="36"/>
  <c r="J63" i="36"/>
  <c r="H63" i="36"/>
  <c r="E63" i="36"/>
  <c r="O62" i="36"/>
  <c r="M62" i="36"/>
  <c r="J62" i="36"/>
  <c r="H62" i="36"/>
  <c r="P61" i="36"/>
  <c r="O61" i="36"/>
  <c r="N61" i="36"/>
  <c r="M61" i="36"/>
  <c r="L61" i="36"/>
  <c r="K61" i="36"/>
  <c r="J61" i="36"/>
  <c r="I61" i="36"/>
  <c r="H61" i="36"/>
  <c r="G61" i="36"/>
  <c r="F61" i="36"/>
  <c r="E61" i="36"/>
  <c r="D61" i="36"/>
  <c r="O60" i="36"/>
  <c r="M60" i="36"/>
  <c r="O59" i="36"/>
  <c r="M59" i="36"/>
  <c r="J59" i="36"/>
  <c r="H59" i="36"/>
  <c r="E59" i="36"/>
  <c r="O58" i="36"/>
  <c r="M58" i="36"/>
  <c r="J58" i="36"/>
  <c r="H58" i="36"/>
  <c r="E58" i="36"/>
  <c r="O57" i="36"/>
  <c r="M57" i="36"/>
  <c r="J57" i="36"/>
  <c r="H57" i="36"/>
  <c r="E57" i="36"/>
  <c r="O56" i="36"/>
  <c r="M56" i="36"/>
  <c r="J56" i="36"/>
  <c r="H56" i="36"/>
  <c r="P55" i="36"/>
  <c r="O55" i="36"/>
  <c r="N55" i="36"/>
  <c r="M55" i="36"/>
  <c r="L55" i="36"/>
  <c r="K55" i="36"/>
  <c r="J55" i="36"/>
  <c r="I55" i="36"/>
  <c r="H55" i="36"/>
  <c r="G55" i="36"/>
  <c r="F55" i="36"/>
  <c r="E55" i="36"/>
  <c r="D55" i="36"/>
  <c r="O54" i="36"/>
  <c r="M54" i="36"/>
  <c r="J54" i="36"/>
  <c r="H54" i="36"/>
  <c r="E54" i="36"/>
  <c r="O53" i="36"/>
  <c r="M53" i="36"/>
  <c r="J53" i="36"/>
  <c r="H53" i="36"/>
  <c r="P52" i="36"/>
  <c r="O52" i="36"/>
  <c r="N52" i="36"/>
  <c r="M52" i="36"/>
  <c r="L52" i="36"/>
  <c r="K52" i="36"/>
  <c r="J52" i="36"/>
  <c r="I52" i="36"/>
  <c r="H52" i="36"/>
  <c r="G52" i="36"/>
  <c r="F52" i="36"/>
  <c r="E52" i="36"/>
  <c r="D52" i="36"/>
  <c r="O51" i="36"/>
  <c r="M51" i="36"/>
  <c r="J51" i="36"/>
  <c r="H51" i="36"/>
  <c r="E51" i="36"/>
  <c r="O50" i="36"/>
  <c r="M50" i="36"/>
  <c r="J50" i="36"/>
  <c r="H50" i="36"/>
  <c r="E50" i="36"/>
  <c r="O49" i="36"/>
  <c r="M49" i="36"/>
  <c r="J49" i="36"/>
  <c r="H49" i="36"/>
  <c r="P48" i="36"/>
  <c r="O48" i="36"/>
  <c r="N48" i="36"/>
  <c r="M48" i="36"/>
  <c r="L48" i="36"/>
  <c r="K48" i="36"/>
  <c r="J48" i="36"/>
  <c r="I48" i="36"/>
  <c r="H48" i="36"/>
  <c r="G48" i="36"/>
  <c r="F48" i="36"/>
  <c r="E48" i="36"/>
  <c r="D48" i="36"/>
  <c r="O47" i="36"/>
  <c r="M47" i="36"/>
  <c r="J47" i="36"/>
  <c r="H47" i="36"/>
  <c r="E47" i="36"/>
  <c r="O46" i="36"/>
  <c r="M46" i="36"/>
  <c r="J46" i="36"/>
  <c r="H46" i="36"/>
  <c r="E46" i="36"/>
  <c r="O45" i="36"/>
  <c r="M45" i="36"/>
  <c r="J45" i="36"/>
  <c r="H45" i="36"/>
  <c r="E45" i="36"/>
  <c r="O44" i="36"/>
  <c r="M44" i="36"/>
  <c r="J44" i="36"/>
  <c r="H44" i="36"/>
  <c r="E44" i="36"/>
  <c r="O43" i="36"/>
  <c r="M43" i="36"/>
  <c r="J43" i="36"/>
  <c r="H43" i="36"/>
  <c r="P42" i="36"/>
  <c r="O42" i="36"/>
  <c r="N42" i="36"/>
  <c r="M42" i="36"/>
  <c r="L42" i="36"/>
  <c r="K42" i="36"/>
  <c r="J42" i="36"/>
  <c r="I42" i="36"/>
  <c r="H42" i="36"/>
  <c r="G42" i="36"/>
  <c r="F42" i="36"/>
  <c r="E42" i="36"/>
  <c r="D42" i="36"/>
  <c r="O41" i="36"/>
  <c r="M41" i="36"/>
  <c r="J41" i="36"/>
  <c r="H41" i="36"/>
  <c r="E41" i="36"/>
  <c r="O40" i="36"/>
  <c r="M40" i="36"/>
  <c r="J40" i="36"/>
  <c r="H40" i="36"/>
  <c r="P39" i="36"/>
  <c r="O39" i="36"/>
  <c r="N39" i="36"/>
  <c r="M39" i="36"/>
  <c r="L39" i="36"/>
  <c r="K39" i="36"/>
  <c r="J39" i="36"/>
  <c r="I39" i="36"/>
  <c r="H39" i="36"/>
  <c r="G39" i="36"/>
  <c r="F39" i="36"/>
  <c r="E39" i="36"/>
  <c r="D39" i="36"/>
  <c r="O38" i="36"/>
  <c r="M38" i="36"/>
  <c r="J38" i="36"/>
  <c r="H38" i="36"/>
  <c r="O37" i="36"/>
  <c r="M37" i="36"/>
  <c r="J37" i="36"/>
  <c r="H37" i="36"/>
  <c r="E37" i="36"/>
  <c r="O36" i="36"/>
  <c r="M36" i="36"/>
  <c r="J36" i="36"/>
  <c r="H36" i="36"/>
  <c r="E36" i="36"/>
  <c r="O35" i="36"/>
  <c r="M35" i="36"/>
  <c r="J35" i="36"/>
  <c r="H35" i="36"/>
  <c r="P34" i="36"/>
  <c r="O34" i="36"/>
  <c r="M34" i="36"/>
  <c r="K34" i="36"/>
  <c r="J34" i="36"/>
  <c r="I34" i="36"/>
  <c r="H34" i="36"/>
  <c r="G34" i="36"/>
  <c r="F34" i="36"/>
  <c r="E34" i="36"/>
  <c r="D34" i="36"/>
  <c r="O33" i="36"/>
  <c r="M33" i="36"/>
  <c r="J33" i="36"/>
  <c r="H33" i="36"/>
  <c r="E33" i="36"/>
  <c r="O32" i="36"/>
  <c r="M32" i="36"/>
  <c r="J32" i="36"/>
  <c r="H32" i="36"/>
  <c r="E32" i="36"/>
  <c r="O31" i="36"/>
  <c r="M31" i="36"/>
  <c r="J31" i="36"/>
  <c r="H31" i="36"/>
  <c r="E31" i="36"/>
  <c r="O30" i="36"/>
  <c r="M30" i="36"/>
  <c r="J30" i="36"/>
  <c r="H30" i="36"/>
  <c r="P29" i="36"/>
  <c r="O29" i="36"/>
  <c r="N29" i="36"/>
  <c r="M29" i="36"/>
  <c r="L29" i="36"/>
  <c r="K29" i="36"/>
  <c r="J29" i="36"/>
  <c r="I29" i="36"/>
  <c r="H29" i="36"/>
  <c r="G29" i="36"/>
  <c r="F29" i="36"/>
  <c r="E29" i="36"/>
  <c r="D29" i="36"/>
  <c r="O28" i="36"/>
  <c r="M28" i="36"/>
  <c r="J28" i="36"/>
  <c r="H28" i="36"/>
  <c r="E28" i="36"/>
  <c r="O27" i="36"/>
  <c r="M27" i="36"/>
  <c r="J27" i="36"/>
  <c r="H27" i="36"/>
  <c r="E27" i="36"/>
  <c r="O26" i="36"/>
  <c r="M26" i="36"/>
  <c r="L26" i="36"/>
  <c r="J26" i="36"/>
  <c r="H26" i="36"/>
  <c r="E26" i="36"/>
  <c r="O25" i="36"/>
  <c r="M25" i="36"/>
  <c r="J25" i="36"/>
  <c r="H25" i="36"/>
  <c r="E25" i="36"/>
  <c r="O24" i="36"/>
  <c r="M24" i="36"/>
  <c r="J24" i="36"/>
  <c r="H24" i="36"/>
  <c r="O23" i="36"/>
  <c r="M23" i="36"/>
  <c r="J23" i="36"/>
  <c r="H23" i="36"/>
  <c r="E23" i="36"/>
  <c r="O22" i="36"/>
  <c r="M22" i="36"/>
  <c r="J22" i="36"/>
  <c r="H22" i="36"/>
  <c r="E22" i="36"/>
  <c r="O21" i="36"/>
  <c r="M21" i="36"/>
  <c r="J21" i="36"/>
  <c r="H21" i="36"/>
  <c r="E21" i="36"/>
  <c r="O20" i="36"/>
  <c r="M20" i="36"/>
  <c r="J20" i="36"/>
  <c r="H20" i="36"/>
  <c r="E20" i="36"/>
  <c r="O19" i="36"/>
  <c r="M19" i="36"/>
  <c r="J19" i="36"/>
  <c r="H19" i="36"/>
  <c r="E19" i="36"/>
  <c r="P18" i="36"/>
  <c r="O18" i="36"/>
  <c r="M18" i="36"/>
  <c r="K18" i="36"/>
  <c r="J18" i="36"/>
  <c r="I18" i="36"/>
  <c r="H18" i="36"/>
  <c r="G18" i="36"/>
  <c r="F18" i="36"/>
  <c r="E18" i="36"/>
  <c r="D18" i="36"/>
  <c r="O17" i="36"/>
  <c r="M17" i="36"/>
  <c r="J17" i="36"/>
  <c r="H17" i="36"/>
  <c r="E17" i="36"/>
  <c r="O16" i="36"/>
  <c r="M16" i="36"/>
  <c r="J16" i="36"/>
  <c r="H16" i="36"/>
  <c r="E16" i="36"/>
  <c r="O15" i="36"/>
  <c r="M15" i="36"/>
  <c r="J15" i="36"/>
  <c r="H15" i="36"/>
  <c r="O14" i="36"/>
  <c r="M14" i="36"/>
  <c r="J14" i="36"/>
  <c r="H14" i="36"/>
  <c r="P13" i="36"/>
  <c r="O13" i="36"/>
  <c r="N13" i="36"/>
  <c r="M13" i="36"/>
  <c r="L13" i="36"/>
  <c r="K13" i="36"/>
  <c r="J13" i="36"/>
  <c r="I13" i="36"/>
  <c r="H13" i="36"/>
  <c r="G13" i="36"/>
  <c r="F13" i="36"/>
  <c r="E13" i="36"/>
  <c r="D13" i="36"/>
  <c r="P12" i="36"/>
  <c r="O12" i="36"/>
  <c r="N12" i="36"/>
  <c r="M12" i="36"/>
  <c r="L12" i="36"/>
  <c r="K12" i="36"/>
  <c r="J12" i="36"/>
  <c r="I12" i="36"/>
  <c r="H12" i="36"/>
  <c r="G12" i="36"/>
  <c r="F12" i="36"/>
  <c r="E12" i="36"/>
  <c r="D12" i="36"/>
  <c r="O11" i="36"/>
  <c r="M11" i="36"/>
  <c r="J11" i="36"/>
  <c r="H11" i="36"/>
  <c r="E11" i="36"/>
  <c r="O10" i="36"/>
  <c r="M10" i="36"/>
  <c r="J10" i="36"/>
  <c r="H10" i="36"/>
  <c r="E10" i="36"/>
  <c r="O9" i="36"/>
  <c r="M9" i="36"/>
  <c r="J9" i="36"/>
  <c r="H9" i="36"/>
  <c r="E9" i="36"/>
  <c r="O8" i="36"/>
  <c r="M8" i="36"/>
  <c r="J8" i="36"/>
  <c r="H8" i="36"/>
  <c r="P7" i="36"/>
  <c r="O7" i="36"/>
  <c r="N7" i="36"/>
  <c r="M7" i="36"/>
  <c r="L7" i="36"/>
  <c r="K7" i="36"/>
  <c r="J7" i="36"/>
  <c r="I7" i="36"/>
  <c r="H7" i="36"/>
  <c r="G7" i="36"/>
  <c r="F7" i="36"/>
  <c r="E7" i="36"/>
  <c r="D7" i="36"/>
  <c r="O6" i="36"/>
  <c r="M6" i="36"/>
  <c r="J6" i="36"/>
  <c r="H6" i="36"/>
  <c r="E6" i="36"/>
  <c r="P125" i="35"/>
  <c r="O125" i="35"/>
  <c r="N125" i="35"/>
  <c r="M125" i="35"/>
  <c r="L125" i="35"/>
  <c r="K125" i="35"/>
  <c r="J125" i="35"/>
  <c r="I125" i="35"/>
  <c r="H125" i="35"/>
  <c r="G125" i="35"/>
  <c r="F125" i="35"/>
  <c r="E125" i="35"/>
  <c r="D125" i="35"/>
  <c r="P124" i="35"/>
  <c r="O124" i="35"/>
  <c r="N124" i="35"/>
  <c r="M124" i="35"/>
  <c r="L124" i="35"/>
  <c r="K124" i="35"/>
  <c r="J124" i="35"/>
  <c r="I124" i="35"/>
  <c r="H124" i="35"/>
  <c r="G124" i="35"/>
  <c r="F124" i="35"/>
  <c r="E124" i="35"/>
  <c r="D124" i="35"/>
  <c r="P123" i="35"/>
  <c r="O123" i="35"/>
  <c r="N123" i="35"/>
  <c r="M123" i="35"/>
  <c r="L123" i="35"/>
  <c r="K123" i="35"/>
  <c r="J123" i="35"/>
  <c r="I123" i="35"/>
  <c r="H123" i="35"/>
  <c r="G123" i="35"/>
  <c r="F123" i="35"/>
  <c r="E123" i="35"/>
  <c r="D123" i="35"/>
  <c r="P122" i="35"/>
  <c r="O122" i="35"/>
  <c r="N122" i="35"/>
  <c r="M122" i="35"/>
  <c r="L122" i="35"/>
  <c r="K122" i="35"/>
  <c r="J122" i="35"/>
  <c r="I122" i="35"/>
  <c r="H122" i="35"/>
  <c r="G122" i="35"/>
  <c r="F122" i="35"/>
  <c r="E122" i="35"/>
  <c r="D122" i="35"/>
  <c r="O121" i="35"/>
  <c r="M121" i="35"/>
  <c r="J121" i="35"/>
  <c r="I121" i="35"/>
  <c r="H121" i="35"/>
  <c r="G121" i="35"/>
  <c r="F121" i="35"/>
  <c r="E121" i="35"/>
  <c r="D121" i="35"/>
  <c r="O120" i="35"/>
  <c r="M120" i="35"/>
  <c r="J120" i="35"/>
  <c r="I120" i="35"/>
  <c r="H120" i="35"/>
  <c r="G120" i="35"/>
  <c r="F120" i="35"/>
  <c r="E120" i="35"/>
  <c r="D120" i="35"/>
  <c r="P119" i="35"/>
  <c r="O119" i="35"/>
  <c r="M119" i="35"/>
  <c r="K119" i="35"/>
  <c r="J119" i="35"/>
  <c r="I119" i="35"/>
  <c r="H119" i="35"/>
  <c r="G119" i="35"/>
  <c r="F119" i="35"/>
  <c r="E119" i="35"/>
  <c r="D119" i="35"/>
  <c r="P118" i="35"/>
  <c r="O118" i="35"/>
  <c r="N118" i="35"/>
  <c r="M118" i="35"/>
  <c r="L118" i="35"/>
  <c r="K118" i="35"/>
  <c r="J118" i="35"/>
  <c r="I118" i="35"/>
  <c r="H118" i="35"/>
  <c r="G118" i="35"/>
  <c r="F118" i="35"/>
  <c r="E118" i="35"/>
  <c r="D118" i="35"/>
  <c r="O117" i="35"/>
  <c r="M117" i="35"/>
  <c r="O116" i="35"/>
  <c r="M116" i="35"/>
  <c r="O115" i="35"/>
  <c r="M115" i="35"/>
  <c r="J115" i="35"/>
  <c r="H115" i="35"/>
  <c r="O114" i="35"/>
  <c r="M114" i="35"/>
  <c r="J114" i="35"/>
  <c r="H114" i="35"/>
  <c r="P113" i="35"/>
  <c r="O113" i="35"/>
  <c r="N113" i="35"/>
  <c r="M113" i="35"/>
  <c r="L113" i="35"/>
  <c r="K113" i="35"/>
  <c r="J113" i="35"/>
  <c r="I113" i="35"/>
  <c r="H113" i="35"/>
  <c r="G113" i="35"/>
  <c r="F113" i="35"/>
  <c r="E113" i="35"/>
  <c r="D113" i="35"/>
  <c r="P112" i="35"/>
  <c r="O112" i="35"/>
  <c r="N112" i="35"/>
  <c r="M112" i="35"/>
  <c r="L112" i="35"/>
  <c r="K112" i="35"/>
  <c r="J112" i="35"/>
  <c r="I112" i="35"/>
  <c r="H112" i="35"/>
  <c r="G112" i="35"/>
  <c r="F112" i="35"/>
  <c r="E112" i="35"/>
  <c r="D112" i="35"/>
  <c r="O111" i="35"/>
  <c r="M111" i="35"/>
  <c r="J111" i="35"/>
  <c r="I111" i="35"/>
  <c r="H111" i="35"/>
  <c r="G111" i="35"/>
  <c r="F111" i="35"/>
  <c r="E111" i="35"/>
  <c r="D111" i="35"/>
  <c r="O110" i="35"/>
  <c r="M110" i="35"/>
  <c r="J110" i="35"/>
  <c r="H110" i="35"/>
  <c r="P109" i="35"/>
  <c r="O109" i="35"/>
  <c r="N109" i="35"/>
  <c r="M109" i="35"/>
  <c r="L109" i="35"/>
  <c r="K109" i="35"/>
  <c r="J109" i="35"/>
  <c r="I109" i="35"/>
  <c r="H109" i="35"/>
  <c r="G109" i="35"/>
  <c r="F109" i="35"/>
  <c r="E109" i="35"/>
  <c r="D109" i="35"/>
  <c r="O107" i="35"/>
  <c r="M107" i="35"/>
  <c r="J107" i="35"/>
  <c r="I107" i="35"/>
  <c r="H107" i="35"/>
  <c r="G107" i="35"/>
  <c r="F107" i="35"/>
  <c r="E107" i="35"/>
  <c r="D107" i="35"/>
  <c r="O106" i="35"/>
  <c r="M106" i="35"/>
  <c r="J106" i="35"/>
  <c r="H106" i="35"/>
  <c r="P105" i="35"/>
  <c r="O105" i="35"/>
  <c r="N105" i="35"/>
  <c r="M105" i="35"/>
  <c r="L105" i="35"/>
  <c r="K105" i="35"/>
  <c r="J105" i="35"/>
  <c r="I105" i="35"/>
  <c r="H105" i="35"/>
  <c r="G105" i="35"/>
  <c r="F105" i="35"/>
  <c r="E105" i="35"/>
  <c r="D105" i="35"/>
  <c r="P104" i="35"/>
  <c r="O104" i="35"/>
  <c r="N104" i="35"/>
  <c r="M104" i="35"/>
  <c r="L104" i="35"/>
  <c r="K104" i="35"/>
  <c r="J104" i="35"/>
  <c r="I104" i="35"/>
  <c r="H104" i="35"/>
  <c r="G104" i="35"/>
  <c r="F104" i="35"/>
  <c r="E104" i="35"/>
  <c r="D104" i="35"/>
  <c r="P103" i="35"/>
  <c r="O103" i="35"/>
  <c r="N103" i="35"/>
  <c r="M103" i="35"/>
  <c r="L103" i="35"/>
  <c r="K103" i="35"/>
  <c r="J103" i="35"/>
  <c r="I103" i="35"/>
  <c r="H103" i="35"/>
  <c r="G103" i="35"/>
  <c r="F103" i="35"/>
  <c r="E103" i="35"/>
  <c r="D103" i="35"/>
  <c r="O102" i="35"/>
  <c r="M102" i="35"/>
  <c r="J102" i="35"/>
  <c r="H102" i="35"/>
  <c r="O101" i="35"/>
  <c r="M101" i="35"/>
  <c r="H101" i="35"/>
  <c r="O100" i="35"/>
  <c r="M100" i="35"/>
  <c r="J100" i="35"/>
  <c r="H100" i="35"/>
  <c r="O99" i="35"/>
  <c r="M99" i="35"/>
  <c r="J99" i="35"/>
  <c r="H99" i="35"/>
  <c r="P98" i="35"/>
  <c r="O98" i="35"/>
  <c r="N98" i="35"/>
  <c r="M98" i="35"/>
  <c r="L98" i="35"/>
  <c r="K98" i="35"/>
  <c r="J98" i="35"/>
  <c r="I98" i="35"/>
  <c r="H98" i="35"/>
  <c r="G98" i="35"/>
  <c r="F98" i="35"/>
  <c r="E98" i="35"/>
  <c r="D98" i="35"/>
  <c r="O97" i="35"/>
  <c r="M97" i="35"/>
  <c r="O96" i="35"/>
  <c r="M96" i="35"/>
  <c r="J96" i="35"/>
  <c r="H96" i="35"/>
  <c r="E96" i="35"/>
  <c r="O95" i="35"/>
  <c r="M95" i="35"/>
  <c r="J95" i="35"/>
  <c r="H95" i="35"/>
  <c r="E95" i="35"/>
  <c r="O94" i="35"/>
  <c r="M94" i="35"/>
  <c r="J94" i="35"/>
  <c r="H94" i="35"/>
  <c r="E94" i="35"/>
  <c r="O93" i="35"/>
  <c r="M93" i="35"/>
  <c r="J93" i="35"/>
  <c r="H93" i="35"/>
  <c r="P92" i="35"/>
  <c r="O92" i="35"/>
  <c r="N92" i="35"/>
  <c r="M92" i="35"/>
  <c r="L92" i="35"/>
  <c r="K92" i="35"/>
  <c r="J92" i="35"/>
  <c r="I92" i="35"/>
  <c r="H92" i="35"/>
  <c r="G92" i="35"/>
  <c r="F92" i="35"/>
  <c r="E92" i="35"/>
  <c r="D92" i="35"/>
  <c r="O91" i="35"/>
  <c r="M91" i="35"/>
  <c r="J91" i="35"/>
  <c r="H91" i="35"/>
  <c r="E91" i="35"/>
  <c r="O90" i="35"/>
  <c r="M90" i="35"/>
  <c r="J90" i="35"/>
  <c r="H90" i="35"/>
  <c r="P89" i="35"/>
  <c r="O89" i="35"/>
  <c r="N89" i="35"/>
  <c r="M89" i="35"/>
  <c r="L89" i="35"/>
  <c r="K89" i="35"/>
  <c r="J89" i="35"/>
  <c r="I89" i="35"/>
  <c r="H89" i="35"/>
  <c r="G89" i="35"/>
  <c r="F89" i="35"/>
  <c r="E89" i="35"/>
  <c r="D89" i="35"/>
  <c r="O88" i="35"/>
  <c r="M88" i="35"/>
  <c r="J88" i="35"/>
  <c r="H88" i="35"/>
  <c r="O87" i="35"/>
  <c r="M87" i="35"/>
  <c r="J87" i="35"/>
  <c r="H87" i="35"/>
  <c r="O86" i="35"/>
  <c r="M86" i="35"/>
  <c r="O85" i="35"/>
  <c r="M85" i="35"/>
  <c r="J85" i="35"/>
  <c r="H85" i="35"/>
  <c r="E85" i="35"/>
  <c r="O84" i="35"/>
  <c r="M84" i="35"/>
  <c r="J84" i="35"/>
  <c r="H84" i="35"/>
  <c r="E84" i="35"/>
  <c r="O83" i="35"/>
  <c r="M83" i="35"/>
  <c r="J83" i="35"/>
  <c r="H83" i="35"/>
  <c r="O82" i="35"/>
  <c r="M82" i="35"/>
  <c r="O81" i="35"/>
  <c r="M81" i="35"/>
  <c r="J81" i="35"/>
  <c r="H81" i="35"/>
  <c r="G81" i="35"/>
  <c r="O80" i="35"/>
  <c r="M80" i="35"/>
  <c r="J80" i="35"/>
  <c r="H80" i="35"/>
  <c r="E80" i="35"/>
  <c r="O79" i="35"/>
  <c r="M79" i="35"/>
  <c r="J79" i="35"/>
  <c r="H79" i="35"/>
  <c r="E79" i="35"/>
  <c r="O78" i="35"/>
  <c r="M78" i="35"/>
  <c r="J78" i="35"/>
  <c r="H78" i="35"/>
  <c r="E78" i="35"/>
  <c r="O77" i="35"/>
  <c r="M77" i="35"/>
  <c r="J77" i="35"/>
  <c r="H77" i="35"/>
  <c r="E77" i="35"/>
  <c r="O76" i="35"/>
  <c r="M76" i="35"/>
  <c r="J76" i="35"/>
  <c r="H76" i="35"/>
  <c r="E76" i="35"/>
  <c r="O75" i="35"/>
  <c r="M75" i="35"/>
  <c r="O74" i="35"/>
  <c r="M74" i="35"/>
  <c r="J74" i="35"/>
  <c r="H74" i="35"/>
  <c r="F74" i="35"/>
  <c r="E74" i="35"/>
  <c r="O73" i="35"/>
  <c r="M73" i="35"/>
  <c r="J73" i="35"/>
  <c r="H73" i="35"/>
  <c r="E73" i="35"/>
  <c r="O72" i="35"/>
  <c r="M72" i="35"/>
  <c r="J72" i="35"/>
  <c r="H72" i="35"/>
  <c r="P71" i="35"/>
  <c r="O71" i="35"/>
  <c r="N71" i="35"/>
  <c r="M71" i="35"/>
  <c r="L71" i="35"/>
  <c r="K71" i="35"/>
  <c r="J71" i="35"/>
  <c r="I71" i="35"/>
  <c r="H71" i="35"/>
  <c r="G71" i="35"/>
  <c r="F71" i="35"/>
  <c r="E71" i="35"/>
  <c r="D71" i="35"/>
  <c r="O70" i="35"/>
  <c r="M70" i="35"/>
  <c r="J70" i="35"/>
  <c r="H70" i="35"/>
  <c r="E70" i="35"/>
  <c r="O69" i="35"/>
  <c r="M69" i="35"/>
  <c r="J69" i="35"/>
  <c r="H69" i="35"/>
  <c r="E69" i="35"/>
  <c r="O68" i="35"/>
  <c r="M68" i="35"/>
  <c r="J68" i="35"/>
  <c r="H68" i="35"/>
  <c r="O67" i="35"/>
  <c r="M67" i="35"/>
  <c r="J67" i="35"/>
  <c r="H67" i="35"/>
  <c r="E67" i="35"/>
  <c r="O66" i="35"/>
  <c r="M66" i="35"/>
  <c r="J66" i="35"/>
  <c r="H66" i="35"/>
  <c r="E66" i="35"/>
  <c r="O65" i="35"/>
  <c r="M65" i="35"/>
  <c r="J65" i="35"/>
  <c r="H65" i="35"/>
  <c r="E65" i="35"/>
  <c r="P64" i="35"/>
  <c r="O64" i="35"/>
  <c r="N64" i="35"/>
  <c r="M64" i="35"/>
  <c r="L64" i="35"/>
  <c r="K64" i="35"/>
  <c r="J64" i="35"/>
  <c r="I64" i="35"/>
  <c r="H64" i="35"/>
  <c r="G64" i="35"/>
  <c r="F64" i="35"/>
  <c r="E64" i="35"/>
  <c r="D64" i="35"/>
  <c r="O63" i="35"/>
  <c r="M63" i="35"/>
  <c r="J63" i="35"/>
  <c r="H63" i="35"/>
  <c r="E63" i="35"/>
  <c r="O62" i="35"/>
  <c r="M62" i="35"/>
  <c r="J62" i="35"/>
  <c r="H62" i="35"/>
  <c r="E62" i="35"/>
  <c r="O61" i="35"/>
  <c r="M61" i="35"/>
  <c r="J61" i="35"/>
  <c r="H61" i="35"/>
  <c r="E61" i="35"/>
  <c r="O60" i="35"/>
  <c r="M60" i="35"/>
  <c r="J60" i="35"/>
  <c r="H60" i="35"/>
  <c r="E60" i="35"/>
  <c r="O59" i="35"/>
  <c r="M59" i="35"/>
  <c r="J59" i="35"/>
  <c r="H59" i="35"/>
  <c r="E59" i="35"/>
  <c r="O58" i="35"/>
  <c r="M58" i="35"/>
  <c r="J58" i="35"/>
  <c r="H58" i="35"/>
  <c r="O57" i="35"/>
  <c r="M57" i="35"/>
  <c r="J57" i="35"/>
  <c r="H57" i="35"/>
  <c r="E57" i="35"/>
  <c r="O56" i="35"/>
  <c r="M56" i="35"/>
  <c r="J56" i="35"/>
  <c r="H56" i="35"/>
  <c r="E56" i="35"/>
  <c r="O55" i="35"/>
  <c r="M55" i="35"/>
  <c r="J55" i="35"/>
  <c r="H55" i="35"/>
  <c r="E55" i="35"/>
  <c r="P54" i="35"/>
  <c r="O54" i="35"/>
  <c r="N54" i="35"/>
  <c r="M54" i="35"/>
  <c r="L54" i="35"/>
  <c r="K54" i="35"/>
  <c r="J54" i="35"/>
  <c r="I54" i="35"/>
  <c r="H54" i="35"/>
  <c r="G54" i="35"/>
  <c r="F54" i="35"/>
  <c r="E54" i="35"/>
  <c r="D54" i="35"/>
  <c r="O53" i="35"/>
  <c r="M53" i="35"/>
  <c r="J53" i="35"/>
  <c r="H53" i="35"/>
  <c r="E53" i="35"/>
  <c r="O52" i="35"/>
  <c r="M52" i="35"/>
  <c r="J52" i="35"/>
  <c r="H52" i="35"/>
  <c r="E52" i="35"/>
  <c r="O51" i="35"/>
  <c r="M51" i="35"/>
  <c r="J51" i="35"/>
  <c r="H51" i="35"/>
  <c r="P50" i="35"/>
  <c r="O50" i="35"/>
  <c r="N50" i="35"/>
  <c r="M50" i="35"/>
  <c r="L50" i="35"/>
  <c r="K50" i="35"/>
  <c r="J50" i="35"/>
  <c r="I50" i="35"/>
  <c r="H50" i="35"/>
  <c r="G50" i="35"/>
  <c r="F50" i="35"/>
  <c r="E50" i="35"/>
  <c r="D50" i="35"/>
  <c r="O49" i="35"/>
  <c r="M49" i="35"/>
  <c r="J49" i="35"/>
  <c r="H49" i="35"/>
  <c r="E49" i="35"/>
  <c r="O48" i="35"/>
  <c r="M48" i="35"/>
  <c r="J48" i="35"/>
  <c r="H48" i="35"/>
  <c r="E48" i="35"/>
  <c r="O47" i="35"/>
  <c r="M47" i="35"/>
  <c r="J47" i="35"/>
  <c r="H47" i="35"/>
  <c r="E47" i="35"/>
  <c r="O46" i="35"/>
  <c r="M46" i="35"/>
  <c r="J46" i="35"/>
  <c r="H46" i="35"/>
  <c r="E46" i="35"/>
  <c r="O45" i="35"/>
  <c r="M45" i="35"/>
  <c r="J45" i="35"/>
  <c r="H45" i="35"/>
  <c r="P44" i="35"/>
  <c r="O44" i="35"/>
  <c r="N44" i="35"/>
  <c r="M44" i="35"/>
  <c r="L44" i="35"/>
  <c r="K44" i="35"/>
  <c r="J44" i="35"/>
  <c r="I44" i="35"/>
  <c r="H44" i="35"/>
  <c r="G44" i="35"/>
  <c r="F44" i="35"/>
  <c r="E44" i="35"/>
  <c r="D44" i="35"/>
  <c r="O43" i="35"/>
  <c r="M43" i="35"/>
  <c r="J43" i="35"/>
  <c r="H43" i="35"/>
  <c r="E43" i="35"/>
  <c r="O42" i="35"/>
  <c r="M42" i="35"/>
  <c r="J42" i="35"/>
  <c r="H42" i="35"/>
  <c r="E42" i="35"/>
  <c r="O41" i="35"/>
  <c r="M41" i="35"/>
  <c r="J41" i="35"/>
  <c r="H41" i="35"/>
  <c r="E41" i="35"/>
  <c r="O40" i="35"/>
  <c r="M40" i="35"/>
  <c r="J40" i="35"/>
  <c r="H40" i="35"/>
  <c r="E40" i="35"/>
  <c r="P39" i="35"/>
  <c r="O39" i="35"/>
  <c r="N39" i="35"/>
  <c r="M39" i="35"/>
  <c r="L39" i="35"/>
  <c r="K39" i="35"/>
  <c r="J39" i="35"/>
  <c r="I39" i="35"/>
  <c r="H39" i="35"/>
  <c r="G39" i="35"/>
  <c r="F39" i="35"/>
  <c r="E39" i="35"/>
  <c r="D39" i="35"/>
  <c r="O38" i="35"/>
  <c r="M38" i="35"/>
  <c r="J38" i="35"/>
  <c r="H38" i="35"/>
  <c r="E38" i="35"/>
  <c r="O37" i="35"/>
  <c r="M37" i="35"/>
  <c r="J37" i="35"/>
  <c r="H37" i="35"/>
  <c r="E37" i="35"/>
  <c r="O36" i="35"/>
  <c r="M36" i="35"/>
  <c r="J36" i="35"/>
  <c r="H36" i="35"/>
  <c r="E36" i="35"/>
  <c r="O35" i="35"/>
  <c r="M35" i="35"/>
  <c r="J35" i="35"/>
  <c r="H35" i="35"/>
  <c r="P34" i="35"/>
  <c r="O34" i="35"/>
  <c r="M34" i="35"/>
  <c r="K34" i="35"/>
  <c r="J34" i="35"/>
  <c r="I34" i="35"/>
  <c r="H34" i="35"/>
  <c r="G34" i="35"/>
  <c r="F34" i="35"/>
  <c r="E34" i="35"/>
  <c r="D34" i="35"/>
  <c r="O33" i="35"/>
  <c r="M33" i="35"/>
  <c r="J33" i="35"/>
  <c r="H33" i="35"/>
  <c r="E33" i="35"/>
  <c r="O32" i="35"/>
  <c r="M32" i="35"/>
  <c r="J32" i="35"/>
  <c r="H32" i="35"/>
  <c r="E32" i="35"/>
  <c r="O31" i="35"/>
  <c r="M31" i="35"/>
  <c r="J31" i="35"/>
  <c r="H31" i="35"/>
  <c r="E31" i="35"/>
  <c r="O30" i="35"/>
  <c r="M30" i="35"/>
  <c r="J30" i="35"/>
  <c r="H30" i="35"/>
  <c r="E30" i="35"/>
  <c r="O29" i="35"/>
  <c r="M29" i="35"/>
  <c r="J29" i="35"/>
  <c r="H29" i="35"/>
  <c r="P28" i="35"/>
  <c r="O28" i="35"/>
  <c r="N28" i="35"/>
  <c r="M28" i="35"/>
  <c r="L28" i="35"/>
  <c r="K28" i="35"/>
  <c r="J28" i="35"/>
  <c r="I28" i="35"/>
  <c r="H28" i="35"/>
  <c r="G28" i="35"/>
  <c r="F28" i="35"/>
  <c r="E28" i="35"/>
  <c r="D28" i="35"/>
  <c r="O27" i="35"/>
  <c r="M27" i="35"/>
  <c r="J27" i="35"/>
  <c r="H27" i="35"/>
  <c r="E27" i="35"/>
  <c r="O26" i="35"/>
  <c r="M26" i="35"/>
  <c r="J26" i="35"/>
  <c r="H26" i="35"/>
  <c r="E26" i="35"/>
  <c r="O25" i="35"/>
  <c r="M25" i="35"/>
  <c r="J25" i="35"/>
  <c r="H25" i="35"/>
  <c r="E25" i="35"/>
  <c r="O24" i="35"/>
  <c r="M24" i="35"/>
  <c r="J24" i="35"/>
  <c r="H24" i="35"/>
  <c r="E24" i="35"/>
  <c r="O23" i="35"/>
  <c r="M23" i="35"/>
  <c r="J23" i="35"/>
  <c r="H23" i="35"/>
  <c r="E23" i="35"/>
  <c r="O22" i="35"/>
  <c r="M22" i="35"/>
  <c r="J22" i="35"/>
  <c r="H22" i="35"/>
  <c r="P21" i="35"/>
  <c r="O21" i="35"/>
  <c r="M21" i="35"/>
  <c r="K21" i="35"/>
  <c r="J21" i="35"/>
  <c r="I21" i="35"/>
  <c r="H21" i="35"/>
  <c r="G21" i="35"/>
  <c r="F21" i="35"/>
  <c r="E21" i="35"/>
  <c r="D21" i="35"/>
  <c r="O20" i="35"/>
  <c r="M20" i="35"/>
  <c r="J20" i="35"/>
  <c r="H20" i="35"/>
  <c r="E20" i="35"/>
  <c r="O19" i="35"/>
  <c r="M19" i="35"/>
  <c r="J19" i="35"/>
  <c r="H19" i="35"/>
  <c r="E19" i="35"/>
  <c r="O18" i="35"/>
  <c r="M18" i="35"/>
  <c r="J18" i="35"/>
  <c r="H18" i="35"/>
  <c r="P17" i="35"/>
  <c r="O17" i="35"/>
  <c r="N17" i="35"/>
  <c r="M17" i="35"/>
  <c r="L17" i="35"/>
  <c r="K17" i="35"/>
  <c r="J17" i="35"/>
  <c r="I17" i="35"/>
  <c r="H17" i="35"/>
  <c r="G17" i="35"/>
  <c r="F17" i="35"/>
  <c r="E17" i="35"/>
  <c r="D17" i="35"/>
  <c r="O16" i="35"/>
  <c r="M16" i="35"/>
  <c r="J16" i="35"/>
  <c r="H16" i="35"/>
  <c r="E16" i="35"/>
  <c r="O15" i="35"/>
  <c r="M15" i="35"/>
  <c r="J15" i="35"/>
  <c r="H15" i="35"/>
  <c r="O14" i="35"/>
  <c r="M14" i="35"/>
  <c r="J14" i="35"/>
  <c r="H14" i="35"/>
  <c r="P13" i="35"/>
  <c r="O13" i="35"/>
  <c r="N13" i="35"/>
  <c r="M13" i="35"/>
  <c r="L13" i="35"/>
  <c r="K13" i="35"/>
  <c r="J13" i="35"/>
  <c r="I13" i="35"/>
  <c r="H13" i="35"/>
  <c r="G13" i="35"/>
  <c r="F13" i="35"/>
  <c r="E13" i="35"/>
  <c r="D13" i="35"/>
  <c r="P12" i="35"/>
  <c r="O12" i="35"/>
  <c r="N12" i="35"/>
  <c r="M12" i="35"/>
  <c r="L12" i="35"/>
  <c r="K12" i="35"/>
  <c r="J12" i="35"/>
  <c r="I12" i="35"/>
  <c r="H12" i="35"/>
  <c r="G12" i="35"/>
  <c r="F12" i="35"/>
  <c r="E12" i="35"/>
  <c r="D12" i="35"/>
  <c r="P11" i="35"/>
  <c r="O11" i="35"/>
  <c r="M11" i="35"/>
  <c r="J11" i="35"/>
  <c r="H11" i="35"/>
  <c r="F11" i="35"/>
  <c r="E11" i="35"/>
  <c r="P10" i="35"/>
  <c r="O10" i="35"/>
  <c r="M10" i="35"/>
  <c r="J10" i="35"/>
  <c r="H10" i="35"/>
  <c r="F10" i="35"/>
  <c r="E10" i="35"/>
  <c r="P9" i="35"/>
  <c r="O9" i="35"/>
  <c r="M9" i="35"/>
  <c r="J9" i="35"/>
  <c r="H9" i="35"/>
  <c r="F9" i="35"/>
  <c r="E9" i="35"/>
  <c r="P8" i="35"/>
  <c r="O8" i="35"/>
  <c r="M8" i="35"/>
  <c r="J8" i="35"/>
  <c r="H8" i="35"/>
  <c r="P7" i="35"/>
  <c r="O7" i="35"/>
  <c r="N7" i="35"/>
  <c r="M7" i="35"/>
  <c r="L7" i="35"/>
  <c r="K7" i="35"/>
  <c r="J7" i="35"/>
  <c r="I7" i="35"/>
  <c r="H7" i="35"/>
  <c r="G7" i="35"/>
  <c r="F7" i="35"/>
  <c r="E7" i="35"/>
  <c r="D7" i="35"/>
  <c r="P6" i="35"/>
  <c r="O6" i="35"/>
  <c r="M6" i="35"/>
  <c r="J6" i="35"/>
  <c r="H6" i="35"/>
  <c r="F6" i="35"/>
  <c r="E6" i="35"/>
  <c r="P95" i="34"/>
  <c r="O95" i="34"/>
  <c r="N95" i="34"/>
  <c r="M95" i="34"/>
  <c r="L95" i="34"/>
  <c r="K95" i="34"/>
  <c r="J95" i="34"/>
  <c r="I95" i="34"/>
  <c r="H95" i="34"/>
  <c r="G95" i="34"/>
  <c r="F95" i="34"/>
  <c r="E95" i="34"/>
  <c r="D95" i="34"/>
  <c r="P94" i="34"/>
  <c r="O94" i="34"/>
  <c r="N94" i="34"/>
  <c r="M94" i="34"/>
  <c r="L94" i="34"/>
  <c r="K94" i="34"/>
  <c r="J94" i="34"/>
  <c r="I94" i="34"/>
  <c r="H94" i="34"/>
  <c r="G94" i="34"/>
  <c r="F94" i="34"/>
  <c r="E94" i="34"/>
  <c r="D94" i="34"/>
  <c r="O93" i="34"/>
  <c r="M93" i="34"/>
  <c r="J93" i="34"/>
  <c r="H93" i="34"/>
  <c r="E93" i="34"/>
  <c r="O92" i="34"/>
  <c r="M92" i="34"/>
  <c r="J92" i="34"/>
  <c r="H92" i="34"/>
  <c r="O91" i="34"/>
  <c r="M91" i="34"/>
  <c r="J91" i="34"/>
  <c r="H91" i="34"/>
  <c r="E91" i="34"/>
  <c r="O90" i="34"/>
  <c r="M90" i="34"/>
  <c r="J90" i="34"/>
  <c r="H90" i="34"/>
  <c r="E90" i="34"/>
  <c r="O89" i="34"/>
  <c r="M89" i="34"/>
  <c r="J89" i="34"/>
  <c r="H89" i="34"/>
  <c r="E89" i="34"/>
  <c r="P88" i="34"/>
  <c r="O88" i="34"/>
  <c r="N88" i="34"/>
  <c r="M88" i="34"/>
  <c r="L88" i="34"/>
  <c r="K88" i="34"/>
  <c r="J88" i="34"/>
  <c r="I88" i="34"/>
  <c r="H88" i="34"/>
  <c r="G88" i="34"/>
  <c r="F88" i="34"/>
  <c r="E88" i="34"/>
  <c r="D88" i="34"/>
  <c r="M84" i="34"/>
  <c r="J84" i="34"/>
  <c r="H84" i="34"/>
  <c r="E84" i="34"/>
  <c r="O81" i="34"/>
  <c r="M81" i="34"/>
  <c r="J81" i="34"/>
  <c r="H81" i="34"/>
  <c r="E81" i="34"/>
  <c r="O80" i="34"/>
  <c r="M80" i="34"/>
  <c r="J80" i="34"/>
  <c r="H80" i="34"/>
  <c r="O78" i="34"/>
  <c r="M78" i="34"/>
  <c r="J78" i="34"/>
  <c r="H78" i="34"/>
  <c r="E78" i="34"/>
  <c r="O77" i="34"/>
  <c r="M77" i="34"/>
  <c r="J77" i="34"/>
  <c r="H77" i="34"/>
  <c r="E77" i="34"/>
  <c r="O76" i="34"/>
  <c r="M76" i="34"/>
  <c r="J76" i="34"/>
  <c r="H76" i="34"/>
  <c r="E76" i="34"/>
  <c r="O75" i="34"/>
  <c r="M75" i="34"/>
  <c r="J75" i="34"/>
  <c r="H75" i="34"/>
  <c r="E75" i="34"/>
  <c r="O74" i="34"/>
  <c r="M74" i="34"/>
  <c r="J74" i="34"/>
  <c r="H74" i="34"/>
  <c r="O72" i="34"/>
  <c r="M72" i="34"/>
  <c r="J72" i="34"/>
  <c r="H72" i="34"/>
  <c r="E72" i="34"/>
  <c r="O71" i="34"/>
  <c r="M71" i="34"/>
  <c r="J71" i="34"/>
  <c r="H71" i="34"/>
  <c r="E71" i="34"/>
  <c r="O70" i="34"/>
  <c r="M70" i="34"/>
  <c r="J70" i="34"/>
  <c r="H70" i="34"/>
  <c r="O68" i="34"/>
  <c r="M68" i="34"/>
  <c r="J68" i="34"/>
  <c r="H68" i="34"/>
  <c r="E68" i="34"/>
  <c r="O67" i="34"/>
  <c r="M67" i="34"/>
  <c r="J67" i="34"/>
  <c r="H67" i="34"/>
  <c r="O66" i="34"/>
  <c r="M66" i="34"/>
  <c r="J66" i="34"/>
  <c r="H66" i="34"/>
  <c r="E66" i="34"/>
  <c r="O65" i="34"/>
  <c r="M65" i="34"/>
  <c r="J65" i="34"/>
  <c r="H65" i="34"/>
  <c r="E65" i="34"/>
  <c r="O64" i="34"/>
  <c r="M64" i="34"/>
  <c r="J64" i="34"/>
  <c r="H64" i="34"/>
  <c r="O63" i="34"/>
  <c r="M63" i="34"/>
  <c r="J63" i="34"/>
  <c r="H63" i="34"/>
  <c r="E63" i="34"/>
  <c r="O62" i="34"/>
  <c r="M62" i="34"/>
  <c r="J62" i="34"/>
  <c r="H62" i="34"/>
  <c r="E62" i="34"/>
  <c r="O61" i="34"/>
  <c r="M61" i="34"/>
  <c r="J61" i="34"/>
  <c r="H61" i="34"/>
  <c r="E61" i="34"/>
  <c r="O59" i="34"/>
  <c r="M59" i="34"/>
  <c r="J59" i="34"/>
  <c r="H59" i="34"/>
  <c r="O58" i="34"/>
  <c r="M58" i="34"/>
  <c r="J58" i="34"/>
  <c r="H58" i="34"/>
  <c r="E58" i="34"/>
  <c r="O57" i="34"/>
  <c r="M57" i="34"/>
  <c r="J57" i="34"/>
  <c r="H57" i="34"/>
  <c r="E57" i="34"/>
  <c r="O56" i="34"/>
  <c r="M56" i="34"/>
  <c r="J56" i="34"/>
  <c r="H56" i="34"/>
  <c r="O55" i="34"/>
  <c r="M55" i="34"/>
  <c r="O54" i="34"/>
  <c r="M54" i="34"/>
  <c r="O53" i="34"/>
  <c r="M53" i="34"/>
  <c r="J53" i="34"/>
  <c r="H53" i="34"/>
  <c r="O52" i="34"/>
  <c r="M52" i="34"/>
  <c r="H52" i="34"/>
  <c r="E52" i="34"/>
  <c r="O51" i="34"/>
  <c r="M51" i="34"/>
  <c r="J51" i="34"/>
  <c r="H51" i="34"/>
  <c r="E51" i="34"/>
  <c r="O50" i="34"/>
  <c r="M50" i="34"/>
  <c r="J50" i="34"/>
  <c r="H50" i="34"/>
  <c r="O49" i="34"/>
  <c r="M49" i="34"/>
  <c r="J49" i="34"/>
  <c r="H49" i="34"/>
  <c r="O48" i="34"/>
  <c r="M48" i="34"/>
  <c r="J48" i="34"/>
  <c r="H48" i="34"/>
  <c r="E48" i="34"/>
  <c r="O47" i="34"/>
  <c r="M47" i="34"/>
  <c r="J47" i="34"/>
  <c r="H47" i="34"/>
  <c r="E47" i="34"/>
  <c r="O46" i="34"/>
  <c r="M46" i="34"/>
  <c r="J46" i="34"/>
  <c r="H46" i="34"/>
  <c r="E46" i="34"/>
  <c r="P45" i="34"/>
  <c r="O45" i="34"/>
  <c r="N45" i="34"/>
  <c r="M45" i="34"/>
  <c r="L45" i="34"/>
  <c r="K45" i="34"/>
  <c r="J45" i="34"/>
  <c r="I45" i="34"/>
  <c r="H45" i="34"/>
  <c r="G45" i="34"/>
  <c r="F45" i="34"/>
  <c r="E45" i="34"/>
  <c r="D45" i="34"/>
  <c r="O44" i="34"/>
  <c r="M44" i="34"/>
  <c r="J44" i="34"/>
  <c r="H44" i="34"/>
  <c r="E44" i="34"/>
  <c r="O43" i="34"/>
  <c r="M43" i="34"/>
  <c r="J43" i="34"/>
  <c r="H43" i="34"/>
  <c r="O42" i="34"/>
  <c r="M42" i="34"/>
  <c r="J42" i="34"/>
  <c r="H42" i="34"/>
  <c r="E42" i="34"/>
  <c r="O41" i="34"/>
  <c r="M41" i="34"/>
  <c r="J41" i="34"/>
  <c r="H41" i="34"/>
  <c r="E41" i="34"/>
  <c r="O40" i="34"/>
  <c r="M40" i="34"/>
  <c r="J40" i="34"/>
  <c r="H40" i="34"/>
  <c r="E40" i="34"/>
  <c r="O39" i="34"/>
  <c r="M39" i="34"/>
  <c r="J39" i="34"/>
  <c r="H39" i="34"/>
  <c r="E39" i="34"/>
  <c r="O38" i="34"/>
  <c r="M38" i="34"/>
  <c r="J38" i="34"/>
  <c r="H38" i="34"/>
  <c r="E38" i="34"/>
  <c r="P37" i="34"/>
  <c r="O37" i="34"/>
  <c r="N37" i="34"/>
  <c r="M37" i="34"/>
  <c r="L37" i="34"/>
  <c r="K37" i="34"/>
  <c r="J37" i="34"/>
  <c r="I37" i="34"/>
  <c r="H37" i="34"/>
  <c r="G37" i="34"/>
  <c r="F37" i="34"/>
  <c r="E37" i="34"/>
  <c r="D37" i="34"/>
  <c r="O36" i="34"/>
  <c r="M36" i="34"/>
  <c r="J36" i="34"/>
  <c r="H36" i="34"/>
  <c r="E36" i="34"/>
  <c r="O35" i="34"/>
  <c r="M35" i="34"/>
  <c r="J35" i="34"/>
  <c r="H35" i="34"/>
  <c r="E35" i="34"/>
  <c r="O34" i="34"/>
  <c r="M34" i="34"/>
  <c r="J34" i="34"/>
  <c r="H34" i="34"/>
  <c r="P33" i="34"/>
  <c r="O33" i="34"/>
  <c r="N33" i="34"/>
  <c r="M33" i="34"/>
  <c r="L33" i="34"/>
  <c r="K33" i="34"/>
  <c r="J33" i="34"/>
  <c r="I33" i="34"/>
  <c r="H33" i="34"/>
  <c r="G33" i="34"/>
  <c r="F33" i="34"/>
  <c r="E33" i="34"/>
  <c r="D33" i="34"/>
  <c r="O31" i="34"/>
  <c r="M31" i="34"/>
  <c r="J31" i="34"/>
  <c r="H31" i="34"/>
  <c r="E31" i="34"/>
  <c r="O30" i="34"/>
  <c r="M30" i="34"/>
  <c r="J30" i="34"/>
  <c r="H30" i="34"/>
  <c r="E30" i="34"/>
  <c r="O29" i="34"/>
  <c r="M29" i="34"/>
  <c r="J29" i="34"/>
  <c r="H29" i="34"/>
  <c r="E29" i="34"/>
  <c r="O28" i="34"/>
  <c r="M28" i="34"/>
  <c r="J28" i="34"/>
  <c r="H28" i="34"/>
  <c r="P27" i="34"/>
  <c r="O27" i="34"/>
  <c r="N27" i="34"/>
  <c r="M27" i="34"/>
  <c r="L27" i="34"/>
  <c r="K27" i="34"/>
  <c r="J27" i="34"/>
  <c r="I27" i="34"/>
  <c r="H27" i="34"/>
  <c r="G27" i="34"/>
  <c r="F27" i="34"/>
  <c r="E27" i="34"/>
  <c r="D27" i="34"/>
  <c r="O26" i="34"/>
  <c r="M26" i="34"/>
  <c r="J26" i="34"/>
  <c r="H26" i="34"/>
  <c r="E26" i="34"/>
  <c r="O25" i="34"/>
  <c r="M25" i="34"/>
  <c r="J25" i="34"/>
  <c r="H25" i="34"/>
  <c r="E25" i="34"/>
  <c r="J318" i="33"/>
  <c r="I318" i="33"/>
  <c r="H318" i="33"/>
  <c r="G318" i="33"/>
  <c r="E318" i="33"/>
  <c r="J317" i="33"/>
  <c r="I317" i="33"/>
  <c r="H317" i="33"/>
  <c r="G317" i="33"/>
  <c r="E317" i="33"/>
  <c r="J316" i="33"/>
  <c r="I316" i="33"/>
  <c r="H316" i="33"/>
  <c r="G316" i="33"/>
  <c r="E316" i="33"/>
  <c r="J315" i="33"/>
  <c r="I315" i="33"/>
  <c r="H315" i="33"/>
  <c r="G315" i="33"/>
  <c r="E315" i="33"/>
  <c r="J314" i="33"/>
  <c r="I314" i="33"/>
  <c r="H314" i="33"/>
  <c r="G314" i="33"/>
  <c r="E314" i="33"/>
  <c r="J313" i="33"/>
  <c r="I313" i="33"/>
  <c r="H313" i="33"/>
  <c r="G313" i="33"/>
  <c r="E313" i="33"/>
  <c r="J312" i="33"/>
  <c r="I312" i="33"/>
  <c r="H312" i="33"/>
  <c r="G312" i="33"/>
  <c r="E312" i="33"/>
  <c r="J311" i="33"/>
  <c r="I311" i="33"/>
  <c r="H311" i="33"/>
  <c r="G311" i="33"/>
  <c r="E311" i="33"/>
  <c r="J310" i="33"/>
  <c r="I310" i="33"/>
  <c r="H310" i="33"/>
  <c r="G310" i="33"/>
  <c r="E310" i="33"/>
  <c r="J309" i="33"/>
  <c r="I309" i="33"/>
  <c r="H309" i="33"/>
  <c r="G309" i="33"/>
  <c r="E309" i="33"/>
  <c r="J308" i="33"/>
  <c r="I308" i="33"/>
  <c r="H308" i="33"/>
  <c r="G308" i="33"/>
  <c r="E308" i="33"/>
  <c r="P307" i="33"/>
  <c r="O307" i="33"/>
  <c r="N307" i="33"/>
  <c r="M307" i="33"/>
  <c r="L307" i="33"/>
  <c r="K307" i="33"/>
  <c r="J307" i="33"/>
  <c r="I307" i="33"/>
  <c r="H307" i="33"/>
  <c r="G307" i="33"/>
  <c r="F307" i="33"/>
  <c r="E307" i="33"/>
  <c r="D307" i="33"/>
  <c r="P306" i="33"/>
  <c r="O306" i="33"/>
  <c r="N306" i="33"/>
  <c r="M306" i="33"/>
  <c r="L306" i="33"/>
  <c r="K306" i="33"/>
  <c r="P305" i="33"/>
  <c r="O305" i="33"/>
  <c r="N305" i="33"/>
  <c r="M305" i="33"/>
  <c r="L305" i="33"/>
  <c r="K305" i="33"/>
  <c r="J305" i="33"/>
  <c r="I305" i="33"/>
  <c r="H305" i="33"/>
  <c r="G305" i="33"/>
  <c r="F305" i="33"/>
  <c r="E305" i="33"/>
  <c r="D305" i="33"/>
  <c r="O304" i="33"/>
  <c r="M304" i="33"/>
  <c r="O303" i="33"/>
  <c r="M303" i="33"/>
  <c r="O302" i="33"/>
  <c r="M302" i="33"/>
  <c r="P301" i="33"/>
  <c r="O301" i="33"/>
  <c r="N301" i="33"/>
  <c r="M301" i="33"/>
  <c r="L301" i="33"/>
  <c r="K301" i="33"/>
  <c r="J301" i="33"/>
  <c r="I301" i="33"/>
  <c r="H301" i="33"/>
  <c r="G301" i="33"/>
  <c r="F301" i="33"/>
  <c r="E301" i="33"/>
  <c r="D301" i="33"/>
  <c r="O300" i="33"/>
  <c r="M300" i="33"/>
  <c r="O299" i="33"/>
  <c r="M299" i="33"/>
  <c r="O298" i="33"/>
  <c r="M298" i="33"/>
  <c r="O297" i="33"/>
  <c r="M297" i="33"/>
  <c r="P296" i="33"/>
  <c r="O296" i="33"/>
  <c r="N296" i="33"/>
  <c r="M296" i="33"/>
  <c r="L296" i="33"/>
  <c r="K296" i="33"/>
  <c r="J296" i="33"/>
  <c r="I296" i="33"/>
  <c r="H296" i="33"/>
  <c r="G296" i="33"/>
  <c r="F296" i="33"/>
  <c r="E296" i="33"/>
  <c r="D296" i="33"/>
  <c r="O295" i="33"/>
  <c r="M295" i="33"/>
  <c r="O294" i="33"/>
  <c r="M294" i="33"/>
  <c r="P293" i="33"/>
  <c r="O293" i="33"/>
  <c r="N293" i="33"/>
  <c r="M293" i="33"/>
  <c r="L293" i="33"/>
  <c r="K293" i="33"/>
  <c r="J293" i="33"/>
  <c r="I293" i="33"/>
  <c r="H293" i="33"/>
  <c r="G293" i="33"/>
  <c r="F293" i="33"/>
  <c r="E293" i="33"/>
  <c r="D293" i="33"/>
  <c r="O292" i="33"/>
  <c r="M292" i="33"/>
  <c r="O291" i="33"/>
  <c r="M291" i="33"/>
  <c r="O290" i="33"/>
  <c r="M290" i="33"/>
  <c r="O289" i="33"/>
  <c r="M289" i="33"/>
  <c r="O288" i="33"/>
  <c r="M288" i="33"/>
  <c r="O287" i="33"/>
  <c r="M287" i="33"/>
  <c r="O286" i="33"/>
  <c r="M286" i="33"/>
  <c r="O285" i="33"/>
  <c r="M285" i="33"/>
  <c r="P284" i="33"/>
  <c r="O284" i="33"/>
  <c r="N284" i="33"/>
  <c r="M284" i="33"/>
  <c r="L284" i="33"/>
  <c r="K284" i="33"/>
  <c r="J284" i="33"/>
  <c r="I284" i="33"/>
  <c r="H284" i="33"/>
  <c r="G284" i="33"/>
  <c r="F284" i="33"/>
  <c r="E284" i="33"/>
  <c r="D284" i="33"/>
  <c r="O283" i="33"/>
  <c r="M283" i="33"/>
  <c r="O282" i="33"/>
  <c r="M282" i="33"/>
  <c r="O281" i="33"/>
  <c r="M281" i="33"/>
  <c r="O280" i="33"/>
  <c r="M280" i="33"/>
  <c r="O279" i="33"/>
  <c r="M279" i="33"/>
  <c r="O278" i="33"/>
  <c r="M278" i="33"/>
  <c r="O277" i="33"/>
  <c r="M277" i="33"/>
  <c r="P276" i="33"/>
  <c r="O276" i="33"/>
  <c r="N276" i="33"/>
  <c r="M276" i="33"/>
  <c r="L276" i="33"/>
  <c r="K276" i="33"/>
  <c r="J276" i="33"/>
  <c r="I276" i="33"/>
  <c r="H276" i="33"/>
  <c r="G276" i="33"/>
  <c r="F276" i="33"/>
  <c r="E276" i="33"/>
  <c r="D276" i="33"/>
  <c r="M275" i="33"/>
  <c r="O274" i="33"/>
  <c r="M274" i="33"/>
  <c r="P273" i="33"/>
  <c r="O273" i="33"/>
  <c r="N273" i="33"/>
  <c r="M273" i="33"/>
  <c r="L273" i="33"/>
  <c r="K273" i="33"/>
  <c r="J273" i="33"/>
  <c r="I273" i="33"/>
  <c r="H273" i="33"/>
  <c r="G273" i="33"/>
  <c r="F273" i="33"/>
  <c r="E273" i="33"/>
  <c r="D273" i="33"/>
  <c r="O272" i="33"/>
  <c r="M272" i="33"/>
  <c r="O271" i="33"/>
  <c r="M271" i="33"/>
  <c r="P270" i="33"/>
  <c r="O270" i="33"/>
  <c r="N270" i="33"/>
  <c r="M270" i="33"/>
  <c r="L270" i="33"/>
  <c r="K270" i="33"/>
  <c r="J270" i="33"/>
  <c r="I270" i="33"/>
  <c r="H270" i="33"/>
  <c r="G270" i="33"/>
  <c r="F270" i="33"/>
  <c r="E270" i="33"/>
  <c r="D270" i="33"/>
  <c r="O269" i="33"/>
  <c r="M269" i="33"/>
  <c r="O268" i="33"/>
  <c r="M268" i="33"/>
  <c r="O267" i="33"/>
  <c r="M267" i="33"/>
  <c r="O266" i="33"/>
  <c r="M266" i="33"/>
  <c r="O265" i="33"/>
  <c r="M265" i="33"/>
  <c r="O264" i="33"/>
  <c r="M264" i="33"/>
  <c r="O263" i="33"/>
  <c r="M263" i="33"/>
  <c r="O262" i="33"/>
  <c r="M262" i="33"/>
  <c r="P261" i="33"/>
  <c r="O261" i="33"/>
  <c r="N261" i="33"/>
  <c r="M261" i="33"/>
  <c r="L261" i="33"/>
  <c r="K261" i="33"/>
  <c r="J261" i="33"/>
  <c r="I261" i="33"/>
  <c r="H261" i="33"/>
  <c r="G261" i="33"/>
  <c r="F261" i="33"/>
  <c r="E261" i="33"/>
  <c r="D261" i="33"/>
  <c r="O260" i="33"/>
  <c r="M260" i="33"/>
  <c r="O259" i="33"/>
  <c r="M259" i="33"/>
  <c r="O258" i="33"/>
  <c r="M258" i="33"/>
  <c r="P257" i="33"/>
  <c r="O257" i="33"/>
  <c r="N257" i="33"/>
  <c r="M257" i="33"/>
  <c r="L257" i="33"/>
  <c r="K257" i="33"/>
  <c r="J257" i="33"/>
  <c r="I257" i="33"/>
  <c r="H257" i="33"/>
  <c r="G257" i="33"/>
  <c r="F257" i="33"/>
  <c r="E257" i="33"/>
  <c r="D257" i="33"/>
  <c r="O256" i="33"/>
  <c r="M256" i="33"/>
  <c r="O255" i="33"/>
  <c r="M255" i="33"/>
  <c r="O254" i="33"/>
  <c r="M254" i="33"/>
  <c r="O253" i="33"/>
  <c r="M253" i="33"/>
  <c r="O252" i="33"/>
  <c r="M252" i="33"/>
  <c r="P251" i="33"/>
  <c r="O251" i="33"/>
  <c r="N251" i="33"/>
  <c r="M251" i="33"/>
  <c r="L251" i="33"/>
  <c r="K251" i="33"/>
  <c r="J251" i="33"/>
  <c r="I251" i="33"/>
  <c r="H251" i="33"/>
  <c r="G251" i="33"/>
  <c r="F251" i="33"/>
  <c r="E251" i="33"/>
  <c r="D251" i="33"/>
  <c r="O250" i="33"/>
  <c r="M250" i="33"/>
  <c r="O249" i="33"/>
  <c r="M249" i="33"/>
  <c r="O248" i="33"/>
  <c r="M248" i="33"/>
  <c r="O247" i="33"/>
  <c r="M247" i="33"/>
  <c r="O246" i="33"/>
  <c r="M246" i="33"/>
  <c r="O245" i="33"/>
  <c r="M245" i="33"/>
  <c r="O244" i="33"/>
  <c r="M244" i="33"/>
  <c r="P243" i="33"/>
  <c r="O243" i="33"/>
  <c r="N243" i="33"/>
  <c r="M243" i="33"/>
  <c r="L243" i="33"/>
  <c r="K243" i="33"/>
  <c r="J243" i="33"/>
  <c r="I243" i="33"/>
  <c r="H243" i="33"/>
  <c r="G243" i="33"/>
  <c r="F243" i="33"/>
  <c r="E243" i="33"/>
  <c r="D243" i="33"/>
  <c r="O242" i="33"/>
  <c r="M242" i="33"/>
  <c r="O241" i="33"/>
  <c r="M241" i="33"/>
  <c r="O240" i="33"/>
  <c r="M240" i="33"/>
  <c r="O239" i="33"/>
  <c r="M239" i="33"/>
  <c r="O238" i="33"/>
  <c r="M238" i="33"/>
  <c r="O237" i="33"/>
  <c r="M237" i="33"/>
  <c r="O236" i="33"/>
  <c r="M236" i="33"/>
  <c r="P235" i="33"/>
  <c r="O235" i="33"/>
  <c r="N235" i="33"/>
  <c r="M235" i="33"/>
  <c r="L235" i="33"/>
  <c r="K235" i="33"/>
  <c r="J235" i="33"/>
  <c r="I235" i="33"/>
  <c r="H235" i="33"/>
  <c r="G235" i="33"/>
  <c r="F235" i="33"/>
  <c r="E235" i="33"/>
  <c r="D235" i="33"/>
  <c r="O234" i="33"/>
  <c r="M234" i="33"/>
  <c r="O233" i="33"/>
  <c r="M233" i="33"/>
  <c r="O232" i="33"/>
  <c r="M232" i="33"/>
  <c r="P231" i="33"/>
  <c r="O231" i="33"/>
  <c r="N231" i="33"/>
  <c r="M231" i="33"/>
  <c r="L231" i="33"/>
  <c r="K231" i="33"/>
  <c r="J231" i="33"/>
  <c r="I231" i="33"/>
  <c r="H231" i="33"/>
  <c r="G231" i="33"/>
  <c r="F231" i="33"/>
  <c r="E231" i="33"/>
  <c r="D231" i="33"/>
  <c r="O230" i="33"/>
  <c r="M230" i="33"/>
  <c r="O229" i="33"/>
  <c r="M229" i="33"/>
  <c r="O228" i="33"/>
  <c r="M228" i="33"/>
  <c r="O227" i="33"/>
  <c r="M227" i="33"/>
  <c r="O226" i="33"/>
  <c r="M226" i="33"/>
  <c r="P225" i="33"/>
  <c r="O225" i="33"/>
  <c r="N225" i="33"/>
  <c r="M225" i="33"/>
  <c r="L225" i="33"/>
  <c r="K225" i="33"/>
  <c r="J225" i="33"/>
  <c r="I225" i="33"/>
  <c r="H225" i="33"/>
  <c r="G225" i="33"/>
  <c r="F225" i="33"/>
  <c r="E225" i="33"/>
  <c r="D225" i="33"/>
  <c r="O224" i="33"/>
  <c r="M224" i="33"/>
  <c r="O223" i="33"/>
  <c r="M223" i="33"/>
  <c r="O222" i="33"/>
  <c r="M222" i="33"/>
  <c r="O221" i="33"/>
  <c r="M221" i="33"/>
  <c r="P220" i="33"/>
  <c r="O220" i="33"/>
  <c r="N220" i="33"/>
  <c r="M220" i="33"/>
  <c r="L220" i="33"/>
  <c r="K220" i="33"/>
  <c r="J220" i="33"/>
  <c r="I220" i="33"/>
  <c r="H220" i="33"/>
  <c r="G220" i="33"/>
  <c r="F220" i="33"/>
  <c r="E220" i="33"/>
  <c r="D220" i="33"/>
  <c r="O219" i="33"/>
  <c r="M219" i="33"/>
  <c r="O218" i="33"/>
  <c r="M218" i="33"/>
  <c r="O217" i="33"/>
  <c r="M217" i="33"/>
  <c r="O216" i="33"/>
  <c r="M216" i="33"/>
  <c r="O215" i="33"/>
  <c r="M215" i="33"/>
  <c r="O214" i="33"/>
  <c r="M214" i="33"/>
  <c r="P213" i="33"/>
  <c r="O213" i="33"/>
  <c r="M213" i="33"/>
  <c r="P212" i="33"/>
  <c r="O212" i="33"/>
  <c r="N212" i="33"/>
  <c r="M212" i="33"/>
  <c r="L212" i="33"/>
  <c r="K212" i="33"/>
  <c r="P211" i="33"/>
  <c r="O211" i="33"/>
  <c r="N211" i="33"/>
  <c r="M211" i="33"/>
  <c r="L211" i="33"/>
  <c r="K211" i="33"/>
  <c r="J211" i="33"/>
  <c r="I211" i="33"/>
  <c r="H211" i="33"/>
  <c r="G211" i="33"/>
  <c r="F211" i="33"/>
  <c r="E211" i="33"/>
  <c r="D211" i="33"/>
  <c r="P210" i="33"/>
  <c r="O210" i="33"/>
  <c r="M210" i="33"/>
  <c r="P209" i="33"/>
  <c r="O209" i="33"/>
  <c r="M209" i="33"/>
  <c r="P208" i="33"/>
  <c r="O208" i="33"/>
  <c r="M208" i="33"/>
  <c r="P207" i="33"/>
  <c r="O207" i="33"/>
  <c r="M207" i="33"/>
  <c r="P206" i="33"/>
  <c r="O206" i="33"/>
  <c r="N206" i="33"/>
  <c r="M206" i="33"/>
  <c r="L206" i="33"/>
  <c r="K206" i="33"/>
  <c r="J206" i="33"/>
  <c r="I206" i="33"/>
  <c r="H206" i="33"/>
  <c r="G206" i="33"/>
  <c r="F206" i="33"/>
  <c r="E206" i="33"/>
  <c r="D206" i="33"/>
  <c r="O205" i="33"/>
  <c r="M205" i="33"/>
  <c r="P204" i="33"/>
  <c r="O204" i="33"/>
  <c r="M204" i="33"/>
  <c r="P203" i="33"/>
  <c r="O203" i="33"/>
  <c r="N203" i="33"/>
  <c r="M203" i="33"/>
  <c r="L203" i="33"/>
  <c r="K203" i="33"/>
  <c r="J203" i="33"/>
  <c r="I203" i="33"/>
  <c r="H203" i="33"/>
  <c r="G203" i="33"/>
  <c r="F203" i="33"/>
  <c r="E203" i="33"/>
  <c r="D203" i="33"/>
  <c r="O202" i="33"/>
  <c r="M202" i="33"/>
  <c r="O201" i="33"/>
  <c r="M201" i="33"/>
  <c r="O200" i="33"/>
  <c r="M200" i="33"/>
  <c r="P199" i="33"/>
  <c r="O199" i="33"/>
  <c r="M199" i="33"/>
  <c r="P198" i="33"/>
  <c r="O198" i="33"/>
  <c r="N198" i="33"/>
  <c r="M198" i="33"/>
  <c r="L198" i="33"/>
  <c r="K198" i="33"/>
  <c r="J198" i="33"/>
  <c r="I198" i="33"/>
  <c r="H198" i="33"/>
  <c r="G198" i="33"/>
  <c r="F198" i="33"/>
  <c r="E198" i="33"/>
  <c r="D198" i="33"/>
  <c r="O197" i="33"/>
  <c r="M197" i="33"/>
  <c r="P196" i="33"/>
  <c r="O196" i="33"/>
  <c r="M196" i="33"/>
  <c r="P195" i="33"/>
  <c r="O195" i="33"/>
  <c r="N195" i="33"/>
  <c r="M195" i="33"/>
  <c r="L195" i="33"/>
  <c r="K195" i="33"/>
  <c r="J195" i="33"/>
  <c r="I195" i="33"/>
  <c r="H195" i="33"/>
  <c r="G195" i="33"/>
  <c r="F195" i="33"/>
  <c r="E195" i="33"/>
  <c r="D195" i="33"/>
  <c r="P194" i="33"/>
  <c r="O194" i="33"/>
  <c r="M194" i="33"/>
  <c r="P193" i="33"/>
  <c r="O193" i="33"/>
  <c r="M193" i="33"/>
  <c r="P192" i="33"/>
  <c r="O192" i="33"/>
  <c r="M192" i="33"/>
  <c r="P191" i="33"/>
  <c r="O191" i="33"/>
  <c r="N191" i="33"/>
  <c r="M191" i="33"/>
  <c r="L191" i="33"/>
  <c r="K191" i="33"/>
  <c r="J191" i="33"/>
  <c r="I191" i="33"/>
  <c r="H191" i="33"/>
  <c r="G191" i="33"/>
  <c r="F191" i="33"/>
  <c r="E191" i="33"/>
  <c r="D191" i="33"/>
  <c r="O190" i="33"/>
  <c r="M190" i="33"/>
  <c r="O189" i="33"/>
  <c r="M189" i="33"/>
  <c r="O188" i="33"/>
  <c r="M188" i="33"/>
  <c r="P187" i="33"/>
  <c r="O187" i="33"/>
  <c r="M187" i="33"/>
  <c r="P186" i="33"/>
  <c r="O186" i="33"/>
  <c r="N186" i="33"/>
  <c r="M186" i="33"/>
  <c r="L186" i="33"/>
  <c r="K186" i="33"/>
  <c r="J186" i="33"/>
  <c r="I186" i="33"/>
  <c r="H186" i="33"/>
  <c r="G186" i="33"/>
  <c r="F186" i="33"/>
  <c r="E186" i="33"/>
  <c r="D186" i="33"/>
  <c r="O185" i="33"/>
  <c r="M185" i="33"/>
  <c r="O184" i="33"/>
  <c r="M184" i="33"/>
  <c r="O183" i="33"/>
  <c r="M183" i="33"/>
  <c r="O182" i="33"/>
  <c r="M182" i="33"/>
  <c r="O181" i="33"/>
  <c r="M181" i="33"/>
  <c r="O180" i="33"/>
  <c r="M180" i="33"/>
  <c r="O179" i="33"/>
  <c r="M179" i="33"/>
  <c r="P178" i="33"/>
  <c r="O178" i="33"/>
  <c r="M178" i="33"/>
  <c r="P177" i="33"/>
  <c r="O177" i="33"/>
  <c r="N177" i="33"/>
  <c r="M177" i="33"/>
  <c r="L177" i="33"/>
  <c r="K177" i="33"/>
  <c r="J177" i="33"/>
  <c r="I177" i="33"/>
  <c r="H177" i="33"/>
  <c r="G177" i="33"/>
  <c r="F177" i="33"/>
  <c r="E177" i="33"/>
  <c r="D177" i="33"/>
  <c r="O176" i="33"/>
  <c r="M176" i="33"/>
  <c r="O175" i="33"/>
  <c r="M175" i="33"/>
  <c r="O174" i="33"/>
  <c r="M174" i="33"/>
  <c r="O173" i="33"/>
  <c r="M173" i="33"/>
  <c r="O172" i="33"/>
  <c r="M172" i="33"/>
  <c r="O171" i="33"/>
  <c r="M171" i="33"/>
  <c r="P170" i="33"/>
  <c r="O170" i="33"/>
  <c r="M170" i="33"/>
  <c r="P169" i="33"/>
  <c r="O169" i="33"/>
  <c r="N169" i="33"/>
  <c r="M169" i="33"/>
  <c r="L169" i="33"/>
  <c r="K169" i="33"/>
  <c r="J169" i="33"/>
  <c r="I169" i="33"/>
  <c r="H169" i="33"/>
  <c r="G169" i="33"/>
  <c r="F169" i="33"/>
  <c r="E169" i="33"/>
  <c r="D169" i="33"/>
  <c r="O168" i="33"/>
  <c r="M168" i="33"/>
  <c r="O167" i="33"/>
  <c r="M167" i="33"/>
  <c r="P166" i="33"/>
  <c r="O166" i="33"/>
  <c r="M166" i="33"/>
  <c r="P165" i="33"/>
  <c r="O165" i="33"/>
  <c r="N165" i="33"/>
  <c r="M165" i="33"/>
  <c r="L165" i="33"/>
  <c r="K165" i="33"/>
  <c r="J165" i="33"/>
  <c r="I165" i="33"/>
  <c r="H165" i="33"/>
  <c r="G165" i="33"/>
  <c r="F165" i="33"/>
  <c r="E165" i="33"/>
  <c r="D165" i="33"/>
  <c r="O164" i="33"/>
  <c r="M164" i="33"/>
  <c r="O163" i="33"/>
  <c r="M163" i="33"/>
  <c r="O162" i="33"/>
  <c r="M162" i="33"/>
  <c r="O161" i="33"/>
  <c r="M161" i="33"/>
  <c r="O160" i="33"/>
  <c r="M160" i="33"/>
  <c r="O159" i="33"/>
  <c r="M159" i="33"/>
  <c r="O158" i="33"/>
  <c r="M158" i="33"/>
  <c r="O157" i="33"/>
  <c r="M157" i="33"/>
  <c r="O156" i="33"/>
  <c r="M156" i="33"/>
  <c r="P155" i="33"/>
  <c r="O155" i="33"/>
  <c r="M155" i="33"/>
  <c r="P154" i="33"/>
  <c r="O154" i="33"/>
  <c r="N154" i="33"/>
  <c r="M154" i="33"/>
  <c r="L154" i="33"/>
  <c r="K154" i="33"/>
  <c r="J154" i="33"/>
  <c r="I154" i="33"/>
  <c r="H154" i="33"/>
  <c r="G154" i="33"/>
  <c r="F154" i="33"/>
  <c r="E154" i="33"/>
  <c r="D154" i="33"/>
  <c r="O153" i="33"/>
  <c r="M153" i="33"/>
  <c r="O152" i="33"/>
  <c r="M152" i="33"/>
  <c r="P151" i="33"/>
  <c r="O151" i="33"/>
  <c r="M151" i="33"/>
  <c r="P150" i="33"/>
  <c r="O150" i="33"/>
  <c r="N150" i="33"/>
  <c r="M150" i="33"/>
  <c r="L150" i="33"/>
  <c r="K150" i="33"/>
  <c r="J150" i="33"/>
  <c r="I150" i="33"/>
  <c r="H150" i="33"/>
  <c r="G150" i="33"/>
  <c r="F150" i="33"/>
  <c r="E150" i="33"/>
  <c r="D150" i="33"/>
  <c r="O149" i="33"/>
  <c r="M149" i="33"/>
  <c r="O148" i="33"/>
  <c r="M148" i="33"/>
  <c r="O147" i="33"/>
  <c r="M147" i="33"/>
  <c r="P146" i="33"/>
  <c r="O146" i="33"/>
  <c r="M146" i="33"/>
  <c r="P145" i="33"/>
  <c r="O145" i="33"/>
  <c r="N145" i="33"/>
  <c r="M145" i="33"/>
  <c r="L145" i="33"/>
  <c r="K145" i="33"/>
  <c r="J145" i="33"/>
  <c r="I145" i="33"/>
  <c r="H145" i="33"/>
  <c r="G145" i="33"/>
  <c r="F145" i="33"/>
  <c r="E145" i="33"/>
  <c r="D145" i="33"/>
  <c r="O144" i="33"/>
  <c r="M144" i="33"/>
  <c r="O143" i="33"/>
  <c r="M143" i="33"/>
  <c r="O142" i="33"/>
  <c r="M142" i="33"/>
  <c r="O141" i="33"/>
  <c r="M141" i="33"/>
  <c r="O140" i="33"/>
  <c r="M140" i="33"/>
  <c r="P139" i="33"/>
  <c r="O139" i="33"/>
  <c r="M139" i="33"/>
  <c r="P138" i="33"/>
  <c r="O138" i="33"/>
  <c r="N138" i="33"/>
  <c r="M138" i="33"/>
  <c r="L138" i="33"/>
  <c r="K138" i="33"/>
  <c r="J138" i="33"/>
  <c r="I138" i="33"/>
  <c r="H138" i="33"/>
  <c r="G138" i="33"/>
  <c r="F138" i="33"/>
  <c r="E138" i="33"/>
  <c r="D138" i="33"/>
  <c r="O137" i="33"/>
  <c r="M137" i="33"/>
  <c r="O136" i="33"/>
  <c r="M136" i="33"/>
  <c r="O135" i="33"/>
  <c r="M135" i="33"/>
  <c r="P134" i="33"/>
  <c r="O134" i="33"/>
  <c r="M134" i="33"/>
  <c r="P133" i="33"/>
  <c r="O133" i="33"/>
  <c r="N133" i="33"/>
  <c r="M133" i="33"/>
  <c r="L133" i="33"/>
  <c r="K133" i="33"/>
  <c r="J133" i="33"/>
  <c r="I133" i="33"/>
  <c r="H133" i="33"/>
  <c r="G133" i="33"/>
  <c r="F133" i="33"/>
  <c r="E133" i="33"/>
  <c r="D133" i="33"/>
  <c r="O132" i="33"/>
  <c r="M132" i="33"/>
  <c r="O131" i="33"/>
  <c r="M131" i="33"/>
  <c r="P130" i="33"/>
  <c r="O130" i="33"/>
  <c r="M130" i="33"/>
  <c r="P129" i="33"/>
  <c r="O129" i="33"/>
  <c r="N129" i="33"/>
  <c r="M129" i="33"/>
  <c r="L129" i="33"/>
  <c r="K129" i="33"/>
  <c r="J129" i="33"/>
  <c r="I129" i="33"/>
  <c r="H129" i="33"/>
  <c r="G129" i="33"/>
  <c r="F129" i="33"/>
  <c r="E129" i="33"/>
  <c r="D129" i="33"/>
  <c r="O128" i="33"/>
  <c r="M128" i="33"/>
  <c r="O127" i="33"/>
  <c r="M127" i="33"/>
  <c r="O126" i="33"/>
  <c r="M126" i="33"/>
  <c r="P125" i="33"/>
  <c r="O125" i="33"/>
  <c r="M125" i="33"/>
  <c r="P124" i="33"/>
  <c r="O124" i="33"/>
  <c r="N124" i="33"/>
  <c r="M124" i="33"/>
  <c r="L124" i="33"/>
  <c r="K124" i="33"/>
  <c r="J124" i="33"/>
  <c r="I124" i="33"/>
  <c r="H124" i="33"/>
  <c r="G124" i="33"/>
  <c r="F124" i="33"/>
  <c r="E124" i="33"/>
  <c r="D124" i="33"/>
  <c r="O123" i="33"/>
  <c r="M123" i="33"/>
  <c r="O122" i="33"/>
  <c r="M122" i="33"/>
  <c r="O121" i="33"/>
  <c r="M121" i="33"/>
  <c r="P120" i="33"/>
  <c r="O120" i="33"/>
  <c r="M120" i="33"/>
  <c r="P119" i="33"/>
  <c r="O119" i="33"/>
  <c r="N119" i="33"/>
  <c r="M119" i="33"/>
  <c r="L119" i="33"/>
  <c r="K119" i="33"/>
  <c r="J119" i="33"/>
  <c r="I119" i="33"/>
  <c r="H119" i="33"/>
  <c r="G119" i="33"/>
  <c r="F119" i="33"/>
  <c r="E119" i="33"/>
  <c r="D119" i="33"/>
  <c r="O118" i="33"/>
  <c r="M118" i="33"/>
  <c r="O117" i="33"/>
  <c r="M117" i="33"/>
  <c r="O116" i="33"/>
  <c r="M116" i="33"/>
  <c r="P115" i="33"/>
  <c r="O115" i="33"/>
  <c r="M115" i="33"/>
  <c r="P114" i="33"/>
  <c r="O114" i="33"/>
  <c r="N114" i="33"/>
  <c r="M114" i="33"/>
  <c r="L114" i="33"/>
  <c r="K114" i="33"/>
  <c r="J114" i="33"/>
  <c r="I114" i="33"/>
  <c r="H114" i="33"/>
  <c r="G114" i="33"/>
  <c r="F114" i="33"/>
  <c r="E114" i="33"/>
  <c r="D114" i="33"/>
  <c r="O113" i="33"/>
  <c r="M113" i="33"/>
  <c r="O112" i="33"/>
  <c r="M112" i="33"/>
  <c r="P111" i="33"/>
  <c r="O111" i="33"/>
  <c r="M111" i="33"/>
  <c r="P110" i="33"/>
  <c r="O110" i="33"/>
  <c r="M110" i="33"/>
  <c r="P109" i="33"/>
  <c r="O109" i="33"/>
  <c r="N109" i="33"/>
  <c r="M109" i="33"/>
  <c r="L109" i="33"/>
  <c r="K109" i="33"/>
  <c r="J109" i="33"/>
  <c r="I109" i="33"/>
  <c r="H109" i="33"/>
  <c r="G109" i="33"/>
  <c r="F109" i="33"/>
  <c r="E109" i="33"/>
  <c r="D109" i="33"/>
  <c r="P108" i="33"/>
  <c r="O108" i="33"/>
  <c r="N108" i="33"/>
  <c r="M108" i="33"/>
  <c r="L108" i="33"/>
  <c r="K108" i="33"/>
  <c r="J108" i="33"/>
  <c r="I108" i="33"/>
  <c r="H108" i="33"/>
  <c r="G108" i="33"/>
  <c r="F108" i="33"/>
  <c r="E108" i="33"/>
  <c r="D108" i="33"/>
  <c r="O107" i="33"/>
  <c r="M107" i="33"/>
  <c r="J107" i="33"/>
  <c r="H107" i="33"/>
  <c r="E107" i="33"/>
  <c r="O106" i="33"/>
  <c r="M106" i="33"/>
  <c r="J106" i="33"/>
  <c r="H106" i="33"/>
  <c r="E106" i="33"/>
  <c r="O105" i="33"/>
  <c r="M105" i="33"/>
  <c r="J105" i="33"/>
  <c r="H105" i="33"/>
  <c r="E105" i="33"/>
  <c r="P104" i="33"/>
  <c r="O104" i="33"/>
  <c r="M104" i="33"/>
  <c r="J104" i="33"/>
  <c r="H104" i="33"/>
  <c r="P103" i="33"/>
  <c r="O103" i="33"/>
  <c r="N103" i="33"/>
  <c r="M103" i="33"/>
  <c r="L103" i="33"/>
  <c r="K103" i="33"/>
  <c r="J103" i="33"/>
  <c r="I103" i="33"/>
  <c r="H103" i="33"/>
  <c r="G103" i="33"/>
  <c r="F103" i="33"/>
  <c r="E103" i="33"/>
  <c r="D103" i="33"/>
  <c r="O102" i="33"/>
  <c r="M102" i="33"/>
  <c r="J102" i="33"/>
  <c r="H102" i="33"/>
  <c r="E102" i="33"/>
  <c r="P101" i="33"/>
  <c r="O101" i="33"/>
  <c r="M101" i="33"/>
  <c r="J101" i="33"/>
  <c r="H101" i="33"/>
  <c r="P100" i="33"/>
  <c r="O100" i="33"/>
  <c r="N100" i="33"/>
  <c r="M100" i="33"/>
  <c r="L100" i="33"/>
  <c r="K100" i="33"/>
  <c r="J100" i="33"/>
  <c r="I100" i="33"/>
  <c r="H100" i="33"/>
  <c r="G100" i="33"/>
  <c r="F100" i="33"/>
  <c r="E100" i="33"/>
  <c r="D100" i="33"/>
  <c r="O98" i="33"/>
  <c r="M98" i="33"/>
  <c r="J98" i="33"/>
  <c r="H98" i="33"/>
  <c r="O97" i="33"/>
  <c r="M97" i="33"/>
  <c r="J97" i="33"/>
  <c r="H97" i="33"/>
  <c r="E97" i="33"/>
  <c r="O96" i="33"/>
  <c r="M96" i="33"/>
  <c r="O95" i="33"/>
  <c r="M95" i="33"/>
  <c r="J95" i="33"/>
  <c r="H95" i="33"/>
  <c r="G95" i="33"/>
  <c r="E95" i="33"/>
  <c r="P94" i="33"/>
  <c r="O94" i="33"/>
  <c r="M94" i="33"/>
  <c r="J94" i="33"/>
  <c r="H94" i="33"/>
  <c r="E94" i="33"/>
  <c r="P93" i="33"/>
  <c r="O93" i="33"/>
  <c r="M93" i="33"/>
  <c r="J93" i="33"/>
  <c r="H93" i="33"/>
  <c r="E93" i="33"/>
  <c r="P92" i="33"/>
  <c r="O92" i="33"/>
  <c r="M92" i="33"/>
  <c r="H92" i="33"/>
  <c r="P91" i="33"/>
  <c r="O91" i="33"/>
  <c r="N91" i="33"/>
  <c r="M91" i="33"/>
  <c r="L91" i="33"/>
  <c r="K91" i="33"/>
  <c r="J91" i="33"/>
  <c r="I91" i="33"/>
  <c r="H91" i="33"/>
  <c r="G91" i="33"/>
  <c r="F91" i="33"/>
  <c r="E91" i="33"/>
  <c r="D91" i="33"/>
  <c r="P90" i="33"/>
  <c r="O90" i="33"/>
  <c r="M90" i="33"/>
  <c r="J90" i="33"/>
  <c r="H90" i="33"/>
  <c r="E90" i="33"/>
  <c r="P89" i="33"/>
  <c r="O89" i="33"/>
  <c r="N89" i="33"/>
  <c r="M89" i="33"/>
  <c r="L89" i="33"/>
  <c r="K89" i="33"/>
  <c r="J89" i="33"/>
  <c r="I89" i="33"/>
  <c r="H89" i="33"/>
  <c r="G89" i="33"/>
  <c r="F89" i="33"/>
  <c r="E89" i="33"/>
  <c r="D89" i="33"/>
  <c r="P88" i="33"/>
  <c r="O88" i="33"/>
  <c r="M88" i="33"/>
  <c r="J88" i="33"/>
  <c r="H88" i="33"/>
  <c r="E88" i="33"/>
  <c r="P87" i="33"/>
  <c r="O87" i="33"/>
  <c r="M87" i="33"/>
  <c r="J87" i="33"/>
  <c r="H87" i="33"/>
  <c r="E87" i="33"/>
  <c r="P86" i="33"/>
  <c r="O86" i="33"/>
  <c r="M86" i="33"/>
  <c r="J86" i="33"/>
  <c r="H86" i="33"/>
  <c r="E86" i="33"/>
  <c r="P85" i="33"/>
  <c r="O85" i="33"/>
  <c r="M85" i="33"/>
  <c r="J85" i="33"/>
  <c r="H85" i="33"/>
  <c r="E85" i="33"/>
  <c r="P84" i="33"/>
  <c r="O84" i="33"/>
  <c r="M84" i="33"/>
  <c r="J84" i="33"/>
  <c r="H84" i="33"/>
  <c r="E84" i="33"/>
  <c r="P83" i="33"/>
  <c r="O83" i="33"/>
  <c r="M83" i="33"/>
  <c r="J83" i="33"/>
  <c r="H83" i="33"/>
  <c r="E83" i="33"/>
  <c r="P82" i="33"/>
  <c r="O82" i="33"/>
  <c r="M82" i="33"/>
  <c r="J82" i="33"/>
  <c r="H82" i="33"/>
  <c r="P81" i="33"/>
  <c r="O81" i="33"/>
  <c r="N81" i="33"/>
  <c r="M81" i="33"/>
  <c r="L81" i="33"/>
  <c r="K81" i="33"/>
  <c r="J81" i="33"/>
  <c r="I81" i="33"/>
  <c r="H81" i="33"/>
  <c r="G81" i="33"/>
  <c r="F81" i="33"/>
  <c r="E81" i="33"/>
  <c r="D81" i="33"/>
  <c r="O80" i="33"/>
  <c r="M80" i="33"/>
  <c r="J80" i="33"/>
  <c r="H80" i="33"/>
  <c r="E80" i="33"/>
  <c r="O79" i="33"/>
  <c r="M79" i="33"/>
  <c r="J79" i="33"/>
  <c r="H79" i="33"/>
  <c r="E79" i="33"/>
  <c r="O78" i="33"/>
  <c r="M78" i="33"/>
  <c r="J78" i="33"/>
  <c r="H78" i="33"/>
  <c r="E78" i="33"/>
  <c r="O77" i="33"/>
  <c r="M77" i="33"/>
  <c r="J77" i="33"/>
  <c r="H77" i="33"/>
  <c r="E77" i="33"/>
  <c r="P76" i="33"/>
  <c r="O76" i="33"/>
  <c r="M76" i="33"/>
  <c r="J76" i="33"/>
  <c r="H76" i="33"/>
  <c r="E76" i="33"/>
  <c r="P75" i="33"/>
  <c r="O75" i="33"/>
  <c r="M75" i="33"/>
  <c r="J75" i="33"/>
  <c r="H75" i="33"/>
  <c r="P74" i="33"/>
  <c r="O74" i="33"/>
  <c r="N74" i="33"/>
  <c r="M74" i="33"/>
  <c r="L74" i="33"/>
  <c r="K74" i="33"/>
  <c r="J74" i="33"/>
  <c r="I74" i="33"/>
  <c r="H74" i="33"/>
  <c r="G74" i="33"/>
  <c r="F74" i="33"/>
  <c r="E74" i="33"/>
  <c r="D74" i="33"/>
  <c r="O73" i="33"/>
  <c r="P69" i="33"/>
  <c r="O69" i="33"/>
  <c r="M69" i="33"/>
  <c r="J69" i="33"/>
  <c r="H69" i="33"/>
  <c r="E69" i="33"/>
  <c r="P68" i="33"/>
  <c r="O68" i="33"/>
  <c r="M68" i="33"/>
  <c r="J68" i="33"/>
  <c r="H68" i="33"/>
  <c r="E68" i="33"/>
  <c r="O67" i="33"/>
  <c r="M67" i="33"/>
  <c r="J67" i="33"/>
  <c r="H67" i="33"/>
  <c r="E67" i="33"/>
  <c r="O66" i="33"/>
  <c r="M66" i="33"/>
  <c r="J66" i="33"/>
  <c r="P65" i="33"/>
  <c r="O65" i="33"/>
  <c r="M65" i="33"/>
  <c r="J65" i="33"/>
  <c r="H65" i="33"/>
  <c r="P64" i="33"/>
  <c r="O64" i="33"/>
  <c r="N64" i="33"/>
  <c r="M64" i="33"/>
  <c r="L64" i="33"/>
  <c r="K64" i="33"/>
  <c r="J64" i="33"/>
  <c r="I64" i="33"/>
  <c r="H64" i="33"/>
  <c r="G64" i="33"/>
  <c r="F64" i="33"/>
  <c r="E64" i="33"/>
  <c r="D64" i="33"/>
  <c r="O63" i="33"/>
  <c r="M63" i="33"/>
  <c r="J63" i="33"/>
  <c r="H63" i="33"/>
  <c r="F63" i="33"/>
  <c r="E63" i="33"/>
  <c r="P62" i="33"/>
  <c r="O62" i="33"/>
  <c r="M62" i="33"/>
  <c r="J62" i="33"/>
  <c r="H62" i="33"/>
  <c r="P61" i="33"/>
  <c r="O61" i="33"/>
  <c r="N61" i="33"/>
  <c r="M61" i="33"/>
  <c r="L61" i="33"/>
  <c r="K61" i="33"/>
  <c r="J61" i="33"/>
  <c r="I61" i="33"/>
  <c r="H61" i="33"/>
  <c r="G61" i="33"/>
  <c r="F61" i="33"/>
  <c r="E61" i="33"/>
  <c r="D61" i="33"/>
  <c r="O60" i="33"/>
  <c r="M60" i="33"/>
  <c r="J60" i="33"/>
  <c r="H60" i="33"/>
  <c r="E60" i="33"/>
  <c r="O59" i="33"/>
  <c r="M59" i="33"/>
  <c r="J59" i="33"/>
  <c r="H59" i="33"/>
  <c r="E59" i="33"/>
  <c r="O58" i="33"/>
  <c r="M58" i="33"/>
  <c r="J58" i="33"/>
  <c r="H58" i="33"/>
  <c r="E58" i="33"/>
  <c r="P57" i="33"/>
  <c r="O57" i="33"/>
  <c r="M57" i="33"/>
  <c r="J57" i="33"/>
  <c r="H57" i="33"/>
  <c r="P56" i="33"/>
  <c r="O56" i="33"/>
  <c r="N56" i="33"/>
  <c r="M56" i="33"/>
  <c r="L56" i="33"/>
  <c r="K56" i="33"/>
  <c r="J56" i="33"/>
  <c r="I56" i="33"/>
  <c r="H56" i="33"/>
  <c r="G56" i="33"/>
  <c r="F56" i="33"/>
  <c r="E56" i="33"/>
  <c r="D56" i="33"/>
  <c r="O53" i="33"/>
  <c r="M53" i="33"/>
  <c r="J53" i="33"/>
  <c r="H53" i="33"/>
  <c r="E53" i="33"/>
  <c r="O52" i="33"/>
  <c r="M52" i="33"/>
  <c r="J52" i="33"/>
  <c r="H52" i="33"/>
  <c r="E52" i="33"/>
  <c r="O51" i="33"/>
  <c r="M51" i="33"/>
  <c r="J51" i="33"/>
  <c r="H51" i="33"/>
  <c r="E51" i="33"/>
  <c r="P50" i="33"/>
  <c r="O50" i="33"/>
  <c r="M50" i="33"/>
  <c r="J50" i="33"/>
  <c r="H50" i="33"/>
  <c r="P49" i="33"/>
  <c r="O49" i="33"/>
  <c r="N49" i="33"/>
  <c r="M49" i="33"/>
  <c r="L49" i="33"/>
  <c r="K49" i="33"/>
  <c r="J49" i="33"/>
  <c r="I49" i="33"/>
  <c r="H49" i="33"/>
  <c r="G49" i="33"/>
  <c r="F49" i="33"/>
  <c r="E49" i="33"/>
  <c r="D49" i="33"/>
  <c r="O48" i="33"/>
  <c r="M48" i="33"/>
  <c r="K48" i="33"/>
  <c r="J48" i="33"/>
  <c r="H48" i="33"/>
  <c r="E48" i="33"/>
  <c r="P47" i="33"/>
  <c r="O47" i="33"/>
  <c r="M47" i="33"/>
  <c r="J47" i="33"/>
  <c r="H47" i="33"/>
  <c r="P46" i="33"/>
  <c r="O46" i="33"/>
  <c r="M46" i="33"/>
  <c r="J46" i="33"/>
  <c r="H46" i="33"/>
  <c r="E46" i="33"/>
  <c r="P45" i="33"/>
  <c r="O45" i="33"/>
  <c r="M45" i="33"/>
  <c r="J45" i="33"/>
  <c r="H45" i="33"/>
  <c r="E45" i="33"/>
  <c r="P44" i="33"/>
  <c r="O44" i="33"/>
  <c r="M44" i="33"/>
  <c r="J44" i="33"/>
  <c r="H44" i="33"/>
  <c r="E44" i="33"/>
  <c r="P43" i="33"/>
  <c r="O43" i="33"/>
  <c r="N43" i="33"/>
  <c r="M43" i="33"/>
  <c r="L43" i="33"/>
  <c r="K43" i="33"/>
  <c r="J43" i="33"/>
  <c r="I43" i="33"/>
  <c r="H43" i="33"/>
  <c r="G43" i="33"/>
  <c r="F43" i="33"/>
  <c r="E43" i="33"/>
  <c r="D43" i="33"/>
  <c r="O42" i="33"/>
  <c r="M42" i="33"/>
  <c r="J42" i="33"/>
  <c r="H42" i="33"/>
  <c r="E42" i="33"/>
  <c r="O41" i="33"/>
  <c r="M41" i="33"/>
  <c r="J41" i="33"/>
  <c r="H41" i="33"/>
  <c r="E41" i="33"/>
  <c r="P40" i="33"/>
  <c r="O40" i="33"/>
  <c r="M40" i="33"/>
  <c r="J40" i="33"/>
  <c r="H40" i="33"/>
  <c r="P39" i="33"/>
  <c r="O39" i="33"/>
  <c r="N39" i="33"/>
  <c r="M39" i="33"/>
  <c r="L39" i="33"/>
  <c r="K39" i="33"/>
  <c r="J39" i="33"/>
  <c r="I39" i="33"/>
  <c r="H39" i="33"/>
  <c r="G39" i="33"/>
  <c r="F39" i="33"/>
  <c r="E39" i="33"/>
  <c r="D39" i="33"/>
  <c r="P38" i="33"/>
  <c r="O38" i="33"/>
  <c r="M38" i="33"/>
  <c r="J38" i="33"/>
  <c r="H38" i="33"/>
  <c r="E38" i="33"/>
  <c r="P37" i="33"/>
  <c r="O37" i="33"/>
  <c r="M37" i="33"/>
  <c r="J37" i="33"/>
  <c r="H37" i="33"/>
  <c r="E37" i="33"/>
  <c r="P36" i="33"/>
  <c r="O36" i="33"/>
  <c r="M36" i="33"/>
  <c r="J36" i="33"/>
  <c r="H36" i="33"/>
  <c r="E36" i="33"/>
  <c r="O35" i="33"/>
  <c r="M35" i="33"/>
  <c r="J35" i="33"/>
  <c r="H35" i="33"/>
  <c r="P34" i="33"/>
  <c r="O34" i="33"/>
  <c r="N34" i="33"/>
  <c r="M34" i="33"/>
  <c r="L34" i="33"/>
  <c r="K34" i="33"/>
  <c r="J34" i="33"/>
  <c r="I34" i="33"/>
  <c r="H34" i="33"/>
  <c r="G34" i="33"/>
  <c r="F34" i="33"/>
  <c r="E34" i="33"/>
  <c r="D34" i="33"/>
  <c r="O33" i="33"/>
  <c r="M33" i="33"/>
  <c r="J33" i="33"/>
  <c r="H33" i="33"/>
  <c r="E33" i="33"/>
  <c r="O32" i="33"/>
  <c r="M32" i="33"/>
  <c r="J32" i="33"/>
  <c r="H32" i="33"/>
  <c r="E32" i="33"/>
  <c r="O31" i="33"/>
  <c r="M31" i="33"/>
  <c r="J31" i="33"/>
  <c r="H31" i="33"/>
  <c r="E31" i="33"/>
  <c r="O30" i="33"/>
  <c r="M30" i="33"/>
  <c r="J30" i="33"/>
  <c r="H30" i="33"/>
  <c r="E30" i="33"/>
  <c r="P29" i="33"/>
  <c r="O29" i="33"/>
  <c r="M29" i="33"/>
  <c r="J29" i="33"/>
  <c r="H29" i="33"/>
  <c r="P28" i="33"/>
  <c r="O28" i="33"/>
  <c r="M28" i="33"/>
  <c r="J28" i="33"/>
  <c r="H28" i="33"/>
  <c r="E28" i="33"/>
  <c r="P27" i="33"/>
  <c r="O27" i="33"/>
  <c r="M27" i="33"/>
  <c r="J27" i="33"/>
  <c r="H27" i="33"/>
  <c r="E27" i="33"/>
  <c r="P26" i="33"/>
  <c r="O26" i="33"/>
  <c r="M26" i="33"/>
  <c r="J26" i="33"/>
  <c r="H26" i="33"/>
  <c r="E26" i="33"/>
  <c r="P25" i="33"/>
  <c r="O25" i="33"/>
  <c r="N25" i="33"/>
  <c r="M25" i="33"/>
  <c r="L25" i="33"/>
  <c r="K25" i="33"/>
  <c r="J25" i="33"/>
  <c r="I25" i="33"/>
  <c r="H25" i="33"/>
  <c r="G25" i="33"/>
  <c r="F25" i="33"/>
  <c r="E25" i="33"/>
  <c r="D25" i="33"/>
  <c r="O24" i="33"/>
  <c r="M24" i="33"/>
  <c r="J24" i="33"/>
  <c r="H24" i="33"/>
  <c r="E24" i="33"/>
  <c r="O23" i="33"/>
  <c r="M23" i="33"/>
  <c r="J23" i="33"/>
  <c r="H23" i="33"/>
  <c r="E23" i="33"/>
  <c r="O22" i="33"/>
  <c r="M22" i="33"/>
  <c r="J22" i="33"/>
  <c r="H22" i="33"/>
  <c r="P21" i="33"/>
  <c r="O21" i="33"/>
  <c r="M21" i="33"/>
  <c r="J21" i="33"/>
  <c r="H21" i="33"/>
  <c r="P20" i="33"/>
  <c r="O20" i="33"/>
  <c r="N20" i="33"/>
  <c r="M20" i="33"/>
  <c r="L20" i="33"/>
  <c r="K20" i="33"/>
  <c r="J20" i="33"/>
  <c r="I20" i="33"/>
  <c r="H20" i="33"/>
  <c r="G20" i="33"/>
  <c r="F20" i="33"/>
  <c r="E20" i="33"/>
  <c r="D20" i="33"/>
  <c r="P19" i="33"/>
  <c r="O19" i="33"/>
  <c r="N19" i="33"/>
  <c r="M19" i="33"/>
  <c r="L19" i="33"/>
  <c r="K19" i="33"/>
  <c r="J19" i="33"/>
  <c r="I19" i="33"/>
  <c r="H19" i="33"/>
  <c r="G19" i="33"/>
  <c r="F19" i="33"/>
  <c r="E19" i="33"/>
  <c r="D19" i="33"/>
  <c r="P18" i="33"/>
  <c r="O18" i="33"/>
  <c r="M18" i="33"/>
  <c r="J18" i="33"/>
  <c r="H18" i="33"/>
  <c r="F18" i="33"/>
  <c r="E18" i="33"/>
  <c r="O17" i="33"/>
  <c r="M17" i="33"/>
  <c r="J17" i="33"/>
  <c r="H17" i="33"/>
  <c r="F17" i="33"/>
  <c r="E17" i="33"/>
  <c r="P16" i="33"/>
  <c r="O16" i="33"/>
  <c r="M16" i="33"/>
  <c r="J16" i="33"/>
  <c r="H16" i="33"/>
  <c r="F16" i="33"/>
  <c r="E16" i="33"/>
  <c r="P15" i="33"/>
  <c r="O15" i="33"/>
  <c r="M15" i="33"/>
  <c r="J15" i="33"/>
  <c r="H15" i="33"/>
  <c r="F15" i="33"/>
  <c r="E15" i="33"/>
  <c r="O14" i="33"/>
  <c r="M14" i="33"/>
  <c r="J14" i="33"/>
  <c r="H14" i="33"/>
  <c r="F14" i="33"/>
  <c r="E14" i="33"/>
  <c r="P13" i="33"/>
  <c r="O13" i="33"/>
  <c r="M13" i="33"/>
  <c r="J13" i="33"/>
  <c r="H13" i="33"/>
  <c r="F13" i="33"/>
  <c r="E13" i="33"/>
  <c r="P12" i="33"/>
  <c r="O12" i="33"/>
  <c r="M12" i="33"/>
  <c r="J12" i="33"/>
  <c r="H12" i="33"/>
  <c r="F12" i="33"/>
  <c r="E12" i="33"/>
  <c r="O11" i="33"/>
  <c r="M11" i="33"/>
  <c r="J11" i="33"/>
  <c r="H11" i="33"/>
  <c r="F11" i="33"/>
  <c r="E11" i="33"/>
  <c r="P10" i="33"/>
  <c r="O10" i="33"/>
  <c r="M10" i="33"/>
  <c r="J10" i="33"/>
  <c r="H10" i="33"/>
  <c r="P9" i="33"/>
  <c r="O9" i="33"/>
  <c r="N9" i="33"/>
  <c r="M9" i="33"/>
  <c r="L9" i="33"/>
  <c r="K9" i="33"/>
  <c r="J9" i="33"/>
  <c r="I9" i="33"/>
  <c r="H9" i="33"/>
  <c r="G9" i="33"/>
  <c r="F9" i="33"/>
  <c r="E9" i="33"/>
  <c r="D9" i="33"/>
  <c r="O8" i="33"/>
  <c r="M8" i="33"/>
  <c r="O7" i="33"/>
  <c r="M7" i="33"/>
  <c r="J7" i="33"/>
  <c r="H7" i="33"/>
  <c r="E7" i="33"/>
  <c r="A109" i="32"/>
  <c r="E108" i="32"/>
  <c r="E107" i="32"/>
  <c r="E106" i="32"/>
  <c r="E105" i="32"/>
  <c r="E104" i="32"/>
  <c r="E102" i="32"/>
  <c r="E101" i="32"/>
  <c r="E100" i="32"/>
  <c r="P97" i="32"/>
  <c r="O97" i="32"/>
  <c r="N97" i="32"/>
  <c r="M97" i="32"/>
  <c r="L97" i="32"/>
  <c r="K97" i="32"/>
  <c r="J97" i="32"/>
  <c r="I97" i="32"/>
  <c r="H97" i="32"/>
  <c r="G97" i="32"/>
  <c r="F97" i="32"/>
  <c r="E97" i="32"/>
  <c r="D97" i="32"/>
  <c r="P96" i="32"/>
  <c r="O96" i="32"/>
  <c r="N96" i="32"/>
  <c r="M96" i="32"/>
  <c r="L96" i="32"/>
  <c r="K96" i="32"/>
  <c r="J96" i="32"/>
  <c r="I96" i="32"/>
  <c r="H96" i="32"/>
  <c r="G96" i="32"/>
  <c r="F96" i="32"/>
  <c r="E96" i="32"/>
  <c r="D96" i="32"/>
  <c r="P95" i="32"/>
  <c r="P92" i="32"/>
  <c r="O92" i="32"/>
  <c r="N92" i="32"/>
  <c r="M92" i="32"/>
  <c r="L92" i="32"/>
  <c r="K92" i="32"/>
  <c r="J92" i="32"/>
  <c r="I92" i="32"/>
  <c r="H92" i="32"/>
  <c r="G92" i="32"/>
  <c r="F92" i="32"/>
  <c r="E92" i="32"/>
  <c r="D92" i="32"/>
  <c r="O91" i="32"/>
  <c r="M91" i="32"/>
  <c r="O89" i="32"/>
  <c r="M89" i="32"/>
  <c r="J89" i="32"/>
  <c r="H89" i="32"/>
  <c r="E89" i="32"/>
  <c r="O88" i="32"/>
  <c r="M88" i="32"/>
  <c r="J88" i="32"/>
  <c r="H88" i="32"/>
  <c r="P87" i="32"/>
  <c r="O87" i="32"/>
  <c r="N87" i="32"/>
  <c r="M87" i="32"/>
  <c r="L87" i="32"/>
  <c r="K87" i="32"/>
  <c r="J87" i="32"/>
  <c r="I87" i="32"/>
  <c r="H87" i="32"/>
  <c r="G87" i="32"/>
  <c r="F87" i="32"/>
  <c r="E87" i="32"/>
  <c r="D87" i="32"/>
  <c r="O86" i="32"/>
  <c r="M86" i="32"/>
  <c r="J86" i="32"/>
  <c r="H86" i="32"/>
  <c r="E86" i="32"/>
  <c r="O85" i="32"/>
  <c r="M85" i="32"/>
  <c r="J85" i="32"/>
  <c r="H85" i="32"/>
  <c r="E85" i="32"/>
  <c r="O84" i="32"/>
  <c r="M84" i="32"/>
  <c r="J84" i="32"/>
  <c r="H84" i="32"/>
  <c r="E84" i="32"/>
  <c r="O83" i="32"/>
  <c r="M83" i="32"/>
  <c r="J83" i="32"/>
  <c r="H83" i="32"/>
  <c r="E83" i="32"/>
  <c r="O82" i="32"/>
  <c r="M82" i="32"/>
  <c r="J82" i="32"/>
  <c r="H82" i="32"/>
  <c r="E82" i="32"/>
  <c r="O81" i="32"/>
  <c r="M81" i="32"/>
  <c r="H81" i="32"/>
  <c r="P80" i="32"/>
  <c r="O80" i="32"/>
  <c r="N80" i="32"/>
  <c r="M80" i="32"/>
  <c r="L80" i="32"/>
  <c r="K80" i="32"/>
  <c r="J80" i="32"/>
  <c r="I80" i="32"/>
  <c r="H80" i="32"/>
  <c r="G80" i="32"/>
  <c r="F80" i="32"/>
  <c r="E80" i="32"/>
  <c r="D80" i="32"/>
  <c r="P79" i="32"/>
  <c r="O79" i="32"/>
  <c r="N79" i="32"/>
  <c r="M79" i="32"/>
  <c r="L79" i="32"/>
  <c r="K79" i="32"/>
  <c r="J79" i="32"/>
  <c r="I79" i="32"/>
  <c r="H79" i="32"/>
  <c r="G79" i="32"/>
  <c r="F79" i="32"/>
  <c r="E79" i="32"/>
  <c r="D79" i="32"/>
  <c r="O78" i="32"/>
  <c r="M78" i="32"/>
  <c r="J78" i="32"/>
  <c r="H78" i="32"/>
  <c r="P77" i="32"/>
  <c r="O77" i="32"/>
  <c r="N77" i="32"/>
  <c r="M77" i="32"/>
  <c r="L77" i="32"/>
  <c r="K77" i="32"/>
  <c r="J77" i="32"/>
  <c r="I77" i="32"/>
  <c r="H77" i="32"/>
  <c r="G77" i="32"/>
  <c r="F77" i="32"/>
  <c r="E77" i="32"/>
  <c r="D77" i="32"/>
  <c r="O76" i="32"/>
  <c r="M76" i="32"/>
  <c r="J76" i="32"/>
  <c r="H76" i="32"/>
  <c r="O75" i="32"/>
  <c r="M75" i="32"/>
  <c r="J75" i="32"/>
  <c r="H75" i="32"/>
  <c r="P74" i="32"/>
  <c r="O74" i="32"/>
  <c r="N74" i="32"/>
  <c r="M74" i="32"/>
  <c r="L74" i="32"/>
  <c r="K74" i="32"/>
  <c r="J74" i="32"/>
  <c r="I74" i="32"/>
  <c r="H74" i="32"/>
  <c r="G74" i="32"/>
  <c r="F74" i="32"/>
  <c r="E74" i="32"/>
  <c r="D74" i="32"/>
  <c r="O73" i="32"/>
  <c r="M73" i="32"/>
  <c r="J73" i="32"/>
  <c r="H73" i="32"/>
  <c r="E73" i="32"/>
  <c r="O72" i="32"/>
  <c r="M72" i="32"/>
  <c r="J72" i="32"/>
  <c r="H72" i="32"/>
  <c r="P71" i="32"/>
  <c r="O71" i="32"/>
  <c r="N71" i="32"/>
  <c r="M71" i="32"/>
  <c r="L71" i="32"/>
  <c r="K71" i="32"/>
  <c r="J71" i="32"/>
  <c r="I71" i="32"/>
  <c r="H71" i="32"/>
  <c r="G71" i="32"/>
  <c r="F71" i="32"/>
  <c r="E71" i="32"/>
  <c r="D71" i="32"/>
  <c r="O70" i="32"/>
  <c r="M70" i="32"/>
  <c r="J70" i="32"/>
  <c r="H70" i="32"/>
  <c r="E70" i="32"/>
  <c r="O69" i="32"/>
  <c r="M69" i="32"/>
  <c r="J69" i="32"/>
  <c r="H69" i="32"/>
  <c r="P68" i="32"/>
  <c r="O68" i="32"/>
  <c r="N68" i="32"/>
  <c r="M68" i="32"/>
  <c r="L68" i="32"/>
  <c r="K68" i="32"/>
  <c r="J68" i="32"/>
  <c r="I68" i="32"/>
  <c r="H68" i="32"/>
  <c r="G68" i="32"/>
  <c r="F68" i="32"/>
  <c r="E68" i="32"/>
  <c r="D68" i="32"/>
  <c r="O67" i="32"/>
  <c r="M67" i="32"/>
  <c r="J67" i="32"/>
  <c r="H67" i="32"/>
  <c r="E67" i="32"/>
  <c r="O66" i="32"/>
  <c r="M66" i="32"/>
  <c r="J66" i="32"/>
  <c r="H66" i="32"/>
  <c r="E66" i="32"/>
  <c r="O65" i="32"/>
  <c r="M65" i="32"/>
  <c r="J65" i="32"/>
  <c r="H65" i="32"/>
  <c r="E65" i="32"/>
  <c r="O64" i="32"/>
  <c r="M64" i="32"/>
  <c r="J64" i="32"/>
  <c r="H64" i="32"/>
  <c r="P63" i="32"/>
  <c r="O63" i="32"/>
  <c r="N63" i="32"/>
  <c r="M63" i="32"/>
  <c r="L63" i="32"/>
  <c r="K63" i="32"/>
  <c r="J63" i="32"/>
  <c r="I63" i="32"/>
  <c r="H63" i="32"/>
  <c r="G63" i="32"/>
  <c r="F63" i="32"/>
  <c r="E63" i="32"/>
  <c r="D63" i="32"/>
  <c r="O62" i="32"/>
  <c r="M62" i="32"/>
  <c r="J62" i="32"/>
  <c r="H62" i="32"/>
  <c r="E62" i="32"/>
  <c r="O61" i="32"/>
  <c r="M61" i="32"/>
  <c r="J61" i="32"/>
  <c r="H61" i="32"/>
  <c r="O60" i="32"/>
  <c r="M60" i="32"/>
  <c r="J60" i="32"/>
  <c r="H60" i="32"/>
  <c r="E60" i="32"/>
  <c r="O59" i="32"/>
  <c r="M59" i="32"/>
  <c r="J59" i="32"/>
  <c r="H59" i="32"/>
  <c r="O58" i="32"/>
  <c r="M58" i="32"/>
  <c r="J58" i="32"/>
  <c r="H58" i="32"/>
  <c r="E58" i="32"/>
  <c r="O57" i="32"/>
  <c r="M57" i="32"/>
  <c r="J57" i="32"/>
  <c r="H57" i="32"/>
  <c r="E57" i="32"/>
  <c r="O56" i="32"/>
  <c r="M56" i="32"/>
  <c r="J56" i="32"/>
  <c r="H56" i="32"/>
  <c r="E56" i="32"/>
  <c r="P55" i="32"/>
  <c r="O55" i="32"/>
  <c r="N55" i="32"/>
  <c r="M55" i="32"/>
  <c r="L55" i="32"/>
  <c r="K55" i="32"/>
  <c r="J55" i="32"/>
  <c r="I55" i="32"/>
  <c r="H55" i="32"/>
  <c r="G55" i="32"/>
  <c r="F55" i="32"/>
  <c r="E55" i="32"/>
  <c r="D55" i="32"/>
  <c r="O54" i="32"/>
  <c r="M54" i="32"/>
  <c r="J54" i="32"/>
  <c r="H54" i="32"/>
  <c r="E54" i="32"/>
  <c r="O53" i="32"/>
  <c r="M53" i="32"/>
  <c r="J53" i="32"/>
  <c r="H53" i="32"/>
  <c r="E53" i="32"/>
  <c r="O52" i="32"/>
  <c r="M52" i="32"/>
  <c r="J52" i="32"/>
  <c r="H52" i="32"/>
  <c r="E52" i="32"/>
  <c r="O51" i="32"/>
  <c r="M51" i="32"/>
  <c r="J51" i="32"/>
  <c r="H51" i="32"/>
  <c r="P50" i="32"/>
  <c r="O50" i="32"/>
  <c r="N50" i="32"/>
  <c r="M50" i="32"/>
  <c r="L50" i="32"/>
  <c r="K50" i="32"/>
  <c r="J50" i="32"/>
  <c r="I50" i="32"/>
  <c r="H50" i="32"/>
  <c r="G50" i="32"/>
  <c r="F50" i="32"/>
  <c r="E50" i="32"/>
  <c r="D50" i="32"/>
  <c r="O49" i="32"/>
  <c r="M49" i="32"/>
  <c r="J49" i="32"/>
  <c r="H49" i="32"/>
  <c r="E49" i="32"/>
  <c r="O48" i="32"/>
  <c r="M48" i="32"/>
  <c r="J48" i="32"/>
  <c r="H48" i="32"/>
  <c r="E48" i="32"/>
  <c r="O47" i="32"/>
  <c r="M47" i="32"/>
  <c r="J47" i="32"/>
  <c r="H47" i="32"/>
  <c r="E47" i="32"/>
  <c r="O46" i="32"/>
  <c r="M46" i="32"/>
  <c r="J46" i="32"/>
  <c r="H46" i="32"/>
  <c r="O45" i="32"/>
  <c r="M45" i="32"/>
  <c r="J45" i="32"/>
  <c r="H45" i="32"/>
  <c r="E45" i="32"/>
  <c r="O44" i="32"/>
  <c r="M44" i="32"/>
  <c r="J44" i="32"/>
  <c r="H44" i="32"/>
  <c r="E44" i="32"/>
  <c r="O43" i="32"/>
  <c r="M43" i="32"/>
  <c r="J43" i="32"/>
  <c r="H43" i="32"/>
  <c r="E43" i="32"/>
  <c r="O42" i="32"/>
  <c r="M42" i="32"/>
  <c r="J42" i="32"/>
  <c r="H42" i="32"/>
  <c r="E42" i="32"/>
  <c r="O41" i="32"/>
  <c r="M41" i="32"/>
  <c r="J41" i="32"/>
  <c r="H41" i="32"/>
  <c r="E41" i="32"/>
  <c r="O40" i="32"/>
  <c r="M40" i="32"/>
  <c r="J40" i="32"/>
  <c r="H40" i="32"/>
  <c r="O39" i="32"/>
  <c r="M39" i="32"/>
  <c r="J39" i="32"/>
  <c r="H39" i="32"/>
  <c r="E39" i="32"/>
  <c r="O38" i="32"/>
  <c r="M38" i="32"/>
  <c r="J38" i="32"/>
  <c r="H38" i="32"/>
  <c r="E38" i="32"/>
  <c r="O37" i="32"/>
  <c r="M37" i="32"/>
  <c r="J37" i="32"/>
  <c r="H37" i="32"/>
  <c r="E37" i="32"/>
  <c r="P36" i="32"/>
  <c r="O36" i="32"/>
  <c r="N36" i="32"/>
  <c r="M36" i="32"/>
  <c r="L36" i="32"/>
  <c r="K36" i="32"/>
  <c r="J36" i="32"/>
  <c r="I36" i="32"/>
  <c r="H36" i="32"/>
  <c r="G36" i="32"/>
  <c r="F36" i="32"/>
  <c r="E36" i="32"/>
  <c r="D36" i="32"/>
  <c r="O35" i="32"/>
  <c r="M35" i="32"/>
  <c r="J35" i="32"/>
  <c r="H35" i="32"/>
  <c r="E35" i="32"/>
  <c r="O34" i="32"/>
  <c r="M34" i="32"/>
  <c r="J34" i="32"/>
  <c r="H34" i="32"/>
  <c r="E34" i="32"/>
  <c r="O33" i="32"/>
  <c r="M33" i="32"/>
  <c r="J33" i="32"/>
  <c r="H33" i="32"/>
  <c r="E33" i="32"/>
  <c r="O32" i="32"/>
  <c r="M32" i="32"/>
  <c r="J32" i="32"/>
  <c r="H32" i="32"/>
  <c r="P31" i="32"/>
  <c r="O31" i="32"/>
  <c r="M31" i="32"/>
  <c r="K31" i="32"/>
  <c r="J31" i="32"/>
  <c r="I31" i="32"/>
  <c r="H31" i="32"/>
  <c r="G31" i="32"/>
  <c r="F31" i="32"/>
  <c r="E31" i="32"/>
  <c r="D31" i="32"/>
  <c r="O30" i="32"/>
  <c r="M30" i="32"/>
  <c r="J30" i="32"/>
  <c r="H30" i="32"/>
  <c r="E30" i="32"/>
  <c r="O29" i="32"/>
  <c r="M29" i="32"/>
  <c r="J29" i="32"/>
  <c r="H29" i="32"/>
  <c r="E29" i="32"/>
  <c r="O28" i="32"/>
  <c r="M28" i="32"/>
  <c r="J28" i="32"/>
  <c r="H28" i="32"/>
  <c r="E28" i="32"/>
  <c r="O27" i="32"/>
  <c r="M27" i="32"/>
  <c r="J27" i="32"/>
  <c r="H27" i="32"/>
  <c r="P26" i="32"/>
  <c r="O26" i="32"/>
  <c r="N26" i="32"/>
  <c r="M26" i="32"/>
  <c r="L26" i="32"/>
  <c r="K26" i="32"/>
  <c r="J26" i="32"/>
  <c r="I26" i="32"/>
  <c r="H26" i="32"/>
  <c r="G26" i="32"/>
  <c r="F26" i="32"/>
  <c r="E26" i="32"/>
  <c r="D26" i="32"/>
  <c r="O25" i="32"/>
  <c r="M25" i="32"/>
  <c r="J25" i="32"/>
  <c r="H25" i="32"/>
  <c r="E25" i="32"/>
  <c r="O24" i="32"/>
  <c r="M24" i="32"/>
  <c r="J24" i="32"/>
  <c r="H24" i="32"/>
  <c r="E24" i="32"/>
  <c r="O23" i="32"/>
  <c r="M23" i="32"/>
  <c r="J23" i="32"/>
  <c r="H23" i="32"/>
  <c r="E23" i="32"/>
  <c r="O22" i="32"/>
  <c r="M22" i="32"/>
  <c r="J22" i="32"/>
  <c r="H22" i="32"/>
  <c r="P21" i="32"/>
  <c r="O21" i="32"/>
  <c r="N21" i="32"/>
  <c r="M21" i="32"/>
  <c r="L21" i="32"/>
  <c r="K21" i="32"/>
  <c r="J21" i="32"/>
  <c r="I21" i="32"/>
  <c r="H21" i="32"/>
  <c r="G21" i="32"/>
  <c r="F21" i="32"/>
  <c r="E21" i="32"/>
  <c r="D21" i="32"/>
  <c r="O20" i="32"/>
  <c r="M20" i="32"/>
  <c r="J20" i="32"/>
  <c r="H20" i="32"/>
  <c r="E20" i="32"/>
  <c r="O19" i="32"/>
  <c r="M19" i="32"/>
  <c r="J19" i="32"/>
  <c r="H19" i="32"/>
  <c r="E19" i="32"/>
  <c r="O18" i="32"/>
  <c r="M18" i="32"/>
  <c r="J18" i="32"/>
  <c r="H18" i="32"/>
  <c r="P17" i="32"/>
  <c r="O17" i="32"/>
  <c r="N17" i="32"/>
  <c r="M17" i="32"/>
  <c r="L17" i="32"/>
  <c r="K17" i="32"/>
  <c r="J17" i="32"/>
  <c r="I17" i="32"/>
  <c r="H17" i="32"/>
  <c r="G17" i="32"/>
  <c r="F17" i="32"/>
  <c r="E17" i="32"/>
  <c r="D17" i="32"/>
  <c r="O16" i="32"/>
  <c r="M16" i="32"/>
  <c r="J16" i="32"/>
  <c r="H16" i="32"/>
  <c r="E16" i="32"/>
  <c r="O15" i="32"/>
  <c r="M15" i="32"/>
  <c r="J15" i="32"/>
  <c r="H15" i="32"/>
  <c r="O14" i="32"/>
  <c r="M14" i="32"/>
  <c r="J14" i="32"/>
  <c r="H14" i="32"/>
  <c r="P13" i="32"/>
  <c r="O13" i="32"/>
  <c r="N13" i="32"/>
  <c r="M13" i="32"/>
  <c r="L13" i="32"/>
  <c r="K13" i="32"/>
  <c r="J13" i="32"/>
  <c r="I13" i="32"/>
  <c r="H13" i="32"/>
  <c r="G13" i="32"/>
  <c r="F13" i="32"/>
  <c r="E13" i="32"/>
  <c r="D13" i="32"/>
  <c r="P12" i="32"/>
  <c r="O12" i="32"/>
  <c r="N12" i="32"/>
  <c r="M12" i="32"/>
  <c r="L12" i="32"/>
  <c r="K12" i="32"/>
  <c r="J12" i="32"/>
  <c r="I12" i="32"/>
  <c r="H12" i="32"/>
  <c r="G12" i="32"/>
  <c r="F12" i="32"/>
  <c r="E12" i="32"/>
  <c r="D12" i="32"/>
  <c r="O11" i="32"/>
  <c r="M11" i="32"/>
  <c r="J11" i="32"/>
  <c r="H11" i="32"/>
  <c r="E11" i="32"/>
  <c r="O10" i="32"/>
  <c r="M10" i="32"/>
  <c r="J10" i="32"/>
  <c r="H10" i="32"/>
  <c r="E10" i="32"/>
  <c r="O9" i="32"/>
  <c r="M9" i="32"/>
  <c r="J9" i="32"/>
  <c r="H9" i="32"/>
  <c r="E9" i="32"/>
  <c r="P8" i="32"/>
  <c r="O8" i="32"/>
  <c r="M8" i="32"/>
  <c r="J8" i="32"/>
  <c r="H8" i="32"/>
  <c r="P7" i="32"/>
  <c r="O7" i="32"/>
  <c r="N7" i="32"/>
  <c r="M7" i="32"/>
  <c r="L7" i="32"/>
  <c r="K7" i="32"/>
  <c r="J7" i="32"/>
  <c r="I7" i="32"/>
  <c r="H7" i="32"/>
  <c r="G7" i="32"/>
  <c r="F7" i="32"/>
  <c r="E7" i="32"/>
  <c r="D7" i="32"/>
  <c r="O6" i="32"/>
  <c r="M6" i="32"/>
  <c r="J6" i="32"/>
  <c r="H6" i="32"/>
  <c r="F6" i="32"/>
  <c r="E6" i="32"/>
  <c r="F21" i="31"/>
  <c r="E21" i="31"/>
  <c r="D21" i="31"/>
  <c r="F20" i="31"/>
  <c r="E20" i="31"/>
  <c r="D20" i="31"/>
  <c r="F19" i="31"/>
  <c r="E19" i="31"/>
  <c r="F18" i="31"/>
  <c r="E18" i="31"/>
  <c r="D18" i="31"/>
  <c r="F17" i="31"/>
  <c r="E17" i="31"/>
  <c r="D17" i="31"/>
  <c r="F16" i="31"/>
  <c r="E16" i="31"/>
  <c r="F15" i="31"/>
  <c r="E15" i="31"/>
  <c r="D15" i="31"/>
  <c r="F14" i="31"/>
  <c r="E14" i="31"/>
  <c r="F13" i="31"/>
  <c r="E13" i="31"/>
  <c r="D13" i="31"/>
  <c r="F12" i="31"/>
  <c r="E12" i="31"/>
  <c r="D12" i="31"/>
  <c r="F7" i="31"/>
  <c r="E7" i="31"/>
  <c r="D7" i="31"/>
  <c r="F6" i="31"/>
  <c r="E6" i="31"/>
  <c r="D6" i="31"/>
  <c r="F5" i="31"/>
  <c r="E5" i="31"/>
  <c r="D5" i="31"/>
  <c r="F4" i="31"/>
  <c r="E4" i="31"/>
  <c r="D4" i="31"/>
  <c r="F25" i="30"/>
  <c r="E25" i="30"/>
  <c r="D25" i="30"/>
  <c r="F24" i="30"/>
  <c r="E24" i="30"/>
  <c r="D24" i="30"/>
  <c r="F23" i="30"/>
  <c r="E23" i="30"/>
  <c r="D23" i="30"/>
  <c r="F22" i="30"/>
  <c r="E22" i="30"/>
  <c r="D22" i="30"/>
  <c r="F21" i="30"/>
  <c r="E21" i="30"/>
  <c r="D21" i="30"/>
  <c r="F20" i="30"/>
  <c r="E20" i="30"/>
  <c r="F19" i="30"/>
  <c r="E19" i="30"/>
  <c r="D19" i="30"/>
  <c r="F18" i="30"/>
  <c r="E18" i="30"/>
  <c r="D18" i="30"/>
  <c r="F17" i="30"/>
  <c r="E17" i="30"/>
  <c r="D17" i="30"/>
  <c r="F16" i="30"/>
  <c r="E16" i="30"/>
  <c r="D16" i="30"/>
  <c r="F15" i="30"/>
  <c r="E15" i="30"/>
  <c r="F14" i="30"/>
  <c r="E14" i="30"/>
  <c r="D14" i="30"/>
  <c r="F13" i="30"/>
  <c r="E13" i="30"/>
  <c r="D13" i="30"/>
  <c r="F8" i="30"/>
  <c r="E8" i="30"/>
  <c r="D8" i="30"/>
  <c r="F7" i="30"/>
  <c r="E7" i="30"/>
  <c r="D7" i="30"/>
  <c r="F6" i="30"/>
  <c r="E6" i="30"/>
  <c r="D6" i="30"/>
  <c r="C6" i="30"/>
  <c r="F5" i="30"/>
  <c r="E5" i="30"/>
  <c r="D5" i="30"/>
  <c r="F4" i="30"/>
  <c r="E4" i="30"/>
  <c r="D4" i="30"/>
  <c r="F53" i="29"/>
  <c r="E53" i="29"/>
  <c r="D53" i="29"/>
  <c r="F52" i="29"/>
  <c r="E52" i="29"/>
  <c r="D52" i="29"/>
  <c r="F51" i="29"/>
  <c r="E51" i="29"/>
  <c r="D51" i="29"/>
  <c r="F50" i="29"/>
  <c r="E50" i="29"/>
  <c r="D50" i="29"/>
  <c r="F49" i="29"/>
  <c r="E49" i="29"/>
  <c r="D49" i="29"/>
  <c r="F48" i="29"/>
  <c r="E48" i="29"/>
  <c r="D48" i="29"/>
  <c r="F47" i="29"/>
  <c r="E47" i="29"/>
  <c r="D47" i="29"/>
  <c r="F46" i="29"/>
  <c r="E46" i="29"/>
  <c r="F45" i="29"/>
  <c r="E45" i="29"/>
  <c r="D45" i="29"/>
  <c r="F44" i="29"/>
  <c r="E44" i="29"/>
  <c r="D44" i="29"/>
  <c r="F43" i="29"/>
  <c r="E43" i="29"/>
  <c r="D43" i="29"/>
  <c r="F42" i="29"/>
  <c r="E42" i="29"/>
  <c r="D42" i="29"/>
  <c r="F41" i="29"/>
  <c r="E41" i="29"/>
  <c r="D41" i="29"/>
  <c r="F40" i="29"/>
  <c r="E40" i="29"/>
  <c r="D40" i="29"/>
  <c r="F39" i="29"/>
  <c r="E39" i="29"/>
  <c r="D39" i="29"/>
  <c r="F38" i="29"/>
  <c r="E38" i="29"/>
  <c r="D38" i="29"/>
  <c r="F37" i="29"/>
  <c r="E37" i="29"/>
  <c r="D37" i="29"/>
  <c r="F36" i="29"/>
  <c r="E36" i="29"/>
  <c r="D36" i="29"/>
  <c r="F35" i="29"/>
  <c r="E35" i="29"/>
  <c r="D35" i="29"/>
  <c r="F34" i="29"/>
  <c r="E34" i="29"/>
  <c r="D34" i="29"/>
  <c r="F33" i="29"/>
  <c r="E33" i="29"/>
  <c r="D33" i="29"/>
  <c r="F32" i="29"/>
  <c r="E32" i="29"/>
  <c r="D32" i="29"/>
  <c r="F31" i="29"/>
  <c r="E31" i="29"/>
  <c r="D31" i="29"/>
  <c r="F30" i="29"/>
  <c r="E30" i="29"/>
  <c r="D30" i="29"/>
  <c r="F29" i="29"/>
  <c r="E29" i="29"/>
  <c r="D29" i="29"/>
  <c r="F28" i="29"/>
  <c r="E28" i="29"/>
  <c r="D28" i="29"/>
  <c r="F27" i="29"/>
  <c r="E27" i="29"/>
  <c r="D27" i="29"/>
  <c r="F26" i="29"/>
  <c r="E26" i="29"/>
  <c r="D26" i="29"/>
  <c r="F25" i="29"/>
  <c r="E25" i="29"/>
  <c r="D25" i="29"/>
  <c r="F24" i="29"/>
  <c r="E24" i="29"/>
  <c r="D24" i="29"/>
  <c r="F23" i="29"/>
  <c r="E23" i="29"/>
  <c r="D23" i="29"/>
  <c r="F22" i="29"/>
  <c r="E22" i="29"/>
  <c r="F21" i="29"/>
  <c r="E21" i="29"/>
  <c r="D21" i="29"/>
  <c r="F20" i="29"/>
  <c r="E20" i="29"/>
  <c r="D20" i="29"/>
  <c r="F15" i="29"/>
  <c r="E15" i="29"/>
  <c r="D15" i="29"/>
  <c r="F14" i="29"/>
  <c r="E14" i="29"/>
  <c r="D14" i="29"/>
  <c r="F13" i="29"/>
  <c r="E13" i="29"/>
  <c r="D13" i="29"/>
  <c r="F12" i="29"/>
  <c r="E12" i="29"/>
  <c r="D12" i="29"/>
  <c r="F11" i="29"/>
  <c r="E11" i="29"/>
  <c r="D11" i="29"/>
  <c r="F10" i="29"/>
  <c r="E10" i="29"/>
  <c r="D10" i="29"/>
  <c r="F9" i="29"/>
  <c r="E9" i="29"/>
  <c r="D9" i="29"/>
  <c r="F8" i="29"/>
  <c r="E8" i="29"/>
  <c r="D8" i="29"/>
  <c r="F7" i="29"/>
  <c r="E7" i="29"/>
  <c r="D7" i="29"/>
  <c r="F6" i="29"/>
  <c r="E6" i="29"/>
  <c r="D6" i="29"/>
  <c r="F5" i="29"/>
  <c r="E5" i="29"/>
  <c r="D5" i="29"/>
  <c r="F4" i="29"/>
  <c r="E4" i="29"/>
  <c r="D4" i="29"/>
  <c r="L9" i="28"/>
  <c r="K9" i="28"/>
  <c r="I9" i="28"/>
  <c r="H9" i="28"/>
  <c r="G9" i="28"/>
  <c r="F9" i="28"/>
  <c r="E9" i="28"/>
  <c r="D9" i="28"/>
  <c r="C9" i="28"/>
  <c r="L8" i="28"/>
  <c r="K8" i="28"/>
  <c r="I8" i="28"/>
  <c r="H8" i="28"/>
  <c r="G8" i="28"/>
  <c r="F8" i="28"/>
  <c r="E8" i="28"/>
  <c r="D8" i="28"/>
  <c r="C8" i="28"/>
  <c r="L7" i="28"/>
  <c r="K7" i="28"/>
  <c r="I7" i="28"/>
  <c r="H7" i="28"/>
  <c r="G7" i="28"/>
  <c r="F7" i="28"/>
  <c r="D7" i="28"/>
  <c r="C7" i="28"/>
  <c r="K6" i="28"/>
  <c r="F6" i="28"/>
  <c r="P109" i="27"/>
  <c r="O109" i="27"/>
  <c r="N109" i="27"/>
  <c r="M109" i="27"/>
  <c r="L109" i="27"/>
  <c r="K109" i="27"/>
  <c r="J109" i="27"/>
  <c r="I109" i="27"/>
  <c r="H109" i="27"/>
  <c r="G109" i="27"/>
  <c r="F109" i="27"/>
  <c r="E109" i="27"/>
  <c r="D109" i="27"/>
  <c r="C109" i="27"/>
  <c r="P108" i="27"/>
  <c r="O108" i="27"/>
  <c r="N108" i="27"/>
  <c r="M108" i="27"/>
  <c r="L108" i="27"/>
  <c r="K108" i="27"/>
  <c r="J108" i="27"/>
  <c r="I108" i="27"/>
  <c r="H108" i="27"/>
  <c r="G108" i="27"/>
  <c r="F108" i="27"/>
  <c r="E108" i="27"/>
  <c r="P107" i="27"/>
  <c r="O107" i="27"/>
  <c r="N107" i="27"/>
  <c r="M107" i="27"/>
  <c r="L107" i="27"/>
  <c r="K107" i="27"/>
  <c r="J107" i="27"/>
  <c r="I107" i="27"/>
  <c r="H107" i="27"/>
  <c r="G107" i="27"/>
  <c r="F107" i="27"/>
  <c r="E107" i="27"/>
  <c r="D107" i="27"/>
  <c r="P106" i="27"/>
  <c r="O106" i="27"/>
  <c r="N106" i="27"/>
  <c r="M106" i="27"/>
  <c r="L106" i="27"/>
  <c r="K106" i="27"/>
  <c r="J106" i="27"/>
  <c r="I106" i="27"/>
  <c r="H106" i="27"/>
  <c r="G106" i="27"/>
  <c r="F106" i="27"/>
  <c r="O104" i="27"/>
  <c r="M104" i="27"/>
  <c r="J104" i="27"/>
  <c r="H104" i="27"/>
  <c r="O103" i="27"/>
  <c r="M103" i="27"/>
  <c r="J103" i="27"/>
  <c r="H103" i="27"/>
  <c r="P102" i="27"/>
  <c r="O102" i="27"/>
  <c r="N102" i="27"/>
  <c r="M102" i="27"/>
  <c r="L102" i="27"/>
  <c r="K102" i="27"/>
  <c r="J102" i="27"/>
  <c r="I102" i="27"/>
  <c r="H102" i="27"/>
  <c r="G102" i="27"/>
  <c r="F102" i="27"/>
  <c r="O101" i="27"/>
  <c r="M101" i="27"/>
  <c r="O100" i="27"/>
  <c r="M100" i="27"/>
  <c r="J100" i="27"/>
  <c r="H100" i="27"/>
  <c r="O99" i="27"/>
  <c r="M99" i="27"/>
  <c r="J99" i="27"/>
  <c r="H99" i="27"/>
  <c r="P98" i="27"/>
  <c r="O98" i="27"/>
  <c r="N98" i="27"/>
  <c r="M98" i="27"/>
  <c r="L98" i="27"/>
  <c r="K98" i="27"/>
  <c r="J98" i="27"/>
  <c r="I98" i="27"/>
  <c r="H98" i="27"/>
  <c r="G98" i="27"/>
  <c r="F98" i="27"/>
  <c r="O97" i="27"/>
  <c r="M97" i="27"/>
  <c r="J97" i="27"/>
  <c r="H97" i="27"/>
  <c r="O96" i="27"/>
  <c r="M96" i="27"/>
  <c r="J96" i="27"/>
  <c r="H96" i="27"/>
  <c r="P95" i="27"/>
  <c r="O95" i="27"/>
  <c r="N95" i="27"/>
  <c r="M95" i="27"/>
  <c r="L95" i="27"/>
  <c r="K95" i="27"/>
  <c r="O94" i="27"/>
  <c r="M94" i="27"/>
  <c r="O93" i="27"/>
  <c r="M93" i="27"/>
  <c r="O92" i="27"/>
  <c r="M92" i="27"/>
  <c r="P91" i="27"/>
  <c r="O91" i="27"/>
  <c r="N91" i="27"/>
  <c r="M91" i="27"/>
  <c r="L91" i="27"/>
  <c r="K91" i="27"/>
  <c r="J91" i="27"/>
  <c r="I91" i="27"/>
  <c r="H91" i="27"/>
  <c r="G91" i="27"/>
  <c r="F91" i="27"/>
  <c r="O90" i="27"/>
  <c r="M90" i="27"/>
  <c r="J90" i="27"/>
  <c r="H90" i="27"/>
  <c r="O89" i="27"/>
  <c r="M89" i="27"/>
  <c r="J89" i="27"/>
  <c r="H89" i="27"/>
  <c r="O88" i="27"/>
  <c r="M88" i="27"/>
  <c r="J88" i="27"/>
  <c r="H88" i="27"/>
  <c r="P87" i="27"/>
  <c r="P83" i="27"/>
  <c r="O83" i="27"/>
  <c r="N83" i="27"/>
  <c r="M83" i="27"/>
  <c r="L83" i="27"/>
  <c r="K83" i="27"/>
  <c r="J83" i="27"/>
  <c r="I83" i="27"/>
  <c r="H83" i="27"/>
  <c r="G83" i="27"/>
  <c r="F83" i="27"/>
  <c r="O82" i="27"/>
  <c r="M82" i="27"/>
  <c r="J82" i="27"/>
  <c r="H82" i="27"/>
  <c r="O81" i="27"/>
  <c r="M81" i="27"/>
  <c r="J81" i="27"/>
  <c r="H81" i="27"/>
  <c r="O80" i="27"/>
  <c r="M80" i="27"/>
  <c r="J80" i="27"/>
  <c r="H80" i="27"/>
  <c r="P79" i="27"/>
  <c r="O76" i="27"/>
  <c r="M76" i="27"/>
  <c r="J76" i="27"/>
  <c r="H76" i="27"/>
  <c r="P75" i="27"/>
  <c r="O75" i="27"/>
  <c r="N75" i="27"/>
  <c r="M75" i="27"/>
  <c r="L75" i="27"/>
  <c r="K75" i="27"/>
  <c r="J75" i="27"/>
  <c r="I75" i="27"/>
  <c r="H75" i="27"/>
  <c r="G75" i="27"/>
  <c r="F75" i="27"/>
  <c r="E75" i="27"/>
  <c r="D75" i="27"/>
  <c r="C75" i="27"/>
  <c r="P74" i="27"/>
  <c r="O74" i="27"/>
  <c r="N74" i="27"/>
  <c r="M74" i="27"/>
  <c r="L74" i="27"/>
  <c r="K74" i="27"/>
  <c r="J74" i="27"/>
  <c r="I74" i="27"/>
  <c r="H74" i="27"/>
  <c r="G74" i="27"/>
  <c r="F74" i="27"/>
  <c r="E74" i="27"/>
  <c r="D74" i="27"/>
  <c r="O73" i="27"/>
  <c r="M73" i="27"/>
  <c r="J73" i="27"/>
  <c r="H73" i="27"/>
  <c r="E73" i="27"/>
  <c r="O72" i="27"/>
  <c r="M72" i="27"/>
  <c r="J72" i="27"/>
  <c r="H72" i="27"/>
  <c r="E72" i="27"/>
  <c r="O71" i="27"/>
  <c r="M71" i="27"/>
  <c r="J71" i="27"/>
  <c r="H71" i="27"/>
  <c r="E71" i="27"/>
  <c r="O70" i="27"/>
  <c r="M70" i="27"/>
  <c r="J70" i="27"/>
  <c r="H70" i="27"/>
  <c r="P69" i="27"/>
  <c r="O69" i="27"/>
  <c r="N69" i="27"/>
  <c r="M69" i="27"/>
  <c r="L69" i="27"/>
  <c r="K69" i="27"/>
  <c r="J69" i="27"/>
  <c r="I69" i="27"/>
  <c r="H69" i="27"/>
  <c r="G69" i="27"/>
  <c r="F69" i="27"/>
  <c r="E69" i="27"/>
  <c r="D69" i="27"/>
  <c r="O65" i="27"/>
  <c r="M65" i="27"/>
  <c r="J65" i="27"/>
  <c r="H65" i="27"/>
  <c r="E65" i="27"/>
  <c r="O64" i="27"/>
  <c r="M64" i="27"/>
  <c r="J64" i="27"/>
  <c r="H64" i="27"/>
  <c r="E64" i="27"/>
  <c r="O63" i="27"/>
  <c r="M63" i="27"/>
  <c r="J63" i="27"/>
  <c r="H63" i="27"/>
  <c r="E63" i="27"/>
  <c r="O62" i="27"/>
  <c r="M62" i="27"/>
  <c r="J62" i="27"/>
  <c r="H62" i="27"/>
  <c r="P61" i="27"/>
  <c r="O61" i="27"/>
  <c r="N61" i="27"/>
  <c r="M61" i="27"/>
  <c r="L61" i="27"/>
  <c r="K61" i="27"/>
  <c r="J61" i="27"/>
  <c r="I61" i="27"/>
  <c r="H61" i="27"/>
  <c r="G61" i="27"/>
  <c r="F61" i="27"/>
  <c r="E61" i="27"/>
  <c r="D61" i="27"/>
  <c r="O60" i="27"/>
  <c r="O59" i="27"/>
  <c r="M59" i="27"/>
  <c r="J59" i="27"/>
  <c r="H59" i="27"/>
  <c r="E59" i="27"/>
  <c r="O56" i="27"/>
  <c r="M56" i="27"/>
  <c r="J56" i="27"/>
  <c r="H56" i="27"/>
  <c r="E56" i="27"/>
  <c r="O53" i="27"/>
  <c r="M53" i="27"/>
  <c r="J53" i="27"/>
  <c r="H53" i="27"/>
  <c r="E53" i="27"/>
  <c r="O52" i="27"/>
  <c r="M52" i="27"/>
  <c r="J52" i="27"/>
  <c r="H52" i="27"/>
  <c r="P51" i="27"/>
  <c r="O51" i="27"/>
  <c r="N51" i="27"/>
  <c r="M51" i="27"/>
  <c r="L51" i="27"/>
  <c r="K51" i="27"/>
  <c r="J51" i="27"/>
  <c r="I51" i="27"/>
  <c r="H51" i="27"/>
  <c r="G51" i="27"/>
  <c r="F51" i="27"/>
  <c r="E51" i="27"/>
  <c r="D51" i="27"/>
  <c r="O50" i="27"/>
  <c r="M50" i="27"/>
  <c r="J50" i="27"/>
  <c r="H50" i="27"/>
  <c r="E50" i="27"/>
  <c r="O49" i="27"/>
  <c r="M49" i="27"/>
  <c r="J49" i="27"/>
  <c r="H49" i="27"/>
  <c r="P48" i="27"/>
  <c r="O48" i="27"/>
  <c r="N48" i="27"/>
  <c r="M48" i="27"/>
  <c r="L48" i="27"/>
  <c r="K48" i="27"/>
  <c r="J48" i="27"/>
  <c r="I48" i="27"/>
  <c r="H48" i="27"/>
  <c r="G48" i="27"/>
  <c r="F48" i="27"/>
  <c r="E48" i="27"/>
  <c r="D48" i="27"/>
  <c r="O47" i="27"/>
  <c r="M47" i="27"/>
  <c r="J47" i="27"/>
  <c r="H47" i="27"/>
  <c r="E47" i="27"/>
  <c r="O46" i="27"/>
  <c r="M46" i="27"/>
  <c r="J46" i="27"/>
  <c r="H46" i="27"/>
  <c r="E46" i="27"/>
  <c r="O45" i="27"/>
  <c r="M45" i="27"/>
  <c r="J45" i="27"/>
  <c r="H45" i="27"/>
  <c r="E45" i="27"/>
  <c r="O44" i="27"/>
  <c r="M44" i="27"/>
  <c r="J44" i="27"/>
  <c r="H44" i="27"/>
  <c r="P43" i="27"/>
  <c r="O43" i="27"/>
  <c r="N43" i="27"/>
  <c r="M43" i="27"/>
  <c r="L43" i="27"/>
  <c r="K43" i="27"/>
  <c r="J43" i="27"/>
  <c r="I43" i="27"/>
  <c r="H43" i="27"/>
  <c r="G43" i="27"/>
  <c r="F43" i="27"/>
  <c r="E43" i="27"/>
  <c r="D43" i="27"/>
  <c r="O42" i="27"/>
  <c r="M42" i="27"/>
  <c r="J42" i="27"/>
  <c r="H42" i="27"/>
  <c r="E42" i="27"/>
  <c r="O41" i="27"/>
  <c r="M41" i="27"/>
  <c r="J41" i="27"/>
  <c r="H41" i="27"/>
  <c r="E41" i="27"/>
  <c r="O40" i="27"/>
  <c r="M40" i="27"/>
  <c r="J40" i="27"/>
  <c r="H40" i="27"/>
  <c r="P39" i="27"/>
  <c r="O39" i="27"/>
  <c r="N39" i="27"/>
  <c r="M39" i="27"/>
  <c r="L39" i="27"/>
  <c r="K39" i="27"/>
  <c r="J39" i="27"/>
  <c r="I39" i="27"/>
  <c r="H39" i="27"/>
  <c r="G39" i="27"/>
  <c r="F39" i="27"/>
  <c r="E39" i="27"/>
  <c r="D39" i="27"/>
  <c r="O38" i="27"/>
  <c r="M38" i="27"/>
  <c r="J38" i="27"/>
  <c r="H38" i="27"/>
  <c r="E38" i="27"/>
  <c r="O37" i="27"/>
  <c r="M37" i="27"/>
  <c r="J37" i="27"/>
  <c r="H37" i="27"/>
  <c r="E37" i="27"/>
  <c r="O36" i="27"/>
  <c r="M36" i="27"/>
  <c r="J36" i="27"/>
  <c r="H36" i="27"/>
  <c r="P35" i="27"/>
  <c r="O35" i="27"/>
  <c r="N35" i="27"/>
  <c r="M35" i="27"/>
  <c r="L35" i="27"/>
  <c r="K35" i="27"/>
  <c r="J35" i="27"/>
  <c r="I35" i="27"/>
  <c r="H35" i="27"/>
  <c r="G35" i="27"/>
  <c r="F35" i="27"/>
  <c r="E35" i="27"/>
  <c r="D35" i="27"/>
  <c r="O34" i="27"/>
  <c r="M34" i="27"/>
  <c r="J34" i="27"/>
  <c r="H34" i="27"/>
  <c r="E34" i="27"/>
  <c r="O33" i="27"/>
  <c r="M33" i="27"/>
  <c r="J33" i="27"/>
  <c r="H33" i="27"/>
  <c r="E33" i="27"/>
  <c r="O32" i="27"/>
  <c r="M32" i="27"/>
  <c r="J32" i="27"/>
  <c r="H32" i="27"/>
  <c r="P31" i="27"/>
  <c r="O31" i="27"/>
  <c r="N31" i="27"/>
  <c r="M31" i="27"/>
  <c r="L31" i="27"/>
  <c r="K31" i="27"/>
  <c r="J31" i="27"/>
  <c r="I31" i="27"/>
  <c r="H31" i="27"/>
  <c r="G31" i="27"/>
  <c r="F31" i="27"/>
  <c r="E31" i="27"/>
  <c r="D31" i="27"/>
  <c r="O30" i="27"/>
  <c r="M30" i="27"/>
  <c r="J30" i="27"/>
  <c r="H30" i="27"/>
  <c r="E30" i="27"/>
  <c r="O29" i="27"/>
  <c r="M29" i="27"/>
  <c r="J29" i="27"/>
  <c r="H29" i="27"/>
  <c r="E29" i="27"/>
  <c r="O28" i="27"/>
  <c r="M28" i="27"/>
  <c r="J28" i="27"/>
  <c r="H28" i="27"/>
  <c r="E28" i="27"/>
  <c r="O27" i="27"/>
  <c r="M27" i="27"/>
  <c r="J27" i="27"/>
  <c r="H27" i="27"/>
  <c r="P26" i="27"/>
  <c r="O26" i="27"/>
  <c r="M26" i="27"/>
  <c r="K26" i="27"/>
  <c r="J26" i="27"/>
  <c r="I26" i="27"/>
  <c r="H26" i="27"/>
  <c r="G26" i="27"/>
  <c r="F26" i="27"/>
  <c r="E26" i="27"/>
  <c r="D26" i="27"/>
  <c r="O25" i="27"/>
  <c r="M25" i="27"/>
  <c r="J25" i="27"/>
  <c r="H25" i="27"/>
  <c r="E25" i="27"/>
  <c r="O24" i="27"/>
  <c r="M24" i="27"/>
  <c r="J24" i="27"/>
  <c r="H24" i="27"/>
  <c r="E24" i="27"/>
  <c r="O23" i="27"/>
  <c r="M23" i="27"/>
  <c r="J23" i="27"/>
  <c r="H23" i="27"/>
  <c r="E23" i="27"/>
  <c r="O22" i="27"/>
  <c r="M22" i="27"/>
  <c r="J22" i="27"/>
  <c r="H22" i="27"/>
  <c r="P21" i="27"/>
  <c r="O21" i="27"/>
  <c r="N21" i="27"/>
  <c r="M21" i="27"/>
  <c r="L21" i="27"/>
  <c r="K21" i="27"/>
  <c r="J21" i="27"/>
  <c r="I21" i="27"/>
  <c r="H21" i="27"/>
  <c r="G21" i="27"/>
  <c r="F21" i="27"/>
  <c r="E21" i="27"/>
  <c r="D21" i="27"/>
  <c r="O20" i="27"/>
  <c r="M20" i="27"/>
  <c r="J20" i="27"/>
  <c r="H20" i="27"/>
  <c r="E20" i="27"/>
  <c r="O19" i="27"/>
  <c r="M19" i="27"/>
  <c r="J19" i="27"/>
  <c r="H19" i="27"/>
  <c r="E19" i="27"/>
  <c r="O18" i="27"/>
  <c r="M18" i="27"/>
  <c r="J18" i="27"/>
  <c r="H18" i="27"/>
  <c r="P17" i="27"/>
  <c r="O17" i="27"/>
  <c r="N17" i="27"/>
  <c r="M17" i="27"/>
  <c r="L17" i="27"/>
  <c r="K17" i="27"/>
  <c r="J17" i="27"/>
  <c r="I17" i="27"/>
  <c r="H17" i="27"/>
  <c r="G17" i="27"/>
  <c r="F17" i="27"/>
  <c r="E17" i="27"/>
  <c r="D17" i="27"/>
  <c r="C17" i="27"/>
  <c r="O16" i="27"/>
  <c r="M16" i="27"/>
  <c r="J16" i="27"/>
  <c r="H16" i="27"/>
  <c r="E16" i="27"/>
  <c r="O15" i="27"/>
  <c r="M15" i="27"/>
  <c r="J15" i="27"/>
  <c r="H15" i="27"/>
  <c r="O14" i="27"/>
  <c r="M14" i="27"/>
  <c r="J14" i="27"/>
  <c r="H14" i="27"/>
  <c r="P13" i="27"/>
  <c r="O13" i="27"/>
  <c r="N13" i="27"/>
  <c r="M13" i="27"/>
  <c r="L13" i="27"/>
  <c r="K13" i="27"/>
  <c r="J13" i="27"/>
  <c r="I13" i="27"/>
  <c r="H13" i="27"/>
  <c r="G13" i="27"/>
  <c r="F13" i="27"/>
  <c r="E13" i="27"/>
  <c r="D13" i="27"/>
  <c r="P12" i="27"/>
  <c r="O12" i="27"/>
  <c r="N12" i="27"/>
  <c r="M12" i="27"/>
  <c r="L12" i="27"/>
  <c r="K12" i="27"/>
  <c r="J12" i="27"/>
  <c r="I12" i="27"/>
  <c r="H12" i="27"/>
  <c r="G12" i="27"/>
  <c r="F12" i="27"/>
  <c r="E12" i="27"/>
  <c r="D12" i="27"/>
  <c r="P11" i="27"/>
  <c r="O11" i="27"/>
  <c r="M11" i="27"/>
  <c r="J11" i="27"/>
  <c r="H11" i="27"/>
  <c r="E11" i="27"/>
  <c r="P10" i="27"/>
  <c r="O10" i="27"/>
  <c r="M10" i="27"/>
  <c r="J10" i="27"/>
  <c r="H10" i="27"/>
  <c r="E10" i="27"/>
  <c r="P9" i="27"/>
  <c r="O9" i="27"/>
  <c r="M9" i="27"/>
  <c r="J9" i="27"/>
  <c r="H9" i="27"/>
  <c r="E9" i="27"/>
  <c r="P8" i="27"/>
  <c r="O8" i="27"/>
  <c r="M8" i="27"/>
  <c r="J8" i="27"/>
  <c r="H8" i="27"/>
  <c r="P7" i="27"/>
  <c r="O7" i="27"/>
  <c r="N7" i="27"/>
  <c r="M7" i="27"/>
  <c r="L7" i="27"/>
  <c r="K7" i="27"/>
  <c r="J7" i="27"/>
  <c r="I7" i="27"/>
  <c r="H7" i="27"/>
  <c r="G7" i="27"/>
  <c r="F7" i="27"/>
  <c r="E7" i="27"/>
  <c r="D7" i="27"/>
  <c r="P6" i="27"/>
  <c r="O6" i="27"/>
  <c r="M6" i="27"/>
  <c r="J6" i="27"/>
  <c r="H6" i="27"/>
  <c r="E6" i="27"/>
  <c r="P143" i="26"/>
  <c r="O143" i="26"/>
  <c r="M143" i="26"/>
  <c r="E143" i="26"/>
  <c r="P142" i="26"/>
  <c r="O142" i="26"/>
  <c r="N142" i="26"/>
  <c r="M142" i="26"/>
  <c r="L142" i="26"/>
  <c r="K142" i="26"/>
  <c r="J142" i="26"/>
  <c r="I142" i="26"/>
  <c r="H142" i="26"/>
  <c r="G142" i="26"/>
  <c r="F142" i="26"/>
  <c r="E142" i="26"/>
  <c r="D142" i="26"/>
  <c r="P141" i="26"/>
  <c r="O141" i="26"/>
  <c r="M141" i="26"/>
  <c r="P140" i="26"/>
  <c r="O140" i="26"/>
  <c r="N140" i="26"/>
  <c r="M140" i="26"/>
  <c r="L140" i="26"/>
  <c r="K140" i="26"/>
  <c r="J140" i="26"/>
  <c r="I140" i="26"/>
  <c r="H140" i="26"/>
  <c r="G140" i="26"/>
  <c r="F140" i="26"/>
  <c r="E140" i="26"/>
  <c r="D140" i="26"/>
  <c r="P139" i="26"/>
  <c r="O139" i="26"/>
  <c r="N139" i="26"/>
  <c r="M139" i="26"/>
  <c r="L139" i="26"/>
  <c r="K139" i="26"/>
  <c r="J139" i="26"/>
  <c r="I139" i="26"/>
  <c r="H139" i="26"/>
  <c r="G139" i="26"/>
  <c r="F139" i="26"/>
  <c r="E139" i="26"/>
  <c r="D139" i="26"/>
  <c r="O138" i="26"/>
  <c r="M138" i="26"/>
  <c r="J138" i="26"/>
  <c r="H138" i="26"/>
  <c r="E138" i="26"/>
  <c r="O137" i="26"/>
  <c r="M137" i="26"/>
  <c r="J137" i="26"/>
  <c r="H137" i="26"/>
  <c r="E137" i="26"/>
  <c r="O136" i="26"/>
  <c r="M136" i="26"/>
  <c r="J136" i="26"/>
  <c r="H136" i="26"/>
  <c r="E136" i="26"/>
  <c r="O135" i="26"/>
  <c r="M135" i="26"/>
  <c r="J135" i="26"/>
  <c r="H135" i="26"/>
  <c r="E135" i="26"/>
  <c r="O134" i="26"/>
  <c r="M134" i="26"/>
  <c r="J134" i="26"/>
  <c r="H134" i="26"/>
  <c r="E134" i="26"/>
  <c r="O133" i="26"/>
  <c r="M133" i="26"/>
  <c r="J133" i="26"/>
  <c r="H133" i="26"/>
  <c r="E133" i="26"/>
  <c r="O132" i="26"/>
  <c r="M132" i="26"/>
  <c r="J132" i="26"/>
  <c r="H132" i="26"/>
  <c r="E132" i="26"/>
  <c r="O131" i="26"/>
  <c r="M131" i="26"/>
  <c r="J131" i="26"/>
  <c r="H131" i="26"/>
  <c r="E131" i="26"/>
  <c r="O130" i="26"/>
  <c r="M130" i="26"/>
  <c r="J130" i="26"/>
  <c r="H130" i="26"/>
  <c r="E130" i="26"/>
  <c r="O129" i="26"/>
  <c r="M129" i="26"/>
  <c r="J129" i="26"/>
  <c r="H129" i="26"/>
  <c r="P128" i="26"/>
  <c r="O128" i="26"/>
  <c r="N128" i="26"/>
  <c r="M128" i="26"/>
  <c r="L128" i="26"/>
  <c r="K128" i="26"/>
  <c r="J128" i="26"/>
  <c r="I128" i="26"/>
  <c r="H128" i="26"/>
  <c r="G128" i="26"/>
  <c r="F128" i="26"/>
  <c r="E128" i="26"/>
  <c r="D128" i="26"/>
  <c r="O127" i="26"/>
  <c r="M127" i="26"/>
  <c r="J127" i="26"/>
  <c r="H127" i="26"/>
  <c r="E127" i="26"/>
  <c r="O126" i="26"/>
  <c r="M126" i="26"/>
  <c r="J126" i="26"/>
  <c r="H126" i="26"/>
  <c r="E126" i="26"/>
  <c r="O125" i="26"/>
  <c r="M125" i="26"/>
  <c r="J125" i="26"/>
  <c r="H125" i="26"/>
  <c r="E125" i="26"/>
  <c r="O124" i="26"/>
  <c r="M124" i="26"/>
  <c r="J124" i="26"/>
  <c r="H124" i="26"/>
  <c r="E124" i="26"/>
  <c r="O123" i="26"/>
  <c r="M123" i="26"/>
  <c r="J123" i="26"/>
  <c r="H123" i="26"/>
  <c r="E123" i="26"/>
  <c r="O122" i="26"/>
  <c r="M122" i="26"/>
  <c r="J122" i="26"/>
  <c r="H122" i="26"/>
  <c r="E122" i="26"/>
  <c r="O121" i="26"/>
  <c r="M121" i="26"/>
  <c r="J121" i="26"/>
  <c r="H121" i="26"/>
  <c r="E121" i="26"/>
  <c r="O120" i="26"/>
  <c r="M120" i="26"/>
  <c r="J120" i="26"/>
  <c r="H120" i="26"/>
  <c r="E120" i="26"/>
  <c r="O119" i="26"/>
  <c r="M119" i="26"/>
  <c r="J119" i="26"/>
  <c r="H119" i="26"/>
  <c r="E119" i="26"/>
  <c r="O118" i="26"/>
  <c r="M118" i="26"/>
  <c r="J118" i="26"/>
  <c r="H118" i="26"/>
  <c r="E118" i="26"/>
  <c r="O117" i="26"/>
  <c r="M117" i="26"/>
  <c r="J117" i="26"/>
  <c r="H117" i="26"/>
  <c r="E117" i="26"/>
  <c r="O116" i="26"/>
  <c r="M116" i="26"/>
  <c r="J116" i="26"/>
  <c r="H116" i="26"/>
  <c r="E116" i="26"/>
  <c r="O115" i="26"/>
  <c r="M115" i="26"/>
  <c r="J115" i="26"/>
  <c r="H115" i="26"/>
  <c r="E115" i="26"/>
  <c r="O114" i="26"/>
  <c r="M114" i="26"/>
  <c r="J114" i="26"/>
  <c r="H114" i="26"/>
  <c r="O113" i="26"/>
  <c r="M113" i="26"/>
  <c r="J113" i="26"/>
  <c r="H113" i="26"/>
  <c r="O112" i="26"/>
  <c r="M112" i="26"/>
  <c r="J112" i="26"/>
  <c r="H112" i="26"/>
  <c r="E112" i="26"/>
  <c r="O111" i="26"/>
  <c r="M111" i="26"/>
  <c r="J111" i="26"/>
  <c r="H111" i="26"/>
  <c r="E111" i="26"/>
  <c r="O110" i="26"/>
  <c r="M110" i="26"/>
  <c r="J110" i="26"/>
  <c r="H110" i="26"/>
  <c r="E110" i="26"/>
  <c r="O109" i="26"/>
  <c r="M109" i="26"/>
  <c r="J109" i="26"/>
  <c r="H109" i="26"/>
  <c r="E109" i="26"/>
  <c r="P108" i="26"/>
  <c r="O108" i="26"/>
  <c r="N108" i="26"/>
  <c r="M108" i="26"/>
  <c r="L108" i="26"/>
  <c r="K108" i="26"/>
  <c r="J108" i="26"/>
  <c r="I108" i="26"/>
  <c r="H108" i="26"/>
  <c r="G108" i="26"/>
  <c r="F108" i="26"/>
  <c r="E108" i="26"/>
  <c r="D108" i="26"/>
  <c r="O107" i="26"/>
  <c r="M107" i="26"/>
  <c r="J107" i="26"/>
  <c r="H107" i="26"/>
  <c r="E107" i="26"/>
  <c r="O106" i="26"/>
  <c r="M106" i="26"/>
  <c r="J106" i="26"/>
  <c r="H106" i="26"/>
  <c r="E106" i="26"/>
  <c r="O105" i="26"/>
  <c r="M105" i="26"/>
  <c r="J105" i="26"/>
  <c r="H105" i="26"/>
  <c r="E105" i="26"/>
  <c r="O104" i="26"/>
  <c r="M104" i="26"/>
  <c r="J104" i="26"/>
  <c r="H104" i="26"/>
  <c r="E104" i="26"/>
  <c r="O103" i="26"/>
  <c r="M103" i="26"/>
  <c r="J103" i="26"/>
  <c r="H103" i="26"/>
  <c r="E103" i="26"/>
  <c r="O102" i="26"/>
  <c r="M102" i="26"/>
  <c r="J102" i="26"/>
  <c r="H102" i="26"/>
  <c r="E102" i="26"/>
  <c r="O101" i="26"/>
  <c r="M101" i="26"/>
  <c r="J101" i="26"/>
  <c r="H101" i="26"/>
  <c r="E101" i="26"/>
  <c r="O100" i="26"/>
  <c r="M100" i="26"/>
  <c r="J100" i="26"/>
  <c r="H100" i="26"/>
  <c r="E100" i="26"/>
  <c r="O98" i="26"/>
  <c r="M98" i="26"/>
  <c r="J98" i="26"/>
  <c r="H98" i="26"/>
  <c r="E98" i="26"/>
  <c r="O97" i="26"/>
  <c r="M97" i="26"/>
  <c r="J97" i="26"/>
  <c r="H97" i="26"/>
  <c r="E97" i="26"/>
  <c r="O93" i="26"/>
  <c r="M93" i="26"/>
  <c r="J93" i="26"/>
  <c r="H93" i="26"/>
  <c r="E93" i="26"/>
  <c r="O92" i="26"/>
  <c r="M92" i="26"/>
  <c r="J92" i="26"/>
  <c r="H92" i="26"/>
  <c r="E92" i="26"/>
  <c r="O91" i="26"/>
  <c r="M91" i="26"/>
  <c r="J91" i="26"/>
  <c r="H91" i="26"/>
  <c r="E91" i="26"/>
  <c r="O90" i="26"/>
  <c r="M90" i="26"/>
  <c r="J90" i="26"/>
  <c r="H90" i="26"/>
  <c r="E90" i="26"/>
  <c r="O89" i="26"/>
  <c r="M89" i="26"/>
  <c r="J89" i="26"/>
  <c r="H89" i="26"/>
  <c r="P88" i="26"/>
  <c r="O88" i="26"/>
  <c r="N88" i="26"/>
  <c r="M88" i="26"/>
  <c r="L88" i="26"/>
  <c r="K88" i="26"/>
  <c r="J88" i="26"/>
  <c r="I88" i="26"/>
  <c r="H88" i="26"/>
  <c r="G88" i="26"/>
  <c r="F88" i="26"/>
  <c r="E88" i="26"/>
  <c r="D88" i="26"/>
  <c r="P87" i="26"/>
  <c r="O87" i="26"/>
  <c r="N87" i="26"/>
  <c r="M87" i="26"/>
  <c r="L87" i="26"/>
  <c r="K87" i="26"/>
  <c r="J87" i="26"/>
  <c r="I87" i="26"/>
  <c r="H87" i="26"/>
  <c r="G87" i="26"/>
  <c r="F87" i="26"/>
  <c r="E87" i="26"/>
  <c r="D87" i="26"/>
  <c r="P86" i="26"/>
  <c r="O86" i="26"/>
  <c r="M86" i="26"/>
  <c r="K86" i="26"/>
  <c r="J86" i="26"/>
  <c r="I86" i="26"/>
  <c r="H86" i="26"/>
  <c r="G86" i="26"/>
  <c r="F86" i="26"/>
  <c r="E86" i="26"/>
  <c r="D86" i="26"/>
  <c r="O85" i="26"/>
  <c r="M85" i="26"/>
  <c r="J85" i="26"/>
  <c r="H85" i="26"/>
  <c r="O84" i="26"/>
  <c r="M84" i="26"/>
  <c r="J84" i="26"/>
  <c r="H84" i="26"/>
  <c r="O83" i="26"/>
  <c r="M83" i="26"/>
  <c r="J83" i="26"/>
  <c r="H83" i="26"/>
  <c r="P82" i="26"/>
  <c r="O82" i="26"/>
  <c r="N82" i="26"/>
  <c r="M82" i="26"/>
  <c r="L82" i="26"/>
  <c r="K82" i="26"/>
  <c r="J82" i="26"/>
  <c r="I82" i="26"/>
  <c r="H82" i="26"/>
  <c r="G82" i="26"/>
  <c r="F82" i="26"/>
  <c r="E82" i="26"/>
  <c r="D82" i="26"/>
  <c r="O81" i="26"/>
  <c r="M81" i="26"/>
  <c r="J81" i="26"/>
  <c r="H81" i="26"/>
  <c r="E81" i="26"/>
  <c r="O80" i="26"/>
  <c r="M80" i="26"/>
  <c r="K80" i="26"/>
  <c r="J80" i="26"/>
  <c r="H80" i="26"/>
  <c r="P79" i="26"/>
  <c r="O79" i="26"/>
  <c r="N79" i="26"/>
  <c r="M79" i="26"/>
  <c r="L79" i="26"/>
  <c r="K79" i="26"/>
  <c r="J79" i="26"/>
  <c r="I79" i="26"/>
  <c r="H79" i="26"/>
  <c r="E79" i="26"/>
  <c r="P78" i="26"/>
  <c r="O78" i="26"/>
  <c r="M78" i="26"/>
  <c r="K78" i="26"/>
  <c r="J78" i="26"/>
  <c r="H78" i="26"/>
  <c r="E78" i="26"/>
  <c r="P77" i="26"/>
  <c r="O77" i="26"/>
  <c r="M77" i="26"/>
  <c r="K77" i="26"/>
  <c r="J77" i="26"/>
  <c r="H77" i="26"/>
  <c r="E77" i="26"/>
  <c r="P76" i="26"/>
  <c r="O76" i="26"/>
  <c r="M76" i="26"/>
  <c r="K76" i="26"/>
  <c r="J76" i="26"/>
  <c r="H76" i="26"/>
  <c r="E76" i="26"/>
  <c r="P75" i="26"/>
  <c r="O75" i="26"/>
  <c r="M75" i="26"/>
  <c r="K75" i="26"/>
  <c r="J75" i="26"/>
  <c r="H75" i="26"/>
  <c r="E75" i="26"/>
  <c r="P74" i="26"/>
  <c r="O74" i="26"/>
  <c r="M74" i="26"/>
  <c r="K74" i="26"/>
  <c r="J74" i="26"/>
  <c r="H74" i="26"/>
  <c r="E74" i="26"/>
  <c r="O73" i="26"/>
  <c r="M73" i="26"/>
  <c r="J73" i="26"/>
  <c r="H73" i="26"/>
  <c r="E73" i="26"/>
  <c r="O72" i="26"/>
  <c r="M72" i="26"/>
  <c r="K72" i="26"/>
  <c r="J72" i="26"/>
  <c r="H72" i="26"/>
  <c r="E72" i="26"/>
  <c r="P71" i="26"/>
  <c r="O71" i="26"/>
  <c r="N71" i="26"/>
  <c r="M71" i="26"/>
  <c r="L71" i="26"/>
  <c r="K71" i="26"/>
  <c r="J71" i="26"/>
  <c r="I71" i="26"/>
  <c r="H71" i="26"/>
  <c r="G71" i="26"/>
  <c r="F71" i="26"/>
  <c r="E71" i="26"/>
  <c r="D71" i="26"/>
  <c r="O70" i="26"/>
  <c r="M70" i="26"/>
  <c r="J70" i="26"/>
  <c r="H70" i="26"/>
  <c r="E70" i="26"/>
  <c r="O69" i="26"/>
  <c r="M69" i="26"/>
  <c r="P68" i="26"/>
  <c r="O68" i="26"/>
  <c r="N68" i="26"/>
  <c r="M68" i="26"/>
  <c r="L68" i="26"/>
  <c r="K68" i="26"/>
  <c r="J68" i="26"/>
  <c r="I68" i="26"/>
  <c r="H68" i="26"/>
  <c r="G68" i="26"/>
  <c r="F68" i="26"/>
  <c r="E68" i="26"/>
  <c r="D68" i="26"/>
  <c r="O67" i="26"/>
  <c r="M67" i="26"/>
  <c r="J67" i="26"/>
  <c r="H67" i="26"/>
  <c r="E67" i="26"/>
  <c r="O66" i="26"/>
  <c r="M66" i="26"/>
  <c r="J66" i="26"/>
  <c r="H66" i="26"/>
  <c r="E66" i="26"/>
  <c r="O65" i="26"/>
  <c r="M65" i="26"/>
  <c r="P64" i="26"/>
  <c r="O64" i="26"/>
  <c r="M64" i="26"/>
  <c r="K64" i="26"/>
  <c r="J64" i="26"/>
  <c r="I64" i="26"/>
  <c r="H64" i="26"/>
  <c r="G64" i="26"/>
  <c r="F64" i="26"/>
  <c r="E64" i="26"/>
  <c r="D64" i="26"/>
  <c r="P63" i="26"/>
  <c r="O63" i="26"/>
  <c r="M63" i="26"/>
  <c r="K63" i="26"/>
  <c r="J63" i="26"/>
  <c r="H63" i="26"/>
  <c r="E63" i="26"/>
  <c r="P62" i="26"/>
  <c r="O62" i="26"/>
  <c r="M62" i="26"/>
  <c r="K62" i="26"/>
  <c r="J62" i="26"/>
  <c r="H62" i="26"/>
  <c r="E62" i="26"/>
  <c r="P61" i="26"/>
  <c r="O61" i="26"/>
  <c r="M61" i="26"/>
  <c r="K61" i="26"/>
  <c r="J61" i="26"/>
  <c r="H61" i="26"/>
  <c r="E61" i="26"/>
  <c r="P60" i="26"/>
  <c r="O60" i="26"/>
  <c r="M60" i="26"/>
  <c r="K60" i="26"/>
  <c r="J60" i="26"/>
  <c r="H60" i="26"/>
  <c r="E60" i="26"/>
  <c r="P59" i="26"/>
  <c r="O59" i="26"/>
  <c r="M59" i="26"/>
  <c r="K59" i="26"/>
  <c r="J59" i="26"/>
  <c r="H59" i="26"/>
  <c r="P58" i="26"/>
  <c r="O58" i="26"/>
  <c r="N58" i="26"/>
  <c r="M58" i="26"/>
  <c r="L58" i="26"/>
  <c r="K58" i="26"/>
  <c r="J58" i="26"/>
  <c r="I58" i="26"/>
  <c r="H58" i="26"/>
  <c r="G58" i="26"/>
  <c r="F58" i="26"/>
  <c r="E58" i="26"/>
  <c r="D58" i="26"/>
  <c r="O57" i="26"/>
  <c r="M57" i="26"/>
  <c r="J57" i="26"/>
  <c r="H57" i="26"/>
  <c r="E57" i="26"/>
  <c r="O56" i="26"/>
  <c r="M56" i="26"/>
  <c r="J56" i="26"/>
  <c r="H56" i="26"/>
  <c r="E56" i="26"/>
  <c r="O55" i="26"/>
  <c r="M55" i="26"/>
  <c r="P54" i="26"/>
  <c r="O54" i="26"/>
  <c r="N54" i="26"/>
  <c r="M54" i="26"/>
  <c r="L54" i="26"/>
  <c r="K54" i="26"/>
  <c r="J54" i="26"/>
  <c r="I54" i="26"/>
  <c r="H54" i="26"/>
  <c r="G54" i="26"/>
  <c r="F54" i="26"/>
  <c r="E54" i="26"/>
  <c r="D54" i="26"/>
  <c r="O53" i="26"/>
  <c r="M53" i="26"/>
  <c r="J53" i="26"/>
  <c r="H53" i="26"/>
  <c r="E53" i="26"/>
  <c r="O52" i="26"/>
  <c r="M52" i="26"/>
  <c r="J52" i="26"/>
  <c r="H52" i="26"/>
  <c r="E52" i="26"/>
  <c r="O51" i="26"/>
  <c r="M51" i="26"/>
  <c r="J51" i="26"/>
  <c r="H51" i="26"/>
  <c r="E51" i="26"/>
  <c r="O50" i="26"/>
  <c r="M50" i="26"/>
  <c r="J50" i="26"/>
  <c r="H50" i="26"/>
  <c r="E50" i="26"/>
  <c r="O49" i="26"/>
  <c r="M49" i="26"/>
  <c r="P48" i="26"/>
  <c r="O48" i="26"/>
  <c r="N48" i="26"/>
  <c r="M48" i="26"/>
  <c r="L48" i="26"/>
  <c r="K48" i="26"/>
  <c r="J48" i="26"/>
  <c r="I48" i="26"/>
  <c r="H48" i="26"/>
  <c r="G48" i="26"/>
  <c r="F48" i="26"/>
  <c r="E48" i="26"/>
  <c r="D48" i="26"/>
  <c r="O47" i="26"/>
  <c r="M47" i="26"/>
  <c r="J47" i="26"/>
  <c r="H47" i="26"/>
  <c r="E47" i="26"/>
  <c r="O46" i="26"/>
  <c r="M46" i="26"/>
  <c r="J46" i="26"/>
  <c r="H46" i="26"/>
  <c r="E46" i="26"/>
  <c r="O45" i="26"/>
  <c r="M45" i="26"/>
  <c r="J45" i="26"/>
  <c r="H45" i="26"/>
  <c r="E45" i="26"/>
  <c r="O44" i="26"/>
  <c r="M44" i="26"/>
  <c r="K44" i="26"/>
  <c r="J44" i="26"/>
  <c r="H44" i="26"/>
  <c r="P43" i="26"/>
  <c r="O43" i="26"/>
  <c r="N43" i="26"/>
  <c r="M43" i="26"/>
  <c r="L43" i="26"/>
  <c r="K43" i="26"/>
  <c r="J43" i="26"/>
  <c r="I43" i="26"/>
  <c r="H43" i="26"/>
  <c r="G43" i="26"/>
  <c r="F43" i="26"/>
  <c r="E43" i="26"/>
  <c r="D43" i="26"/>
  <c r="O42" i="26"/>
  <c r="M42" i="26"/>
  <c r="J42" i="26"/>
  <c r="H42" i="26"/>
  <c r="E42" i="26"/>
  <c r="P41" i="26"/>
  <c r="O41" i="26"/>
  <c r="M41" i="26"/>
  <c r="K41" i="26"/>
  <c r="J41" i="26"/>
  <c r="H41" i="26"/>
  <c r="E41" i="26"/>
  <c r="P40" i="26"/>
  <c r="O40" i="26"/>
  <c r="M40" i="26"/>
  <c r="K40" i="26"/>
  <c r="J40" i="26"/>
  <c r="H40" i="26"/>
  <c r="E40" i="26"/>
  <c r="P39" i="26"/>
  <c r="O39" i="26"/>
  <c r="M39" i="26"/>
  <c r="K39" i="26"/>
  <c r="J39" i="26"/>
  <c r="H39" i="26"/>
  <c r="E39" i="26"/>
  <c r="P38" i="26"/>
  <c r="O38" i="26"/>
  <c r="M38" i="26"/>
  <c r="K38" i="26"/>
  <c r="J38" i="26"/>
  <c r="H38" i="26"/>
  <c r="E38" i="26"/>
  <c r="P37" i="26"/>
  <c r="O37" i="26"/>
  <c r="M37" i="26"/>
  <c r="K37" i="26"/>
  <c r="J37" i="26"/>
  <c r="H37" i="26"/>
  <c r="E37" i="26"/>
  <c r="P36" i="26"/>
  <c r="O36" i="26"/>
  <c r="M36" i="26"/>
  <c r="K36" i="26"/>
  <c r="J36" i="26"/>
  <c r="H36" i="26"/>
  <c r="E36" i="26"/>
  <c r="O35" i="26"/>
  <c r="M35" i="26"/>
  <c r="K35" i="26"/>
  <c r="J35" i="26"/>
  <c r="H35" i="26"/>
  <c r="P34" i="26"/>
  <c r="O34" i="26"/>
  <c r="M34" i="26"/>
  <c r="K34" i="26"/>
  <c r="J34" i="26"/>
  <c r="I34" i="26"/>
  <c r="H34" i="26"/>
  <c r="G34" i="26"/>
  <c r="F34" i="26"/>
  <c r="E34" i="26"/>
  <c r="D34" i="26"/>
  <c r="P33" i="26"/>
  <c r="O33" i="26"/>
  <c r="M33" i="26"/>
  <c r="K33" i="26"/>
  <c r="J33" i="26"/>
  <c r="H33" i="26"/>
  <c r="E33" i="26"/>
  <c r="P32" i="26"/>
  <c r="O32" i="26"/>
  <c r="M32" i="26"/>
  <c r="K32" i="26"/>
  <c r="J32" i="26"/>
  <c r="H32" i="26"/>
  <c r="E32" i="26"/>
  <c r="P31" i="26"/>
  <c r="O31" i="26"/>
  <c r="M31" i="26"/>
  <c r="K31" i="26"/>
  <c r="J31" i="26"/>
  <c r="H31" i="26"/>
  <c r="E31" i="26"/>
  <c r="P30" i="26"/>
  <c r="O30" i="26"/>
  <c r="M30" i="26"/>
  <c r="K30" i="26"/>
  <c r="J30" i="26"/>
  <c r="H30" i="26"/>
  <c r="P29" i="26"/>
  <c r="O29" i="26"/>
  <c r="N29" i="26"/>
  <c r="M29" i="26"/>
  <c r="L29" i="26"/>
  <c r="K29" i="26"/>
  <c r="J29" i="26"/>
  <c r="I29" i="26"/>
  <c r="H29" i="26"/>
  <c r="G29" i="26"/>
  <c r="F29" i="26"/>
  <c r="E29" i="26"/>
  <c r="D29" i="26"/>
  <c r="O28" i="26"/>
  <c r="M28" i="26"/>
  <c r="J28" i="26"/>
  <c r="H28" i="26"/>
  <c r="E28" i="26"/>
  <c r="O27" i="26"/>
  <c r="M27" i="26"/>
  <c r="K27" i="26"/>
  <c r="J27" i="26"/>
  <c r="H27" i="26"/>
  <c r="E27" i="26"/>
  <c r="O26" i="26"/>
  <c r="M26" i="26"/>
  <c r="K26" i="26"/>
  <c r="J26" i="26"/>
  <c r="H26" i="26"/>
  <c r="E26" i="26"/>
  <c r="O25" i="26"/>
  <c r="M25" i="26"/>
  <c r="K25" i="26"/>
  <c r="J25" i="26"/>
  <c r="H25" i="26"/>
  <c r="P24" i="26"/>
  <c r="O24" i="26"/>
  <c r="N24" i="26"/>
  <c r="M24" i="26"/>
  <c r="L24" i="26"/>
  <c r="K24" i="26"/>
  <c r="J24" i="26"/>
  <c r="I24" i="26"/>
  <c r="H24" i="26"/>
  <c r="G24" i="26"/>
  <c r="F24" i="26"/>
  <c r="E24" i="26"/>
  <c r="D24" i="26"/>
  <c r="O23" i="26"/>
  <c r="M23" i="26"/>
  <c r="J23" i="26"/>
  <c r="H23" i="26"/>
  <c r="E23" i="26"/>
  <c r="P22" i="26"/>
  <c r="O22" i="26"/>
  <c r="M22" i="26"/>
  <c r="K22" i="26"/>
  <c r="J22" i="26"/>
  <c r="H22" i="26"/>
  <c r="E22" i="26"/>
  <c r="O21" i="26"/>
  <c r="M21" i="26"/>
  <c r="K21" i="26"/>
  <c r="J21" i="26"/>
  <c r="H21" i="26"/>
  <c r="P20" i="26"/>
  <c r="O20" i="26"/>
  <c r="N20" i="26"/>
  <c r="M20" i="26"/>
  <c r="L20" i="26"/>
  <c r="K20" i="26"/>
  <c r="J20" i="26"/>
  <c r="I20" i="26"/>
  <c r="H20" i="26"/>
  <c r="G20" i="26"/>
  <c r="F20" i="26"/>
  <c r="E20" i="26"/>
  <c r="D20" i="26"/>
  <c r="O19" i="26"/>
  <c r="M19" i="26"/>
  <c r="J19" i="26"/>
  <c r="H19" i="26"/>
  <c r="E19" i="26"/>
  <c r="O18" i="26"/>
  <c r="M18" i="26"/>
  <c r="J18" i="26"/>
  <c r="H18" i="26"/>
  <c r="E18" i="26"/>
  <c r="O17" i="26"/>
  <c r="M17" i="26"/>
  <c r="K17" i="26"/>
  <c r="J17" i="26"/>
  <c r="H17" i="26"/>
  <c r="P16" i="26"/>
  <c r="O16" i="26"/>
  <c r="M16" i="26"/>
  <c r="K16" i="26"/>
  <c r="J16" i="26"/>
  <c r="H16" i="26"/>
  <c r="P15" i="26"/>
  <c r="O15" i="26"/>
  <c r="N15" i="26"/>
  <c r="M15" i="26"/>
  <c r="L15" i="26"/>
  <c r="K15" i="26"/>
  <c r="J15" i="26"/>
  <c r="I15" i="26"/>
  <c r="H15" i="26"/>
  <c r="G15" i="26"/>
  <c r="F15" i="26"/>
  <c r="E15" i="26"/>
  <c r="D15" i="26"/>
  <c r="P14" i="26"/>
  <c r="O14" i="26"/>
  <c r="N14" i="26"/>
  <c r="M14" i="26"/>
  <c r="L14" i="26"/>
  <c r="K14" i="26"/>
  <c r="J14" i="26"/>
  <c r="I14" i="26"/>
  <c r="H14" i="26"/>
  <c r="G14" i="26"/>
  <c r="F14" i="26"/>
  <c r="E14" i="26"/>
  <c r="D14" i="26"/>
  <c r="P13" i="26"/>
  <c r="O13" i="26"/>
  <c r="M13" i="26"/>
  <c r="J13" i="26"/>
  <c r="H13" i="26"/>
  <c r="F13" i="26"/>
  <c r="E13" i="26"/>
  <c r="P12" i="26"/>
  <c r="O12" i="26"/>
  <c r="M12" i="26"/>
  <c r="J12" i="26"/>
  <c r="H12" i="26"/>
  <c r="F12" i="26"/>
  <c r="E12" i="26"/>
  <c r="P11" i="26"/>
  <c r="O11" i="26"/>
  <c r="M11" i="26"/>
  <c r="J11" i="26"/>
  <c r="H11" i="26"/>
  <c r="F11" i="26"/>
  <c r="E11" i="26"/>
  <c r="P10" i="26"/>
  <c r="O10" i="26"/>
  <c r="M10" i="26"/>
  <c r="J10" i="26"/>
  <c r="H10" i="26"/>
  <c r="F10" i="26"/>
  <c r="E10" i="26"/>
  <c r="P9" i="26"/>
  <c r="O9" i="26"/>
  <c r="M9" i="26"/>
  <c r="J9" i="26"/>
  <c r="H9" i="26"/>
  <c r="F9" i="26"/>
  <c r="E9" i="26"/>
  <c r="P8" i="26"/>
  <c r="O8" i="26"/>
  <c r="M8" i="26"/>
  <c r="K8" i="26"/>
  <c r="J8" i="26"/>
  <c r="H8" i="26"/>
  <c r="P7" i="26"/>
  <c r="O7" i="26"/>
  <c r="N7" i="26"/>
  <c r="M7" i="26"/>
  <c r="L7" i="26"/>
  <c r="K7" i="26"/>
  <c r="J7" i="26"/>
  <c r="I7" i="26"/>
  <c r="H7" i="26"/>
  <c r="G7" i="26"/>
  <c r="F7" i="26"/>
  <c r="E7" i="26"/>
  <c r="D7" i="26"/>
  <c r="P6" i="26"/>
  <c r="O6" i="26"/>
  <c r="M6" i="26"/>
  <c r="J6" i="26"/>
  <c r="H6" i="26"/>
  <c r="F6" i="26"/>
  <c r="E6" i="26"/>
  <c r="E208" i="25"/>
  <c r="E207" i="25"/>
  <c r="N206" i="25"/>
  <c r="M206" i="25"/>
  <c r="L206" i="25"/>
  <c r="K206" i="25"/>
  <c r="J206" i="25"/>
  <c r="I206" i="25"/>
  <c r="H206" i="25"/>
  <c r="G206" i="25"/>
  <c r="F206" i="25"/>
  <c r="E206" i="25"/>
  <c r="D206" i="25"/>
  <c r="N205" i="25"/>
  <c r="M205" i="25"/>
  <c r="L205" i="25"/>
  <c r="K205" i="25"/>
  <c r="J205" i="25"/>
  <c r="I205" i="25"/>
  <c r="H205" i="25"/>
  <c r="G205" i="25"/>
  <c r="F205" i="25"/>
  <c r="E205" i="25"/>
  <c r="D205" i="25"/>
  <c r="N204" i="25"/>
  <c r="N203" i="25"/>
  <c r="M203" i="25"/>
  <c r="L203" i="25"/>
  <c r="K203" i="25"/>
  <c r="J203" i="25"/>
  <c r="I203" i="25"/>
  <c r="H203" i="25"/>
  <c r="G203" i="25"/>
  <c r="F203" i="25"/>
  <c r="E203" i="25"/>
  <c r="D203" i="25"/>
  <c r="N202" i="25"/>
  <c r="M202" i="25"/>
  <c r="L202" i="25"/>
  <c r="K202" i="25"/>
  <c r="J202" i="25"/>
  <c r="I202" i="25"/>
  <c r="H202" i="25"/>
  <c r="G202" i="25"/>
  <c r="F202" i="25"/>
  <c r="E202" i="25"/>
  <c r="D202" i="25"/>
  <c r="N201" i="25"/>
  <c r="M201" i="25"/>
  <c r="L201" i="25"/>
  <c r="K201" i="25"/>
  <c r="J201" i="25"/>
  <c r="I201" i="25"/>
  <c r="H201" i="25"/>
  <c r="N200" i="25"/>
  <c r="M200" i="25"/>
  <c r="L200" i="25"/>
  <c r="K200" i="25"/>
  <c r="J200" i="25"/>
  <c r="I200" i="25"/>
  <c r="H200" i="25"/>
  <c r="G200" i="25"/>
  <c r="F200" i="25"/>
  <c r="E200" i="25"/>
  <c r="D200" i="25"/>
  <c r="N194" i="25"/>
  <c r="M193" i="25"/>
  <c r="K193" i="25"/>
  <c r="I193" i="25"/>
  <c r="H193" i="25"/>
  <c r="E193" i="25"/>
  <c r="M192" i="25"/>
  <c r="K192" i="25"/>
  <c r="I192" i="25"/>
  <c r="H192" i="25"/>
  <c r="E192" i="25"/>
  <c r="M191" i="25"/>
  <c r="K191" i="25"/>
  <c r="H191" i="25"/>
  <c r="E191" i="25"/>
  <c r="M190" i="25"/>
  <c r="K190" i="25"/>
  <c r="I190" i="25"/>
  <c r="H190" i="25"/>
  <c r="E190" i="25"/>
  <c r="N189" i="25"/>
  <c r="M189" i="25"/>
  <c r="K189" i="25"/>
  <c r="I189" i="25"/>
  <c r="H189" i="25"/>
  <c r="E189" i="25"/>
  <c r="M188" i="25"/>
  <c r="K188" i="25"/>
  <c r="I188" i="25"/>
  <c r="H188" i="25"/>
  <c r="N187" i="25"/>
  <c r="M187" i="25"/>
  <c r="K187" i="25"/>
  <c r="I187" i="25"/>
  <c r="H187" i="25"/>
  <c r="G187" i="25"/>
  <c r="F187" i="25"/>
  <c r="E187" i="25"/>
  <c r="D187" i="25"/>
  <c r="N186" i="25"/>
  <c r="M186" i="25"/>
  <c r="K186" i="25"/>
  <c r="I186" i="25"/>
  <c r="H186" i="25"/>
  <c r="E186" i="25"/>
  <c r="N185" i="25"/>
  <c r="M185" i="25"/>
  <c r="K185" i="25"/>
  <c r="I185" i="25"/>
  <c r="H185" i="25"/>
  <c r="E185" i="25"/>
  <c r="N184" i="25"/>
  <c r="M184" i="25"/>
  <c r="K184" i="25"/>
  <c r="I184" i="25"/>
  <c r="H184" i="25"/>
  <c r="E184" i="25"/>
  <c r="N183" i="25"/>
  <c r="M183" i="25"/>
  <c r="K183" i="25"/>
  <c r="I183" i="25"/>
  <c r="H183" i="25"/>
  <c r="E183" i="25"/>
  <c r="N182" i="25"/>
  <c r="M182" i="25"/>
  <c r="K182" i="25"/>
  <c r="I182" i="25"/>
  <c r="H182" i="25"/>
  <c r="N181" i="25"/>
  <c r="M181" i="25"/>
  <c r="K181" i="25"/>
  <c r="I181" i="25"/>
  <c r="H181" i="25"/>
  <c r="E181" i="25"/>
  <c r="N180" i="25"/>
  <c r="M180" i="25"/>
  <c r="K180" i="25"/>
  <c r="I180" i="25"/>
  <c r="H180" i="25"/>
  <c r="E180" i="25"/>
  <c r="N179" i="25"/>
  <c r="M179" i="25"/>
  <c r="K179" i="25"/>
  <c r="I179" i="25"/>
  <c r="H179" i="25"/>
  <c r="E179" i="25"/>
  <c r="N178" i="25"/>
  <c r="M178" i="25"/>
  <c r="L178" i="25"/>
  <c r="K178" i="25"/>
  <c r="J178" i="25"/>
  <c r="I178" i="25"/>
  <c r="H178" i="25"/>
  <c r="G178" i="25"/>
  <c r="F178" i="25"/>
  <c r="E178" i="25"/>
  <c r="D178" i="25"/>
  <c r="M177" i="25"/>
  <c r="K177" i="25"/>
  <c r="H177" i="25"/>
  <c r="M176" i="25"/>
  <c r="K176" i="25"/>
  <c r="H176" i="25"/>
  <c r="E176" i="25"/>
  <c r="M175" i="25"/>
  <c r="K175" i="25"/>
  <c r="H175" i="25"/>
  <c r="E175" i="25"/>
  <c r="M174" i="25"/>
  <c r="K174" i="25"/>
  <c r="H174" i="25"/>
  <c r="E174" i="25"/>
  <c r="M173" i="25"/>
  <c r="K173" i="25"/>
  <c r="H173" i="25"/>
  <c r="E173" i="25"/>
  <c r="M172" i="25"/>
  <c r="K172" i="25"/>
  <c r="H172" i="25"/>
  <c r="E172" i="25"/>
  <c r="M171" i="25"/>
  <c r="K171" i="25"/>
  <c r="H171" i="25"/>
  <c r="M170" i="25"/>
  <c r="K170" i="25"/>
  <c r="H170" i="25"/>
  <c r="E170" i="25"/>
  <c r="M169" i="25"/>
  <c r="K169" i="25"/>
  <c r="H169" i="25"/>
  <c r="E169" i="25"/>
  <c r="M168" i="25"/>
  <c r="K168" i="25"/>
  <c r="H168" i="25"/>
  <c r="E168" i="25"/>
  <c r="N167" i="25"/>
  <c r="M167" i="25"/>
  <c r="L167" i="25"/>
  <c r="K167" i="25"/>
  <c r="J167" i="25"/>
  <c r="I167" i="25"/>
  <c r="H167" i="25"/>
  <c r="G167" i="25"/>
  <c r="F167" i="25"/>
  <c r="E167" i="25"/>
  <c r="D167" i="25"/>
  <c r="M166" i="25"/>
  <c r="K166" i="25"/>
  <c r="H166" i="25"/>
  <c r="E166" i="25"/>
  <c r="M165" i="25"/>
  <c r="K165" i="25"/>
  <c r="H165" i="25"/>
  <c r="E165" i="25"/>
  <c r="M164" i="25"/>
  <c r="K164" i="25"/>
  <c r="H164" i="25"/>
  <c r="E164" i="25"/>
  <c r="M163" i="25"/>
  <c r="K163" i="25"/>
  <c r="H163" i="25"/>
  <c r="E163" i="25"/>
  <c r="M162" i="25"/>
  <c r="K162" i="25"/>
  <c r="H162" i="25"/>
  <c r="E162" i="25"/>
  <c r="M161" i="25"/>
  <c r="K161" i="25"/>
  <c r="H161" i="25"/>
  <c r="E161" i="25"/>
  <c r="M160" i="25"/>
  <c r="K160" i="25"/>
  <c r="H160" i="25"/>
  <c r="M159" i="25"/>
  <c r="K159" i="25"/>
  <c r="H159" i="25"/>
  <c r="E159" i="25"/>
  <c r="M158" i="25"/>
  <c r="K158" i="25"/>
  <c r="H158" i="25"/>
  <c r="E158" i="25"/>
  <c r="M157" i="25"/>
  <c r="K157" i="25"/>
  <c r="H157" i="25"/>
  <c r="E157" i="25"/>
  <c r="N156" i="25"/>
  <c r="M156" i="25"/>
  <c r="K156" i="25"/>
  <c r="I156" i="25"/>
  <c r="H156" i="25"/>
  <c r="G156" i="25"/>
  <c r="F156" i="25"/>
  <c r="E156" i="25"/>
  <c r="D156" i="25"/>
  <c r="M155" i="25"/>
  <c r="K155" i="25"/>
  <c r="H155" i="25"/>
  <c r="E155" i="25"/>
  <c r="M154" i="25"/>
  <c r="K154" i="25"/>
  <c r="H154" i="25"/>
  <c r="E154" i="25"/>
  <c r="M153" i="25"/>
  <c r="K153" i="25"/>
  <c r="H153" i="25"/>
  <c r="E153" i="25"/>
  <c r="M152" i="25"/>
  <c r="K152" i="25"/>
  <c r="H152" i="25"/>
  <c r="E152" i="25"/>
  <c r="M151" i="25"/>
  <c r="K151" i="25"/>
  <c r="H151" i="25"/>
  <c r="E151" i="25"/>
  <c r="M150" i="25"/>
  <c r="K150" i="25"/>
  <c r="H150" i="25"/>
  <c r="E150" i="25"/>
  <c r="M149" i="25"/>
  <c r="K149" i="25"/>
  <c r="H149" i="25"/>
  <c r="E149" i="25"/>
  <c r="M148" i="25"/>
  <c r="K148" i="25"/>
  <c r="H148" i="25"/>
  <c r="N147" i="25"/>
  <c r="M147" i="25"/>
  <c r="L147" i="25"/>
  <c r="K147" i="25"/>
  <c r="J147" i="25"/>
  <c r="I147" i="25"/>
  <c r="H147" i="25"/>
  <c r="G147" i="25"/>
  <c r="F147" i="25"/>
  <c r="E147" i="25"/>
  <c r="D147" i="25"/>
  <c r="N146" i="25"/>
  <c r="M145" i="25"/>
  <c r="K145" i="25"/>
  <c r="H145" i="25"/>
  <c r="E145" i="25"/>
  <c r="M144" i="25"/>
  <c r="K144" i="25"/>
  <c r="H144" i="25"/>
  <c r="E144" i="25"/>
  <c r="M143" i="25"/>
  <c r="K143" i="25"/>
  <c r="H143" i="25"/>
  <c r="E143" i="25"/>
  <c r="M142" i="25"/>
  <c r="K142" i="25"/>
  <c r="H142" i="25"/>
  <c r="E142" i="25"/>
  <c r="N135" i="25"/>
  <c r="M134" i="25"/>
  <c r="K134" i="25"/>
  <c r="H134" i="25"/>
  <c r="E134" i="25"/>
  <c r="M131" i="25"/>
  <c r="K131" i="25"/>
  <c r="H131" i="25"/>
  <c r="E131" i="25"/>
  <c r="M129" i="25"/>
  <c r="K129" i="25"/>
  <c r="H129" i="25"/>
  <c r="M128" i="25"/>
  <c r="K128" i="25"/>
  <c r="H128" i="25"/>
  <c r="E128" i="25"/>
  <c r="M127" i="25"/>
  <c r="K127" i="25"/>
  <c r="H127" i="25"/>
  <c r="E127" i="25"/>
  <c r="M126" i="25"/>
  <c r="K126" i="25"/>
  <c r="H126" i="25"/>
  <c r="E126" i="25"/>
  <c r="N125" i="25"/>
  <c r="M125" i="25"/>
  <c r="L125" i="25"/>
  <c r="K125" i="25"/>
  <c r="J125" i="25"/>
  <c r="I125" i="25"/>
  <c r="H125" i="25"/>
  <c r="G125" i="25"/>
  <c r="F125" i="25"/>
  <c r="E125" i="25"/>
  <c r="D125" i="25"/>
  <c r="N124" i="25"/>
  <c r="M124" i="25"/>
  <c r="K124" i="25"/>
  <c r="I124" i="25"/>
  <c r="H124" i="25"/>
  <c r="E124" i="25"/>
  <c r="N123" i="25"/>
  <c r="M123" i="25"/>
  <c r="K123" i="25"/>
  <c r="I123" i="25"/>
  <c r="H123" i="25"/>
  <c r="E123" i="25"/>
  <c r="N122" i="25"/>
  <c r="M122" i="25"/>
  <c r="K122" i="25"/>
  <c r="I122" i="25"/>
  <c r="H122" i="25"/>
  <c r="E122" i="25"/>
  <c r="M121" i="25"/>
  <c r="K121" i="25"/>
  <c r="H121" i="25"/>
  <c r="E121" i="25"/>
  <c r="N120" i="25"/>
  <c r="N117" i="25"/>
  <c r="M117" i="25"/>
  <c r="K117" i="25"/>
  <c r="I117" i="25"/>
  <c r="H117" i="25"/>
  <c r="E117" i="25"/>
  <c r="N116" i="25"/>
  <c r="M116" i="25"/>
  <c r="K116" i="25"/>
  <c r="I116" i="25"/>
  <c r="H116" i="25"/>
  <c r="E116" i="25"/>
  <c r="N115" i="25"/>
  <c r="M115" i="25"/>
  <c r="K115" i="25"/>
  <c r="I115" i="25"/>
  <c r="H115" i="25"/>
  <c r="E115" i="25"/>
  <c r="N114" i="25"/>
  <c r="M114" i="25"/>
  <c r="K114" i="25"/>
  <c r="I114" i="25"/>
  <c r="H114" i="25"/>
  <c r="E114" i="25"/>
  <c r="N113" i="25"/>
  <c r="M113" i="25"/>
  <c r="K113" i="25"/>
  <c r="I113" i="25"/>
  <c r="H113" i="25"/>
  <c r="E113" i="25"/>
  <c r="N112" i="25"/>
  <c r="M112" i="25"/>
  <c r="K112" i="25"/>
  <c r="I112" i="25"/>
  <c r="H112" i="25"/>
  <c r="E112" i="25"/>
  <c r="N111" i="25"/>
  <c r="M111" i="25"/>
  <c r="K111" i="25"/>
  <c r="I111" i="25"/>
  <c r="H111" i="25"/>
  <c r="E111" i="25"/>
  <c r="N110" i="25"/>
  <c r="M110" i="25"/>
  <c r="K110" i="25"/>
  <c r="I110" i="25"/>
  <c r="H110" i="25"/>
  <c r="E110" i="25"/>
  <c r="N109" i="25"/>
  <c r="M109" i="25"/>
  <c r="K109" i="25"/>
  <c r="I109" i="25"/>
  <c r="H109" i="25"/>
  <c r="E109" i="25"/>
  <c r="N108" i="25"/>
  <c r="M108" i="25"/>
  <c r="K108" i="25"/>
  <c r="I108" i="25"/>
  <c r="H108" i="25"/>
  <c r="E108" i="25"/>
  <c r="N107" i="25"/>
  <c r="M107" i="25"/>
  <c r="K107" i="25"/>
  <c r="I107" i="25"/>
  <c r="H107" i="25"/>
  <c r="E107" i="25"/>
  <c r="N106" i="25"/>
  <c r="M106" i="25"/>
  <c r="K106" i="25"/>
  <c r="I106" i="25"/>
  <c r="H106" i="25"/>
  <c r="E106" i="25"/>
  <c r="N105" i="25"/>
  <c r="M105" i="25"/>
  <c r="K105" i="25"/>
  <c r="I105" i="25"/>
  <c r="H105" i="25"/>
  <c r="E105" i="25"/>
  <c r="N104" i="25"/>
  <c r="M104" i="25"/>
  <c r="K104" i="25"/>
  <c r="I104" i="25"/>
  <c r="H104" i="25"/>
  <c r="E104" i="25"/>
  <c r="N103" i="25"/>
  <c r="M103" i="25"/>
  <c r="K103" i="25"/>
  <c r="I103" i="25"/>
  <c r="H103" i="25"/>
  <c r="E103" i="25"/>
  <c r="N102" i="25"/>
  <c r="M102" i="25"/>
  <c r="K102" i="25"/>
  <c r="I102" i="25"/>
  <c r="H102" i="25"/>
  <c r="E102" i="25"/>
  <c r="N101" i="25"/>
  <c r="M101" i="25"/>
  <c r="K101" i="25"/>
  <c r="I101" i="25"/>
  <c r="H101" i="25"/>
  <c r="E101" i="25"/>
  <c r="N100" i="25"/>
  <c r="M100" i="25"/>
  <c r="K100" i="25"/>
  <c r="I100" i="25"/>
  <c r="H100" i="25"/>
  <c r="E100" i="25"/>
  <c r="N99" i="25"/>
  <c r="M99" i="25"/>
  <c r="K99" i="25"/>
  <c r="I99" i="25"/>
  <c r="H99" i="25"/>
  <c r="E99" i="25"/>
  <c r="M98" i="25"/>
  <c r="K98" i="25"/>
  <c r="I98" i="25"/>
  <c r="H98" i="25"/>
  <c r="N97" i="25"/>
  <c r="M97" i="25"/>
  <c r="K97" i="25"/>
  <c r="I97" i="25"/>
  <c r="H97" i="25"/>
  <c r="E97" i="25"/>
  <c r="N96" i="25"/>
  <c r="M96" i="25"/>
  <c r="K96" i="25"/>
  <c r="I96" i="25"/>
  <c r="H96" i="25"/>
  <c r="E96" i="25"/>
  <c r="N95" i="25"/>
  <c r="M95" i="25"/>
  <c r="K95" i="25"/>
  <c r="I95" i="25"/>
  <c r="H95" i="25"/>
  <c r="E95" i="25"/>
  <c r="N94" i="25"/>
  <c r="M94" i="25"/>
  <c r="K94" i="25"/>
  <c r="I94" i="25"/>
  <c r="H94" i="25"/>
  <c r="E94" i="25"/>
  <c r="N93" i="25"/>
  <c r="M93" i="25"/>
  <c r="K93" i="25"/>
  <c r="I93" i="25"/>
  <c r="H93" i="25"/>
  <c r="E93" i="25"/>
  <c r="N92" i="25"/>
  <c r="M92" i="25"/>
  <c r="K92" i="25"/>
  <c r="I92" i="25"/>
  <c r="H92" i="25"/>
  <c r="E92" i="25"/>
  <c r="N91" i="25"/>
  <c r="M91" i="25"/>
  <c r="K91" i="25"/>
  <c r="I91" i="25"/>
  <c r="H91" i="25"/>
  <c r="E91" i="25"/>
  <c r="N90" i="25"/>
  <c r="M90" i="25"/>
  <c r="K90" i="25"/>
  <c r="I90" i="25"/>
  <c r="H90" i="25"/>
  <c r="E90" i="25"/>
  <c r="N89" i="25"/>
  <c r="M89" i="25"/>
  <c r="K89" i="25"/>
  <c r="I89" i="25"/>
  <c r="H89" i="25"/>
  <c r="E89" i="25"/>
  <c r="N88" i="25"/>
  <c r="M88" i="25"/>
  <c r="K88" i="25"/>
  <c r="I88" i="25"/>
  <c r="H88" i="25"/>
  <c r="E88" i="25"/>
  <c r="N87" i="25"/>
  <c r="M87" i="25"/>
  <c r="L87" i="25"/>
  <c r="K87" i="25"/>
  <c r="J87" i="25"/>
  <c r="I87" i="25"/>
  <c r="H87" i="25"/>
  <c r="G87" i="25"/>
  <c r="F87" i="25"/>
  <c r="E87" i="25"/>
  <c r="D87" i="25"/>
  <c r="N86" i="25"/>
  <c r="M86" i="25"/>
  <c r="L86" i="25"/>
  <c r="K86" i="25"/>
  <c r="J86" i="25"/>
  <c r="I86" i="25"/>
  <c r="H86" i="25"/>
  <c r="G86" i="25"/>
  <c r="F86" i="25"/>
  <c r="E86" i="25"/>
  <c r="D86" i="25"/>
  <c r="N85" i="25"/>
  <c r="M85" i="25"/>
  <c r="L85" i="25"/>
  <c r="K85" i="25"/>
  <c r="J85" i="25"/>
  <c r="I85" i="25"/>
  <c r="H85" i="25"/>
  <c r="G85" i="25"/>
  <c r="F85" i="25"/>
  <c r="E85" i="25"/>
  <c r="D85" i="25"/>
  <c r="M84" i="25"/>
  <c r="K84" i="25"/>
  <c r="H84" i="25"/>
  <c r="E84" i="25"/>
  <c r="N83" i="25"/>
  <c r="M83" i="25"/>
  <c r="K83" i="25"/>
  <c r="I83" i="25"/>
  <c r="H83" i="25"/>
  <c r="N82" i="25"/>
  <c r="M82" i="25"/>
  <c r="L82" i="25"/>
  <c r="K82" i="25"/>
  <c r="J82" i="25"/>
  <c r="I82" i="25"/>
  <c r="H82" i="25"/>
  <c r="G82" i="25"/>
  <c r="F82" i="25"/>
  <c r="E82" i="25"/>
  <c r="D82" i="25"/>
  <c r="M81" i="25"/>
  <c r="K81" i="25"/>
  <c r="M80" i="25"/>
  <c r="K80" i="25"/>
  <c r="M79" i="25"/>
  <c r="K79" i="25"/>
  <c r="M78" i="25"/>
  <c r="K78" i="25"/>
  <c r="M77" i="25"/>
  <c r="K77" i="25"/>
  <c r="M76" i="25"/>
  <c r="K76" i="25"/>
  <c r="M75" i="25"/>
  <c r="M74" i="25"/>
  <c r="K74" i="25"/>
  <c r="M73" i="25"/>
  <c r="K73" i="25"/>
  <c r="M72" i="25"/>
  <c r="K72" i="25"/>
  <c r="M71" i="25"/>
  <c r="K71" i="25"/>
  <c r="M70" i="25"/>
  <c r="K70" i="25"/>
  <c r="H70" i="25"/>
  <c r="M69" i="25"/>
  <c r="K69" i="25"/>
  <c r="H69" i="25"/>
  <c r="M68" i="25"/>
  <c r="K68" i="25"/>
  <c r="H68" i="25"/>
  <c r="N67" i="25"/>
  <c r="M67" i="25"/>
  <c r="K67" i="25"/>
  <c r="I67" i="25"/>
  <c r="H67" i="25"/>
  <c r="E67" i="25"/>
  <c r="N66" i="25"/>
  <c r="M66" i="25"/>
  <c r="K66" i="25"/>
  <c r="I66" i="25"/>
  <c r="H66" i="25"/>
  <c r="E66" i="25"/>
  <c r="N65" i="25"/>
  <c r="M65" i="25"/>
  <c r="K65" i="25"/>
  <c r="I65" i="25"/>
  <c r="H65" i="25"/>
  <c r="E65" i="25"/>
  <c r="N64" i="25"/>
  <c r="M64" i="25"/>
  <c r="K64" i="25"/>
  <c r="I64" i="25"/>
  <c r="H64" i="25"/>
  <c r="E64" i="25"/>
  <c r="M63" i="25"/>
  <c r="K63" i="25"/>
  <c r="I63" i="25"/>
  <c r="H63" i="25"/>
  <c r="N62" i="25"/>
  <c r="M62" i="25"/>
  <c r="L62" i="25"/>
  <c r="K62" i="25"/>
  <c r="J62" i="25"/>
  <c r="I62" i="25"/>
  <c r="H62" i="25"/>
  <c r="G62" i="25"/>
  <c r="F62" i="25"/>
  <c r="E62" i="25"/>
  <c r="D62" i="25"/>
  <c r="M61" i="25"/>
  <c r="K61" i="25"/>
  <c r="H61" i="25"/>
  <c r="E61" i="25"/>
  <c r="N60" i="25"/>
  <c r="M60" i="25"/>
  <c r="K60" i="25"/>
  <c r="I60" i="25"/>
  <c r="H60" i="25"/>
  <c r="N59" i="25"/>
  <c r="M59" i="25"/>
  <c r="L59" i="25"/>
  <c r="K59" i="25"/>
  <c r="J59" i="25"/>
  <c r="I59" i="25"/>
  <c r="H59" i="25"/>
  <c r="G59" i="25"/>
  <c r="F59" i="25"/>
  <c r="E59" i="25"/>
  <c r="D59" i="25"/>
  <c r="M56" i="25"/>
  <c r="K56" i="25"/>
  <c r="H56" i="25"/>
  <c r="E56" i="25"/>
  <c r="N55" i="25"/>
  <c r="M55" i="25"/>
  <c r="K55" i="25"/>
  <c r="I55" i="25"/>
  <c r="H55" i="25"/>
  <c r="N54" i="25"/>
  <c r="M54" i="25"/>
  <c r="K54" i="25"/>
  <c r="I54" i="25"/>
  <c r="H54" i="25"/>
  <c r="G54" i="25"/>
  <c r="F54" i="25"/>
  <c r="E54" i="25"/>
  <c r="D54" i="25"/>
  <c r="N53" i="25"/>
  <c r="M53" i="25"/>
  <c r="K53" i="25"/>
  <c r="I53" i="25"/>
  <c r="H53" i="25"/>
  <c r="E53" i="25"/>
  <c r="N52" i="25"/>
  <c r="M52" i="25"/>
  <c r="K52" i="25"/>
  <c r="I52" i="25"/>
  <c r="H52" i="25"/>
  <c r="E52" i="25"/>
  <c r="N51" i="25"/>
  <c r="M51" i="25"/>
  <c r="K51" i="25"/>
  <c r="I51" i="25"/>
  <c r="H51" i="25"/>
  <c r="N50" i="25"/>
  <c r="M50" i="25"/>
  <c r="K50" i="25"/>
  <c r="I50" i="25"/>
  <c r="H50" i="25"/>
  <c r="G50" i="25"/>
  <c r="F50" i="25"/>
  <c r="E50" i="25"/>
  <c r="D50" i="25"/>
  <c r="M49" i="25"/>
  <c r="K49" i="25"/>
  <c r="I49" i="25"/>
  <c r="H49" i="25"/>
  <c r="E49" i="25"/>
  <c r="M48" i="25"/>
  <c r="K48" i="25"/>
  <c r="I48" i="25"/>
  <c r="H48" i="25"/>
  <c r="E48" i="25"/>
  <c r="N47" i="25"/>
  <c r="M47" i="25"/>
  <c r="K47" i="25"/>
  <c r="I47" i="25"/>
  <c r="H47" i="25"/>
  <c r="N46" i="25"/>
  <c r="M46" i="25"/>
  <c r="K46" i="25"/>
  <c r="I46" i="25"/>
  <c r="H46" i="25"/>
  <c r="G46" i="25"/>
  <c r="F46" i="25"/>
  <c r="E46" i="25"/>
  <c r="D46" i="25"/>
  <c r="N45" i="25"/>
  <c r="M45" i="25"/>
  <c r="K45" i="25"/>
  <c r="I45" i="25"/>
  <c r="H45" i="25"/>
  <c r="E45" i="25"/>
  <c r="N44" i="25"/>
  <c r="M44" i="25"/>
  <c r="K44" i="25"/>
  <c r="I44" i="25"/>
  <c r="H44" i="25"/>
  <c r="E44" i="25"/>
  <c r="N43" i="25"/>
  <c r="M43" i="25"/>
  <c r="K43" i="25"/>
  <c r="I43" i="25"/>
  <c r="H43" i="25"/>
  <c r="E43" i="25"/>
  <c r="N42" i="25"/>
  <c r="M42" i="25"/>
  <c r="K42" i="25"/>
  <c r="I42" i="25"/>
  <c r="H42" i="25"/>
  <c r="N41" i="25"/>
  <c r="M41" i="25"/>
  <c r="L41" i="25"/>
  <c r="K41" i="25"/>
  <c r="J41" i="25"/>
  <c r="I41" i="25"/>
  <c r="H41" i="25"/>
  <c r="G41" i="25"/>
  <c r="F41" i="25"/>
  <c r="E41" i="25"/>
  <c r="D41" i="25"/>
  <c r="M40" i="25"/>
  <c r="K40" i="25"/>
  <c r="H40" i="25"/>
  <c r="E40" i="25"/>
  <c r="N39" i="25"/>
  <c r="M39" i="25"/>
  <c r="K39" i="25"/>
  <c r="I39" i="25"/>
  <c r="H39" i="25"/>
  <c r="E39" i="25"/>
  <c r="N38" i="25"/>
  <c r="M38" i="25"/>
  <c r="K38" i="25"/>
  <c r="I38" i="25"/>
  <c r="H38" i="25"/>
  <c r="E38" i="25"/>
  <c r="N37" i="25"/>
  <c r="M37" i="25"/>
  <c r="K37" i="25"/>
  <c r="I37" i="25"/>
  <c r="H37" i="25"/>
  <c r="E37" i="25"/>
  <c r="N36" i="25"/>
  <c r="M36" i="25"/>
  <c r="K36" i="25"/>
  <c r="I36" i="25"/>
  <c r="H36" i="25"/>
  <c r="N35" i="25"/>
  <c r="M35" i="25"/>
  <c r="K35" i="25"/>
  <c r="I35" i="25"/>
  <c r="H35" i="25"/>
  <c r="E35" i="25"/>
  <c r="D35" i="25"/>
  <c r="N34" i="25"/>
  <c r="M34" i="25"/>
  <c r="K34" i="25"/>
  <c r="I34" i="25"/>
  <c r="H34" i="25"/>
  <c r="E34" i="25"/>
  <c r="N33" i="25"/>
  <c r="M33" i="25"/>
  <c r="K33" i="25"/>
  <c r="I33" i="25"/>
  <c r="H33" i="25"/>
  <c r="E33" i="25"/>
  <c r="N32" i="25"/>
  <c r="M32" i="25"/>
  <c r="K32" i="25"/>
  <c r="I32" i="25"/>
  <c r="H32" i="25"/>
  <c r="E32" i="25"/>
  <c r="N31" i="25"/>
  <c r="M31" i="25"/>
  <c r="K31" i="25"/>
  <c r="I31" i="25"/>
  <c r="H31" i="25"/>
  <c r="N30" i="25"/>
  <c r="M30" i="25"/>
  <c r="L30" i="25"/>
  <c r="K30" i="25"/>
  <c r="J30" i="25"/>
  <c r="I30" i="25"/>
  <c r="H30" i="25"/>
  <c r="G30" i="25"/>
  <c r="F30" i="25"/>
  <c r="E30" i="25"/>
  <c r="D30" i="25"/>
  <c r="M29" i="25"/>
  <c r="K29" i="25"/>
  <c r="H29" i="25"/>
  <c r="E29" i="25"/>
  <c r="M28" i="25"/>
  <c r="K28" i="25"/>
  <c r="I28" i="25"/>
  <c r="H28" i="25"/>
  <c r="E28" i="25"/>
  <c r="M27" i="25"/>
  <c r="K27" i="25"/>
  <c r="I27" i="25"/>
  <c r="H27" i="25"/>
  <c r="E27" i="25"/>
  <c r="M26" i="25"/>
  <c r="K26" i="25"/>
  <c r="H26" i="25"/>
  <c r="N25" i="25"/>
  <c r="M25" i="25"/>
  <c r="K25" i="25"/>
  <c r="I25" i="25"/>
  <c r="H25" i="25"/>
  <c r="G25" i="25"/>
  <c r="F25" i="25"/>
  <c r="E25" i="25"/>
  <c r="D25" i="25"/>
  <c r="N24" i="25"/>
  <c r="M24" i="25"/>
  <c r="K24" i="25"/>
  <c r="I24" i="25"/>
  <c r="H24" i="25"/>
  <c r="E24" i="25"/>
  <c r="N23" i="25"/>
  <c r="M23" i="25"/>
  <c r="K23" i="25"/>
  <c r="I23" i="25"/>
  <c r="H23" i="25"/>
  <c r="E23" i="25"/>
  <c r="N22" i="25"/>
  <c r="M22" i="25"/>
  <c r="K22" i="25"/>
  <c r="I22" i="25"/>
  <c r="H22" i="25"/>
  <c r="N21" i="25"/>
  <c r="M21" i="25"/>
  <c r="L21" i="25"/>
  <c r="K21" i="25"/>
  <c r="J21" i="25"/>
  <c r="I21" i="25"/>
  <c r="H21" i="25"/>
  <c r="G21" i="25"/>
  <c r="F21" i="25"/>
  <c r="E21" i="25"/>
  <c r="D21" i="25"/>
  <c r="M20" i="25"/>
  <c r="K20" i="25"/>
  <c r="H20" i="25"/>
  <c r="E20" i="25"/>
  <c r="M19" i="25"/>
  <c r="K19" i="25"/>
  <c r="H19" i="25"/>
  <c r="E19" i="25"/>
  <c r="M18" i="25"/>
  <c r="K18" i="25"/>
  <c r="H18" i="25"/>
  <c r="M17" i="25"/>
  <c r="K17" i="25"/>
  <c r="H17" i="25"/>
  <c r="N16" i="25"/>
  <c r="M16" i="25"/>
  <c r="L16" i="25"/>
  <c r="K16" i="25"/>
  <c r="J16" i="25"/>
  <c r="I16" i="25"/>
  <c r="H16" i="25"/>
  <c r="G16" i="25"/>
  <c r="F16" i="25"/>
  <c r="E16" i="25"/>
  <c r="D16" i="25"/>
  <c r="N15" i="25"/>
  <c r="M15" i="25"/>
  <c r="L15" i="25"/>
  <c r="K15" i="25"/>
  <c r="J15" i="25"/>
  <c r="I15" i="25"/>
  <c r="H15" i="25"/>
  <c r="G15" i="25"/>
  <c r="F15" i="25"/>
  <c r="E15" i="25"/>
  <c r="D15" i="25"/>
  <c r="N14" i="25"/>
  <c r="M14" i="25"/>
  <c r="K14" i="25"/>
  <c r="H14" i="25"/>
  <c r="F14" i="25"/>
  <c r="E14" i="25"/>
  <c r="N13" i="25"/>
  <c r="M13" i="25"/>
  <c r="K13" i="25"/>
  <c r="H13" i="25"/>
  <c r="F13" i="25"/>
  <c r="E13" i="25"/>
  <c r="N12" i="25"/>
  <c r="M12" i="25"/>
  <c r="K12" i="25"/>
  <c r="H12" i="25"/>
  <c r="F12" i="25"/>
  <c r="E12" i="25"/>
  <c r="N11" i="25"/>
  <c r="M11" i="25"/>
  <c r="K11" i="25"/>
  <c r="H11" i="25"/>
  <c r="F11" i="25"/>
  <c r="E11" i="25"/>
  <c r="N10" i="25"/>
  <c r="M10" i="25"/>
  <c r="K10" i="25"/>
  <c r="H10" i="25"/>
  <c r="F10" i="25"/>
  <c r="E10" i="25"/>
  <c r="N9" i="25"/>
  <c r="M9" i="25"/>
  <c r="K9" i="25"/>
  <c r="I9" i="25"/>
  <c r="H9" i="25"/>
  <c r="N8" i="25"/>
  <c r="M8" i="25"/>
  <c r="L8" i="25"/>
  <c r="K8" i="25"/>
  <c r="J8" i="25"/>
  <c r="I8" i="25"/>
  <c r="H8" i="25"/>
  <c r="G8" i="25"/>
  <c r="F8" i="25"/>
  <c r="E8" i="25"/>
  <c r="D8" i="25"/>
  <c r="N7" i="25"/>
  <c r="M7" i="25"/>
  <c r="K7" i="25"/>
  <c r="H7" i="25"/>
  <c r="F7" i="25"/>
  <c r="E7" i="25"/>
  <c r="E180" i="24"/>
  <c r="E179" i="24"/>
  <c r="E178" i="24"/>
  <c r="P177" i="24"/>
  <c r="O177" i="24"/>
  <c r="N177" i="24"/>
  <c r="M177" i="24"/>
  <c r="L177" i="24"/>
  <c r="K177" i="24"/>
  <c r="J177" i="24"/>
  <c r="I177" i="24"/>
  <c r="H177" i="24"/>
  <c r="G177" i="24"/>
  <c r="F177" i="24"/>
  <c r="E177" i="24"/>
  <c r="D177" i="24"/>
  <c r="C177" i="24"/>
  <c r="P176" i="24"/>
  <c r="O176" i="24"/>
  <c r="N176" i="24"/>
  <c r="M176" i="24"/>
  <c r="L176" i="24"/>
  <c r="K176" i="24"/>
  <c r="J176" i="24"/>
  <c r="I176" i="24"/>
  <c r="H176" i="24"/>
  <c r="G176" i="24"/>
  <c r="F176" i="24"/>
  <c r="E176" i="24"/>
  <c r="D176" i="24"/>
  <c r="C176" i="24"/>
  <c r="O175" i="24"/>
  <c r="M175" i="24"/>
  <c r="J175" i="24"/>
  <c r="H175" i="24"/>
  <c r="O174" i="24"/>
  <c r="M174" i="24"/>
  <c r="J174" i="24"/>
  <c r="H174" i="24"/>
  <c r="O173" i="24"/>
  <c r="M173" i="24"/>
  <c r="J173" i="24"/>
  <c r="H173" i="24"/>
  <c r="O172" i="24"/>
  <c r="M172" i="24"/>
  <c r="J172" i="24"/>
  <c r="H172" i="24"/>
  <c r="O171" i="24"/>
  <c r="M171" i="24"/>
  <c r="J171" i="24"/>
  <c r="H171" i="24"/>
  <c r="O170" i="24"/>
  <c r="M170" i="24"/>
  <c r="J170" i="24"/>
  <c r="H170" i="24"/>
  <c r="O169" i="24"/>
  <c r="M169" i="24"/>
  <c r="J169" i="24"/>
  <c r="H169" i="24"/>
  <c r="O168" i="24"/>
  <c r="M168" i="24"/>
  <c r="J168" i="24"/>
  <c r="H168" i="24"/>
  <c r="O167" i="24"/>
  <c r="M167" i="24"/>
  <c r="J167" i="24"/>
  <c r="H167" i="24"/>
  <c r="O166" i="24"/>
  <c r="M166" i="24"/>
  <c r="J166" i="24"/>
  <c r="H166" i="24"/>
  <c r="O165" i="24"/>
  <c r="M165" i="24"/>
  <c r="J165" i="24"/>
  <c r="H165" i="24"/>
  <c r="O164" i="24"/>
  <c r="M164" i="24"/>
  <c r="J164" i="24"/>
  <c r="H164" i="24"/>
  <c r="O163" i="24"/>
  <c r="M163" i="24"/>
  <c r="J163" i="24"/>
  <c r="H163" i="24"/>
  <c r="O162" i="24"/>
  <c r="M162" i="24"/>
  <c r="J162" i="24"/>
  <c r="H162" i="24"/>
  <c r="O161" i="24"/>
  <c r="M161" i="24"/>
  <c r="J161" i="24"/>
  <c r="H161" i="24"/>
  <c r="O160" i="24"/>
  <c r="M160" i="24"/>
  <c r="J160" i="24"/>
  <c r="H160" i="24"/>
  <c r="O159" i="24"/>
  <c r="M159" i="24"/>
  <c r="J159" i="24"/>
  <c r="H159" i="24"/>
  <c r="O158" i="24"/>
  <c r="M158" i="24"/>
  <c r="J158" i="24"/>
  <c r="H158" i="24"/>
  <c r="O157" i="24"/>
  <c r="M157" i="24"/>
  <c r="J157" i="24"/>
  <c r="H157" i="24"/>
  <c r="O156" i="24"/>
  <c r="M156" i="24"/>
  <c r="J156" i="24"/>
  <c r="H156" i="24"/>
  <c r="O155" i="24"/>
  <c r="M155" i="24"/>
  <c r="J155" i="24"/>
  <c r="H155" i="24"/>
  <c r="O154" i="24"/>
  <c r="M154" i="24"/>
  <c r="J154" i="24"/>
  <c r="H154" i="24"/>
  <c r="O153" i="24"/>
  <c r="M153" i="24"/>
  <c r="J153" i="24"/>
  <c r="H153" i="24"/>
  <c r="P152" i="24"/>
  <c r="O152" i="24"/>
  <c r="N152" i="24"/>
  <c r="M152" i="24"/>
  <c r="L152" i="24"/>
  <c r="K152" i="24"/>
  <c r="J152" i="24"/>
  <c r="I152" i="24"/>
  <c r="H152" i="24"/>
  <c r="G152" i="24"/>
  <c r="F152" i="24"/>
  <c r="E152" i="24"/>
  <c r="D152" i="24"/>
  <c r="C152" i="24"/>
  <c r="P151" i="24"/>
  <c r="O151" i="24"/>
  <c r="N151" i="24"/>
  <c r="M151" i="24"/>
  <c r="L151" i="24"/>
  <c r="K151" i="24"/>
  <c r="J151" i="24"/>
  <c r="I151" i="24"/>
  <c r="H151" i="24"/>
  <c r="G151" i="24"/>
  <c r="F151" i="24"/>
  <c r="E151" i="24"/>
  <c r="D151" i="24"/>
  <c r="C151" i="24"/>
  <c r="O150" i="24"/>
  <c r="M150" i="24"/>
  <c r="J150" i="24"/>
  <c r="H150" i="24"/>
  <c r="E150" i="24"/>
  <c r="O149" i="24"/>
  <c r="M149" i="24"/>
  <c r="J149" i="24"/>
  <c r="H149" i="24"/>
  <c r="E149" i="24"/>
  <c r="P148" i="24"/>
  <c r="O148" i="24"/>
  <c r="N148" i="24"/>
  <c r="M148" i="24"/>
  <c r="L148" i="24"/>
  <c r="K148" i="24"/>
  <c r="J148" i="24"/>
  <c r="I148" i="24"/>
  <c r="H148" i="24"/>
  <c r="G148" i="24"/>
  <c r="F148" i="24"/>
  <c r="E148" i="24"/>
  <c r="D148" i="24"/>
  <c r="C148" i="24"/>
  <c r="O147" i="24"/>
  <c r="M147" i="24"/>
  <c r="J147" i="24"/>
  <c r="H147" i="24"/>
  <c r="E147" i="24"/>
  <c r="O144" i="24"/>
  <c r="O142" i="24"/>
  <c r="M142" i="24"/>
  <c r="J142" i="24"/>
  <c r="H142" i="24"/>
  <c r="E142" i="24"/>
  <c r="O141" i="24"/>
  <c r="M141" i="24"/>
  <c r="J141" i="24"/>
  <c r="H141" i="24"/>
  <c r="P140" i="24"/>
  <c r="O140" i="24"/>
  <c r="N140" i="24"/>
  <c r="M140" i="24"/>
  <c r="L140" i="24"/>
  <c r="K140" i="24"/>
  <c r="J140" i="24"/>
  <c r="I140" i="24"/>
  <c r="H140" i="24"/>
  <c r="G140" i="24"/>
  <c r="F140" i="24"/>
  <c r="E140" i="24"/>
  <c r="D140" i="24"/>
  <c r="C140" i="24"/>
  <c r="O139" i="24"/>
  <c r="M139" i="24"/>
  <c r="J139" i="24"/>
  <c r="H139" i="24"/>
  <c r="E139" i="24"/>
  <c r="O138" i="24"/>
  <c r="M138" i="24"/>
  <c r="J138" i="24"/>
  <c r="H138" i="24"/>
  <c r="E138" i="24"/>
  <c r="O137" i="24"/>
  <c r="M137" i="24"/>
  <c r="J137" i="24"/>
  <c r="H137" i="24"/>
  <c r="E137" i="24"/>
  <c r="O136" i="24"/>
  <c r="M136" i="24"/>
  <c r="J136" i="24"/>
  <c r="H136" i="24"/>
  <c r="P135" i="24"/>
  <c r="O135" i="24"/>
  <c r="N135" i="24"/>
  <c r="M135" i="24"/>
  <c r="L135" i="24"/>
  <c r="K135" i="24"/>
  <c r="J135" i="24"/>
  <c r="I135" i="24"/>
  <c r="H135" i="24"/>
  <c r="G135" i="24"/>
  <c r="F135" i="24"/>
  <c r="E135" i="24"/>
  <c r="D135" i="24"/>
  <c r="C135" i="24"/>
  <c r="O134" i="24"/>
  <c r="M134" i="24"/>
  <c r="J134" i="24"/>
  <c r="H134" i="24"/>
  <c r="E134" i="24"/>
  <c r="O133" i="24"/>
  <c r="M133" i="24"/>
  <c r="J133" i="24"/>
  <c r="H133" i="24"/>
  <c r="E133" i="24"/>
  <c r="O132" i="24"/>
  <c r="M132" i="24"/>
  <c r="J132" i="24"/>
  <c r="H132" i="24"/>
  <c r="E132" i="24"/>
  <c r="O131" i="24"/>
  <c r="M131" i="24"/>
  <c r="J131" i="24"/>
  <c r="H131" i="24"/>
  <c r="E131" i="24"/>
  <c r="O130" i="24"/>
  <c r="M130" i="24"/>
  <c r="J130" i="24"/>
  <c r="H130" i="24"/>
  <c r="E130" i="24"/>
  <c r="O129" i="24"/>
  <c r="M129" i="24"/>
  <c r="J129" i="24"/>
  <c r="H129" i="24"/>
  <c r="P128" i="24"/>
  <c r="O128" i="24"/>
  <c r="N128" i="24"/>
  <c r="M128" i="24"/>
  <c r="L128" i="24"/>
  <c r="K128" i="24"/>
  <c r="J128" i="24"/>
  <c r="I128" i="24"/>
  <c r="H128" i="24"/>
  <c r="G128" i="24"/>
  <c r="F128" i="24"/>
  <c r="E128" i="24"/>
  <c r="D128" i="24"/>
  <c r="C128" i="24"/>
  <c r="O127" i="24"/>
  <c r="M127" i="24"/>
  <c r="J127" i="24"/>
  <c r="H127" i="24"/>
  <c r="E127" i="24"/>
  <c r="O126" i="24"/>
  <c r="M126" i="24"/>
  <c r="J126" i="24"/>
  <c r="H126" i="24"/>
  <c r="P125" i="24"/>
  <c r="O125" i="24"/>
  <c r="N125" i="24"/>
  <c r="M125" i="24"/>
  <c r="L125" i="24"/>
  <c r="K125" i="24"/>
  <c r="J125" i="24"/>
  <c r="I125" i="24"/>
  <c r="H125" i="24"/>
  <c r="G125" i="24"/>
  <c r="F125" i="24"/>
  <c r="E125" i="24"/>
  <c r="D125" i="24"/>
  <c r="C125" i="24"/>
  <c r="M124" i="24"/>
  <c r="J124" i="24"/>
  <c r="H124" i="24"/>
  <c r="E124" i="24"/>
  <c r="O123" i="24"/>
  <c r="M123" i="24"/>
  <c r="J123" i="24"/>
  <c r="H123" i="24"/>
  <c r="E123" i="24"/>
  <c r="O122" i="24"/>
  <c r="M122" i="24"/>
  <c r="J122" i="24"/>
  <c r="H122" i="24"/>
  <c r="E122" i="24"/>
  <c r="O121" i="24"/>
  <c r="M121" i="24"/>
  <c r="J121" i="24"/>
  <c r="H121" i="24"/>
  <c r="E121" i="24"/>
  <c r="O120" i="24"/>
  <c r="M120" i="24"/>
  <c r="J120" i="24"/>
  <c r="H120" i="24"/>
  <c r="P119" i="24"/>
  <c r="O119" i="24"/>
  <c r="N119" i="24"/>
  <c r="M119" i="24"/>
  <c r="L119" i="24"/>
  <c r="K119" i="24"/>
  <c r="J119" i="24"/>
  <c r="I119" i="24"/>
  <c r="H119" i="24"/>
  <c r="G119" i="24"/>
  <c r="F119" i="24"/>
  <c r="E119" i="24"/>
  <c r="D119" i="24"/>
  <c r="C119" i="24"/>
  <c r="O118" i="24"/>
  <c r="M118" i="24"/>
  <c r="J118" i="24"/>
  <c r="H118" i="24"/>
  <c r="E118" i="24"/>
  <c r="P117" i="24"/>
  <c r="O117" i="24"/>
  <c r="M117" i="24"/>
  <c r="J117" i="24"/>
  <c r="H117" i="24"/>
  <c r="E117" i="24"/>
  <c r="O116" i="24"/>
  <c r="M116" i="24"/>
  <c r="J116" i="24"/>
  <c r="H116" i="24"/>
  <c r="E116" i="24"/>
  <c r="O115" i="24"/>
  <c r="M115" i="24"/>
  <c r="J115" i="24"/>
  <c r="H115" i="24"/>
  <c r="E115" i="24"/>
  <c r="P114" i="24"/>
  <c r="O114" i="24"/>
  <c r="M114" i="24"/>
  <c r="J114" i="24"/>
  <c r="H114" i="24"/>
  <c r="E114" i="24"/>
  <c r="O113" i="24"/>
  <c r="M113" i="24"/>
  <c r="J113" i="24"/>
  <c r="H113" i="24"/>
  <c r="O112" i="24"/>
  <c r="M112" i="24"/>
  <c r="J112" i="24"/>
  <c r="H112" i="24"/>
  <c r="P111" i="24"/>
  <c r="O111" i="24"/>
  <c r="N111" i="24"/>
  <c r="M111" i="24"/>
  <c r="L111" i="24"/>
  <c r="K111" i="24"/>
  <c r="J111" i="24"/>
  <c r="I111" i="24"/>
  <c r="H111" i="24"/>
  <c r="G111" i="24"/>
  <c r="F111" i="24"/>
  <c r="E111" i="24"/>
  <c r="D111" i="24"/>
  <c r="C111" i="24"/>
  <c r="P110" i="24"/>
  <c r="O110" i="24"/>
  <c r="N110" i="24"/>
  <c r="M110" i="24"/>
  <c r="L110" i="24"/>
  <c r="K110" i="24"/>
  <c r="J110" i="24"/>
  <c r="I110" i="24"/>
  <c r="H110" i="24"/>
  <c r="G110" i="24"/>
  <c r="F110" i="24"/>
  <c r="E110" i="24"/>
  <c r="D110" i="24"/>
  <c r="C110" i="24"/>
  <c r="O109" i="24"/>
  <c r="M109" i="24"/>
  <c r="J109" i="24"/>
  <c r="H109" i="24"/>
  <c r="O108" i="24"/>
  <c r="M108" i="24"/>
  <c r="J108" i="24"/>
  <c r="H108" i="24"/>
  <c r="E108" i="24"/>
  <c r="O107" i="24"/>
  <c r="M107" i="24"/>
  <c r="J107" i="24"/>
  <c r="H107" i="24"/>
  <c r="E107" i="24"/>
  <c r="O106" i="24"/>
  <c r="M106" i="24"/>
  <c r="J106" i="24"/>
  <c r="H106" i="24"/>
  <c r="E106" i="24"/>
  <c r="O105" i="24"/>
  <c r="M105" i="24"/>
  <c r="J105" i="24"/>
  <c r="H105" i="24"/>
  <c r="P104" i="24"/>
  <c r="O104" i="24"/>
  <c r="N104" i="24"/>
  <c r="M104" i="24"/>
  <c r="L104" i="24"/>
  <c r="K104" i="24"/>
  <c r="J104" i="24"/>
  <c r="I104" i="24"/>
  <c r="H104" i="24"/>
  <c r="G104" i="24"/>
  <c r="F104" i="24"/>
  <c r="E104" i="24"/>
  <c r="D104" i="24"/>
  <c r="C104" i="24"/>
  <c r="P103" i="24"/>
  <c r="O103" i="24"/>
  <c r="M103" i="24"/>
  <c r="J103" i="24"/>
  <c r="H103" i="24"/>
  <c r="O102" i="24"/>
  <c r="M102" i="24"/>
  <c r="J102" i="24"/>
  <c r="H102" i="24"/>
  <c r="P101" i="24"/>
  <c r="O101" i="24"/>
  <c r="N101" i="24"/>
  <c r="M101" i="24"/>
  <c r="L101" i="24"/>
  <c r="K101" i="24"/>
  <c r="J101" i="24"/>
  <c r="I101" i="24"/>
  <c r="H101" i="24"/>
  <c r="G101" i="24"/>
  <c r="F101" i="24"/>
  <c r="E101" i="24"/>
  <c r="D101" i="24"/>
  <c r="C101" i="24"/>
  <c r="O98" i="24"/>
  <c r="M98" i="24"/>
  <c r="J98" i="24"/>
  <c r="H98" i="24"/>
  <c r="E98" i="24"/>
  <c r="O97" i="24"/>
  <c r="M97" i="24"/>
  <c r="J97" i="24"/>
  <c r="H97" i="24"/>
  <c r="E97" i="24"/>
  <c r="O96" i="24"/>
  <c r="M96" i="24"/>
  <c r="J96" i="24"/>
  <c r="H96" i="24"/>
  <c r="O95" i="24"/>
  <c r="M95" i="24"/>
  <c r="J95" i="24"/>
  <c r="H95" i="24"/>
  <c r="P94" i="24"/>
  <c r="O94" i="24"/>
  <c r="N94" i="24"/>
  <c r="M94" i="24"/>
  <c r="L94" i="24"/>
  <c r="K94" i="24"/>
  <c r="J94" i="24"/>
  <c r="I94" i="24"/>
  <c r="H94" i="24"/>
  <c r="G94" i="24"/>
  <c r="F94" i="24"/>
  <c r="E94" i="24"/>
  <c r="D94" i="24"/>
  <c r="C94" i="24"/>
  <c r="P93" i="24"/>
  <c r="O93" i="24"/>
  <c r="N93" i="24"/>
  <c r="M93" i="24"/>
  <c r="L93" i="24"/>
  <c r="K93" i="24"/>
  <c r="J93" i="24"/>
  <c r="I93" i="24"/>
  <c r="H93" i="24"/>
  <c r="G93" i="24"/>
  <c r="F93" i="24"/>
  <c r="E93" i="24"/>
  <c r="D93" i="24"/>
  <c r="C93" i="24"/>
  <c r="O92" i="24"/>
  <c r="M92" i="24"/>
  <c r="J92" i="24"/>
  <c r="H92" i="24"/>
  <c r="E92" i="24"/>
  <c r="O91" i="24"/>
  <c r="M91" i="24"/>
  <c r="J91" i="24"/>
  <c r="H91" i="24"/>
  <c r="O90" i="24"/>
  <c r="M90" i="24"/>
  <c r="J90" i="24"/>
  <c r="H90" i="24"/>
  <c r="E90" i="24"/>
  <c r="O89" i="24"/>
  <c r="M89" i="24"/>
  <c r="J89" i="24"/>
  <c r="H89" i="24"/>
  <c r="P88" i="24"/>
  <c r="O88" i="24"/>
  <c r="N88" i="24"/>
  <c r="M88" i="24"/>
  <c r="L88" i="24"/>
  <c r="K88" i="24"/>
  <c r="J88" i="24"/>
  <c r="I88" i="24"/>
  <c r="H88" i="24"/>
  <c r="G88" i="24"/>
  <c r="F88" i="24"/>
  <c r="E88" i="24"/>
  <c r="D88" i="24"/>
  <c r="C88" i="24"/>
  <c r="O87" i="24"/>
  <c r="M87" i="24"/>
  <c r="J87" i="24"/>
  <c r="H87" i="24"/>
  <c r="O86" i="24"/>
  <c r="M86" i="24"/>
  <c r="J86" i="24"/>
  <c r="H86" i="24"/>
  <c r="P85" i="24"/>
  <c r="O85" i="24"/>
  <c r="N85" i="24"/>
  <c r="M85" i="24"/>
  <c r="L85" i="24"/>
  <c r="K85" i="24"/>
  <c r="J85" i="24"/>
  <c r="I85" i="24"/>
  <c r="H85" i="24"/>
  <c r="G85" i="24"/>
  <c r="F85" i="24"/>
  <c r="E85" i="24"/>
  <c r="D85" i="24"/>
  <c r="C85" i="24"/>
  <c r="O84" i="24"/>
  <c r="M84" i="24"/>
  <c r="J84" i="24"/>
  <c r="H84" i="24"/>
  <c r="E84" i="24"/>
  <c r="O83" i="24"/>
  <c r="M83" i="24"/>
  <c r="J83" i="24"/>
  <c r="H83" i="24"/>
  <c r="E83" i="24"/>
  <c r="O82" i="24"/>
  <c r="M82" i="24"/>
  <c r="J82" i="24"/>
  <c r="H82" i="24"/>
  <c r="E82" i="24"/>
  <c r="O81" i="24"/>
  <c r="M81" i="24"/>
  <c r="J81" i="24"/>
  <c r="H81" i="24"/>
  <c r="P80" i="24"/>
  <c r="O80" i="24"/>
  <c r="N80" i="24"/>
  <c r="M80" i="24"/>
  <c r="L80" i="24"/>
  <c r="K80" i="24"/>
  <c r="J80" i="24"/>
  <c r="I80" i="24"/>
  <c r="H80" i="24"/>
  <c r="G80" i="24"/>
  <c r="F80" i="24"/>
  <c r="E80" i="24"/>
  <c r="D80" i="24"/>
  <c r="C80" i="24"/>
  <c r="O79" i="24"/>
  <c r="M79" i="24"/>
  <c r="J79" i="24"/>
  <c r="H79" i="24"/>
  <c r="E79" i="24"/>
  <c r="O78" i="24"/>
  <c r="M78" i="24"/>
  <c r="J78" i="24"/>
  <c r="H78" i="24"/>
  <c r="P77" i="24"/>
  <c r="O77" i="24"/>
  <c r="N77" i="24"/>
  <c r="M77" i="24"/>
  <c r="L77" i="24"/>
  <c r="K77" i="24"/>
  <c r="J77" i="24"/>
  <c r="I77" i="24"/>
  <c r="H77" i="24"/>
  <c r="G77" i="24"/>
  <c r="F77" i="24"/>
  <c r="E77" i="24"/>
  <c r="D77" i="24"/>
  <c r="C77" i="24"/>
  <c r="O76" i="24"/>
  <c r="M76" i="24"/>
  <c r="J76" i="24"/>
  <c r="H76" i="24"/>
  <c r="E76" i="24"/>
  <c r="O75" i="24"/>
  <c r="M75" i="24"/>
  <c r="O74" i="24"/>
  <c r="M74" i="24"/>
  <c r="O73" i="24"/>
  <c r="M73" i="24"/>
  <c r="O72" i="24"/>
  <c r="M72" i="24"/>
  <c r="J72" i="24"/>
  <c r="H72" i="24"/>
  <c r="P71" i="24"/>
  <c r="O71" i="24"/>
  <c r="N71" i="24"/>
  <c r="M71" i="24"/>
  <c r="L71" i="24"/>
  <c r="K71" i="24"/>
  <c r="J71" i="24"/>
  <c r="I71" i="24"/>
  <c r="H71" i="24"/>
  <c r="G71" i="24"/>
  <c r="F71" i="24"/>
  <c r="E71" i="24"/>
  <c r="D71" i="24"/>
  <c r="C71" i="24"/>
  <c r="O70" i="24"/>
  <c r="M70" i="24"/>
  <c r="J70" i="24"/>
  <c r="H70" i="24"/>
  <c r="E70" i="24"/>
  <c r="O69" i="24"/>
  <c r="M69" i="24"/>
  <c r="J69" i="24"/>
  <c r="H69" i="24"/>
  <c r="E69" i="24"/>
  <c r="O68" i="24"/>
  <c r="M68" i="24"/>
  <c r="J68" i="24"/>
  <c r="H68" i="24"/>
  <c r="E68" i="24"/>
  <c r="O67" i="24"/>
  <c r="M67" i="24"/>
  <c r="J67" i="24"/>
  <c r="H67" i="24"/>
  <c r="P66" i="24"/>
  <c r="O66" i="24"/>
  <c r="N66" i="24"/>
  <c r="M66" i="24"/>
  <c r="L66" i="24"/>
  <c r="K66" i="24"/>
  <c r="J66" i="24"/>
  <c r="I66" i="24"/>
  <c r="H66" i="24"/>
  <c r="G66" i="24"/>
  <c r="F66" i="24"/>
  <c r="E66" i="24"/>
  <c r="D66" i="24"/>
  <c r="C66" i="24"/>
  <c r="O65" i="24"/>
  <c r="M65" i="24"/>
  <c r="J65" i="24"/>
  <c r="H65" i="24"/>
  <c r="E65" i="24"/>
  <c r="O64" i="24"/>
  <c r="M64" i="24"/>
  <c r="J64" i="24"/>
  <c r="H64" i="24"/>
  <c r="E64" i="24"/>
  <c r="O63" i="24"/>
  <c r="M63" i="24"/>
  <c r="J63" i="24"/>
  <c r="H63" i="24"/>
  <c r="E63" i="24"/>
  <c r="O62" i="24"/>
  <c r="M62" i="24"/>
  <c r="J62" i="24"/>
  <c r="H62" i="24"/>
  <c r="E62" i="24"/>
  <c r="O61" i="24"/>
  <c r="M61" i="24"/>
  <c r="J61" i="24"/>
  <c r="H61" i="24"/>
  <c r="E61" i="24"/>
  <c r="O60" i="24"/>
  <c r="M60" i="24"/>
  <c r="J60" i="24"/>
  <c r="H60" i="24"/>
  <c r="P59" i="24"/>
  <c r="O59" i="24"/>
  <c r="N59" i="24"/>
  <c r="M59" i="24"/>
  <c r="L59" i="24"/>
  <c r="K59" i="24"/>
  <c r="J59" i="24"/>
  <c r="I59" i="24"/>
  <c r="H59" i="24"/>
  <c r="G59" i="24"/>
  <c r="F59" i="24"/>
  <c r="E59" i="24"/>
  <c r="D59" i="24"/>
  <c r="C59" i="24"/>
  <c r="O58" i="24"/>
  <c r="M58" i="24"/>
  <c r="J58" i="24"/>
  <c r="H58" i="24"/>
  <c r="E58" i="24"/>
  <c r="O57" i="24"/>
  <c r="M57" i="24"/>
  <c r="J57" i="24"/>
  <c r="H57" i="24"/>
  <c r="E57" i="24"/>
  <c r="O56" i="24"/>
  <c r="M56" i="24"/>
  <c r="J56" i="24"/>
  <c r="H56" i="24"/>
  <c r="E56" i="24"/>
  <c r="O55" i="24"/>
  <c r="M55" i="24"/>
  <c r="J55" i="24"/>
  <c r="H55" i="24"/>
  <c r="E55" i="24"/>
  <c r="O54" i="24"/>
  <c r="M54" i="24"/>
  <c r="J54" i="24"/>
  <c r="H54" i="24"/>
  <c r="E54" i="24"/>
  <c r="O53" i="24"/>
  <c r="M53" i="24"/>
  <c r="J53" i="24"/>
  <c r="H53" i="24"/>
  <c r="O52" i="24"/>
  <c r="M52" i="24"/>
  <c r="J52" i="24"/>
  <c r="H52" i="24"/>
  <c r="P51" i="24"/>
  <c r="O51" i="24"/>
  <c r="N51" i="24"/>
  <c r="M51" i="24"/>
  <c r="L51" i="24"/>
  <c r="K51" i="24"/>
  <c r="J51" i="24"/>
  <c r="I51" i="24"/>
  <c r="H51" i="24"/>
  <c r="G51" i="24"/>
  <c r="F51" i="24"/>
  <c r="E51" i="24"/>
  <c r="D51" i="24"/>
  <c r="C51" i="24"/>
  <c r="P50" i="24"/>
  <c r="O50" i="24"/>
  <c r="N50" i="24"/>
  <c r="M50" i="24"/>
  <c r="L50" i="24"/>
  <c r="K50" i="24"/>
  <c r="J50" i="24"/>
  <c r="I50" i="24"/>
  <c r="H50" i="24"/>
  <c r="G50" i="24"/>
  <c r="F50" i="24"/>
  <c r="E50" i="24"/>
  <c r="D50" i="24"/>
  <c r="P49" i="24"/>
  <c r="O49" i="24"/>
  <c r="N49" i="24"/>
  <c r="M49" i="24"/>
  <c r="L49" i="24"/>
  <c r="K49" i="24"/>
  <c r="J49" i="24"/>
  <c r="I49" i="24"/>
  <c r="H49" i="24"/>
  <c r="G49" i="24"/>
  <c r="F49" i="24"/>
  <c r="E49" i="24"/>
  <c r="D49" i="24"/>
  <c r="P48" i="24"/>
  <c r="O48" i="24"/>
  <c r="N48" i="24"/>
  <c r="M48" i="24"/>
  <c r="L48" i="24"/>
  <c r="K48" i="24"/>
  <c r="J48" i="24"/>
  <c r="I48" i="24"/>
  <c r="H48" i="24"/>
  <c r="G48" i="24"/>
  <c r="F48" i="24"/>
  <c r="E48" i="24"/>
  <c r="D48" i="24"/>
  <c r="P47" i="24"/>
  <c r="O47" i="24"/>
  <c r="N47" i="24"/>
  <c r="M47" i="24"/>
  <c r="L47" i="24"/>
  <c r="K47" i="24"/>
  <c r="J47" i="24"/>
  <c r="I47" i="24"/>
  <c r="H47" i="24"/>
  <c r="G47" i="24"/>
  <c r="F47" i="24"/>
  <c r="E47" i="24"/>
  <c r="D47" i="24"/>
  <c r="P46" i="24"/>
  <c r="O46" i="24"/>
  <c r="N46" i="24"/>
  <c r="M46" i="24"/>
  <c r="L46" i="24"/>
  <c r="K46" i="24"/>
  <c r="J46" i="24"/>
  <c r="I46" i="24"/>
  <c r="H46" i="24"/>
  <c r="G46" i="24"/>
  <c r="F46" i="24"/>
  <c r="E46" i="24"/>
  <c r="D46" i="24"/>
  <c r="P45" i="24"/>
  <c r="O45" i="24"/>
  <c r="N45" i="24"/>
  <c r="M45" i="24"/>
  <c r="L45" i="24"/>
  <c r="K45" i="24"/>
  <c r="J45" i="24"/>
  <c r="I45" i="24"/>
  <c r="H45" i="24"/>
  <c r="G45" i="24"/>
  <c r="F45" i="24"/>
  <c r="E45" i="24"/>
  <c r="D45" i="24"/>
  <c r="P44" i="24"/>
  <c r="O44" i="24"/>
  <c r="N44" i="24"/>
  <c r="M44" i="24"/>
  <c r="L44" i="24"/>
  <c r="K44" i="24"/>
  <c r="J44" i="24"/>
  <c r="I44" i="24"/>
  <c r="H44" i="24"/>
  <c r="G44" i="24"/>
  <c r="F44" i="24"/>
  <c r="E44" i="24"/>
  <c r="D44" i="24"/>
  <c r="C44" i="24"/>
  <c r="O43" i="24"/>
  <c r="M43" i="24"/>
  <c r="J43" i="24"/>
  <c r="H43" i="24"/>
  <c r="E43" i="24"/>
  <c r="O42" i="24"/>
  <c r="M42" i="24"/>
  <c r="J42" i="24"/>
  <c r="H42" i="24"/>
  <c r="E42" i="24"/>
  <c r="O41" i="24"/>
  <c r="M41" i="24"/>
  <c r="J41" i="24"/>
  <c r="H41" i="24"/>
  <c r="E41" i="24"/>
  <c r="O40" i="24"/>
  <c r="M40" i="24"/>
  <c r="J40" i="24"/>
  <c r="H40" i="24"/>
  <c r="E40" i="24"/>
  <c r="P39" i="24"/>
  <c r="O39" i="24"/>
  <c r="N39" i="24"/>
  <c r="M39" i="24"/>
  <c r="L39" i="24"/>
  <c r="K39" i="24"/>
  <c r="J39" i="24"/>
  <c r="I39" i="24"/>
  <c r="H39" i="24"/>
  <c r="G39" i="24"/>
  <c r="F39" i="24"/>
  <c r="E39" i="24"/>
  <c r="D39" i="24"/>
  <c r="C39" i="24"/>
  <c r="O38" i="24"/>
  <c r="M38" i="24"/>
  <c r="J38" i="24"/>
  <c r="H38" i="24"/>
  <c r="E38" i="24"/>
  <c r="O37" i="24"/>
  <c r="M37" i="24"/>
  <c r="J37" i="24"/>
  <c r="H37" i="24"/>
  <c r="E37" i="24"/>
  <c r="O36" i="24"/>
  <c r="M36" i="24"/>
  <c r="J36" i="24"/>
  <c r="H36" i="24"/>
  <c r="P35" i="24"/>
  <c r="O35" i="24"/>
  <c r="N35" i="24"/>
  <c r="M35" i="24"/>
  <c r="L35" i="24"/>
  <c r="K35" i="24"/>
  <c r="J35" i="24"/>
  <c r="I35" i="24"/>
  <c r="H35" i="24"/>
  <c r="G35" i="24"/>
  <c r="F35" i="24"/>
  <c r="E35" i="24"/>
  <c r="D35" i="24"/>
  <c r="C35" i="24"/>
  <c r="O34" i="24"/>
  <c r="M34" i="24"/>
  <c r="J34" i="24"/>
  <c r="H34" i="24"/>
  <c r="E34" i="24"/>
  <c r="O33" i="24"/>
  <c r="M33" i="24"/>
  <c r="J33" i="24"/>
  <c r="H33" i="24"/>
  <c r="E33" i="24"/>
  <c r="O32" i="24"/>
  <c r="M32" i="24"/>
  <c r="J32" i="24"/>
  <c r="H32" i="24"/>
  <c r="E32" i="24"/>
  <c r="O31" i="24"/>
  <c r="M31" i="24"/>
  <c r="J31" i="24"/>
  <c r="H31" i="24"/>
  <c r="E31" i="24"/>
  <c r="O30" i="24"/>
  <c r="M30" i="24"/>
  <c r="J30" i="24"/>
  <c r="H30" i="24"/>
  <c r="E30" i="24"/>
  <c r="P29" i="24"/>
  <c r="O29" i="24"/>
  <c r="N29" i="24"/>
  <c r="M29" i="24"/>
  <c r="L29" i="24"/>
  <c r="K29" i="24"/>
  <c r="J29" i="24"/>
  <c r="I29" i="24"/>
  <c r="H29" i="24"/>
  <c r="G29" i="24"/>
  <c r="F29" i="24"/>
  <c r="E29" i="24"/>
  <c r="D29" i="24"/>
  <c r="C29" i="24"/>
  <c r="O28" i="24"/>
  <c r="M28" i="24"/>
  <c r="J28" i="24"/>
  <c r="H28" i="24"/>
  <c r="E28" i="24"/>
  <c r="O27" i="24"/>
  <c r="M27" i="24"/>
  <c r="J27" i="24"/>
  <c r="H27" i="24"/>
  <c r="O26" i="24"/>
  <c r="M26" i="24"/>
  <c r="J26" i="24"/>
  <c r="H26" i="24"/>
  <c r="E26" i="24"/>
  <c r="O25" i="24"/>
  <c r="M25" i="24"/>
  <c r="J25" i="24"/>
  <c r="H25" i="24"/>
  <c r="P24" i="24"/>
  <c r="O24" i="24"/>
  <c r="N24" i="24"/>
  <c r="M24" i="24"/>
  <c r="L24" i="24"/>
  <c r="K24" i="24"/>
  <c r="J24" i="24"/>
  <c r="I24" i="24"/>
  <c r="H24" i="24"/>
  <c r="G24" i="24"/>
  <c r="F24" i="24"/>
  <c r="E24" i="24"/>
  <c r="D24" i="24"/>
  <c r="C24" i="24"/>
  <c r="O23" i="24"/>
  <c r="M23" i="24"/>
  <c r="J23" i="24"/>
  <c r="H23" i="24"/>
  <c r="E23" i="24"/>
  <c r="O22" i="24"/>
  <c r="M22" i="24"/>
  <c r="J22" i="24"/>
  <c r="H22" i="24"/>
  <c r="P21" i="24"/>
  <c r="O21" i="24"/>
  <c r="N21" i="24"/>
  <c r="M21" i="24"/>
  <c r="L21" i="24"/>
  <c r="K21" i="24"/>
  <c r="J21" i="24"/>
  <c r="I21" i="24"/>
  <c r="H21" i="24"/>
  <c r="G21" i="24"/>
  <c r="F21" i="24"/>
  <c r="E21" i="24"/>
  <c r="D21" i="24"/>
  <c r="C21" i="24"/>
  <c r="O20" i="24"/>
  <c r="M20" i="24"/>
  <c r="J20" i="24"/>
  <c r="H20" i="24"/>
  <c r="E20" i="24"/>
  <c r="O19" i="24"/>
  <c r="M19" i="24"/>
  <c r="J19" i="24"/>
  <c r="H19" i="24"/>
  <c r="F19" i="24"/>
  <c r="E19" i="24"/>
  <c r="O18" i="24"/>
  <c r="M18" i="24"/>
  <c r="J18" i="24"/>
  <c r="H18" i="24"/>
  <c r="E18" i="24"/>
  <c r="O17" i="24"/>
  <c r="M17" i="24"/>
  <c r="J17" i="24"/>
  <c r="H17" i="24"/>
  <c r="O16" i="24"/>
  <c r="M16" i="24"/>
  <c r="J16" i="24"/>
  <c r="H16" i="24"/>
  <c r="P15" i="24"/>
  <c r="O15" i="24"/>
  <c r="M15" i="24"/>
  <c r="K15" i="24"/>
  <c r="J15" i="24"/>
  <c r="H15" i="24"/>
  <c r="P14" i="24"/>
  <c r="O14" i="24"/>
  <c r="N14" i="24"/>
  <c r="M14" i="24"/>
  <c r="L14" i="24"/>
  <c r="K14" i="24"/>
  <c r="J14" i="24"/>
  <c r="I14" i="24"/>
  <c r="H14" i="24"/>
  <c r="G14" i="24"/>
  <c r="F14" i="24"/>
  <c r="E14" i="24"/>
  <c r="D14" i="24"/>
  <c r="C14" i="24"/>
  <c r="P13" i="24"/>
  <c r="O13" i="24"/>
  <c r="N13" i="24"/>
  <c r="M13" i="24"/>
  <c r="L13" i="24"/>
  <c r="K13" i="24"/>
  <c r="J13" i="24"/>
  <c r="I13" i="24"/>
  <c r="H13" i="24"/>
  <c r="G13" i="24"/>
  <c r="F13" i="24"/>
  <c r="E13" i="24"/>
  <c r="D13" i="24"/>
  <c r="C13" i="24"/>
  <c r="P12" i="24"/>
  <c r="O12" i="24"/>
  <c r="M12" i="24"/>
  <c r="K12" i="24"/>
  <c r="J12" i="24"/>
  <c r="H12" i="24"/>
  <c r="E12" i="24"/>
  <c r="P11" i="24"/>
  <c r="O11" i="24"/>
  <c r="M11" i="24"/>
  <c r="K11" i="24"/>
  <c r="J11" i="24"/>
  <c r="H11" i="24"/>
  <c r="E11" i="24"/>
  <c r="P10" i="24"/>
  <c r="O10" i="24"/>
  <c r="M10" i="24"/>
  <c r="K10" i="24"/>
  <c r="J10" i="24"/>
  <c r="H10" i="24"/>
  <c r="E10" i="24"/>
  <c r="P9" i="24"/>
  <c r="O9" i="24"/>
  <c r="M9" i="24"/>
  <c r="K9" i="24"/>
  <c r="J9" i="24"/>
  <c r="H9" i="24"/>
  <c r="E9" i="24"/>
  <c r="P8" i="24"/>
  <c r="O8" i="24"/>
  <c r="M8" i="24"/>
  <c r="K8" i="24"/>
  <c r="J8" i="24"/>
  <c r="H8" i="24"/>
  <c r="P7" i="24"/>
  <c r="O7" i="24"/>
  <c r="N7" i="24"/>
  <c r="M7" i="24"/>
  <c r="L7" i="24"/>
  <c r="K7" i="24"/>
  <c r="J7" i="24"/>
  <c r="I7" i="24"/>
  <c r="H7" i="24"/>
  <c r="G7" i="24"/>
  <c r="F7" i="24"/>
  <c r="E7" i="24"/>
  <c r="D7" i="24"/>
  <c r="C7" i="24"/>
  <c r="P6" i="24"/>
  <c r="O6" i="24"/>
  <c r="M6" i="24"/>
  <c r="K6" i="24"/>
  <c r="J6" i="24"/>
  <c r="H6" i="24"/>
  <c r="E6" i="24"/>
  <c r="F21" i="23"/>
  <c r="E21" i="23"/>
  <c r="D21" i="23"/>
  <c r="F20" i="23"/>
  <c r="E20" i="23"/>
  <c r="D20" i="23"/>
  <c r="F19" i="23"/>
  <c r="E19" i="23"/>
  <c r="D19" i="23"/>
  <c r="F18" i="23"/>
  <c r="E18" i="23"/>
  <c r="D18" i="23"/>
  <c r="F17" i="23"/>
  <c r="E17" i="23"/>
  <c r="F16" i="23"/>
  <c r="E16" i="23"/>
  <c r="D16" i="23"/>
  <c r="F15" i="23"/>
  <c r="E15" i="23"/>
  <c r="D15" i="23"/>
  <c r="F14" i="23"/>
  <c r="E14" i="23"/>
  <c r="F13" i="23"/>
  <c r="E13" i="23"/>
  <c r="D13" i="23"/>
  <c r="F12" i="23"/>
  <c r="E12" i="23"/>
  <c r="D12" i="23"/>
  <c r="F7" i="23"/>
  <c r="E7" i="23"/>
  <c r="D7" i="23"/>
  <c r="F6" i="23"/>
  <c r="E6" i="23"/>
  <c r="D6" i="23"/>
  <c r="F5" i="23"/>
  <c r="E5" i="23"/>
  <c r="D5" i="23"/>
  <c r="F4" i="23"/>
  <c r="E4" i="23"/>
  <c r="D4" i="23"/>
  <c r="P227" i="22"/>
  <c r="O227" i="22"/>
  <c r="N227" i="22"/>
  <c r="M227" i="22"/>
  <c r="L227" i="22"/>
  <c r="K227" i="22"/>
  <c r="J227" i="22"/>
  <c r="I227" i="22"/>
  <c r="H227" i="22"/>
  <c r="G227" i="22"/>
  <c r="F227" i="22"/>
  <c r="O226" i="22"/>
  <c r="M226" i="22"/>
  <c r="J226" i="22"/>
  <c r="H226" i="22"/>
  <c r="P225" i="22"/>
  <c r="O225" i="22"/>
  <c r="N225" i="22"/>
  <c r="M225" i="22"/>
  <c r="L225" i="22"/>
  <c r="K225" i="22"/>
  <c r="J225" i="22"/>
  <c r="I225" i="22"/>
  <c r="H225" i="22"/>
  <c r="G225" i="22"/>
  <c r="F225" i="22"/>
  <c r="E225" i="22"/>
  <c r="D225" i="22"/>
  <c r="C225" i="22"/>
  <c r="P224" i="22"/>
  <c r="O224" i="22"/>
  <c r="N224" i="22"/>
  <c r="M224" i="22"/>
  <c r="L224" i="22"/>
  <c r="K224" i="22"/>
  <c r="J224" i="22"/>
  <c r="I224" i="22"/>
  <c r="H224" i="22"/>
  <c r="G224" i="22"/>
  <c r="F224" i="22"/>
  <c r="E224" i="22"/>
  <c r="D224" i="22"/>
  <c r="P223" i="22"/>
  <c r="O223" i="22"/>
  <c r="N223" i="22"/>
  <c r="M223" i="22"/>
  <c r="L223" i="22"/>
  <c r="K223" i="22"/>
  <c r="J223" i="22"/>
  <c r="I223" i="22"/>
  <c r="H223" i="22"/>
  <c r="G223" i="22"/>
  <c r="F223" i="22"/>
  <c r="E223" i="22"/>
  <c r="D223" i="22"/>
  <c r="P222" i="22"/>
  <c r="O222" i="22"/>
  <c r="N222" i="22"/>
  <c r="M222" i="22"/>
  <c r="L222" i="22"/>
  <c r="K222" i="22"/>
  <c r="J222" i="22"/>
  <c r="I222" i="22"/>
  <c r="H222" i="22"/>
  <c r="G222" i="22"/>
  <c r="F222" i="22"/>
  <c r="E222" i="22"/>
  <c r="D222" i="22"/>
  <c r="P221" i="22"/>
  <c r="O221" i="22"/>
  <c r="N221" i="22"/>
  <c r="M221" i="22"/>
  <c r="L221" i="22"/>
  <c r="K221" i="22"/>
  <c r="J221" i="22"/>
  <c r="I221" i="22"/>
  <c r="H221" i="22"/>
  <c r="G221" i="22"/>
  <c r="F221" i="22"/>
  <c r="E221" i="22"/>
  <c r="D221" i="22"/>
  <c r="O220" i="22"/>
  <c r="M220" i="22"/>
  <c r="J220" i="22"/>
  <c r="H220" i="22"/>
  <c r="E220" i="22"/>
  <c r="O219" i="22"/>
  <c r="M219" i="22"/>
  <c r="J219" i="22"/>
  <c r="H219" i="22"/>
  <c r="P218" i="22"/>
  <c r="O218" i="22"/>
  <c r="N218" i="22"/>
  <c r="M218" i="22"/>
  <c r="L218" i="22"/>
  <c r="K218" i="22"/>
  <c r="J218" i="22"/>
  <c r="I218" i="22"/>
  <c r="H218" i="22"/>
  <c r="O217" i="22"/>
  <c r="M217" i="22"/>
  <c r="O216" i="22"/>
  <c r="M216" i="22"/>
  <c r="O215" i="22"/>
  <c r="M215" i="22"/>
  <c r="O214" i="22"/>
  <c r="M214" i="22"/>
  <c r="O213" i="22"/>
  <c r="M213" i="22"/>
  <c r="P212" i="22"/>
  <c r="O212" i="22"/>
  <c r="N212" i="22"/>
  <c r="M212" i="22"/>
  <c r="L212" i="22"/>
  <c r="K212" i="22"/>
  <c r="J212" i="22"/>
  <c r="I212" i="22"/>
  <c r="H212" i="22"/>
  <c r="G212" i="22"/>
  <c r="F212" i="22"/>
  <c r="E212" i="22"/>
  <c r="D212" i="22"/>
  <c r="O211" i="22"/>
  <c r="M211" i="22"/>
  <c r="J211" i="22"/>
  <c r="H211" i="22"/>
  <c r="E211" i="22"/>
  <c r="O210" i="22"/>
  <c r="M210" i="22"/>
  <c r="J210" i="22"/>
  <c r="H210" i="22"/>
  <c r="E210" i="22"/>
  <c r="O209" i="22"/>
  <c r="M209" i="22"/>
  <c r="J209" i="22"/>
  <c r="H209" i="22"/>
  <c r="E209" i="22"/>
  <c r="O208" i="22"/>
  <c r="M208" i="22"/>
  <c r="H208" i="22"/>
  <c r="P207" i="22"/>
  <c r="O207" i="22"/>
  <c r="N207" i="22"/>
  <c r="M207" i="22"/>
  <c r="L207" i="22"/>
  <c r="K207" i="22"/>
  <c r="J207" i="22"/>
  <c r="I207" i="22"/>
  <c r="H207" i="22"/>
  <c r="G207" i="22"/>
  <c r="F207" i="22"/>
  <c r="E207" i="22"/>
  <c r="O206" i="22"/>
  <c r="M206" i="22"/>
  <c r="J206" i="22"/>
  <c r="H206" i="22"/>
  <c r="E206" i="22"/>
  <c r="O205" i="22"/>
  <c r="M205" i="22"/>
  <c r="H205" i="22"/>
  <c r="E205" i="22"/>
  <c r="P204" i="22"/>
  <c r="O204" i="22"/>
  <c r="N204" i="22"/>
  <c r="M204" i="22"/>
  <c r="L204" i="22"/>
  <c r="K204" i="22"/>
  <c r="J204" i="22"/>
  <c r="I204" i="22"/>
  <c r="H204" i="22"/>
  <c r="G204" i="22"/>
  <c r="F204" i="22"/>
  <c r="E204" i="22"/>
  <c r="D204" i="22"/>
  <c r="O203" i="22"/>
  <c r="M203" i="22"/>
  <c r="J203" i="22"/>
  <c r="H203" i="22"/>
  <c r="E203" i="22"/>
  <c r="O202" i="22"/>
  <c r="M202" i="22"/>
  <c r="J202" i="22"/>
  <c r="H202" i="22"/>
  <c r="E202" i="22"/>
  <c r="O201" i="22"/>
  <c r="M201" i="22"/>
  <c r="J201" i="22"/>
  <c r="H201" i="22"/>
  <c r="E201" i="22"/>
  <c r="O200" i="22"/>
  <c r="M200" i="22"/>
  <c r="J200" i="22"/>
  <c r="H200" i="22"/>
  <c r="E200" i="22"/>
  <c r="O199" i="22"/>
  <c r="M199" i="22"/>
  <c r="H199" i="22"/>
  <c r="O198" i="22"/>
  <c r="M198" i="22"/>
  <c r="H198" i="22"/>
  <c r="P197" i="22"/>
  <c r="O197" i="22"/>
  <c r="N197" i="22"/>
  <c r="M197" i="22"/>
  <c r="L197" i="22"/>
  <c r="K197" i="22"/>
  <c r="J197" i="22"/>
  <c r="I197" i="22"/>
  <c r="H197" i="22"/>
  <c r="G197" i="22"/>
  <c r="F197" i="22"/>
  <c r="E197" i="22"/>
  <c r="D197" i="22"/>
  <c r="P196" i="22"/>
  <c r="O196" i="22"/>
  <c r="N196" i="22"/>
  <c r="M196" i="22"/>
  <c r="L196" i="22"/>
  <c r="K196" i="22"/>
  <c r="J196" i="22"/>
  <c r="I196" i="22"/>
  <c r="H196" i="22"/>
  <c r="G196" i="22"/>
  <c r="F196" i="22"/>
  <c r="E196" i="22"/>
  <c r="D196" i="22"/>
  <c r="O195" i="22"/>
  <c r="M195" i="22"/>
  <c r="J195" i="22"/>
  <c r="H195" i="22"/>
  <c r="E195" i="22"/>
  <c r="O194" i="22"/>
  <c r="M194" i="22"/>
  <c r="H194" i="22"/>
  <c r="P193" i="22"/>
  <c r="O193" i="22"/>
  <c r="N193" i="22"/>
  <c r="M193" i="22"/>
  <c r="L193" i="22"/>
  <c r="K193" i="22"/>
  <c r="J193" i="22"/>
  <c r="I193" i="22"/>
  <c r="H193" i="22"/>
  <c r="G193" i="22"/>
  <c r="F193" i="22"/>
  <c r="E193" i="22"/>
  <c r="D193" i="22"/>
  <c r="O192" i="22"/>
  <c r="M192" i="22"/>
  <c r="J192" i="22"/>
  <c r="H192" i="22"/>
  <c r="E192" i="22"/>
  <c r="O191" i="22"/>
  <c r="M191" i="22"/>
  <c r="H191" i="22"/>
  <c r="P190" i="22"/>
  <c r="O190" i="22"/>
  <c r="N190" i="22"/>
  <c r="M190" i="22"/>
  <c r="L190" i="22"/>
  <c r="K190" i="22"/>
  <c r="J190" i="22"/>
  <c r="I190" i="22"/>
  <c r="H190" i="22"/>
  <c r="G190" i="22"/>
  <c r="F190" i="22"/>
  <c r="E190" i="22"/>
  <c r="D190" i="22"/>
  <c r="O189" i="22"/>
  <c r="M189" i="22"/>
  <c r="J189" i="22"/>
  <c r="H189" i="22"/>
  <c r="F189" i="22"/>
  <c r="E189" i="22"/>
  <c r="O188" i="22"/>
  <c r="M188" i="22"/>
  <c r="H188" i="22"/>
  <c r="P187" i="22"/>
  <c r="O187" i="22"/>
  <c r="N187" i="22"/>
  <c r="M187" i="22"/>
  <c r="L187" i="22"/>
  <c r="K187" i="22"/>
  <c r="J187" i="22"/>
  <c r="I187" i="22"/>
  <c r="H187" i="22"/>
  <c r="G187" i="22"/>
  <c r="F187" i="22"/>
  <c r="E187" i="22"/>
  <c r="D187" i="22"/>
  <c r="O186" i="22"/>
  <c r="M186" i="22"/>
  <c r="O185" i="22"/>
  <c r="M185" i="22"/>
  <c r="J185" i="22"/>
  <c r="H185" i="22"/>
  <c r="E185" i="22"/>
  <c r="O184" i="22"/>
  <c r="M184" i="22"/>
  <c r="J184" i="22"/>
  <c r="H184" i="22"/>
  <c r="E184" i="22"/>
  <c r="O183" i="22"/>
  <c r="M183" i="22"/>
  <c r="J183" i="22"/>
  <c r="H183" i="22"/>
  <c r="F183" i="22"/>
  <c r="E183" i="22"/>
  <c r="O182" i="22"/>
  <c r="M182" i="22"/>
  <c r="H182" i="22"/>
  <c r="P181" i="22"/>
  <c r="O181" i="22"/>
  <c r="N181" i="22"/>
  <c r="M181" i="22"/>
  <c r="L181" i="22"/>
  <c r="K181" i="22"/>
  <c r="J181" i="22"/>
  <c r="I181" i="22"/>
  <c r="H181" i="22"/>
  <c r="G181" i="22"/>
  <c r="F181" i="22"/>
  <c r="E181" i="22"/>
  <c r="D181" i="22"/>
  <c r="O180" i="22"/>
  <c r="M180" i="22"/>
  <c r="J180" i="22"/>
  <c r="H180" i="22"/>
  <c r="E180" i="22"/>
  <c r="O179" i="22"/>
  <c r="M179" i="22"/>
  <c r="J179" i="22"/>
  <c r="H179" i="22"/>
  <c r="E179" i="22"/>
  <c r="O178" i="22"/>
  <c r="M178" i="22"/>
  <c r="H178" i="22"/>
  <c r="P177" i="22"/>
  <c r="O177" i="22"/>
  <c r="N177" i="22"/>
  <c r="M177" i="22"/>
  <c r="L177" i="22"/>
  <c r="K177" i="22"/>
  <c r="J177" i="22"/>
  <c r="I177" i="22"/>
  <c r="H177" i="22"/>
  <c r="G177" i="22"/>
  <c r="F177" i="22"/>
  <c r="E177" i="22"/>
  <c r="O176" i="22"/>
  <c r="M176" i="22"/>
  <c r="J176" i="22"/>
  <c r="H176" i="22"/>
  <c r="O175" i="22"/>
  <c r="M175" i="22"/>
  <c r="H175" i="22"/>
  <c r="E175" i="22"/>
  <c r="P174" i="22"/>
  <c r="O174" i="22"/>
  <c r="N174" i="22"/>
  <c r="M174" i="22"/>
  <c r="L174" i="22"/>
  <c r="K174" i="22"/>
  <c r="J174" i="22"/>
  <c r="I174" i="22"/>
  <c r="H174" i="22"/>
  <c r="G174" i="22"/>
  <c r="F174" i="22"/>
  <c r="E174" i="22"/>
  <c r="D174" i="22"/>
  <c r="O173" i="22"/>
  <c r="M173" i="22"/>
  <c r="J173" i="22"/>
  <c r="H173" i="22"/>
  <c r="E173" i="22"/>
  <c r="O172" i="22"/>
  <c r="M172" i="22"/>
  <c r="J172" i="22"/>
  <c r="H172" i="22"/>
  <c r="E172" i="22"/>
  <c r="O171" i="22"/>
  <c r="M171" i="22"/>
  <c r="J171" i="22"/>
  <c r="H171" i="22"/>
  <c r="E171" i="22"/>
  <c r="O170" i="22"/>
  <c r="M170" i="22"/>
  <c r="J170" i="22"/>
  <c r="H170" i="22"/>
  <c r="E170" i="22"/>
  <c r="O169" i="22"/>
  <c r="M169" i="22"/>
  <c r="J169" i="22"/>
  <c r="H169" i="22"/>
  <c r="P168" i="22"/>
  <c r="O168" i="22"/>
  <c r="N168" i="22"/>
  <c r="M168" i="22"/>
  <c r="L168" i="22"/>
  <c r="K168" i="22"/>
  <c r="J168" i="22"/>
  <c r="I168" i="22"/>
  <c r="H168" i="22"/>
  <c r="G168" i="22"/>
  <c r="F168" i="22"/>
  <c r="E168" i="22"/>
  <c r="D168" i="22"/>
  <c r="O167" i="22"/>
  <c r="M167" i="22"/>
  <c r="J167" i="22"/>
  <c r="H167" i="22"/>
  <c r="E167" i="22"/>
  <c r="O166" i="22"/>
  <c r="M166" i="22"/>
  <c r="J166" i="22"/>
  <c r="H166" i="22"/>
  <c r="E166" i="22"/>
  <c r="O165" i="22"/>
  <c r="M165" i="22"/>
  <c r="J165" i="22"/>
  <c r="H165" i="22"/>
  <c r="P164" i="22"/>
  <c r="O164" i="22"/>
  <c r="N164" i="22"/>
  <c r="M164" i="22"/>
  <c r="L164" i="22"/>
  <c r="K164" i="22"/>
  <c r="J164" i="22"/>
  <c r="I164" i="22"/>
  <c r="H164" i="22"/>
  <c r="G164" i="22"/>
  <c r="F164" i="22"/>
  <c r="E164" i="22"/>
  <c r="D164" i="22"/>
  <c r="O163" i="22"/>
  <c r="M163" i="22"/>
  <c r="J163" i="22"/>
  <c r="H163" i="22"/>
  <c r="G163" i="22"/>
  <c r="E163" i="22"/>
  <c r="O162" i="22"/>
  <c r="M162" i="22"/>
  <c r="J162" i="22"/>
  <c r="H162" i="22"/>
  <c r="E162" i="22"/>
  <c r="O161" i="22"/>
  <c r="M161" i="22"/>
  <c r="J161" i="22"/>
  <c r="H161" i="22"/>
  <c r="E161" i="22"/>
  <c r="O160" i="22"/>
  <c r="M160" i="22"/>
  <c r="J160" i="22"/>
  <c r="H160" i="22"/>
  <c r="E160" i="22"/>
  <c r="O159" i="22"/>
  <c r="M159" i="22"/>
  <c r="J159" i="22"/>
  <c r="H159" i="22"/>
  <c r="P158" i="22"/>
  <c r="O158" i="22"/>
  <c r="N158" i="22"/>
  <c r="M158" i="22"/>
  <c r="L158" i="22"/>
  <c r="K158" i="22"/>
  <c r="J158" i="22"/>
  <c r="I158" i="22"/>
  <c r="H158" i="22"/>
  <c r="G158" i="22"/>
  <c r="F158" i="22"/>
  <c r="E158" i="22"/>
  <c r="D158" i="22"/>
  <c r="O157" i="22"/>
  <c r="M157" i="22"/>
  <c r="J157" i="22"/>
  <c r="H157" i="22"/>
  <c r="E157" i="22"/>
  <c r="O156" i="22"/>
  <c r="M156" i="22"/>
  <c r="J156" i="22"/>
  <c r="H156" i="22"/>
  <c r="E156" i="22"/>
  <c r="O155" i="22"/>
  <c r="M155" i="22"/>
  <c r="J155" i="22"/>
  <c r="H155" i="22"/>
  <c r="P154" i="22"/>
  <c r="O154" i="22"/>
  <c r="N154" i="22"/>
  <c r="M154" i="22"/>
  <c r="L154" i="22"/>
  <c r="K154" i="22"/>
  <c r="J154" i="22"/>
  <c r="I154" i="22"/>
  <c r="H154" i="22"/>
  <c r="G154" i="22"/>
  <c r="F154" i="22"/>
  <c r="E154" i="22"/>
  <c r="D154" i="22"/>
  <c r="C154" i="22"/>
  <c r="P153" i="22"/>
  <c r="O153" i="22"/>
  <c r="N153" i="22"/>
  <c r="M153" i="22"/>
  <c r="L153" i="22"/>
  <c r="K153" i="22"/>
  <c r="J153" i="22"/>
  <c r="I153" i="22"/>
  <c r="H153" i="22"/>
  <c r="G153" i="22"/>
  <c r="F153" i="22"/>
  <c r="E153" i="22"/>
  <c r="D153" i="22"/>
  <c r="O152" i="22"/>
  <c r="M152" i="22"/>
  <c r="J152" i="22"/>
  <c r="H152" i="22"/>
  <c r="O151" i="22"/>
  <c r="M151" i="22"/>
  <c r="J151" i="22"/>
  <c r="H151" i="22"/>
  <c r="E151" i="22"/>
  <c r="O150" i="22"/>
  <c r="M150" i="22"/>
  <c r="H150" i="22"/>
  <c r="P149" i="22"/>
  <c r="O149" i="22"/>
  <c r="N149" i="22"/>
  <c r="M149" i="22"/>
  <c r="L149" i="22"/>
  <c r="K149" i="22"/>
  <c r="J149" i="22"/>
  <c r="I149" i="22"/>
  <c r="H149" i="22"/>
  <c r="G149" i="22"/>
  <c r="F149" i="22"/>
  <c r="E149" i="22"/>
  <c r="D149" i="22"/>
  <c r="O148" i="22"/>
  <c r="M148" i="22"/>
  <c r="J148" i="22"/>
  <c r="H148" i="22"/>
  <c r="E148" i="22"/>
  <c r="O147" i="22"/>
  <c r="M147" i="22"/>
  <c r="J147" i="22"/>
  <c r="H147" i="22"/>
  <c r="E147" i="22"/>
  <c r="O146" i="22"/>
  <c r="M146" i="22"/>
  <c r="J146" i="22"/>
  <c r="H146" i="22"/>
  <c r="E146" i="22"/>
  <c r="O145" i="22"/>
  <c r="M145" i="22"/>
  <c r="H145" i="22"/>
  <c r="P144" i="22"/>
  <c r="O144" i="22"/>
  <c r="N144" i="22"/>
  <c r="M144" i="22"/>
  <c r="L144" i="22"/>
  <c r="K144" i="22"/>
  <c r="J144" i="22"/>
  <c r="I144" i="22"/>
  <c r="H144" i="22"/>
  <c r="G144" i="22"/>
  <c r="F144" i="22"/>
  <c r="E144" i="22"/>
  <c r="D144" i="22"/>
  <c r="O143" i="22"/>
  <c r="M143" i="22"/>
  <c r="J143" i="22"/>
  <c r="H143" i="22"/>
  <c r="E143" i="22"/>
  <c r="O141" i="22"/>
  <c r="M141" i="22"/>
  <c r="J141" i="22"/>
  <c r="H141" i="22"/>
  <c r="E141" i="22"/>
  <c r="O140" i="22"/>
  <c r="M140" i="22"/>
  <c r="J140" i="22"/>
  <c r="H140" i="22"/>
  <c r="P139" i="22"/>
  <c r="O139" i="22"/>
  <c r="N139" i="22"/>
  <c r="M139" i="22"/>
  <c r="L139" i="22"/>
  <c r="K139" i="22"/>
  <c r="J139" i="22"/>
  <c r="I139" i="22"/>
  <c r="H139" i="22"/>
  <c r="G139" i="22"/>
  <c r="F139" i="22"/>
  <c r="E139" i="22"/>
  <c r="D139" i="22"/>
  <c r="C139" i="22"/>
  <c r="O138" i="22"/>
  <c r="M138" i="22"/>
  <c r="J138" i="22"/>
  <c r="H138" i="22"/>
  <c r="E138" i="22"/>
  <c r="O137" i="22"/>
  <c r="M137" i="22"/>
  <c r="J137" i="22"/>
  <c r="H137" i="22"/>
  <c r="E137" i="22"/>
  <c r="O136" i="22"/>
  <c r="M136" i="22"/>
  <c r="J136" i="22"/>
  <c r="H136" i="22"/>
  <c r="E136" i="22"/>
  <c r="O135" i="22"/>
  <c r="M135" i="22"/>
  <c r="J135" i="22"/>
  <c r="H135" i="22"/>
  <c r="E135" i="22"/>
  <c r="O134" i="22"/>
  <c r="M134" i="22"/>
  <c r="H134" i="22"/>
  <c r="P133" i="22"/>
  <c r="O133" i="22"/>
  <c r="N133" i="22"/>
  <c r="M133" i="22"/>
  <c r="L133" i="22"/>
  <c r="K133" i="22"/>
  <c r="J133" i="22"/>
  <c r="I133" i="22"/>
  <c r="H133" i="22"/>
  <c r="G133" i="22"/>
  <c r="F133" i="22"/>
  <c r="E133" i="22"/>
  <c r="D133" i="22"/>
  <c r="O132" i="22"/>
  <c r="M132" i="22"/>
  <c r="J132" i="22"/>
  <c r="H132" i="22"/>
  <c r="E132" i="22"/>
  <c r="O131" i="22"/>
  <c r="M131" i="22"/>
  <c r="J131" i="22"/>
  <c r="H131" i="22"/>
  <c r="E131" i="22"/>
  <c r="O130" i="22"/>
  <c r="M130" i="22"/>
  <c r="J130" i="22"/>
  <c r="H130" i="22"/>
  <c r="P129" i="22"/>
  <c r="O129" i="22"/>
  <c r="N129" i="22"/>
  <c r="M129" i="22"/>
  <c r="L129" i="22"/>
  <c r="K129" i="22"/>
  <c r="J129" i="22"/>
  <c r="I129" i="22"/>
  <c r="H129" i="22"/>
  <c r="G129" i="22"/>
  <c r="F129" i="22"/>
  <c r="E129" i="22"/>
  <c r="D129" i="22"/>
  <c r="O128" i="22"/>
  <c r="M128" i="22"/>
  <c r="J128" i="22"/>
  <c r="H128" i="22"/>
  <c r="E128" i="22"/>
  <c r="O127" i="22"/>
  <c r="M127" i="22"/>
  <c r="J127" i="22"/>
  <c r="H127" i="22"/>
  <c r="E127" i="22"/>
  <c r="O126" i="22"/>
  <c r="M126" i="22"/>
  <c r="H126" i="22"/>
  <c r="P125" i="22"/>
  <c r="O125" i="22"/>
  <c r="M125" i="22"/>
  <c r="K125" i="22"/>
  <c r="J125" i="22"/>
  <c r="I125" i="22"/>
  <c r="H125" i="22"/>
  <c r="G125" i="22"/>
  <c r="F125" i="22"/>
  <c r="E125" i="22"/>
  <c r="O124" i="22"/>
  <c r="M124" i="22"/>
  <c r="K124" i="22"/>
  <c r="J124" i="22"/>
  <c r="H124" i="22"/>
  <c r="E124" i="22"/>
  <c r="O123" i="22"/>
  <c r="M123" i="22"/>
  <c r="H123" i="22"/>
  <c r="E123" i="22"/>
  <c r="P122" i="22"/>
  <c r="O122" i="22"/>
  <c r="N122" i="22"/>
  <c r="M122" i="22"/>
  <c r="L122" i="22"/>
  <c r="K122" i="22"/>
  <c r="J122" i="22"/>
  <c r="I122" i="22"/>
  <c r="H122" i="22"/>
  <c r="G122" i="22"/>
  <c r="F122" i="22"/>
  <c r="E122" i="22"/>
  <c r="D122" i="22"/>
  <c r="P121" i="22"/>
  <c r="O121" i="22"/>
  <c r="N121" i="22"/>
  <c r="M121" i="22"/>
  <c r="L121" i="22"/>
  <c r="K121" i="22"/>
  <c r="J121" i="22"/>
  <c r="I121" i="22"/>
  <c r="H121" i="22"/>
  <c r="G121" i="22"/>
  <c r="F121" i="22"/>
  <c r="E121" i="22"/>
  <c r="D121" i="22"/>
  <c r="O120" i="22"/>
  <c r="M120" i="22"/>
  <c r="J120" i="22"/>
  <c r="H120" i="22"/>
  <c r="E120" i="22"/>
  <c r="O119" i="22"/>
  <c r="M119" i="22"/>
  <c r="H119" i="22"/>
  <c r="P118" i="22"/>
  <c r="O118" i="22"/>
  <c r="N118" i="22"/>
  <c r="M118" i="22"/>
  <c r="L118" i="22"/>
  <c r="K118" i="22"/>
  <c r="J118" i="22"/>
  <c r="I118" i="22"/>
  <c r="H118" i="22"/>
  <c r="G118" i="22"/>
  <c r="F118" i="22"/>
  <c r="E118" i="22"/>
  <c r="O117" i="22"/>
  <c r="M117" i="22"/>
  <c r="J117" i="22"/>
  <c r="H117" i="22"/>
  <c r="O116" i="22"/>
  <c r="M116" i="22"/>
  <c r="H116" i="22"/>
  <c r="P115" i="22"/>
  <c r="O115" i="22"/>
  <c r="N115" i="22"/>
  <c r="M115" i="22"/>
  <c r="L115" i="22"/>
  <c r="K115" i="22"/>
  <c r="J115" i="22"/>
  <c r="I115" i="22"/>
  <c r="H115" i="22"/>
  <c r="G115" i="22"/>
  <c r="F115" i="22"/>
  <c r="E115" i="22"/>
  <c r="D115" i="22"/>
  <c r="O114" i="22"/>
  <c r="M114" i="22"/>
  <c r="J114" i="22"/>
  <c r="H114" i="22"/>
  <c r="E114" i="22"/>
  <c r="O113" i="22"/>
  <c r="M113" i="22"/>
  <c r="J113" i="22"/>
  <c r="H113" i="22"/>
  <c r="E113" i="22"/>
  <c r="O112" i="22"/>
  <c r="M112" i="22"/>
  <c r="J112" i="22"/>
  <c r="H112" i="22"/>
  <c r="E112" i="22"/>
  <c r="O111" i="22"/>
  <c r="M111" i="22"/>
  <c r="H111" i="22"/>
  <c r="P110" i="22"/>
  <c r="O110" i="22"/>
  <c r="N110" i="22"/>
  <c r="M110" i="22"/>
  <c r="L110" i="22"/>
  <c r="K110" i="22"/>
  <c r="J110" i="22"/>
  <c r="I110" i="22"/>
  <c r="H110" i="22"/>
  <c r="G110" i="22"/>
  <c r="F110" i="22"/>
  <c r="E110" i="22"/>
  <c r="D110" i="22"/>
  <c r="O109" i="22"/>
  <c r="M109" i="22"/>
  <c r="J109" i="22"/>
  <c r="H109" i="22"/>
  <c r="E109" i="22"/>
  <c r="O108" i="22"/>
  <c r="M108" i="22"/>
  <c r="J108" i="22"/>
  <c r="H108" i="22"/>
  <c r="E108" i="22"/>
  <c r="O107" i="22"/>
  <c r="M107" i="22"/>
  <c r="H107" i="22"/>
  <c r="P106" i="22"/>
  <c r="O106" i="22"/>
  <c r="N106" i="22"/>
  <c r="M106" i="22"/>
  <c r="L106" i="22"/>
  <c r="K106" i="22"/>
  <c r="J106" i="22"/>
  <c r="I106" i="22"/>
  <c r="H106" i="22"/>
  <c r="G106" i="22"/>
  <c r="F106" i="22"/>
  <c r="E106" i="22"/>
  <c r="O105" i="22"/>
  <c r="M105" i="22"/>
  <c r="J105" i="22"/>
  <c r="H105" i="22"/>
  <c r="E105" i="22"/>
  <c r="O104" i="22"/>
  <c r="M104" i="22"/>
  <c r="J104" i="22"/>
  <c r="H104" i="22"/>
  <c r="E104" i="22"/>
  <c r="O103" i="22"/>
  <c r="M103" i="22"/>
  <c r="J103" i="22"/>
  <c r="H103" i="22"/>
  <c r="E103" i="22"/>
  <c r="O102" i="22"/>
  <c r="M102" i="22"/>
  <c r="H102" i="22"/>
  <c r="E102" i="22"/>
  <c r="P101" i="22"/>
  <c r="O101" i="22"/>
  <c r="N101" i="22"/>
  <c r="M101" i="22"/>
  <c r="L101" i="22"/>
  <c r="K101" i="22"/>
  <c r="J101" i="22"/>
  <c r="I101" i="22"/>
  <c r="H101" i="22"/>
  <c r="G101" i="22"/>
  <c r="F101" i="22"/>
  <c r="O100" i="22"/>
  <c r="M100" i="22"/>
  <c r="J100" i="22"/>
  <c r="H100" i="22"/>
  <c r="E100" i="22"/>
  <c r="O99" i="22"/>
  <c r="M99" i="22"/>
  <c r="H99" i="22"/>
  <c r="P98" i="22"/>
  <c r="O98" i="22"/>
  <c r="N98" i="22"/>
  <c r="M98" i="22"/>
  <c r="L98" i="22"/>
  <c r="K98" i="22"/>
  <c r="J98" i="22"/>
  <c r="I98" i="22"/>
  <c r="H98" i="22"/>
  <c r="G98" i="22"/>
  <c r="F98" i="22"/>
  <c r="E98" i="22"/>
  <c r="D98" i="22"/>
  <c r="O97" i="22"/>
  <c r="M97" i="22"/>
  <c r="J97" i="22"/>
  <c r="H97" i="22"/>
  <c r="E97" i="22"/>
  <c r="O96" i="22"/>
  <c r="M96" i="22"/>
  <c r="J96" i="22"/>
  <c r="H96" i="22"/>
  <c r="O95" i="22"/>
  <c r="M95" i="22"/>
  <c r="J95" i="22"/>
  <c r="H95" i="22"/>
  <c r="E95" i="22"/>
  <c r="O94" i="22"/>
  <c r="M94" i="22"/>
  <c r="J94" i="22"/>
  <c r="H94" i="22"/>
  <c r="E94" i="22"/>
  <c r="O93" i="22"/>
  <c r="M93" i="22"/>
  <c r="H93" i="22"/>
  <c r="P92" i="22"/>
  <c r="O92" i="22"/>
  <c r="N92" i="22"/>
  <c r="M92" i="22"/>
  <c r="L92" i="22"/>
  <c r="K92" i="22"/>
  <c r="J92" i="22"/>
  <c r="I92" i="22"/>
  <c r="H92" i="22"/>
  <c r="G92" i="22"/>
  <c r="F92" i="22"/>
  <c r="E92" i="22"/>
  <c r="D92" i="22"/>
  <c r="O91" i="22"/>
  <c r="M91" i="22"/>
  <c r="J91" i="22"/>
  <c r="H91" i="22"/>
  <c r="E91" i="22"/>
  <c r="O90" i="22"/>
  <c r="M90" i="22"/>
  <c r="J90" i="22"/>
  <c r="H90" i="22"/>
  <c r="O89" i="22"/>
  <c r="M89" i="22"/>
  <c r="J89" i="22"/>
  <c r="H89" i="22"/>
  <c r="P88" i="22"/>
  <c r="O88" i="22"/>
  <c r="N88" i="22"/>
  <c r="M88" i="22"/>
  <c r="L88" i="22"/>
  <c r="K88" i="22"/>
  <c r="J88" i="22"/>
  <c r="I88" i="22"/>
  <c r="H88" i="22"/>
  <c r="G88" i="22"/>
  <c r="F88" i="22"/>
  <c r="E88" i="22"/>
  <c r="D88" i="22"/>
  <c r="P87" i="22"/>
  <c r="O87" i="22"/>
  <c r="N87" i="22"/>
  <c r="M87" i="22"/>
  <c r="L87" i="22"/>
  <c r="K87" i="22"/>
  <c r="J87" i="22"/>
  <c r="I87" i="22"/>
  <c r="H87" i="22"/>
  <c r="G87" i="22"/>
  <c r="F87" i="22"/>
  <c r="E87" i="22"/>
  <c r="D87" i="22"/>
  <c r="P86" i="22"/>
  <c r="O86" i="22"/>
  <c r="N86" i="22"/>
  <c r="M86" i="22"/>
  <c r="L86" i="22"/>
  <c r="K86" i="22"/>
  <c r="J86" i="22"/>
  <c r="I86" i="22"/>
  <c r="H86" i="22"/>
  <c r="G86" i="22"/>
  <c r="F86" i="22"/>
  <c r="E86" i="22"/>
  <c r="D86" i="22"/>
  <c r="O85" i="22"/>
  <c r="M85" i="22"/>
  <c r="J85" i="22"/>
  <c r="H85" i="22"/>
  <c r="E85" i="22"/>
  <c r="O84" i="22"/>
  <c r="M84" i="22"/>
  <c r="H84" i="22"/>
  <c r="P83" i="22"/>
  <c r="O83" i="22"/>
  <c r="N83" i="22"/>
  <c r="M83" i="22"/>
  <c r="L83" i="22"/>
  <c r="K83" i="22"/>
  <c r="J83" i="22"/>
  <c r="I83" i="22"/>
  <c r="H83" i="22"/>
  <c r="G83" i="22"/>
  <c r="F83" i="22"/>
  <c r="E83" i="22"/>
  <c r="D83" i="22"/>
  <c r="O82" i="22"/>
  <c r="M82" i="22"/>
  <c r="J82" i="22"/>
  <c r="H82" i="22"/>
  <c r="E82" i="22"/>
  <c r="O81" i="22"/>
  <c r="M81" i="22"/>
  <c r="J81" i="22"/>
  <c r="H81" i="22"/>
  <c r="E81" i="22"/>
  <c r="O80" i="22"/>
  <c r="M80" i="22"/>
  <c r="H80" i="22"/>
  <c r="P79" i="22"/>
  <c r="O79" i="22"/>
  <c r="N79" i="22"/>
  <c r="M79" i="22"/>
  <c r="L79" i="22"/>
  <c r="K79" i="22"/>
  <c r="J79" i="22"/>
  <c r="I79" i="22"/>
  <c r="H79" i="22"/>
  <c r="G79" i="22"/>
  <c r="F79" i="22"/>
  <c r="E79" i="22"/>
  <c r="D79" i="22"/>
  <c r="O78" i="22"/>
  <c r="M78" i="22"/>
  <c r="O77" i="22"/>
  <c r="M77" i="22"/>
  <c r="J77" i="22"/>
  <c r="H77" i="22"/>
  <c r="E77" i="22"/>
  <c r="O76" i="22"/>
  <c r="M76" i="22"/>
  <c r="J76" i="22"/>
  <c r="H76" i="22"/>
  <c r="E76" i="22"/>
  <c r="O75" i="22"/>
  <c r="M75" i="22"/>
  <c r="J75" i="22"/>
  <c r="H75" i="22"/>
  <c r="E75" i="22"/>
  <c r="O74" i="22"/>
  <c r="M74" i="22"/>
  <c r="J74" i="22"/>
  <c r="H74" i="22"/>
  <c r="E74" i="22"/>
  <c r="O73" i="22"/>
  <c r="M73" i="22"/>
  <c r="J73" i="22"/>
  <c r="H73" i="22"/>
  <c r="E73" i="22"/>
  <c r="O72" i="22"/>
  <c r="M72" i="22"/>
  <c r="J72" i="22"/>
  <c r="H72" i="22"/>
  <c r="E72" i="22"/>
  <c r="O71" i="22"/>
  <c r="M71" i="22"/>
  <c r="J71" i="22"/>
  <c r="H71" i="22"/>
  <c r="O70" i="22"/>
  <c r="M70" i="22"/>
  <c r="J70" i="22"/>
  <c r="H70" i="22"/>
  <c r="P69" i="22"/>
  <c r="O69" i="22"/>
  <c r="N69" i="22"/>
  <c r="M69" i="22"/>
  <c r="L69" i="22"/>
  <c r="K69" i="22"/>
  <c r="J69" i="22"/>
  <c r="I69" i="22"/>
  <c r="H69" i="22"/>
  <c r="G69" i="22"/>
  <c r="F69" i="22"/>
  <c r="E69" i="22"/>
  <c r="D69" i="22"/>
  <c r="O68" i="22"/>
  <c r="M68" i="22"/>
  <c r="J68" i="22"/>
  <c r="H68" i="22"/>
  <c r="E68" i="22"/>
  <c r="O67" i="22"/>
  <c r="M67" i="22"/>
  <c r="J67" i="22"/>
  <c r="H67" i="22"/>
  <c r="P66" i="22"/>
  <c r="O66" i="22"/>
  <c r="N66" i="22"/>
  <c r="M66" i="22"/>
  <c r="L66" i="22"/>
  <c r="K66" i="22"/>
  <c r="J66" i="22"/>
  <c r="I66" i="22"/>
  <c r="H66" i="22"/>
  <c r="G66" i="22"/>
  <c r="F66" i="22"/>
  <c r="E66" i="22"/>
  <c r="D66" i="22"/>
  <c r="O65" i="22"/>
  <c r="M65" i="22"/>
  <c r="J65" i="22"/>
  <c r="H65" i="22"/>
  <c r="E65" i="22"/>
  <c r="O64" i="22"/>
  <c r="M64" i="22"/>
  <c r="J64" i="22"/>
  <c r="H64" i="22"/>
  <c r="E64" i="22"/>
  <c r="O63" i="22"/>
  <c r="M63" i="22"/>
  <c r="J63" i="22"/>
  <c r="H63" i="22"/>
  <c r="E63" i="22"/>
  <c r="O62" i="22"/>
  <c r="M62" i="22"/>
  <c r="J62" i="22"/>
  <c r="H62" i="22"/>
  <c r="P61" i="22"/>
  <c r="O61" i="22"/>
  <c r="N61" i="22"/>
  <c r="M61" i="22"/>
  <c r="L61" i="22"/>
  <c r="K61" i="22"/>
  <c r="J61" i="22"/>
  <c r="I61" i="22"/>
  <c r="H61" i="22"/>
  <c r="G61" i="22"/>
  <c r="F61" i="22"/>
  <c r="O60" i="22"/>
  <c r="M60" i="22"/>
  <c r="J60" i="22"/>
  <c r="H60" i="22"/>
  <c r="O59" i="22"/>
  <c r="M59" i="22"/>
  <c r="J59" i="22"/>
  <c r="H59" i="22"/>
  <c r="O58" i="22"/>
  <c r="M58" i="22"/>
  <c r="O57" i="22"/>
  <c r="M57" i="22"/>
  <c r="J57" i="22"/>
  <c r="H57" i="22"/>
  <c r="O56" i="22"/>
  <c r="M56" i="22"/>
  <c r="J56" i="22"/>
  <c r="H56" i="22"/>
  <c r="P55" i="22"/>
  <c r="O55" i="22"/>
  <c r="N55" i="22"/>
  <c r="M55" i="22"/>
  <c r="L55" i="22"/>
  <c r="K55" i="22"/>
  <c r="J55" i="22"/>
  <c r="I55" i="22"/>
  <c r="H55" i="22"/>
  <c r="G55" i="22"/>
  <c r="F55" i="22"/>
  <c r="E55" i="22"/>
  <c r="D55" i="22"/>
  <c r="O54" i="22"/>
  <c r="M54" i="22"/>
  <c r="J54" i="22"/>
  <c r="H54" i="22"/>
  <c r="E54" i="22"/>
  <c r="O53" i="22"/>
  <c r="M53" i="22"/>
  <c r="J53" i="22"/>
  <c r="H53" i="22"/>
  <c r="P52" i="22"/>
  <c r="O52" i="22"/>
  <c r="N52" i="22"/>
  <c r="M52" i="22"/>
  <c r="L52" i="22"/>
  <c r="K52" i="22"/>
  <c r="J52" i="22"/>
  <c r="I52" i="22"/>
  <c r="H52" i="22"/>
  <c r="G52" i="22"/>
  <c r="F52" i="22"/>
  <c r="E52" i="22"/>
  <c r="D52" i="22"/>
  <c r="O51" i="22"/>
  <c r="M51" i="22"/>
  <c r="J51" i="22"/>
  <c r="H51" i="22"/>
  <c r="G51" i="22"/>
  <c r="E51" i="22"/>
  <c r="O50" i="22"/>
  <c r="M50" i="22"/>
  <c r="J50" i="22"/>
  <c r="H50" i="22"/>
  <c r="E50" i="22"/>
  <c r="O49" i="22"/>
  <c r="M49" i="22"/>
  <c r="J49" i="22"/>
  <c r="H49" i="22"/>
  <c r="E49" i="22"/>
  <c r="O48" i="22"/>
  <c r="M48" i="22"/>
  <c r="J48" i="22"/>
  <c r="H48" i="22"/>
  <c r="P47" i="22"/>
  <c r="O47" i="22"/>
  <c r="N47" i="22"/>
  <c r="M47" i="22"/>
  <c r="L47" i="22"/>
  <c r="K47" i="22"/>
  <c r="J47" i="22"/>
  <c r="I47" i="22"/>
  <c r="H47" i="22"/>
  <c r="G47" i="22"/>
  <c r="F47" i="22"/>
  <c r="E47" i="22"/>
  <c r="D47" i="22"/>
  <c r="O46" i="22"/>
  <c r="M46" i="22"/>
  <c r="J46" i="22"/>
  <c r="H46" i="22"/>
  <c r="G46" i="22"/>
  <c r="E46" i="22"/>
  <c r="O45" i="22"/>
  <c r="M45" i="22"/>
  <c r="J45" i="22"/>
  <c r="H45" i="22"/>
  <c r="E45" i="22"/>
  <c r="O44" i="22"/>
  <c r="M44" i="22"/>
  <c r="J44" i="22"/>
  <c r="H44" i="22"/>
  <c r="O43" i="22"/>
  <c r="M43" i="22"/>
  <c r="J43" i="22"/>
  <c r="H43" i="22"/>
  <c r="E43" i="22"/>
  <c r="O42" i="22"/>
  <c r="M42" i="22"/>
  <c r="J42" i="22"/>
  <c r="H42" i="22"/>
  <c r="E42" i="22"/>
  <c r="O41" i="22"/>
  <c r="M41" i="22"/>
  <c r="J41" i="22"/>
  <c r="H41" i="22"/>
  <c r="E41" i="22"/>
  <c r="O40" i="22"/>
  <c r="M40" i="22"/>
  <c r="J40" i="22"/>
  <c r="H40" i="22"/>
  <c r="E40" i="22"/>
  <c r="O39" i="22"/>
  <c r="M39" i="22"/>
  <c r="J39" i="22"/>
  <c r="H39" i="22"/>
  <c r="E39" i="22"/>
  <c r="P38" i="22"/>
  <c r="O38" i="22"/>
  <c r="N38" i="22"/>
  <c r="M38" i="22"/>
  <c r="L38" i="22"/>
  <c r="K38" i="22"/>
  <c r="J38" i="22"/>
  <c r="I38" i="22"/>
  <c r="H38" i="22"/>
  <c r="G38" i="22"/>
  <c r="F38" i="22"/>
  <c r="E38" i="22"/>
  <c r="D38" i="22"/>
  <c r="O37" i="22"/>
  <c r="M37" i="22"/>
  <c r="J37" i="22"/>
  <c r="H37" i="22"/>
  <c r="E37" i="22"/>
  <c r="O36" i="22"/>
  <c r="M36" i="22"/>
  <c r="J36" i="22"/>
  <c r="H36" i="22"/>
  <c r="E36" i="22"/>
  <c r="O35" i="22"/>
  <c r="M35" i="22"/>
  <c r="J35" i="22"/>
  <c r="H35" i="22"/>
  <c r="E35" i="22"/>
  <c r="O34" i="22"/>
  <c r="M34" i="22"/>
  <c r="J34" i="22"/>
  <c r="H34" i="22"/>
  <c r="P33" i="22"/>
  <c r="O33" i="22"/>
  <c r="N33" i="22"/>
  <c r="M33" i="22"/>
  <c r="L33" i="22"/>
  <c r="K33" i="22"/>
  <c r="J33" i="22"/>
  <c r="I33" i="22"/>
  <c r="H33" i="22"/>
  <c r="G33" i="22"/>
  <c r="F33" i="22"/>
  <c r="E33" i="22"/>
  <c r="D33" i="22"/>
  <c r="O32" i="22"/>
  <c r="M32" i="22"/>
  <c r="J32" i="22"/>
  <c r="H32" i="22"/>
  <c r="E32" i="22"/>
  <c r="O31" i="22"/>
  <c r="M31" i="22"/>
  <c r="J31" i="22"/>
  <c r="H31" i="22"/>
  <c r="E31" i="22"/>
  <c r="O30" i="22"/>
  <c r="M30" i="22"/>
  <c r="J30" i="22"/>
  <c r="H30" i="22"/>
  <c r="P29" i="22"/>
  <c r="O29" i="22"/>
  <c r="N29" i="22"/>
  <c r="M29" i="22"/>
  <c r="L29" i="22"/>
  <c r="K29" i="22"/>
  <c r="J29" i="22"/>
  <c r="I29" i="22"/>
  <c r="H29" i="22"/>
  <c r="G29" i="22"/>
  <c r="F29" i="22"/>
  <c r="E29" i="22"/>
  <c r="D29" i="22"/>
  <c r="C29" i="22"/>
  <c r="O28" i="22"/>
  <c r="M28" i="22"/>
  <c r="J28" i="22"/>
  <c r="H28" i="22"/>
  <c r="E28" i="22"/>
  <c r="O27" i="22"/>
  <c r="M27" i="22"/>
  <c r="J27" i="22"/>
  <c r="H27" i="22"/>
  <c r="E27" i="22"/>
  <c r="O26" i="22"/>
  <c r="M26" i="22"/>
  <c r="J26" i="22"/>
  <c r="H26" i="22"/>
  <c r="E26" i="22"/>
  <c r="O25" i="22"/>
  <c r="M25" i="22"/>
  <c r="J25" i="22"/>
  <c r="H25" i="22"/>
  <c r="P24" i="22"/>
  <c r="O24" i="22"/>
  <c r="N24" i="22"/>
  <c r="M24" i="22"/>
  <c r="L24" i="22"/>
  <c r="K24" i="22"/>
  <c r="J24" i="22"/>
  <c r="I24" i="22"/>
  <c r="H24" i="22"/>
  <c r="G24" i="22"/>
  <c r="F24" i="22"/>
  <c r="E24" i="22"/>
  <c r="D24" i="22"/>
  <c r="C24" i="22"/>
  <c r="O23" i="22"/>
  <c r="M23" i="22"/>
  <c r="J23" i="22"/>
  <c r="H23" i="22"/>
  <c r="E23" i="22"/>
  <c r="O22" i="22"/>
  <c r="M22" i="22"/>
  <c r="J22" i="22"/>
  <c r="H22" i="22"/>
  <c r="P21" i="22"/>
  <c r="O21" i="22"/>
  <c r="N21" i="22"/>
  <c r="M21" i="22"/>
  <c r="L21" i="22"/>
  <c r="K21" i="22"/>
  <c r="J21" i="22"/>
  <c r="I21" i="22"/>
  <c r="H21" i="22"/>
  <c r="G21" i="22"/>
  <c r="F21" i="22"/>
  <c r="E21" i="22"/>
  <c r="D21" i="22"/>
  <c r="C21" i="22"/>
  <c r="O20" i="22"/>
  <c r="M20" i="22"/>
  <c r="J20" i="22"/>
  <c r="H20" i="22"/>
  <c r="E20" i="22"/>
  <c r="O19" i="22"/>
  <c r="M19" i="22"/>
  <c r="H19" i="22"/>
  <c r="O18" i="22"/>
  <c r="M18" i="22"/>
  <c r="J18" i="22"/>
  <c r="H18" i="22"/>
  <c r="P17" i="22"/>
  <c r="O17" i="22"/>
  <c r="N17" i="22"/>
  <c r="M17" i="22"/>
  <c r="L17" i="22"/>
  <c r="K17" i="22"/>
  <c r="J17" i="22"/>
  <c r="I17" i="22"/>
  <c r="H17" i="22"/>
  <c r="G17" i="22"/>
  <c r="F17" i="22"/>
  <c r="E17" i="22"/>
  <c r="D17" i="22"/>
  <c r="C17" i="22"/>
  <c r="P16" i="22"/>
  <c r="O16" i="22"/>
  <c r="N16" i="22"/>
  <c r="M16" i="22"/>
  <c r="L16" i="22"/>
  <c r="K16" i="22"/>
  <c r="J16" i="22"/>
  <c r="I16" i="22"/>
  <c r="H16" i="22"/>
  <c r="G16" i="22"/>
  <c r="F16" i="22"/>
  <c r="E16" i="22"/>
  <c r="D16" i="22"/>
  <c r="C16" i="22"/>
  <c r="O15" i="22"/>
  <c r="M15" i="22"/>
  <c r="O14" i="22"/>
  <c r="M14" i="22"/>
  <c r="J14" i="22"/>
  <c r="H14" i="22"/>
  <c r="O13" i="22"/>
  <c r="M13" i="22"/>
  <c r="J13" i="22"/>
  <c r="H13" i="22"/>
  <c r="E13" i="22"/>
  <c r="O12" i="22"/>
  <c r="M12" i="22"/>
  <c r="J12" i="22"/>
  <c r="H12" i="22"/>
  <c r="E12" i="22"/>
  <c r="O11" i="22"/>
  <c r="M11" i="22"/>
  <c r="J11" i="22"/>
  <c r="H11" i="22"/>
  <c r="E11" i="22"/>
  <c r="O10" i="22"/>
  <c r="M10" i="22"/>
  <c r="J10" i="22"/>
  <c r="H10" i="22"/>
  <c r="E10" i="22"/>
  <c r="O9" i="22"/>
  <c r="M9" i="22"/>
  <c r="J9" i="22"/>
  <c r="H9" i="22"/>
  <c r="E9" i="22"/>
  <c r="P8" i="22"/>
  <c r="O8" i="22"/>
  <c r="M8" i="22"/>
  <c r="J8" i="22"/>
  <c r="H8" i="22"/>
  <c r="P7" i="22"/>
  <c r="O7" i="22"/>
  <c r="N7" i="22"/>
  <c r="M7" i="22"/>
  <c r="L7" i="22"/>
  <c r="K7" i="22"/>
  <c r="J7" i="22"/>
  <c r="I7" i="22"/>
  <c r="H7" i="22"/>
  <c r="G7" i="22"/>
  <c r="F7" i="22"/>
  <c r="E7" i="22"/>
  <c r="D7" i="22"/>
  <c r="C7" i="22"/>
  <c r="P6" i="22"/>
  <c r="O6" i="22"/>
  <c r="M6" i="22"/>
  <c r="J6" i="22"/>
  <c r="H6" i="22"/>
  <c r="E6" i="22"/>
  <c r="F49" i="21"/>
  <c r="E49" i="21"/>
  <c r="D49" i="21"/>
  <c r="F48" i="21"/>
  <c r="E48" i="21"/>
  <c r="D48" i="21"/>
  <c r="F47" i="21"/>
  <c r="E47" i="21"/>
  <c r="D47" i="21"/>
  <c r="F46" i="21"/>
  <c r="E46" i="21"/>
  <c r="D46" i="21"/>
  <c r="F45" i="21"/>
  <c r="E45" i="21"/>
  <c r="F44" i="21"/>
  <c r="E44" i="21"/>
  <c r="D44" i="21"/>
  <c r="F43" i="21"/>
  <c r="E43" i="21"/>
  <c r="D43" i="21"/>
  <c r="F42" i="21"/>
  <c r="E42" i="21"/>
  <c r="F41" i="21"/>
  <c r="E41" i="21"/>
  <c r="D41" i="21"/>
  <c r="F40" i="21"/>
  <c r="E40" i="21"/>
  <c r="D40" i="21"/>
  <c r="F39" i="21"/>
  <c r="E39" i="21"/>
  <c r="D39" i="21"/>
  <c r="F38" i="21"/>
  <c r="E38" i="21"/>
  <c r="D38" i="21"/>
  <c r="F37" i="21"/>
  <c r="E37" i="21"/>
  <c r="D37" i="21"/>
  <c r="F36" i="21"/>
  <c r="E36" i="21"/>
  <c r="F35" i="21"/>
  <c r="E35" i="21"/>
  <c r="D35" i="21"/>
  <c r="F34" i="21"/>
  <c r="E34" i="21"/>
  <c r="D34" i="21"/>
  <c r="F33" i="21"/>
  <c r="E33" i="21"/>
  <c r="F32" i="21"/>
  <c r="E32" i="21"/>
  <c r="D32" i="21"/>
  <c r="F31" i="21"/>
  <c r="E31" i="21"/>
  <c r="D31" i="21"/>
  <c r="F30" i="21"/>
  <c r="E30" i="21"/>
  <c r="F29" i="21"/>
  <c r="E29" i="21"/>
  <c r="D29" i="21"/>
  <c r="F28" i="21"/>
  <c r="E28" i="21"/>
  <c r="D28" i="21"/>
  <c r="F27" i="21"/>
  <c r="E27" i="21"/>
  <c r="F26" i="21"/>
  <c r="E26" i="21"/>
  <c r="D26" i="21"/>
  <c r="F25" i="21"/>
  <c r="E25" i="21"/>
  <c r="D25" i="21"/>
  <c r="F24" i="21"/>
  <c r="E24" i="21"/>
  <c r="D24" i="21"/>
  <c r="F23" i="21"/>
  <c r="E23" i="21"/>
  <c r="D23" i="21"/>
  <c r="F22" i="21"/>
  <c r="E22" i="21"/>
  <c r="D22" i="21"/>
  <c r="F21" i="21"/>
  <c r="E21" i="21"/>
  <c r="F20" i="21"/>
  <c r="E20" i="21"/>
  <c r="D20" i="21"/>
  <c r="F19" i="21"/>
  <c r="E19" i="21"/>
  <c r="D19" i="21"/>
  <c r="F14" i="21"/>
  <c r="E14" i="21"/>
  <c r="D14" i="21"/>
  <c r="F13" i="21"/>
  <c r="E13" i="21"/>
  <c r="D13" i="21"/>
  <c r="F12" i="21"/>
  <c r="E12" i="21"/>
  <c r="D12" i="21"/>
  <c r="F11" i="21"/>
  <c r="E11" i="21"/>
  <c r="D11" i="21"/>
  <c r="F10" i="21"/>
  <c r="E10" i="21"/>
  <c r="D10" i="21"/>
  <c r="F9" i="21"/>
  <c r="E9" i="21"/>
  <c r="D9" i="21"/>
  <c r="F8" i="21"/>
  <c r="E8" i="21"/>
  <c r="D8" i="21"/>
  <c r="F7" i="21"/>
  <c r="E7" i="21"/>
  <c r="D7" i="21"/>
  <c r="F6" i="21"/>
  <c r="E6" i="21"/>
  <c r="D6" i="21"/>
  <c r="F5" i="21"/>
  <c r="E5" i="21"/>
  <c r="D5" i="21"/>
  <c r="F4" i="21"/>
  <c r="E4" i="21"/>
  <c r="D4" i="21"/>
  <c r="P93" i="20"/>
  <c r="O93" i="20"/>
  <c r="N93" i="20"/>
  <c r="M93" i="20"/>
  <c r="L93" i="20"/>
  <c r="K93" i="20"/>
  <c r="J93" i="20"/>
  <c r="I93" i="20"/>
  <c r="H93" i="20"/>
  <c r="E93" i="20"/>
  <c r="P92" i="20"/>
  <c r="O92" i="20"/>
  <c r="N92" i="20"/>
  <c r="M92" i="20"/>
  <c r="L92" i="20"/>
  <c r="K92" i="20"/>
  <c r="J92" i="20"/>
  <c r="H92" i="20"/>
  <c r="E92" i="20"/>
  <c r="P91" i="20"/>
  <c r="O91" i="20"/>
  <c r="N91" i="20"/>
  <c r="M91" i="20"/>
  <c r="L91" i="20"/>
  <c r="K91" i="20"/>
  <c r="J91" i="20"/>
  <c r="I91" i="20"/>
  <c r="H91" i="20"/>
  <c r="G91" i="20"/>
  <c r="F91" i="20"/>
  <c r="E91" i="20"/>
  <c r="D91" i="20"/>
  <c r="P90" i="20"/>
  <c r="O90" i="20"/>
  <c r="N90" i="20"/>
  <c r="M90" i="20"/>
  <c r="L90" i="20"/>
  <c r="K90" i="20"/>
  <c r="J90" i="20"/>
  <c r="I90" i="20"/>
  <c r="H90" i="20"/>
  <c r="G90" i="20"/>
  <c r="F90" i="20"/>
  <c r="E90" i="20"/>
  <c r="D90" i="20"/>
  <c r="P89" i="20"/>
  <c r="O89" i="20"/>
  <c r="N89" i="20"/>
  <c r="M89" i="20"/>
  <c r="L89" i="20"/>
  <c r="K89" i="20"/>
  <c r="J89" i="20"/>
  <c r="I89" i="20"/>
  <c r="H89" i="20"/>
  <c r="G89" i="20"/>
  <c r="F89" i="20"/>
  <c r="E89" i="20"/>
  <c r="D89" i="20"/>
  <c r="P88" i="20"/>
  <c r="O88" i="20"/>
  <c r="N88" i="20"/>
  <c r="M88" i="20"/>
  <c r="L88" i="20"/>
  <c r="K88" i="20"/>
  <c r="J88" i="20"/>
  <c r="I88" i="20"/>
  <c r="H88" i="20"/>
  <c r="G88" i="20"/>
  <c r="F88" i="20"/>
  <c r="E88" i="20"/>
  <c r="D88" i="20"/>
  <c r="P87" i="20"/>
  <c r="O87" i="20"/>
  <c r="N87" i="20"/>
  <c r="M87" i="20"/>
  <c r="L87" i="20"/>
  <c r="K87" i="20"/>
  <c r="J87" i="20"/>
  <c r="H87" i="20"/>
  <c r="P86" i="20"/>
  <c r="O86" i="20"/>
  <c r="N86" i="20"/>
  <c r="M86" i="20"/>
  <c r="L86" i="20"/>
  <c r="K86" i="20"/>
  <c r="J86" i="20"/>
  <c r="I86" i="20"/>
  <c r="H86" i="20"/>
  <c r="G86" i="20"/>
  <c r="F86" i="20"/>
  <c r="E86" i="20"/>
  <c r="D86" i="20"/>
  <c r="O85" i="20"/>
  <c r="M85" i="20"/>
  <c r="J85" i="20"/>
  <c r="H85" i="20"/>
  <c r="E85" i="20"/>
  <c r="O84" i="20"/>
  <c r="M84" i="20"/>
  <c r="J84" i="20"/>
  <c r="H84" i="20"/>
  <c r="E84" i="20"/>
  <c r="O83" i="20"/>
  <c r="M83" i="20"/>
  <c r="J83" i="20"/>
  <c r="H83" i="20"/>
  <c r="E83" i="20"/>
  <c r="O82" i="20"/>
  <c r="M82" i="20"/>
  <c r="J82" i="20"/>
  <c r="H82" i="20"/>
  <c r="E82" i="20"/>
  <c r="O81" i="20"/>
  <c r="M81" i="20"/>
  <c r="J81" i="20"/>
  <c r="H81" i="20"/>
  <c r="E81" i="20"/>
  <c r="O80" i="20"/>
  <c r="M80" i="20"/>
  <c r="J80" i="20"/>
  <c r="H80" i="20"/>
  <c r="E80" i="20"/>
  <c r="O79" i="20"/>
  <c r="M79" i="20"/>
  <c r="J79" i="20"/>
  <c r="H79" i="20"/>
  <c r="E79" i="20"/>
  <c r="O78" i="20"/>
  <c r="M78" i="20"/>
  <c r="J78" i="20"/>
  <c r="H78" i="20"/>
  <c r="E78" i="20"/>
  <c r="O77" i="20"/>
  <c r="M77" i="20"/>
  <c r="J77" i="20"/>
  <c r="H77" i="20"/>
  <c r="E77" i="20"/>
  <c r="O76" i="20"/>
  <c r="M76" i="20"/>
  <c r="J76" i="20"/>
  <c r="H76" i="20"/>
  <c r="E76" i="20"/>
  <c r="O75" i="20"/>
  <c r="M75" i="20"/>
  <c r="J75" i="20"/>
  <c r="H75" i="20"/>
  <c r="P74" i="20"/>
  <c r="O74" i="20"/>
  <c r="M74" i="20"/>
  <c r="K74" i="20"/>
  <c r="J74" i="20"/>
  <c r="H74" i="20"/>
  <c r="E74" i="20"/>
  <c r="P73" i="20"/>
  <c r="O73" i="20"/>
  <c r="M73" i="20"/>
  <c r="K73" i="20"/>
  <c r="J73" i="20"/>
  <c r="H73" i="20"/>
  <c r="E73" i="20"/>
  <c r="P72" i="20"/>
  <c r="O72" i="20"/>
  <c r="M72" i="20"/>
  <c r="K72" i="20"/>
  <c r="J72" i="20"/>
  <c r="H72" i="20"/>
  <c r="E72" i="20"/>
  <c r="P71" i="20"/>
  <c r="O71" i="20"/>
  <c r="M71" i="20"/>
  <c r="K71" i="20"/>
  <c r="J71" i="20"/>
  <c r="H71" i="20"/>
  <c r="E71" i="20"/>
  <c r="P70" i="20"/>
  <c r="O70" i="20"/>
  <c r="M70" i="20"/>
  <c r="K70" i="20"/>
  <c r="J70" i="20"/>
  <c r="H70" i="20"/>
  <c r="E70" i="20"/>
  <c r="P69" i="20"/>
  <c r="O69" i="20"/>
  <c r="M69" i="20"/>
  <c r="K69" i="20"/>
  <c r="J69" i="20"/>
  <c r="H69" i="20"/>
  <c r="E69" i="20"/>
  <c r="P68" i="20"/>
  <c r="O68" i="20"/>
  <c r="M68" i="20"/>
  <c r="K68" i="20"/>
  <c r="J68" i="20"/>
  <c r="H68" i="20"/>
  <c r="E68" i="20"/>
  <c r="P67" i="20"/>
  <c r="O67" i="20"/>
  <c r="N67" i="20"/>
  <c r="M67" i="20"/>
  <c r="L67" i="20"/>
  <c r="K67" i="20"/>
  <c r="J67" i="20"/>
  <c r="I67" i="20"/>
  <c r="H67" i="20"/>
  <c r="G67" i="20"/>
  <c r="F67" i="20"/>
  <c r="E67" i="20"/>
  <c r="D67" i="20"/>
  <c r="O66" i="20"/>
  <c r="M66" i="20"/>
  <c r="J66" i="20"/>
  <c r="H66" i="20"/>
  <c r="O65" i="20"/>
  <c r="M65" i="20"/>
  <c r="J65" i="20"/>
  <c r="H65" i="20"/>
  <c r="E65" i="20"/>
  <c r="O64" i="20"/>
  <c r="M64" i="20"/>
  <c r="J64" i="20"/>
  <c r="H64" i="20"/>
  <c r="E64" i="20"/>
  <c r="O63" i="20"/>
  <c r="M63" i="20"/>
  <c r="J63" i="20"/>
  <c r="H63" i="20"/>
  <c r="E63" i="20"/>
  <c r="O62" i="20"/>
  <c r="M62" i="20"/>
  <c r="J62" i="20"/>
  <c r="H62" i="20"/>
  <c r="E62" i="20"/>
  <c r="J61" i="20"/>
  <c r="H61" i="20"/>
  <c r="P60" i="20"/>
  <c r="O60" i="20"/>
  <c r="N60" i="20"/>
  <c r="M60" i="20"/>
  <c r="L60" i="20"/>
  <c r="K60" i="20"/>
  <c r="J60" i="20"/>
  <c r="I60" i="20"/>
  <c r="H60" i="20"/>
  <c r="G60" i="20"/>
  <c r="F60" i="20"/>
  <c r="E60" i="20"/>
  <c r="D60" i="20"/>
  <c r="O59" i="20"/>
  <c r="M59" i="20"/>
  <c r="J59" i="20"/>
  <c r="H59" i="20"/>
  <c r="E59" i="20"/>
  <c r="O58" i="20"/>
  <c r="M58" i="20"/>
  <c r="J58" i="20"/>
  <c r="H58" i="20"/>
  <c r="E58" i="20"/>
  <c r="O57" i="20"/>
  <c r="M57" i="20"/>
  <c r="J57" i="20"/>
  <c r="H57" i="20"/>
  <c r="E57" i="20"/>
  <c r="J56" i="20"/>
  <c r="H56" i="20"/>
  <c r="P55" i="20"/>
  <c r="O55" i="20"/>
  <c r="N55" i="20"/>
  <c r="M55" i="20"/>
  <c r="L55" i="20"/>
  <c r="K55" i="20"/>
  <c r="J55" i="20"/>
  <c r="I55" i="20"/>
  <c r="H55" i="20"/>
  <c r="G55" i="20"/>
  <c r="F55" i="20"/>
  <c r="E55" i="20"/>
  <c r="D55" i="20"/>
  <c r="P54" i="20"/>
  <c r="O54" i="20"/>
  <c r="N54" i="20"/>
  <c r="M54" i="20"/>
  <c r="L54" i="20"/>
  <c r="K54" i="20"/>
  <c r="J54" i="20"/>
  <c r="I54" i="20"/>
  <c r="H54" i="20"/>
  <c r="G54" i="20"/>
  <c r="F54" i="20"/>
  <c r="E54" i="20"/>
  <c r="D54" i="20"/>
  <c r="P53" i="20"/>
  <c r="O53" i="20"/>
  <c r="N53" i="20"/>
  <c r="M53" i="20"/>
  <c r="L53" i="20"/>
  <c r="K53" i="20"/>
  <c r="J53" i="20"/>
  <c r="I53" i="20"/>
  <c r="H53" i="20"/>
  <c r="G53" i="20"/>
  <c r="F53" i="20"/>
  <c r="E53" i="20"/>
  <c r="D53" i="20"/>
  <c r="P52" i="20"/>
  <c r="O52" i="20"/>
  <c r="M52" i="20"/>
  <c r="K52" i="20"/>
  <c r="J52" i="20"/>
  <c r="H52" i="20"/>
  <c r="P51" i="20"/>
  <c r="O51" i="20"/>
  <c r="M51" i="20"/>
  <c r="K51" i="20"/>
  <c r="J51" i="20"/>
  <c r="H51" i="20"/>
  <c r="P50" i="20"/>
  <c r="O50" i="20"/>
  <c r="N50" i="20"/>
  <c r="M50" i="20"/>
  <c r="L50" i="20"/>
  <c r="K50" i="20"/>
  <c r="J50" i="20"/>
  <c r="H50" i="20"/>
  <c r="O49" i="20"/>
  <c r="M49" i="20"/>
  <c r="J49" i="20"/>
  <c r="H49" i="20"/>
  <c r="P48" i="20"/>
  <c r="O48" i="20"/>
  <c r="M48" i="20"/>
  <c r="K48" i="20"/>
  <c r="J48" i="20"/>
  <c r="H48" i="20"/>
  <c r="P47" i="20"/>
  <c r="O47" i="20"/>
  <c r="N47" i="20"/>
  <c r="M47" i="20"/>
  <c r="L47" i="20"/>
  <c r="K47" i="20"/>
  <c r="J47" i="20"/>
  <c r="I47" i="20"/>
  <c r="H47" i="20"/>
  <c r="G47" i="20"/>
  <c r="F47" i="20"/>
  <c r="E47" i="20"/>
  <c r="D47" i="20"/>
  <c r="O46" i="20"/>
  <c r="M46" i="20"/>
  <c r="J46" i="20"/>
  <c r="H46" i="20"/>
  <c r="P45" i="20"/>
  <c r="O45" i="20"/>
  <c r="M45" i="20"/>
  <c r="K45" i="20"/>
  <c r="J45" i="20"/>
  <c r="H45" i="20"/>
  <c r="P44" i="20"/>
  <c r="O44" i="20"/>
  <c r="N44" i="20"/>
  <c r="M44" i="20"/>
  <c r="L44" i="20"/>
  <c r="K44" i="20"/>
  <c r="J44" i="20"/>
  <c r="H44" i="20"/>
  <c r="O43" i="20"/>
  <c r="M43" i="20"/>
  <c r="J43" i="20"/>
  <c r="H43" i="20"/>
  <c r="J42" i="20"/>
  <c r="H42" i="20"/>
  <c r="P41" i="20"/>
  <c r="O41" i="20"/>
  <c r="N41" i="20"/>
  <c r="M41" i="20"/>
  <c r="L41" i="20"/>
  <c r="K41" i="20"/>
  <c r="J41" i="20"/>
  <c r="I41" i="20"/>
  <c r="H41" i="20"/>
  <c r="G41" i="20"/>
  <c r="F41" i="20"/>
  <c r="E41" i="20"/>
  <c r="D41" i="20"/>
  <c r="O40" i="20"/>
  <c r="M40" i="20"/>
  <c r="J40" i="20"/>
  <c r="H40" i="20"/>
  <c r="E40" i="20"/>
  <c r="O39" i="20"/>
  <c r="M39" i="20"/>
  <c r="J39" i="20"/>
  <c r="H39" i="20"/>
  <c r="E39" i="20"/>
  <c r="P38" i="20"/>
  <c r="O38" i="20"/>
  <c r="M38" i="20"/>
  <c r="K38" i="20"/>
  <c r="J38" i="20"/>
  <c r="H38" i="20"/>
  <c r="P37" i="20"/>
  <c r="O37" i="20"/>
  <c r="N37" i="20"/>
  <c r="M37" i="20"/>
  <c r="L37" i="20"/>
  <c r="K37" i="20"/>
  <c r="J37" i="20"/>
  <c r="I37" i="20"/>
  <c r="H37" i="20"/>
  <c r="G37" i="20"/>
  <c r="F37" i="20"/>
  <c r="E37" i="20"/>
  <c r="D37" i="20"/>
  <c r="O36" i="20"/>
  <c r="M36" i="20"/>
  <c r="J36" i="20"/>
  <c r="H36" i="20"/>
  <c r="E36" i="20"/>
  <c r="O35" i="20"/>
  <c r="M35" i="20"/>
  <c r="J35" i="20"/>
  <c r="H35" i="20"/>
  <c r="E35" i="20"/>
  <c r="J34" i="20"/>
  <c r="H34" i="20"/>
  <c r="P33" i="20"/>
  <c r="O33" i="20"/>
  <c r="N33" i="20"/>
  <c r="M33" i="20"/>
  <c r="L33" i="20"/>
  <c r="K33" i="20"/>
  <c r="J33" i="20"/>
  <c r="H33" i="20"/>
  <c r="E33" i="20"/>
  <c r="O32" i="20"/>
  <c r="M32" i="20"/>
  <c r="J32" i="20"/>
  <c r="H32" i="20"/>
  <c r="E32" i="20"/>
  <c r="J31" i="20"/>
  <c r="H31" i="20"/>
  <c r="E31" i="20"/>
  <c r="P30" i="20"/>
  <c r="O30" i="20"/>
  <c r="M30" i="20"/>
  <c r="K30" i="20"/>
  <c r="J30" i="20"/>
  <c r="I30" i="20"/>
  <c r="H30" i="20"/>
  <c r="G30" i="20"/>
  <c r="F30" i="20"/>
  <c r="E30" i="20"/>
  <c r="D30" i="20"/>
  <c r="P29" i="20"/>
  <c r="O29" i="20"/>
  <c r="M29" i="20"/>
  <c r="K29" i="20"/>
  <c r="J29" i="20"/>
  <c r="H29" i="20"/>
  <c r="E29" i="20"/>
  <c r="P28" i="20"/>
  <c r="O28" i="20"/>
  <c r="M28" i="20"/>
  <c r="K28" i="20"/>
  <c r="J28" i="20"/>
  <c r="H28" i="20"/>
  <c r="E28" i="20"/>
  <c r="P27" i="20"/>
  <c r="O27" i="20"/>
  <c r="M27" i="20"/>
  <c r="K27" i="20"/>
  <c r="J27" i="20"/>
  <c r="H27" i="20"/>
  <c r="E27" i="20"/>
  <c r="P26" i="20"/>
  <c r="O26" i="20"/>
  <c r="M26" i="20"/>
  <c r="K26" i="20"/>
  <c r="J26" i="20"/>
  <c r="H26" i="20"/>
  <c r="P25" i="20"/>
  <c r="O25" i="20"/>
  <c r="N25" i="20"/>
  <c r="M25" i="20"/>
  <c r="L25" i="20"/>
  <c r="K25" i="20"/>
  <c r="J25" i="20"/>
  <c r="I25" i="20"/>
  <c r="H25" i="20"/>
  <c r="G25" i="20"/>
  <c r="F25" i="20"/>
  <c r="E25" i="20"/>
  <c r="D25" i="20"/>
  <c r="P24" i="20"/>
  <c r="O24" i="20"/>
  <c r="M24" i="20"/>
  <c r="K24" i="20"/>
  <c r="J24" i="20"/>
  <c r="H24" i="20"/>
  <c r="E24" i="20"/>
  <c r="P23" i="20"/>
  <c r="O23" i="20"/>
  <c r="M23" i="20"/>
  <c r="K23" i="20"/>
  <c r="J23" i="20"/>
  <c r="H23" i="20"/>
  <c r="E23" i="20"/>
  <c r="O22" i="20"/>
  <c r="M22" i="20"/>
  <c r="J22" i="20"/>
  <c r="H22" i="20"/>
  <c r="E22" i="20"/>
  <c r="P21" i="20"/>
  <c r="O21" i="20"/>
  <c r="M21" i="20"/>
  <c r="K21" i="20"/>
  <c r="J21" i="20"/>
  <c r="H21" i="20"/>
  <c r="P20" i="20"/>
  <c r="O20" i="20"/>
  <c r="N20" i="20"/>
  <c r="M20" i="20"/>
  <c r="L20" i="20"/>
  <c r="K20" i="20"/>
  <c r="J20" i="20"/>
  <c r="H20" i="20"/>
  <c r="O19" i="20"/>
  <c r="M19" i="20"/>
  <c r="J19" i="20"/>
  <c r="H19" i="20"/>
  <c r="P18" i="20"/>
  <c r="K18" i="20"/>
  <c r="J18" i="20"/>
  <c r="H18" i="20"/>
  <c r="P17" i="20"/>
  <c r="O17" i="20"/>
  <c r="N17" i="20"/>
  <c r="M17" i="20"/>
  <c r="L17" i="20"/>
  <c r="K17" i="20"/>
  <c r="J17" i="20"/>
  <c r="H17" i="20"/>
  <c r="O16" i="20"/>
  <c r="M16" i="20"/>
  <c r="J16" i="20"/>
  <c r="H16" i="20"/>
  <c r="J15" i="20"/>
  <c r="H15" i="20"/>
  <c r="J14" i="20"/>
  <c r="H14" i="20"/>
  <c r="P13" i="20"/>
  <c r="O13" i="20"/>
  <c r="N13" i="20"/>
  <c r="M13" i="20"/>
  <c r="L13" i="20"/>
  <c r="K13" i="20"/>
  <c r="J13" i="20"/>
  <c r="I13" i="20"/>
  <c r="H13" i="20"/>
  <c r="G13" i="20"/>
  <c r="F13" i="20"/>
  <c r="E13" i="20"/>
  <c r="D13" i="20"/>
  <c r="P12" i="20"/>
  <c r="O12" i="20"/>
  <c r="N12" i="20"/>
  <c r="M12" i="20"/>
  <c r="L12" i="20"/>
  <c r="K12" i="20"/>
  <c r="J12" i="20"/>
  <c r="I12" i="20"/>
  <c r="H12" i="20"/>
  <c r="G12" i="20"/>
  <c r="F12" i="20"/>
  <c r="E12" i="20"/>
  <c r="D12" i="20"/>
  <c r="O11" i="20"/>
  <c r="M11" i="20"/>
  <c r="J11" i="20"/>
  <c r="H11" i="20"/>
  <c r="E11" i="20"/>
  <c r="O10" i="20"/>
  <c r="M10" i="20"/>
  <c r="J10" i="20"/>
  <c r="H10" i="20"/>
  <c r="E10" i="20"/>
  <c r="O9" i="20"/>
  <c r="M9" i="20"/>
  <c r="J9" i="20"/>
  <c r="H9" i="20"/>
  <c r="E9" i="20"/>
  <c r="J8" i="20"/>
  <c r="H8" i="20"/>
  <c r="P7" i="20"/>
  <c r="O7" i="20"/>
  <c r="N7" i="20"/>
  <c r="M7" i="20"/>
  <c r="L7" i="20"/>
  <c r="K7" i="20"/>
  <c r="J7" i="20"/>
  <c r="I7" i="20"/>
  <c r="H7" i="20"/>
  <c r="G7" i="20"/>
  <c r="F7" i="20"/>
  <c r="E7" i="20"/>
  <c r="D7" i="20"/>
  <c r="O6" i="20"/>
  <c r="M6" i="20"/>
  <c r="J6" i="20"/>
  <c r="H6" i="20"/>
  <c r="E6" i="20"/>
  <c r="P139" i="19"/>
  <c r="O139" i="19"/>
  <c r="N139" i="19"/>
  <c r="M139" i="19"/>
  <c r="L139" i="19"/>
  <c r="K139" i="19"/>
  <c r="P138" i="19"/>
  <c r="O138" i="19"/>
  <c r="N138" i="19"/>
  <c r="M138" i="19"/>
  <c r="L138" i="19"/>
  <c r="K138" i="19"/>
  <c r="O137" i="19"/>
  <c r="M137" i="19"/>
  <c r="J137" i="19"/>
  <c r="I137" i="19"/>
  <c r="H137" i="19"/>
  <c r="G137" i="19"/>
  <c r="E137" i="19"/>
  <c r="O136" i="19"/>
  <c r="M136" i="19"/>
  <c r="J136" i="19"/>
  <c r="I136" i="19"/>
  <c r="H136" i="19"/>
  <c r="G136" i="19"/>
  <c r="E136" i="19"/>
  <c r="P135" i="19"/>
  <c r="O135" i="19"/>
  <c r="N135" i="19"/>
  <c r="M135" i="19"/>
  <c r="L135" i="19"/>
  <c r="K135" i="19"/>
  <c r="J135" i="19"/>
  <c r="I135" i="19"/>
  <c r="H135" i="19"/>
  <c r="G135" i="19"/>
  <c r="F135" i="19"/>
  <c r="E135" i="19"/>
  <c r="D135" i="19"/>
  <c r="C135" i="19"/>
  <c r="P134" i="19"/>
  <c r="O134" i="19"/>
  <c r="N134" i="19"/>
  <c r="M134" i="19"/>
  <c r="L134" i="19"/>
  <c r="K134" i="19"/>
  <c r="J134" i="19"/>
  <c r="I134" i="19"/>
  <c r="H134" i="19"/>
  <c r="G134" i="19"/>
  <c r="F134" i="19"/>
  <c r="E134" i="19"/>
  <c r="D134" i="19"/>
  <c r="C134" i="19"/>
  <c r="P133" i="19"/>
  <c r="O133" i="19"/>
  <c r="N133" i="19"/>
  <c r="M133" i="19"/>
  <c r="L133" i="19"/>
  <c r="K133" i="19"/>
  <c r="J133" i="19"/>
  <c r="I133" i="19"/>
  <c r="H133" i="19"/>
  <c r="G133" i="19"/>
  <c r="F133" i="19"/>
  <c r="E133" i="19"/>
  <c r="D133" i="19"/>
  <c r="C133" i="19"/>
  <c r="O132" i="19"/>
  <c r="M132" i="19"/>
  <c r="J132" i="19"/>
  <c r="H132" i="19"/>
  <c r="E132" i="19"/>
  <c r="O131" i="19"/>
  <c r="M131" i="19"/>
  <c r="J131" i="19"/>
  <c r="H131" i="19"/>
  <c r="E131" i="19"/>
  <c r="O130" i="19"/>
  <c r="M130" i="19"/>
  <c r="P129" i="19"/>
  <c r="O129" i="19"/>
  <c r="N129" i="19"/>
  <c r="M129" i="19"/>
  <c r="L129" i="19"/>
  <c r="K129" i="19"/>
  <c r="J129" i="19"/>
  <c r="I129" i="19"/>
  <c r="H129" i="19"/>
  <c r="G129" i="19"/>
  <c r="F129" i="19"/>
  <c r="E129" i="19"/>
  <c r="D129" i="19"/>
  <c r="C129" i="19"/>
  <c r="O128" i="19"/>
  <c r="M128" i="19"/>
  <c r="J128" i="19"/>
  <c r="H128" i="19"/>
  <c r="E128" i="19"/>
  <c r="O127" i="19"/>
  <c r="M127" i="19"/>
  <c r="J127" i="19"/>
  <c r="H127" i="19"/>
  <c r="E127" i="19"/>
  <c r="P124" i="19"/>
  <c r="O124" i="19"/>
  <c r="N124" i="19"/>
  <c r="M124" i="19"/>
  <c r="L124" i="19"/>
  <c r="K124" i="19"/>
  <c r="J124" i="19"/>
  <c r="I124" i="19"/>
  <c r="H124" i="19"/>
  <c r="G124" i="19"/>
  <c r="F124" i="19"/>
  <c r="E124" i="19"/>
  <c r="D124" i="19"/>
  <c r="C124" i="19"/>
  <c r="O123" i="19"/>
  <c r="M123" i="19"/>
  <c r="J123" i="19"/>
  <c r="H123" i="19"/>
  <c r="E123" i="19"/>
  <c r="O122" i="19"/>
  <c r="M122" i="19"/>
  <c r="J122" i="19"/>
  <c r="H122" i="19"/>
  <c r="E122" i="19"/>
  <c r="O121" i="19"/>
  <c r="M121" i="19"/>
  <c r="J121" i="19"/>
  <c r="H121" i="19"/>
  <c r="E121" i="19"/>
  <c r="O120" i="19"/>
  <c r="M120" i="19"/>
  <c r="J120" i="19"/>
  <c r="H120" i="19"/>
  <c r="E120" i="19"/>
  <c r="O119" i="19"/>
  <c r="M119" i="19"/>
  <c r="J119" i="19"/>
  <c r="H119" i="19"/>
  <c r="E119" i="19"/>
  <c r="O118" i="19"/>
  <c r="M118" i="19"/>
  <c r="J118" i="19"/>
  <c r="H118" i="19"/>
  <c r="E118" i="19"/>
  <c r="P116" i="19"/>
  <c r="O116" i="19"/>
  <c r="N116" i="19"/>
  <c r="M116" i="19"/>
  <c r="L116" i="19"/>
  <c r="K116" i="19"/>
  <c r="J116" i="19"/>
  <c r="I116" i="19"/>
  <c r="H116" i="19"/>
  <c r="G116" i="19"/>
  <c r="F116" i="19"/>
  <c r="E116" i="19"/>
  <c r="D116" i="19"/>
  <c r="C116" i="19"/>
  <c r="O115" i="19"/>
  <c r="M115" i="19"/>
  <c r="J115" i="19"/>
  <c r="H115" i="19"/>
  <c r="E115" i="19"/>
  <c r="O114" i="19"/>
  <c r="M114" i="19"/>
  <c r="J114" i="19"/>
  <c r="H114" i="19"/>
  <c r="E114" i="19"/>
  <c r="O113" i="19"/>
  <c r="M113" i="19"/>
  <c r="J113" i="19"/>
  <c r="H113" i="19"/>
  <c r="E113" i="19"/>
  <c r="O112" i="19"/>
  <c r="M112" i="19"/>
  <c r="J112" i="19"/>
  <c r="H112" i="19"/>
  <c r="E112" i="19"/>
  <c r="O111" i="19"/>
  <c r="M111" i="19"/>
  <c r="J111" i="19"/>
  <c r="H111" i="19"/>
  <c r="E111" i="19"/>
  <c r="O110" i="19"/>
  <c r="M110" i="19"/>
  <c r="J110" i="19"/>
  <c r="H110" i="19"/>
  <c r="E110" i="19"/>
  <c r="O109" i="19"/>
  <c r="M109" i="19"/>
  <c r="J109" i="19"/>
  <c r="H109" i="19"/>
  <c r="E109" i="19"/>
  <c r="O107" i="19"/>
  <c r="M107" i="19"/>
  <c r="J107" i="19"/>
  <c r="H107" i="19"/>
  <c r="E107" i="19"/>
  <c r="O106" i="19"/>
  <c r="M106" i="19"/>
  <c r="J106" i="19"/>
  <c r="H106" i="19"/>
  <c r="E106" i="19"/>
  <c r="O105" i="19"/>
  <c r="M105" i="19"/>
  <c r="J105" i="19"/>
  <c r="H105" i="19"/>
  <c r="E105" i="19"/>
  <c r="O104" i="19"/>
  <c r="M104" i="19"/>
  <c r="J104" i="19"/>
  <c r="H104" i="19"/>
  <c r="E104" i="19"/>
  <c r="O103" i="19"/>
  <c r="M103" i="19"/>
  <c r="J103" i="19"/>
  <c r="H103" i="19"/>
  <c r="E103" i="19"/>
  <c r="O102" i="19"/>
  <c r="M102" i="19"/>
  <c r="J102" i="19"/>
  <c r="H102" i="19"/>
  <c r="E102" i="19"/>
  <c r="O101" i="19"/>
  <c r="M101" i="19"/>
  <c r="J101" i="19"/>
  <c r="H101" i="19"/>
  <c r="E101" i="19"/>
  <c r="P100" i="19"/>
  <c r="O100" i="19"/>
  <c r="N100" i="19"/>
  <c r="M100" i="19"/>
  <c r="L100" i="19"/>
  <c r="K100" i="19"/>
  <c r="J100" i="19"/>
  <c r="I100" i="19"/>
  <c r="H100" i="19"/>
  <c r="G100" i="19"/>
  <c r="F100" i="19"/>
  <c r="E100" i="19"/>
  <c r="D100" i="19"/>
  <c r="C100" i="19"/>
  <c r="O98" i="19"/>
  <c r="M98" i="19"/>
  <c r="J98" i="19"/>
  <c r="H98" i="19"/>
  <c r="E98" i="19"/>
  <c r="O97" i="19"/>
  <c r="M97" i="19"/>
  <c r="J97" i="19"/>
  <c r="H97" i="19"/>
  <c r="E97" i="19"/>
  <c r="O96" i="19"/>
  <c r="M96" i="19"/>
  <c r="J96" i="19"/>
  <c r="H96" i="19"/>
  <c r="E96" i="19"/>
  <c r="O95" i="19"/>
  <c r="M95" i="19"/>
  <c r="J95" i="19"/>
  <c r="H95" i="19"/>
  <c r="E95" i="19"/>
  <c r="O94" i="19"/>
  <c r="M94" i="19"/>
  <c r="J94" i="19"/>
  <c r="H94" i="19"/>
  <c r="E94" i="19"/>
  <c r="O93" i="19"/>
  <c r="M93" i="19"/>
  <c r="J93" i="19"/>
  <c r="H93" i="19"/>
  <c r="E93" i="19"/>
  <c r="O92" i="19"/>
  <c r="M92" i="19"/>
  <c r="E92" i="19"/>
  <c r="O91" i="19"/>
  <c r="M91" i="19"/>
  <c r="P89" i="19"/>
  <c r="O89" i="19"/>
  <c r="N89" i="19"/>
  <c r="M89" i="19"/>
  <c r="L89" i="19"/>
  <c r="K89" i="19"/>
  <c r="J89" i="19"/>
  <c r="I89" i="19"/>
  <c r="H89" i="19"/>
  <c r="G89" i="19"/>
  <c r="F89" i="19"/>
  <c r="E89" i="19"/>
  <c r="D89" i="19"/>
  <c r="C89" i="19"/>
  <c r="P88" i="19"/>
  <c r="O88" i="19"/>
  <c r="N88" i="19"/>
  <c r="M88" i="19"/>
  <c r="L88" i="19"/>
  <c r="K88" i="19"/>
  <c r="J88" i="19"/>
  <c r="I88" i="19"/>
  <c r="H88" i="19"/>
  <c r="G88" i="19"/>
  <c r="F88" i="19"/>
  <c r="E88" i="19"/>
  <c r="D88" i="19"/>
  <c r="C88" i="19"/>
  <c r="P87" i="19"/>
  <c r="O87" i="19"/>
  <c r="N87" i="19"/>
  <c r="M87" i="19"/>
  <c r="L87" i="19"/>
  <c r="K87" i="19"/>
  <c r="J87" i="19"/>
  <c r="I87" i="19"/>
  <c r="H87" i="19"/>
  <c r="G87" i="19"/>
  <c r="F87" i="19"/>
  <c r="E87" i="19"/>
  <c r="D87" i="19"/>
  <c r="C87" i="19"/>
  <c r="O86" i="19"/>
  <c r="M86" i="19"/>
  <c r="J86" i="19"/>
  <c r="H86" i="19"/>
  <c r="E86" i="19"/>
  <c r="P84" i="19"/>
  <c r="O84" i="19"/>
  <c r="N84" i="19"/>
  <c r="M84" i="19"/>
  <c r="L84" i="19"/>
  <c r="K84" i="19"/>
  <c r="J84" i="19"/>
  <c r="H84" i="19"/>
  <c r="E84" i="19"/>
  <c r="O83" i="19"/>
  <c r="M83" i="19"/>
  <c r="J83" i="19"/>
  <c r="H83" i="19"/>
  <c r="E83" i="19"/>
  <c r="J82" i="19"/>
  <c r="H82" i="19"/>
  <c r="E82" i="19"/>
  <c r="P81" i="19"/>
  <c r="O81" i="19"/>
  <c r="N81" i="19"/>
  <c r="M81" i="19"/>
  <c r="L81" i="19"/>
  <c r="K81" i="19"/>
  <c r="J81" i="19"/>
  <c r="I81" i="19"/>
  <c r="H81" i="19"/>
  <c r="G81" i="19"/>
  <c r="F81" i="19"/>
  <c r="E81" i="19"/>
  <c r="D81" i="19"/>
  <c r="C81" i="19"/>
  <c r="O80" i="19"/>
  <c r="M80" i="19"/>
  <c r="J80" i="19"/>
  <c r="H80" i="19"/>
  <c r="E80" i="19"/>
  <c r="O79" i="19"/>
  <c r="M79" i="19"/>
  <c r="J79" i="19"/>
  <c r="H79" i="19"/>
  <c r="E79" i="19"/>
  <c r="O78" i="19"/>
  <c r="M78" i="19"/>
  <c r="J78" i="19"/>
  <c r="H78" i="19"/>
  <c r="E78" i="19"/>
  <c r="O77" i="19"/>
  <c r="M77" i="19"/>
  <c r="J77" i="19"/>
  <c r="H77" i="19"/>
  <c r="E77" i="19"/>
  <c r="O76" i="19"/>
  <c r="M76" i="19"/>
  <c r="J76" i="19"/>
  <c r="H76" i="19"/>
  <c r="E76" i="19"/>
  <c r="O75" i="19"/>
  <c r="M75" i="19"/>
  <c r="J75" i="19"/>
  <c r="H75" i="19"/>
  <c r="E75" i="19"/>
  <c r="O74" i="19"/>
  <c r="M74" i="19"/>
  <c r="J74" i="19"/>
  <c r="H74" i="19"/>
  <c r="E74" i="19"/>
  <c r="O73" i="19"/>
  <c r="M73" i="19"/>
  <c r="J73" i="19"/>
  <c r="H73" i="19"/>
  <c r="E73" i="19"/>
  <c r="O72" i="19"/>
  <c r="M72" i="19"/>
  <c r="J72" i="19"/>
  <c r="H72" i="19"/>
  <c r="E72" i="19"/>
  <c r="O71" i="19"/>
  <c r="M71" i="19"/>
  <c r="J71" i="19"/>
  <c r="H71" i="19"/>
  <c r="E71" i="19"/>
  <c r="O70" i="19"/>
  <c r="M70" i="19"/>
  <c r="J70" i="19"/>
  <c r="H70" i="19"/>
  <c r="E70" i="19"/>
  <c r="O69" i="19"/>
  <c r="M69" i="19"/>
  <c r="J69" i="19"/>
  <c r="H69" i="19"/>
  <c r="O68" i="19"/>
  <c r="M68" i="19"/>
  <c r="J68" i="19"/>
  <c r="H68" i="19"/>
  <c r="E68" i="19"/>
  <c r="J67" i="19"/>
  <c r="H67" i="19"/>
  <c r="P66" i="19"/>
  <c r="O66" i="19"/>
  <c r="N66" i="19"/>
  <c r="M66" i="19"/>
  <c r="L66" i="19"/>
  <c r="K66" i="19"/>
  <c r="J66" i="19"/>
  <c r="I66" i="19"/>
  <c r="H66" i="19"/>
  <c r="G66" i="19"/>
  <c r="F66" i="19"/>
  <c r="E66" i="19"/>
  <c r="D66" i="19"/>
  <c r="C66" i="19"/>
  <c r="O65" i="19"/>
  <c r="M65" i="19"/>
  <c r="J65" i="19"/>
  <c r="H65" i="19"/>
  <c r="O64" i="19"/>
  <c r="M64" i="19"/>
  <c r="O63" i="19"/>
  <c r="M63" i="19"/>
  <c r="H63" i="19"/>
  <c r="H62" i="19"/>
  <c r="P61" i="19"/>
  <c r="O61" i="19"/>
  <c r="N61" i="19"/>
  <c r="M61" i="19"/>
  <c r="L61" i="19"/>
  <c r="K61" i="19"/>
  <c r="J61" i="19"/>
  <c r="I61" i="19"/>
  <c r="H61" i="19"/>
  <c r="G61" i="19"/>
  <c r="F61" i="19"/>
  <c r="E61" i="19"/>
  <c r="D61" i="19"/>
  <c r="C61" i="19"/>
  <c r="O59" i="19"/>
  <c r="M59" i="19"/>
  <c r="J59" i="19"/>
  <c r="H59" i="19"/>
  <c r="E59" i="19"/>
  <c r="O58" i="19"/>
  <c r="M58" i="19"/>
  <c r="J58" i="19"/>
  <c r="H58" i="19"/>
  <c r="P57" i="19"/>
  <c r="O57" i="19"/>
  <c r="N57" i="19"/>
  <c r="M57" i="19"/>
  <c r="L57" i="19"/>
  <c r="K57" i="19"/>
  <c r="J57" i="19"/>
  <c r="I57" i="19"/>
  <c r="H57" i="19"/>
  <c r="G57" i="19"/>
  <c r="F57" i="19"/>
  <c r="E57" i="19"/>
  <c r="D57" i="19"/>
  <c r="C57" i="19"/>
  <c r="O56" i="19"/>
  <c r="M56" i="19"/>
  <c r="J56" i="19"/>
  <c r="H56" i="19"/>
  <c r="E56" i="19"/>
  <c r="O55" i="19"/>
  <c r="M55" i="19"/>
  <c r="J55" i="19"/>
  <c r="H55" i="19"/>
  <c r="O54" i="19"/>
  <c r="M54" i="19"/>
  <c r="J54" i="19"/>
  <c r="H54" i="19"/>
  <c r="E54" i="19"/>
  <c r="O53" i="19"/>
  <c r="M53" i="19"/>
  <c r="J53" i="19"/>
  <c r="H53" i="19"/>
  <c r="P52" i="19"/>
  <c r="O52" i="19"/>
  <c r="N52" i="19"/>
  <c r="M52" i="19"/>
  <c r="L52" i="19"/>
  <c r="K52" i="19"/>
  <c r="J52" i="19"/>
  <c r="I52" i="19"/>
  <c r="H52" i="19"/>
  <c r="G52" i="19"/>
  <c r="F52" i="19"/>
  <c r="E52" i="19"/>
  <c r="D52" i="19"/>
  <c r="C52" i="19"/>
  <c r="O50" i="19"/>
  <c r="M50" i="19"/>
  <c r="J50" i="19"/>
  <c r="H50" i="19"/>
  <c r="E50" i="19"/>
  <c r="O49" i="19"/>
  <c r="M49" i="19"/>
  <c r="J49" i="19"/>
  <c r="H49" i="19"/>
  <c r="O48" i="19"/>
  <c r="M48" i="19"/>
  <c r="J48" i="19"/>
  <c r="H48" i="19"/>
  <c r="E48" i="19"/>
  <c r="O47" i="19"/>
  <c r="M47" i="19"/>
  <c r="J47" i="19"/>
  <c r="H47" i="19"/>
  <c r="E47" i="19"/>
  <c r="J46" i="19"/>
  <c r="H46" i="19"/>
  <c r="O45" i="19"/>
  <c r="M45" i="19"/>
  <c r="J45" i="19"/>
  <c r="H45" i="19"/>
  <c r="E45" i="19"/>
  <c r="O44" i="19"/>
  <c r="M44" i="19"/>
  <c r="J44" i="19"/>
  <c r="H44" i="19"/>
  <c r="E44" i="19"/>
  <c r="O43" i="19"/>
  <c r="M43" i="19"/>
  <c r="J43" i="19"/>
  <c r="H43" i="19"/>
  <c r="E43" i="19"/>
  <c r="P42" i="19"/>
  <c r="O42" i="19"/>
  <c r="N42" i="19"/>
  <c r="M42" i="19"/>
  <c r="L42" i="19"/>
  <c r="K42" i="19"/>
  <c r="J42" i="19"/>
  <c r="I42" i="19"/>
  <c r="H42" i="19"/>
  <c r="G42" i="19"/>
  <c r="F42" i="19"/>
  <c r="E42" i="19"/>
  <c r="D42" i="19"/>
  <c r="C42" i="19"/>
  <c r="O41" i="19"/>
  <c r="M41" i="19"/>
  <c r="J41" i="19"/>
  <c r="H41" i="19"/>
  <c r="E41" i="19"/>
  <c r="J40" i="19"/>
  <c r="H40" i="19"/>
  <c r="O39" i="19"/>
  <c r="M39" i="19"/>
  <c r="J39" i="19"/>
  <c r="H39" i="19"/>
  <c r="E39" i="19"/>
  <c r="O38" i="19"/>
  <c r="M38" i="19"/>
  <c r="J38" i="19"/>
  <c r="H38" i="19"/>
  <c r="E38" i="19"/>
  <c r="O37" i="19"/>
  <c r="M37" i="19"/>
  <c r="J37" i="19"/>
  <c r="H37" i="19"/>
  <c r="E37" i="19"/>
  <c r="O36" i="19"/>
  <c r="M36" i="19"/>
  <c r="J36" i="19"/>
  <c r="H36" i="19"/>
  <c r="E36" i="19"/>
  <c r="P35" i="19"/>
  <c r="O35" i="19"/>
  <c r="N35" i="19"/>
  <c r="M35" i="19"/>
  <c r="L35" i="19"/>
  <c r="K35" i="19"/>
  <c r="J35" i="19"/>
  <c r="H35" i="19"/>
  <c r="E35" i="19"/>
  <c r="O34" i="19"/>
  <c r="M34" i="19"/>
  <c r="J34" i="19"/>
  <c r="H34" i="19"/>
  <c r="E34" i="19"/>
  <c r="O33" i="19"/>
  <c r="M33" i="19"/>
  <c r="J33" i="19"/>
  <c r="H33" i="19"/>
  <c r="E33" i="19"/>
  <c r="J32" i="19"/>
  <c r="H32" i="19"/>
  <c r="E32" i="19"/>
  <c r="O31" i="19"/>
  <c r="M31" i="19"/>
  <c r="J31" i="19"/>
  <c r="H31" i="19"/>
  <c r="E31" i="19"/>
  <c r="O30" i="19"/>
  <c r="M30" i="19"/>
  <c r="J30" i="19"/>
  <c r="H30" i="19"/>
  <c r="E30" i="19"/>
  <c r="O29" i="19"/>
  <c r="M29" i="19"/>
  <c r="J29" i="19"/>
  <c r="H29" i="19"/>
  <c r="E29" i="19"/>
  <c r="O28" i="19"/>
  <c r="M28" i="19"/>
  <c r="J28" i="19"/>
  <c r="H28" i="19"/>
  <c r="E28" i="19"/>
  <c r="O27" i="19"/>
  <c r="M27" i="19"/>
  <c r="J27" i="19"/>
  <c r="H27" i="19"/>
  <c r="E27" i="19"/>
  <c r="P26" i="19"/>
  <c r="O26" i="19"/>
  <c r="N26" i="19"/>
  <c r="M26" i="19"/>
  <c r="L26" i="19"/>
  <c r="K26" i="19"/>
  <c r="J26" i="19"/>
  <c r="I26" i="19"/>
  <c r="H26" i="19"/>
  <c r="G26" i="19"/>
  <c r="F26" i="19"/>
  <c r="E26" i="19"/>
  <c r="D26" i="19"/>
  <c r="C26" i="19"/>
  <c r="O25" i="19"/>
  <c r="M25" i="19"/>
  <c r="J25" i="19"/>
  <c r="H25" i="19"/>
  <c r="E25" i="19"/>
  <c r="O24" i="19"/>
  <c r="M24" i="19"/>
  <c r="J24" i="19"/>
  <c r="H24" i="19"/>
  <c r="E24" i="19"/>
  <c r="J23" i="19"/>
  <c r="H23" i="19"/>
  <c r="P22" i="19"/>
  <c r="O22" i="19"/>
  <c r="N22" i="19"/>
  <c r="M22" i="19"/>
  <c r="L22" i="19"/>
  <c r="K22" i="19"/>
  <c r="J22" i="19"/>
  <c r="H22" i="19"/>
  <c r="E22" i="19"/>
  <c r="O21" i="19"/>
  <c r="M21" i="19"/>
  <c r="J21" i="19"/>
  <c r="H21" i="19"/>
  <c r="E21" i="19"/>
  <c r="E20" i="19"/>
  <c r="P19" i="19"/>
  <c r="O19" i="19"/>
  <c r="N19" i="19"/>
  <c r="M19" i="19"/>
  <c r="L19" i="19"/>
  <c r="K19" i="19"/>
  <c r="J19" i="19"/>
  <c r="H19" i="19"/>
  <c r="E19" i="19"/>
  <c r="O18" i="19"/>
  <c r="M18" i="19"/>
  <c r="J18" i="19"/>
  <c r="H18" i="19"/>
  <c r="E18" i="19"/>
  <c r="O17" i="19"/>
  <c r="M17" i="19"/>
  <c r="J17" i="19"/>
  <c r="H17" i="19"/>
  <c r="E17" i="19"/>
  <c r="J16" i="19"/>
  <c r="H16" i="19"/>
  <c r="P15" i="19"/>
  <c r="O15" i="19"/>
  <c r="N15" i="19"/>
  <c r="M15" i="19"/>
  <c r="L15" i="19"/>
  <c r="K15" i="19"/>
  <c r="J15" i="19"/>
  <c r="I15" i="19"/>
  <c r="H15" i="19"/>
  <c r="G15" i="19"/>
  <c r="F15" i="19"/>
  <c r="E15" i="19"/>
  <c r="D15" i="19"/>
  <c r="C15" i="19"/>
  <c r="P14" i="19"/>
  <c r="O14" i="19"/>
  <c r="N14" i="19"/>
  <c r="M14" i="19"/>
  <c r="L14" i="19"/>
  <c r="K14" i="19"/>
  <c r="J14" i="19"/>
  <c r="I14" i="19"/>
  <c r="H14" i="19"/>
  <c r="G14" i="19"/>
  <c r="F14" i="19"/>
  <c r="E14" i="19"/>
  <c r="D14" i="19"/>
  <c r="C14" i="19"/>
  <c r="P13" i="19"/>
  <c r="O13" i="19"/>
  <c r="M13" i="19"/>
  <c r="J13" i="19"/>
  <c r="H13" i="19"/>
  <c r="E13" i="19"/>
  <c r="P12" i="19"/>
  <c r="O12" i="19"/>
  <c r="M12" i="19"/>
  <c r="J12" i="19"/>
  <c r="H12" i="19"/>
  <c r="E12" i="19"/>
  <c r="P11" i="19"/>
  <c r="O11" i="19"/>
  <c r="M11" i="19"/>
  <c r="J11" i="19"/>
  <c r="H11" i="19"/>
  <c r="E11" i="19"/>
  <c r="P10" i="19"/>
  <c r="O10" i="19"/>
  <c r="M10" i="19"/>
  <c r="J10" i="19"/>
  <c r="H10" i="19"/>
  <c r="E10" i="19"/>
  <c r="P9" i="19"/>
  <c r="O9" i="19"/>
  <c r="M9" i="19"/>
  <c r="K9" i="19"/>
  <c r="J9" i="19"/>
  <c r="H9" i="19"/>
  <c r="P8" i="19"/>
  <c r="O8" i="19"/>
  <c r="N8" i="19"/>
  <c r="M8" i="19"/>
  <c r="L8" i="19"/>
  <c r="K8" i="19"/>
  <c r="J8" i="19"/>
  <c r="I8" i="19"/>
  <c r="H8" i="19"/>
  <c r="G8" i="19"/>
  <c r="F8" i="19"/>
  <c r="E8" i="19"/>
  <c r="D8" i="19"/>
  <c r="C8" i="19"/>
  <c r="P7" i="19"/>
  <c r="O7" i="19"/>
  <c r="M7" i="19"/>
  <c r="J7" i="19"/>
  <c r="H7" i="19"/>
  <c r="E7" i="19"/>
  <c r="F41" i="18"/>
  <c r="E41" i="18"/>
  <c r="D41" i="18"/>
  <c r="F40" i="18"/>
  <c r="E40" i="18"/>
  <c r="F39" i="18"/>
  <c r="E39" i="18"/>
  <c r="D39" i="18"/>
  <c r="F38" i="18"/>
  <c r="E38" i="18"/>
  <c r="D38" i="18"/>
  <c r="F37" i="18"/>
  <c r="E37" i="18"/>
  <c r="F36" i="18"/>
  <c r="E36" i="18"/>
  <c r="D36" i="18"/>
  <c r="F35" i="18"/>
  <c r="E35" i="18"/>
  <c r="D35" i="18"/>
  <c r="F34" i="18"/>
  <c r="E34" i="18"/>
  <c r="F33" i="18"/>
  <c r="E33" i="18"/>
  <c r="D33" i="18"/>
  <c r="F32" i="18"/>
  <c r="E32" i="18"/>
  <c r="D32" i="18"/>
  <c r="F31" i="18"/>
  <c r="E31" i="18"/>
  <c r="F30" i="18"/>
  <c r="E30" i="18"/>
  <c r="D30" i="18"/>
  <c r="F29" i="18"/>
  <c r="E29" i="18"/>
  <c r="D29" i="18"/>
  <c r="F28" i="18"/>
  <c r="E28" i="18"/>
  <c r="F27" i="18"/>
  <c r="E27" i="18"/>
  <c r="D27" i="18"/>
  <c r="F26" i="18"/>
  <c r="E26" i="18"/>
  <c r="D26" i="18"/>
  <c r="F25" i="18"/>
  <c r="E25" i="18"/>
  <c r="F24" i="18"/>
  <c r="E24" i="18"/>
  <c r="D24" i="18"/>
  <c r="F23" i="18"/>
  <c r="E23" i="18"/>
  <c r="D23" i="18"/>
  <c r="F22" i="18"/>
  <c r="E22" i="18"/>
  <c r="F21" i="18"/>
  <c r="E21" i="18"/>
  <c r="D21" i="18"/>
  <c r="F20" i="18"/>
  <c r="E20" i="18"/>
  <c r="D20" i="18"/>
  <c r="F19" i="18"/>
  <c r="E19" i="18"/>
  <c r="D19" i="18"/>
  <c r="F18" i="18"/>
  <c r="E18" i="18"/>
  <c r="D18" i="18"/>
  <c r="F17" i="18"/>
  <c r="E17" i="18"/>
  <c r="D17" i="18"/>
  <c r="F12" i="18"/>
  <c r="E12" i="18"/>
  <c r="D12" i="18"/>
  <c r="F11" i="18"/>
  <c r="E11" i="18"/>
  <c r="D11" i="18"/>
  <c r="F10" i="18"/>
  <c r="E10" i="18"/>
  <c r="D10" i="18"/>
  <c r="F9" i="18"/>
  <c r="E9" i="18"/>
  <c r="D9" i="18"/>
  <c r="F8" i="18"/>
  <c r="E8" i="18"/>
  <c r="D8" i="18"/>
  <c r="F7" i="18"/>
  <c r="E7" i="18"/>
  <c r="D7" i="18"/>
  <c r="F6" i="18"/>
  <c r="E6" i="18"/>
  <c r="D6" i="18"/>
  <c r="F5" i="18"/>
  <c r="E5" i="18"/>
  <c r="D5" i="18"/>
  <c r="F4" i="18"/>
  <c r="E4" i="18"/>
  <c r="D4" i="18"/>
  <c r="Q84" i="17"/>
  <c r="P84" i="17"/>
  <c r="O84" i="17"/>
  <c r="N84" i="17"/>
  <c r="M84" i="17"/>
  <c r="L84" i="17"/>
  <c r="K84" i="17"/>
  <c r="J84" i="17"/>
  <c r="I84" i="17"/>
  <c r="H84" i="17"/>
  <c r="G84" i="17"/>
  <c r="F84" i="17"/>
  <c r="E84" i="17"/>
  <c r="D84" i="17"/>
  <c r="C84" i="17"/>
  <c r="Q83" i="17"/>
  <c r="P83" i="17"/>
  <c r="O83" i="17"/>
  <c r="N83" i="17"/>
  <c r="M83" i="17"/>
  <c r="L83" i="17"/>
  <c r="K83" i="17"/>
  <c r="Q82" i="17"/>
  <c r="P82" i="17"/>
  <c r="O82" i="17"/>
  <c r="N82" i="17"/>
  <c r="M82" i="17"/>
  <c r="L82" i="17"/>
  <c r="K82" i="17"/>
  <c r="J82" i="17"/>
  <c r="H82" i="17"/>
  <c r="P81" i="17"/>
  <c r="N81" i="17"/>
  <c r="P80" i="17"/>
  <c r="N80" i="17"/>
  <c r="Q79" i="17"/>
  <c r="P79" i="17"/>
  <c r="O79" i="17"/>
  <c r="N79" i="17"/>
  <c r="M79" i="17"/>
  <c r="L79" i="17"/>
  <c r="K79" i="17"/>
  <c r="J79" i="17"/>
  <c r="H79" i="17"/>
  <c r="P78" i="17"/>
  <c r="N78" i="17"/>
  <c r="P77" i="17"/>
  <c r="N77" i="17"/>
  <c r="Q76" i="17"/>
  <c r="P76" i="17"/>
  <c r="O76" i="17"/>
  <c r="N76" i="17"/>
  <c r="M76" i="17"/>
  <c r="L76" i="17"/>
  <c r="K76" i="17"/>
  <c r="J76" i="17"/>
  <c r="H76" i="17"/>
  <c r="P75" i="17"/>
  <c r="N75" i="17"/>
  <c r="P74" i="17"/>
  <c r="N74" i="17"/>
  <c r="P72" i="17"/>
  <c r="O72" i="17"/>
  <c r="N72" i="17"/>
  <c r="M72" i="17"/>
  <c r="L72" i="17"/>
  <c r="K72" i="17"/>
  <c r="J72" i="17"/>
  <c r="H72" i="17"/>
  <c r="P71" i="17"/>
  <c r="N71" i="17"/>
  <c r="P70" i="17"/>
  <c r="N70" i="17"/>
  <c r="Q69" i="17"/>
  <c r="P69" i="17"/>
  <c r="O69" i="17"/>
  <c r="N69" i="17"/>
  <c r="M69" i="17"/>
  <c r="L69" i="17"/>
  <c r="K69" i="17"/>
  <c r="J69" i="17"/>
  <c r="H69" i="17"/>
  <c r="P68" i="17"/>
  <c r="N68" i="17"/>
  <c r="P67" i="17"/>
  <c r="N67" i="17"/>
  <c r="P66" i="17"/>
  <c r="N66" i="17"/>
  <c r="P65" i="17"/>
  <c r="N65" i="17"/>
  <c r="P64" i="17"/>
  <c r="N64" i="17"/>
  <c r="P63" i="17"/>
  <c r="N63" i="17"/>
  <c r="P62" i="17"/>
  <c r="N62" i="17"/>
  <c r="P61" i="17"/>
  <c r="O61" i="17"/>
  <c r="N61" i="17"/>
  <c r="M61" i="17"/>
  <c r="L61" i="17"/>
  <c r="K61" i="17"/>
  <c r="J61" i="17"/>
  <c r="H61" i="17"/>
  <c r="P60" i="17"/>
  <c r="N60" i="17"/>
  <c r="P59" i="17"/>
  <c r="N59" i="17"/>
  <c r="Q58" i="17"/>
  <c r="P58" i="17"/>
  <c r="O58" i="17"/>
  <c r="N58" i="17"/>
  <c r="M58" i="17"/>
  <c r="L58" i="17"/>
  <c r="K58" i="17"/>
  <c r="J58" i="17"/>
  <c r="H58" i="17"/>
  <c r="P57" i="17"/>
  <c r="N57" i="17"/>
  <c r="P56" i="17"/>
  <c r="N56" i="17"/>
  <c r="P55" i="17"/>
  <c r="N55" i="17"/>
  <c r="P53" i="17"/>
  <c r="O53" i="17"/>
  <c r="N53" i="17"/>
  <c r="M53" i="17"/>
  <c r="L53" i="17"/>
  <c r="K53" i="17"/>
  <c r="J53" i="17"/>
  <c r="H53" i="17"/>
  <c r="P52" i="17"/>
  <c r="N52" i="17"/>
  <c r="P51" i="17"/>
  <c r="N51" i="17"/>
  <c r="Q50" i="17"/>
  <c r="P50" i="17"/>
  <c r="O50" i="17"/>
  <c r="N50" i="17"/>
  <c r="M50" i="17"/>
  <c r="L50" i="17"/>
  <c r="K50" i="17"/>
  <c r="J50" i="17"/>
  <c r="H50" i="17"/>
  <c r="P49" i="17"/>
  <c r="N49" i="17"/>
  <c r="P48" i="17"/>
  <c r="N48" i="17"/>
  <c r="Q46" i="17"/>
  <c r="P46" i="17"/>
  <c r="O46" i="17"/>
  <c r="N46" i="17"/>
  <c r="M46" i="17"/>
  <c r="L46" i="17"/>
  <c r="K46" i="17"/>
  <c r="J46" i="17"/>
  <c r="H46" i="17"/>
  <c r="P45" i="17"/>
  <c r="N45" i="17"/>
  <c r="P44" i="17"/>
  <c r="N44" i="17"/>
  <c r="I44" i="17"/>
  <c r="G44" i="17"/>
  <c r="E44" i="17"/>
  <c r="P43" i="17"/>
  <c r="N43" i="17"/>
  <c r="I43" i="17"/>
  <c r="G43" i="17"/>
  <c r="F43" i="17"/>
  <c r="E43" i="17"/>
  <c r="D43" i="17"/>
  <c r="C43" i="17"/>
  <c r="I42" i="17"/>
  <c r="G42" i="17"/>
  <c r="F42" i="17"/>
  <c r="E42" i="17"/>
  <c r="D42" i="17"/>
  <c r="C42" i="17"/>
  <c r="P41" i="17"/>
  <c r="O41" i="17"/>
  <c r="N41" i="17"/>
  <c r="M41" i="17"/>
  <c r="L41" i="17"/>
  <c r="K41" i="17"/>
  <c r="J41" i="17"/>
  <c r="H41" i="17"/>
  <c r="E41" i="17"/>
  <c r="P40" i="17"/>
  <c r="N40" i="17"/>
  <c r="P39" i="17"/>
  <c r="N39" i="17"/>
  <c r="Q38" i="17"/>
  <c r="P38" i="17"/>
  <c r="O38" i="17"/>
  <c r="N38" i="17"/>
  <c r="M38" i="17"/>
  <c r="L38" i="17"/>
  <c r="K38" i="17"/>
  <c r="J38" i="17"/>
  <c r="H38" i="17"/>
  <c r="E38" i="17"/>
  <c r="P37" i="17"/>
  <c r="N37" i="17"/>
  <c r="P36" i="17"/>
  <c r="N36" i="17"/>
  <c r="E36" i="17"/>
  <c r="P35" i="17"/>
  <c r="N35" i="17"/>
  <c r="E35" i="17"/>
  <c r="P34" i="17"/>
  <c r="O34" i="17"/>
  <c r="N34" i="17"/>
  <c r="M34" i="17"/>
  <c r="L34" i="17"/>
  <c r="K34" i="17"/>
  <c r="J34" i="17"/>
  <c r="H34" i="17"/>
  <c r="E34" i="17"/>
  <c r="P33" i="17"/>
  <c r="N33" i="17"/>
  <c r="E33" i="17"/>
  <c r="P32" i="17"/>
  <c r="N32" i="17"/>
  <c r="P31" i="17"/>
  <c r="N31" i="17"/>
  <c r="E31" i="17"/>
  <c r="Q30" i="17"/>
  <c r="P30" i="17"/>
  <c r="O30" i="17"/>
  <c r="N30" i="17"/>
  <c r="M30" i="17"/>
  <c r="L30" i="17"/>
  <c r="K30" i="17"/>
  <c r="J30" i="17"/>
  <c r="H30" i="17"/>
  <c r="P29" i="17"/>
  <c r="N29" i="17"/>
  <c r="E29" i="17"/>
  <c r="P28" i="17"/>
  <c r="N28" i="17"/>
  <c r="E28" i="17"/>
  <c r="P27" i="17"/>
  <c r="N27" i="17"/>
  <c r="E27" i="17"/>
  <c r="Q25" i="17"/>
  <c r="P25" i="17"/>
  <c r="O25" i="17"/>
  <c r="N25" i="17"/>
  <c r="M25" i="17"/>
  <c r="L25" i="17"/>
  <c r="K25" i="17"/>
  <c r="J25" i="17"/>
  <c r="H25" i="17"/>
  <c r="P24" i="17"/>
  <c r="N24" i="17"/>
  <c r="J24" i="17"/>
  <c r="H24" i="17"/>
  <c r="E24" i="17"/>
  <c r="P23" i="17"/>
  <c r="N23" i="17"/>
  <c r="E23" i="17"/>
  <c r="E22" i="17"/>
  <c r="Q21" i="17"/>
  <c r="P21" i="17"/>
  <c r="O21" i="17"/>
  <c r="N21" i="17"/>
  <c r="M21" i="17"/>
  <c r="L21" i="17"/>
  <c r="K21" i="17"/>
  <c r="J21" i="17"/>
  <c r="H21" i="17"/>
  <c r="P20" i="17"/>
  <c r="N20" i="17"/>
  <c r="E20" i="17"/>
  <c r="P19" i="17"/>
  <c r="N19" i="17"/>
  <c r="Q16" i="17"/>
  <c r="P16" i="17"/>
  <c r="O16" i="17"/>
  <c r="N16" i="17"/>
  <c r="M16" i="17"/>
  <c r="L16" i="17"/>
  <c r="K16" i="17"/>
  <c r="J16" i="17"/>
  <c r="I16" i="17"/>
  <c r="H16" i="17"/>
  <c r="G16" i="17"/>
  <c r="F16" i="17"/>
  <c r="E16" i="17"/>
  <c r="D16" i="17"/>
  <c r="C16" i="17"/>
  <c r="Q15" i="17"/>
  <c r="P15" i="17"/>
  <c r="O15" i="17"/>
  <c r="N15" i="17"/>
  <c r="M15" i="17"/>
  <c r="L15" i="17"/>
  <c r="K15" i="17"/>
  <c r="J15" i="17"/>
  <c r="I15" i="17"/>
  <c r="H15" i="17"/>
  <c r="G15" i="17"/>
  <c r="F15" i="17"/>
  <c r="E15" i="17"/>
  <c r="D15" i="17"/>
  <c r="C15" i="17"/>
  <c r="P14" i="17"/>
  <c r="N14" i="17"/>
  <c r="F14" i="17"/>
  <c r="E14" i="17"/>
  <c r="P13" i="17"/>
  <c r="N13" i="17"/>
  <c r="F13" i="17"/>
  <c r="E13" i="17"/>
  <c r="P12" i="17"/>
  <c r="N12" i="17"/>
  <c r="F12" i="17"/>
  <c r="E12" i="17"/>
  <c r="P11" i="17"/>
  <c r="N11" i="17"/>
  <c r="F11" i="17"/>
  <c r="E11" i="17"/>
  <c r="P10" i="17"/>
  <c r="N10" i="17"/>
  <c r="F10" i="17"/>
  <c r="E10" i="17"/>
  <c r="P9" i="17"/>
  <c r="N9" i="17"/>
  <c r="F9" i="17"/>
  <c r="E9" i="17"/>
  <c r="Q7" i="17"/>
  <c r="P7" i="17"/>
  <c r="O7" i="17"/>
  <c r="N7" i="17"/>
  <c r="M7" i="17"/>
  <c r="L7" i="17"/>
  <c r="K7" i="17"/>
  <c r="J7" i="17"/>
  <c r="I7" i="17"/>
  <c r="H7" i="17"/>
  <c r="G7" i="17"/>
  <c r="F7" i="17"/>
  <c r="E7" i="17"/>
  <c r="D7" i="17"/>
  <c r="C7" i="17"/>
  <c r="P6" i="17"/>
  <c r="N6" i="17"/>
  <c r="F6" i="17"/>
  <c r="E6" i="17"/>
  <c r="P67" i="16"/>
  <c r="O67" i="16"/>
  <c r="N67" i="16"/>
  <c r="M67" i="16"/>
  <c r="L67" i="16"/>
  <c r="K67" i="16"/>
  <c r="J67" i="16"/>
  <c r="I67" i="16"/>
  <c r="H67" i="16"/>
  <c r="G67" i="16"/>
  <c r="F67" i="16"/>
  <c r="E67" i="16"/>
  <c r="D67" i="16"/>
  <c r="C67" i="16"/>
  <c r="P66" i="16"/>
  <c r="O66" i="16"/>
  <c r="N66" i="16"/>
  <c r="M66" i="16"/>
  <c r="L66" i="16"/>
  <c r="K66" i="16"/>
  <c r="J66" i="16"/>
  <c r="I66" i="16"/>
  <c r="H66" i="16"/>
  <c r="G66" i="16"/>
  <c r="F66" i="16"/>
  <c r="E66" i="16"/>
  <c r="D66" i="16"/>
  <c r="P65" i="16"/>
  <c r="O65" i="16"/>
  <c r="M65" i="16"/>
  <c r="K65" i="16"/>
  <c r="J65" i="16"/>
  <c r="H65" i="16"/>
  <c r="P64" i="16"/>
  <c r="O64" i="16"/>
  <c r="M64" i="16"/>
  <c r="K64" i="16"/>
  <c r="J64" i="16"/>
  <c r="H64" i="16"/>
  <c r="P63" i="16"/>
  <c r="O63" i="16"/>
  <c r="N63" i="16"/>
  <c r="M63" i="16"/>
  <c r="L63" i="16"/>
  <c r="K63" i="16"/>
  <c r="O62" i="16"/>
  <c r="M62" i="16"/>
  <c r="J62" i="16"/>
  <c r="H62" i="16"/>
  <c r="P61" i="16"/>
  <c r="O61" i="16"/>
  <c r="M61" i="16"/>
  <c r="K61" i="16"/>
  <c r="J61" i="16"/>
  <c r="H61" i="16"/>
  <c r="P60" i="16"/>
  <c r="O60" i="16"/>
  <c r="N60" i="16"/>
  <c r="M60" i="16"/>
  <c r="L60" i="16"/>
  <c r="K60" i="16"/>
  <c r="J60" i="16"/>
  <c r="I60" i="16"/>
  <c r="H60" i="16"/>
  <c r="G60" i="16"/>
  <c r="F60" i="16"/>
  <c r="E60" i="16"/>
  <c r="D60" i="16"/>
  <c r="C60" i="16"/>
  <c r="O59" i="16"/>
  <c r="M59" i="16"/>
  <c r="J59" i="16"/>
  <c r="H59" i="16"/>
  <c r="E59" i="16"/>
  <c r="O58" i="16"/>
  <c r="M58" i="16"/>
  <c r="J58" i="16"/>
  <c r="H58" i="16"/>
  <c r="E58" i="16"/>
  <c r="P57" i="16"/>
  <c r="J57" i="16"/>
  <c r="H57" i="16"/>
  <c r="P56" i="16"/>
  <c r="O56" i="16"/>
  <c r="N56" i="16"/>
  <c r="M56" i="16"/>
  <c r="L56" i="16"/>
  <c r="K56" i="16"/>
  <c r="J56" i="16"/>
  <c r="I56" i="16"/>
  <c r="H56" i="16"/>
  <c r="G56" i="16"/>
  <c r="F56" i="16"/>
  <c r="E56" i="16"/>
  <c r="D56" i="16"/>
  <c r="C56" i="16"/>
  <c r="O54" i="16"/>
  <c r="M54" i="16"/>
  <c r="J54" i="16"/>
  <c r="H54" i="16"/>
  <c r="E54" i="16"/>
  <c r="O53" i="16"/>
  <c r="M53" i="16"/>
  <c r="J53" i="16"/>
  <c r="H53" i="16"/>
  <c r="E53" i="16"/>
  <c r="O52" i="16"/>
  <c r="M52" i="16"/>
  <c r="J51" i="16"/>
  <c r="H51" i="16"/>
  <c r="P50" i="16"/>
  <c r="O50" i="16"/>
  <c r="N50" i="16"/>
  <c r="M50" i="16"/>
  <c r="L50" i="16"/>
  <c r="K50" i="16"/>
  <c r="J50" i="16"/>
  <c r="I50" i="16"/>
  <c r="H50" i="16"/>
  <c r="G50" i="16"/>
  <c r="F50" i="16"/>
  <c r="E50" i="16"/>
  <c r="D50" i="16"/>
  <c r="C50" i="16"/>
  <c r="M49" i="16"/>
  <c r="J49" i="16"/>
  <c r="H49" i="16"/>
  <c r="E49" i="16"/>
  <c r="J48" i="16"/>
  <c r="H48" i="16"/>
  <c r="P47" i="16"/>
  <c r="O47" i="16"/>
  <c r="N47" i="16"/>
  <c r="M47" i="16"/>
  <c r="L47" i="16"/>
  <c r="K47" i="16"/>
  <c r="J47" i="16"/>
  <c r="I47" i="16"/>
  <c r="H47" i="16"/>
  <c r="G47" i="16"/>
  <c r="F47" i="16"/>
  <c r="E47" i="16"/>
  <c r="D47" i="16"/>
  <c r="C47" i="16"/>
  <c r="O46" i="16"/>
  <c r="M46" i="16"/>
  <c r="J46" i="16"/>
  <c r="H46" i="16"/>
  <c r="E46" i="16"/>
  <c r="J45" i="16"/>
  <c r="H45" i="16"/>
  <c r="P44" i="16"/>
  <c r="O44" i="16"/>
  <c r="N44" i="16"/>
  <c r="M44" i="16"/>
  <c r="L44" i="16"/>
  <c r="K44" i="16"/>
  <c r="J44" i="16"/>
  <c r="I44" i="16"/>
  <c r="H44" i="16"/>
  <c r="G44" i="16"/>
  <c r="F44" i="16"/>
  <c r="E44" i="16"/>
  <c r="D44" i="16"/>
  <c r="C44" i="16"/>
  <c r="O43" i="16"/>
  <c r="M43" i="16"/>
  <c r="J43" i="16"/>
  <c r="H43" i="16"/>
  <c r="E43" i="16"/>
  <c r="O42" i="16"/>
  <c r="M42" i="16"/>
  <c r="J42" i="16"/>
  <c r="H42" i="16"/>
  <c r="E42" i="16"/>
  <c r="O41" i="16"/>
  <c r="M41" i="16"/>
  <c r="J41" i="16"/>
  <c r="H41" i="16"/>
  <c r="E41" i="16"/>
  <c r="J40" i="16"/>
  <c r="H40" i="16"/>
  <c r="O39" i="16"/>
  <c r="N39" i="16"/>
  <c r="M39" i="16"/>
  <c r="L39" i="16"/>
  <c r="K39" i="16"/>
  <c r="J39" i="16"/>
  <c r="I39" i="16"/>
  <c r="H39" i="16"/>
  <c r="E39" i="16"/>
  <c r="O38" i="16"/>
  <c r="M38" i="16"/>
  <c r="K38" i="16"/>
  <c r="J38" i="16"/>
  <c r="H38" i="16"/>
  <c r="E38" i="16"/>
  <c r="O37" i="16"/>
  <c r="M37" i="16"/>
  <c r="K37" i="16"/>
  <c r="J37" i="16"/>
  <c r="H37" i="16"/>
  <c r="E37" i="16"/>
  <c r="P36" i="16"/>
  <c r="O36" i="16"/>
  <c r="N36" i="16"/>
  <c r="M36" i="16"/>
  <c r="L36" i="16"/>
  <c r="K36" i="16"/>
  <c r="J36" i="16"/>
  <c r="I36" i="16"/>
  <c r="H36" i="16"/>
  <c r="G36" i="16"/>
  <c r="F36" i="16"/>
  <c r="E36" i="16"/>
  <c r="D36" i="16"/>
  <c r="C36" i="16"/>
  <c r="O35" i="16"/>
  <c r="M35" i="16"/>
  <c r="J35" i="16"/>
  <c r="H35" i="16"/>
  <c r="E35" i="16"/>
  <c r="O34" i="16"/>
  <c r="M34" i="16"/>
  <c r="J34" i="16"/>
  <c r="H34" i="16"/>
  <c r="E34" i="16"/>
  <c r="J33" i="16"/>
  <c r="H33" i="16"/>
  <c r="P32" i="16"/>
  <c r="O32" i="16"/>
  <c r="N32" i="16"/>
  <c r="M32" i="16"/>
  <c r="L32" i="16"/>
  <c r="K32" i="16"/>
  <c r="J32" i="16"/>
  <c r="I32" i="16"/>
  <c r="H32" i="16"/>
  <c r="G32" i="16"/>
  <c r="F32" i="16"/>
  <c r="E32" i="16"/>
  <c r="D32" i="16"/>
  <c r="C32" i="16"/>
  <c r="O31" i="16"/>
  <c r="M31" i="16"/>
  <c r="J31" i="16"/>
  <c r="H31" i="16"/>
  <c r="E31" i="16"/>
  <c r="O30" i="16"/>
  <c r="M30" i="16"/>
  <c r="J30" i="16"/>
  <c r="H30" i="16"/>
  <c r="E30" i="16"/>
  <c r="O29" i="16"/>
  <c r="M29" i="16"/>
  <c r="E29" i="16"/>
  <c r="O28" i="16"/>
  <c r="M28" i="16"/>
  <c r="P27" i="16"/>
  <c r="O27" i="16"/>
  <c r="N27" i="16"/>
  <c r="M27" i="16"/>
  <c r="L27" i="16"/>
  <c r="K27" i="16"/>
  <c r="J27" i="16"/>
  <c r="I27" i="16"/>
  <c r="H27" i="16"/>
  <c r="G27" i="16"/>
  <c r="F27" i="16"/>
  <c r="E27" i="16"/>
  <c r="D27" i="16"/>
  <c r="C27" i="16"/>
  <c r="O26" i="16"/>
  <c r="M26" i="16"/>
  <c r="J26" i="16"/>
  <c r="H26" i="16"/>
  <c r="E26" i="16"/>
  <c r="J25" i="16"/>
  <c r="H25" i="16"/>
  <c r="P24" i="16"/>
  <c r="O24" i="16"/>
  <c r="N24" i="16"/>
  <c r="M24" i="16"/>
  <c r="L24" i="16"/>
  <c r="K24" i="16"/>
  <c r="J24" i="16"/>
  <c r="I24" i="16"/>
  <c r="H24" i="16"/>
  <c r="G24" i="16"/>
  <c r="F24" i="16"/>
  <c r="E24" i="16"/>
  <c r="D24" i="16"/>
  <c r="C24" i="16"/>
  <c r="O23" i="16"/>
  <c r="M23" i="16"/>
  <c r="J23" i="16"/>
  <c r="H23" i="16"/>
  <c r="E23" i="16"/>
  <c r="O22" i="16"/>
  <c r="M22" i="16"/>
  <c r="J22" i="16"/>
  <c r="H22" i="16"/>
  <c r="E22" i="16"/>
  <c r="J21" i="16"/>
  <c r="H21" i="16"/>
  <c r="O20" i="16"/>
  <c r="M20" i="16"/>
  <c r="K20" i="16"/>
  <c r="J20" i="16"/>
  <c r="H20" i="16"/>
  <c r="E20" i="16"/>
  <c r="O19" i="16"/>
  <c r="M19" i="16"/>
  <c r="K19" i="16"/>
  <c r="J19" i="16"/>
  <c r="H19" i="16"/>
  <c r="E19" i="16"/>
  <c r="O18" i="16"/>
  <c r="M18" i="16"/>
  <c r="K18" i="16"/>
  <c r="J18" i="16"/>
  <c r="H18" i="16"/>
  <c r="E18" i="16"/>
  <c r="O17" i="16"/>
  <c r="M17" i="16"/>
  <c r="K17" i="16"/>
  <c r="J17" i="16"/>
  <c r="H17" i="16"/>
  <c r="E17" i="16"/>
  <c r="P16" i="16"/>
  <c r="O16" i="16"/>
  <c r="N16" i="16"/>
  <c r="M16" i="16"/>
  <c r="L16" i="16"/>
  <c r="K16" i="16"/>
  <c r="J16" i="16"/>
  <c r="I16" i="16"/>
  <c r="H16" i="16"/>
  <c r="G16" i="16"/>
  <c r="F16" i="16"/>
  <c r="E16" i="16"/>
  <c r="D16" i="16"/>
  <c r="C16" i="16"/>
  <c r="O15" i="16"/>
  <c r="M15" i="16"/>
  <c r="J15" i="16"/>
  <c r="H15" i="16"/>
  <c r="E15" i="16"/>
  <c r="O14" i="16"/>
  <c r="M14" i="16"/>
  <c r="J14" i="16"/>
  <c r="H14" i="16"/>
  <c r="E14" i="16"/>
  <c r="O13" i="16"/>
  <c r="M13" i="16"/>
  <c r="J13" i="16"/>
  <c r="H13" i="16"/>
  <c r="P12" i="16"/>
  <c r="O12" i="16"/>
  <c r="N12" i="16"/>
  <c r="M12" i="16"/>
  <c r="L12" i="16"/>
  <c r="K12" i="16"/>
  <c r="J12" i="16"/>
  <c r="I12" i="16"/>
  <c r="H12" i="16"/>
  <c r="G12" i="16"/>
  <c r="F12" i="16"/>
  <c r="E12" i="16"/>
  <c r="D12" i="16"/>
  <c r="C12" i="16"/>
  <c r="O11" i="16"/>
  <c r="M11" i="16"/>
  <c r="J11" i="16"/>
  <c r="H11" i="16"/>
  <c r="E11" i="16"/>
  <c r="O10" i="16"/>
  <c r="M10" i="16"/>
  <c r="K10" i="16"/>
  <c r="J10" i="16"/>
  <c r="H10" i="16"/>
  <c r="E10" i="16"/>
  <c r="O9" i="16"/>
  <c r="M9" i="16"/>
  <c r="J9" i="16"/>
  <c r="H9" i="16"/>
  <c r="P8" i="16"/>
  <c r="O8" i="16"/>
  <c r="N8" i="16"/>
  <c r="M8" i="16"/>
  <c r="L8" i="16"/>
  <c r="K8" i="16"/>
  <c r="J8" i="16"/>
  <c r="I8" i="16"/>
  <c r="H8" i="16"/>
  <c r="G8" i="16"/>
  <c r="F8" i="16"/>
  <c r="E8" i="16"/>
  <c r="D8" i="16"/>
  <c r="C8" i="16"/>
  <c r="O7" i="16"/>
  <c r="M7" i="16"/>
  <c r="J7" i="16"/>
  <c r="H7" i="16"/>
  <c r="E7" i="16"/>
  <c r="O6" i="16"/>
  <c r="M6" i="16"/>
  <c r="J6" i="16"/>
  <c r="H6" i="16"/>
  <c r="E6" i="16"/>
  <c r="P184" i="15"/>
  <c r="O184" i="15"/>
  <c r="N184" i="15"/>
  <c r="M184" i="15"/>
  <c r="L184" i="15"/>
  <c r="K184" i="15"/>
  <c r="P183" i="15"/>
  <c r="O183" i="15"/>
  <c r="N183" i="15"/>
  <c r="M183" i="15"/>
  <c r="L183" i="15"/>
  <c r="K183" i="15"/>
  <c r="P182" i="15"/>
  <c r="O182" i="15"/>
  <c r="N182" i="15"/>
  <c r="M182" i="15"/>
  <c r="L182" i="15"/>
  <c r="K182" i="15"/>
  <c r="J182" i="15"/>
  <c r="I182" i="15"/>
  <c r="H182" i="15"/>
  <c r="G182" i="15"/>
  <c r="E182" i="15"/>
  <c r="P181" i="15"/>
  <c r="O181" i="15"/>
  <c r="N181" i="15"/>
  <c r="M181" i="15"/>
  <c r="L181" i="15"/>
  <c r="K181" i="15"/>
  <c r="J181" i="15"/>
  <c r="I181" i="15"/>
  <c r="H181" i="15"/>
  <c r="G181" i="15"/>
  <c r="F181" i="15"/>
  <c r="E181" i="15"/>
  <c r="D181" i="15"/>
  <c r="C181" i="15"/>
  <c r="P180" i="15"/>
  <c r="O180" i="15"/>
  <c r="N180" i="15"/>
  <c r="M180" i="15"/>
  <c r="L180" i="15"/>
  <c r="K180" i="15"/>
  <c r="J180" i="15"/>
  <c r="I180" i="15"/>
  <c r="H180" i="15"/>
  <c r="G180" i="15"/>
  <c r="F180" i="15"/>
  <c r="E180" i="15"/>
  <c r="D180" i="15"/>
  <c r="C180" i="15"/>
  <c r="P179" i="15"/>
  <c r="O179" i="15"/>
  <c r="N179" i="15"/>
  <c r="M179" i="15"/>
  <c r="L179" i="15"/>
  <c r="K179" i="15"/>
  <c r="J179" i="15"/>
  <c r="I179" i="15"/>
  <c r="H179" i="15"/>
  <c r="G179" i="15"/>
  <c r="F179" i="15"/>
  <c r="E179" i="15"/>
  <c r="D179" i="15"/>
  <c r="C179" i="15"/>
  <c r="O178" i="15"/>
  <c r="M178" i="15"/>
  <c r="J178" i="15"/>
  <c r="H178" i="15"/>
  <c r="E178" i="15"/>
  <c r="O177" i="15"/>
  <c r="M177" i="15"/>
  <c r="J177" i="15"/>
  <c r="H177" i="15"/>
  <c r="E177" i="15"/>
  <c r="O176" i="15"/>
  <c r="M176" i="15"/>
  <c r="J176" i="15"/>
  <c r="H176" i="15"/>
  <c r="E176" i="15"/>
  <c r="O175" i="15"/>
  <c r="M175" i="15"/>
  <c r="J175" i="15"/>
  <c r="H175" i="15"/>
  <c r="E175" i="15"/>
  <c r="O174" i="15"/>
  <c r="M174" i="15"/>
  <c r="J174" i="15"/>
  <c r="H174" i="15"/>
  <c r="E174" i="15"/>
  <c r="O173" i="15"/>
  <c r="O172" i="15"/>
  <c r="N172" i="15"/>
  <c r="M172" i="15"/>
  <c r="K172" i="15"/>
  <c r="J172" i="15"/>
  <c r="H172" i="15"/>
  <c r="E172" i="15"/>
  <c r="O171" i="15"/>
  <c r="N171" i="15"/>
  <c r="M171" i="15"/>
  <c r="K171" i="15"/>
  <c r="J171" i="15"/>
  <c r="H171" i="15"/>
  <c r="E171" i="15"/>
  <c r="O170" i="15"/>
  <c r="N170" i="15"/>
  <c r="M170" i="15"/>
  <c r="K170" i="15"/>
  <c r="J170" i="15"/>
  <c r="H170" i="15"/>
  <c r="E170" i="15"/>
  <c r="O169" i="15"/>
  <c r="N169" i="15"/>
  <c r="M169" i="15"/>
  <c r="K169" i="15"/>
  <c r="J169" i="15"/>
  <c r="H169" i="15"/>
  <c r="E169" i="15"/>
  <c r="O168" i="15"/>
  <c r="N168" i="15"/>
  <c r="M168" i="15"/>
  <c r="K168" i="15"/>
  <c r="J168" i="15"/>
  <c r="H168" i="15"/>
  <c r="E168" i="15"/>
  <c r="O167" i="15"/>
  <c r="N167" i="15"/>
  <c r="M167" i="15"/>
  <c r="K167" i="15"/>
  <c r="J167" i="15"/>
  <c r="H167" i="15"/>
  <c r="E167" i="15"/>
  <c r="O166" i="15"/>
  <c r="N166" i="15"/>
  <c r="M166" i="15"/>
  <c r="K166" i="15"/>
  <c r="J166" i="15"/>
  <c r="H166" i="15"/>
  <c r="E166" i="15"/>
  <c r="O165" i="15"/>
  <c r="N165" i="15"/>
  <c r="M165" i="15"/>
  <c r="K165" i="15"/>
  <c r="J165" i="15"/>
  <c r="H165" i="15"/>
  <c r="E165" i="15"/>
  <c r="O164" i="15"/>
  <c r="N164" i="15"/>
  <c r="M164" i="15"/>
  <c r="K164" i="15"/>
  <c r="J164" i="15"/>
  <c r="H164" i="15"/>
  <c r="E164" i="15"/>
  <c r="O163" i="15"/>
  <c r="N163" i="15"/>
  <c r="M163" i="15"/>
  <c r="K163" i="15"/>
  <c r="J163" i="15"/>
  <c r="H163" i="15"/>
  <c r="E163" i="15"/>
  <c r="O162" i="15"/>
  <c r="N162" i="15"/>
  <c r="M162" i="15"/>
  <c r="K162" i="15"/>
  <c r="J162" i="15"/>
  <c r="H162" i="15"/>
  <c r="E162" i="15"/>
  <c r="O161" i="15"/>
  <c r="N161" i="15"/>
  <c r="M161" i="15"/>
  <c r="K161" i="15"/>
  <c r="J161" i="15"/>
  <c r="H161" i="15"/>
  <c r="E161" i="15"/>
  <c r="O160" i="15"/>
  <c r="N160" i="15"/>
  <c r="M160" i="15"/>
  <c r="K160" i="15"/>
  <c r="J160" i="15"/>
  <c r="H160" i="15"/>
  <c r="E160" i="15"/>
  <c r="O159" i="15"/>
  <c r="N159" i="15"/>
  <c r="M159" i="15"/>
  <c r="K159" i="15"/>
  <c r="J159" i="15"/>
  <c r="H159" i="15"/>
  <c r="E159" i="15"/>
  <c r="O158" i="15"/>
  <c r="N158" i="15"/>
  <c r="M158" i="15"/>
  <c r="K158" i="15"/>
  <c r="J158" i="15"/>
  <c r="H158" i="15"/>
  <c r="E158" i="15"/>
  <c r="O157" i="15"/>
  <c r="N157" i="15"/>
  <c r="M157" i="15"/>
  <c r="K157" i="15"/>
  <c r="J157" i="15"/>
  <c r="H157" i="15"/>
  <c r="E157" i="15"/>
  <c r="O156" i="15"/>
  <c r="N156" i="15"/>
  <c r="M156" i="15"/>
  <c r="K156" i="15"/>
  <c r="J156" i="15"/>
  <c r="H156" i="15"/>
  <c r="E156" i="15"/>
  <c r="O155" i="15"/>
  <c r="N155" i="15"/>
  <c r="M155" i="15"/>
  <c r="K155" i="15"/>
  <c r="J155" i="15"/>
  <c r="H155" i="15"/>
  <c r="E155" i="15"/>
  <c r="O154" i="15"/>
  <c r="N154" i="15"/>
  <c r="M154" i="15"/>
  <c r="K154" i="15"/>
  <c r="J154" i="15"/>
  <c r="H154" i="15"/>
  <c r="E154" i="15"/>
  <c r="O153" i="15"/>
  <c r="N153" i="15"/>
  <c r="M153" i="15"/>
  <c r="K153" i="15"/>
  <c r="J153" i="15"/>
  <c r="H153" i="15"/>
  <c r="E153" i="15"/>
  <c r="P152" i="15"/>
  <c r="O152" i="15"/>
  <c r="N152" i="15"/>
  <c r="M152" i="15"/>
  <c r="L152" i="15"/>
  <c r="K152" i="15"/>
  <c r="J152" i="15"/>
  <c r="I152" i="15"/>
  <c r="H152" i="15"/>
  <c r="G152" i="15"/>
  <c r="F152" i="15"/>
  <c r="E152" i="15"/>
  <c r="D152" i="15"/>
  <c r="C152" i="15"/>
  <c r="O151" i="15"/>
  <c r="M151" i="15"/>
  <c r="J151" i="15"/>
  <c r="H151" i="15"/>
  <c r="E151" i="15"/>
  <c r="O150" i="15"/>
  <c r="M150" i="15"/>
  <c r="J150" i="15"/>
  <c r="H150" i="15"/>
  <c r="E150" i="15"/>
  <c r="O149" i="15"/>
  <c r="P148" i="15"/>
  <c r="O148" i="15"/>
  <c r="N148" i="15"/>
  <c r="M148" i="15"/>
  <c r="L148" i="15"/>
  <c r="K148" i="15"/>
  <c r="J148" i="15"/>
  <c r="I148" i="15"/>
  <c r="H148" i="15"/>
  <c r="G148" i="15"/>
  <c r="F148" i="15"/>
  <c r="E148" i="15"/>
  <c r="D148" i="15"/>
  <c r="C148" i="15"/>
  <c r="O147" i="15"/>
  <c r="M147" i="15"/>
  <c r="J147" i="15"/>
  <c r="H147" i="15"/>
  <c r="E147" i="15"/>
  <c r="O146" i="15"/>
  <c r="M146" i="15"/>
  <c r="J146" i="15"/>
  <c r="H146" i="15"/>
  <c r="E146" i="15"/>
  <c r="O145" i="15"/>
  <c r="M145" i="15"/>
  <c r="J145" i="15"/>
  <c r="H145" i="15"/>
  <c r="E145" i="15"/>
  <c r="O144" i="15"/>
  <c r="P143" i="15"/>
  <c r="O143" i="15"/>
  <c r="N143" i="15"/>
  <c r="M143" i="15"/>
  <c r="K143" i="15"/>
  <c r="J143" i="15"/>
  <c r="I143" i="15"/>
  <c r="H143" i="15"/>
  <c r="G143" i="15"/>
  <c r="F143" i="15"/>
  <c r="E143" i="15"/>
  <c r="D143" i="15"/>
  <c r="C143" i="15"/>
  <c r="O142" i="15"/>
  <c r="M142" i="15"/>
  <c r="J142" i="15"/>
  <c r="E142" i="15"/>
  <c r="O141" i="15"/>
  <c r="M141" i="15"/>
  <c r="J141" i="15"/>
  <c r="E141" i="15"/>
  <c r="O140" i="15"/>
  <c r="M140" i="15"/>
  <c r="J140" i="15"/>
  <c r="E140" i="15"/>
  <c r="O139" i="15"/>
  <c r="M139" i="15"/>
  <c r="J139" i="15"/>
  <c r="E139" i="15"/>
  <c r="O138" i="15"/>
  <c r="M138" i="15"/>
  <c r="J138" i="15"/>
  <c r="E138" i="15"/>
  <c r="O137" i="15"/>
  <c r="M137" i="15"/>
  <c r="J137" i="15"/>
  <c r="E137" i="15"/>
  <c r="O136" i="15"/>
  <c r="M136" i="15"/>
  <c r="J136" i="15"/>
  <c r="E136" i="15"/>
  <c r="O135" i="15"/>
  <c r="M135" i="15"/>
  <c r="O134" i="15"/>
  <c r="N134" i="15"/>
  <c r="M134" i="15"/>
  <c r="K134" i="15"/>
  <c r="J134" i="15"/>
  <c r="I134" i="15"/>
  <c r="H134" i="15"/>
  <c r="G134" i="15"/>
  <c r="F134" i="15"/>
  <c r="E134" i="15"/>
  <c r="D134" i="15"/>
  <c r="C134" i="15"/>
  <c r="O133" i="15"/>
  <c r="N133" i="15"/>
  <c r="M133" i="15"/>
  <c r="J133" i="15"/>
  <c r="H133" i="15"/>
  <c r="E133" i="15"/>
  <c r="O132" i="15"/>
  <c r="N132" i="15"/>
  <c r="M132" i="15"/>
  <c r="J132" i="15"/>
  <c r="H132" i="15"/>
  <c r="O131" i="15"/>
  <c r="N131" i="15"/>
  <c r="M131" i="15"/>
  <c r="J131" i="15"/>
  <c r="H131" i="15"/>
  <c r="O130" i="15"/>
  <c r="N130" i="15"/>
  <c r="M130" i="15"/>
  <c r="J130" i="15"/>
  <c r="H130" i="15"/>
  <c r="E130" i="15"/>
  <c r="O129" i="15"/>
  <c r="N129" i="15"/>
  <c r="M129" i="15"/>
  <c r="J129" i="15"/>
  <c r="H129" i="15"/>
  <c r="E129" i="15"/>
  <c r="O128" i="15"/>
  <c r="N128" i="15"/>
  <c r="M128" i="15"/>
  <c r="J128" i="15"/>
  <c r="H128" i="15"/>
  <c r="O127" i="15"/>
  <c r="N127" i="15"/>
  <c r="M127" i="15"/>
  <c r="J127" i="15"/>
  <c r="H127" i="15"/>
  <c r="E127" i="15"/>
  <c r="O126" i="15"/>
  <c r="N126" i="15"/>
  <c r="M126" i="15"/>
  <c r="J126" i="15"/>
  <c r="H126" i="15"/>
  <c r="E126" i="15"/>
  <c r="O125" i="15"/>
  <c r="N125" i="15"/>
  <c r="M125" i="15"/>
  <c r="J125" i="15"/>
  <c r="H125" i="15"/>
  <c r="E125" i="15"/>
  <c r="O124" i="15"/>
  <c r="N124" i="15"/>
  <c r="M124" i="15"/>
  <c r="J124" i="15"/>
  <c r="H124" i="15"/>
  <c r="E124" i="15"/>
  <c r="O123" i="15"/>
  <c r="N123" i="15"/>
  <c r="M123" i="15"/>
  <c r="J123" i="15"/>
  <c r="H123" i="15"/>
  <c r="O122" i="15"/>
  <c r="N122" i="15"/>
  <c r="M122" i="15"/>
  <c r="J122" i="15"/>
  <c r="H122" i="15"/>
  <c r="E122" i="15"/>
  <c r="O121" i="15"/>
  <c r="N121" i="15"/>
  <c r="M121" i="15"/>
  <c r="J121" i="15"/>
  <c r="H121" i="15"/>
  <c r="O120" i="15"/>
  <c r="N120" i="15"/>
  <c r="M120" i="15"/>
  <c r="J120" i="15"/>
  <c r="H120" i="15"/>
  <c r="E120" i="15"/>
  <c r="O119" i="15"/>
  <c r="N119" i="15"/>
  <c r="M119" i="15"/>
  <c r="J119" i="15"/>
  <c r="H119" i="15"/>
  <c r="E119" i="15"/>
  <c r="O118" i="15"/>
  <c r="N118" i="15"/>
  <c r="M118" i="15"/>
  <c r="J118" i="15"/>
  <c r="H118" i="15"/>
  <c r="E118" i="15"/>
  <c r="O117" i="15"/>
  <c r="N117" i="15"/>
  <c r="M117" i="15"/>
  <c r="J117" i="15"/>
  <c r="H117" i="15"/>
  <c r="O116" i="15"/>
  <c r="N116" i="15"/>
  <c r="M116" i="15"/>
  <c r="J116" i="15"/>
  <c r="H116" i="15"/>
  <c r="O115" i="15"/>
  <c r="N115" i="15"/>
  <c r="M115" i="15"/>
  <c r="J115" i="15"/>
  <c r="H115" i="15"/>
  <c r="E115" i="15"/>
  <c r="O114" i="15"/>
  <c r="N114" i="15"/>
  <c r="M114" i="15"/>
  <c r="J114" i="15"/>
  <c r="H114" i="15"/>
  <c r="E114" i="15"/>
  <c r="O113" i="15"/>
  <c r="N113" i="15"/>
  <c r="M113" i="15"/>
  <c r="J113" i="15"/>
  <c r="H113" i="15"/>
  <c r="E113" i="15"/>
  <c r="O112" i="15"/>
  <c r="N112" i="15"/>
  <c r="M112" i="15"/>
  <c r="J112" i="15"/>
  <c r="H112" i="15"/>
  <c r="O111" i="15"/>
  <c r="N111" i="15"/>
  <c r="M111" i="15"/>
  <c r="J111" i="15"/>
  <c r="H111" i="15"/>
  <c r="E111" i="15"/>
  <c r="O110" i="15"/>
  <c r="N110" i="15"/>
  <c r="M110" i="15"/>
  <c r="J110" i="15"/>
  <c r="H110" i="15"/>
  <c r="O109" i="15"/>
  <c r="N109" i="15"/>
  <c r="M109" i="15"/>
  <c r="J109" i="15"/>
  <c r="H109" i="15"/>
  <c r="O108" i="15"/>
  <c r="P107" i="15"/>
  <c r="O107" i="15"/>
  <c r="N107" i="15"/>
  <c r="M107" i="15"/>
  <c r="L107" i="15"/>
  <c r="K107" i="15"/>
  <c r="J107" i="15"/>
  <c r="I107" i="15"/>
  <c r="H107" i="15"/>
  <c r="G107" i="15"/>
  <c r="F107" i="15"/>
  <c r="E107" i="15"/>
  <c r="D107" i="15"/>
  <c r="C107" i="15"/>
  <c r="O106" i="15"/>
  <c r="M106" i="15"/>
  <c r="J106" i="15"/>
  <c r="E106" i="15"/>
  <c r="O105" i="15"/>
  <c r="M105" i="15"/>
  <c r="J105" i="15"/>
  <c r="E105" i="15"/>
  <c r="O104" i="15"/>
  <c r="M104" i="15"/>
  <c r="J104" i="15"/>
  <c r="E104" i="15"/>
  <c r="O103" i="15"/>
  <c r="M103" i="15"/>
  <c r="J103" i="15"/>
  <c r="E103" i="15"/>
  <c r="O102" i="15"/>
  <c r="M102" i="15"/>
  <c r="J102" i="15"/>
  <c r="E102" i="15"/>
  <c r="O101" i="15"/>
  <c r="M101" i="15"/>
  <c r="J101" i="15"/>
  <c r="E101" i="15"/>
  <c r="O100" i="15"/>
  <c r="M100" i="15"/>
  <c r="J100" i="15"/>
  <c r="E100" i="15"/>
  <c r="O99" i="15"/>
  <c r="M99" i="15"/>
  <c r="J99" i="15"/>
  <c r="E99" i="15"/>
  <c r="O98" i="15"/>
  <c r="M98" i="15"/>
  <c r="J98" i="15"/>
  <c r="E98" i="15"/>
  <c r="O97" i="15"/>
  <c r="M97" i="15"/>
  <c r="J97" i="15"/>
  <c r="E97" i="15"/>
  <c r="P96" i="15"/>
  <c r="O96" i="15"/>
  <c r="M96" i="15"/>
  <c r="P95" i="15"/>
  <c r="O95" i="15"/>
  <c r="N95" i="15"/>
  <c r="M95" i="15"/>
  <c r="K95" i="15"/>
  <c r="J95" i="15"/>
  <c r="H95" i="15"/>
  <c r="E95" i="15"/>
  <c r="P94" i="15"/>
  <c r="O94" i="15"/>
  <c r="N94" i="15"/>
  <c r="M94" i="15"/>
  <c r="K94" i="15"/>
  <c r="J94" i="15"/>
  <c r="H94" i="15"/>
  <c r="E94" i="15"/>
  <c r="P93" i="15"/>
  <c r="O93" i="15"/>
  <c r="N93" i="15"/>
  <c r="M93" i="15"/>
  <c r="K93" i="15"/>
  <c r="J93" i="15"/>
  <c r="H93" i="15"/>
  <c r="E93" i="15"/>
  <c r="P92" i="15"/>
  <c r="O92" i="15"/>
  <c r="N92" i="15"/>
  <c r="M92" i="15"/>
  <c r="K92" i="15"/>
  <c r="J92" i="15"/>
  <c r="H92" i="15"/>
  <c r="E92" i="15"/>
  <c r="P91" i="15"/>
  <c r="O91" i="15"/>
  <c r="N91" i="15"/>
  <c r="M91" i="15"/>
  <c r="K91" i="15"/>
  <c r="J91" i="15"/>
  <c r="H91" i="15"/>
  <c r="E91" i="15"/>
  <c r="P90" i="15"/>
  <c r="O90" i="15"/>
  <c r="N90" i="15"/>
  <c r="M90" i="15"/>
  <c r="K90" i="15"/>
  <c r="J90" i="15"/>
  <c r="H90" i="15"/>
  <c r="E90" i="15"/>
  <c r="P89" i="15"/>
  <c r="O89" i="15"/>
  <c r="N89" i="15"/>
  <c r="M89" i="15"/>
  <c r="K89" i="15"/>
  <c r="J89" i="15"/>
  <c r="H89" i="15"/>
  <c r="E89" i="15"/>
  <c r="P88" i="15"/>
  <c r="O88" i="15"/>
  <c r="N88" i="15"/>
  <c r="M88" i="15"/>
  <c r="L88" i="15"/>
  <c r="K88" i="15"/>
  <c r="J88" i="15"/>
  <c r="I88" i="15"/>
  <c r="H88" i="15"/>
  <c r="G88" i="15"/>
  <c r="F88" i="15"/>
  <c r="E88" i="15"/>
  <c r="D88" i="15"/>
  <c r="C88" i="15"/>
  <c r="P87" i="15"/>
  <c r="O87" i="15"/>
  <c r="N87" i="15"/>
  <c r="M87" i="15"/>
  <c r="L87" i="15"/>
  <c r="K87" i="15"/>
  <c r="J87" i="15"/>
  <c r="I87" i="15"/>
  <c r="H87" i="15"/>
  <c r="G87" i="15"/>
  <c r="F87" i="15"/>
  <c r="E87" i="15"/>
  <c r="D87" i="15"/>
  <c r="C87" i="15"/>
  <c r="P86" i="15"/>
  <c r="O86" i="15"/>
  <c r="N86" i="15"/>
  <c r="M86" i="15"/>
  <c r="L86" i="15"/>
  <c r="K86" i="15"/>
  <c r="J86" i="15"/>
  <c r="I86" i="15"/>
  <c r="H86" i="15"/>
  <c r="G86" i="15"/>
  <c r="F86" i="15"/>
  <c r="E86" i="15"/>
  <c r="D86" i="15"/>
  <c r="C86" i="15"/>
  <c r="P85" i="15"/>
  <c r="O85" i="15"/>
  <c r="M85" i="15"/>
  <c r="J85" i="15"/>
  <c r="H85" i="15"/>
  <c r="E85" i="15"/>
  <c r="P84" i="15"/>
  <c r="O84" i="15"/>
  <c r="M84" i="15"/>
  <c r="J84" i="15"/>
  <c r="H84" i="15"/>
  <c r="E84" i="15"/>
  <c r="P83" i="15"/>
  <c r="O83" i="15"/>
  <c r="M83" i="15"/>
  <c r="P82" i="15"/>
  <c r="O82" i="15"/>
  <c r="N82" i="15"/>
  <c r="M82" i="15"/>
  <c r="L82" i="15"/>
  <c r="K82" i="15"/>
  <c r="J82" i="15"/>
  <c r="I82" i="15"/>
  <c r="H82" i="15"/>
  <c r="G82" i="15"/>
  <c r="F82" i="15"/>
  <c r="E82" i="15"/>
  <c r="D82" i="15"/>
  <c r="C82" i="15"/>
  <c r="O81" i="15"/>
  <c r="M81" i="15"/>
  <c r="J81" i="15"/>
  <c r="H81" i="15"/>
  <c r="E81" i="15"/>
  <c r="P80" i="15"/>
  <c r="O80" i="15"/>
  <c r="M80" i="15"/>
  <c r="P79" i="15"/>
  <c r="O79" i="15"/>
  <c r="N79" i="15"/>
  <c r="M79" i="15"/>
  <c r="L79" i="15"/>
  <c r="K79" i="15"/>
  <c r="J79" i="15"/>
  <c r="I79" i="15"/>
  <c r="H79" i="15"/>
  <c r="G79" i="15"/>
  <c r="F79" i="15"/>
  <c r="E79" i="15"/>
  <c r="D79" i="15"/>
  <c r="C79" i="15"/>
  <c r="O78" i="15"/>
  <c r="M78" i="15"/>
  <c r="O77" i="15"/>
  <c r="M77" i="15"/>
  <c r="J77" i="15"/>
  <c r="O76" i="15"/>
  <c r="M76" i="15"/>
  <c r="O75" i="15"/>
  <c r="M75" i="15"/>
  <c r="J75" i="15"/>
  <c r="H75" i="15"/>
  <c r="E75" i="15"/>
  <c r="O74" i="15"/>
  <c r="M74" i="15"/>
  <c r="J74" i="15"/>
  <c r="H74" i="15"/>
  <c r="E74" i="15"/>
  <c r="O73" i="15"/>
  <c r="M73" i="15"/>
  <c r="J73" i="15"/>
  <c r="H73" i="15"/>
  <c r="E73" i="15"/>
  <c r="O72" i="15"/>
  <c r="M72" i="15"/>
  <c r="J72" i="15"/>
  <c r="H72" i="15"/>
  <c r="E72" i="15"/>
  <c r="O71" i="15"/>
  <c r="M71" i="15"/>
  <c r="J71" i="15"/>
  <c r="H71" i="15"/>
  <c r="E71" i="15"/>
  <c r="O70" i="15"/>
  <c r="M70" i="15"/>
  <c r="O69" i="15"/>
  <c r="M69" i="15"/>
  <c r="J69" i="15"/>
  <c r="O68" i="15"/>
  <c r="M68" i="15"/>
  <c r="J68" i="15"/>
  <c r="H68" i="15"/>
  <c r="E68" i="15"/>
  <c r="O67" i="15"/>
  <c r="P66" i="15"/>
  <c r="O66" i="15"/>
  <c r="N66" i="15"/>
  <c r="M66" i="15"/>
  <c r="L66" i="15"/>
  <c r="K66" i="15"/>
  <c r="J66" i="15"/>
  <c r="I66" i="15"/>
  <c r="H66" i="15"/>
  <c r="G66" i="15"/>
  <c r="F66" i="15"/>
  <c r="E66" i="15"/>
  <c r="D66" i="15"/>
  <c r="C66" i="15"/>
  <c r="O65" i="15"/>
  <c r="M65" i="15"/>
  <c r="J65" i="15"/>
  <c r="H65" i="15"/>
  <c r="E65" i="15"/>
  <c r="O64" i="15"/>
  <c r="P63" i="15"/>
  <c r="O63" i="15"/>
  <c r="N63" i="15"/>
  <c r="M63" i="15"/>
  <c r="K63" i="15"/>
  <c r="J63" i="15"/>
  <c r="H63" i="15"/>
  <c r="E63" i="15"/>
  <c r="P62" i="15"/>
  <c r="O62" i="15"/>
  <c r="N62" i="15"/>
  <c r="M62" i="15"/>
  <c r="K62" i="15"/>
  <c r="J62" i="15"/>
  <c r="H62" i="15"/>
  <c r="E62" i="15"/>
  <c r="P61" i="15"/>
  <c r="O61" i="15"/>
  <c r="N61" i="15"/>
  <c r="M61" i="15"/>
  <c r="K61" i="15"/>
  <c r="J61" i="15"/>
  <c r="H61" i="15"/>
  <c r="E61" i="15"/>
  <c r="P60" i="15"/>
  <c r="O60" i="15"/>
  <c r="N60" i="15"/>
  <c r="M60" i="15"/>
  <c r="K60" i="15"/>
  <c r="J60" i="15"/>
  <c r="H60" i="15"/>
  <c r="E60" i="15"/>
  <c r="P59" i="15"/>
  <c r="O59" i="15"/>
  <c r="N59" i="15"/>
  <c r="M59" i="15"/>
  <c r="L59" i="15"/>
  <c r="K59" i="15"/>
  <c r="J59" i="15"/>
  <c r="I59" i="15"/>
  <c r="H59" i="15"/>
  <c r="G59" i="15"/>
  <c r="F59" i="15"/>
  <c r="E59" i="15"/>
  <c r="D59" i="15"/>
  <c r="C59" i="15"/>
  <c r="O58" i="15"/>
  <c r="M58" i="15"/>
  <c r="J58" i="15"/>
  <c r="H58" i="15"/>
  <c r="E58" i="15"/>
  <c r="O57" i="15"/>
  <c r="M57" i="15"/>
  <c r="J57" i="15"/>
  <c r="H57" i="15"/>
  <c r="E57" i="15"/>
  <c r="O56" i="15"/>
  <c r="M56" i="15"/>
  <c r="J56" i="15"/>
  <c r="H56" i="15"/>
  <c r="E56" i="15"/>
  <c r="O55" i="15"/>
  <c r="P54" i="15"/>
  <c r="O54" i="15"/>
  <c r="N54" i="15"/>
  <c r="M54" i="15"/>
  <c r="L54" i="15"/>
  <c r="K54" i="15"/>
  <c r="J54" i="15"/>
  <c r="I54" i="15"/>
  <c r="H54" i="15"/>
  <c r="G54" i="15"/>
  <c r="F54" i="15"/>
  <c r="E54" i="15"/>
  <c r="D54" i="15"/>
  <c r="C54" i="15"/>
  <c r="O53" i="15"/>
  <c r="M53" i="15"/>
  <c r="J53" i="15"/>
  <c r="H53" i="15"/>
  <c r="E53" i="15"/>
  <c r="O52" i="15"/>
  <c r="M52" i="15"/>
  <c r="P51" i="15"/>
  <c r="O51" i="15"/>
  <c r="N51" i="15"/>
  <c r="M51" i="15"/>
  <c r="L51" i="15"/>
  <c r="K51" i="15"/>
  <c r="J51" i="15"/>
  <c r="I51" i="15"/>
  <c r="H51" i="15"/>
  <c r="G51" i="15"/>
  <c r="F51" i="15"/>
  <c r="E51" i="15"/>
  <c r="D51" i="15"/>
  <c r="C51" i="15"/>
  <c r="O50" i="15"/>
  <c r="M50" i="15"/>
  <c r="J50" i="15"/>
  <c r="H50" i="15"/>
  <c r="E50" i="15"/>
  <c r="O49" i="15"/>
  <c r="M49" i="15"/>
  <c r="J49" i="15"/>
  <c r="H49" i="15"/>
  <c r="E49" i="15"/>
  <c r="O48" i="15"/>
  <c r="M48" i="15"/>
  <c r="J48" i="15"/>
  <c r="H48" i="15"/>
  <c r="E48" i="15"/>
  <c r="O47" i="15"/>
  <c r="M47" i="15"/>
  <c r="J47" i="15"/>
  <c r="H47" i="15"/>
  <c r="E47" i="15"/>
  <c r="O46" i="15"/>
  <c r="M46" i="15"/>
  <c r="P45" i="15"/>
  <c r="O45" i="15"/>
  <c r="N45" i="15"/>
  <c r="M45" i="15"/>
  <c r="L45" i="15"/>
  <c r="K45" i="15"/>
  <c r="J45" i="15"/>
  <c r="I45" i="15"/>
  <c r="H45" i="15"/>
  <c r="G45" i="15"/>
  <c r="F45" i="15"/>
  <c r="E45" i="15"/>
  <c r="D45" i="15"/>
  <c r="C45" i="15"/>
  <c r="O44" i="15"/>
  <c r="M44" i="15"/>
  <c r="J44" i="15"/>
  <c r="H44" i="15"/>
  <c r="E44" i="15"/>
  <c r="O43" i="15"/>
  <c r="M43" i="15"/>
  <c r="K43" i="15"/>
  <c r="J43" i="15"/>
  <c r="H43" i="15"/>
  <c r="P42" i="15"/>
  <c r="O42" i="15"/>
  <c r="N42" i="15"/>
  <c r="M42" i="15"/>
  <c r="L42" i="15"/>
  <c r="K42" i="15"/>
  <c r="J42" i="15"/>
  <c r="I42" i="15"/>
  <c r="H42" i="15"/>
  <c r="G42" i="15"/>
  <c r="F42" i="15"/>
  <c r="E42" i="15"/>
  <c r="D42" i="15"/>
  <c r="C42" i="15"/>
  <c r="O41" i="15"/>
  <c r="M41" i="15"/>
  <c r="J41" i="15"/>
  <c r="H41" i="15"/>
  <c r="E41" i="15"/>
  <c r="O40" i="15"/>
  <c r="M40" i="15"/>
  <c r="J40" i="15"/>
  <c r="H40" i="15"/>
  <c r="E40" i="15"/>
  <c r="O39" i="15"/>
  <c r="M39" i="15"/>
  <c r="J39" i="15"/>
  <c r="H39" i="15"/>
  <c r="E39" i="15"/>
  <c r="P38" i="15"/>
  <c r="O38" i="15"/>
  <c r="M38" i="15"/>
  <c r="P37" i="15"/>
  <c r="O37" i="15"/>
  <c r="N37" i="15"/>
  <c r="M37" i="15"/>
  <c r="L37" i="15"/>
  <c r="K37" i="15"/>
  <c r="J37" i="15"/>
  <c r="I37" i="15"/>
  <c r="H37" i="15"/>
  <c r="G37" i="15"/>
  <c r="F37" i="15"/>
  <c r="E37" i="15"/>
  <c r="D37" i="15"/>
  <c r="C37" i="15"/>
  <c r="O36" i="15"/>
  <c r="M36" i="15"/>
  <c r="J36" i="15"/>
  <c r="H36" i="15"/>
  <c r="E36" i="15"/>
  <c r="O35" i="15"/>
  <c r="M35" i="15"/>
  <c r="H35" i="15"/>
  <c r="E35" i="15"/>
  <c r="O34" i="15"/>
  <c r="M34" i="15"/>
  <c r="J34" i="15"/>
  <c r="H34" i="15"/>
  <c r="E34" i="15"/>
  <c r="O33" i="15"/>
  <c r="M33" i="15"/>
  <c r="H33" i="15"/>
  <c r="E33" i="15"/>
  <c r="O32" i="15"/>
  <c r="M32" i="15"/>
  <c r="P31" i="15"/>
  <c r="O31" i="15"/>
  <c r="N31" i="15"/>
  <c r="M31" i="15"/>
  <c r="L31" i="15"/>
  <c r="K31" i="15"/>
  <c r="J31" i="15"/>
  <c r="I31" i="15"/>
  <c r="H31" i="15"/>
  <c r="G31" i="15"/>
  <c r="F31" i="15"/>
  <c r="E31" i="15"/>
  <c r="D31" i="15"/>
  <c r="C31" i="15"/>
  <c r="O30" i="15"/>
  <c r="M30" i="15"/>
  <c r="J30" i="15"/>
  <c r="H30" i="15"/>
  <c r="E30" i="15"/>
  <c r="O29" i="15"/>
  <c r="M29" i="15"/>
  <c r="J29" i="15"/>
  <c r="H29" i="15"/>
  <c r="E29" i="15"/>
  <c r="O28" i="15"/>
  <c r="M28" i="15"/>
  <c r="J28" i="15"/>
  <c r="H28" i="15"/>
  <c r="E28" i="15"/>
  <c r="O27" i="15"/>
  <c r="M27" i="15"/>
  <c r="J27" i="15"/>
  <c r="H27" i="15"/>
  <c r="E27" i="15"/>
  <c r="P26" i="15"/>
  <c r="O26" i="15"/>
  <c r="M26" i="15"/>
  <c r="P25" i="15"/>
  <c r="O25" i="15"/>
  <c r="N25" i="15"/>
  <c r="M25" i="15"/>
  <c r="L25" i="15"/>
  <c r="K25" i="15"/>
  <c r="J25" i="15"/>
  <c r="I25" i="15"/>
  <c r="H25" i="15"/>
  <c r="G25" i="15"/>
  <c r="F25" i="15"/>
  <c r="E25" i="15"/>
  <c r="D25" i="15"/>
  <c r="C25" i="15"/>
  <c r="O24" i="15"/>
  <c r="M24" i="15"/>
  <c r="J24" i="15"/>
  <c r="H24" i="15"/>
  <c r="E24" i="15"/>
  <c r="O23" i="15"/>
  <c r="M23" i="15"/>
  <c r="J23" i="15"/>
  <c r="H23" i="15"/>
  <c r="E23" i="15"/>
  <c r="O22" i="15"/>
  <c r="P21" i="15"/>
  <c r="O21" i="15"/>
  <c r="N21" i="15"/>
  <c r="M21" i="15"/>
  <c r="L21" i="15"/>
  <c r="K21" i="15"/>
  <c r="J21" i="15"/>
  <c r="I21" i="15"/>
  <c r="H21" i="15"/>
  <c r="G21" i="15"/>
  <c r="F21" i="15"/>
  <c r="E21" i="15"/>
  <c r="D21" i="15"/>
  <c r="C21" i="15"/>
  <c r="O20" i="15"/>
  <c r="M20" i="15"/>
  <c r="J20" i="15"/>
  <c r="H20" i="15"/>
  <c r="E20" i="15"/>
  <c r="O19" i="15"/>
  <c r="M19" i="15"/>
  <c r="J19" i="15"/>
  <c r="H19" i="15"/>
  <c r="E19" i="15"/>
  <c r="O18" i="15"/>
  <c r="O17" i="15"/>
  <c r="P16" i="15"/>
  <c r="O16" i="15"/>
  <c r="N16" i="15"/>
  <c r="M16" i="15"/>
  <c r="L16" i="15"/>
  <c r="K16" i="15"/>
  <c r="J16" i="15"/>
  <c r="I16" i="15"/>
  <c r="H16" i="15"/>
  <c r="G16" i="15"/>
  <c r="F16" i="15"/>
  <c r="E16" i="15"/>
  <c r="D16" i="15"/>
  <c r="C16" i="15"/>
  <c r="P15" i="15"/>
  <c r="O15" i="15"/>
  <c r="N15" i="15"/>
  <c r="M15" i="15"/>
  <c r="L15" i="15"/>
  <c r="K15" i="15"/>
  <c r="J15" i="15"/>
  <c r="I15" i="15"/>
  <c r="H15" i="15"/>
  <c r="G15" i="15"/>
  <c r="F15" i="15"/>
  <c r="E15" i="15"/>
  <c r="D15" i="15"/>
  <c r="C15" i="15"/>
  <c r="P14" i="15"/>
  <c r="O14" i="15"/>
  <c r="M14" i="15"/>
  <c r="J14" i="15"/>
  <c r="H14" i="15"/>
  <c r="F14" i="15"/>
  <c r="E14" i="15"/>
  <c r="P13" i="15"/>
  <c r="O13" i="15"/>
  <c r="M13" i="15"/>
  <c r="J13" i="15"/>
  <c r="H13" i="15"/>
  <c r="F13" i="15"/>
  <c r="E13" i="15"/>
  <c r="P12" i="15"/>
  <c r="O12" i="15"/>
  <c r="M12" i="15"/>
  <c r="J12" i="15"/>
  <c r="H12" i="15"/>
  <c r="F12" i="15"/>
  <c r="E12" i="15"/>
  <c r="P11" i="15"/>
  <c r="O11" i="15"/>
  <c r="M11" i="15"/>
  <c r="J11" i="15"/>
  <c r="H11" i="15"/>
  <c r="F11" i="15"/>
  <c r="E11" i="15"/>
  <c r="P10" i="15"/>
  <c r="O10" i="15"/>
  <c r="M10" i="15"/>
  <c r="J10" i="15"/>
  <c r="H10" i="15"/>
  <c r="F10" i="15"/>
  <c r="E10" i="15"/>
  <c r="P9" i="15"/>
  <c r="O9" i="15"/>
  <c r="M9" i="15"/>
  <c r="J9" i="15"/>
  <c r="H9" i="15"/>
  <c r="F9" i="15"/>
  <c r="E9" i="15"/>
  <c r="P7" i="15"/>
  <c r="O7" i="15"/>
  <c r="N7" i="15"/>
  <c r="M7" i="15"/>
  <c r="L7" i="15"/>
  <c r="K7" i="15"/>
  <c r="J7" i="15"/>
  <c r="I7" i="15"/>
  <c r="H7" i="15"/>
  <c r="G7" i="15"/>
  <c r="F7" i="15"/>
  <c r="E7" i="15"/>
  <c r="D7" i="15"/>
  <c r="C7" i="15"/>
  <c r="P6" i="15"/>
  <c r="O6" i="15"/>
  <c r="M6" i="15"/>
  <c r="J6" i="15"/>
  <c r="H6" i="15"/>
  <c r="F6" i="15"/>
  <c r="E6" i="15"/>
  <c r="O5" i="15"/>
  <c r="O4" i="15"/>
  <c r="E24" i="14"/>
  <c r="D24" i="14"/>
  <c r="C24" i="14"/>
  <c r="G23" i="14"/>
  <c r="E23" i="14"/>
  <c r="C23" i="14"/>
  <c r="G22" i="14"/>
  <c r="E22" i="14"/>
  <c r="D22" i="14"/>
  <c r="C22" i="14"/>
  <c r="G21" i="14"/>
  <c r="E21" i="14"/>
  <c r="D21" i="14"/>
  <c r="C21" i="14"/>
  <c r="G20" i="14"/>
  <c r="E20" i="14"/>
  <c r="D20" i="14"/>
  <c r="C20" i="14"/>
  <c r="G19" i="14"/>
  <c r="E19" i="14"/>
  <c r="D19" i="14"/>
  <c r="C19" i="14"/>
  <c r="G18" i="14"/>
  <c r="E18" i="14"/>
  <c r="D18" i="14"/>
  <c r="C18" i="14"/>
  <c r="G17" i="14"/>
  <c r="E17" i="14"/>
  <c r="D17" i="14"/>
  <c r="C17" i="14"/>
  <c r="G16" i="14"/>
  <c r="E16" i="14"/>
  <c r="D16" i="14"/>
  <c r="C16" i="14"/>
  <c r="G15" i="14"/>
  <c r="E15" i="14"/>
  <c r="D15" i="14"/>
  <c r="G14" i="14"/>
  <c r="E14" i="14"/>
  <c r="D14" i="14"/>
  <c r="C14" i="14"/>
  <c r="G13" i="14"/>
  <c r="E13" i="14"/>
  <c r="D13" i="14"/>
  <c r="C13" i="14"/>
  <c r="G12" i="14"/>
  <c r="E12" i="14"/>
  <c r="G11" i="14"/>
  <c r="E11" i="14"/>
  <c r="D11" i="14"/>
  <c r="C11" i="14"/>
  <c r="G10" i="14"/>
  <c r="E10" i="14"/>
  <c r="D10" i="14"/>
  <c r="C10" i="14"/>
  <c r="G9" i="14"/>
  <c r="E9" i="14"/>
  <c r="D9" i="14"/>
  <c r="C9" i="14"/>
  <c r="G8" i="14"/>
  <c r="E8" i="14"/>
  <c r="D8" i="14"/>
  <c r="C8" i="14"/>
  <c r="G7" i="14"/>
  <c r="E7" i="14"/>
  <c r="D7" i="14"/>
  <c r="C7" i="14"/>
  <c r="G6" i="14"/>
  <c r="E6" i="14"/>
  <c r="D6" i="14"/>
  <c r="C6" i="14"/>
  <c r="G5" i="14"/>
  <c r="E5" i="14"/>
  <c r="D5" i="14"/>
  <c r="C5" i="14"/>
  <c r="G4" i="14"/>
  <c r="E4" i="14"/>
  <c r="D4" i="14"/>
  <c r="C4" i="14"/>
  <c r="G3" i="14"/>
  <c r="E3" i="14"/>
  <c r="D3" i="14"/>
  <c r="G2" i="14"/>
  <c r="E2" i="14"/>
  <c r="D2" i="14"/>
  <c r="C2" i="14"/>
  <c r="Q2231" i="13"/>
  <c r="P2231" i="13"/>
  <c r="O2231" i="13"/>
  <c r="N2231" i="13"/>
  <c r="M2231" i="13"/>
  <c r="L2231" i="13"/>
  <c r="K2231" i="13"/>
  <c r="J2231" i="13"/>
  <c r="I2231" i="13"/>
  <c r="H2231" i="13"/>
  <c r="G2231" i="13"/>
  <c r="F2231" i="13"/>
  <c r="E2231" i="13"/>
  <c r="D2231" i="13"/>
  <c r="Q2230" i="13"/>
  <c r="P2230" i="13"/>
  <c r="O2230" i="13"/>
  <c r="N2230" i="13"/>
  <c r="M2230" i="13"/>
  <c r="L2230" i="13"/>
  <c r="K2230" i="13"/>
  <c r="J2230" i="13"/>
  <c r="I2230" i="13"/>
  <c r="H2230" i="13"/>
  <c r="G2230" i="13"/>
  <c r="F2230" i="13"/>
  <c r="E2230" i="13"/>
  <c r="D2230" i="13"/>
  <c r="P2222" i="13"/>
  <c r="N2222" i="13"/>
  <c r="P2221" i="13"/>
  <c r="N2221" i="13"/>
  <c r="P2220" i="13"/>
  <c r="N2220" i="13"/>
  <c r="P2219" i="13"/>
  <c r="N2219" i="13"/>
  <c r="K2219" i="13"/>
  <c r="I2219" i="13"/>
  <c r="F2219" i="13"/>
  <c r="P2218" i="13"/>
  <c r="Q2217" i="13"/>
  <c r="P2217" i="13"/>
  <c r="O2217" i="13"/>
  <c r="N2217" i="13"/>
  <c r="M2217" i="13"/>
  <c r="L2217" i="13"/>
  <c r="K2217" i="13"/>
  <c r="J2217" i="13"/>
  <c r="I2217" i="13"/>
  <c r="H2217" i="13"/>
  <c r="G2217" i="13"/>
  <c r="F2217" i="13"/>
  <c r="E2217" i="13"/>
  <c r="D2217" i="13"/>
  <c r="Q2216" i="13"/>
  <c r="P2216" i="13"/>
  <c r="O2216" i="13"/>
  <c r="N2216" i="13"/>
  <c r="M2216" i="13"/>
  <c r="L2216" i="13"/>
  <c r="K2216" i="13"/>
  <c r="J2216" i="13"/>
  <c r="I2216" i="13"/>
  <c r="H2216" i="13"/>
  <c r="G2216" i="13"/>
  <c r="F2216" i="13"/>
  <c r="E2216" i="13"/>
  <c r="D2216" i="13"/>
  <c r="P2208" i="13"/>
  <c r="N2208" i="13"/>
  <c r="P2207" i="13"/>
  <c r="N2207" i="13"/>
  <c r="P2206" i="13"/>
  <c r="N2206" i="13"/>
  <c r="P2205" i="13"/>
  <c r="N2205" i="13"/>
  <c r="P2204" i="13"/>
  <c r="N2204" i="13"/>
  <c r="K2204" i="13"/>
  <c r="I2204" i="13"/>
  <c r="P2203" i="13"/>
  <c r="N2203" i="13"/>
  <c r="P2202" i="13"/>
  <c r="N2202" i="13"/>
  <c r="P2201" i="13"/>
  <c r="N2201" i="13"/>
  <c r="K2201" i="13"/>
  <c r="I2201" i="13"/>
  <c r="F2201" i="13"/>
  <c r="P2200" i="13"/>
  <c r="N2200" i="13"/>
  <c r="K2200" i="13"/>
  <c r="I2200" i="13"/>
  <c r="F2200" i="13"/>
  <c r="P2199" i="13"/>
  <c r="N2199" i="13"/>
  <c r="K2199" i="13"/>
  <c r="I2199" i="13"/>
  <c r="P2198" i="13"/>
  <c r="N2198" i="13"/>
  <c r="K2198" i="13"/>
  <c r="I2198" i="13"/>
  <c r="F2198" i="13"/>
  <c r="P2197" i="13"/>
  <c r="N2197" i="13"/>
  <c r="K2197" i="13"/>
  <c r="I2197" i="13"/>
  <c r="F2197" i="13"/>
  <c r="P2196" i="13"/>
  <c r="N2196" i="13"/>
  <c r="K2196" i="13"/>
  <c r="I2196" i="13"/>
  <c r="F2196" i="13"/>
  <c r="Q2195" i="13"/>
  <c r="P2195" i="13"/>
  <c r="O2195" i="13"/>
  <c r="N2195" i="13"/>
  <c r="M2195" i="13"/>
  <c r="L2195" i="13"/>
  <c r="K2195" i="13"/>
  <c r="J2195" i="13"/>
  <c r="I2195" i="13"/>
  <c r="H2195" i="13"/>
  <c r="G2195" i="13"/>
  <c r="F2195" i="13"/>
  <c r="E2195" i="13"/>
  <c r="D2195" i="13"/>
  <c r="P2194" i="13"/>
  <c r="N2194" i="13"/>
  <c r="K2194" i="13"/>
  <c r="I2194" i="13"/>
  <c r="P2193" i="13"/>
  <c r="N2193" i="13"/>
  <c r="P2192" i="13"/>
  <c r="N2192" i="13"/>
  <c r="K2192" i="13"/>
  <c r="I2192" i="13"/>
  <c r="P2191" i="13"/>
  <c r="B2191" i="13"/>
  <c r="P2190" i="13"/>
  <c r="Q2189" i="13"/>
  <c r="P2189" i="13"/>
  <c r="O2189" i="13"/>
  <c r="N2189" i="13"/>
  <c r="M2189" i="13"/>
  <c r="L2189" i="13"/>
  <c r="K2189" i="13"/>
  <c r="J2189" i="13"/>
  <c r="I2189" i="13"/>
  <c r="H2189" i="13"/>
  <c r="G2189" i="13"/>
  <c r="F2189" i="13"/>
  <c r="E2189" i="13"/>
  <c r="D2189" i="13"/>
  <c r="Q2188" i="13"/>
  <c r="P2188" i="13"/>
  <c r="O2188" i="13"/>
  <c r="N2188" i="13"/>
  <c r="M2188" i="13"/>
  <c r="L2188" i="13"/>
  <c r="K2188" i="13"/>
  <c r="J2188" i="13"/>
  <c r="I2188" i="13"/>
  <c r="H2188" i="13"/>
  <c r="G2188" i="13"/>
  <c r="F2188" i="13"/>
  <c r="E2188" i="13"/>
  <c r="D2188" i="13"/>
  <c r="P2176" i="13"/>
  <c r="N2176" i="13"/>
  <c r="P2173" i="13"/>
  <c r="N2173" i="13"/>
  <c r="P2171" i="13"/>
  <c r="N2171" i="13"/>
  <c r="P2170" i="13"/>
  <c r="N2170" i="13"/>
  <c r="P2168" i="13"/>
  <c r="N2168" i="13"/>
  <c r="P2167" i="13"/>
  <c r="N2167" i="13"/>
  <c r="P2166" i="13"/>
  <c r="N2166" i="13"/>
  <c r="P2164" i="13"/>
  <c r="N2164" i="13"/>
  <c r="P2163" i="13"/>
  <c r="N2163" i="13"/>
  <c r="P2161" i="13"/>
  <c r="N2161" i="13"/>
  <c r="P2159" i="13"/>
  <c r="N2159" i="13"/>
  <c r="P2157" i="13"/>
  <c r="N2157" i="13"/>
  <c r="P2156" i="13"/>
  <c r="N2156" i="13"/>
  <c r="K2156" i="13"/>
  <c r="I2156" i="13"/>
  <c r="F2156" i="13"/>
  <c r="P2154" i="13"/>
  <c r="N2154" i="13"/>
  <c r="P2152" i="13"/>
  <c r="N2152" i="13"/>
  <c r="P2151" i="13"/>
  <c r="N2151" i="13"/>
  <c r="P2150" i="13"/>
  <c r="N2150" i="13"/>
  <c r="P2149" i="13"/>
  <c r="K2149" i="13"/>
  <c r="I2149" i="13"/>
  <c r="Q2148" i="13"/>
  <c r="P2148" i="13"/>
  <c r="O2148" i="13"/>
  <c r="N2148" i="13"/>
  <c r="M2148" i="13"/>
  <c r="L2148" i="13"/>
  <c r="K2148" i="13"/>
  <c r="J2148" i="13"/>
  <c r="I2148" i="13"/>
  <c r="G2148" i="13"/>
  <c r="F2148" i="13"/>
  <c r="E2148" i="13"/>
  <c r="D2148" i="13"/>
  <c r="P2147" i="13"/>
  <c r="N2147" i="13"/>
  <c r="P2146" i="13"/>
  <c r="N2146" i="13"/>
  <c r="P2141" i="13"/>
  <c r="K2141" i="13"/>
  <c r="I2141" i="13"/>
  <c r="Q2140" i="13"/>
  <c r="P2140" i="13"/>
  <c r="O2140" i="13"/>
  <c r="N2140" i="13"/>
  <c r="M2140" i="13"/>
  <c r="L2140" i="13"/>
  <c r="K2140" i="13"/>
  <c r="J2140" i="13"/>
  <c r="I2140" i="13"/>
  <c r="G2140" i="13"/>
  <c r="F2140" i="13"/>
  <c r="E2140" i="13"/>
  <c r="D2140" i="13"/>
  <c r="P2133" i="13"/>
  <c r="N2133" i="13"/>
  <c r="P2132" i="13"/>
  <c r="N2132" i="13"/>
  <c r="P2131" i="13"/>
  <c r="N2131" i="13"/>
  <c r="P2130" i="13"/>
  <c r="N2130" i="13"/>
  <c r="K2130" i="13"/>
  <c r="I2130" i="13"/>
  <c r="P2129" i="13"/>
  <c r="N2129" i="13"/>
  <c r="I2129" i="13"/>
  <c r="F2129" i="13"/>
  <c r="P2125" i="13"/>
  <c r="Q2124" i="13"/>
  <c r="P2124" i="13"/>
  <c r="O2124" i="13"/>
  <c r="N2124" i="13"/>
  <c r="M2124" i="13"/>
  <c r="L2124" i="13"/>
  <c r="J2124" i="13"/>
  <c r="I2124" i="13"/>
  <c r="H2124" i="13"/>
  <c r="G2124" i="13"/>
  <c r="F2124" i="13"/>
  <c r="E2124" i="13"/>
  <c r="D2124" i="13"/>
  <c r="P2123" i="13"/>
  <c r="N2123" i="13"/>
  <c r="Q2122" i="13"/>
  <c r="P2122" i="13"/>
  <c r="O2122" i="13"/>
  <c r="N2122" i="13"/>
  <c r="M2122" i="13"/>
  <c r="L2122" i="13"/>
  <c r="K2122" i="13"/>
  <c r="J2122" i="13"/>
  <c r="I2122" i="13"/>
  <c r="H2122" i="13"/>
  <c r="G2122" i="13"/>
  <c r="F2122" i="13"/>
  <c r="E2122" i="13"/>
  <c r="D2122" i="13"/>
  <c r="P2121" i="13"/>
  <c r="N2121" i="13"/>
  <c r="P2120" i="13"/>
  <c r="N2120" i="13"/>
  <c r="K2120" i="13"/>
  <c r="I2120" i="13"/>
  <c r="F2120" i="13"/>
  <c r="P2119" i="13"/>
  <c r="N2119" i="13"/>
  <c r="K2119" i="13"/>
  <c r="I2119" i="13"/>
  <c r="F2119" i="13"/>
  <c r="P2118" i="13"/>
  <c r="N2118" i="13"/>
  <c r="K2118" i="13"/>
  <c r="I2118" i="13"/>
  <c r="F2118" i="13"/>
  <c r="P2117" i="13"/>
  <c r="N2117" i="13"/>
  <c r="P2116" i="13"/>
  <c r="P2115" i="13"/>
  <c r="Q2114" i="13"/>
  <c r="P2114" i="13"/>
  <c r="O2114" i="13"/>
  <c r="N2114" i="13"/>
  <c r="M2114" i="13"/>
  <c r="L2114" i="13"/>
  <c r="K2114" i="13"/>
  <c r="J2114" i="13"/>
  <c r="I2114" i="13"/>
  <c r="H2114" i="13"/>
  <c r="G2114" i="13"/>
  <c r="F2114" i="13"/>
  <c r="E2114" i="13"/>
  <c r="D2114" i="13"/>
  <c r="Q2113" i="13"/>
  <c r="P2113" i="13"/>
  <c r="O2113" i="13"/>
  <c r="N2113" i="13"/>
  <c r="M2113" i="13"/>
  <c r="L2113" i="13"/>
  <c r="K2113" i="13"/>
  <c r="J2113" i="13"/>
  <c r="I2113" i="13"/>
  <c r="H2113" i="13"/>
  <c r="G2113" i="13"/>
  <c r="F2113" i="13"/>
  <c r="E2113" i="13"/>
  <c r="D2113" i="13"/>
  <c r="P2112" i="13"/>
  <c r="N2112" i="13"/>
  <c r="P2111" i="13"/>
  <c r="N2111" i="13"/>
  <c r="P2110" i="13"/>
  <c r="N2110" i="13"/>
  <c r="K2110" i="13"/>
  <c r="I2110" i="13"/>
  <c r="N2109" i="13"/>
  <c r="K2109" i="13"/>
  <c r="I2109" i="13"/>
  <c r="Q2108" i="13"/>
  <c r="P2108" i="13"/>
  <c r="O2108" i="13"/>
  <c r="N2108" i="13"/>
  <c r="M2108" i="13"/>
  <c r="L2108" i="13"/>
  <c r="K2108" i="13"/>
  <c r="J2108" i="13"/>
  <c r="I2108" i="13"/>
  <c r="H2108" i="13"/>
  <c r="G2108" i="13"/>
  <c r="F2108" i="13"/>
  <c r="E2108" i="13"/>
  <c r="D2108" i="13"/>
  <c r="Q2107" i="13"/>
  <c r="P2107" i="13"/>
  <c r="O2107" i="13"/>
  <c r="N2107" i="13"/>
  <c r="M2107" i="13"/>
  <c r="L2107" i="13"/>
  <c r="K2107" i="13"/>
  <c r="J2107" i="13"/>
  <c r="I2107" i="13"/>
  <c r="H2107" i="13"/>
  <c r="G2107" i="13"/>
  <c r="F2107" i="13"/>
  <c r="E2107" i="13"/>
  <c r="D2107" i="13"/>
  <c r="P2099" i="13"/>
  <c r="N2099" i="13"/>
  <c r="P2098" i="13"/>
  <c r="N2098" i="13"/>
  <c r="P2097" i="13"/>
  <c r="N2097" i="13"/>
  <c r="P2096" i="13"/>
  <c r="N2096" i="13"/>
  <c r="P2095" i="13"/>
  <c r="N2095" i="13"/>
  <c r="P2094" i="13"/>
  <c r="N2094" i="13"/>
  <c r="P2093" i="13"/>
  <c r="N2093" i="13"/>
  <c r="P2092" i="13"/>
  <c r="N2092" i="13"/>
  <c r="P2091" i="13"/>
  <c r="N2091" i="13"/>
  <c r="P2090" i="13"/>
  <c r="N2090" i="13"/>
  <c r="P2089" i="13"/>
  <c r="N2089" i="13"/>
  <c r="K2089" i="13"/>
  <c r="P2088" i="13"/>
  <c r="N2088" i="13"/>
  <c r="P2087" i="13"/>
  <c r="N2087" i="13"/>
  <c r="P2086" i="13"/>
  <c r="N2086" i="13"/>
  <c r="P2085" i="13"/>
  <c r="N2085" i="13"/>
  <c r="P2084" i="13"/>
  <c r="N2084" i="13"/>
  <c r="P2083" i="13"/>
  <c r="N2083" i="13"/>
  <c r="K2083" i="13"/>
  <c r="F2083" i="13"/>
  <c r="P2082" i="13"/>
  <c r="N2082" i="13"/>
  <c r="P2081" i="13"/>
  <c r="N2081" i="13"/>
  <c r="M2081" i="13"/>
  <c r="K2081" i="13"/>
  <c r="F2081" i="13"/>
  <c r="P2080" i="13"/>
  <c r="N2080" i="13"/>
  <c r="M2080" i="13"/>
  <c r="K2080" i="13"/>
  <c r="P2079" i="13"/>
  <c r="N2079" i="13"/>
  <c r="K2079" i="13"/>
  <c r="F2079" i="13"/>
  <c r="P2078" i="13"/>
  <c r="N2078" i="13"/>
  <c r="K2078" i="13"/>
  <c r="F2078" i="13"/>
  <c r="P2077" i="13"/>
  <c r="N2077" i="13"/>
  <c r="K2077" i="13"/>
  <c r="F2077" i="13"/>
  <c r="P2076" i="13"/>
  <c r="I2076" i="13"/>
  <c r="F2076" i="13"/>
  <c r="Q2075" i="13"/>
  <c r="P2075" i="13"/>
  <c r="O2075" i="13"/>
  <c r="N2075" i="13"/>
  <c r="M2075" i="13"/>
  <c r="L2075" i="13"/>
  <c r="K2075" i="13"/>
  <c r="J2075" i="13"/>
  <c r="I2075" i="13"/>
  <c r="G2075" i="13"/>
  <c r="F2075" i="13"/>
  <c r="E2075" i="13"/>
  <c r="D2075" i="13"/>
  <c r="P2074" i="13"/>
  <c r="N2074" i="13"/>
  <c r="P2073" i="13"/>
  <c r="N2073" i="13"/>
  <c r="P2072" i="13"/>
  <c r="N2072" i="13"/>
  <c r="P2071" i="13"/>
  <c r="N2071" i="13"/>
  <c r="P2070" i="13"/>
  <c r="N2070" i="13"/>
  <c r="P2069" i="13"/>
  <c r="N2069" i="13"/>
  <c r="P2068" i="13"/>
  <c r="N2068" i="13"/>
  <c r="P2067" i="13"/>
  <c r="N2067" i="13"/>
  <c r="P2066" i="13"/>
  <c r="N2066" i="13"/>
  <c r="P2065" i="13"/>
  <c r="N2065" i="13"/>
  <c r="P2064" i="13"/>
  <c r="N2064" i="13"/>
  <c r="P2063" i="13"/>
  <c r="N2063" i="13"/>
  <c r="P2062" i="13"/>
  <c r="N2062" i="13"/>
  <c r="P2061" i="13"/>
  <c r="N2061" i="13"/>
  <c r="P2060" i="13"/>
  <c r="N2060" i="13"/>
  <c r="P2059" i="13"/>
  <c r="N2059" i="13"/>
  <c r="P2058" i="13"/>
  <c r="N2058" i="13"/>
  <c r="P2057" i="13"/>
  <c r="N2057" i="13"/>
  <c r="P2056" i="13"/>
  <c r="N2056" i="13"/>
  <c r="P2055" i="13"/>
  <c r="N2055" i="13"/>
  <c r="P2054" i="13"/>
  <c r="N2054" i="13"/>
  <c r="P2053" i="13"/>
  <c r="N2053" i="13"/>
  <c r="P2052" i="13"/>
  <c r="N2052" i="13"/>
  <c r="P2051" i="13"/>
  <c r="N2051" i="13"/>
  <c r="P2050" i="13"/>
  <c r="N2050" i="13"/>
  <c r="P2049" i="13"/>
  <c r="N2049" i="13"/>
  <c r="P2048" i="13"/>
  <c r="N2048" i="13"/>
  <c r="P2047" i="13"/>
  <c r="N2047" i="13"/>
  <c r="P2046" i="13"/>
  <c r="N2046" i="13"/>
  <c r="P2045" i="13"/>
  <c r="N2045" i="13"/>
  <c r="P2044" i="13"/>
  <c r="N2044" i="13"/>
  <c r="P2043" i="13"/>
  <c r="N2043" i="13"/>
  <c r="P2042" i="13"/>
  <c r="N2042" i="13"/>
  <c r="P2041" i="13"/>
  <c r="N2041" i="13"/>
  <c r="P2040" i="13"/>
  <c r="N2040" i="13"/>
  <c r="P2039" i="13"/>
  <c r="N2039" i="13"/>
  <c r="P2038" i="13"/>
  <c r="N2038" i="13"/>
  <c r="P2037" i="13"/>
  <c r="N2037" i="13"/>
  <c r="P2036" i="13"/>
  <c r="N2036" i="13"/>
  <c r="P2035" i="13"/>
  <c r="N2035" i="13"/>
  <c r="P2034" i="13"/>
  <c r="N2034" i="13"/>
  <c r="P2033" i="13"/>
  <c r="N2033" i="13"/>
  <c r="P2032" i="13"/>
  <c r="N2032" i="13"/>
  <c r="P2031" i="13"/>
  <c r="N2031" i="13"/>
  <c r="P2030" i="13"/>
  <c r="N2030" i="13"/>
  <c r="P2029" i="13"/>
  <c r="N2029" i="13"/>
  <c r="P2028" i="13"/>
  <c r="N2028" i="13"/>
  <c r="P2027" i="13"/>
  <c r="N2027" i="13"/>
  <c r="P2026" i="13"/>
  <c r="N2026" i="13"/>
  <c r="K2026" i="13"/>
  <c r="I2026" i="13"/>
  <c r="P2025" i="13"/>
  <c r="N2025" i="13"/>
  <c r="K2025" i="13"/>
  <c r="I2025" i="13"/>
  <c r="P2024" i="13"/>
  <c r="N2024" i="13"/>
  <c r="K2024" i="13"/>
  <c r="I2024" i="13"/>
  <c r="P2023" i="13"/>
  <c r="N2023" i="13"/>
  <c r="K2023" i="13"/>
  <c r="I2023" i="13"/>
  <c r="P2022" i="13"/>
  <c r="N2022" i="13"/>
  <c r="K2022" i="13"/>
  <c r="I2022" i="13"/>
  <c r="P2021" i="13"/>
  <c r="N2021" i="13"/>
  <c r="K2021" i="13"/>
  <c r="I2021" i="13"/>
  <c r="P2020" i="13"/>
  <c r="N2020" i="13"/>
  <c r="K2020" i="13"/>
  <c r="I2020" i="13"/>
  <c r="P2019" i="13"/>
  <c r="N2019" i="13"/>
  <c r="K2019" i="13"/>
  <c r="I2019" i="13"/>
  <c r="P2018" i="13"/>
  <c r="I2018" i="13"/>
  <c r="Q2017" i="13"/>
  <c r="P2017" i="13"/>
  <c r="O2017" i="13"/>
  <c r="N2017" i="13"/>
  <c r="M2017" i="13"/>
  <c r="L2017" i="13"/>
  <c r="K2017" i="13"/>
  <c r="J2017" i="13"/>
  <c r="I2017" i="13"/>
  <c r="H2017" i="13"/>
  <c r="G2017" i="13"/>
  <c r="F2017" i="13"/>
  <c r="E2017" i="13"/>
  <c r="D2017" i="13"/>
  <c r="P2012" i="13"/>
  <c r="N2012" i="13"/>
  <c r="K2012" i="13"/>
  <c r="P2011" i="13"/>
  <c r="N2011" i="13"/>
  <c r="K2011" i="13"/>
  <c r="P2010" i="13"/>
  <c r="N2010" i="13"/>
  <c r="K2010" i="13"/>
  <c r="P2009" i="13"/>
  <c r="N2009" i="13"/>
  <c r="P2008" i="13"/>
  <c r="N2008" i="13"/>
  <c r="K2008" i="13"/>
  <c r="P2007" i="13"/>
  <c r="N2007" i="13"/>
  <c r="K2007" i="13"/>
  <c r="P2006" i="13"/>
  <c r="N2006" i="13"/>
  <c r="K2006" i="13"/>
  <c r="P2005" i="13"/>
  <c r="N2005" i="13"/>
  <c r="K2005" i="13"/>
  <c r="Q2004" i="13"/>
  <c r="P2004" i="13"/>
  <c r="N2004" i="13"/>
  <c r="K2004" i="13"/>
  <c r="P2003" i="13"/>
  <c r="N2003" i="13"/>
  <c r="K2003" i="13"/>
  <c r="P2002" i="13"/>
  <c r="N2002" i="13"/>
  <c r="K2002" i="13"/>
  <c r="P2001" i="13"/>
  <c r="N2001" i="13"/>
  <c r="K2001" i="13"/>
  <c r="Q1999" i="13"/>
  <c r="P1999" i="13"/>
  <c r="N1999" i="13"/>
  <c r="K1999" i="13"/>
  <c r="P1998" i="13"/>
  <c r="N1998" i="13"/>
  <c r="K1998" i="13"/>
  <c r="Q1997" i="13"/>
  <c r="P1997" i="13"/>
  <c r="N1997" i="13"/>
  <c r="F1997" i="13"/>
  <c r="Q1996" i="13"/>
  <c r="P1996" i="13"/>
  <c r="N1996" i="13"/>
  <c r="K1996" i="13"/>
  <c r="F1996" i="13"/>
  <c r="Q1995" i="13"/>
  <c r="P1995" i="13"/>
  <c r="N1995" i="13"/>
  <c r="F1995" i="13"/>
  <c r="P1994" i="13"/>
  <c r="N1994" i="13"/>
  <c r="P1993" i="13"/>
  <c r="P1992" i="13"/>
  <c r="I1992" i="13"/>
  <c r="Q1991" i="13"/>
  <c r="P1991" i="13"/>
  <c r="O1991" i="13"/>
  <c r="N1991" i="13"/>
  <c r="M1991" i="13"/>
  <c r="L1991" i="13"/>
  <c r="K1991" i="13"/>
  <c r="J1991" i="13"/>
  <c r="I1991" i="13"/>
  <c r="H1991" i="13"/>
  <c r="G1991" i="13"/>
  <c r="F1991" i="13"/>
  <c r="E1991" i="13"/>
  <c r="D1991" i="13"/>
  <c r="P1982" i="13"/>
  <c r="N1982" i="13"/>
  <c r="P1981" i="13"/>
  <c r="N1981" i="13"/>
  <c r="K1981" i="13"/>
  <c r="P1980" i="13"/>
  <c r="N1980" i="13"/>
  <c r="P1979" i="13"/>
  <c r="N1979" i="13"/>
  <c r="P1978" i="13"/>
  <c r="N1978" i="13"/>
  <c r="K1978" i="13"/>
  <c r="P1977" i="13"/>
  <c r="N1977" i="13"/>
  <c r="P1976" i="13"/>
  <c r="N1976" i="13"/>
  <c r="P1975" i="13"/>
  <c r="N1975" i="13"/>
  <c r="P1974" i="13"/>
  <c r="N1974" i="13"/>
  <c r="K1974" i="13"/>
  <c r="P1973" i="13"/>
  <c r="N1973" i="13"/>
  <c r="P1972" i="13"/>
  <c r="N1972" i="13"/>
  <c r="M1972" i="13"/>
  <c r="K1972" i="13"/>
  <c r="P1971" i="13"/>
  <c r="N1971" i="13"/>
  <c r="K1971" i="13"/>
  <c r="P1970" i="13"/>
  <c r="N1970" i="13"/>
  <c r="K1970" i="13"/>
  <c r="F1970" i="13"/>
  <c r="E1970" i="13"/>
  <c r="P1969" i="13"/>
  <c r="N1969" i="13"/>
  <c r="K1969" i="13"/>
  <c r="F1969" i="13"/>
  <c r="P1968" i="13"/>
  <c r="N1968" i="13"/>
  <c r="K1968" i="13"/>
  <c r="F1968" i="13"/>
  <c r="P1967" i="13"/>
  <c r="N1967" i="13"/>
  <c r="K1967" i="13"/>
  <c r="P1965" i="13"/>
  <c r="N1965" i="13"/>
  <c r="K1965" i="13"/>
  <c r="F1965" i="13"/>
  <c r="P1964" i="13"/>
  <c r="N1964" i="13"/>
  <c r="K1964" i="13"/>
  <c r="F1964" i="13"/>
  <c r="P1963" i="13"/>
  <c r="N1963" i="13"/>
  <c r="K1963" i="13"/>
  <c r="F1963" i="13"/>
  <c r="P1962" i="13"/>
  <c r="N1962" i="13"/>
  <c r="P1961" i="13"/>
  <c r="N1961" i="13"/>
  <c r="P1960" i="13"/>
  <c r="N1960" i="13"/>
  <c r="I1960" i="13"/>
  <c r="F1960" i="13"/>
  <c r="P1959" i="13"/>
  <c r="N1959" i="13"/>
  <c r="K1959" i="13"/>
  <c r="I1959" i="13"/>
  <c r="F1959" i="13"/>
  <c r="P1958" i="13"/>
  <c r="N1958" i="13"/>
  <c r="K1958" i="13"/>
  <c r="I1958" i="13"/>
  <c r="Q1957" i="13"/>
  <c r="P1957" i="13"/>
  <c r="R1956" i="13"/>
  <c r="Q1956" i="13"/>
  <c r="P1956" i="13"/>
  <c r="O1956" i="13"/>
  <c r="N1956" i="13"/>
  <c r="M1956" i="13"/>
  <c r="L1956" i="13"/>
  <c r="K1956" i="13"/>
  <c r="J1956" i="13"/>
  <c r="I1956" i="13"/>
  <c r="H1956" i="13"/>
  <c r="G1956" i="13"/>
  <c r="F1956" i="13"/>
  <c r="E1956" i="13"/>
  <c r="D1956" i="13"/>
  <c r="Q1955" i="13"/>
  <c r="P1955" i="13"/>
  <c r="O1955" i="13"/>
  <c r="N1955" i="13"/>
  <c r="M1955" i="13"/>
  <c r="L1955" i="13"/>
  <c r="K1955" i="13"/>
  <c r="J1955" i="13"/>
  <c r="I1955" i="13"/>
  <c r="H1955" i="13"/>
  <c r="G1955" i="13"/>
  <c r="F1955" i="13"/>
  <c r="P1952" i="13"/>
  <c r="N1952" i="13"/>
  <c r="P1951" i="13"/>
  <c r="K1951" i="13"/>
  <c r="I1951" i="13"/>
  <c r="P1950" i="13"/>
  <c r="N1950" i="13"/>
  <c r="P1949" i="13"/>
  <c r="K1949" i="13"/>
  <c r="I1949" i="13"/>
  <c r="P1948" i="13"/>
  <c r="Q1947" i="13"/>
  <c r="P1947" i="13"/>
  <c r="I1947" i="13"/>
  <c r="Q1946" i="13"/>
  <c r="P1946" i="13"/>
  <c r="O1946" i="13"/>
  <c r="N1946" i="13"/>
  <c r="M1946" i="13"/>
  <c r="L1946" i="13"/>
  <c r="Q1945" i="13"/>
  <c r="P1945" i="13"/>
  <c r="O1945" i="13"/>
  <c r="N1945" i="13"/>
  <c r="M1945" i="13"/>
  <c r="L1945" i="13"/>
  <c r="K1945" i="13"/>
  <c r="J1945" i="13"/>
  <c r="I1945" i="13"/>
  <c r="H1945" i="13"/>
  <c r="G1945" i="13"/>
  <c r="F1945" i="13"/>
  <c r="Q1944" i="13"/>
  <c r="P1944" i="13"/>
  <c r="O1944" i="13"/>
  <c r="N1944" i="13"/>
  <c r="M1944" i="13"/>
  <c r="L1944" i="13"/>
  <c r="K1944" i="13"/>
  <c r="J1944" i="13"/>
  <c r="I1944" i="13"/>
  <c r="G1944" i="13"/>
  <c r="F1944" i="13"/>
  <c r="P1943" i="13"/>
  <c r="N1943" i="13"/>
  <c r="K1943" i="13"/>
  <c r="I1943" i="13"/>
  <c r="P1942" i="13"/>
  <c r="N1942" i="13"/>
  <c r="K1942" i="13"/>
  <c r="I1942" i="13"/>
  <c r="P1941" i="13"/>
  <c r="I1941" i="13"/>
  <c r="Q1940" i="13"/>
  <c r="P1940" i="13"/>
  <c r="O1940" i="13"/>
  <c r="N1940" i="13"/>
  <c r="M1940" i="13"/>
  <c r="L1940" i="13"/>
  <c r="K1940" i="13"/>
  <c r="J1940" i="13"/>
  <c r="I1940" i="13"/>
  <c r="H1940" i="13"/>
  <c r="G1940" i="13"/>
  <c r="P1939" i="13"/>
  <c r="N1939" i="13"/>
  <c r="K1939" i="13"/>
  <c r="I1939" i="13"/>
  <c r="F1939" i="13"/>
  <c r="P1938" i="13"/>
  <c r="N1938" i="13"/>
  <c r="K1938" i="13"/>
  <c r="I1938" i="13"/>
  <c r="F1938" i="13"/>
  <c r="P1937" i="13"/>
  <c r="N1937" i="13"/>
  <c r="K1937" i="13"/>
  <c r="I1937" i="13"/>
  <c r="Q1936" i="13"/>
  <c r="P1936" i="13"/>
  <c r="Q1935" i="13"/>
  <c r="P1935" i="13"/>
  <c r="N1935" i="13"/>
  <c r="M1935" i="13"/>
  <c r="L1935" i="13"/>
  <c r="K1935" i="13"/>
  <c r="J1935" i="13"/>
  <c r="I1935" i="13"/>
  <c r="G1935" i="13"/>
  <c r="F1935" i="13"/>
  <c r="Q1934" i="13"/>
  <c r="P1934" i="13"/>
  <c r="K1934" i="13"/>
  <c r="I1934" i="13"/>
  <c r="Q1933" i="13"/>
  <c r="P1933" i="13"/>
  <c r="Q1932" i="13"/>
  <c r="P1932" i="13"/>
  <c r="O1932" i="13"/>
  <c r="N1932" i="13"/>
  <c r="M1932" i="13"/>
  <c r="L1932" i="13"/>
  <c r="K1932" i="13"/>
  <c r="J1932" i="13"/>
  <c r="I1932" i="13"/>
  <c r="H1932" i="13"/>
  <c r="G1932" i="13"/>
  <c r="F1932" i="13"/>
  <c r="E1932" i="13"/>
  <c r="D1932" i="13"/>
  <c r="Q1931" i="13"/>
  <c r="P1931" i="13"/>
  <c r="O1931" i="13"/>
  <c r="N1931" i="13"/>
  <c r="M1931" i="13"/>
  <c r="L1931" i="13"/>
  <c r="K1931" i="13"/>
  <c r="J1931" i="13"/>
  <c r="I1931" i="13"/>
  <c r="H1931" i="13"/>
  <c r="G1931" i="13"/>
  <c r="F1931" i="13"/>
  <c r="E1931" i="13"/>
  <c r="D1931" i="13"/>
  <c r="P1929" i="13"/>
  <c r="K1929" i="13"/>
  <c r="I1929" i="13"/>
  <c r="P1928" i="13"/>
  <c r="N1928" i="13"/>
  <c r="K1928" i="13"/>
  <c r="I1928" i="13"/>
  <c r="P1927" i="13"/>
  <c r="N1927" i="13"/>
  <c r="K1927" i="13"/>
  <c r="I1927" i="13"/>
  <c r="Q1926" i="13"/>
  <c r="P1926" i="13"/>
  <c r="O1926" i="13"/>
  <c r="N1926" i="13"/>
  <c r="M1926" i="13"/>
  <c r="L1926" i="13"/>
  <c r="K1926" i="13"/>
  <c r="J1926" i="13"/>
  <c r="I1926" i="13"/>
  <c r="G1926" i="13"/>
  <c r="F1926" i="13"/>
  <c r="E1926" i="13"/>
  <c r="D1926" i="13"/>
  <c r="P1925" i="13"/>
  <c r="N1925" i="13"/>
  <c r="K1925" i="13"/>
  <c r="I1925" i="13"/>
  <c r="P1924" i="13"/>
  <c r="N1924" i="13"/>
  <c r="K1924" i="13"/>
  <c r="I1924" i="13"/>
  <c r="P1923" i="13"/>
  <c r="N1923" i="13"/>
  <c r="K1923" i="13"/>
  <c r="I1923" i="13"/>
  <c r="P1922" i="13"/>
  <c r="N1922" i="13"/>
  <c r="K1922" i="13"/>
  <c r="I1922" i="13"/>
  <c r="P1921" i="13"/>
  <c r="N1921" i="13"/>
  <c r="K1921" i="13"/>
  <c r="I1921" i="13"/>
  <c r="P1920" i="13"/>
  <c r="N1920" i="13"/>
  <c r="K1920" i="13"/>
  <c r="I1920" i="13"/>
  <c r="P1919" i="13"/>
  <c r="N1919" i="13"/>
  <c r="K1919" i="13"/>
  <c r="I1919" i="13"/>
  <c r="P1918" i="13"/>
  <c r="N1918" i="13"/>
  <c r="K1918" i="13"/>
  <c r="I1918" i="13"/>
  <c r="F1918" i="13"/>
  <c r="Q1917" i="13"/>
  <c r="P1917" i="13"/>
  <c r="O1917" i="13"/>
  <c r="N1917" i="13"/>
  <c r="M1917" i="13"/>
  <c r="L1917" i="13"/>
  <c r="K1917" i="13"/>
  <c r="I1917" i="13"/>
  <c r="G1917" i="13"/>
  <c r="F1917" i="13"/>
  <c r="E1917" i="13"/>
  <c r="D1917" i="13"/>
  <c r="P1915" i="13"/>
  <c r="N1915" i="13"/>
  <c r="I1915" i="13"/>
  <c r="P1914" i="13"/>
  <c r="N1914" i="13"/>
  <c r="K1914" i="13"/>
  <c r="I1914" i="13"/>
  <c r="F1914" i="13"/>
  <c r="P1913" i="13"/>
  <c r="N1913" i="13"/>
  <c r="K1913" i="13"/>
  <c r="I1913" i="13"/>
  <c r="F1913" i="13"/>
  <c r="Q1912" i="13"/>
  <c r="P1912" i="13"/>
  <c r="O1912" i="13"/>
  <c r="N1912" i="13"/>
  <c r="M1912" i="13"/>
  <c r="L1912" i="13"/>
  <c r="K1912" i="13"/>
  <c r="J1912" i="13"/>
  <c r="I1912" i="13"/>
  <c r="G1912" i="13"/>
  <c r="F1912" i="13"/>
  <c r="E1912" i="13"/>
  <c r="D1912" i="13"/>
  <c r="P1911" i="13"/>
  <c r="N1911" i="13"/>
  <c r="K1911" i="13"/>
  <c r="P1910" i="13"/>
  <c r="N1910" i="13"/>
  <c r="K1910" i="13"/>
  <c r="I1910" i="13"/>
  <c r="P1909" i="13"/>
  <c r="N1909" i="13"/>
  <c r="K1909" i="13"/>
  <c r="I1909" i="13"/>
  <c r="P1908" i="13"/>
  <c r="N1908" i="13"/>
  <c r="K1908" i="13"/>
  <c r="I1908" i="13"/>
  <c r="P1907" i="13"/>
  <c r="N1907" i="13"/>
  <c r="K1907" i="13"/>
  <c r="I1907" i="13"/>
  <c r="P1906" i="13"/>
  <c r="N1906" i="13"/>
  <c r="K1906" i="13"/>
  <c r="I1906" i="13"/>
  <c r="P1905" i="13"/>
  <c r="N1905" i="13"/>
  <c r="K1905" i="13"/>
  <c r="I1905" i="13"/>
  <c r="P1904" i="13"/>
  <c r="N1904" i="13"/>
  <c r="K1904" i="13"/>
  <c r="I1904" i="13"/>
  <c r="P1903" i="13"/>
  <c r="N1903" i="13"/>
  <c r="K1903" i="13"/>
  <c r="I1903" i="13"/>
  <c r="Q1902" i="13"/>
  <c r="P1902" i="13"/>
  <c r="O1902" i="13"/>
  <c r="N1902" i="13"/>
  <c r="M1902" i="13"/>
  <c r="L1902" i="13"/>
  <c r="K1902" i="13"/>
  <c r="I1902" i="13"/>
  <c r="G1902" i="13"/>
  <c r="F1902" i="13"/>
  <c r="E1902" i="13"/>
  <c r="D1902" i="13"/>
  <c r="P1901" i="13"/>
  <c r="N1901" i="13"/>
  <c r="K1901" i="13"/>
  <c r="I1901" i="13"/>
  <c r="P1900" i="13"/>
  <c r="N1900" i="13"/>
  <c r="K1900" i="13"/>
  <c r="I1900" i="13"/>
  <c r="P1899" i="13"/>
  <c r="K1899" i="13"/>
  <c r="I1899" i="13"/>
  <c r="P1898" i="13"/>
  <c r="N1898" i="13"/>
  <c r="K1898" i="13"/>
  <c r="I1898" i="13"/>
  <c r="P1897" i="13"/>
  <c r="N1897" i="13"/>
  <c r="K1897" i="13"/>
  <c r="I1897" i="13"/>
  <c r="P1896" i="13"/>
  <c r="N1896" i="13"/>
  <c r="K1896" i="13"/>
  <c r="I1896" i="13"/>
  <c r="P1895" i="13"/>
  <c r="N1895" i="13"/>
  <c r="K1895" i="13"/>
  <c r="I1895" i="13"/>
  <c r="P1894" i="13"/>
  <c r="N1894" i="13"/>
  <c r="K1894" i="13"/>
  <c r="I1894" i="13"/>
  <c r="Q1893" i="13"/>
  <c r="P1893" i="13"/>
  <c r="N1893" i="13"/>
  <c r="K1893" i="13"/>
  <c r="I1893" i="13"/>
  <c r="Q1892" i="13"/>
  <c r="P1892" i="13"/>
  <c r="O1892" i="13"/>
  <c r="N1892" i="13"/>
  <c r="M1892" i="13"/>
  <c r="L1892" i="13"/>
  <c r="K1892" i="13"/>
  <c r="I1892" i="13"/>
  <c r="G1892" i="13"/>
  <c r="F1892" i="13"/>
  <c r="E1892" i="13"/>
  <c r="D1892" i="13"/>
  <c r="P1891" i="13"/>
  <c r="N1891" i="13"/>
  <c r="K1891" i="13"/>
  <c r="I1891" i="13"/>
  <c r="P1890" i="13"/>
  <c r="N1890" i="13"/>
  <c r="K1890" i="13"/>
  <c r="I1890" i="13"/>
  <c r="P1889" i="13"/>
  <c r="N1889" i="13"/>
  <c r="K1889" i="13"/>
  <c r="I1889" i="13"/>
  <c r="P1888" i="13"/>
  <c r="N1888" i="13"/>
  <c r="K1888" i="13"/>
  <c r="I1888" i="13"/>
  <c r="P1887" i="13"/>
  <c r="N1887" i="13"/>
  <c r="K1887" i="13"/>
  <c r="I1887" i="13"/>
  <c r="P1886" i="13"/>
  <c r="N1886" i="13"/>
  <c r="K1886" i="13"/>
  <c r="I1886" i="13"/>
  <c r="P1885" i="13"/>
  <c r="N1885" i="13"/>
  <c r="K1885" i="13"/>
  <c r="I1885" i="13"/>
  <c r="Q1884" i="13"/>
  <c r="P1884" i="13"/>
  <c r="O1884" i="13"/>
  <c r="N1884" i="13"/>
  <c r="M1884" i="13"/>
  <c r="L1884" i="13"/>
  <c r="K1884" i="13"/>
  <c r="I1884" i="13"/>
  <c r="G1884" i="13"/>
  <c r="F1884" i="13"/>
  <c r="E1884" i="13"/>
  <c r="D1884" i="13"/>
  <c r="P1882" i="13"/>
  <c r="N1882" i="13"/>
  <c r="K1882" i="13"/>
  <c r="I1882" i="13"/>
  <c r="P1881" i="13"/>
  <c r="N1881" i="13"/>
  <c r="K1881" i="13"/>
  <c r="I1881" i="13"/>
  <c r="P1880" i="13"/>
  <c r="N1880" i="13"/>
  <c r="K1880" i="13"/>
  <c r="I1880" i="13"/>
  <c r="P1879" i="13"/>
  <c r="N1879" i="13"/>
  <c r="K1879" i="13"/>
  <c r="I1879" i="13"/>
  <c r="P1878" i="13"/>
  <c r="N1878" i="13"/>
  <c r="K1878" i="13"/>
  <c r="I1878" i="13"/>
  <c r="P1877" i="13"/>
  <c r="N1877" i="13"/>
  <c r="K1877" i="13"/>
  <c r="I1877" i="13"/>
  <c r="P1876" i="13"/>
  <c r="N1876" i="13"/>
  <c r="K1876" i="13"/>
  <c r="I1876" i="13"/>
  <c r="P1875" i="13"/>
  <c r="N1875" i="13"/>
  <c r="K1875" i="13"/>
  <c r="I1875" i="13"/>
  <c r="P1874" i="13"/>
  <c r="N1874" i="13"/>
  <c r="K1874" i="13"/>
  <c r="I1874" i="13"/>
  <c r="P1873" i="13"/>
  <c r="N1873" i="13"/>
  <c r="K1873" i="13"/>
  <c r="I1873" i="13"/>
  <c r="F1873" i="13"/>
  <c r="P1872" i="13"/>
  <c r="N1872" i="13"/>
  <c r="K1872" i="13"/>
  <c r="I1872" i="13"/>
  <c r="F1872" i="13"/>
  <c r="P1871" i="13"/>
  <c r="N1871" i="13"/>
  <c r="K1871" i="13"/>
  <c r="I1871" i="13"/>
  <c r="F1871" i="13"/>
  <c r="Q1870" i="13"/>
  <c r="P1870" i="13"/>
  <c r="O1870" i="13"/>
  <c r="N1870" i="13"/>
  <c r="M1870" i="13"/>
  <c r="L1870" i="13"/>
  <c r="K1870" i="13"/>
  <c r="J1870" i="13"/>
  <c r="I1870" i="13"/>
  <c r="H1870" i="13"/>
  <c r="G1870" i="13"/>
  <c r="F1870" i="13"/>
  <c r="E1870" i="13"/>
  <c r="D1870" i="13"/>
  <c r="P1869" i="13"/>
  <c r="N1869" i="13"/>
  <c r="K1869" i="13"/>
  <c r="I1869" i="13"/>
  <c r="Q1868" i="13"/>
  <c r="P1868" i="13"/>
  <c r="O1868" i="13"/>
  <c r="N1868" i="13"/>
  <c r="M1868" i="13"/>
  <c r="L1868" i="13"/>
  <c r="K1868" i="13"/>
  <c r="J1868" i="13"/>
  <c r="I1868" i="13"/>
  <c r="H1868" i="13"/>
  <c r="G1868" i="13"/>
  <c r="F1868" i="13"/>
  <c r="E1868" i="13"/>
  <c r="D1868" i="13"/>
  <c r="P1866" i="13"/>
  <c r="N1866" i="13"/>
  <c r="P1865" i="13"/>
  <c r="N1865" i="13"/>
  <c r="K1865" i="13"/>
  <c r="I1865" i="13"/>
  <c r="P1864" i="13"/>
  <c r="N1864" i="13"/>
  <c r="K1864" i="13"/>
  <c r="I1864" i="13"/>
  <c r="P1863" i="13"/>
  <c r="N1863" i="13"/>
  <c r="K1863" i="13"/>
  <c r="I1863" i="13"/>
  <c r="P1862" i="13"/>
  <c r="N1862" i="13"/>
  <c r="K1862" i="13"/>
  <c r="I1862" i="13"/>
  <c r="Q1861" i="13"/>
  <c r="P1861" i="13"/>
  <c r="O1861" i="13"/>
  <c r="N1861" i="13"/>
  <c r="M1861" i="13"/>
  <c r="L1861" i="13"/>
  <c r="K1861" i="13"/>
  <c r="J1861" i="13"/>
  <c r="I1861" i="13"/>
  <c r="H1861" i="13"/>
  <c r="G1861" i="13"/>
  <c r="F1861" i="13"/>
  <c r="E1861" i="13"/>
  <c r="D1861" i="13"/>
  <c r="P1860" i="13"/>
  <c r="N1860" i="13"/>
  <c r="K1860" i="13"/>
  <c r="I1860" i="13"/>
  <c r="P1859" i="13"/>
  <c r="N1859" i="13"/>
  <c r="K1859" i="13"/>
  <c r="I1859" i="13"/>
  <c r="F1859" i="13"/>
  <c r="P1858" i="13"/>
  <c r="N1858" i="13"/>
  <c r="K1858" i="13"/>
  <c r="I1858" i="13"/>
  <c r="F1858" i="13"/>
  <c r="P1857" i="13"/>
  <c r="N1857" i="13"/>
  <c r="K1857" i="13"/>
  <c r="I1857" i="13"/>
  <c r="F1857" i="13"/>
  <c r="P1856" i="13"/>
  <c r="N1856" i="13"/>
  <c r="Q1855" i="13"/>
  <c r="P1855" i="13"/>
  <c r="O1855" i="13"/>
  <c r="N1855" i="13"/>
  <c r="M1855" i="13"/>
  <c r="L1855" i="13"/>
  <c r="K1855" i="13"/>
  <c r="I1855" i="13"/>
  <c r="G1855" i="13"/>
  <c r="F1855" i="13"/>
  <c r="E1855" i="13"/>
  <c r="D1855" i="13"/>
  <c r="P1854" i="13"/>
  <c r="N1854" i="13"/>
  <c r="K1854" i="13"/>
  <c r="I1854" i="13"/>
  <c r="P1853" i="13"/>
  <c r="N1853" i="13"/>
  <c r="K1853" i="13"/>
  <c r="I1853" i="13"/>
  <c r="P1852" i="13"/>
  <c r="N1852" i="13"/>
  <c r="K1852" i="13"/>
  <c r="I1852" i="13"/>
  <c r="P1851" i="13"/>
  <c r="N1851" i="13"/>
  <c r="K1851" i="13"/>
  <c r="I1851" i="13"/>
  <c r="P1850" i="13"/>
  <c r="N1850" i="13"/>
  <c r="K1850" i="13"/>
  <c r="I1850" i="13"/>
  <c r="Q1849" i="13"/>
  <c r="P1849" i="13"/>
  <c r="O1849" i="13"/>
  <c r="N1849" i="13"/>
  <c r="M1849" i="13"/>
  <c r="L1849" i="13"/>
  <c r="K1849" i="13"/>
  <c r="J1849" i="13"/>
  <c r="I1849" i="13"/>
  <c r="H1849" i="13"/>
  <c r="G1849" i="13"/>
  <c r="F1849" i="13"/>
  <c r="E1849" i="13"/>
  <c r="D1849" i="13"/>
  <c r="P1848" i="13"/>
  <c r="N1848" i="13"/>
  <c r="P1847" i="13"/>
  <c r="N1847" i="13"/>
  <c r="K1847" i="13"/>
  <c r="I1847" i="13"/>
  <c r="P1846" i="13"/>
  <c r="N1846" i="13"/>
  <c r="K1846" i="13"/>
  <c r="I1846" i="13"/>
  <c r="Q1845" i="13"/>
  <c r="P1845" i="13"/>
  <c r="O1845" i="13"/>
  <c r="N1845" i="13"/>
  <c r="M1845" i="13"/>
  <c r="L1845" i="13"/>
  <c r="K1845" i="13"/>
  <c r="J1845" i="13"/>
  <c r="I1845" i="13"/>
  <c r="H1845" i="13"/>
  <c r="G1845" i="13"/>
  <c r="F1845" i="13"/>
  <c r="E1845" i="13"/>
  <c r="D1845" i="13"/>
  <c r="P1842" i="13"/>
  <c r="N1842" i="13"/>
  <c r="K1842" i="13"/>
  <c r="I1842" i="13"/>
  <c r="P1841" i="13"/>
  <c r="N1841" i="13"/>
  <c r="K1841" i="13"/>
  <c r="I1841" i="13"/>
  <c r="P1840" i="13"/>
  <c r="N1840" i="13"/>
  <c r="K1840" i="13"/>
  <c r="I1840" i="13"/>
  <c r="P1839" i="13"/>
  <c r="N1839" i="13"/>
  <c r="K1839" i="13"/>
  <c r="I1839" i="13"/>
  <c r="P1838" i="13"/>
  <c r="N1838" i="13"/>
  <c r="K1838" i="13"/>
  <c r="I1838" i="13"/>
  <c r="P1837" i="13"/>
  <c r="N1837" i="13"/>
  <c r="K1837" i="13"/>
  <c r="I1837" i="13"/>
  <c r="P1836" i="13"/>
  <c r="N1836" i="13"/>
  <c r="K1836" i="13"/>
  <c r="I1836" i="13"/>
  <c r="P1835" i="13"/>
  <c r="N1835" i="13"/>
  <c r="K1835" i="13"/>
  <c r="I1835" i="13"/>
  <c r="P1834" i="13"/>
  <c r="N1834" i="13"/>
  <c r="K1834" i="13"/>
  <c r="I1834" i="13"/>
  <c r="P1833" i="13"/>
  <c r="N1833" i="13"/>
  <c r="K1833" i="13"/>
  <c r="I1833" i="13"/>
  <c r="P1832" i="13"/>
  <c r="N1832" i="13"/>
  <c r="K1832" i="13"/>
  <c r="I1832" i="13"/>
  <c r="P1831" i="13"/>
  <c r="N1831" i="13"/>
  <c r="K1831" i="13"/>
  <c r="I1831" i="13"/>
  <c r="F1831" i="13"/>
  <c r="Q1830" i="13"/>
  <c r="P1830" i="13"/>
  <c r="O1830" i="13"/>
  <c r="N1830" i="13"/>
  <c r="M1830" i="13"/>
  <c r="L1830" i="13"/>
  <c r="K1830" i="13"/>
  <c r="J1830" i="13"/>
  <c r="I1830" i="13"/>
  <c r="H1830" i="13"/>
  <c r="G1830" i="13"/>
  <c r="F1830" i="13"/>
  <c r="E1830" i="13"/>
  <c r="D1830" i="13"/>
  <c r="P1829" i="13"/>
  <c r="N1829" i="13"/>
  <c r="K1829" i="13"/>
  <c r="I1829" i="13"/>
  <c r="P1828" i="13"/>
  <c r="N1828" i="13"/>
  <c r="K1828" i="13"/>
  <c r="I1828" i="13"/>
  <c r="P1827" i="13"/>
  <c r="N1827" i="13"/>
  <c r="K1827" i="13"/>
  <c r="I1827" i="13"/>
  <c r="P1826" i="13"/>
  <c r="N1826" i="13"/>
  <c r="K1826" i="13"/>
  <c r="I1826" i="13"/>
  <c r="P1825" i="13"/>
  <c r="N1825" i="13"/>
  <c r="K1825" i="13"/>
  <c r="I1825" i="13"/>
  <c r="P1824" i="13"/>
  <c r="N1824" i="13"/>
  <c r="K1824" i="13"/>
  <c r="I1824" i="13"/>
  <c r="Q1823" i="13"/>
  <c r="P1823" i="13"/>
  <c r="O1823" i="13"/>
  <c r="N1823" i="13"/>
  <c r="M1823" i="13"/>
  <c r="L1823" i="13"/>
  <c r="K1823" i="13"/>
  <c r="J1823" i="13"/>
  <c r="I1823" i="13"/>
  <c r="H1823" i="13"/>
  <c r="G1823" i="13"/>
  <c r="F1823" i="13"/>
  <c r="E1823" i="13"/>
  <c r="D1823" i="13"/>
  <c r="P1822" i="13"/>
  <c r="N1822" i="13"/>
  <c r="K1822" i="13"/>
  <c r="I1822" i="13"/>
  <c r="P1821" i="13"/>
  <c r="N1821" i="13"/>
  <c r="K1821" i="13"/>
  <c r="I1821" i="13"/>
  <c r="P1820" i="13"/>
  <c r="N1820" i="13"/>
  <c r="K1820" i="13"/>
  <c r="I1820" i="13"/>
  <c r="P1819" i="13"/>
  <c r="N1819" i="13"/>
  <c r="K1819" i="13"/>
  <c r="I1819" i="13"/>
  <c r="P1818" i="13"/>
  <c r="N1818" i="13"/>
  <c r="K1818" i="13"/>
  <c r="I1818" i="13"/>
  <c r="P1817" i="13"/>
  <c r="N1817" i="13"/>
  <c r="K1817" i="13"/>
  <c r="I1817" i="13"/>
  <c r="P1816" i="13"/>
  <c r="N1816" i="13"/>
  <c r="K1816" i="13"/>
  <c r="I1816" i="13"/>
  <c r="P1815" i="13"/>
  <c r="N1815" i="13"/>
  <c r="K1815" i="13"/>
  <c r="I1815" i="13"/>
  <c r="P1814" i="13"/>
  <c r="N1814" i="13"/>
  <c r="K1814" i="13"/>
  <c r="I1814" i="13"/>
  <c r="P1813" i="13"/>
  <c r="N1813" i="13"/>
  <c r="K1813" i="13"/>
  <c r="I1813" i="13"/>
  <c r="P1812" i="13"/>
  <c r="N1812" i="13"/>
  <c r="K1812" i="13"/>
  <c r="I1812" i="13"/>
  <c r="Q1811" i="13"/>
  <c r="P1811" i="13"/>
  <c r="O1811" i="13"/>
  <c r="N1811" i="13"/>
  <c r="M1811" i="13"/>
  <c r="L1811" i="13"/>
  <c r="K1811" i="13"/>
  <c r="J1811" i="13"/>
  <c r="I1811" i="13"/>
  <c r="H1811" i="13"/>
  <c r="G1811" i="13"/>
  <c r="F1811" i="13"/>
  <c r="E1811" i="13"/>
  <c r="D1811" i="13"/>
  <c r="P1809" i="13"/>
  <c r="N1809" i="13"/>
  <c r="K1809" i="13"/>
  <c r="I1809" i="13"/>
  <c r="P1808" i="13"/>
  <c r="N1808" i="13"/>
  <c r="K1808" i="13"/>
  <c r="I1808" i="13"/>
  <c r="P1807" i="13"/>
  <c r="N1807" i="13"/>
  <c r="K1807" i="13"/>
  <c r="I1807" i="13"/>
  <c r="P1806" i="13"/>
  <c r="N1806" i="13"/>
  <c r="K1806" i="13"/>
  <c r="I1806" i="13"/>
  <c r="F1806" i="13"/>
  <c r="Q1805" i="13"/>
  <c r="P1805" i="13"/>
  <c r="O1805" i="13"/>
  <c r="N1805" i="13"/>
  <c r="M1805" i="13"/>
  <c r="L1805" i="13"/>
  <c r="K1805" i="13"/>
  <c r="J1805" i="13"/>
  <c r="I1805" i="13"/>
  <c r="H1805" i="13"/>
  <c r="G1805" i="13"/>
  <c r="F1805" i="13"/>
  <c r="E1805" i="13"/>
  <c r="D1805" i="13"/>
  <c r="P1804" i="13"/>
  <c r="N1804" i="13"/>
  <c r="K1804" i="13"/>
  <c r="I1804" i="13"/>
  <c r="P1803" i="13"/>
  <c r="N1803" i="13"/>
  <c r="K1803" i="13"/>
  <c r="I1803" i="13"/>
  <c r="P1802" i="13"/>
  <c r="N1802" i="13"/>
  <c r="K1802" i="13"/>
  <c r="I1802" i="13"/>
  <c r="P1801" i="13"/>
  <c r="N1801" i="13"/>
  <c r="K1801" i="13"/>
  <c r="I1801" i="13"/>
  <c r="P1800" i="13"/>
  <c r="N1800" i="13"/>
  <c r="K1800" i="13"/>
  <c r="I1800" i="13"/>
  <c r="P1799" i="13"/>
  <c r="N1799" i="13"/>
  <c r="P1798" i="13"/>
  <c r="N1798" i="13"/>
  <c r="K1798" i="13"/>
  <c r="I1798" i="13"/>
  <c r="P1797" i="13"/>
  <c r="N1797" i="13"/>
  <c r="K1797" i="13"/>
  <c r="I1797" i="13"/>
  <c r="P1796" i="13"/>
  <c r="N1796" i="13"/>
  <c r="I1796" i="13"/>
  <c r="Q1795" i="13"/>
  <c r="P1795" i="13"/>
  <c r="O1795" i="13"/>
  <c r="N1795" i="13"/>
  <c r="M1795" i="13"/>
  <c r="L1795" i="13"/>
  <c r="K1795" i="13"/>
  <c r="J1795" i="13"/>
  <c r="I1795" i="13"/>
  <c r="H1795" i="13"/>
  <c r="G1795" i="13"/>
  <c r="F1795" i="13"/>
  <c r="E1795" i="13"/>
  <c r="D1795" i="13"/>
  <c r="P1793" i="13"/>
  <c r="N1793" i="13"/>
  <c r="K1793" i="13"/>
  <c r="I1793" i="13"/>
  <c r="P1792" i="13"/>
  <c r="N1792" i="13"/>
  <c r="P1791" i="13"/>
  <c r="N1791" i="13"/>
  <c r="K1791" i="13"/>
  <c r="I1791" i="13"/>
  <c r="F1791" i="13"/>
  <c r="Q1790" i="13"/>
  <c r="P1790" i="13"/>
  <c r="O1790" i="13"/>
  <c r="N1790" i="13"/>
  <c r="M1790" i="13"/>
  <c r="L1790" i="13"/>
  <c r="K1790" i="13"/>
  <c r="J1790" i="13"/>
  <c r="I1790" i="13"/>
  <c r="H1790" i="13"/>
  <c r="G1790" i="13"/>
  <c r="F1790" i="13"/>
  <c r="E1790" i="13"/>
  <c r="D1790" i="13"/>
  <c r="P1789" i="13"/>
  <c r="N1789" i="13"/>
  <c r="P1788" i="13"/>
  <c r="N1788" i="13"/>
  <c r="P1787" i="13"/>
  <c r="N1787" i="13"/>
  <c r="K1787" i="13"/>
  <c r="I1787" i="13"/>
  <c r="F1787" i="13"/>
  <c r="P1786" i="13"/>
  <c r="N1786" i="13"/>
  <c r="K1786" i="13"/>
  <c r="I1786" i="13"/>
  <c r="F1786" i="13"/>
  <c r="P1785" i="13"/>
  <c r="N1785" i="13"/>
  <c r="K1785" i="13"/>
  <c r="I1785" i="13"/>
  <c r="F1785" i="13"/>
  <c r="Q1784" i="13"/>
  <c r="P1784" i="13"/>
  <c r="O1784" i="13"/>
  <c r="N1784" i="13"/>
  <c r="M1784" i="13"/>
  <c r="L1784" i="13"/>
  <c r="K1784" i="13"/>
  <c r="J1784" i="13"/>
  <c r="I1784" i="13"/>
  <c r="H1784" i="13"/>
  <c r="G1784" i="13"/>
  <c r="F1784" i="13"/>
  <c r="E1784" i="13"/>
  <c r="D1784" i="13"/>
  <c r="P1783" i="13"/>
  <c r="N1783" i="13"/>
  <c r="K1783" i="13"/>
  <c r="I1783" i="13"/>
  <c r="P1782" i="13"/>
  <c r="N1782" i="13"/>
  <c r="K1782" i="13"/>
  <c r="I1782" i="13"/>
  <c r="P1781" i="13"/>
  <c r="N1781" i="13"/>
  <c r="K1781" i="13"/>
  <c r="I1781" i="13"/>
  <c r="P1780" i="13"/>
  <c r="N1780" i="13"/>
  <c r="K1780" i="13"/>
  <c r="I1780" i="13"/>
  <c r="P1779" i="13"/>
  <c r="N1779" i="13"/>
  <c r="K1779" i="13"/>
  <c r="I1779" i="13"/>
  <c r="P1778" i="13"/>
  <c r="N1778" i="13"/>
  <c r="K1778" i="13"/>
  <c r="I1778" i="13"/>
  <c r="P1777" i="13"/>
  <c r="N1777" i="13"/>
  <c r="K1777" i="13"/>
  <c r="I1777" i="13"/>
  <c r="Q1776" i="13"/>
  <c r="P1776" i="13"/>
  <c r="O1776" i="13"/>
  <c r="N1776" i="13"/>
  <c r="M1776" i="13"/>
  <c r="L1776" i="13"/>
  <c r="K1776" i="13"/>
  <c r="J1776" i="13"/>
  <c r="I1776" i="13"/>
  <c r="H1776" i="13"/>
  <c r="G1776" i="13"/>
  <c r="F1776" i="13"/>
  <c r="E1776" i="13"/>
  <c r="D1776" i="13"/>
  <c r="P1773" i="13"/>
  <c r="N1773" i="13"/>
  <c r="K1773" i="13"/>
  <c r="I1773" i="13"/>
  <c r="P1772" i="13"/>
  <c r="N1772" i="13"/>
  <c r="K1772" i="13"/>
  <c r="I1772" i="13"/>
  <c r="P1771" i="13"/>
  <c r="N1771" i="13"/>
  <c r="K1771" i="13"/>
  <c r="I1771" i="13"/>
  <c r="P1770" i="13"/>
  <c r="N1770" i="13"/>
  <c r="K1770" i="13"/>
  <c r="I1770" i="13"/>
  <c r="F1770" i="13"/>
  <c r="P1769" i="13"/>
  <c r="N1769" i="13"/>
  <c r="K1769" i="13"/>
  <c r="I1769" i="13"/>
  <c r="F1769" i="13"/>
  <c r="P1768" i="13"/>
  <c r="N1768" i="13"/>
  <c r="K1768" i="13"/>
  <c r="I1768" i="13"/>
  <c r="F1768" i="13"/>
  <c r="Q1767" i="13"/>
  <c r="P1767" i="13"/>
  <c r="O1767" i="13"/>
  <c r="N1767" i="13"/>
  <c r="M1767" i="13"/>
  <c r="L1767" i="13"/>
  <c r="K1767" i="13"/>
  <c r="J1767" i="13"/>
  <c r="I1767" i="13"/>
  <c r="H1767" i="13"/>
  <c r="G1767" i="13"/>
  <c r="F1767" i="13"/>
  <c r="E1767" i="13"/>
  <c r="D1767" i="13"/>
  <c r="P1766" i="13"/>
  <c r="N1766" i="13"/>
  <c r="K1766" i="13"/>
  <c r="I1766" i="13"/>
  <c r="P1765" i="13"/>
  <c r="N1765" i="13"/>
  <c r="P1764" i="13"/>
  <c r="N1764" i="13"/>
  <c r="P1763" i="13"/>
  <c r="N1763" i="13"/>
  <c r="K1763" i="13"/>
  <c r="I1763" i="13"/>
  <c r="F1763" i="13"/>
  <c r="Q1762" i="13"/>
  <c r="P1762" i="13"/>
  <c r="O1762" i="13"/>
  <c r="N1762" i="13"/>
  <c r="M1762" i="13"/>
  <c r="L1762" i="13"/>
  <c r="K1762" i="13"/>
  <c r="J1762" i="13"/>
  <c r="I1762" i="13"/>
  <c r="H1762" i="13"/>
  <c r="G1762" i="13"/>
  <c r="F1762" i="13"/>
  <c r="E1762" i="13"/>
  <c r="D1762" i="13"/>
  <c r="P1761" i="13"/>
  <c r="N1761" i="13"/>
  <c r="K1761" i="13"/>
  <c r="I1761" i="13"/>
  <c r="Q1760" i="13"/>
  <c r="P1760" i="13"/>
  <c r="O1760" i="13"/>
  <c r="N1760" i="13"/>
  <c r="M1760" i="13"/>
  <c r="L1760" i="13"/>
  <c r="K1760" i="13"/>
  <c r="J1760" i="13"/>
  <c r="I1760" i="13"/>
  <c r="H1760" i="13"/>
  <c r="G1760" i="13"/>
  <c r="F1760" i="13"/>
  <c r="E1760" i="13"/>
  <c r="D1760" i="13"/>
  <c r="P1759" i="13"/>
  <c r="N1759" i="13"/>
  <c r="K1759" i="13"/>
  <c r="I1759" i="13"/>
  <c r="P1758" i="13"/>
  <c r="N1758" i="13"/>
  <c r="K1758" i="13"/>
  <c r="I1758" i="13"/>
  <c r="P1757" i="13"/>
  <c r="N1757" i="13"/>
  <c r="K1757" i="13"/>
  <c r="I1757" i="13"/>
  <c r="P1756" i="13"/>
  <c r="N1756" i="13"/>
  <c r="K1756" i="13"/>
  <c r="I1756" i="13"/>
  <c r="P1755" i="13"/>
  <c r="N1755" i="13"/>
  <c r="K1755" i="13"/>
  <c r="I1755" i="13"/>
  <c r="P1754" i="13"/>
  <c r="N1754" i="13"/>
  <c r="K1754" i="13"/>
  <c r="I1754" i="13"/>
  <c r="P1753" i="13"/>
  <c r="N1753" i="13"/>
  <c r="K1753" i="13"/>
  <c r="I1753" i="13"/>
  <c r="F1753" i="13"/>
  <c r="P1752" i="13"/>
  <c r="N1752" i="13"/>
  <c r="K1752" i="13"/>
  <c r="I1752" i="13"/>
  <c r="F1752" i="13"/>
  <c r="P1751" i="13"/>
  <c r="N1751" i="13"/>
  <c r="K1751" i="13"/>
  <c r="I1751" i="13"/>
  <c r="F1751" i="13"/>
  <c r="Q1750" i="13"/>
  <c r="P1750" i="13"/>
  <c r="O1750" i="13"/>
  <c r="N1750" i="13"/>
  <c r="M1750" i="13"/>
  <c r="L1750" i="13"/>
  <c r="K1750" i="13"/>
  <c r="J1750" i="13"/>
  <c r="I1750" i="13"/>
  <c r="H1750" i="13"/>
  <c r="G1750" i="13"/>
  <c r="F1750" i="13"/>
  <c r="E1750" i="13"/>
  <c r="D1750" i="13"/>
  <c r="P1749" i="13"/>
  <c r="N1749" i="13"/>
  <c r="K1749" i="13"/>
  <c r="I1749" i="13"/>
  <c r="P1748" i="13"/>
  <c r="N1748" i="13"/>
  <c r="K1748" i="13"/>
  <c r="I1748" i="13"/>
  <c r="P1747" i="13"/>
  <c r="N1747" i="13"/>
  <c r="K1747" i="13"/>
  <c r="I1747" i="13"/>
  <c r="F1747" i="13"/>
  <c r="P1746" i="13"/>
  <c r="N1746" i="13"/>
  <c r="K1746" i="13"/>
  <c r="I1746" i="13"/>
  <c r="F1746" i="13"/>
  <c r="Q1745" i="13"/>
  <c r="P1745" i="13"/>
  <c r="O1745" i="13"/>
  <c r="N1745" i="13"/>
  <c r="M1745" i="13"/>
  <c r="L1745" i="13"/>
  <c r="K1745" i="13"/>
  <c r="J1745" i="13"/>
  <c r="I1745" i="13"/>
  <c r="H1745" i="13"/>
  <c r="G1745" i="13"/>
  <c r="F1745" i="13"/>
  <c r="E1745" i="13"/>
  <c r="D1745" i="13"/>
  <c r="P1744" i="13"/>
  <c r="N1744" i="13"/>
  <c r="K1744" i="13"/>
  <c r="I1744" i="13"/>
  <c r="F1744" i="13"/>
  <c r="Q1743" i="13"/>
  <c r="P1743" i="13"/>
  <c r="O1743" i="13"/>
  <c r="N1743" i="13"/>
  <c r="M1743" i="13"/>
  <c r="L1743" i="13"/>
  <c r="K1743" i="13"/>
  <c r="J1743" i="13"/>
  <c r="I1743" i="13"/>
  <c r="H1743" i="13"/>
  <c r="G1743" i="13"/>
  <c r="F1743" i="13"/>
  <c r="E1743" i="13"/>
  <c r="D1743" i="13"/>
  <c r="P1741" i="13"/>
  <c r="N1741" i="13"/>
  <c r="K1741" i="13"/>
  <c r="I1741" i="13"/>
  <c r="P1740" i="13"/>
  <c r="N1740" i="13"/>
  <c r="K1740" i="13"/>
  <c r="I1740" i="13"/>
  <c r="P1739" i="13"/>
  <c r="N1739" i="13"/>
  <c r="K1739" i="13"/>
  <c r="I1739" i="13"/>
  <c r="P1738" i="13"/>
  <c r="N1738" i="13"/>
  <c r="K1738" i="13"/>
  <c r="I1738" i="13"/>
  <c r="P1737" i="13"/>
  <c r="N1737" i="13"/>
  <c r="K1737" i="13"/>
  <c r="I1737" i="13"/>
  <c r="F1737" i="13"/>
  <c r="Q1736" i="13"/>
  <c r="P1736" i="13"/>
  <c r="N1736" i="13"/>
  <c r="M1736" i="13"/>
  <c r="L1736" i="13"/>
  <c r="K1736" i="13"/>
  <c r="J1736" i="13"/>
  <c r="I1736" i="13"/>
  <c r="H1736" i="13"/>
  <c r="G1736" i="13"/>
  <c r="F1736" i="13"/>
  <c r="E1736" i="13"/>
  <c r="D1736" i="13"/>
  <c r="P1735" i="13"/>
  <c r="N1735" i="13"/>
  <c r="K1735" i="13"/>
  <c r="I1735" i="13"/>
  <c r="P1734" i="13"/>
  <c r="N1734" i="13"/>
  <c r="K1734" i="13"/>
  <c r="I1734" i="13"/>
  <c r="P1733" i="13"/>
  <c r="N1733" i="13"/>
  <c r="K1733" i="13"/>
  <c r="I1733" i="13"/>
  <c r="P1732" i="13"/>
  <c r="N1732" i="13"/>
  <c r="K1732" i="13"/>
  <c r="I1732" i="13"/>
  <c r="P1731" i="13"/>
  <c r="N1731" i="13"/>
  <c r="K1731" i="13"/>
  <c r="I1731" i="13"/>
  <c r="P1730" i="13"/>
  <c r="N1730" i="13"/>
  <c r="K1730" i="13"/>
  <c r="I1730" i="13"/>
  <c r="P1729" i="13"/>
  <c r="N1729" i="13"/>
  <c r="K1729" i="13"/>
  <c r="I1729" i="13"/>
  <c r="F1729" i="13"/>
  <c r="P1728" i="13"/>
  <c r="N1728" i="13"/>
  <c r="K1728" i="13"/>
  <c r="I1728" i="13"/>
  <c r="F1728" i="13"/>
  <c r="P1727" i="13"/>
  <c r="N1727" i="13"/>
  <c r="K1727" i="13"/>
  <c r="I1727" i="13"/>
  <c r="F1727" i="13"/>
  <c r="P1726" i="13"/>
  <c r="N1726" i="13"/>
  <c r="K1726" i="13"/>
  <c r="I1726" i="13"/>
  <c r="F1726" i="13"/>
  <c r="P1725" i="13"/>
  <c r="N1725" i="13"/>
  <c r="K1725" i="13"/>
  <c r="I1725" i="13"/>
  <c r="F1725" i="13"/>
  <c r="Q1724" i="13"/>
  <c r="P1724" i="13"/>
  <c r="O1724" i="13"/>
  <c r="N1724" i="13"/>
  <c r="M1724" i="13"/>
  <c r="L1724" i="13"/>
  <c r="K1724" i="13"/>
  <c r="J1724" i="13"/>
  <c r="I1724" i="13"/>
  <c r="H1724" i="13"/>
  <c r="G1724" i="13"/>
  <c r="F1724" i="13"/>
  <c r="E1724" i="13"/>
  <c r="D1724" i="13"/>
  <c r="P1723" i="13"/>
  <c r="N1723" i="13"/>
  <c r="K1723" i="13"/>
  <c r="I1723" i="13"/>
  <c r="Q1722" i="13"/>
  <c r="P1722" i="13"/>
  <c r="O1722" i="13"/>
  <c r="N1722" i="13"/>
  <c r="M1722" i="13"/>
  <c r="L1722" i="13"/>
  <c r="K1722" i="13"/>
  <c r="J1722" i="13"/>
  <c r="I1722" i="13"/>
  <c r="H1722" i="13"/>
  <c r="G1722" i="13"/>
  <c r="F1722" i="13"/>
  <c r="E1722" i="13"/>
  <c r="D1722" i="13"/>
  <c r="P1721" i="13"/>
  <c r="N1721" i="13"/>
  <c r="K1721" i="13"/>
  <c r="I1721" i="13"/>
  <c r="P1720" i="13"/>
  <c r="N1720" i="13"/>
  <c r="K1720" i="13"/>
  <c r="I1720" i="13"/>
  <c r="P1719" i="13"/>
  <c r="N1719" i="13"/>
  <c r="K1719" i="13"/>
  <c r="I1719" i="13"/>
  <c r="P1718" i="13"/>
  <c r="N1718" i="13"/>
  <c r="K1718" i="13"/>
  <c r="I1718" i="13"/>
  <c r="P1717" i="13"/>
  <c r="N1717" i="13"/>
  <c r="K1717" i="13"/>
  <c r="I1717" i="13"/>
  <c r="P1716" i="13"/>
  <c r="N1716" i="13"/>
  <c r="K1716" i="13"/>
  <c r="I1716" i="13"/>
  <c r="Q1715" i="13"/>
  <c r="P1715" i="13"/>
  <c r="O1715" i="13"/>
  <c r="N1715" i="13"/>
  <c r="M1715" i="13"/>
  <c r="L1715" i="13"/>
  <c r="K1715" i="13"/>
  <c r="J1715" i="13"/>
  <c r="I1715" i="13"/>
  <c r="H1715" i="13"/>
  <c r="G1715" i="13"/>
  <c r="F1715" i="13"/>
  <c r="E1715" i="13"/>
  <c r="D1715" i="13"/>
  <c r="Q1713" i="13"/>
  <c r="P1713" i="13"/>
  <c r="N1713" i="13"/>
  <c r="K1713" i="13"/>
  <c r="I1713" i="13"/>
  <c r="P1712" i="13"/>
  <c r="N1712" i="13"/>
  <c r="K1712" i="13"/>
  <c r="I1712" i="13"/>
  <c r="F1712" i="13"/>
  <c r="P1711" i="13"/>
  <c r="N1711" i="13"/>
  <c r="K1711" i="13"/>
  <c r="I1711" i="13"/>
  <c r="F1711" i="13"/>
  <c r="P1710" i="13"/>
  <c r="N1710" i="13"/>
  <c r="K1710" i="13"/>
  <c r="I1710" i="13"/>
  <c r="F1710" i="13"/>
  <c r="P1709" i="13"/>
  <c r="N1709" i="13"/>
  <c r="K1709" i="13"/>
  <c r="I1709" i="13"/>
  <c r="F1709" i="13"/>
  <c r="P1708" i="13"/>
  <c r="N1708" i="13"/>
  <c r="K1708" i="13"/>
  <c r="I1708" i="13"/>
  <c r="F1708" i="13"/>
  <c r="P1707" i="13"/>
  <c r="N1707" i="13"/>
  <c r="K1707" i="13"/>
  <c r="I1707" i="13"/>
  <c r="F1707" i="13"/>
  <c r="Q1706" i="13"/>
  <c r="P1706" i="13"/>
  <c r="O1706" i="13"/>
  <c r="N1706" i="13"/>
  <c r="M1706" i="13"/>
  <c r="L1706" i="13"/>
  <c r="K1706" i="13"/>
  <c r="J1706" i="13"/>
  <c r="I1706" i="13"/>
  <c r="H1706" i="13"/>
  <c r="G1706" i="13"/>
  <c r="F1706" i="13"/>
  <c r="E1706" i="13"/>
  <c r="D1706" i="13"/>
  <c r="P1705" i="13"/>
  <c r="N1705" i="13"/>
  <c r="K1705" i="13"/>
  <c r="I1705" i="13"/>
  <c r="P1704" i="13"/>
  <c r="N1704" i="13"/>
  <c r="K1704" i="13"/>
  <c r="I1704" i="13"/>
  <c r="F1704" i="13"/>
  <c r="Q1703" i="13"/>
  <c r="P1703" i="13"/>
  <c r="O1703" i="13"/>
  <c r="N1703" i="13"/>
  <c r="M1703" i="13"/>
  <c r="L1703" i="13"/>
  <c r="K1703" i="13"/>
  <c r="J1703" i="13"/>
  <c r="I1703" i="13"/>
  <c r="H1703" i="13"/>
  <c r="G1703" i="13"/>
  <c r="F1703" i="13"/>
  <c r="E1703" i="13"/>
  <c r="D1703" i="13"/>
  <c r="P1699" i="13"/>
  <c r="N1699" i="13"/>
  <c r="K1699" i="13"/>
  <c r="I1699" i="13"/>
  <c r="P1698" i="13"/>
  <c r="N1698" i="13"/>
  <c r="I1698" i="13"/>
  <c r="P1697" i="13"/>
  <c r="N1697" i="13"/>
  <c r="I1697" i="13"/>
  <c r="P1696" i="13"/>
  <c r="N1696" i="13"/>
  <c r="K1696" i="13"/>
  <c r="I1696" i="13"/>
  <c r="P1695" i="13"/>
  <c r="N1695" i="13"/>
  <c r="K1695" i="13"/>
  <c r="I1695" i="13"/>
  <c r="P1694" i="13"/>
  <c r="N1694" i="13"/>
  <c r="K1694" i="13"/>
  <c r="I1694" i="13"/>
  <c r="F1694" i="13"/>
  <c r="P1693" i="13"/>
  <c r="N1693" i="13"/>
  <c r="K1693" i="13"/>
  <c r="I1693" i="13"/>
  <c r="F1693" i="13"/>
  <c r="Q1692" i="13"/>
  <c r="P1692" i="13"/>
  <c r="O1692" i="13"/>
  <c r="N1692" i="13"/>
  <c r="M1692" i="13"/>
  <c r="L1692" i="13"/>
  <c r="K1692" i="13"/>
  <c r="J1692" i="13"/>
  <c r="I1692" i="13"/>
  <c r="H1692" i="13"/>
  <c r="G1692" i="13"/>
  <c r="F1692" i="13"/>
  <c r="E1692" i="13"/>
  <c r="D1692" i="13"/>
  <c r="P1689" i="13"/>
  <c r="N1689" i="13"/>
  <c r="P1688" i="13"/>
  <c r="N1688" i="13"/>
  <c r="K1688" i="13"/>
  <c r="I1688" i="13"/>
  <c r="F1688" i="13"/>
  <c r="Q1687" i="13"/>
  <c r="P1687" i="13"/>
  <c r="O1687" i="13"/>
  <c r="N1687" i="13"/>
  <c r="M1687" i="13"/>
  <c r="L1687" i="13"/>
  <c r="K1687" i="13"/>
  <c r="J1687" i="13"/>
  <c r="I1687" i="13"/>
  <c r="H1687" i="13"/>
  <c r="G1687" i="13"/>
  <c r="F1687" i="13"/>
  <c r="E1687" i="13"/>
  <c r="D1687" i="13"/>
  <c r="P1686" i="13"/>
  <c r="N1686" i="13"/>
  <c r="P1685" i="13"/>
  <c r="N1685" i="13"/>
  <c r="K1685" i="13"/>
  <c r="I1685" i="13"/>
  <c r="P1684" i="13"/>
  <c r="N1684" i="13"/>
  <c r="K1684" i="13"/>
  <c r="I1684" i="13"/>
  <c r="P1683" i="13"/>
  <c r="N1683" i="13"/>
  <c r="K1683" i="13"/>
  <c r="I1683" i="13"/>
  <c r="P1682" i="13"/>
  <c r="N1682" i="13"/>
  <c r="K1682" i="13"/>
  <c r="I1682" i="13"/>
  <c r="P1681" i="13"/>
  <c r="N1681" i="13"/>
  <c r="K1681" i="13"/>
  <c r="I1681" i="13"/>
  <c r="P1680" i="13"/>
  <c r="N1680" i="13"/>
  <c r="K1680" i="13"/>
  <c r="I1680" i="13"/>
  <c r="P1679" i="13"/>
  <c r="N1679" i="13"/>
  <c r="K1679" i="13"/>
  <c r="I1679" i="13"/>
  <c r="P1678" i="13"/>
  <c r="N1678" i="13"/>
  <c r="K1678" i="13"/>
  <c r="I1678" i="13"/>
  <c r="P1677" i="13"/>
  <c r="N1677" i="13"/>
  <c r="K1677" i="13"/>
  <c r="I1677" i="13"/>
  <c r="F1677" i="13"/>
  <c r="P1676" i="13"/>
  <c r="N1676" i="13"/>
  <c r="K1676" i="13"/>
  <c r="I1676" i="13"/>
  <c r="F1676" i="13"/>
  <c r="Q1675" i="13"/>
  <c r="P1675" i="13"/>
  <c r="O1675" i="13"/>
  <c r="N1675" i="13"/>
  <c r="M1675" i="13"/>
  <c r="L1675" i="13"/>
  <c r="K1675" i="13"/>
  <c r="J1675" i="13"/>
  <c r="I1675" i="13"/>
  <c r="H1675" i="13"/>
  <c r="G1675" i="13"/>
  <c r="F1675" i="13"/>
  <c r="E1675" i="13"/>
  <c r="D1675" i="13"/>
  <c r="P1674" i="13"/>
  <c r="N1674" i="13"/>
  <c r="K1674" i="13"/>
  <c r="I1674" i="13"/>
  <c r="Q1673" i="13"/>
  <c r="P1673" i="13"/>
  <c r="O1673" i="13"/>
  <c r="N1673" i="13"/>
  <c r="M1673" i="13"/>
  <c r="L1673" i="13"/>
  <c r="K1673" i="13"/>
  <c r="J1673" i="13"/>
  <c r="I1673" i="13"/>
  <c r="H1673" i="13"/>
  <c r="G1673" i="13"/>
  <c r="F1673" i="13"/>
  <c r="E1673" i="13"/>
  <c r="D1673" i="13"/>
  <c r="P1672" i="13"/>
  <c r="N1672" i="13"/>
  <c r="P1671" i="13"/>
  <c r="N1671" i="13"/>
  <c r="K1671" i="13"/>
  <c r="I1671" i="13"/>
  <c r="Q1670" i="13"/>
  <c r="P1670" i="13"/>
  <c r="O1670" i="13"/>
  <c r="N1670" i="13"/>
  <c r="M1670" i="13"/>
  <c r="L1670" i="13"/>
  <c r="K1670" i="13"/>
  <c r="J1670" i="13"/>
  <c r="I1670" i="13"/>
  <c r="H1670" i="13"/>
  <c r="G1670" i="13"/>
  <c r="F1670" i="13"/>
  <c r="E1670" i="13"/>
  <c r="D1670" i="13"/>
  <c r="P1669" i="13"/>
  <c r="N1669" i="13"/>
  <c r="K1669" i="13"/>
  <c r="I1669" i="13"/>
  <c r="P1668" i="13"/>
  <c r="N1668" i="13"/>
  <c r="K1668" i="13"/>
  <c r="I1668" i="13"/>
  <c r="P1667" i="13"/>
  <c r="N1667" i="13"/>
  <c r="K1667" i="13"/>
  <c r="I1667" i="13"/>
  <c r="P1666" i="13"/>
  <c r="N1666" i="13"/>
  <c r="K1666" i="13"/>
  <c r="I1666" i="13"/>
  <c r="P1665" i="13"/>
  <c r="N1665" i="13"/>
  <c r="K1665" i="13"/>
  <c r="I1665" i="13"/>
  <c r="P1664" i="13"/>
  <c r="N1664" i="13"/>
  <c r="K1664" i="13"/>
  <c r="I1664" i="13"/>
  <c r="P1663" i="13"/>
  <c r="N1663" i="13"/>
  <c r="K1663" i="13"/>
  <c r="I1663" i="13"/>
  <c r="P1662" i="13"/>
  <c r="N1662" i="13"/>
  <c r="K1662" i="13"/>
  <c r="I1662" i="13"/>
  <c r="G1662" i="13"/>
  <c r="F1662" i="13"/>
  <c r="P1661" i="13"/>
  <c r="N1661" i="13"/>
  <c r="K1661" i="13"/>
  <c r="I1661" i="13"/>
  <c r="F1661" i="13"/>
  <c r="P1660" i="13"/>
  <c r="N1660" i="13"/>
  <c r="K1660" i="13"/>
  <c r="I1660" i="13"/>
  <c r="F1660" i="13"/>
  <c r="P1659" i="13"/>
  <c r="N1659" i="13"/>
  <c r="K1659" i="13"/>
  <c r="I1659" i="13"/>
  <c r="F1659" i="13"/>
  <c r="Q1658" i="13"/>
  <c r="P1658" i="13"/>
  <c r="O1658" i="13"/>
  <c r="N1658" i="13"/>
  <c r="M1658" i="13"/>
  <c r="L1658" i="13"/>
  <c r="K1658" i="13"/>
  <c r="J1658" i="13"/>
  <c r="I1658" i="13"/>
  <c r="H1658" i="13"/>
  <c r="G1658" i="13"/>
  <c r="F1658" i="13"/>
  <c r="E1658" i="13"/>
  <c r="D1658" i="13"/>
  <c r="P1656" i="13"/>
  <c r="N1656" i="13"/>
  <c r="K1656" i="13"/>
  <c r="I1656" i="13"/>
  <c r="Q1655" i="13"/>
  <c r="P1655" i="13"/>
  <c r="O1655" i="13"/>
  <c r="N1655" i="13"/>
  <c r="M1655" i="13"/>
  <c r="L1655" i="13"/>
  <c r="K1655" i="13"/>
  <c r="J1655" i="13"/>
  <c r="I1655" i="13"/>
  <c r="H1655" i="13"/>
  <c r="G1655" i="13"/>
  <c r="F1655" i="13"/>
  <c r="E1655" i="13"/>
  <c r="D1655" i="13"/>
  <c r="P1654" i="13"/>
  <c r="N1654" i="13"/>
  <c r="K1654" i="13"/>
  <c r="I1654" i="13"/>
  <c r="P1653" i="13"/>
  <c r="N1653" i="13"/>
  <c r="K1653" i="13"/>
  <c r="I1653" i="13"/>
  <c r="P1652" i="13"/>
  <c r="N1652" i="13"/>
  <c r="K1652" i="13"/>
  <c r="I1652" i="13"/>
  <c r="P1651" i="13"/>
  <c r="N1651" i="13"/>
  <c r="K1651" i="13"/>
  <c r="I1651" i="13"/>
  <c r="F1651" i="13"/>
  <c r="P1650" i="13"/>
  <c r="N1650" i="13"/>
  <c r="K1650" i="13"/>
  <c r="I1650" i="13"/>
  <c r="F1650" i="13"/>
  <c r="Q1649" i="13"/>
  <c r="P1649" i="13"/>
  <c r="O1649" i="13"/>
  <c r="N1649" i="13"/>
  <c r="M1649" i="13"/>
  <c r="L1649" i="13"/>
  <c r="K1649" i="13"/>
  <c r="J1649" i="13"/>
  <c r="I1649" i="13"/>
  <c r="H1649" i="13"/>
  <c r="G1649" i="13"/>
  <c r="F1649" i="13"/>
  <c r="E1649" i="13"/>
  <c r="D1649" i="13"/>
  <c r="P1648" i="13"/>
  <c r="N1648" i="13"/>
  <c r="Q1647" i="13"/>
  <c r="P1647" i="13"/>
  <c r="O1647" i="13"/>
  <c r="N1647" i="13"/>
  <c r="M1647" i="13"/>
  <c r="L1647" i="13"/>
  <c r="K1647" i="13"/>
  <c r="J1647" i="13"/>
  <c r="I1647" i="13"/>
  <c r="H1647" i="13"/>
  <c r="G1647" i="13"/>
  <c r="F1647" i="13"/>
  <c r="E1647" i="13"/>
  <c r="D1647" i="13"/>
  <c r="P1646" i="13"/>
  <c r="N1646" i="13"/>
  <c r="K1646" i="13"/>
  <c r="I1646" i="13"/>
  <c r="P1645" i="13"/>
  <c r="N1645" i="13"/>
  <c r="K1645" i="13"/>
  <c r="I1645" i="13"/>
  <c r="P1644" i="13"/>
  <c r="N1644" i="13"/>
  <c r="K1644" i="13"/>
  <c r="I1644" i="13"/>
  <c r="Q1643" i="13"/>
  <c r="P1643" i="13"/>
  <c r="O1643" i="13"/>
  <c r="N1643" i="13"/>
  <c r="M1643" i="13"/>
  <c r="L1643" i="13"/>
  <c r="K1643" i="13"/>
  <c r="J1643" i="13"/>
  <c r="I1643" i="13"/>
  <c r="H1643" i="13"/>
  <c r="G1643" i="13"/>
  <c r="F1643" i="13"/>
  <c r="E1643" i="13"/>
  <c r="D1643" i="13"/>
  <c r="P1642" i="13"/>
  <c r="N1642" i="13"/>
  <c r="K1642" i="13"/>
  <c r="I1642" i="13"/>
  <c r="P1641" i="13"/>
  <c r="N1641" i="13"/>
  <c r="K1641" i="13"/>
  <c r="I1641" i="13"/>
  <c r="P1640" i="13"/>
  <c r="N1640" i="13"/>
  <c r="K1640" i="13"/>
  <c r="I1640" i="13"/>
  <c r="P1639" i="13"/>
  <c r="N1639" i="13"/>
  <c r="K1639" i="13"/>
  <c r="I1639" i="13"/>
  <c r="P1638" i="13"/>
  <c r="N1638" i="13"/>
  <c r="K1638" i="13"/>
  <c r="I1638" i="13"/>
  <c r="P1637" i="13"/>
  <c r="N1637" i="13"/>
  <c r="K1637" i="13"/>
  <c r="I1637" i="13"/>
  <c r="P1636" i="13"/>
  <c r="N1636" i="13"/>
  <c r="K1636" i="13"/>
  <c r="I1636" i="13"/>
  <c r="F1636" i="13"/>
  <c r="P1635" i="13"/>
  <c r="N1635" i="13"/>
  <c r="K1635" i="13"/>
  <c r="I1635" i="13"/>
  <c r="F1635" i="13"/>
  <c r="P1634" i="13"/>
  <c r="N1634" i="13"/>
  <c r="K1634" i="13"/>
  <c r="I1634" i="13"/>
  <c r="F1634" i="13"/>
  <c r="Q1633" i="13"/>
  <c r="P1633" i="13"/>
  <c r="O1633" i="13"/>
  <c r="N1633" i="13"/>
  <c r="M1633" i="13"/>
  <c r="L1633" i="13"/>
  <c r="K1633" i="13"/>
  <c r="J1633" i="13"/>
  <c r="I1633" i="13"/>
  <c r="H1633" i="13"/>
  <c r="G1633" i="13"/>
  <c r="F1633" i="13"/>
  <c r="E1633" i="13"/>
  <c r="D1633" i="13"/>
  <c r="P1631" i="13"/>
  <c r="N1631" i="13"/>
  <c r="K1631" i="13"/>
  <c r="I1631" i="13"/>
  <c r="P1630" i="13"/>
  <c r="N1630" i="13"/>
  <c r="K1630" i="13"/>
  <c r="I1630" i="13"/>
  <c r="P1629" i="13"/>
  <c r="N1629" i="13"/>
  <c r="K1629" i="13"/>
  <c r="I1629" i="13"/>
  <c r="P1628" i="13"/>
  <c r="N1628" i="13"/>
  <c r="K1628" i="13"/>
  <c r="I1628" i="13"/>
  <c r="P1627" i="13"/>
  <c r="N1627" i="13"/>
  <c r="K1627" i="13"/>
  <c r="I1627" i="13"/>
  <c r="P1626" i="13"/>
  <c r="N1626" i="13"/>
  <c r="K1626" i="13"/>
  <c r="I1626" i="13"/>
  <c r="Q1625" i="13"/>
  <c r="P1625" i="13"/>
  <c r="K1625" i="13"/>
  <c r="I1625" i="13"/>
  <c r="Q1624" i="13"/>
  <c r="P1624" i="13"/>
  <c r="O1624" i="13"/>
  <c r="N1624" i="13"/>
  <c r="M1624" i="13"/>
  <c r="L1624" i="13"/>
  <c r="K1624" i="13"/>
  <c r="J1624" i="13"/>
  <c r="I1624" i="13"/>
  <c r="H1624" i="13"/>
  <c r="G1624" i="13"/>
  <c r="F1624" i="13"/>
  <c r="E1624" i="13"/>
  <c r="D1624" i="13"/>
  <c r="P1622" i="13"/>
  <c r="N1622" i="13"/>
  <c r="P1621" i="13"/>
  <c r="N1621" i="13"/>
  <c r="P1620" i="13"/>
  <c r="N1620" i="13"/>
  <c r="K1620" i="13"/>
  <c r="I1620" i="13"/>
  <c r="P1619" i="13"/>
  <c r="N1619" i="13"/>
  <c r="K1619" i="13"/>
  <c r="I1619" i="13"/>
  <c r="Q1618" i="13"/>
  <c r="P1618" i="13"/>
  <c r="Q1617" i="13"/>
  <c r="P1617" i="13"/>
  <c r="Q1616" i="13"/>
  <c r="P1616" i="13"/>
  <c r="O1616" i="13"/>
  <c r="N1616" i="13"/>
  <c r="M1616" i="13"/>
  <c r="L1616" i="13"/>
  <c r="K1616" i="13"/>
  <c r="J1616" i="13"/>
  <c r="I1616" i="13"/>
  <c r="H1616" i="13"/>
  <c r="G1616" i="13"/>
  <c r="P1615" i="13"/>
  <c r="N1615" i="13"/>
  <c r="I1615" i="13"/>
  <c r="P1614" i="13"/>
  <c r="N1614" i="13"/>
  <c r="P1613" i="13"/>
  <c r="N1613" i="13"/>
  <c r="P1612" i="13"/>
  <c r="N1612" i="13"/>
  <c r="K1612" i="13"/>
  <c r="I1612" i="13"/>
  <c r="P1611" i="13"/>
  <c r="N1611" i="13"/>
  <c r="P1610" i="13"/>
  <c r="N1610" i="13"/>
  <c r="P1609" i="13"/>
  <c r="N1609" i="13"/>
  <c r="P1608" i="13"/>
  <c r="N1608" i="13"/>
  <c r="K1608" i="13"/>
  <c r="I1608" i="13"/>
  <c r="Q1607" i="13"/>
  <c r="P1607" i="13"/>
  <c r="I1607" i="13"/>
  <c r="Q1606" i="13"/>
  <c r="P1606" i="13"/>
  <c r="N1606" i="13"/>
  <c r="M1606" i="13"/>
  <c r="L1606" i="13"/>
  <c r="K1606" i="13"/>
  <c r="J1606" i="13"/>
  <c r="I1606" i="13"/>
  <c r="H1606" i="13"/>
  <c r="G1606" i="13"/>
  <c r="P1605" i="13"/>
  <c r="P1604" i="13"/>
  <c r="P1603" i="13"/>
  <c r="P1602" i="13"/>
  <c r="K1602" i="13"/>
  <c r="I1602" i="13"/>
  <c r="P1601" i="13"/>
  <c r="K1601" i="13"/>
  <c r="I1601" i="13"/>
  <c r="P1600" i="13"/>
  <c r="K1600" i="13"/>
  <c r="I1600" i="13"/>
  <c r="P1599" i="13"/>
  <c r="K1599" i="13"/>
  <c r="I1599" i="13"/>
  <c r="Q1598" i="13"/>
  <c r="P1598" i="13"/>
  <c r="O1598" i="13"/>
  <c r="N1598" i="13"/>
  <c r="M1598" i="13"/>
  <c r="L1598" i="13"/>
  <c r="K1598" i="13"/>
  <c r="J1598" i="13"/>
  <c r="I1598" i="13"/>
  <c r="H1598" i="13"/>
  <c r="G1598" i="13"/>
  <c r="F1598" i="13"/>
  <c r="E1598" i="13"/>
  <c r="D1598" i="13"/>
  <c r="P1597" i="13"/>
  <c r="N1597" i="13"/>
  <c r="K1597" i="13"/>
  <c r="I1597" i="13"/>
  <c r="G1597" i="13"/>
  <c r="F1597" i="13"/>
  <c r="Q1596" i="13"/>
  <c r="P1596" i="13"/>
  <c r="I1596" i="13"/>
  <c r="Q1595" i="13"/>
  <c r="P1595" i="13"/>
  <c r="O1595" i="13"/>
  <c r="N1595" i="13"/>
  <c r="M1595" i="13"/>
  <c r="L1595" i="13"/>
  <c r="K1595" i="13"/>
  <c r="J1595" i="13"/>
  <c r="I1595" i="13"/>
  <c r="H1595" i="13"/>
  <c r="G1595" i="13"/>
  <c r="F1595" i="13"/>
  <c r="E1595" i="13"/>
  <c r="D1595" i="13"/>
  <c r="P1594" i="13"/>
  <c r="N1594" i="13"/>
  <c r="K1594" i="13"/>
  <c r="I1594" i="13"/>
  <c r="F1594" i="13"/>
  <c r="P1593" i="13"/>
  <c r="N1593" i="13"/>
  <c r="K1593" i="13"/>
  <c r="I1593" i="13"/>
  <c r="F1593" i="13"/>
  <c r="Q1592" i="13"/>
  <c r="P1592" i="13"/>
  <c r="I1592" i="13"/>
  <c r="Q1591" i="13"/>
  <c r="P1591" i="13"/>
  <c r="I1591" i="13"/>
  <c r="Q1590" i="13"/>
  <c r="P1590" i="13"/>
  <c r="O1590" i="13"/>
  <c r="N1590" i="13"/>
  <c r="M1590" i="13"/>
  <c r="L1590" i="13"/>
  <c r="K1590" i="13"/>
  <c r="J1590" i="13"/>
  <c r="I1590" i="13"/>
  <c r="H1590" i="13"/>
  <c r="G1590" i="13"/>
  <c r="F1590" i="13"/>
  <c r="E1590" i="13"/>
  <c r="D1590" i="13"/>
  <c r="Q1589" i="13"/>
  <c r="P1589" i="13"/>
  <c r="O1589" i="13"/>
  <c r="N1589" i="13"/>
  <c r="M1589" i="13"/>
  <c r="L1589" i="13"/>
  <c r="K1589" i="13"/>
  <c r="J1589" i="13"/>
  <c r="I1589" i="13"/>
  <c r="H1589" i="13"/>
  <c r="G1589" i="13"/>
  <c r="P1572" i="13"/>
  <c r="N1572" i="13"/>
  <c r="K1572" i="13"/>
  <c r="I1572" i="13"/>
  <c r="P1571" i="13"/>
  <c r="N1571" i="13"/>
  <c r="K1571" i="13"/>
  <c r="I1571" i="13"/>
  <c r="P1570" i="13"/>
  <c r="N1570" i="13"/>
  <c r="K1570" i="13"/>
  <c r="I1570" i="13"/>
  <c r="P1569" i="13"/>
  <c r="N1569" i="13"/>
  <c r="K1569" i="13"/>
  <c r="I1569" i="13"/>
  <c r="P1568" i="13"/>
  <c r="N1568" i="13"/>
  <c r="I1568" i="13"/>
  <c r="P1567" i="13"/>
  <c r="N1567" i="13"/>
  <c r="K1567" i="13"/>
  <c r="I1567" i="13"/>
  <c r="P1566" i="13"/>
  <c r="N1566" i="13"/>
  <c r="I1566" i="13"/>
  <c r="P1565" i="13"/>
  <c r="N1565" i="13"/>
  <c r="K1565" i="13"/>
  <c r="I1565" i="13"/>
  <c r="P1564" i="13"/>
  <c r="N1564" i="13"/>
  <c r="K1564" i="13"/>
  <c r="I1564" i="13"/>
  <c r="P1563" i="13"/>
  <c r="N1563" i="13"/>
  <c r="K1563" i="13"/>
  <c r="I1563" i="13"/>
  <c r="P1562" i="13"/>
  <c r="N1562" i="13"/>
  <c r="K1562" i="13"/>
  <c r="I1562" i="13"/>
  <c r="P1561" i="13"/>
  <c r="N1561" i="13"/>
  <c r="I1561" i="13"/>
  <c r="P1560" i="13"/>
  <c r="N1560" i="13"/>
  <c r="K1560" i="13"/>
  <c r="I1560" i="13"/>
  <c r="Q1559" i="13"/>
  <c r="P1559" i="13"/>
  <c r="O1559" i="13"/>
  <c r="N1559" i="13"/>
  <c r="M1559" i="13"/>
  <c r="L1559" i="13"/>
  <c r="K1559" i="13"/>
  <c r="J1559" i="13"/>
  <c r="I1559" i="13"/>
  <c r="H1559" i="13"/>
  <c r="G1559" i="13"/>
  <c r="F1559" i="13"/>
  <c r="E1559" i="13"/>
  <c r="D1559" i="13"/>
  <c r="P1558" i="13"/>
  <c r="N1558" i="13"/>
  <c r="P1557" i="13"/>
  <c r="N1557" i="13"/>
  <c r="K1557" i="13"/>
  <c r="P1556" i="13"/>
  <c r="N1556" i="13"/>
  <c r="K1556" i="13"/>
  <c r="P1555" i="13"/>
  <c r="N1555" i="13"/>
  <c r="P1554" i="13"/>
  <c r="P1553" i="13"/>
  <c r="N1553" i="13"/>
  <c r="P1552" i="13"/>
  <c r="N1552" i="13"/>
  <c r="P1551" i="13"/>
  <c r="N1551" i="13"/>
  <c r="P1550" i="13"/>
  <c r="N1550" i="13"/>
  <c r="P1549" i="13"/>
  <c r="N1549" i="13"/>
  <c r="P1548" i="13"/>
  <c r="N1548" i="13"/>
  <c r="P1547" i="13"/>
  <c r="N1547" i="13"/>
  <c r="P1546" i="13"/>
  <c r="N1546" i="13"/>
  <c r="P1545" i="13"/>
  <c r="N1545" i="13"/>
  <c r="P1544" i="13"/>
  <c r="N1544" i="13"/>
  <c r="P1543" i="13"/>
  <c r="N1543" i="13"/>
  <c r="P1542" i="13"/>
  <c r="N1542" i="13"/>
  <c r="K1542" i="13"/>
  <c r="P1541" i="13"/>
  <c r="N1541" i="13"/>
  <c r="P1540" i="13"/>
  <c r="N1540" i="13"/>
  <c r="P1539" i="13"/>
  <c r="N1539" i="13"/>
  <c r="P1538" i="13"/>
  <c r="N1538" i="13"/>
  <c r="P1537" i="13"/>
  <c r="N1537" i="13"/>
  <c r="P1536" i="13"/>
  <c r="N1536" i="13"/>
  <c r="P1535" i="13"/>
  <c r="N1535" i="13"/>
  <c r="P1534" i="13"/>
  <c r="N1534" i="13"/>
  <c r="P1533" i="13"/>
  <c r="N1533" i="13"/>
  <c r="P1532" i="13"/>
  <c r="N1532" i="13"/>
  <c r="P1531" i="13"/>
  <c r="N1531" i="13"/>
  <c r="K1531" i="13"/>
  <c r="I1531" i="13"/>
  <c r="P1530" i="13"/>
  <c r="N1530" i="13"/>
  <c r="K1530" i="13"/>
  <c r="I1530" i="13"/>
  <c r="P1529" i="13"/>
  <c r="N1529" i="13"/>
  <c r="P1528" i="13"/>
  <c r="N1528" i="13"/>
  <c r="P1527" i="13"/>
  <c r="N1527" i="13"/>
  <c r="P1526" i="13"/>
  <c r="N1526" i="13"/>
  <c r="P1525" i="13"/>
  <c r="N1525" i="13"/>
  <c r="P1524" i="13"/>
  <c r="N1524" i="13"/>
  <c r="P1523" i="13"/>
  <c r="N1523" i="13"/>
  <c r="P1522" i="13"/>
  <c r="N1522" i="13"/>
  <c r="P1521" i="13"/>
  <c r="N1521" i="13"/>
  <c r="P1520" i="13"/>
  <c r="N1520" i="13"/>
  <c r="P1519" i="13"/>
  <c r="N1519" i="13"/>
  <c r="P1518" i="13"/>
  <c r="N1518" i="13"/>
  <c r="P1517" i="13"/>
  <c r="N1517" i="13"/>
  <c r="P1516" i="13"/>
  <c r="N1516" i="13"/>
  <c r="P1515" i="13"/>
  <c r="N1515" i="13"/>
  <c r="P1514" i="13"/>
  <c r="N1514" i="13"/>
  <c r="P1513" i="13"/>
  <c r="N1513" i="13"/>
  <c r="P1512" i="13"/>
  <c r="N1512" i="13"/>
  <c r="P1511" i="13"/>
  <c r="N1511" i="13"/>
  <c r="P1510" i="13"/>
  <c r="N1510" i="13"/>
  <c r="P1509" i="13"/>
  <c r="N1509" i="13"/>
  <c r="P1508" i="13"/>
  <c r="F1508" i="13"/>
  <c r="P1507" i="13"/>
  <c r="P1506" i="13"/>
  <c r="P1505" i="13"/>
  <c r="N1505" i="13"/>
  <c r="P1504" i="13"/>
  <c r="N1504" i="13"/>
  <c r="P1503" i="13"/>
  <c r="N1503" i="13"/>
  <c r="K1503" i="13"/>
  <c r="I1503" i="13"/>
  <c r="F1503" i="13"/>
  <c r="P1502" i="13"/>
  <c r="N1502" i="13"/>
  <c r="K1502" i="13"/>
  <c r="I1502" i="13"/>
  <c r="F1502" i="13"/>
  <c r="P1501" i="13"/>
  <c r="N1501" i="13"/>
  <c r="K1501" i="13"/>
  <c r="I1501" i="13"/>
  <c r="F1501" i="13"/>
  <c r="P1500" i="13"/>
  <c r="N1500" i="13"/>
  <c r="K1500" i="13"/>
  <c r="I1500" i="13"/>
  <c r="F1500" i="13"/>
  <c r="Q1499" i="13"/>
  <c r="P1499" i="13"/>
  <c r="O1499" i="13"/>
  <c r="N1499" i="13"/>
  <c r="M1499" i="13"/>
  <c r="L1499" i="13"/>
  <c r="K1499" i="13"/>
  <c r="J1499" i="13"/>
  <c r="I1499" i="13"/>
  <c r="H1499" i="13"/>
  <c r="G1499" i="13"/>
  <c r="F1499" i="13"/>
  <c r="E1499" i="13"/>
  <c r="D1499" i="13"/>
  <c r="P1496" i="13"/>
  <c r="N1496" i="13"/>
  <c r="P1495" i="13"/>
  <c r="N1495" i="13"/>
  <c r="P1494" i="13"/>
  <c r="N1494" i="13"/>
  <c r="P1493" i="13"/>
  <c r="N1493" i="13"/>
  <c r="P1492" i="13"/>
  <c r="N1492" i="13"/>
  <c r="P1491" i="13"/>
  <c r="N1491" i="13"/>
  <c r="K1491" i="13"/>
  <c r="I1491" i="13"/>
  <c r="F1491" i="13"/>
  <c r="Q1490" i="13"/>
  <c r="P1490" i="13"/>
  <c r="O1490" i="13"/>
  <c r="N1490" i="13"/>
  <c r="M1490" i="13"/>
  <c r="L1490" i="13"/>
  <c r="K1490" i="13"/>
  <c r="J1490" i="13"/>
  <c r="I1490" i="13"/>
  <c r="H1490" i="13"/>
  <c r="G1490" i="13"/>
  <c r="F1490" i="13"/>
  <c r="E1490" i="13"/>
  <c r="D1490" i="13"/>
  <c r="P1489" i="13"/>
  <c r="N1489" i="13"/>
  <c r="P1488" i="13"/>
  <c r="N1488" i="13"/>
  <c r="P1487" i="13"/>
  <c r="N1487" i="13"/>
  <c r="K1487" i="13"/>
  <c r="I1487" i="13"/>
  <c r="P1486" i="13"/>
  <c r="N1486" i="13"/>
  <c r="K1486" i="13"/>
  <c r="I1486" i="13"/>
  <c r="P1485" i="13"/>
  <c r="N1485" i="13"/>
  <c r="P1484" i="13"/>
  <c r="N1484" i="13"/>
  <c r="K1484" i="13"/>
  <c r="I1484" i="13"/>
  <c r="F1484" i="13"/>
  <c r="Q1483" i="13"/>
  <c r="P1483" i="13"/>
  <c r="Q1482" i="13"/>
  <c r="P1482" i="13"/>
  <c r="R1481" i="13"/>
  <c r="Q1481" i="13"/>
  <c r="P1481" i="13"/>
  <c r="O1481" i="13"/>
  <c r="N1481" i="13"/>
  <c r="M1481" i="13"/>
  <c r="L1481" i="13"/>
  <c r="K1481" i="13"/>
  <c r="J1481" i="13"/>
  <c r="I1481" i="13"/>
  <c r="H1481" i="13"/>
  <c r="G1481" i="13"/>
  <c r="F1481" i="13"/>
  <c r="E1481" i="13"/>
  <c r="D1481" i="13"/>
  <c r="Q1480" i="13"/>
  <c r="P1480" i="13"/>
  <c r="O1480" i="13"/>
  <c r="N1480" i="13"/>
  <c r="M1480" i="13"/>
  <c r="L1480" i="13"/>
  <c r="K1480" i="13"/>
  <c r="J1480" i="13"/>
  <c r="I1480" i="13"/>
  <c r="H1480" i="13"/>
  <c r="G1480" i="13"/>
  <c r="F1480" i="13"/>
  <c r="E1480" i="13"/>
  <c r="D1480" i="13"/>
  <c r="P1479" i="13"/>
  <c r="N1479" i="13"/>
  <c r="I1479" i="13"/>
  <c r="F1479" i="13"/>
  <c r="P1478" i="13"/>
  <c r="N1478" i="13"/>
  <c r="K1478" i="13"/>
  <c r="I1478" i="13"/>
  <c r="F1478" i="13"/>
  <c r="Q1477" i="13"/>
  <c r="P1477" i="13"/>
  <c r="O1477" i="13"/>
  <c r="N1477" i="13"/>
  <c r="M1477" i="13"/>
  <c r="L1477" i="13"/>
  <c r="K1477" i="13"/>
  <c r="J1477" i="13"/>
  <c r="I1477" i="13"/>
  <c r="H1477" i="13"/>
  <c r="G1477" i="13"/>
  <c r="F1477" i="13"/>
  <c r="E1477" i="13"/>
  <c r="D1477" i="13"/>
  <c r="Q1476" i="13"/>
  <c r="P1476" i="13"/>
  <c r="N1476" i="13"/>
  <c r="K1476" i="13"/>
  <c r="I1476" i="13"/>
  <c r="F1476" i="13"/>
  <c r="Q1475" i="13"/>
  <c r="P1475" i="13"/>
  <c r="I1475" i="13"/>
  <c r="Q1474" i="13"/>
  <c r="P1474" i="13"/>
  <c r="O1474" i="13"/>
  <c r="N1474" i="13"/>
  <c r="M1474" i="13"/>
  <c r="L1474" i="13"/>
  <c r="K1474" i="13"/>
  <c r="J1474" i="13"/>
  <c r="I1474" i="13"/>
  <c r="H1474" i="13"/>
  <c r="G1474" i="13"/>
  <c r="F1474" i="13"/>
  <c r="E1474" i="13"/>
  <c r="D1474" i="13"/>
  <c r="Q1409" i="13"/>
  <c r="Q1407" i="13"/>
  <c r="P1404" i="13"/>
  <c r="N1404" i="13"/>
  <c r="P1403" i="13"/>
  <c r="N1403" i="13"/>
  <c r="P1402" i="13"/>
  <c r="N1402" i="13"/>
  <c r="P1401" i="13"/>
  <c r="N1401" i="13"/>
  <c r="P1400" i="13"/>
  <c r="N1400" i="13"/>
  <c r="P1399" i="13"/>
  <c r="N1399" i="13"/>
  <c r="P1398" i="13"/>
  <c r="N1398" i="13"/>
  <c r="P1397" i="13"/>
  <c r="N1397" i="13"/>
  <c r="Q1396" i="13"/>
  <c r="P1396" i="13"/>
  <c r="N1396" i="13"/>
  <c r="P1395" i="13"/>
  <c r="N1395" i="13"/>
  <c r="P1394" i="13"/>
  <c r="N1394" i="13"/>
  <c r="P1393" i="13"/>
  <c r="N1393" i="13"/>
  <c r="P1392" i="13"/>
  <c r="N1392" i="13"/>
  <c r="P1391" i="13"/>
  <c r="N1391" i="13"/>
  <c r="P1390" i="13"/>
  <c r="N1390" i="13"/>
  <c r="P1389" i="13"/>
  <c r="N1389" i="13"/>
  <c r="P1388" i="13"/>
  <c r="N1388" i="13"/>
  <c r="P1387" i="13"/>
  <c r="N1387" i="13"/>
  <c r="P1386" i="13"/>
  <c r="N1386" i="13"/>
  <c r="P1385" i="13"/>
  <c r="N1385" i="13"/>
  <c r="P1384" i="13"/>
  <c r="N1384" i="13"/>
  <c r="P1383" i="13"/>
  <c r="N1383" i="13"/>
  <c r="P1382" i="13"/>
  <c r="N1382" i="13"/>
  <c r="P1381" i="13"/>
  <c r="N1381" i="13"/>
  <c r="P1380" i="13"/>
  <c r="N1380" i="13"/>
  <c r="P1379" i="13"/>
  <c r="N1379" i="13"/>
  <c r="P1378" i="13"/>
  <c r="N1378" i="13"/>
  <c r="P1377" i="13"/>
  <c r="N1377" i="13"/>
  <c r="P1376" i="13"/>
  <c r="N1376" i="13"/>
  <c r="P1375" i="13"/>
  <c r="N1375" i="13"/>
  <c r="P1374" i="13"/>
  <c r="N1374" i="13"/>
  <c r="P1373" i="13"/>
  <c r="N1373" i="13"/>
  <c r="P1372" i="13"/>
  <c r="N1372" i="13"/>
  <c r="P1371" i="13"/>
  <c r="N1371" i="13"/>
  <c r="P1370" i="13"/>
  <c r="N1370" i="13"/>
  <c r="P1369" i="13"/>
  <c r="N1369" i="13"/>
  <c r="P1368" i="13"/>
  <c r="N1368" i="13"/>
  <c r="P1367" i="13"/>
  <c r="N1367" i="13"/>
  <c r="P1366" i="13"/>
  <c r="N1366" i="13"/>
  <c r="P1365" i="13"/>
  <c r="N1365" i="13"/>
  <c r="P1364" i="13"/>
  <c r="N1364" i="13"/>
  <c r="P1363" i="13"/>
  <c r="N1363" i="13"/>
  <c r="P1362" i="13"/>
  <c r="N1362" i="13"/>
  <c r="P1361" i="13"/>
  <c r="N1361" i="13"/>
  <c r="P1360" i="13"/>
  <c r="N1360" i="13"/>
  <c r="P1359" i="13"/>
  <c r="N1359" i="13"/>
  <c r="P1358" i="13"/>
  <c r="N1358" i="13"/>
  <c r="P1357" i="13"/>
  <c r="N1357" i="13"/>
  <c r="P1356" i="13"/>
  <c r="N1356" i="13"/>
  <c r="P1355" i="13"/>
  <c r="N1355" i="13"/>
  <c r="P1354" i="13"/>
  <c r="N1354" i="13"/>
  <c r="P1353" i="13"/>
  <c r="N1353" i="13"/>
  <c r="P1352" i="13"/>
  <c r="N1352" i="13"/>
  <c r="P1351" i="13"/>
  <c r="N1351" i="13"/>
  <c r="P1350" i="13"/>
  <c r="N1350" i="13"/>
  <c r="P1349" i="13"/>
  <c r="N1349" i="13"/>
  <c r="P1348" i="13"/>
  <c r="N1348" i="13"/>
  <c r="P1347" i="13"/>
  <c r="N1347" i="13"/>
  <c r="P1346" i="13"/>
  <c r="N1346" i="13"/>
  <c r="P1345" i="13"/>
  <c r="N1345" i="13"/>
  <c r="P1344" i="13"/>
  <c r="N1344" i="13"/>
  <c r="P1343" i="13"/>
  <c r="N1343" i="13"/>
  <c r="P1342" i="13"/>
  <c r="N1342" i="13"/>
  <c r="P1341" i="13"/>
  <c r="N1341" i="13"/>
  <c r="P1340" i="13"/>
  <c r="N1340" i="13"/>
  <c r="P1339" i="13"/>
  <c r="N1339" i="13"/>
  <c r="P1338" i="13"/>
  <c r="N1338" i="13"/>
  <c r="P1337" i="13"/>
  <c r="N1337" i="13"/>
  <c r="P1336" i="13"/>
  <c r="N1336" i="13"/>
  <c r="P1335" i="13"/>
  <c r="N1335" i="13"/>
  <c r="P1334" i="13"/>
  <c r="N1334" i="13"/>
  <c r="P1333" i="13"/>
  <c r="N1333" i="13"/>
  <c r="P1332" i="13"/>
  <c r="N1332" i="13"/>
  <c r="P1331" i="13"/>
  <c r="N1331" i="13"/>
  <c r="P1330" i="13"/>
  <c r="N1330" i="13"/>
  <c r="P1329" i="13"/>
  <c r="N1329" i="13"/>
  <c r="P1328" i="13"/>
  <c r="N1328" i="13"/>
  <c r="P1327" i="13"/>
  <c r="N1327" i="13"/>
  <c r="P1326" i="13"/>
  <c r="N1326" i="13"/>
  <c r="P1325" i="13"/>
  <c r="N1325" i="13"/>
  <c r="P1324" i="13"/>
  <c r="N1324" i="13"/>
  <c r="P1323" i="13"/>
  <c r="N1323" i="13"/>
  <c r="P1322" i="13"/>
  <c r="N1322" i="13"/>
  <c r="P1321" i="13"/>
  <c r="N1321" i="13"/>
  <c r="P1320" i="13"/>
  <c r="N1320" i="13"/>
  <c r="P1319" i="13"/>
  <c r="N1319" i="13"/>
  <c r="P1318" i="13"/>
  <c r="N1318" i="13"/>
  <c r="P1317" i="13"/>
  <c r="N1317" i="13"/>
  <c r="P1316" i="13"/>
  <c r="N1316" i="13"/>
  <c r="P1315" i="13"/>
  <c r="N1315" i="13"/>
  <c r="P1314" i="13"/>
  <c r="N1314" i="13"/>
  <c r="P1313" i="13"/>
  <c r="N1313" i="13"/>
  <c r="P1312" i="13"/>
  <c r="N1312" i="13"/>
  <c r="P1311" i="13"/>
  <c r="N1311" i="13"/>
  <c r="P1310" i="13"/>
  <c r="N1310" i="13"/>
  <c r="P1309" i="13"/>
  <c r="N1309" i="13"/>
  <c r="P1308" i="13"/>
  <c r="N1308" i="13"/>
  <c r="P1307" i="13"/>
  <c r="N1307" i="13"/>
  <c r="P1306" i="13"/>
  <c r="N1306" i="13"/>
  <c r="P1305" i="13"/>
  <c r="N1305" i="13"/>
  <c r="P1304" i="13"/>
  <c r="N1304" i="13"/>
  <c r="P1303" i="13"/>
  <c r="N1303" i="13"/>
  <c r="P1302" i="13"/>
  <c r="N1302" i="13"/>
  <c r="P1301" i="13"/>
  <c r="N1301" i="13"/>
  <c r="P1300" i="13"/>
  <c r="N1300" i="13"/>
  <c r="P1299" i="13"/>
  <c r="N1299" i="13"/>
  <c r="P1298" i="13"/>
  <c r="N1298" i="13"/>
  <c r="P1297" i="13"/>
  <c r="N1297" i="13"/>
  <c r="P1296" i="13"/>
  <c r="N1296" i="13"/>
  <c r="P1295" i="13"/>
  <c r="N1295" i="13"/>
  <c r="P1294" i="13"/>
  <c r="N1294" i="13"/>
  <c r="P1293" i="13"/>
  <c r="N1293" i="13"/>
  <c r="P1292" i="13"/>
  <c r="N1292" i="13"/>
  <c r="P1291" i="13"/>
  <c r="N1291" i="13"/>
  <c r="P1290" i="13"/>
  <c r="N1290" i="13"/>
  <c r="P1289" i="13"/>
  <c r="N1289" i="13"/>
  <c r="P1288" i="13"/>
  <c r="N1288" i="13"/>
  <c r="P1287" i="13"/>
  <c r="N1287" i="13"/>
  <c r="P1286" i="13"/>
  <c r="N1286" i="13"/>
  <c r="P1285" i="13"/>
  <c r="N1285" i="13"/>
  <c r="P1284" i="13"/>
  <c r="N1284" i="13"/>
  <c r="P1283" i="13"/>
  <c r="N1283" i="13"/>
  <c r="P1282" i="13"/>
  <c r="N1282" i="13"/>
  <c r="P1281" i="13"/>
  <c r="N1281" i="13"/>
  <c r="P1280" i="13"/>
  <c r="N1280" i="13"/>
  <c r="P1279" i="13"/>
  <c r="N1279" i="13"/>
  <c r="P1278" i="13"/>
  <c r="N1278" i="13"/>
  <c r="K1278" i="13"/>
  <c r="I1278" i="13"/>
  <c r="P1277" i="13"/>
  <c r="N1277" i="13"/>
  <c r="K1277" i="13"/>
  <c r="I1277" i="13"/>
  <c r="P1276" i="13"/>
  <c r="N1276" i="13"/>
  <c r="K1276" i="13"/>
  <c r="I1276" i="13"/>
  <c r="P1275" i="13"/>
  <c r="N1275" i="13"/>
  <c r="K1275" i="13"/>
  <c r="I1275" i="13"/>
  <c r="P1274" i="13"/>
  <c r="N1274" i="13"/>
  <c r="K1274" i="13"/>
  <c r="I1274" i="13"/>
  <c r="P1273" i="13"/>
  <c r="N1273" i="13"/>
  <c r="K1273" i="13"/>
  <c r="I1273" i="13"/>
  <c r="P1272" i="13"/>
  <c r="N1272" i="13"/>
  <c r="P1271" i="13"/>
  <c r="N1271" i="13"/>
  <c r="K1271" i="13"/>
  <c r="I1271" i="13"/>
  <c r="P1270" i="13"/>
  <c r="N1270" i="13"/>
  <c r="K1270" i="13"/>
  <c r="I1270" i="13"/>
  <c r="P1269" i="13"/>
  <c r="N1269" i="13"/>
  <c r="K1269" i="13"/>
  <c r="I1269" i="13"/>
  <c r="P1268" i="13"/>
  <c r="N1268" i="13"/>
  <c r="K1268" i="13"/>
  <c r="I1268" i="13"/>
  <c r="P1267" i="13"/>
  <c r="N1267" i="13"/>
  <c r="K1267" i="13"/>
  <c r="I1267" i="13"/>
  <c r="P1266" i="13"/>
  <c r="N1266" i="13"/>
  <c r="K1266" i="13"/>
  <c r="I1266" i="13"/>
  <c r="P1265" i="13"/>
  <c r="N1265" i="13"/>
  <c r="K1265" i="13"/>
  <c r="I1265" i="13"/>
  <c r="P1264" i="13"/>
  <c r="N1264" i="13"/>
  <c r="K1264" i="13"/>
  <c r="I1264" i="13"/>
  <c r="P1263" i="13"/>
  <c r="N1263" i="13"/>
  <c r="K1263" i="13"/>
  <c r="I1263" i="13"/>
  <c r="P1262" i="13"/>
  <c r="N1262" i="13"/>
  <c r="K1262" i="13"/>
  <c r="I1262" i="13"/>
  <c r="P1261" i="13"/>
  <c r="N1261" i="13"/>
  <c r="K1261" i="13"/>
  <c r="I1261" i="13"/>
  <c r="P1260" i="13"/>
  <c r="N1260" i="13"/>
  <c r="K1260" i="13"/>
  <c r="I1260" i="13"/>
  <c r="P1259" i="13"/>
  <c r="N1259" i="13"/>
  <c r="P1258" i="13"/>
  <c r="N1258" i="13"/>
  <c r="L1258" i="13"/>
  <c r="K1258" i="13"/>
  <c r="I1258" i="13"/>
  <c r="P1257" i="13"/>
  <c r="N1257" i="13"/>
  <c r="K1257" i="13"/>
  <c r="I1257" i="13"/>
  <c r="P1256" i="13"/>
  <c r="N1256" i="13"/>
  <c r="P1255" i="13"/>
  <c r="N1255" i="13"/>
  <c r="K1255" i="13"/>
  <c r="I1255" i="13"/>
  <c r="P1254" i="13"/>
  <c r="N1254" i="13"/>
  <c r="K1254" i="13"/>
  <c r="I1254" i="13"/>
  <c r="P1253" i="13"/>
  <c r="N1253" i="13"/>
  <c r="K1253" i="13"/>
  <c r="I1253" i="13"/>
  <c r="P1252" i="13"/>
  <c r="N1252" i="13"/>
  <c r="K1252" i="13"/>
  <c r="I1252" i="13"/>
  <c r="P1251" i="13"/>
  <c r="N1251" i="13"/>
  <c r="P1250" i="13"/>
  <c r="N1250" i="13"/>
  <c r="K1250" i="13"/>
  <c r="I1250" i="13"/>
  <c r="P1249" i="13"/>
  <c r="N1249" i="13"/>
  <c r="K1249" i="13"/>
  <c r="I1249" i="13"/>
  <c r="P1248" i="13"/>
  <c r="N1248" i="13"/>
  <c r="K1248" i="13"/>
  <c r="I1248" i="13"/>
  <c r="P1247" i="13"/>
  <c r="N1247" i="13"/>
  <c r="K1247" i="13"/>
  <c r="I1247" i="13"/>
  <c r="P1246" i="13"/>
  <c r="N1246" i="13"/>
  <c r="K1246" i="13"/>
  <c r="I1246" i="13"/>
  <c r="P1245" i="13"/>
  <c r="N1245" i="13"/>
  <c r="K1245" i="13"/>
  <c r="I1245" i="13"/>
  <c r="P1244" i="13"/>
  <c r="N1244" i="13"/>
  <c r="K1244" i="13"/>
  <c r="I1244" i="13"/>
  <c r="P1243" i="13"/>
  <c r="N1243" i="13"/>
  <c r="K1243" i="13"/>
  <c r="I1243" i="13"/>
  <c r="P1242" i="13"/>
  <c r="N1242" i="13"/>
  <c r="K1242" i="13"/>
  <c r="I1242" i="13"/>
  <c r="P1241" i="13"/>
  <c r="N1241" i="13"/>
  <c r="K1241" i="13"/>
  <c r="I1241" i="13"/>
  <c r="P1240" i="13"/>
  <c r="N1240" i="13"/>
  <c r="K1240" i="13"/>
  <c r="I1240" i="13"/>
  <c r="P1239" i="13"/>
  <c r="N1239" i="13"/>
  <c r="K1239" i="13"/>
  <c r="I1239" i="13"/>
  <c r="P1238" i="13"/>
  <c r="O1238" i="13"/>
  <c r="N1238" i="13"/>
  <c r="K1238" i="13"/>
  <c r="I1238" i="13"/>
  <c r="P1237" i="13"/>
  <c r="O1237" i="13"/>
  <c r="N1237" i="13"/>
  <c r="I1237" i="13"/>
  <c r="P1236" i="13"/>
  <c r="N1236" i="13"/>
  <c r="K1236" i="13"/>
  <c r="I1236" i="13"/>
  <c r="P1235" i="13"/>
  <c r="N1235" i="13"/>
  <c r="K1235" i="13"/>
  <c r="I1235" i="13"/>
  <c r="F1235" i="13"/>
  <c r="P1234" i="13"/>
  <c r="N1234" i="13"/>
  <c r="K1234" i="13"/>
  <c r="I1234" i="13"/>
  <c r="P1233" i="13"/>
  <c r="N1233" i="13"/>
  <c r="K1233" i="13"/>
  <c r="I1233" i="13"/>
  <c r="F1233" i="13"/>
  <c r="P1232" i="13"/>
  <c r="N1232" i="13"/>
  <c r="K1232" i="13"/>
  <c r="I1232" i="13"/>
  <c r="G1232" i="13"/>
  <c r="F1232" i="13"/>
  <c r="P1231" i="13"/>
  <c r="N1231" i="13"/>
  <c r="P1230" i="13"/>
  <c r="N1230" i="13"/>
  <c r="K1230" i="13"/>
  <c r="I1230" i="13"/>
  <c r="F1230" i="13"/>
  <c r="P1229" i="13"/>
  <c r="N1229" i="13"/>
  <c r="K1229" i="13"/>
  <c r="I1229" i="13"/>
  <c r="F1229" i="13"/>
  <c r="P1228" i="13"/>
  <c r="N1228" i="13"/>
  <c r="K1228" i="13"/>
  <c r="I1228" i="13"/>
  <c r="P1227" i="13"/>
  <c r="N1227" i="13"/>
  <c r="K1227" i="13"/>
  <c r="I1227" i="13"/>
  <c r="P1226" i="13"/>
  <c r="N1226" i="13"/>
  <c r="K1226" i="13"/>
  <c r="I1226" i="13"/>
  <c r="P1225" i="13"/>
  <c r="N1225" i="13"/>
  <c r="K1225" i="13"/>
  <c r="I1225" i="13"/>
  <c r="P1224" i="13"/>
  <c r="N1224" i="13"/>
  <c r="K1224" i="13"/>
  <c r="I1224" i="13"/>
  <c r="F1224" i="13"/>
  <c r="P1223" i="13"/>
  <c r="N1223" i="13"/>
  <c r="P1222" i="13"/>
  <c r="N1222" i="13"/>
  <c r="K1222" i="13"/>
  <c r="I1222" i="13"/>
  <c r="F1222" i="13"/>
  <c r="P1221" i="13"/>
  <c r="N1221" i="13"/>
  <c r="K1221" i="13"/>
  <c r="I1221" i="13"/>
  <c r="P1220" i="13"/>
  <c r="N1220" i="13"/>
  <c r="K1220" i="13"/>
  <c r="I1220" i="13"/>
  <c r="F1220" i="13"/>
  <c r="P1219" i="13"/>
  <c r="N1219" i="13"/>
  <c r="K1219" i="13"/>
  <c r="I1219" i="13"/>
  <c r="P1218" i="13"/>
  <c r="N1218" i="13"/>
  <c r="K1218" i="13"/>
  <c r="I1218" i="13"/>
  <c r="P1217" i="13"/>
  <c r="N1217" i="13"/>
  <c r="K1217" i="13"/>
  <c r="I1217" i="13"/>
  <c r="G1217" i="13"/>
  <c r="F1217" i="13"/>
  <c r="P1216" i="13"/>
  <c r="N1216" i="13"/>
  <c r="K1216" i="13"/>
  <c r="I1216" i="13"/>
  <c r="G1216" i="13"/>
  <c r="F1216" i="13"/>
  <c r="P1215" i="13"/>
  <c r="N1215" i="13"/>
  <c r="K1215" i="13"/>
  <c r="I1215" i="13"/>
  <c r="G1215" i="13"/>
  <c r="F1215" i="13"/>
  <c r="P1214" i="13"/>
  <c r="N1214" i="13"/>
  <c r="K1214" i="13"/>
  <c r="I1214" i="13"/>
  <c r="F1214" i="13"/>
  <c r="P1213" i="13"/>
  <c r="N1213" i="13"/>
  <c r="K1213" i="13"/>
  <c r="I1213" i="13"/>
  <c r="G1213" i="13"/>
  <c r="F1213" i="13"/>
  <c r="P1212" i="13"/>
  <c r="N1212" i="13"/>
  <c r="P1211" i="13"/>
  <c r="N1211" i="13"/>
  <c r="K1211" i="13"/>
  <c r="I1211" i="13"/>
  <c r="G1211" i="13"/>
  <c r="F1211" i="13"/>
  <c r="P1210" i="13"/>
  <c r="P1209" i="13"/>
  <c r="N1209" i="13"/>
  <c r="P1208" i="13"/>
  <c r="N1208" i="13"/>
  <c r="K1208" i="13"/>
  <c r="I1208" i="13"/>
  <c r="G1208" i="13"/>
  <c r="F1208" i="13"/>
  <c r="P1207" i="13"/>
  <c r="N1207" i="13"/>
  <c r="K1207" i="13"/>
  <c r="I1207" i="13"/>
  <c r="G1207" i="13"/>
  <c r="F1207" i="13"/>
  <c r="P1206" i="13"/>
  <c r="N1206" i="13"/>
  <c r="K1206" i="13"/>
  <c r="I1206" i="13"/>
  <c r="F1206" i="13"/>
  <c r="P1205" i="13"/>
  <c r="N1205" i="13"/>
  <c r="K1205" i="13"/>
  <c r="I1205" i="13"/>
  <c r="Q1204" i="13"/>
  <c r="P1204" i="13"/>
  <c r="N1204" i="13"/>
  <c r="K1204" i="13"/>
  <c r="I1204" i="13"/>
  <c r="P1203" i="13"/>
  <c r="N1203" i="13"/>
  <c r="K1203" i="13"/>
  <c r="I1203" i="13"/>
  <c r="F1203" i="13"/>
  <c r="P1202" i="13"/>
  <c r="N1202" i="13"/>
  <c r="K1202" i="13"/>
  <c r="I1202" i="13"/>
  <c r="F1202" i="13"/>
  <c r="P1201" i="13"/>
  <c r="N1201" i="13"/>
  <c r="K1201" i="13"/>
  <c r="I1201" i="13"/>
  <c r="P1200" i="13"/>
  <c r="N1200" i="13"/>
  <c r="K1200" i="13"/>
  <c r="I1200" i="13"/>
  <c r="G1200" i="13"/>
  <c r="F1200" i="13"/>
  <c r="P1199" i="13"/>
  <c r="N1199" i="13"/>
  <c r="K1199" i="13"/>
  <c r="I1199" i="13"/>
  <c r="F1199" i="13"/>
  <c r="P1198" i="13"/>
  <c r="N1198" i="13"/>
  <c r="K1198" i="13"/>
  <c r="I1198" i="13"/>
  <c r="G1198" i="13"/>
  <c r="F1198" i="13"/>
  <c r="Q1197" i="13"/>
  <c r="P1197" i="13"/>
  <c r="N1197" i="13"/>
  <c r="K1197" i="13"/>
  <c r="I1197" i="13"/>
  <c r="F1197" i="13"/>
  <c r="P1196" i="13"/>
  <c r="N1196" i="13"/>
  <c r="K1196" i="13"/>
  <c r="I1196" i="13"/>
  <c r="F1196" i="13"/>
  <c r="P1195" i="13"/>
  <c r="N1195" i="13"/>
  <c r="K1195" i="13"/>
  <c r="I1195" i="13"/>
  <c r="F1195" i="13"/>
  <c r="Q1194" i="13"/>
  <c r="P1194" i="13"/>
  <c r="N1194" i="13"/>
  <c r="K1194" i="13"/>
  <c r="I1194" i="13"/>
  <c r="F1194" i="13"/>
  <c r="P1193" i="13"/>
  <c r="N1193" i="13"/>
  <c r="K1193" i="13"/>
  <c r="I1193" i="13"/>
  <c r="G1193" i="13"/>
  <c r="F1193" i="13"/>
  <c r="P1192" i="13"/>
  <c r="N1192" i="13"/>
  <c r="K1192" i="13"/>
  <c r="I1192" i="13"/>
  <c r="F1192" i="13"/>
  <c r="P1191" i="13"/>
  <c r="N1191" i="13"/>
  <c r="K1191" i="13"/>
  <c r="I1191" i="13"/>
  <c r="P1190" i="13"/>
  <c r="N1190" i="13"/>
  <c r="K1190" i="13"/>
  <c r="I1190" i="13"/>
  <c r="F1190" i="13"/>
  <c r="P1189" i="13"/>
  <c r="N1189" i="13"/>
  <c r="K1189" i="13"/>
  <c r="I1189" i="13"/>
  <c r="G1189" i="13"/>
  <c r="F1189" i="13"/>
  <c r="P1188" i="13"/>
  <c r="N1188" i="13"/>
  <c r="K1188" i="13"/>
  <c r="I1188" i="13"/>
  <c r="F1188" i="13"/>
  <c r="P1187" i="13"/>
  <c r="N1187" i="13"/>
  <c r="K1187" i="13"/>
  <c r="P1186" i="13"/>
  <c r="N1186" i="13"/>
  <c r="K1186" i="13"/>
  <c r="I1186" i="13"/>
  <c r="F1186" i="13"/>
  <c r="E1186" i="13"/>
  <c r="P1185" i="13"/>
  <c r="N1185" i="13"/>
  <c r="K1185" i="13"/>
  <c r="I1185" i="13"/>
  <c r="P1184" i="13"/>
  <c r="N1184" i="13"/>
  <c r="K1184" i="13"/>
  <c r="I1184" i="13"/>
  <c r="P1183" i="13"/>
  <c r="N1183" i="13"/>
  <c r="K1183" i="13"/>
  <c r="I1183" i="13"/>
  <c r="F1183" i="13"/>
  <c r="P1182" i="13"/>
  <c r="N1182" i="13"/>
  <c r="K1182" i="13"/>
  <c r="I1182" i="13"/>
  <c r="G1182" i="13"/>
  <c r="F1182" i="13"/>
  <c r="P1181" i="13"/>
  <c r="N1181" i="13"/>
  <c r="K1181" i="13"/>
  <c r="I1181" i="13"/>
  <c r="F1181" i="13"/>
  <c r="P1180" i="13"/>
  <c r="N1180" i="13"/>
  <c r="K1180" i="13"/>
  <c r="I1180" i="13"/>
  <c r="F1180" i="13"/>
  <c r="P1179" i="13"/>
  <c r="N1179" i="13"/>
  <c r="K1179" i="13"/>
  <c r="I1179" i="13"/>
  <c r="G1179" i="13"/>
  <c r="F1179" i="13"/>
  <c r="Q1178" i="13"/>
  <c r="P1178" i="13"/>
  <c r="N1178" i="13"/>
  <c r="K1178" i="13"/>
  <c r="I1178" i="13"/>
  <c r="P1177" i="13"/>
  <c r="N1177" i="13"/>
  <c r="K1177" i="13"/>
  <c r="I1177" i="13"/>
  <c r="F1177" i="13"/>
  <c r="P1176" i="13"/>
  <c r="N1176" i="13"/>
  <c r="K1176" i="13"/>
  <c r="I1176" i="13"/>
  <c r="F1176" i="13"/>
  <c r="P1175" i="13"/>
  <c r="N1175" i="13"/>
  <c r="K1175" i="13"/>
  <c r="I1175" i="13"/>
  <c r="F1175" i="13"/>
  <c r="P1174" i="13"/>
  <c r="N1174" i="13"/>
  <c r="P1173" i="13"/>
  <c r="N1173" i="13"/>
  <c r="K1173" i="13"/>
  <c r="I1173" i="13"/>
  <c r="F1173" i="13"/>
  <c r="P1172" i="13"/>
  <c r="N1172" i="13"/>
  <c r="K1172" i="13"/>
  <c r="I1172" i="13"/>
  <c r="Q1171" i="13"/>
  <c r="P1171" i="13"/>
  <c r="F1171" i="13"/>
  <c r="Q1170" i="13"/>
  <c r="P1170" i="13"/>
  <c r="Q1169" i="13"/>
  <c r="P1169" i="13"/>
  <c r="O1169" i="13"/>
  <c r="N1169" i="13"/>
  <c r="M1169" i="13"/>
  <c r="L1169" i="13"/>
  <c r="K1169" i="13"/>
  <c r="J1169" i="13"/>
  <c r="I1169" i="13"/>
  <c r="H1169" i="13"/>
  <c r="G1169" i="13"/>
  <c r="F1169" i="13"/>
  <c r="E1169" i="13"/>
  <c r="D1169" i="13"/>
  <c r="Q1168" i="13"/>
  <c r="P1168" i="13"/>
  <c r="O1168" i="13"/>
  <c r="N1168" i="13"/>
  <c r="M1168" i="13"/>
  <c r="L1168" i="13"/>
  <c r="J1168" i="13"/>
  <c r="I1168" i="13"/>
  <c r="H1168" i="13"/>
  <c r="G1168" i="13"/>
  <c r="F1168" i="13"/>
  <c r="E1168" i="13"/>
  <c r="D1168" i="13"/>
  <c r="P1167" i="13"/>
  <c r="N1167" i="13"/>
  <c r="P1166" i="13"/>
  <c r="N1166" i="13"/>
  <c r="Q1165" i="13"/>
  <c r="P1165" i="13"/>
  <c r="Q1164" i="13"/>
  <c r="P1164" i="13"/>
  <c r="O1164" i="13"/>
  <c r="N1164" i="13"/>
  <c r="M1164" i="13"/>
  <c r="L1164" i="13"/>
  <c r="K1164" i="13"/>
  <c r="J1164" i="13"/>
  <c r="I1164" i="13"/>
  <c r="H1164" i="13"/>
  <c r="G1164" i="13"/>
  <c r="F1164" i="13"/>
  <c r="E1164" i="13"/>
  <c r="D1164" i="13"/>
  <c r="P1153" i="13"/>
  <c r="N1153" i="13"/>
  <c r="K1153" i="13"/>
  <c r="I1153" i="13"/>
  <c r="F1153" i="13"/>
  <c r="P1152" i="13"/>
  <c r="N1152" i="13"/>
  <c r="P1151" i="13"/>
  <c r="N1151" i="13"/>
  <c r="P1150" i="13"/>
  <c r="N1150" i="13"/>
  <c r="K1150" i="13"/>
  <c r="I1150" i="13"/>
  <c r="F1150" i="13"/>
  <c r="P1149" i="13"/>
  <c r="N1149" i="13"/>
  <c r="K1149" i="13"/>
  <c r="I1149" i="13"/>
  <c r="P1148" i="13"/>
  <c r="N1148" i="13"/>
  <c r="K1148" i="13"/>
  <c r="I1148" i="13"/>
  <c r="P1147" i="13"/>
  <c r="N1147" i="13"/>
  <c r="K1147" i="13"/>
  <c r="I1147" i="13"/>
  <c r="G1147" i="13"/>
  <c r="F1147" i="13"/>
  <c r="P1146" i="13"/>
  <c r="N1146" i="13"/>
  <c r="P1145" i="13"/>
  <c r="N1145" i="13"/>
  <c r="P1144" i="13"/>
  <c r="N1144" i="13"/>
  <c r="P1143" i="13"/>
  <c r="N1143" i="13"/>
  <c r="P1142" i="13"/>
  <c r="N1142" i="13"/>
  <c r="P1141" i="13"/>
  <c r="N1141" i="13"/>
  <c r="K1141" i="13"/>
  <c r="I1141" i="13"/>
  <c r="P1140" i="13"/>
  <c r="N1140" i="13"/>
  <c r="K1140" i="13"/>
  <c r="I1140" i="13"/>
  <c r="G1140" i="13"/>
  <c r="F1140" i="13"/>
  <c r="P1139" i="13"/>
  <c r="N1139" i="13"/>
  <c r="K1139" i="13"/>
  <c r="I1139" i="13"/>
  <c r="P1138" i="13"/>
  <c r="N1138" i="13"/>
  <c r="P1137" i="13"/>
  <c r="N1137" i="13"/>
  <c r="K1137" i="13"/>
  <c r="I1137" i="13"/>
  <c r="F1137" i="13"/>
  <c r="P1136" i="13"/>
  <c r="N1136" i="13"/>
  <c r="P1135" i="13"/>
  <c r="N1135" i="13"/>
  <c r="K1135" i="13"/>
  <c r="I1135" i="13"/>
  <c r="G1135" i="13"/>
  <c r="F1135" i="13"/>
  <c r="P1134" i="13"/>
  <c r="N1134" i="13"/>
  <c r="P1133" i="13"/>
  <c r="N1133" i="13"/>
  <c r="K1133" i="13"/>
  <c r="I1133" i="13"/>
  <c r="F1133" i="13"/>
  <c r="E1133" i="13"/>
  <c r="P1132" i="13"/>
  <c r="N1132" i="13"/>
  <c r="K1132" i="13"/>
  <c r="I1132" i="13"/>
  <c r="G1132" i="13"/>
  <c r="F1132" i="13"/>
  <c r="P1131" i="13"/>
  <c r="I1131" i="13"/>
  <c r="P1130" i="13"/>
  <c r="N1130" i="13"/>
  <c r="P1129" i="13"/>
  <c r="N1129" i="13"/>
  <c r="P1128" i="13"/>
  <c r="N1128" i="13"/>
  <c r="K1128" i="13"/>
  <c r="I1128" i="13"/>
  <c r="Q1127" i="13"/>
  <c r="P1127" i="13"/>
  <c r="Q1126" i="13"/>
  <c r="P1126" i="13"/>
  <c r="I1126" i="13"/>
  <c r="Q1125" i="13"/>
  <c r="P1125" i="13"/>
  <c r="O1125" i="13"/>
  <c r="N1125" i="13"/>
  <c r="M1125" i="13"/>
  <c r="L1125" i="13"/>
  <c r="K1125" i="13"/>
  <c r="J1125" i="13"/>
  <c r="I1125" i="13"/>
  <c r="H1125" i="13"/>
  <c r="G1125" i="13"/>
  <c r="F1125" i="13"/>
  <c r="E1125" i="13"/>
  <c r="D1125" i="13"/>
  <c r="P1096" i="13"/>
  <c r="N1096" i="13"/>
  <c r="P1095" i="13"/>
  <c r="N1095" i="13"/>
  <c r="P1094" i="13"/>
  <c r="N1094" i="13"/>
  <c r="P1093" i="13"/>
  <c r="P1092" i="13"/>
  <c r="N1092" i="13"/>
  <c r="P1091" i="13"/>
  <c r="N1091" i="13"/>
  <c r="P1090" i="13"/>
  <c r="N1090" i="13"/>
  <c r="P1089" i="13"/>
  <c r="N1089" i="13"/>
  <c r="P1088" i="13"/>
  <c r="N1088" i="13"/>
  <c r="P1087" i="13"/>
  <c r="N1087" i="13"/>
  <c r="P1086" i="13"/>
  <c r="N1086" i="13"/>
  <c r="P1085" i="13"/>
  <c r="N1085" i="13"/>
  <c r="P1084" i="13"/>
  <c r="N1084" i="13"/>
  <c r="P1083" i="13"/>
  <c r="N1083" i="13"/>
  <c r="P1082" i="13"/>
  <c r="N1082" i="13"/>
  <c r="P1081" i="13"/>
  <c r="N1081" i="13"/>
  <c r="P1080" i="13"/>
  <c r="N1080" i="13"/>
  <c r="P1079" i="13"/>
  <c r="N1079" i="13"/>
  <c r="P1078" i="13"/>
  <c r="I1078" i="13"/>
  <c r="P1077" i="13"/>
  <c r="N1077" i="13"/>
  <c r="K1077" i="13"/>
  <c r="I1077" i="13"/>
  <c r="P1076" i="13"/>
  <c r="N1076" i="13"/>
  <c r="K1076" i="13"/>
  <c r="I1076" i="13"/>
  <c r="P1075" i="13"/>
  <c r="N1075" i="13"/>
  <c r="K1075" i="13"/>
  <c r="I1075" i="13"/>
  <c r="F1075" i="13"/>
  <c r="P1074" i="13"/>
  <c r="N1074" i="13"/>
  <c r="K1074" i="13"/>
  <c r="I1074" i="13"/>
  <c r="G1074" i="13"/>
  <c r="F1074" i="13"/>
  <c r="P1073" i="13"/>
  <c r="N1073" i="13"/>
  <c r="K1073" i="13"/>
  <c r="I1073" i="13"/>
  <c r="P1072" i="13"/>
  <c r="N1072" i="13"/>
  <c r="K1072" i="13"/>
  <c r="I1072" i="13"/>
  <c r="P1071" i="13"/>
  <c r="N1071" i="13"/>
  <c r="L1071" i="13"/>
  <c r="K1071" i="13"/>
  <c r="I1071" i="13"/>
  <c r="F1071" i="13"/>
  <c r="P1070" i="13"/>
  <c r="N1070" i="13"/>
  <c r="K1070" i="13"/>
  <c r="I1070" i="13"/>
  <c r="P1069" i="13"/>
  <c r="N1069" i="13"/>
  <c r="K1069" i="13"/>
  <c r="I1069" i="13"/>
  <c r="P1068" i="13"/>
  <c r="N1068" i="13"/>
  <c r="K1068" i="13"/>
  <c r="I1068" i="13"/>
  <c r="P1067" i="13"/>
  <c r="N1067" i="13"/>
  <c r="K1067" i="13"/>
  <c r="I1067" i="13"/>
  <c r="P1066" i="13"/>
  <c r="N1066" i="13"/>
  <c r="K1066" i="13"/>
  <c r="I1066" i="13"/>
  <c r="P1065" i="13"/>
  <c r="N1065" i="13"/>
  <c r="K1065" i="13"/>
  <c r="I1065" i="13"/>
  <c r="P1064" i="13"/>
  <c r="N1064" i="13"/>
  <c r="K1064" i="13"/>
  <c r="I1064" i="13"/>
  <c r="F1064" i="13"/>
  <c r="P1063" i="13"/>
  <c r="N1063" i="13"/>
  <c r="K1063" i="13"/>
  <c r="I1063" i="13"/>
  <c r="P1062" i="13"/>
  <c r="N1062" i="13"/>
  <c r="L1062" i="13"/>
  <c r="K1062" i="13"/>
  <c r="I1062" i="13"/>
  <c r="P1061" i="13"/>
  <c r="N1061" i="13"/>
  <c r="K1061" i="13"/>
  <c r="I1061" i="13"/>
  <c r="Q1060" i="13"/>
  <c r="P1060" i="13"/>
  <c r="K1060" i="13"/>
  <c r="I1060" i="13"/>
  <c r="Q1059" i="13"/>
  <c r="Q984" i="13"/>
  <c r="P984" i="13"/>
  <c r="O984" i="13"/>
  <c r="N984" i="13"/>
  <c r="M984" i="13"/>
  <c r="L984" i="13"/>
  <c r="P983" i="13"/>
  <c r="N983" i="13"/>
  <c r="P982" i="13"/>
  <c r="N982" i="13"/>
  <c r="P981" i="13"/>
  <c r="N981" i="13"/>
  <c r="P980" i="13"/>
  <c r="N980" i="13"/>
  <c r="P979" i="13"/>
  <c r="N979" i="13"/>
  <c r="P978" i="13"/>
  <c r="N978" i="13"/>
  <c r="P977" i="13"/>
  <c r="N977" i="13"/>
  <c r="P976" i="13"/>
  <c r="N976" i="13"/>
  <c r="P975" i="13"/>
  <c r="N975" i="13"/>
  <c r="P974" i="13"/>
  <c r="N974" i="13"/>
  <c r="P973" i="13"/>
  <c r="N973" i="13"/>
  <c r="P972" i="13"/>
  <c r="N972" i="13"/>
  <c r="P971" i="13"/>
  <c r="N971" i="13"/>
  <c r="P970" i="13"/>
  <c r="N970" i="13"/>
  <c r="P969" i="13"/>
  <c r="N969" i="13"/>
  <c r="P968" i="13"/>
  <c r="N968" i="13"/>
  <c r="P967" i="13"/>
  <c r="N967" i="13"/>
  <c r="P966" i="13"/>
  <c r="N966" i="13"/>
  <c r="P965" i="13"/>
  <c r="N965" i="13"/>
  <c r="P964" i="13"/>
  <c r="N964" i="13"/>
  <c r="P963" i="13"/>
  <c r="N963" i="13"/>
  <c r="P962" i="13"/>
  <c r="N962" i="13"/>
  <c r="P961" i="13"/>
  <c r="N961" i="13"/>
  <c r="P960" i="13"/>
  <c r="N960" i="13"/>
  <c r="P959" i="13"/>
  <c r="N959" i="13"/>
  <c r="P958" i="13"/>
  <c r="N958" i="13"/>
  <c r="P957" i="13"/>
  <c r="N957" i="13"/>
  <c r="P956" i="13"/>
  <c r="N956" i="13"/>
  <c r="P955" i="13"/>
  <c r="N955" i="13"/>
  <c r="P954" i="13"/>
  <c r="N954" i="13"/>
  <c r="P953" i="13"/>
  <c r="N953" i="13"/>
  <c r="P952" i="13"/>
  <c r="N952" i="13"/>
  <c r="P951" i="13"/>
  <c r="N951" i="13"/>
  <c r="P950" i="13"/>
  <c r="N950" i="13"/>
  <c r="P949" i="13"/>
  <c r="N949" i="13"/>
  <c r="P948" i="13"/>
  <c r="N948" i="13"/>
  <c r="P947" i="13"/>
  <c r="N947" i="13"/>
  <c r="P946" i="13"/>
  <c r="N946" i="13"/>
  <c r="P945" i="13"/>
  <c r="N945" i="13"/>
  <c r="P944" i="13"/>
  <c r="N944" i="13"/>
  <c r="P943" i="13"/>
  <c r="N943" i="13"/>
  <c r="P942" i="13"/>
  <c r="N942" i="13"/>
  <c r="P941" i="13"/>
  <c r="N941" i="13"/>
  <c r="P940" i="13"/>
  <c r="N940" i="13"/>
  <c r="P939" i="13"/>
  <c r="N939" i="13"/>
  <c r="P938" i="13"/>
  <c r="N938" i="13"/>
  <c r="P937" i="13"/>
  <c r="N937" i="13"/>
  <c r="P936" i="13"/>
  <c r="N936" i="13"/>
  <c r="P935" i="13"/>
  <c r="N935" i="13"/>
  <c r="P934" i="13"/>
  <c r="N934" i="13"/>
  <c r="P933" i="13"/>
  <c r="N933" i="13"/>
  <c r="P932" i="13"/>
  <c r="N932" i="13"/>
  <c r="P931" i="13"/>
  <c r="N931" i="13"/>
  <c r="P930" i="13"/>
  <c r="N930" i="13"/>
  <c r="P929" i="13"/>
  <c r="N929" i="13"/>
  <c r="P928" i="13"/>
  <c r="N928" i="13"/>
  <c r="P927" i="13"/>
  <c r="N927" i="13"/>
  <c r="P926" i="13"/>
  <c r="N926" i="13"/>
  <c r="P925" i="13"/>
  <c r="N925" i="13"/>
  <c r="P924" i="13"/>
  <c r="N924" i="13"/>
  <c r="P923" i="13"/>
  <c r="N923" i="13"/>
  <c r="P922" i="13"/>
  <c r="N922" i="13"/>
  <c r="P921" i="13"/>
  <c r="N921" i="13"/>
  <c r="P920" i="13"/>
  <c r="N920" i="13"/>
  <c r="P919" i="13"/>
  <c r="N919" i="13"/>
  <c r="P918" i="13"/>
  <c r="N918" i="13"/>
  <c r="P917" i="13"/>
  <c r="N917" i="13"/>
  <c r="P916" i="13"/>
  <c r="N916" i="13"/>
  <c r="P915" i="13"/>
  <c r="N915" i="13"/>
  <c r="P914" i="13"/>
  <c r="N914" i="13"/>
  <c r="P913" i="13"/>
  <c r="N913" i="13"/>
  <c r="P912" i="13"/>
  <c r="N912" i="13"/>
  <c r="P911" i="13"/>
  <c r="N911" i="13"/>
  <c r="P910" i="13"/>
  <c r="N910" i="13"/>
  <c r="P909" i="13"/>
  <c r="N909" i="13"/>
  <c r="P908" i="13"/>
  <c r="N908" i="13"/>
  <c r="P907" i="13"/>
  <c r="N907" i="13"/>
  <c r="P906" i="13"/>
  <c r="N906" i="13"/>
  <c r="P905" i="13"/>
  <c r="N905" i="13"/>
  <c r="P904" i="13"/>
  <c r="N904" i="13"/>
  <c r="P903" i="13"/>
  <c r="N903" i="13"/>
  <c r="P902" i="13"/>
  <c r="N902" i="13"/>
  <c r="P901" i="13"/>
  <c r="N901" i="13"/>
  <c r="P900" i="13"/>
  <c r="N900" i="13"/>
  <c r="P899" i="13"/>
  <c r="N899" i="13"/>
  <c r="P898" i="13"/>
  <c r="N898" i="13"/>
  <c r="P897" i="13"/>
  <c r="N897" i="13"/>
  <c r="P896" i="13"/>
  <c r="N896" i="13"/>
  <c r="P895" i="13"/>
  <c r="N895" i="13"/>
  <c r="P894" i="13"/>
  <c r="N894" i="13"/>
  <c r="P893" i="13"/>
  <c r="N893" i="13"/>
  <c r="P892" i="13"/>
  <c r="N892" i="13"/>
  <c r="P891" i="13"/>
  <c r="N891" i="13"/>
  <c r="P890" i="13"/>
  <c r="N890" i="13"/>
  <c r="P889" i="13"/>
  <c r="N889" i="13"/>
  <c r="P888" i="13"/>
  <c r="N888" i="13"/>
  <c r="P887" i="13"/>
  <c r="N887" i="13"/>
  <c r="P886" i="13"/>
  <c r="N886" i="13"/>
  <c r="P885" i="13"/>
  <c r="N885" i="13"/>
  <c r="P884" i="13"/>
  <c r="N884" i="13"/>
  <c r="P883" i="13"/>
  <c r="N883" i="13"/>
  <c r="P882" i="13"/>
  <c r="N882" i="13"/>
  <c r="P881" i="13"/>
  <c r="N881" i="13"/>
  <c r="P880" i="13"/>
  <c r="N880" i="13"/>
  <c r="P879" i="13"/>
  <c r="N879" i="13"/>
  <c r="P878" i="13"/>
  <c r="N878" i="13"/>
  <c r="P877" i="13"/>
  <c r="N877" i="13"/>
  <c r="P876" i="13"/>
  <c r="N876" i="13"/>
  <c r="P875" i="13"/>
  <c r="N875" i="13"/>
  <c r="P874" i="13"/>
  <c r="N874" i="13"/>
  <c r="P873" i="13"/>
  <c r="N873" i="13"/>
  <c r="P872" i="13"/>
  <c r="N872" i="13"/>
  <c r="P871" i="13"/>
  <c r="N871" i="13"/>
  <c r="P870" i="13"/>
  <c r="N870" i="13"/>
  <c r="P869" i="13"/>
  <c r="N869" i="13"/>
  <c r="P868" i="13"/>
  <c r="N868" i="13"/>
  <c r="P867" i="13"/>
  <c r="N867" i="13"/>
  <c r="P866" i="13"/>
  <c r="N866" i="13"/>
  <c r="P865" i="13"/>
  <c r="N865" i="13"/>
  <c r="P864" i="13"/>
  <c r="N864" i="13"/>
  <c r="P863" i="13"/>
  <c r="N863" i="13"/>
  <c r="P862" i="13"/>
  <c r="N862" i="13"/>
  <c r="P861" i="13"/>
  <c r="N861" i="13"/>
  <c r="P860" i="13"/>
  <c r="N860" i="13"/>
  <c r="P859" i="13"/>
  <c r="N859" i="13"/>
  <c r="P858" i="13"/>
  <c r="N858" i="13"/>
  <c r="P857" i="13"/>
  <c r="N857" i="13"/>
  <c r="P856" i="13"/>
  <c r="N856" i="13"/>
  <c r="P855" i="13"/>
  <c r="N855" i="13"/>
  <c r="P854" i="13"/>
  <c r="N854" i="13"/>
  <c r="P853" i="13"/>
  <c r="N853" i="13"/>
  <c r="P852" i="13"/>
  <c r="N852" i="13"/>
  <c r="P851" i="13"/>
  <c r="N851" i="13"/>
  <c r="P850" i="13"/>
  <c r="N850" i="13"/>
  <c r="I850" i="13"/>
  <c r="G850" i="13"/>
  <c r="F850" i="13"/>
  <c r="P849" i="13"/>
  <c r="P848" i="13"/>
  <c r="N848" i="13"/>
  <c r="K848" i="13"/>
  <c r="I848" i="13"/>
  <c r="P847" i="13"/>
  <c r="N847" i="13"/>
  <c r="K847" i="13"/>
  <c r="I847" i="13"/>
  <c r="P846" i="13"/>
  <c r="N846" i="13"/>
  <c r="K846" i="13"/>
  <c r="I846" i="13"/>
  <c r="P845" i="13"/>
  <c r="N845" i="13"/>
  <c r="K845" i="13"/>
  <c r="I845" i="13"/>
  <c r="P844" i="13"/>
  <c r="N844" i="13"/>
  <c r="K844" i="13"/>
  <c r="I844" i="13"/>
  <c r="P843" i="13"/>
  <c r="N843" i="13"/>
  <c r="K843" i="13"/>
  <c r="I843" i="13"/>
  <c r="P842" i="13"/>
  <c r="N842" i="13"/>
  <c r="K842" i="13"/>
  <c r="I842" i="13"/>
  <c r="P841" i="13"/>
  <c r="N841" i="13"/>
  <c r="K841" i="13"/>
  <c r="I841" i="13"/>
  <c r="F841" i="13"/>
  <c r="P840" i="13"/>
  <c r="N840" i="13"/>
  <c r="L840" i="13"/>
  <c r="K840" i="13"/>
  <c r="I840" i="13"/>
  <c r="P839" i="13"/>
  <c r="N839" i="13"/>
  <c r="K839" i="13"/>
  <c r="I839" i="13"/>
  <c r="G839" i="13"/>
  <c r="F839" i="13"/>
  <c r="P838" i="13"/>
  <c r="N838" i="13"/>
  <c r="K838" i="13"/>
  <c r="I838" i="13"/>
  <c r="G838" i="13"/>
  <c r="F838" i="13"/>
  <c r="P837" i="13"/>
  <c r="N837" i="13"/>
  <c r="K837" i="13"/>
  <c r="I837" i="13"/>
  <c r="P836" i="13"/>
  <c r="N836" i="13"/>
  <c r="K836" i="13"/>
  <c r="I836" i="13"/>
  <c r="P835" i="13"/>
  <c r="N835" i="13"/>
  <c r="K835" i="13"/>
  <c r="I835" i="13"/>
  <c r="P834" i="13"/>
  <c r="N834" i="13"/>
  <c r="K834" i="13"/>
  <c r="I834" i="13"/>
  <c r="P833" i="13"/>
  <c r="N833" i="13"/>
  <c r="K833" i="13"/>
  <c r="I833" i="13"/>
  <c r="P832" i="13"/>
  <c r="N832" i="13"/>
  <c r="K832" i="13"/>
  <c r="I832" i="13"/>
  <c r="F832" i="13"/>
  <c r="P831" i="13"/>
  <c r="N831" i="13"/>
  <c r="K831" i="13"/>
  <c r="I831" i="13"/>
  <c r="F831" i="13"/>
  <c r="P830" i="13"/>
  <c r="N830" i="13"/>
  <c r="K830" i="13"/>
  <c r="I830" i="13"/>
  <c r="F830" i="13"/>
  <c r="P829" i="13"/>
  <c r="N829" i="13"/>
  <c r="K829" i="13"/>
  <c r="I829" i="13"/>
  <c r="P828" i="13"/>
  <c r="N828" i="13"/>
  <c r="K828" i="13"/>
  <c r="I828" i="13"/>
  <c r="F828" i="13"/>
  <c r="P827" i="13"/>
  <c r="N827" i="13"/>
  <c r="K827" i="13"/>
  <c r="I827" i="13"/>
  <c r="F827" i="13"/>
  <c r="P826" i="13"/>
  <c r="N826" i="13"/>
  <c r="L826" i="13"/>
  <c r="K826" i="13"/>
  <c r="I826" i="13"/>
  <c r="F826" i="13"/>
  <c r="P825" i="13"/>
  <c r="N825" i="13"/>
  <c r="K825" i="13"/>
  <c r="I825" i="13"/>
  <c r="P824" i="13"/>
  <c r="N824" i="13"/>
  <c r="K824" i="13"/>
  <c r="I824" i="13"/>
  <c r="P823" i="13"/>
  <c r="N823" i="13"/>
  <c r="K823" i="13"/>
  <c r="I823" i="13"/>
  <c r="P822" i="13"/>
  <c r="N822" i="13"/>
  <c r="K822" i="13"/>
  <c r="I822" i="13"/>
  <c r="F822" i="13"/>
  <c r="P821" i="13"/>
  <c r="N821" i="13"/>
  <c r="K821" i="13"/>
  <c r="I821" i="13"/>
  <c r="F821" i="13"/>
  <c r="P820" i="13"/>
  <c r="N820" i="13"/>
  <c r="K820" i="13"/>
  <c r="I820" i="13"/>
  <c r="G820" i="13"/>
  <c r="F820" i="13"/>
  <c r="P819" i="13"/>
  <c r="N819" i="13"/>
  <c r="K819" i="13"/>
  <c r="I819" i="13"/>
  <c r="G819" i="13"/>
  <c r="F819" i="13"/>
  <c r="P818" i="13"/>
  <c r="N818" i="13"/>
  <c r="K818" i="13"/>
  <c r="I818" i="13"/>
  <c r="G818" i="13"/>
  <c r="F818" i="13"/>
  <c r="P817" i="13"/>
  <c r="N817" i="13"/>
  <c r="K817" i="13"/>
  <c r="I817" i="13"/>
  <c r="P816" i="13"/>
  <c r="N816" i="13"/>
  <c r="K816" i="13"/>
  <c r="I816" i="13"/>
  <c r="P815" i="13"/>
  <c r="N815" i="13"/>
  <c r="K815" i="13"/>
  <c r="I815" i="13"/>
  <c r="F815" i="13"/>
  <c r="P814" i="13"/>
  <c r="N814" i="13"/>
  <c r="K814" i="13"/>
  <c r="I814" i="13"/>
  <c r="P813" i="13"/>
  <c r="N813" i="13"/>
  <c r="K813" i="13"/>
  <c r="I813" i="13"/>
  <c r="F813" i="13"/>
  <c r="P812" i="13"/>
  <c r="N812" i="13"/>
  <c r="K812" i="13"/>
  <c r="I812" i="13"/>
  <c r="F812" i="13"/>
  <c r="P811" i="13"/>
  <c r="N811" i="13"/>
  <c r="K811" i="13"/>
  <c r="I811" i="13"/>
  <c r="F811" i="13"/>
  <c r="P810" i="13"/>
  <c r="N810" i="13"/>
  <c r="K810" i="13"/>
  <c r="I810" i="13"/>
  <c r="P809" i="13"/>
  <c r="N809" i="13"/>
  <c r="I809" i="13"/>
  <c r="F809" i="13"/>
  <c r="P808" i="13"/>
  <c r="N808" i="13"/>
  <c r="K808" i="13"/>
  <c r="I808" i="13"/>
  <c r="P807" i="13"/>
  <c r="N807" i="13"/>
  <c r="K807" i="13"/>
  <c r="I807" i="13"/>
  <c r="P806" i="13"/>
  <c r="N806" i="13"/>
  <c r="K806" i="13"/>
  <c r="I806" i="13"/>
  <c r="P805" i="13"/>
  <c r="N805" i="13"/>
  <c r="K805" i="13"/>
  <c r="I805" i="13"/>
  <c r="G805" i="13"/>
  <c r="F805" i="13"/>
  <c r="P804" i="13"/>
  <c r="N804" i="13"/>
  <c r="K804" i="13"/>
  <c r="I804" i="13"/>
  <c r="G804" i="13"/>
  <c r="F804" i="13"/>
  <c r="P803" i="13"/>
  <c r="N803" i="13"/>
  <c r="K803" i="13"/>
  <c r="I803" i="13"/>
  <c r="P802" i="13"/>
  <c r="N802" i="13"/>
  <c r="K802" i="13"/>
  <c r="I802" i="13"/>
  <c r="F802" i="13"/>
  <c r="P801" i="13"/>
  <c r="N801" i="13"/>
  <c r="K801" i="13"/>
  <c r="I801" i="13"/>
  <c r="F801" i="13"/>
  <c r="P800" i="13"/>
  <c r="N800" i="13"/>
  <c r="K800" i="13"/>
  <c r="I800" i="13"/>
  <c r="F800" i="13"/>
  <c r="P799" i="13"/>
  <c r="N799" i="13"/>
  <c r="K799" i="13"/>
  <c r="I799" i="13"/>
  <c r="F799" i="13"/>
  <c r="P798" i="13"/>
  <c r="N798" i="13"/>
  <c r="K798" i="13"/>
  <c r="I798" i="13"/>
  <c r="P797" i="13"/>
  <c r="N797" i="13"/>
  <c r="K797" i="13"/>
  <c r="I797" i="13"/>
  <c r="F797" i="13"/>
  <c r="P796" i="13"/>
  <c r="N796" i="13"/>
  <c r="P795" i="13"/>
  <c r="N795" i="13"/>
  <c r="K795" i="13"/>
  <c r="I795" i="13"/>
  <c r="F795" i="13"/>
  <c r="P794" i="13"/>
  <c r="N794" i="13"/>
  <c r="K794" i="13"/>
  <c r="I794" i="13"/>
  <c r="G794" i="13"/>
  <c r="F794" i="13"/>
  <c r="P793" i="13"/>
  <c r="N793" i="13"/>
  <c r="K793" i="13"/>
  <c r="I793" i="13"/>
  <c r="G793" i="13"/>
  <c r="F793" i="13"/>
  <c r="P792" i="13"/>
  <c r="N792" i="13"/>
  <c r="K792" i="13"/>
  <c r="I792" i="13"/>
  <c r="P791" i="13"/>
  <c r="N791" i="13"/>
  <c r="K791" i="13"/>
  <c r="I791" i="13"/>
  <c r="P790" i="13"/>
  <c r="N790" i="13"/>
  <c r="K790" i="13"/>
  <c r="I790" i="13"/>
  <c r="P789" i="13"/>
  <c r="N789" i="13"/>
  <c r="K789" i="13"/>
  <c r="I789" i="13"/>
  <c r="F789" i="13"/>
  <c r="P788" i="13"/>
  <c r="N788" i="13"/>
  <c r="K788" i="13"/>
  <c r="I788" i="13"/>
  <c r="P787" i="13"/>
  <c r="N787" i="13"/>
  <c r="K787" i="13"/>
  <c r="I787" i="13"/>
  <c r="P786" i="13"/>
  <c r="N786" i="13"/>
  <c r="L786" i="13"/>
  <c r="K786" i="13"/>
  <c r="I786" i="13"/>
  <c r="P785" i="13"/>
  <c r="N785" i="13"/>
  <c r="K785" i="13"/>
  <c r="I785" i="13"/>
  <c r="P784" i="13"/>
  <c r="N784" i="13"/>
  <c r="K784" i="13"/>
  <c r="I784" i="13"/>
  <c r="G784" i="13"/>
  <c r="F784" i="13"/>
  <c r="P783" i="13"/>
  <c r="N783" i="13"/>
  <c r="K783" i="13"/>
  <c r="I783" i="13"/>
  <c r="G783" i="13"/>
  <c r="F783" i="13"/>
  <c r="P782" i="13"/>
  <c r="N782" i="13"/>
  <c r="K782" i="13"/>
  <c r="I782" i="13"/>
  <c r="P781" i="13"/>
  <c r="N781" i="13"/>
  <c r="K781" i="13"/>
  <c r="I781" i="13"/>
  <c r="P780" i="13"/>
  <c r="N780" i="13"/>
  <c r="K780" i="13"/>
  <c r="I780" i="13"/>
  <c r="F780" i="13"/>
  <c r="P779" i="13"/>
  <c r="N779" i="13"/>
  <c r="K779" i="13"/>
  <c r="I779" i="13"/>
  <c r="F779" i="13"/>
  <c r="P778" i="13"/>
  <c r="N778" i="13"/>
  <c r="K778" i="13"/>
  <c r="I778" i="13"/>
  <c r="F778" i="13"/>
  <c r="P777" i="13"/>
  <c r="N777" i="13"/>
  <c r="K777" i="13"/>
  <c r="I777" i="13"/>
  <c r="P776" i="13"/>
  <c r="N776" i="13"/>
  <c r="K776" i="13"/>
  <c r="I776" i="13"/>
  <c r="F776" i="13"/>
  <c r="P775" i="13"/>
  <c r="N775" i="13"/>
  <c r="K775" i="13"/>
  <c r="I775" i="13"/>
  <c r="F775" i="13"/>
  <c r="P774" i="13"/>
  <c r="N774" i="13"/>
  <c r="K774" i="13"/>
  <c r="I774" i="13"/>
  <c r="P773" i="13"/>
  <c r="N773" i="13"/>
  <c r="I773" i="13"/>
  <c r="P772" i="13"/>
  <c r="N772" i="13"/>
  <c r="I772" i="13"/>
  <c r="P771" i="13"/>
  <c r="N771" i="13"/>
  <c r="K771" i="13"/>
  <c r="I771" i="13"/>
  <c r="F771" i="13"/>
  <c r="P770" i="13"/>
  <c r="N770" i="13"/>
  <c r="K770" i="13"/>
  <c r="I770" i="13"/>
  <c r="F770" i="13"/>
  <c r="P769" i="13"/>
  <c r="N769" i="13"/>
  <c r="K769" i="13"/>
  <c r="I769" i="13"/>
  <c r="P768" i="13"/>
  <c r="N768" i="13"/>
  <c r="K768" i="13"/>
  <c r="I768" i="13"/>
  <c r="P767" i="13"/>
  <c r="N767" i="13"/>
  <c r="L767" i="13"/>
  <c r="K767" i="13"/>
  <c r="I767" i="13"/>
  <c r="F767" i="13"/>
  <c r="P766" i="13"/>
  <c r="N766" i="13"/>
  <c r="K766" i="13"/>
  <c r="I766" i="13"/>
  <c r="F766" i="13"/>
  <c r="P765" i="13"/>
  <c r="N765" i="13"/>
  <c r="K765" i="13"/>
  <c r="I765" i="13"/>
  <c r="F765" i="13"/>
  <c r="P764" i="13"/>
  <c r="N764" i="13"/>
  <c r="K764" i="13"/>
  <c r="I764" i="13"/>
  <c r="P763" i="13"/>
  <c r="N763" i="13"/>
  <c r="K763" i="13"/>
  <c r="I763" i="13"/>
  <c r="P762" i="13"/>
  <c r="N762" i="13"/>
  <c r="K762" i="13"/>
  <c r="I762" i="13"/>
  <c r="P761" i="13"/>
  <c r="N761" i="13"/>
  <c r="K761" i="13"/>
  <c r="I761" i="13"/>
  <c r="P760" i="13"/>
  <c r="N760" i="13"/>
  <c r="P759" i="13"/>
  <c r="N759" i="13"/>
  <c r="K759" i="13"/>
  <c r="I759" i="13"/>
  <c r="F759" i="13"/>
  <c r="P758" i="13"/>
  <c r="N758" i="13"/>
  <c r="P757" i="13"/>
  <c r="N757" i="13"/>
  <c r="K757" i="13"/>
  <c r="I757" i="13"/>
  <c r="F757" i="13"/>
  <c r="P756" i="13"/>
  <c r="N756" i="13"/>
  <c r="K756" i="13"/>
  <c r="I756" i="13"/>
  <c r="F756" i="13"/>
  <c r="P755" i="13"/>
  <c r="N755" i="13"/>
  <c r="K755" i="13"/>
  <c r="I755" i="13"/>
  <c r="G755" i="13"/>
  <c r="F755" i="13"/>
  <c r="P754" i="13"/>
  <c r="N754" i="13"/>
  <c r="K754" i="13"/>
  <c r="I754" i="13"/>
  <c r="G754" i="13"/>
  <c r="F754" i="13"/>
  <c r="P753" i="13"/>
  <c r="N753" i="13"/>
  <c r="K753" i="13"/>
  <c r="I753" i="13"/>
  <c r="G753" i="13"/>
  <c r="F753" i="13"/>
  <c r="P752" i="13"/>
  <c r="N752" i="13"/>
  <c r="K752" i="13"/>
  <c r="I752" i="13"/>
  <c r="P751" i="13"/>
  <c r="N751" i="13"/>
  <c r="K751" i="13"/>
  <c r="I751" i="13"/>
  <c r="P750" i="13"/>
  <c r="N750" i="13"/>
  <c r="K750" i="13"/>
  <c r="I750" i="13"/>
  <c r="P749" i="13"/>
  <c r="N749" i="13"/>
  <c r="K749" i="13"/>
  <c r="I749" i="13"/>
  <c r="P748" i="13"/>
  <c r="N748" i="13"/>
  <c r="K748" i="13"/>
  <c r="I748" i="13"/>
  <c r="P747" i="13"/>
  <c r="N747" i="13"/>
  <c r="K747" i="13"/>
  <c r="I747" i="13"/>
  <c r="P746" i="13"/>
  <c r="N746" i="13"/>
  <c r="K746" i="13"/>
  <c r="I746" i="13"/>
  <c r="G746" i="13"/>
  <c r="F746" i="13"/>
  <c r="P745" i="13"/>
  <c r="N745" i="13"/>
  <c r="K745" i="13"/>
  <c r="I745" i="13"/>
  <c r="P744" i="13"/>
  <c r="N744" i="13"/>
  <c r="K744" i="13"/>
  <c r="I744" i="13"/>
  <c r="G744" i="13"/>
  <c r="F744" i="13"/>
  <c r="Q743" i="13"/>
  <c r="P743" i="13"/>
  <c r="Q742" i="13"/>
  <c r="P742" i="13"/>
  <c r="Q741" i="13"/>
  <c r="P741" i="13"/>
  <c r="Q740" i="13"/>
  <c r="P740" i="13"/>
  <c r="Q739" i="13"/>
  <c r="P739" i="13"/>
  <c r="O739" i="13"/>
  <c r="N739" i="13"/>
  <c r="M739" i="13"/>
  <c r="L739" i="13"/>
  <c r="K739" i="13"/>
  <c r="J739" i="13"/>
  <c r="I739" i="13"/>
  <c r="H739" i="13"/>
  <c r="G739" i="13"/>
  <c r="F739" i="13"/>
  <c r="E739" i="13"/>
  <c r="D739" i="13"/>
  <c r="Q738" i="13"/>
  <c r="P738" i="13"/>
  <c r="O738" i="13"/>
  <c r="N738" i="13"/>
  <c r="M738" i="13"/>
  <c r="L738" i="13"/>
  <c r="K738" i="13"/>
  <c r="J738" i="13"/>
  <c r="I738" i="13"/>
  <c r="H738" i="13"/>
  <c r="G738" i="13"/>
  <c r="P592" i="13"/>
  <c r="N592" i="13"/>
  <c r="K592" i="13"/>
  <c r="I592" i="13"/>
  <c r="P591" i="13"/>
  <c r="N591" i="13"/>
  <c r="K591" i="13"/>
  <c r="I591" i="13"/>
  <c r="P590" i="13"/>
  <c r="N590" i="13"/>
  <c r="K590" i="13"/>
  <c r="I590" i="13"/>
  <c r="P589" i="13"/>
  <c r="N589" i="13"/>
  <c r="K589" i="13"/>
  <c r="I589" i="13"/>
  <c r="P588" i="13"/>
  <c r="N588" i="13"/>
  <c r="K588" i="13"/>
  <c r="I588" i="13"/>
  <c r="P587" i="13"/>
  <c r="N587" i="13"/>
  <c r="K587" i="13"/>
  <c r="I587" i="13"/>
  <c r="P586" i="13"/>
  <c r="N586" i="13"/>
  <c r="K586" i="13"/>
  <c r="I586" i="13"/>
  <c r="P585" i="13"/>
  <c r="N585" i="13"/>
  <c r="K585" i="13"/>
  <c r="I585" i="13"/>
  <c r="P584" i="13"/>
  <c r="N584" i="13"/>
  <c r="K584" i="13"/>
  <c r="I584" i="13"/>
  <c r="P583" i="13"/>
  <c r="N583" i="13"/>
  <c r="K583" i="13"/>
  <c r="I583" i="13"/>
  <c r="P582" i="13"/>
  <c r="N582" i="13"/>
  <c r="K582" i="13"/>
  <c r="I582" i="13"/>
  <c r="P581" i="13"/>
  <c r="N581" i="13"/>
  <c r="K581" i="13"/>
  <c r="I581" i="13"/>
  <c r="P580" i="13"/>
  <c r="N580" i="13"/>
  <c r="K580" i="13"/>
  <c r="I580" i="13"/>
  <c r="P579" i="13"/>
  <c r="N579" i="13"/>
  <c r="K579" i="13"/>
  <c r="I579" i="13"/>
  <c r="P578" i="13"/>
  <c r="N578" i="13"/>
  <c r="K578" i="13"/>
  <c r="I578" i="13"/>
  <c r="P577" i="13"/>
  <c r="N577" i="13"/>
  <c r="K577" i="13"/>
  <c r="I577" i="13"/>
  <c r="P576" i="13"/>
  <c r="N576" i="13"/>
  <c r="K576" i="13"/>
  <c r="I576" i="13"/>
  <c r="P575" i="13"/>
  <c r="N575" i="13"/>
  <c r="K575" i="13"/>
  <c r="I575" i="13"/>
  <c r="P574" i="13"/>
  <c r="N574" i="13"/>
  <c r="K574" i="13"/>
  <c r="I574" i="13"/>
  <c r="P573" i="13"/>
  <c r="N573" i="13"/>
  <c r="K573" i="13"/>
  <c r="I573" i="13"/>
  <c r="P572" i="13"/>
  <c r="N572" i="13"/>
  <c r="K572" i="13"/>
  <c r="I572" i="13"/>
  <c r="P571" i="13"/>
  <c r="N571" i="13"/>
  <c r="K571" i="13"/>
  <c r="I571" i="13"/>
  <c r="P570" i="13"/>
  <c r="N570" i="13"/>
  <c r="K570" i="13"/>
  <c r="I570" i="13"/>
  <c r="P569" i="13"/>
  <c r="N569" i="13"/>
  <c r="K569" i="13"/>
  <c r="I569" i="13"/>
  <c r="P568" i="13"/>
  <c r="N568" i="13"/>
  <c r="K568" i="13"/>
  <c r="I568" i="13"/>
  <c r="P567" i="13"/>
  <c r="N567" i="13"/>
  <c r="K567" i="13"/>
  <c r="I567" i="13"/>
  <c r="P566" i="13"/>
  <c r="N566" i="13"/>
  <c r="K566" i="13"/>
  <c r="I566" i="13"/>
  <c r="P565" i="13"/>
  <c r="N565" i="13"/>
  <c r="P564" i="13"/>
  <c r="N564" i="13"/>
  <c r="K564" i="13"/>
  <c r="I564" i="13"/>
  <c r="P563" i="13"/>
  <c r="N563" i="13"/>
  <c r="K563" i="13"/>
  <c r="I563" i="13"/>
  <c r="P562" i="13"/>
  <c r="N562" i="13"/>
  <c r="P561" i="13"/>
  <c r="N561" i="13"/>
  <c r="K561" i="13"/>
  <c r="I561" i="13"/>
  <c r="P560" i="13"/>
  <c r="N560" i="13"/>
  <c r="K560" i="13"/>
  <c r="I560" i="13"/>
  <c r="P559" i="13"/>
  <c r="N559" i="13"/>
  <c r="K559" i="13"/>
  <c r="I559" i="13"/>
  <c r="P558" i="13"/>
  <c r="N558" i="13"/>
  <c r="K558" i="13"/>
  <c r="I558" i="13"/>
  <c r="P557" i="13"/>
  <c r="N557" i="13"/>
  <c r="K557" i="13"/>
  <c r="I557" i="13"/>
  <c r="P556" i="13"/>
  <c r="N556" i="13"/>
  <c r="K556" i="13"/>
  <c r="I556" i="13"/>
  <c r="P555" i="13"/>
  <c r="N555" i="13"/>
  <c r="K555" i="13"/>
  <c r="I555" i="13"/>
  <c r="P554" i="13"/>
  <c r="N554" i="13"/>
  <c r="K554" i="13"/>
  <c r="I554" i="13"/>
  <c r="P553" i="13"/>
  <c r="N553" i="13"/>
  <c r="K553" i="13"/>
  <c r="I553" i="13"/>
  <c r="Q552" i="13"/>
  <c r="P552" i="13"/>
  <c r="I552" i="13"/>
  <c r="Q551" i="13"/>
  <c r="P551" i="13"/>
  <c r="Q550" i="13"/>
  <c r="P550" i="13"/>
  <c r="O550" i="13"/>
  <c r="N550" i="13"/>
  <c r="M550" i="13"/>
  <c r="L550" i="13"/>
  <c r="P549" i="13"/>
  <c r="N549" i="13"/>
  <c r="P548" i="13"/>
  <c r="N548" i="13"/>
  <c r="P547" i="13"/>
  <c r="N547" i="13"/>
  <c r="P546" i="13"/>
  <c r="N546" i="13"/>
  <c r="P545" i="13"/>
  <c r="N545" i="13"/>
  <c r="P544" i="13"/>
  <c r="N544" i="13"/>
  <c r="P543" i="13"/>
  <c r="N543" i="13"/>
  <c r="P542" i="13"/>
  <c r="N542" i="13"/>
  <c r="P541" i="13"/>
  <c r="N541" i="13"/>
  <c r="P540" i="13"/>
  <c r="N540" i="13"/>
  <c r="P539" i="13"/>
  <c r="N539" i="13"/>
  <c r="P538" i="13"/>
  <c r="N538" i="13"/>
  <c r="P537" i="13"/>
  <c r="N537" i="13"/>
  <c r="P536" i="13"/>
  <c r="N536" i="13"/>
  <c r="P535" i="13"/>
  <c r="N535" i="13"/>
  <c r="P534" i="13"/>
  <c r="N534" i="13"/>
  <c r="P533" i="13"/>
  <c r="N533" i="13"/>
  <c r="P532" i="13"/>
  <c r="N532" i="13"/>
  <c r="P531" i="13"/>
  <c r="N531" i="13"/>
  <c r="P530" i="13"/>
  <c r="N530" i="13"/>
  <c r="P529" i="13"/>
  <c r="N529" i="13"/>
  <c r="P528" i="13"/>
  <c r="N528" i="13"/>
  <c r="P527" i="13"/>
  <c r="N527" i="13"/>
  <c r="P526" i="13"/>
  <c r="N526" i="13"/>
  <c r="P525" i="13"/>
  <c r="N525" i="13"/>
  <c r="P524" i="13"/>
  <c r="N524" i="13"/>
  <c r="P523" i="13"/>
  <c r="N523" i="13"/>
  <c r="P522" i="13"/>
  <c r="N522" i="13"/>
  <c r="P521" i="13"/>
  <c r="N521" i="13"/>
  <c r="P520" i="13"/>
  <c r="N520" i="13"/>
  <c r="P519" i="13"/>
  <c r="N519" i="13"/>
  <c r="K519" i="13"/>
  <c r="I519" i="13"/>
  <c r="F519" i="13"/>
  <c r="P518" i="13"/>
  <c r="N518" i="13"/>
  <c r="K518" i="13"/>
  <c r="I518" i="13"/>
  <c r="F518" i="13"/>
  <c r="P517" i="13"/>
  <c r="N517" i="13"/>
  <c r="K517" i="13"/>
  <c r="I517" i="13"/>
  <c r="F517" i="13"/>
  <c r="P516" i="13"/>
  <c r="N516" i="13"/>
  <c r="K516" i="13"/>
  <c r="I516" i="13"/>
  <c r="F516" i="13"/>
  <c r="Q515" i="13"/>
  <c r="P515" i="13"/>
  <c r="Q514" i="13"/>
  <c r="P514" i="13"/>
  <c r="Q513" i="13"/>
  <c r="P513" i="13"/>
  <c r="O513" i="13"/>
  <c r="N513" i="13"/>
  <c r="M513" i="13"/>
  <c r="L513" i="13"/>
  <c r="K513" i="13"/>
  <c r="J513" i="13"/>
  <c r="I513" i="13"/>
  <c r="H513" i="13"/>
  <c r="G513" i="13"/>
  <c r="F513" i="13"/>
  <c r="E513" i="13"/>
  <c r="D513" i="13"/>
  <c r="P496" i="13"/>
  <c r="N496" i="13"/>
  <c r="P495" i="13"/>
  <c r="N495" i="13"/>
  <c r="P494" i="13"/>
  <c r="N494" i="13"/>
  <c r="P493" i="13"/>
  <c r="N493" i="13"/>
  <c r="P492" i="13"/>
  <c r="N492" i="13"/>
  <c r="P491" i="13"/>
  <c r="N491" i="13"/>
  <c r="P490" i="13"/>
  <c r="N490" i="13"/>
  <c r="P489" i="13"/>
  <c r="P488" i="13"/>
  <c r="N488" i="13"/>
  <c r="P487" i="13"/>
  <c r="N487" i="13"/>
  <c r="P486" i="13"/>
  <c r="N486" i="13"/>
  <c r="P485" i="13"/>
  <c r="N485" i="13"/>
  <c r="P484" i="13"/>
  <c r="N484" i="13"/>
  <c r="P483" i="13"/>
  <c r="N483" i="13"/>
  <c r="P482" i="13"/>
  <c r="N482" i="13"/>
  <c r="P481" i="13"/>
  <c r="N481" i="13"/>
  <c r="P480" i="13"/>
  <c r="N480" i="13"/>
  <c r="P479" i="13"/>
  <c r="N479" i="13"/>
  <c r="P478" i="13"/>
  <c r="N478" i="13"/>
  <c r="P477" i="13"/>
  <c r="N477" i="13"/>
  <c r="P476" i="13"/>
  <c r="N476" i="13"/>
  <c r="P475" i="13"/>
  <c r="N475" i="13"/>
  <c r="P474" i="13"/>
  <c r="N474" i="13"/>
  <c r="P473" i="13"/>
  <c r="N473" i="13"/>
  <c r="P472" i="13"/>
  <c r="N472" i="13"/>
  <c r="P471" i="13"/>
  <c r="N471" i="13"/>
  <c r="P470" i="13"/>
  <c r="N470" i="13"/>
  <c r="P469" i="13"/>
  <c r="N469" i="13"/>
  <c r="P468" i="13"/>
  <c r="N468" i="13"/>
  <c r="P467" i="13"/>
  <c r="N467" i="13"/>
  <c r="P466" i="13"/>
  <c r="N466" i="13"/>
  <c r="P465" i="13"/>
  <c r="N465" i="13"/>
  <c r="P464" i="13"/>
  <c r="N464" i="13"/>
  <c r="P463" i="13"/>
  <c r="N463" i="13"/>
  <c r="P462" i="13"/>
  <c r="N462" i="13"/>
  <c r="P461" i="13"/>
  <c r="N461" i="13"/>
  <c r="P460" i="13"/>
  <c r="N460" i="13"/>
  <c r="P459" i="13"/>
  <c r="N459" i="13"/>
  <c r="P458" i="13"/>
  <c r="N458" i="13"/>
  <c r="P457" i="13"/>
  <c r="N457" i="13"/>
  <c r="P456" i="13"/>
  <c r="N456" i="13"/>
  <c r="P455" i="13"/>
  <c r="N455" i="13"/>
  <c r="P454" i="13"/>
  <c r="N454" i="13"/>
  <c r="P453" i="13"/>
  <c r="N453" i="13"/>
  <c r="P452" i="13"/>
  <c r="N452" i="13"/>
  <c r="P451" i="13"/>
  <c r="N451" i="13"/>
  <c r="P450" i="13"/>
  <c r="N450" i="13"/>
  <c r="P449" i="13"/>
  <c r="N449" i="13"/>
  <c r="P448" i="13"/>
  <c r="N448" i="13"/>
  <c r="P447" i="13"/>
  <c r="N447" i="13"/>
  <c r="P446" i="13"/>
  <c r="N446" i="13"/>
  <c r="P445" i="13"/>
  <c r="N445" i="13"/>
  <c r="P444" i="13"/>
  <c r="N444" i="13"/>
  <c r="P443" i="13"/>
  <c r="N443" i="13"/>
  <c r="P442" i="13"/>
  <c r="N442" i="13"/>
  <c r="P441" i="13"/>
  <c r="N441" i="13"/>
  <c r="P440" i="13"/>
  <c r="N440" i="13"/>
  <c r="P439" i="13"/>
  <c r="N439" i="13"/>
  <c r="P438" i="13"/>
  <c r="N438" i="13"/>
  <c r="P437" i="13"/>
  <c r="N437" i="13"/>
  <c r="P436" i="13"/>
  <c r="N436" i="13"/>
  <c r="P435" i="13"/>
  <c r="N435" i="13"/>
  <c r="P434" i="13"/>
  <c r="N434" i="13"/>
  <c r="P433" i="13"/>
  <c r="N433" i="13"/>
  <c r="P432" i="13"/>
  <c r="N432" i="13"/>
  <c r="P431" i="13"/>
  <c r="N431" i="13"/>
  <c r="P430" i="13"/>
  <c r="N430" i="13"/>
  <c r="K430" i="13"/>
  <c r="I430" i="13"/>
  <c r="F430" i="13"/>
  <c r="P429" i="13"/>
  <c r="N429" i="13"/>
  <c r="L429" i="13"/>
  <c r="K429" i="13"/>
  <c r="I429" i="13"/>
  <c r="G429" i="13"/>
  <c r="F429" i="13"/>
  <c r="P428" i="13"/>
  <c r="N428" i="13"/>
  <c r="K428" i="13"/>
  <c r="I428" i="13"/>
  <c r="P427" i="13"/>
  <c r="N427" i="13"/>
  <c r="K427" i="13"/>
  <c r="I427" i="13"/>
  <c r="F427" i="13"/>
  <c r="P426" i="13"/>
  <c r="N426" i="13"/>
  <c r="K426" i="13"/>
  <c r="I426" i="13"/>
  <c r="F426" i="13"/>
  <c r="P425" i="13"/>
  <c r="N425" i="13"/>
  <c r="K425" i="13"/>
  <c r="I425" i="13"/>
  <c r="F425" i="13"/>
  <c r="P424" i="13"/>
  <c r="N424" i="13"/>
  <c r="K424" i="13"/>
  <c r="I424" i="13"/>
  <c r="P423" i="13"/>
  <c r="N423" i="13"/>
  <c r="L423" i="13"/>
  <c r="K423" i="13"/>
  <c r="I423" i="13"/>
  <c r="F423" i="13"/>
  <c r="P422" i="13"/>
  <c r="N422" i="13"/>
  <c r="I422" i="13"/>
  <c r="F422" i="13"/>
  <c r="Q421" i="13"/>
  <c r="P421" i="13"/>
  <c r="Q420" i="13"/>
  <c r="P420" i="13"/>
  <c r="O420" i="13"/>
  <c r="N420" i="13"/>
  <c r="M420" i="13"/>
  <c r="L420" i="13"/>
  <c r="K420" i="13"/>
  <c r="J420" i="13"/>
  <c r="I420" i="13"/>
  <c r="H420" i="13"/>
  <c r="G420" i="13"/>
  <c r="F420" i="13"/>
  <c r="E420" i="13"/>
  <c r="D420" i="13"/>
  <c r="P385" i="13"/>
  <c r="N385" i="13"/>
  <c r="P384" i="13"/>
  <c r="N384" i="13"/>
  <c r="P383" i="13"/>
  <c r="N383" i="13"/>
  <c r="P382" i="13"/>
  <c r="N382" i="13"/>
  <c r="P381" i="13"/>
  <c r="N381" i="13"/>
  <c r="P380" i="13"/>
  <c r="N380" i="13"/>
  <c r="P379" i="13"/>
  <c r="N379" i="13"/>
  <c r="P378" i="13"/>
  <c r="N378" i="13"/>
  <c r="P377" i="13"/>
  <c r="N377" i="13"/>
  <c r="P376" i="13"/>
  <c r="N376" i="13"/>
  <c r="P375" i="13"/>
  <c r="N375" i="13"/>
  <c r="P374" i="13"/>
  <c r="N374" i="13"/>
  <c r="P373" i="13"/>
  <c r="N373" i="13"/>
  <c r="P372" i="13"/>
  <c r="N372" i="13"/>
  <c r="P371" i="13"/>
  <c r="N371" i="13"/>
  <c r="P370" i="13"/>
  <c r="N370" i="13"/>
  <c r="P369" i="13"/>
  <c r="N369" i="13"/>
  <c r="P368" i="13"/>
  <c r="N368" i="13"/>
  <c r="P367" i="13"/>
  <c r="N367" i="13"/>
  <c r="P366" i="13"/>
  <c r="N366" i="13"/>
  <c r="P365" i="13"/>
  <c r="N365" i="13"/>
  <c r="P364" i="13"/>
  <c r="N364" i="13"/>
  <c r="P363" i="13"/>
  <c r="N363" i="13"/>
  <c r="P362" i="13"/>
  <c r="N362" i="13"/>
  <c r="P361" i="13"/>
  <c r="N361" i="13"/>
  <c r="P360" i="13"/>
  <c r="N360" i="13"/>
  <c r="P359" i="13"/>
  <c r="N359" i="13"/>
  <c r="P358" i="13"/>
  <c r="N358" i="13"/>
  <c r="P357" i="13"/>
  <c r="N357" i="13"/>
  <c r="P356" i="13"/>
  <c r="N356" i="13"/>
  <c r="P355" i="13"/>
  <c r="N355" i="13"/>
  <c r="P354" i="13"/>
  <c r="N354" i="13"/>
  <c r="P353" i="13"/>
  <c r="N353" i="13"/>
  <c r="P352" i="13"/>
  <c r="N352" i="13"/>
  <c r="P351" i="13"/>
  <c r="N351" i="13"/>
  <c r="P350" i="13"/>
  <c r="N350" i="13"/>
  <c r="P349" i="13"/>
  <c r="N349" i="13"/>
  <c r="P348" i="13"/>
  <c r="N348" i="13"/>
  <c r="P347" i="13"/>
  <c r="N347" i="13"/>
  <c r="P346" i="13"/>
  <c r="N346" i="13"/>
  <c r="P345" i="13"/>
  <c r="N345" i="13"/>
  <c r="P344" i="13"/>
  <c r="N344" i="13"/>
  <c r="P343" i="13"/>
  <c r="N343" i="13"/>
  <c r="P342" i="13"/>
  <c r="N342" i="13"/>
  <c r="P341" i="13"/>
  <c r="N341" i="13"/>
  <c r="P340" i="13"/>
  <c r="N340" i="13"/>
  <c r="P339" i="13"/>
  <c r="N339" i="13"/>
  <c r="P338" i="13"/>
  <c r="N338" i="13"/>
  <c r="P337" i="13"/>
  <c r="N337" i="13"/>
  <c r="P336" i="13"/>
  <c r="N336" i="13"/>
  <c r="P335" i="13"/>
  <c r="N335" i="13"/>
  <c r="P334" i="13"/>
  <c r="N334" i="13"/>
  <c r="P333" i="13"/>
  <c r="N333" i="13"/>
  <c r="P332" i="13"/>
  <c r="N332" i="13"/>
  <c r="P331" i="13"/>
  <c r="N331" i="13"/>
  <c r="P330" i="13"/>
  <c r="N330" i="13"/>
  <c r="P329" i="13"/>
  <c r="N329" i="13"/>
  <c r="P328" i="13"/>
  <c r="N328" i="13"/>
  <c r="P327" i="13"/>
  <c r="N327" i="13"/>
  <c r="P326" i="13"/>
  <c r="N326" i="13"/>
  <c r="P325" i="13"/>
  <c r="N325" i="13"/>
  <c r="P324" i="13"/>
  <c r="N324" i="13"/>
  <c r="P323" i="13"/>
  <c r="N323" i="13"/>
  <c r="P322" i="13"/>
  <c r="N322" i="13"/>
  <c r="P321" i="13"/>
  <c r="N321" i="13"/>
  <c r="P320" i="13"/>
  <c r="N320" i="13"/>
  <c r="P319" i="13"/>
  <c r="N319" i="13"/>
  <c r="P318" i="13"/>
  <c r="N318" i="13"/>
  <c r="P317" i="13"/>
  <c r="N317" i="13"/>
  <c r="P316" i="13"/>
  <c r="N316" i="13"/>
  <c r="P315" i="13"/>
  <c r="N315" i="13"/>
  <c r="P314" i="13"/>
  <c r="N314" i="13"/>
  <c r="P313" i="13"/>
  <c r="N313" i="13"/>
  <c r="P312" i="13"/>
  <c r="N312" i="13"/>
  <c r="P311" i="13"/>
  <c r="N311" i="13"/>
  <c r="P310" i="13"/>
  <c r="N310" i="13"/>
  <c r="P309" i="13"/>
  <c r="N309" i="13"/>
  <c r="P308" i="13"/>
  <c r="N308" i="13"/>
  <c r="P307" i="13"/>
  <c r="N307" i="13"/>
  <c r="P306" i="13"/>
  <c r="N306" i="13"/>
  <c r="L306" i="13"/>
  <c r="K306" i="13"/>
  <c r="I306" i="13"/>
  <c r="P305" i="13"/>
  <c r="N305" i="13"/>
  <c r="K305" i="13"/>
  <c r="I305" i="13"/>
  <c r="P304" i="13"/>
  <c r="N304" i="13"/>
  <c r="K304" i="13"/>
  <c r="I304" i="13"/>
  <c r="P303" i="13"/>
  <c r="N303" i="13"/>
  <c r="K303" i="13"/>
  <c r="I303" i="13"/>
  <c r="P302" i="13"/>
  <c r="N302" i="13"/>
  <c r="K302" i="13"/>
  <c r="I302" i="13"/>
  <c r="P301" i="13"/>
  <c r="N301" i="13"/>
  <c r="K301" i="13"/>
  <c r="I301" i="13"/>
  <c r="P300" i="13"/>
  <c r="N300" i="13"/>
  <c r="K300" i="13"/>
  <c r="I300" i="13"/>
  <c r="P299" i="13"/>
  <c r="N299" i="13"/>
  <c r="K299" i="13"/>
  <c r="I299" i="13"/>
  <c r="P298" i="13"/>
  <c r="N298" i="13"/>
  <c r="K298" i="13"/>
  <c r="I298" i="13"/>
  <c r="F298" i="13"/>
  <c r="P297" i="13"/>
  <c r="N297" i="13"/>
  <c r="K297" i="13"/>
  <c r="I297" i="13"/>
  <c r="F297" i="13"/>
  <c r="P296" i="13"/>
  <c r="N296" i="13"/>
  <c r="L296" i="13"/>
  <c r="K296" i="13"/>
  <c r="I296" i="13"/>
  <c r="P295" i="13"/>
  <c r="N295" i="13"/>
  <c r="K295" i="13"/>
  <c r="I295" i="13"/>
  <c r="G295" i="13"/>
  <c r="F295" i="13"/>
  <c r="Q294" i="13"/>
  <c r="P294" i="13"/>
  <c r="Q293" i="13"/>
  <c r="P293" i="13"/>
  <c r="O293" i="13"/>
  <c r="N293" i="13"/>
  <c r="M293" i="13"/>
  <c r="L293" i="13"/>
  <c r="K293" i="13"/>
  <c r="J293" i="13"/>
  <c r="I293" i="13"/>
  <c r="H293" i="13"/>
  <c r="G293" i="13"/>
  <c r="F293" i="13"/>
  <c r="E293" i="13"/>
  <c r="D293" i="13"/>
  <c r="P292" i="13"/>
  <c r="N292" i="13"/>
  <c r="P291" i="13"/>
  <c r="N291" i="13"/>
  <c r="K291" i="13"/>
  <c r="I291" i="13"/>
  <c r="F291" i="13"/>
  <c r="P290" i="13"/>
  <c r="N290" i="13"/>
  <c r="I290" i="13"/>
  <c r="F290" i="13"/>
  <c r="P289" i="13"/>
  <c r="N289" i="13"/>
  <c r="P288" i="13"/>
  <c r="N288" i="13"/>
  <c r="P287" i="13"/>
  <c r="N287" i="13"/>
  <c r="P286" i="13"/>
  <c r="N286" i="13"/>
  <c r="P285" i="13"/>
  <c r="N285" i="13"/>
  <c r="P284" i="13"/>
  <c r="N284" i="13"/>
  <c r="I284" i="13"/>
  <c r="F284" i="13"/>
  <c r="P283" i="13"/>
  <c r="N283" i="13"/>
  <c r="Q282" i="13"/>
  <c r="P282" i="13"/>
  <c r="I282" i="13"/>
  <c r="Q281" i="13"/>
  <c r="P281" i="13"/>
  <c r="N281" i="13"/>
  <c r="M281" i="13"/>
  <c r="L281" i="13"/>
  <c r="K281" i="13"/>
  <c r="J281" i="13"/>
  <c r="I281" i="13"/>
  <c r="H281" i="13"/>
  <c r="G281" i="13"/>
  <c r="F281" i="13"/>
  <c r="E281" i="13"/>
  <c r="D281" i="13"/>
  <c r="P268" i="13"/>
  <c r="N268" i="13"/>
  <c r="K268" i="13"/>
  <c r="I268" i="13"/>
  <c r="P267" i="13"/>
  <c r="N267" i="13"/>
  <c r="K267" i="13"/>
  <c r="I267" i="13"/>
  <c r="P266" i="13"/>
  <c r="N266" i="13"/>
  <c r="K266" i="13"/>
  <c r="I266" i="13"/>
  <c r="P265" i="13"/>
  <c r="N265" i="13"/>
  <c r="K265" i="13"/>
  <c r="I265" i="13"/>
  <c r="Q264" i="13"/>
  <c r="P264" i="13"/>
  <c r="Q263" i="13"/>
  <c r="P263" i="13"/>
  <c r="O263" i="13"/>
  <c r="N263" i="13"/>
  <c r="M263" i="13"/>
  <c r="L263" i="13"/>
  <c r="J263" i="13"/>
  <c r="H263" i="13"/>
  <c r="G263" i="13"/>
  <c r="F263" i="13"/>
  <c r="E263" i="13"/>
  <c r="D263" i="13"/>
  <c r="P262" i="13"/>
  <c r="N262" i="13"/>
  <c r="Q261" i="13"/>
  <c r="P261" i="13"/>
  <c r="Q260" i="13"/>
  <c r="P260" i="13"/>
  <c r="N260" i="13"/>
  <c r="L260" i="13"/>
  <c r="K260" i="13"/>
  <c r="J260" i="13"/>
  <c r="I260" i="13"/>
  <c r="H260" i="13"/>
  <c r="G260" i="13"/>
  <c r="F260" i="13"/>
  <c r="E260" i="13"/>
  <c r="D260" i="13"/>
  <c r="P252" i="13"/>
  <c r="N252" i="13"/>
  <c r="K252" i="13"/>
  <c r="I252" i="13"/>
  <c r="P251" i="13"/>
  <c r="N251" i="13"/>
  <c r="K251" i="13"/>
  <c r="I251" i="13"/>
  <c r="P250" i="13"/>
  <c r="N250" i="13"/>
  <c r="K250" i="13"/>
  <c r="I250" i="13"/>
  <c r="P249" i="13"/>
  <c r="N249" i="13"/>
  <c r="K249" i="13"/>
  <c r="I249" i="13"/>
  <c r="P248" i="13"/>
  <c r="N248" i="13"/>
  <c r="K248" i="13"/>
  <c r="I248" i="13"/>
  <c r="P247" i="13"/>
  <c r="N247" i="13"/>
  <c r="K247" i="13"/>
  <c r="I247" i="13"/>
  <c r="P246" i="13"/>
  <c r="N246" i="13"/>
  <c r="K246" i="13"/>
  <c r="I246" i="13"/>
  <c r="P245" i="13"/>
  <c r="N245" i="13"/>
  <c r="K245" i="13"/>
  <c r="P244" i="13"/>
  <c r="N244" i="13"/>
  <c r="I244" i="13"/>
  <c r="F244" i="13"/>
  <c r="P243" i="13"/>
  <c r="N243" i="13"/>
  <c r="K243" i="13"/>
  <c r="I243" i="13"/>
  <c r="Q242" i="13"/>
  <c r="P242" i="13"/>
  <c r="I242" i="13"/>
  <c r="P241" i="13"/>
  <c r="I241" i="13"/>
  <c r="P240" i="13"/>
  <c r="I240" i="13"/>
  <c r="Q239" i="13"/>
  <c r="P239" i="13"/>
  <c r="K239" i="13"/>
  <c r="I239" i="13"/>
  <c r="Q238" i="13"/>
  <c r="P238" i="13"/>
  <c r="O238" i="13"/>
  <c r="N238" i="13"/>
  <c r="M238" i="13"/>
  <c r="L238" i="13"/>
  <c r="K238" i="13"/>
  <c r="J238" i="13"/>
  <c r="I238" i="13"/>
  <c r="H238" i="13"/>
  <c r="G238" i="13"/>
  <c r="F238" i="13"/>
  <c r="E238" i="13"/>
  <c r="D238" i="13"/>
  <c r="P237" i="13"/>
  <c r="N237" i="13"/>
  <c r="L237" i="13"/>
  <c r="I237" i="13"/>
  <c r="F237" i="13"/>
  <c r="P236" i="13"/>
  <c r="N236" i="13"/>
  <c r="K236" i="13"/>
  <c r="I236" i="13"/>
  <c r="F236" i="13"/>
  <c r="P235" i="13"/>
  <c r="N235" i="13"/>
  <c r="K235" i="13"/>
  <c r="I235" i="13"/>
  <c r="P234" i="13"/>
  <c r="N234" i="13"/>
  <c r="K234" i="13"/>
  <c r="I234" i="13"/>
  <c r="Q233" i="13"/>
  <c r="P233" i="13"/>
  <c r="P232" i="13"/>
  <c r="P231" i="13"/>
  <c r="Q230" i="13"/>
  <c r="P230" i="13"/>
  <c r="O230" i="13"/>
  <c r="N230" i="13"/>
  <c r="M230" i="13"/>
  <c r="L230" i="13"/>
  <c r="K230" i="13"/>
  <c r="J230" i="13"/>
  <c r="I230" i="13"/>
  <c r="H230" i="13"/>
  <c r="G230" i="13"/>
  <c r="F230" i="13"/>
  <c r="E230" i="13"/>
  <c r="D230" i="13"/>
  <c r="Q229" i="13"/>
  <c r="P229" i="13"/>
  <c r="O229" i="13"/>
  <c r="N229" i="13"/>
  <c r="M229" i="13"/>
  <c r="L229" i="13"/>
  <c r="K229" i="13"/>
  <c r="J229" i="13"/>
  <c r="I229" i="13"/>
  <c r="H229" i="13"/>
  <c r="G229" i="13"/>
  <c r="F229" i="13"/>
  <c r="E229" i="13"/>
  <c r="D229" i="13"/>
  <c r="Q228" i="13"/>
  <c r="P228" i="13"/>
  <c r="Q227" i="13"/>
  <c r="P227" i="13"/>
  <c r="O227" i="13"/>
  <c r="N227" i="13"/>
  <c r="M227" i="13"/>
  <c r="L227" i="13"/>
  <c r="K227" i="13"/>
  <c r="J227" i="13"/>
  <c r="I227" i="13"/>
  <c r="H227" i="13"/>
  <c r="G227" i="13"/>
  <c r="F227" i="13"/>
  <c r="E227" i="13"/>
  <c r="D227" i="13"/>
  <c r="P215" i="13"/>
  <c r="N215" i="13"/>
  <c r="P214" i="13"/>
  <c r="N214" i="13"/>
  <c r="P213" i="13"/>
  <c r="N213" i="13"/>
  <c r="P212" i="13"/>
  <c r="N212" i="13"/>
  <c r="P211" i="13"/>
  <c r="N211" i="13"/>
  <c r="P210" i="13"/>
  <c r="N210" i="13"/>
  <c r="P209" i="13"/>
  <c r="N209" i="13"/>
  <c r="P208" i="13"/>
  <c r="N208" i="13"/>
  <c r="P207" i="13"/>
  <c r="N207" i="13"/>
  <c r="P206" i="13"/>
  <c r="N206" i="13"/>
  <c r="P205" i="13"/>
  <c r="N205" i="13"/>
  <c r="P204" i="13"/>
  <c r="N204" i="13"/>
  <c r="P203" i="13"/>
  <c r="N203" i="13"/>
  <c r="K203" i="13"/>
  <c r="I203" i="13"/>
  <c r="Q202" i="13"/>
  <c r="P202" i="13"/>
  <c r="I202" i="13"/>
  <c r="Q201" i="13"/>
  <c r="P201" i="13"/>
  <c r="O201" i="13"/>
  <c r="N201" i="13"/>
  <c r="M201" i="13"/>
  <c r="L201" i="13"/>
  <c r="K201" i="13"/>
  <c r="J201" i="13"/>
  <c r="I201" i="13"/>
  <c r="H201" i="13"/>
  <c r="G201" i="13"/>
  <c r="F201" i="13"/>
  <c r="E201" i="13"/>
  <c r="D201" i="13"/>
  <c r="P195" i="13"/>
  <c r="N195" i="13"/>
  <c r="P194" i="13"/>
  <c r="N194" i="13"/>
  <c r="K194" i="13"/>
  <c r="I194" i="13"/>
  <c r="F194" i="13"/>
  <c r="Q193" i="13"/>
  <c r="P193" i="13"/>
  <c r="I193" i="13"/>
  <c r="Q192" i="13"/>
  <c r="P192" i="13"/>
  <c r="Q191" i="13"/>
  <c r="P191" i="13"/>
  <c r="O191" i="13"/>
  <c r="N191" i="13"/>
  <c r="M191" i="13"/>
  <c r="L191" i="13"/>
  <c r="K191" i="13"/>
  <c r="J191" i="13"/>
  <c r="I191" i="13"/>
  <c r="H191" i="13"/>
  <c r="G191" i="13"/>
  <c r="F191" i="13"/>
  <c r="E191" i="13"/>
  <c r="D191" i="13"/>
  <c r="P182" i="13"/>
  <c r="N182" i="13"/>
  <c r="P181" i="13"/>
  <c r="N181" i="13"/>
  <c r="K181" i="13"/>
  <c r="I181" i="13"/>
  <c r="F181" i="13"/>
  <c r="E181" i="13"/>
  <c r="P180" i="13"/>
  <c r="N180" i="13"/>
  <c r="Q179" i="13"/>
  <c r="P179" i="13"/>
  <c r="O179" i="13"/>
  <c r="N179" i="13"/>
  <c r="M179" i="13"/>
  <c r="L179" i="13"/>
  <c r="K179" i="13"/>
  <c r="J179" i="13"/>
  <c r="H179" i="13"/>
  <c r="G179" i="13"/>
  <c r="F179" i="13"/>
  <c r="E179" i="13"/>
  <c r="D179" i="13"/>
  <c r="P178" i="13"/>
  <c r="N178" i="13"/>
  <c r="P177" i="13"/>
  <c r="N177" i="13"/>
  <c r="K177" i="13"/>
  <c r="I177" i="13"/>
  <c r="F177" i="13"/>
  <c r="Q176" i="13"/>
  <c r="P176" i="13"/>
  <c r="Q175" i="13"/>
  <c r="P175" i="13"/>
  <c r="Q174" i="13"/>
  <c r="P174" i="13"/>
  <c r="Q173" i="13"/>
  <c r="P173" i="13"/>
  <c r="O173" i="13"/>
  <c r="N173" i="13"/>
  <c r="M173" i="13"/>
  <c r="L173" i="13"/>
  <c r="K173" i="13"/>
  <c r="J173" i="13"/>
  <c r="I173" i="13"/>
  <c r="H173" i="13"/>
  <c r="G173" i="13"/>
  <c r="F173" i="13"/>
  <c r="E173" i="13"/>
  <c r="D173" i="13"/>
  <c r="Q172" i="13"/>
  <c r="P172" i="13"/>
  <c r="Q140" i="13"/>
  <c r="P140" i="13"/>
  <c r="O140" i="13"/>
  <c r="N140" i="13"/>
  <c r="M140" i="13"/>
  <c r="L140" i="13"/>
  <c r="K140" i="13"/>
  <c r="J140" i="13"/>
  <c r="I140" i="13"/>
  <c r="H140" i="13"/>
  <c r="G140" i="13"/>
  <c r="F140" i="13"/>
  <c r="E140" i="13"/>
  <c r="D140" i="13"/>
  <c r="P129" i="13"/>
  <c r="P128" i="13"/>
  <c r="Q127" i="13"/>
  <c r="P127" i="13"/>
  <c r="Q126" i="13"/>
  <c r="P126" i="13"/>
  <c r="O126" i="13"/>
  <c r="N126" i="13"/>
  <c r="M126" i="13"/>
  <c r="L126" i="13"/>
  <c r="K126" i="13"/>
  <c r="J126" i="13"/>
  <c r="I126" i="13"/>
  <c r="H126" i="13"/>
  <c r="G126" i="13"/>
  <c r="F126" i="13"/>
  <c r="E126" i="13"/>
  <c r="D126" i="13"/>
  <c r="P125" i="13"/>
  <c r="N125" i="13"/>
  <c r="P124" i="13"/>
  <c r="N124" i="13"/>
  <c r="K124" i="13"/>
  <c r="I124" i="13"/>
  <c r="G124" i="13"/>
  <c r="F124" i="13"/>
  <c r="Q123" i="13"/>
  <c r="P123" i="13"/>
  <c r="Q122" i="13"/>
  <c r="P122" i="13"/>
  <c r="O122" i="13"/>
  <c r="N122" i="13"/>
  <c r="M122" i="13"/>
  <c r="L122" i="13"/>
  <c r="K122" i="13"/>
  <c r="J122" i="13"/>
  <c r="I122" i="13"/>
  <c r="H122" i="13"/>
  <c r="G122" i="13"/>
  <c r="F122" i="13"/>
  <c r="E122" i="13"/>
  <c r="D122" i="13"/>
  <c r="P121" i="13"/>
  <c r="N121" i="13"/>
  <c r="P120" i="13"/>
  <c r="N120" i="13"/>
  <c r="K120" i="13"/>
  <c r="I120" i="13"/>
  <c r="F120" i="13"/>
  <c r="Q119" i="13"/>
  <c r="P119" i="13"/>
  <c r="Q118" i="13"/>
  <c r="P118" i="13"/>
  <c r="O118" i="13"/>
  <c r="N118" i="13"/>
  <c r="M118" i="13"/>
  <c r="L118" i="13"/>
  <c r="K118" i="13"/>
  <c r="J118" i="13"/>
  <c r="I118" i="13"/>
  <c r="H118" i="13"/>
  <c r="G118" i="13"/>
  <c r="F118" i="13"/>
  <c r="E118" i="13"/>
  <c r="D118" i="13"/>
  <c r="P110" i="13"/>
  <c r="N110" i="13"/>
  <c r="P109" i="13"/>
  <c r="N109" i="13"/>
  <c r="P108" i="13"/>
  <c r="N108" i="13"/>
  <c r="P107" i="13"/>
  <c r="N107" i="13"/>
  <c r="P106" i="13"/>
  <c r="N106" i="13"/>
  <c r="P105" i="13"/>
  <c r="N105" i="13"/>
  <c r="P104" i="13"/>
  <c r="N104" i="13"/>
  <c r="Q103" i="13"/>
  <c r="P103" i="13"/>
  <c r="Q102" i="13"/>
  <c r="P102" i="13"/>
  <c r="N102" i="13"/>
  <c r="M102" i="13"/>
  <c r="L102" i="13"/>
  <c r="K102" i="13"/>
  <c r="J102" i="13"/>
  <c r="I102" i="13"/>
  <c r="H102" i="13"/>
  <c r="G102" i="13"/>
  <c r="F102" i="13"/>
  <c r="E102" i="13"/>
  <c r="D102" i="13"/>
  <c r="P101" i="13"/>
  <c r="N101" i="13"/>
  <c r="K101" i="13"/>
  <c r="I101" i="13"/>
  <c r="F101" i="13"/>
  <c r="Q100" i="13"/>
  <c r="P100" i="13"/>
  <c r="N100" i="13"/>
  <c r="K100" i="13"/>
  <c r="I100" i="13"/>
  <c r="Q99" i="13"/>
  <c r="P99" i="13"/>
  <c r="O99" i="13"/>
  <c r="N99" i="13"/>
  <c r="M99" i="13"/>
  <c r="L99" i="13"/>
  <c r="K99" i="13"/>
  <c r="J99" i="13"/>
  <c r="I99" i="13"/>
  <c r="H99" i="13"/>
  <c r="G99" i="13"/>
  <c r="F99" i="13"/>
  <c r="E99" i="13"/>
  <c r="D99" i="13"/>
  <c r="P98" i="13"/>
  <c r="N98" i="13"/>
  <c r="K98" i="13"/>
  <c r="I98" i="13"/>
  <c r="F98" i="13"/>
  <c r="P97" i="13"/>
  <c r="N97" i="13"/>
  <c r="L97" i="13"/>
  <c r="K97" i="13"/>
  <c r="I97" i="13"/>
  <c r="F97" i="13"/>
  <c r="Q96" i="13"/>
  <c r="P96" i="13"/>
  <c r="I96" i="13"/>
  <c r="Q95" i="13"/>
  <c r="P95" i="13"/>
  <c r="N95" i="13"/>
  <c r="L95" i="13"/>
  <c r="K95" i="13"/>
  <c r="J95" i="13"/>
  <c r="I95" i="13"/>
  <c r="H95" i="13"/>
  <c r="G95" i="13"/>
  <c r="F95" i="13"/>
  <c r="E95" i="13"/>
  <c r="D95" i="13"/>
  <c r="P94" i="13"/>
  <c r="K94" i="13"/>
  <c r="I94" i="13"/>
  <c r="F94" i="13"/>
  <c r="P93" i="13"/>
  <c r="K93" i="13"/>
  <c r="I93" i="13"/>
  <c r="Q92" i="13"/>
  <c r="P92" i="13"/>
  <c r="O92" i="13"/>
  <c r="N92" i="13"/>
  <c r="M92" i="13"/>
  <c r="L92" i="13"/>
  <c r="K92" i="13"/>
  <c r="J92" i="13"/>
  <c r="I92" i="13"/>
  <c r="H92" i="13"/>
  <c r="G92" i="13"/>
  <c r="F92" i="13"/>
  <c r="E92" i="13"/>
  <c r="D92" i="13"/>
  <c r="P91" i="13"/>
  <c r="N91" i="13"/>
  <c r="I91" i="13"/>
  <c r="P90" i="13"/>
  <c r="N90" i="13"/>
  <c r="K90" i="13"/>
  <c r="I90" i="13"/>
  <c r="Q89" i="13"/>
  <c r="P89" i="13"/>
  <c r="Q88" i="13"/>
  <c r="P88" i="13"/>
  <c r="N88" i="13"/>
  <c r="M88" i="13"/>
  <c r="L88" i="13"/>
  <c r="K88" i="13"/>
  <c r="J88" i="13"/>
  <c r="I88" i="13"/>
  <c r="H88" i="13"/>
  <c r="G88" i="13"/>
  <c r="F88" i="13"/>
  <c r="E88" i="13"/>
  <c r="D88" i="13"/>
  <c r="Q87" i="13"/>
  <c r="P87" i="13"/>
  <c r="N87" i="13"/>
  <c r="K87" i="13"/>
  <c r="I87" i="13"/>
  <c r="P86" i="13"/>
  <c r="N86" i="13"/>
  <c r="K86" i="13"/>
  <c r="I86" i="13"/>
  <c r="F86" i="13"/>
  <c r="Q85" i="13"/>
  <c r="P85" i="13"/>
  <c r="Q84" i="13"/>
  <c r="P84" i="13"/>
  <c r="Q83" i="13"/>
  <c r="P83" i="13"/>
  <c r="O83" i="13"/>
  <c r="N83" i="13"/>
  <c r="M83" i="13"/>
  <c r="L83" i="13"/>
  <c r="K83" i="13"/>
  <c r="J83" i="13"/>
  <c r="I83" i="13"/>
  <c r="H83" i="13"/>
  <c r="G83" i="13"/>
  <c r="F83" i="13"/>
  <c r="E83" i="13"/>
  <c r="D83" i="13"/>
  <c r="P80" i="13"/>
  <c r="N80" i="13"/>
  <c r="K80" i="13"/>
  <c r="P79" i="13"/>
  <c r="N79" i="13"/>
  <c r="K79" i="13"/>
  <c r="P78" i="13"/>
  <c r="N78" i="13"/>
  <c r="P77" i="13"/>
  <c r="N77" i="13"/>
  <c r="P76" i="13"/>
  <c r="N76" i="13"/>
  <c r="P75" i="13"/>
  <c r="N75" i="13"/>
  <c r="P74" i="13"/>
  <c r="N74" i="13"/>
  <c r="K74" i="13"/>
  <c r="P73" i="13"/>
  <c r="N73" i="13"/>
  <c r="K73" i="13"/>
  <c r="P72" i="13"/>
  <c r="N72" i="13"/>
  <c r="K72" i="13"/>
  <c r="P71" i="13"/>
  <c r="N71" i="13"/>
  <c r="K71" i="13"/>
  <c r="I71" i="13"/>
  <c r="F71" i="13"/>
  <c r="P70" i="13"/>
  <c r="N70" i="13"/>
  <c r="K70" i="13"/>
  <c r="I70" i="13"/>
  <c r="F70" i="13"/>
  <c r="P69" i="13"/>
  <c r="N69" i="13"/>
  <c r="K69" i="13"/>
  <c r="I69" i="13"/>
  <c r="F69" i="13"/>
  <c r="P68" i="13"/>
  <c r="N68" i="13"/>
  <c r="K68" i="13"/>
  <c r="I68" i="13"/>
  <c r="F68" i="13"/>
  <c r="P67" i="13"/>
  <c r="N67" i="13"/>
  <c r="K67" i="13"/>
  <c r="P66" i="13"/>
  <c r="N66" i="13"/>
  <c r="K66" i="13"/>
  <c r="I66" i="13"/>
  <c r="F66" i="13"/>
  <c r="P65" i="13"/>
  <c r="N65" i="13"/>
  <c r="F65" i="13"/>
  <c r="P64" i="13"/>
  <c r="N64" i="13"/>
  <c r="F64" i="13"/>
  <c r="Q63" i="13"/>
  <c r="P63" i="13"/>
  <c r="Q62" i="13"/>
  <c r="P62" i="13"/>
  <c r="Q61" i="13"/>
  <c r="P61" i="13"/>
  <c r="O61" i="13"/>
  <c r="N61" i="13"/>
  <c r="M61" i="13"/>
  <c r="L61" i="13"/>
  <c r="K61" i="13"/>
  <c r="J61" i="13"/>
  <c r="I61" i="13"/>
  <c r="H61" i="13"/>
  <c r="G61" i="13"/>
  <c r="F61" i="13"/>
  <c r="E61" i="13"/>
  <c r="D61" i="13"/>
  <c r="Q60" i="13"/>
  <c r="P60" i="13"/>
  <c r="O60" i="13"/>
  <c r="N60" i="13"/>
  <c r="M60" i="13"/>
  <c r="L60" i="13"/>
  <c r="K60" i="13"/>
  <c r="J60" i="13"/>
  <c r="I60" i="13"/>
  <c r="H60" i="13"/>
  <c r="G60" i="13"/>
  <c r="F60" i="13"/>
  <c r="E60" i="13"/>
  <c r="D60" i="13"/>
  <c r="Q59" i="13"/>
  <c r="P59" i="13"/>
  <c r="N59" i="13"/>
  <c r="M59" i="13"/>
  <c r="L59" i="13"/>
  <c r="K59" i="13"/>
  <c r="J59" i="13"/>
  <c r="I59" i="13"/>
  <c r="H59" i="13"/>
  <c r="G59" i="13"/>
  <c r="F59" i="13"/>
  <c r="E59" i="13"/>
  <c r="D59" i="13"/>
  <c r="P58" i="13"/>
  <c r="K58" i="13"/>
  <c r="I58" i="13"/>
  <c r="P57" i="13"/>
  <c r="Q56" i="13"/>
  <c r="P56" i="13"/>
  <c r="O56" i="13"/>
  <c r="N56" i="13"/>
  <c r="M56" i="13"/>
  <c r="L56" i="13"/>
  <c r="K56" i="13"/>
  <c r="J56" i="13"/>
  <c r="I56" i="13"/>
  <c r="H56" i="13"/>
  <c r="G56" i="13"/>
  <c r="F56" i="13"/>
  <c r="E56" i="13"/>
  <c r="D56" i="13"/>
  <c r="P55" i="13"/>
  <c r="N55" i="13"/>
  <c r="K55" i="13"/>
  <c r="I55" i="13"/>
  <c r="F55" i="13"/>
  <c r="P54" i="13"/>
  <c r="N54" i="13"/>
  <c r="P53" i="13"/>
  <c r="K53" i="13"/>
  <c r="I53" i="13"/>
  <c r="F53" i="13"/>
  <c r="P52" i="13"/>
  <c r="K52" i="13"/>
  <c r="I52" i="13"/>
  <c r="F52" i="13"/>
  <c r="P51" i="13"/>
  <c r="K51" i="13"/>
  <c r="I51" i="13"/>
  <c r="F51" i="13"/>
  <c r="Q50" i="13"/>
  <c r="P50" i="13"/>
  <c r="Q49" i="13"/>
  <c r="P49" i="13"/>
  <c r="O49" i="13"/>
  <c r="N49" i="13"/>
  <c r="M49" i="13"/>
  <c r="L49" i="13"/>
  <c r="K49" i="13"/>
  <c r="J49" i="13"/>
  <c r="I49" i="13"/>
  <c r="H49" i="13"/>
  <c r="G49" i="13"/>
  <c r="F49" i="13"/>
  <c r="E49" i="13"/>
  <c r="D49" i="13"/>
  <c r="Q48" i="13"/>
  <c r="P48" i="13"/>
  <c r="O48" i="13"/>
  <c r="N48" i="13"/>
  <c r="M48" i="13"/>
  <c r="L48" i="13"/>
  <c r="K48" i="13"/>
  <c r="J48" i="13"/>
  <c r="I48" i="13"/>
  <c r="H48" i="13"/>
  <c r="G48" i="13"/>
  <c r="F48" i="13"/>
  <c r="E48" i="13"/>
  <c r="D48" i="13"/>
  <c r="P47" i="13"/>
  <c r="O47" i="13"/>
  <c r="N47" i="13"/>
  <c r="K47" i="13"/>
  <c r="I47" i="13"/>
  <c r="F47" i="13"/>
  <c r="P46" i="13"/>
  <c r="O46" i="13"/>
  <c r="N46" i="13"/>
  <c r="K46" i="13"/>
  <c r="I46" i="13"/>
  <c r="F46" i="13"/>
  <c r="P45" i="13"/>
  <c r="O45" i="13"/>
  <c r="N45" i="13"/>
  <c r="K45" i="13"/>
  <c r="I45" i="13"/>
  <c r="F45" i="13"/>
  <c r="P44" i="13"/>
  <c r="O44" i="13"/>
  <c r="N44" i="13"/>
  <c r="K44" i="13"/>
  <c r="I44" i="13"/>
  <c r="F44" i="13"/>
  <c r="P43" i="13"/>
  <c r="O43" i="13"/>
  <c r="N43" i="13"/>
  <c r="K43" i="13"/>
  <c r="I43" i="13"/>
  <c r="F43" i="13"/>
  <c r="Q42" i="13"/>
  <c r="P42" i="13"/>
  <c r="O42" i="13"/>
  <c r="N42" i="13"/>
  <c r="Q41" i="13"/>
  <c r="P41" i="13"/>
  <c r="O41" i="13"/>
  <c r="N41" i="13"/>
  <c r="M41" i="13"/>
  <c r="L41" i="13"/>
  <c r="K41" i="13"/>
  <c r="J41" i="13"/>
  <c r="I41" i="13"/>
  <c r="H41" i="13"/>
  <c r="G41" i="13"/>
  <c r="F41" i="13"/>
  <c r="E41" i="13"/>
  <c r="D41" i="13"/>
  <c r="P36" i="13"/>
  <c r="O36" i="13"/>
  <c r="N36" i="13"/>
  <c r="K36" i="13"/>
  <c r="I36" i="13"/>
  <c r="F36" i="13"/>
  <c r="P35" i="13"/>
  <c r="O35" i="13"/>
  <c r="N35" i="13"/>
  <c r="K35" i="13"/>
  <c r="I35" i="13"/>
  <c r="F35" i="13"/>
  <c r="P34" i="13"/>
  <c r="O34" i="13"/>
  <c r="N34" i="13"/>
  <c r="K34" i="13"/>
  <c r="I34" i="13"/>
  <c r="F34" i="13"/>
  <c r="P33" i="13"/>
  <c r="O33" i="13"/>
  <c r="N33" i="13"/>
  <c r="K33" i="13"/>
  <c r="I33" i="13"/>
  <c r="F33" i="13"/>
  <c r="P32" i="13"/>
  <c r="O32" i="13"/>
  <c r="N32" i="13"/>
  <c r="F32" i="13"/>
  <c r="Q31" i="13"/>
  <c r="P31" i="13"/>
  <c r="O31" i="13"/>
  <c r="N31" i="13"/>
  <c r="M31" i="13"/>
  <c r="L31" i="13"/>
  <c r="K31" i="13"/>
  <c r="J31" i="13"/>
  <c r="I31" i="13"/>
  <c r="H31" i="13"/>
  <c r="G31" i="13"/>
  <c r="F31" i="13"/>
  <c r="E31" i="13"/>
  <c r="D31" i="13"/>
  <c r="P30" i="13"/>
  <c r="N30" i="13"/>
  <c r="P29" i="13"/>
  <c r="N29" i="13"/>
  <c r="P28" i="13"/>
  <c r="N28" i="13"/>
  <c r="P27" i="13"/>
  <c r="N27" i="13"/>
  <c r="I27" i="13"/>
  <c r="P26" i="13"/>
  <c r="N26" i="13"/>
  <c r="P25" i="13"/>
  <c r="N25" i="13"/>
  <c r="K25" i="13"/>
  <c r="I25" i="13"/>
  <c r="F25" i="13"/>
  <c r="P24" i="13"/>
  <c r="N24" i="13"/>
  <c r="K24" i="13"/>
  <c r="I24" i="13"/>
  <c r="F24" i="13"/>
  <c r="P23" i="13"/>
  <c r="N23" i="13"/>
  <c r="K23" i="13"/>
  <c r="I23" i="13"/>
  <c r="P22" i="13"/>
  <c r="N22" i="13"/>
  <c r="K22" i="13"/>
  <c r="I22" i="13"/>
  <c r="F22" i="13"/>
  <c r="P21" i="13"/>
  <c r="N21" i="13"/>
  <c r="K21" i="13"/>
  <c r="I21" i="13"/>
  <c r="F21" i="13"/>
  <c r="P20" i="13"/>
  <c r="N20" i="13"/>
  <c r="K20" i="13"/>
  <c r="I20" i="13"/>
  <c r="F20" i="13"/>
  <c r="P19" i="13"/>
  <c r="N19" i="13"/>
  <c r="K19" i="13"/>
  <c r="I19" i="13"/>
  <c r="F19" i="13"/>
  <c r="P18" i="13"/>
  <c r="N18" i="13"/>
  <c r="K18" i="13"/>
  <c r="I18" i="13"/>
  <c r="F18" i="13"/>
  <c r="P17" i="13"/>
  <c r="N17" i="13"/>
  <c r="K17" i="13"/>
  <c r="I17" i="13"/>
  <c r="F17" i="13"/>
  <c r="Q16" i="13"/>
  <c r="P16" i="13"/>
  <c r="Q15" i="13"/>
  <c r="P15" i="13"/>
  <c r="O15" i="13"/>
  <c r="N15" i="13"/>
  <c r="M15" i="13"/>
  <c r="L15" i="13"/>
  <c r="J15" i="13"/>
  <c r="H15" i="13"/>
  <c r="G15" i="13"/>
  <c r="F15" i="13"/>
  <c r="E15" i="13"/>
  <c r="D15" i="13"/>
  <c r="P14" i="13"/>
  <c r="N14" i="13"/>
  <c r="P13" i="13"/>
  <c r="N13" i="13"/>
  <c r="Q12" i="13"/>
  <c r="P12" i="13"/>
  <c r="Q11" i="13"/>
  <c r="P11" i="13"/>
  <c r="Q10" i="13"/>
  <c r="P10" i="13"/>
  <c r="Q9" i="13"/>
  <c r="P9" i="13"/>
  <c r="O9" i="13"/>
  <c r="N9" i="13"/>
  <c r="M9" i="13"/>
  <c r="L9" i="13"/>
  <c r="K9" i="13"/>
  <c r="J9" i="13"/>
  <c r="I9" i="13"/>
  <c r="H9" i="13"/>
  <c r="G9" i="13"/>
  <c r="F9" i="13"/>
  <c r="E9" i="13"/>
  <c r="D9" i="13"/>
  <c r="Q8" i="13"/>
  <c r="P8" i="13"/>
  <c r="N8" i="13"/>
  <c r="P7" i="13"/>
  <c r="N7" i="13"/>
  <c r="K7" i="13"/>
  <c r="F7" i="13"/>
  <c r="P6" i="13"/>
  <c r="N6" i="13"/>
  <c r="L6" i="13"/>
  <c r="K6" i="13"/>
  <c r="I6" i="13"/>
  <c r="F6" i="13"/>
  <c r="P5" i="13"/>
  <c r="N5" i="13"/>
  <c r="K5" i="13"/>
  <c r="I5" i="13"/>
  <c r="F5" i="13"/>
  <c r="L25" i="12"/>
  <c r="K25" i="12"/>
  <c r="J25" i="12"/>
  <c r="I25" i="12"/>
  <c r="H25" i="12"/>
  <c r="G25" i="12"/>
  <c r="F25" i="12"/>
  <c r="E25" i="12"/>
  <c r="D25" i="12"/>
  <c r="C25" i="12"/>
  <c r="L24" i="12"/>
  <c r="K24" i="12"/>
  <c r="J24" i="12"/>
  <c r="I24" i="12"/>
  <c r="H24" i="12"/>
  <c r="G24" i="12"/>
  <c r="F24" i="12"/>
  <c r="E24" i="12"/>
  <c r="D24" i="12"/>
  <c r="L23" i="12"/>
  <c r="K23" i="12"/>
  <c r="J23" i="12"/>
  <c r="I23" i="12"/>
  <c r="H23" i="12"/>
  <c r="G23" i="12"/>
  <c r="F23" i="12"/>
  <c r="E23" i="12"/>
  <c r="D23" i="12"/>
  <c r="C23" i="12"/>
  <c r="L22" i="12"/>
  <c r="K22" i="12"/>
  <c r="J22" i="12"/>
  <c r="I22" i="12"/>
  <c r="H22" i="12"/>
  <c r="G22" i="12"/>
  <c r="F22" i="12"/>
  <c r="E22" i="12"/>
  <c r="D22" i="12"/>
  <c r="C22" i="12"/>
  <c r="L21" i="12"/>
  <c r="K21" i="12"/>
  <c r="J21" i="12"/>
  <c r="I21" i="12"/>
  <c r="H21" i="12"/>
  <c r="G21" i="12"/>
  <c r="F21" i="12"/>
  <c r="E21" i="12"/>
  <c r="D21" i="12"/>
  <c r="C21" i="12"/>
  <c r="L20" i="12"/>
  <c r="K20" i="12"/>
  <c r="J20" i="12"/>
  <c r="I20" i="12"/>
  <c r="H20" i="12"/>
  <c r="G20" i="12"/>
  <c r="F20" i="12"/>
  <c r="E20" i="12"/>
  <c r="D20" i="12"/>
  <c r="C20" i="12"/>
  <c r="L19" i="12"/>
  <c r="K19" i="12"/>
  <c r="J19" i="12"/>
  <c r="I19" i="12"/>
  <c r="H19" i="12"/>
  <c r="G19" i="12"/>
  <c r="F19" i="12"/>
  <c r="E19" i="12"/>
  <c r="D19" i="12"/>
  <c r="C19" i="12"/>
  <c r="L18" i="12"/>
  <c r="K18" i="12"/>
  <c r="J18" i="12"/>
  <c r="I18" i="12"/>
  <c r="H18" i="12"/>
  <c r="G18" i="12"/>
  <c r="F18" i="12"/>
  <c r="E18" i="12"/>
  <c r="D18" i="12"/>
  <c r="C18" i="12"/>
  <c r="L17" i="12"/>
  <c r="K17" i="12"/>
  <c r="J17" i="12"/>
  <c r="I17" i="12"/>
  <c r="H17" i="12"/>
  <c r="G17" i="12"/>
  <c r="F17" i="12"/>
  <c r="E17" i="12"/>
  <c r="D17" i="12"/>
  <c r="C17" i="12"/>
  <c r="L16" i="12"/>
  <c r="K16" i="12"/>
  <c r="I16" i="12"/>
  <c r="F16" i="12"/>
  <c r="E16" i="12"/>
  <c r="D16" i="12"/>
  <c r="C16" i="12"/>
  <c r="L15" i="12"/>
  <c r="K15" i="12"/>
  <c r="J15" i="12"/>
  <c r="I15" i="12"/>
  <c r="H15" i="12"/>
  <c r="G15" i="12"/>
  <c r="F15" i="12"/>
  <c r="E15" i="12"/>
  <c r="D15" i="12"/>
  <c r="C15" i="12"/>
  <c r="L14" i="12"/>
  <c r="K14" i="12"/>
  <c r="J14" i="12"/>
  <c r="I14" i="12"/>
  <c r="H14" i="12"/>
  <c r="G14" i="12"/>
  <c r="F14" i="12"/>
  <c r="E14" i="12"/>
  <c r="D14" i="12"/>
  <c r="C14" i="12"/>
  <c r="L13" i="12"/>
  <c r="K13" i="12"/>
  <c r="I13" i="12"/>
  <c r="G13" i="12"/>
  <c r="F13" i="12"/>
  <c r="E13" i="12"/>
  <c r="D13" i="12"/>
  <c r="C13" i="12"/>
  <c r="L12" i="12"/>
  <c r="K12" i="12"/>
  <c r="J12" i="12"/>
  <c r="I12" i="12"/>
  <c r="H12" i="12"/>
  <c r="G12" i="12"/>
  <c r="F12" i="12"/>
  <c r="E12" i="12"/>
  <c r="D12" i="12"/>
  <c r="C12" i="12"/>
  <c r="L11" i="12"/>
  <c r="K11" i="12"/>
  <c r="J11" i="12"/>
  <c r="I11" i="12"/>
  <c r="H11" i="12"/>
  <c r="G11" i="12"/>
  <c r="F11" i="12"/>
  <c r="E11" i="12"/>
  <c r="D11" i="12"/>
  <c r="C11" i="12"/>
  <c r="L10" i="12"/>
  <c r="K10" i="12"/>
  <c r="J10" i="12"/>
  <c r="I10" i="12"/>
  <c r="H10" i="12"/>
  <c r="G10" i="12"/>
  <c r="F10" i="12"/>
  <c r="E10" i="12"/>
  <c r="D10" i="12"/>
  <c r="C10" i="12"/>
  <c r="L9" i="12"/>
  <c r="K9" i="12"/>
  <c r="J9" i="12"/>
  <c r="I9" i="12"/>
  <c r="H9" i="12"/>
  <c r="G9" i="12"/>
  <c r="F9" i="12"/>
  <c r="E9" i="12"/>
  <c r="D9" i="12"/>
  <c r="C9" i="12"/>
  <c r="L8" i="12"/>
  <c r="K8" i="12"/>
  <c r="J8" i="12"/>
  <c r="I8" i="12"/>
  <c r="H8" i="12"/>
  <c r="G8" i="12"/>
  <c r="F8" i="12"/>
  <c r="E8" i="12"/>
  <c r="D8" i="12"/>
  <c r="C8" i="12"/>
  <c r="L7" i="12"/>
  <c r="K7" i="12"/>
  <c r="J7" i="12"/>
  <c r="I7" i="12"/>
  <c r="H7" i="12"/>
  <c r="G7" i="12"/>
  <c r="F7" i="12"/>
  <c r="E7" i="12"/>
  <c r="D7" i="12"/>
  <c r="C7" i="12"/>
  <c r="L6" i="12"/>
  <c r="K6" i="12"/>
  <c r="J6" i="12"/>
  <c r="I6" i="12"/>
  <c r="H6" i="12"/>
  <c r="G6" i="12"/>
  <c r="F6" i="12"/>
  <c r="E6" i="12"/>
  <c r="D6" i="12"/>
  <c r="C6" i="12"/>
  <c r="L5" i="12"/>
  <c r="K5" i="12"/>
  <c r="J5" i="12"/>
  <c r="I5" i="12"/>
  <c r="H5" i="12"/>
  <c r="G5" i="12"/>
  <c r="L4" i="12"/>
  <c r="K4" i="12"/>
  <c r="I4" i="12"/>
  <c r="G4" i="12"/>
  <c r="F4" i="12"/>
  <c r="E4" i="12"/>
  <c r="D4" i="12"/>
  <c r="C4" i="12"/>
  <c r="L3" i="12"/>
  <c r="K3" i="12"/>
  <c r="J3" i="12"/>
  <c r="I3" i="12"/>
  <c r="H3" i="12"/>
  <c r="G3" i="12"/>
  <c r="F3" i="12"/>
  <c r="E3" i="12"/>
  <c r="D3" i="12"/>
  <c r="C3" i="12"/>
  <c r="L27" i="11"/>
  <c r="K27" i="11"/>
  <c r="L25" i="11"/>
  <c r="K25" i="11"/>
  <c r="J25" i="11"/>
  <c r="I25" i="11"/>
  <c r="H25" i="11"/>
  <c r="G25" i="11"/>
  <c r="F25" i="11"/>
  <c r="E25" i="11"/>
  <c r="D25" i="11"/>
  <c r="C25" i="11"/>
  <c r="L24" i="11"/>
  <c r="K24" i="11"/>
  <c r="J24" i="11"/>
  <c r="I24" i="11"/>
  <c r="H24" i="11"/>
  <c r="G24" i="11"/>
  <c r="F24" i="11"/>
  <c r="E24" i="11"/>
  <c r="D24" i="11"/>
  <c r="L23" i="11"/>
  <c r="K23" i="11"/>
  <c r="J23" i="11"/>
  <c r="I23" i="11"/>
  <c r="H23" i="11"/>
  <c r="G23" i="11"/>
  <c r="F23" i="11"/>
  <c r="E23" i="11"/>
  <c r="D23" i="11"/>
  <c r="C23" i="11"/>
  <c r="L22" i="11"/>
  <c r="K22" i="11"/>
  <c r="J22" i="11"/>
  <c r="I22" i="11"/>
  <c r="H22" i="11"/>
  <c r="G22" i="11"/>
  <c r="F22" i="11"/>
  <c r="E22" i="11"/>
  <c r="D22" i="11"/>
  <c r="C22" i="11"/>
  <c r="L21" i="11"/>
  <c r="K21" i="11"/>
  <c r="J21" i="11"/>
  <c r="I21" i="11"/>
  <c r="H21" i="11"/>
  <c r="G21" i="11"/>
  <c r="F21" i="11"/>
  <c r="E21" i="11"/>
  <c r="D21" i="11"/>
  <c r="C21" i="11"/>
  <c r="L20" i="11"/>
  <c r="K20" i="11"/>
  <c r="J20" i="11"/>
  <c r="I20" i="11"/>
  <c r="H20" i="11"/>
  <c r="G20" i="11"/>
  <c r="F20" i="11"/>
  <c r="E20" i="11"/>
  <c r="D20" i="11"/>
  <c r="C20" i="11"/>
  <c r="L19" i="11"/>
  <c r="K19" i="11"/>
  <c r="J19" i="11"/>
  <c r="I19" i="11"/>
  <c r="H19" i="11"/>
  <c r="G19" i="11"/>
  <c r="F19" i="11"/>
  <c r="E19" i="11"/>
  <c r="D19" i="11"/>
  <c r="C19" i="11"/>
  <c r="L18" i="11"/>
  <c r="K18" i="11"/>
  <c r="J18" i="11"/>
  <c r="I18" i="11"/>
  <c r="H18" i="11"/>
  <c r="G18" i="11"/>
  <c r="F18" i="11"/>
  <c r="E18" i="11"/>
  <c r="D18" i="11"/>
  <c r="C18" i="11"/>
  <c r="L17" i="11"/>
  <c r="K17" i="11"/>
  <c r="J17" i="11"/>
  <c r="I17" i="11"/>
  <c r="H17" i="11"/>
  <c r="G17" i="11"/>
  <c r="F17" i="11"/>
  <c r="E17" i="11"/>
  <c r="D17" i="11"/>
  <c r="C17" i="11"/>
  <c r="K16" i="11"/>
  <c r="I16" i="11"/>
  <c r="F16" i="11"/>
  <c r="E16" i="11"/>
  <c r="D16" i="11"/>
  <c r="C16" i="11"/>
  <c r="L15" i="11"/>
  <c r="K15" i="11"/>
  <c r="J15" i="11"/>
  <c r="I15" i="11"/>
  <c r="H15" i="11"/>
  <c r="G15" i="11"/>
  <c r="F15" i="11"/>
  <c r="E15" i="11"/>
  <c r="D15" i="11"/>
  <c r="C15" i="11"/>
  <c r="L14" i="11"/>
  <c r="K14" i="11"/>
  <c r="J14" i="11"/>
  <c r="I14" i="11"/>
  <c r="H14" i="11"/>
  <c r="G14" i="11"/>
  <c r="F14" i="11"/>
  <c r="E14" i="11"/>
  <c r="D14" i="11"/>
  <c r="C14" i="11"/>
  <c r="K13" i="11"/>
  <c r="I13" i="11"/>
  <c r="G13" i="11"/>
  <c r="F13" i="11"/>
  <c r="E13" i="11"/>
  <c r="D13" i="11"/>
  <c r="C13" i="11"/>
  <c r="L12" i="11"/>
  <c r="K12" i="11"/>
  <c r="J12" i="11"/>
  <c r="I12" i="11"/>
  <c r="H12" i="11"/>
  <c r="G12" i="11"/>
  <c r="F12" i="11"/>
  <c r="E12" i="11"/>
  <c r="D12" i="11"/>
  <c r="C12" i="11"/>
  <c r="L11" i="11"/>
  <c r="K11" i="11"/>
  <c r="J11" i="11"/>
  <c r="I11" i="11"/>
  <c r="H11" i="11"/>
  <c r="G11" i="11"/>
  <c r="F11" i="11"/>
  <c r="E11" i="11"/>
  <c r="D11" i="11"/>
  <c r="C11" i="11"/>
  <c r="L10" i="11"/>
  <c r="K10" i="11"/>
  <c r="J10" i="11"/>
  <c r="I10" i="11"/>
  <c r="H10" i="11"/>
  <c r="G10" i="11"/>
  <c r="F10" i="11"/>
  <c r="E10" i="11"/>
  <c r="D10" i="11"/>
  <c r="C10" i="11"/>
  <c r="L9" i="11"/>
  <c r="K9" i="11"/>
  <c r="J9" i="11"/>
  <c r="I9" i="11"/>
  <c r="H9" i="11"/>
  <c r="G9" i="11"/>
  <c r="F9" i="11"/>
  <c r="E9" i="11"/>
  <c r="D9" i="11"/>
  <c r="C9" i="11"/>
  <c r="L8" i="11"/>
  <c r="K8" i="11"/>
  <c r="J8" i="11"/>
  <c r="I8" i="11"/>
  <c r="H8" i="11"/>
  <c r="G8" i="11"/>
  <c r="F8" i="11"/>
  <c r="E8" i="11"/>
  <c r="D8" i="11"/>
  <c r="C8" i="11"/>
  <c r="L7" i="11"/>
  <c r="K7" i="11"/>
  <c r="J7" i="11"/>
  <c r="I7" i="11"/>
  <c r="H7" i="11"/>
  <c r="G7" i="11"/>
  <c r="F7" i="11"/>
  <c r="E7" i="11"/>
  <c r="D7" i="11"/>
  <c r="C7" i="11"/>
  <c r="L6" i="11"/>
  <c r="K6" i="11"/>
  <c r="J6" i="11"/>
  <c r="I6" i="11"/>
  <c r="H6" i="11"/>
  <c r="G6" i="11"/>
  <c r="F6" i="11"/>
  <c r="E6" i="11"/>
  <c r="D6" i="11"/>
  <c r="C6" i="11"/>
  <c r="L5" i="11"/>
  <c r="K5" i="11"/>
  <c r="J5" i="11"/>
  <c r="I5" i="11"/>
  <c r="H5" i="11"/>
  <c r="G5" i="11"/>
  <c r="K4" i="11"/>
  <c r="I4" i="11"/>
  <c r="G4" i="11"/>
  <c r="F4" i="11"/>
  <c r="E4" i="11"/>
  <c r="D4" i="11"/>
  <c r="C4" i="11"/>
  <c r="L3" i="11"/>
  <c r="K3" i="11"/>
  <c r="J3" i="11"/>
  <c r="I3" i="11"/>
  <c r="H3" i="11"/>
  <c r="G3" i="11"/>
  <c r="F3" i="11"/>
  <c r="E3" i="11"/>
  <c r="D3" i="11"/>
  <c r="C3" i="11"/>
  <c r="L31" i="10"/>
  <c r="K31" i="10"/>
  <c r="L30" i="10"/>
  <c r="K30" i="10"/>
  <c r="L29" i="10"/>
  <c r="K29" i="10"/>
  <c r="L28" i="10"/>
  <c r="K28" i="10"/>
  <c r="L27" i="10"/>
  <c r="K27" i="10"/>
  <c r="G27" i="10"/>
  <c r="L25" i="10"/>
  <c r="K25" i="10"/>
  <c r="J25" i="10"/>
  <c r="I25" i="10"/>
  <c r="H25" i="10"/>
  <c r="G25" i="10"/>
  <c r="F25" i="10"/>
  <c r="E25" i="10"/>
  <c r="D25" i="10"/>
  <c r="C25" i="10"/>
  <c r="L24" i="10"/>
  <c r="K24" i="10"/>
  <c r="J24" i="10"/>
  <c r="I24" i="10"/>
  <c r="H24" i="10"/>
  <c r="G24" i="10"/>
  <c r="F24" i="10"/>
  <c r="E24" i="10"/>
  <c r="D24" i="10"/>
  <c r="L23" i="10"/>
  <c r="K23" i="10"/>
  <c r="J23" i="10"/>
  <c r="I23" i="10"/>
  <c r="H23" i="10"/>
  <c r="G23" i="10"/>
  <c r="F23" i="10"/>
  <c r="E23" i="10"/>
  <c r="D23" i="10"/>
  <c r="C23" i="10"/>
  <c r="L22" i="10"/>
  <c r="K22" i="10"/>
  <c r="J22" i="10"/>
  <c r="I22" i="10"/>
  <c r="H22" i="10"/>
  <c r="G22" i="10"/>
  <c r="F22" i="10"/>
  <c r="E22" i="10"/>
  <c r="D22" i="10"/>
  <c r="C22" i="10"/>
  <c r="L21" i="10"/>
  <c r="K21" i="10"/>
  <c r="J21" i="10"/>
  <c r="I21" i="10"/>
  <c r="H21" i="10"/>
  <c r="G21" i="10"/>
  <c r="F21" i="10"/>
  <c r="E21" i="10"/>
  <c r="D21" i="10"/>
  <c r="C21" i="10"/>
  <c r="L20" i="10"/>
  <c r="K20" i="10"/>
  <c r="J20" i="10"/>
  <c r="I20" i="10"/>
  <c r="H20" i="10"/>
  <c r="G20" i="10"/>
  <c r="F20" i="10"/>
  <c r="E20" i="10"/>
  <c r="D20" i="10"/>
  <c r="C20" i="10"/>
  <c r="L19" i="10"/>
  <c r="K19" i="10"/>
  <c r="J19" i="10"/>
  <c r="I19" i="10"/>
  <c r="H19" i="10"/>
  <c r="G19" i="10"/>
  <c r="F19" i="10"/>
  <c r="E19" i="10"/>
  <c r="D19" i="10"/>
  <c r="C19" i="10"/>
  <c r="L18" i="10"/>
  <c r="K18" i="10"/>
  <c r="J18" i="10"/>
  <c r="I18" i="10"/>
  <c r="H18" i="10"/>
  <c r="G18" i="10"/>
  <c r="F18" i="10"/>
  <c r="E18" i="10"/>
  <c r="D18" i="10"/>
  <c r="C18" i="10"/>
  <c r="L17" i="10"/>
  <c r="K17" i="10"/>
  <c r="J17" i="10"/>
  <c r="I17" i="10"/>
  <c r="H17" i="10"/>
  <c r="G17" i="10"/>
  <c r="F17" i="10"/>
  <c r="E17" i="10"/>
  <c r="D17" i="10"/>
  <c r="C17" i="10"/>
  <c r="L16" i="10"/>
  <c r="K16" i="10"/>
  <c r="J16" i="10"/>
  <c r="I16" i="10"/>
  <c r="H16" i="10"/>
  <c r="G16" i="10"/>
  <c r="F16" i="10"/>
  <c r="E16" i="10"/>
  <c r="D16" i="10"/>
  <c r="C16" i="10"/>
  <c r="L15" i="10"/>
  <c r="K15" i="10"/>
  <c r="J15" i="10"/>
  <c r="I15" i="10"/>
  <c r="H15" i="10"/>
  <c r="G15" i="10"/>
  <c r="F15" i="10"/>
  <c r="E15" i="10"/>
  <c r="D15" i="10"/>
  <c r="C15" i="10"/>
  <c r="L14" i="10"/>
  <c r="K14" i="10"/>
  <c r="J14" i="10"/>
  <c r="I14" i="10"/>
  <c r="H14" i="10"/>
  <c r="G14" i="10"/>
  <c r="F14" i="10"/>
  <c r="E14" i="10"/>
  <c r="D14" i="10"/>
  <c r="C14" i="10"/>
  <c r="K13" i="10"/>
  <c r="J13" i="10"/>
  <c r="I13" i="10"/>
  <c r="H13" i="10"/>
  <c r="G13" i="10"/>
  <c r="F13" i="10"/>
  <c r="E13" i="10"/>
  <c r="D13" i="10"/>
  <c r="C13" i="10"/>
  <c r="L12" i="10"/>
  <c r="K12" i="10"/>
  <c r="J12" i="10"/>
  <c r="I12" i="10"/>
  <c r="H12" i="10"/>
  <c r="G12" i="10"/>
  <c r="F12" i="10"/>
  <c r="E12" i="10"/>
  <c r="D12" i="10"/>
  <c r="C12" i="10"/>
  <c r="L11" i="10"/>
  <c r="K11" i="10"/>
  <c r="J11" i="10"/>
  <c r="I11" i="10"/>
  <c r="H11" i="10"/>
  <c r="G11" i="10"/>
  <c r="F11" i="10"/>
  <c r="E11" i="10"/>
  <c r="D11" i="10"/>
  <c r="C11" i="10"/>
  <c r="L10" i="10"/>
  <c r="K10" i="10"/>
  <c r="J10" i="10"/>
  <c r="I10" i="10"/>
  <c r="H10" i="10"/>
  <c r="G10" i="10"/>
  <c r="F10" i="10"/>
  <c r="E10" i="10"/>
  <c r="D10" i="10"/>
  <c r="C10" i="10"/>
  <c r="L9" i="10"/>
  <c r="K9" i="10"/>
  <c r="J9" i="10"/>
  <c r="I9" i="10"/>
  <c r="H9" i="10"/>
  <c r="G9" i="10"/>
  <c r="F9" i="10"/>
  <c r="E9" i="10"/>
  <c r="D9" i="10"/>
  <c r="C9" i="10"/>
  <c r="L8" i="10"/>
  <c r="K8" i="10"/>
  <c r="J8" i="10"/>
  <c r="I8" i="10"/>
  <c r="H8" i="10"/>
  <c r="G8" i="10"/>
  <c r="F8" i="10"/>
  <c r="E8" i="10"/>
  <c r="D8" i="10"/>
  <c r="C8" i="10"/>
  <c r="L7" i="10"/>
  <c r="K7" i="10"/>
  <c r="J7" i="10"/>
  <c r="I7" i="10"/>
  <c r="H7" i="10"/>
  <c r="G7" i="10"/>
  <c r="F7" i="10"/>
  <c r="E7" i="10"/>
  <c r="D7" i="10"/>
  <c r="C7" i="10"/>
  <c r="L6" i="10"/>
  <c r="K6" i="10"/>
  <c r="J6" i="10"/>
  <c r="I6" i="10"/>
  <c r="H6" i="10"/>
  <c r="G6" i="10"/>
  <c r="F6" i="10"/>
  <c r="E6" i="10"/>
  <c r="D6" i="10"/>
  <c r="C6" i="10"/>
  <c r="L5" i="10"/>
  <c r="K5" i="10"/>
  <c r="J5" i="10"/>
  <c r="I5" i="10"/>
  <c r="H5" i="10"/>
  <c r="G5" i="10"/>
  <c r="L4" i="10"/>
  <c r="K4" i="10"/>
  <c r="J4" i="10"/>
  <c r="I4" i="10"/>
  <c r="H4" i="10"/>
  <c r="G4" i="10"/>
  <c r="F4" i="10"/>
  <c r="E4" i="10"/>
  <c r="D4" i="10"/>
  <c r="C4" i="10"/>
  <c r="L3" i="10"/>
  <c r="K3" i="10"/>
  <c r="J3" i="10"/>
  <c r="I3" i="10"/>
  <c r="H3" i="10"/>
  <c r="G3" i="10"/>
  <c r="F3" i="10"/>
  <c r="E3" i="10"/>
  <c r="D3" i="10"/>
  <c r="C3" i="10"/>
  <c r="K34" i="9"/>
  <c r="H34" i="9"/>
  <c r="H33" i="9"/>
  <c r="L32" i="9"/>
  <c r="L31" i="9"/>
  <c r="K31" i="9"/>
  <c r="I31" i="9"/>
  <c r="G31" i="9"/>
  <c r="L30" i="9"/>
  <c r="K30" i="9"/>
  <c r="I30" i="9"/>
  <c r="G30" i="9"/>
  <c r="L29" i="9"/>
  <c r="K29" i="9"/>
  <c r="I29" i="9"/>
  <c r="G29" i="9"/>
  <c r="L25" i="9"/>
  <c r="K25" i="9"/>
  <c r="J25" i="9"/>
  <c r="I25" i="9"/>
  <c r="H25" i="9"/>
  <c r="G25" i="9"/>
  <c r="F25" i="9"/>
  <c r="E25" i="9"/>
  <c r="D25" i="9"/>
  <c r="C25" i="9"/>
  <c r="L24" i="9"/>
  <c r="K24" i="9"/>
  <c r="J24" i="9"/>
  <c r="I24" i="9"/>
  <c r="H24" i="9"/>
  <c r="G24" i="9"/>
  <c r="F24" i="9"/>
  <c r="E24" i="9"/>
  <c r="D24" i="9"/>
  <c r="L23" i="9"/>
  <c r="K23" i="9"/>
  <c r="J23" i="9"/>
  <c r="I23" i="9"/>
  <c r="H23" i="9"/>
  <c r="G23" i="9"/>
  <c r="F23" i="9"/>
  <c r="E23" i="9"/>
  <c r="D23" i="9"/>
  <c r="C23" i="9"/>
  <c r="L22" i="9"/>
  <c r="K22" i="9"/>
  <c r="J22" i="9"/>
  <c r="I22" i="9"/>
  <c r="H22" i="9"/>
  <c r="G22" i="9"/>
  <c r="F22" i="9"/>
  <c r="E22" i="9"/>
  <c r="D22" i="9"/>
  <c r="C22" i="9"/>
  <c r="L21" i="9"/>
  <c r="K21" i="9"/>
  <c r="J21" i="9"/>
  <c r="I21" i="9"/>
  <c r="H21" i="9"/>
  <c r="G21" i="9"/>
  <c r="F21" i="9"/>
  <c r="E21" i="9"/>
  <c r="D21" i="9"/>
  <c r="C21" i="9"/>
  <c r="L20" i="9"/>
  <c r="K20" i="9"/>
  <c r="J20" i="9"/>
  <c r="I20" i="9"/>
  <c r="H20" i="9"/>
  <c r="G20" i="9"/>
  <c r="F20" i="9"/>
  <c r="E20" i="9"/>
  <c r="D20" i="9"/>
  <c r="C20" i="9"/>
  <c r="L19" i="9"/>
  <c r="K19" i="9"/>
  <c r="J19" i="9"/>
  <c r="I19" i="9"/>
  <c r="H19" i="9"/>
  <c r="G19" i="9"/>
  <c r="F19" i="9"/>
  <c r="E19" i="9"/>
  <c r="D19" i="9"/>
  <c r="L18" i="9"/>
  <c r="K18" i="9"/>
  <c r="J18" i="9"/>
  <c r="I18" i="9"/>
  <c r="H18" i="9"/>
  <c r="G18" i="9"/>
  <c r="F18" i="9"/>
  <c r="E18" i="9"/>
  <c r="D18" i="9"/>
  <c r="C18" i="9"/>
  <c r="L17" i="9"/>
  <c r="K17" i="9"/>
  <c r="J17" i="9"/>
  <c r="I17" i="9"/>
  <c r="H17" i="9"/>
  <c r="G17" i="9"/>
  <c r="F17" i="9"/>
  <c r="E17" i="9"/>
  <c r="D17" i="9"/>
  <c r="C17" i="9"/>
  <c r="K16" i="9"/>
  <c r="I16" i="9"/>
  <c r="F16" i="9"/>
  <c r="L15" i="9"/>
  <c r="K15" i="9"/>
  <c r="J15" i="9"/>
  <c r="I15" i="9"/>
  <c r="H15" i="9"/>
  <c r="G15" i="9"/>
  <c r="F15" i="9"/>
  <c r="E15" i="9"/>
  <c r="D15" i="9"/>
  <c r="L14" i="9"/>
  <c r="K14" i="9"/>
  <c r="J14" i="9"/>
  <c r="I14" i="9"/>
  <c r="H14" i="9"/>
  <c r="G14" i="9"/>
  <c r="F14" i="9"/>
  <c r="E14" i="9"/>
  <c r="D14" i="9"/>
  <c r="C14" i="9"/>
  <c r="K13" i="9"/>
  <c r="I13" i="9"/>
  <c r="F13" i="9"/>
  <c r="L12" i="9"/>
  <c r="K12" i="9"/>
  <c r="J12" i="9"/>
  <c r="I12" i="9"/>
  <c r="H12" i="9"/>
  <c r="G12" i="9"/>
  <c r="F12" i="9"/>
  <c r="E12" i="9"/>
  <c r="D12" i="9"/>
  <c r="C12" i="9"/>
  <c r="L11" i="9"/>
  <c r="K11" i="9"/>
  <c r="J11" i="9"/>
  <c r="I11" i="9"/>
  <c r="H11" i="9"/>
  <c r="G11" i="9"/>
  <c r="F11" i="9"/>
  <c r="E11" i="9"/>
  <c r="D11" i="9"/>
  <c r="C11" i="9"/>
  <c r="L10" i="9"/>
  <c r="K10" i="9"/>
  <c r="J10" i="9"/>
  <c r="I10" i="9"/>
  <c r="H10" i="9"/>
  <c r="G10" i="9"/>
  <c r="F10" i="9"/>
  <c r="E10" i="9"/>
  <c r="D10" i="9"/>
  <c r="C10" i="9"/>
  <c r="L9" i="9"/>
  <c r="K9" i="9"/>
  <c r="J9" i="9"/>
  <c r="I9" i="9"/>
  <c r="H9" i="9"/>
  <c r="G9" i="9"/>
  <c r="F9" i="9"/>
  <c r="E9" i="9"/>
  <c r="D9" i="9"/>
  <c r="C9" i="9"/>
  <c r="K8" i="9"/>
  <c r="I8" i="9"/>
  <c r="F8" i="9"/>
  <c r="L7" i="9"/>
  <c r="K7" i="9"/>
  <c r="J7" i="9"/>
  <c r="I7" i="9"/>
  <c r="H7" i="9"/>
  <c r="G7" i="9"/>
  <c r="F7" i="9"/>
  <c r="E7" i="9"/>
  <c r="D7" i="9"/>
  <c r="C7" i="9"/>
  <c r="L6" i="9"/>
  <c r="K6" i="9"/>
  <c r="J6" i="9"/>
  <c r="I6" i="9"/>
  <c r="H6" i="9"/>
  <c r="G6" i="9"/>
  <c r="F6" i="9"/>
  <c r="E6" i="9"/>
  <c r="D6" i="9"/>
  <c r="C6" i="9"/>
  <c r="K5" i="9"/>
  <c r="I5" i="9"/>
  <c r="L4" i="9"/>
  <c r="K4" i="9"/>
  <c r="I4" i="9"/>
  <c r="F4" i="9"/>
  <c r="L3" i="9"/>
  <c r="K3" i="9"/>
  <c r="J3" i="9"/>
  <c r="I3" i="9"/>
  <c r="H3" i="9"/>
  <c r="G3" i="9"/>
  <c r="F3" i="9"/>
  <c r="E3" i="9"/>
  <c r="D3" i="9"/>
  <c r="C3" i="9"/>
  <c r="L25" i="8"/>
  <c r="L24" i="8"/>
  <c r="I24" i="8"/>
  <c r="F24" i="8"/>
  <c r="L23" i="8"/>
  <c r="K23" i="8"/>
  <c r="J23" i="8"/>
  <c r="I23" i="8"/>
  <c r="H23" i="8"/>
  <c r="G23" i="8"/>
  <c r="F23" i="8"/>
  <c r="E23" i="8"/>
  <c r="D23" i="8"/>
  <c r="C23" i="8"/>
  <c r="B23" i="8"/>
  <c r="L22" i="8"/>
  <c r="K22" i="8"/>
  <c r="J22" i="8"/>
  <c r="I22" i="8"/>
  <c r="G22" i="8"/>
  <c r="F22" i="8"/>
  <c r="E22" i="8"/>
  <c r="D22" i="8"/>
  <c r="C22" i="8"/>
  <c r="L21" i="8"/>
  <c r="K21" i="8"/>
  <c r="J21" i="8"/>
  <c r="I21" i="8"/>
  <c r="G21" i="8"/>
  <c r="F21" i="8"/>
  <c r="E21" i="8"/>
  <c r="D21" i="8"/>
  <c r="C21" i="8"/>
  <c r="L20" i="8"/>
  <c r="K20" i="8"/>
  <c r="J20" i="8"/>
  <c r="I20" i="8"/>
  <c r="G20" i="8"/>
  <c r="F20" i="8"/>
  <c r="E20" i="8"/>
  <c r="D20" i="8"/>
  <c r="C20" i="8"/>
  <c r="L19" i="8"/>
  <c r="K19" i="8"/>
  <c r="J19" i="8"/>
  <c r="I19" i="8"/>
  <c r="G19" i="8"/>
  <c r="F19" i="8"/>
  <c r="E19" i="8"/>
  <c r="D19" i="8"/>
  <c r="C19" i="8"/>
  <c r="L18" i="8"/>
  <c r="K18" i="8"/>
  <c r="J18" i="8"/>
  <c r="I18" i="8"/>
  <c r="F18" i="8"/>
  <c r="E18" i="8"/>
  <c r="D18" i="8"/>
  <c r="C18" i="8"/>
  <c r="L17" i="8"/>
  <c r="K17" i="8"/>
  <c r="J17" i="8"/>
  <c r="I17" i="8"/>
  <c r="G17" i="8"/>
  <c r="F17" i="8"/>
  <c r="E17" i="8"/>
  <c r="D17" i="8"/>
  <c r="C17" i="8"/>
  <c r="L16" i="8"/>
  <c r="K16" i="8"/>
  <c r="J16" i="8"/>
  <c r="I16" i="8"/>
  <c r="F16" i="8"/>
  <c r="E16" i="8"/>
  <c r="D16" i="8"/>
  <c r="C16" i="8"/>
  <c r="L15" i="8"/>
  <c r="K15" i="8"/>
  <c r="J15" i="8"/>
  <c r="I15" i="8"/>
  <c r="G15" i="8"/>
  <c r="F15" i="8"/>
  <c r="E15" i="8"/>
  <c r="D15" i="8"/>
  <c r="C15" i="8"/>
  <c r="L14" i="8"/>
  <c r="K14" i="8"/>
  <c r="J14" i="8"/>
  <c r="I14" i="8"/>
  <c r="F14" i="8"/>
  <c r="E14" i="8"/>
  <c r="D14" i="8"/>
  <c r="C14" i="8"/>
  <c r="L13" i="8"/>
  <c r="K13" i="8"/>
  <c r="J13" i="8"/>
  <c r="I13" i="8"/>
  <c r="F13" i="8"/>
  <c r="E13" i="8"/>
  <c r="D13" i="8"/>
  <c r="C13" i="8"/>
  <c r="L12" i="8"/>
  <c r="K12" i="8"/>
  <c r="J12" i="8"/>
  <c r="I12" i="8"/>
  <c r="F12" i="8"/>
  <c r="E12" i="8"/>
  <c r="D12" i="8"/>
  <c r="C12" i="8"/>
  <c r="L11" i="8"/>
  <c r="K11" i="8"/>
  <c r="J11" i="8"/>
  <c r="I11" i="8"/>
  <c r="F11" i="8"/>
  <c r="E11" i="8"/>
  <c r="D11" i="8"/>
  <c r="C11" i="8"/>
  <c r="L10" i="8"/>
  <c r="K10" i="8"/>
  <c r="J10" i="8"/>
  <c r="I10" i="8"/>
  <c r="F10" i="8"/>
  <c r="E10" i="8"/>
  <c r="D10" i="8"/>
  <c r="C10" i="8"/>
  <c r="L9" i="8"/>
  <c r="K9" i="8"/>
  <c r="J9" i="8"/>
  <c r="I9" i="8"/>
  <c r="G9" i="8"/>
  <c r="F9" i="8"/>
  <c r="E9" i="8"/>
  <c r="D9" i="8"/>
  <c r="C9" i="8"/>
  <c r="B9" i="8"/>
  <c r="L8" i="8"/>
  <c r="K8" i="8"/>
  <c r="J8" i="8"/>
  <c r="I8" i="8"/>
  <c r="G8" i="8"/>
  <c r="F8" i="8"/>
  <c r="E8" i="8"/>
  <c r="D8" i="8"/>
  <c r="C8" i="8"/>
  <c r="L7" i="8"/>
  <c r="K7" i="8"/>
  <c r="J7" i="8"/>
  <c r="I7" i="8"/>
  <c r="F7" i="8"/>
  <c r="E7" i="8"/>
  <c r="D7" i="8"/>
  <c r="C7" i="8"/>
  <c r="L6" i="8"/>
  <c r="K6" i="8"/>
  <c r="E6" i="8"/>
  <c r="D6" i="8"/>
  <c r="C6" i="8"/>
  <c r="L5" i="8"/>
  <c r="K5" i="8"/>
  <c r="J5" i="8"/>
  <c r="I5" i="8"/>
  <c r="G5" i="8"/>
  <c r="E5" i="8"/>
  <c r="D5" i="8"/>
  <c r="L4" i="8"/>
  <c r="K4" i="8"/>
  <c r="J4" i="8"/>
  <c r="I4" i="8"/>
  <c r="G4" i="8"/>
  <c r="F4" i="8"/>
  <c r="E4" i="8"/>
  <c r="D4" i="8"/>
  <c r="C4" i="8"/>
  <c r="L3" i="8"/>
  <c r="K3" i="8"/>
  <c r="J3" i="8"/>
  <c r="G3" i="8"/>
  <c r="F3" i="8"/>
  <c r="E3" i="8"/>
  <c r="D3" i="8"/>
  <c r="C3" i="8"/>
  <c r="M54" i="7"/>
  <c r="L54" i="7"/>
  <c r="K54" i="7"/>
  <c r="J54" i="7"/>
  <c r="I54" i="7"/>
  <c r="H54" i="7"/>
  <c r="G54" i="7"/>
  <c r="F54" i="7"/>
  <c r="E54" i="7"/>
  <c r="D54" i="7"/>
  <c r="C54" i="7"/>
  <c r="B54" i="7"/>
  <c r="L53" i="7"/>
  <c r="L52" i="7"/>
  <c r="J52" i="7"/>
  <c r="L51" i="7"/>
  <c r="J51" i="7"/>
  <c r="L50" i="7"/>
  <c r="J50" i="7"/>
  <c r="L49" i="7"/>
  <c r="J49" i="7"/>
  <c r="G49" i="7"/>
  <c r="E49" i="7"/>
  <c r="L48" i="7"/>
  <c r="J48" i="7"/>
  <c r="G48" i="7"/>
  <c r="E48" i="7"/>
  <c r="L47" i="7"/>
  <c r="J47" i="7"/>
  <c r="G47" i="7"/>
  <c r="E47" i="7"/>
  <c r="L46" i="7"/>
  <c r="J46" i="7"/>
  <c r="G46" i="7"/>
  <c r="E46" i="7"/>
  <c r="L45" i="7"/>
  <c r="J45" i="7"/>
  <c r="G45" i="7"/>
  <c r="E45" i="7"/>
  <c r="L44" i="7"/>
  <c r="J44" i="7"/>
  <c r="G44" i="7"/>
  <c r="E44" i="7"/>
  <c r="L43" i="7"/>
  <c r="J43" i="7"/>
  <c r="G43" i="7"/>
  <c r="E43" i="7"/>
  <c r="L42" i="7"/>
  <c r="J42" i="7"/>
  <c r="G42" i="7"/>
  <c r="E42" i="7"/>
  <c r="L41" i="7"/>
  <c r="J41" i="7"/>
  <c r="G41" i="7"/>
  <c r="E41" i="7"/>
  <c r="L40" i="7"/>
  <c r="J40" i="7"/>
  <c r="G40" i="7"/>
  <c r="E40" i="7"/>
  <c r="L39" i="7"/>
  <c r="J39" i="7"/>
  <c r="G39" i="7"/>
  <c r="E39" i="7"/>
  <c r="L38" i="7"/>
  <c r="J38" i="7"/>
  <c r="G38" i="7"/>
  <c r="E38" i="7"/>
  <c r="L37" i="7"/>
  <c r="J37" i="7"/>
  <c r="G37" i="7"/>
  <c r="E37" i="7"/>
  <c r="L36" i="7"/>
  <c r="J36" i="7"/>
  <c r="G36" i="7"/>
  <c r="E36" i="7"/>
  <c r="L35" i="7"/>
  <c r="J35" i="7"/>
  <c r="G35" i="7"/>
  <c r="E35" i="7"/>
  <c r="L34" i="7"/>
  <c r="J34" i="7"/>
  <c r="G34" i="7"/>
  <c r="E34" i="7"/>
  <c r="L33" i="7"/>
  <c r="J33" i="7"/>
  <c r="G33" i="7"/>
  <c r="E33" i="7"/>
  <c r="L32" i="7"/>
  <c r="J32" i="7"/>
  <c r="G32" i="7"/>
  <c r="E32" i="7"/>
  <c r="L31" i="7"/>
  <c r="J31" i="7"/>
  <c r="G31" i="7"/>
  <c r="E31" i="7"/>
  <c r="L30" i="7"/>
  <c r="J30" i="7"/>
  <c r="G30" i="7"/>
  <c r="E30" i="7"/>
  <c r="L29" i="7"/>
  <c r="J29" i="7"/>
  <c r="G29" i="7"/>
  <c r="E29" i="7"/>
  <c r="L28" i="7"/>
  <c r="J28" i="7"/>
  <c r="G28" i="7"/>
  <c r="E28" i="7"/>
  <c r="G27" i="7"/>
  <c r="G26" i="7"/>
  <c r="M25" i="7"/>
  <c r="L25" i="7"/>
  <c r="K25" i="7"/>
  <c r="J25" i="7"/>
  <c r="I25" i="7"/>
  <c r="H25" i="7"/>
  <c r="G25" i="7"/>
  <c r="F25" i="7"/>
  <c r="E25" i="7"/>
  <c r="D25" i="7"/>
  <c r="C25" i="7"/>
  <c r="B25" i="7"/>
  <c r="M24" i="7"/>
  <c r="L24" i="7"/>
  <c r="K24" i="7"/>
  <c r="J24" i="7"/>
  <c r="I24" i="7"/>
  <c r="H24" i="7"/>
  <c r="G24" i="7"/>
  <c r="E24" i="7"/>
  <c r="D24" i="7"/>
  <c r="B24" i="7"/>
  <c r="L23" i="7"/>
  <c r="J23" i="7"/>
  <c r="H23" i="7"/>
  <c r="G23" i="7"/>
  <c r="E23" i="7"/>
  <c r="D23" i="7"/>
  <c r="L22" i="7"/>
  <c r="J22" i="7"/>
  <c r="L21" i="7"/>
  <c r="J21" i="7"/>
  <c r="L20" i="7"/>
  <c r="J20" i="7"/>
  <c r="G20" i="7"/>
  <c r="E20" i="7"/>
  <c r="L19" i="7"/>
  <c r="J19" i="7"/>
  <c r="G19" i="7"/>
  <c r="E19" i="7"/>
  <c r="L18" i="7"/>
  <c r="J18" i="7"/>
  <c r="G18" i="7"/>
  <c r="E18" i="7"/>
  <c r="L16" i="7"/>
  <c r="J16" i="7"/>
  <c r="L15" i="7"/>
  <c r="J15" i="7"/>
  <c r="G15" i="7"/>
  <c r="E15" i="7"/>
  <c r="L14" i="7"/>
  <c r="J14" i="7"/>
  <c r="G14" i="7"/>
  <c r="L13" i="7"/>
  <c r="J13" i="7"/>
  <c r="L12" i="7"/>
  <c r="J12" i="7"/>
  <c r="G12" i="7"/>
  <c r="E12" i="7"/>
  <c r="L11" i="7"/>
  <c r="J11" i="7"/>
  <c r="G11" i="7"/>
  <c r="E11" i="7"/>
  <c r="L10" i="7"/>
  <c r="J10" i="7"/>
  <c r="G10" i="7"/>
  <c r="E10" i="7"/>
  <c r="L9" i="7"/>
  <c r="J9" i="7"/>
  <c r="G9" i="7"/>
  <c r="E9" i="7"/>
  <c r="L8" i="7"/>
  <c r="J8" i="7"/>
  <c r="G8" i="7"/>
  <c r="E8" i="7"/>
  <c r="L7" i="7"/>
  <c r="J7" i="7"/>
  <c r="G7" i="7"/>
  <c r="E7" i="7"/>
  <c r="L6" i="7"/>
  <c r="J6" i="7"/>
  <c r="G6" i="7"/>
  <c r="E6" i="7"/>
  <c r="L5" i="7"/>
  <c r="J5" i="7"/>
  <c r="G5" i="7"/>
  <c r="E5" i="7"/>
  <c r="L4" i="7"/>
  <c r="J4" i="7"/>
  <c r="G4" i="7"/>
  <c r="E4" i="7"/>
  <c r="L3" i="7"/>
  <c r="J3" i="7"/>
  <c r="G3" i="7"/>
  <c r="E3" i="7"/>
  <c r="T59" i="3"/>
  <c r="S59" i="3"/>
  <c r="R59" i="3"/>
  <c r="Q59" i="3"/>
  <c r="P59" i="3"/>
  <c r="O59" i="3"/>
  <c r="N59" i="3"/>
  <c r="M59" i="3"/>
  <c r="L59" i="3"/>
  <c r="K59" i="3"/>
  <c r="J59" i="3"/>
  <c r="I59" i="3"/>
  <c r="H59" i="3"/>
  <c r="G59" i="3"/>
  <c r="T58" i="3"/>
  <c r="S58" i="3"/>
  <c r="R58" i="3"/>
  <c r="Q58" i="3"/>
  <c r="P58" i="3"/>
  <c r="O58" i="3"/>
  <c r="N58" i="3"/>
  <c r="M58" i="3"/>
  <c r="L58" i="3"/>
  <c r="K58" i="3"/>
  <c r="J58" i="3"/>
  <c r="I58" i="3"/>
  <c r="H58" i="3"/>
  <c r="G58" i="3"/>
  <c r="T57" i="3"/>
  <c r="S57" i="3"/>
  <c r="T56" i="3"/>
  <c r="S56" i="3"/>
  <c r="S55" i="3"/>
  <c r="T54" i="3"/>
  <c r="S54" i="3"/>
  <c r="R54" i="3"/>
  <c r="Q54" i="3"/>
  <c r="P54" i="3"/>
  <c r="O54" i="3"/>
  <c r="N54" i="3"/>
  <c r="M54" i="3"/>
  <c r="L54" i="3"/>
  <c r="K54" i="3"/>
  <c r="J54" i="3"/>
  <c r="I54" i="3"/>
  <c r="H54" i="3"/>
  <c r="G54" i="3"/>
  <c r="T53" i="3"/>
  <c r="S53" i="3"/>
  <c r="T52" i="3"/>
  <c r="S52" i="3"/>
  <c r="S51" i="3"/>
  <c r="T50" i="3"/>
  <c r="S50" i="3"/>
  <c r="R50" i="3"/>
  <c r="Q50" i="3"/>
  <c r="P50" i="3"/>
  <c r="O50" i="3"/>
  <c r="N50" i="3"/>
  <c r="M50" i="3"/>
  <c r="L50" i="3"/>
  <c r="K50" i="3"/>
  <c r="J50" i="3"/>
  <c r="I50" i="3"/>
  <c r="H50" i="3"/>
  <c r="G50" i="3"/>
  <c r="T49" i="3"/>
  <c r="S49" i="3"/>
  <c r="T48" i="3"/>
  <c r="S48" i="3"/>
  <c r="S47" i="3"/>
  <c r="T46" i="3"/>
  <c r="S46" i="3"/>
  <c r="R46" i="3"/>
  <c r="Q46" i="3"/>
  <c r="P46" i="3"/>
  <c r="O46" i="3"/>
  <c r="N46" i="3"/>
  <c r="M46" i="3"/>
  <c r="L46" i="3"/>
  <c r="K46" i="3"/>
  <c r="J46" i="3"/>
  <c r="I46" i="3"/>
  <c r="H46" i="3"/>
  <c r="G46" i="3"/>
  <c r="T45" i="3"/>
  <c r="S45" i="3"/>
  <c r="T44" i="3"/>
  <c r="S44" i="3"/>
  <c r="S43" i="3"/>
  <c r="T42" i="3"/>
  <c r="S42" i="3"/>
  <c r="R42" i="3"/>
  <c r="Q42" i="3"/>
  <c r="P42" i="3"/>
  <c r="O42" i="3"/>
  <c r="N42" i="3"/>
  <c r="M42" i="3"/>
  <c r="L42" i="3"/>
  <c r="K42" i="3"/>
  <c r="J42" i="3"/>
  <c r="I42" i="3"/>
  <c r="H42" i="3"/>
  <c r="G42" i="3"/>
  <c r="T41" i="3"/>
  <c r="S41" i="3"/>
  <c r="T40" i="3"/>
  <c r="S40" i="3"/>
  <c r="E16" i="1"/>
  <c r="D16" i="1"/>
  <c r="C16" i="1"/>
  <c r="G15" i="1"/>
  <c r="E15" i="1"/>
  <c r="E14" i="1"/>
  <c r="E13" i="1"/>
  <c r="E12" i="1"/>
  <c r="G11" i="1"/>
  <c r="E11" i="1"/>
  <c r="E10" i="1"/>
  <c r="G9" i="1"/>
  <c r="E9" i="1"/>
  <c r="G8" i="1"/>
  <c r="E8" i="1"/>
  <c r="E7" i="1"/>
  <c r="E6" i="1"/>
  <c r="E5" i="1"/>
  <c r="E4" i="1"/>
  <c r="E3" i="1"/>
</calcChain>
</file>

<file path=xl/sharedStrings.xml><?xml version="1.0" encoding="utf-8"?>
<sst xmlns="http://schemas.openxmlformats.org/spreadsheetml/2006/main" count="10327" uniqueCount="3667">
  <si>
    <t xml:space="preserve">(1)VOTE   </t>
  </si>
  <si>
    <t>FIRST SCHEDULE</t>
  </si>
  <si>
    <t>(2) SUPPLY</t>
  </si>
  <si>
    <t xml:space="preserve">      NO.</t>
  </si>
  <si>
    <t>R101</t>
  </si>
  <si>
    <t>County Assembly</t>
  </si>
  <si>
    <t>R102</t>
  </si>
  <si>
    <t>County Executive</t>
  </si>
  <si>
    <t>R103</t>
  </si>
  <si>
    <t>Department  of  Finance and economic planning</t>
  </si>
  <si>
    <t>R104</t>
  </si>
  <si>
    <t>Department of  Agriculture</t>
  </si>
  <si>
    <t>R105</t>
  </si>
  <si>
    <t>Department  of Environment and Natural Resources</t>
  </si>
  <si>
    <t>R106</t>
  </si>
  <si>
    <t>Department of Education Youth Affairs and Social development</t>
  </si>
  <si>
    <t>R107</t>
  </si>
  <si>
    <t>Department of  County Health Services</t>
  </si>
  <si>
    <t>R108</t>
  </si>
  <si>
    <t>Department of Physical Planning  and Urban development</t>
  </si>
  <si>
    <t>R109</t>
  </si>
  <si>
    <t>Department of Public Works Transport and Housing</t>
  </si>
  <si>
    <t>R110</t>
  </si>
  <si>
    <t>Department of Trade Development  and  Regulations</t>
  </si>
  <si>
    <t>R111</t>
  </si>
  <si>
    <t>Department of Culture and Social Services</t>
  </si>
  <si>
    <t>R112</t>
  </si>
  <si>
    <t>Kisii Town</t>
  </si>
  <si>
    <t>R113</t>
  </si>
  <si>
    <t>County Administration and Stakeholders Management</t>
  </si>
  <si>
    <t>TOTAL  RECURRENT</t>
  </si>
  <si>
    <t>DEVELOPMENT  EXPENDITURE</t>
  </si>
  <si>
    <t xml:space="preserve">(1)VOTE  </t>
  </si>
  <si>
    <t>SECOND SCHEDULE</t>
  </si>
  <si>
    <t xml:space="preserve">     NO.</t>
  </si>
  <si>
    <t>D 101</t>
  </si>
  <si>
    <t>D 102</t>
  </si>
  <si>
    <t>D 103</t>
  </si>
  <si>
    <t>D 104</t>
  </si>
  <si>
    <t>D 105</t>
  </si>
  <si>
    <t>D 106</t>
  </si>
  <si>
    <t>D 107</t>
  </si>
  <si>
    <t>D 108</t>
  </si>
  <si>
    <t>D 109</t>
  </si>
  <si>
    <t>D 110</t>
  </si>
  <si>
    <t>D 111</t>
  </si>
  <si>
    <t>D 112</t>
  </si>
  <si>
    <t>D113</t>
  </si>
  <si>
    <t xml:space="preserve">                                           TOTAL DEVELOPMENT   </t>
  </si>
  <si>
    <t>KISII COUNTY GOVERNMENT</t>
  </si>
  <si>
    <t>PERSONNEL BUDGET</t>
  </si>
  <si>
    <t>FINANCIAL YEAR 2017/ 2018</t>
  </si>
  <si>
    <t>DEPARTMENT</t>
  </si>
  <si>
    <t>NO OF EMPLOYEES</t>
  </si>
  <si>
    <t>BASIC SALARY</t>
  </si>
  <si>
    <t>HOUSE ALLOWANCE</t>
  </si>
  <si>
    <t>COMMUTER</t>
  </si>
  <si>
    <t>SPECIAL DUTY ALLOWANCE</t>
  </si>
  <si>
    <t>RESPONSIBILTY ALLOWANCE</t>
  </si>
  <si>
    <t>HEALTH RISK ALLOWANCE</t>
  </si>
  <si>
    <t>UNIFORM ALLOWANCE</t>
  </si>
  <si>
    <t>EMERGECY CALL ALLOWANCE</t>
  </si>
  <si>
    <t>OTHER ALLOWANCES</t>
  </si>
  <si>
    <t>EXTRANEOUS ALLOWANCE</t>
  </si>
  <si>
    <t>NON PRACTISING ALLOWANCE</t>
  </si>
  <si>
    <t>ACTING ALLOWANCE</t>
  </si>
  <si>
    <t>TELEPHONE ALLOWANCE</t>
  </si>
  <si>
    <t>GRATUITY</t>
  </si>
  <si>
    <t>COUNTY CONTRIBUTION TO PENSION</t>
  </si>
  <si>
    <t>LEAVE ALLOWANCE</t>
  </si>
  <si>
    <t>TOTAL ANNUAL PERSONEL BUDGET</t>
  </si>
  <si>
    <t>OFFICE OF THE GOVERNOR AND DEPUTY GOVERNOR</t>
  </si>
  <si>
    <t xml:space="preserve">IN PAYROLL </t>
  </si>
  <si>
    <t xml:space="preserve">NOT IN PAYROLL </t>
  </si>
  <si>
    <t xml:space="preserve">SUB-TOTAL </t>
  </si>
  <si>
    <t>COUNTY ADMINISTRATION</t>
  </si>
  <si>
    <t>COUNTY PUBLIC SERVICE</t>
  </si>
  <si>
    <t>FINANCE AND ECONOMIC PLANNING</t>
  </si>
  <si>
    <t>AGRICULTURE</t>
  </si>
  <si>
    <t xml:space="preserve">ENVIRONMENT </t>
  </si>
  <si>
    <t>EDUCATION</t>
  </si>
  <si>
    <t>Instructors to be absorbed from  national govt</t>
  </si>
  <si>
    <t>New employees (ECD and polytechnic instructors)</t>
  </si>
  <si>
    <t>HEALTH</t>
  </si>
  <si>
    <t>DANIDA Personnel Costs</t>
  </si>
  <si>
    <t>LAND, PHYSICAL PLANNING AND URBAN DEVELOPMENT</t>
  </si>
  <si>
    <t>PUBLIC WORKS AND TRANSPORT</t>
  </si>
  <si>
    <t>TRADE</t>
  </si>
  <si>
    <t>CULTURE AND SOCIAL SERVICES</t>
  </si>
  <si>
    <t>KISII TOWN</t>
  </si>
  <si>
    <t>GRAND TOTAL</t>
  </si>
  <si>
    <t>PROJECTS SUMMARY</t>
  </si>
  <si>
    <t>PROPOSED BUDGET 2019/2020</t>
  </si>
  <si>
    <t>KISII COUNTY ASSEMBLY</t>
  </si>
  <si>
    <t>COUNTY  ADMINISTRATION</t>
  </si>
  <si>
    <t>STAKEHOLDER MANAGEMENT</t>
  </si>
  <si>
    <t>FINANCE AND ACCOUNTING</t>
  </si>
  <si>
    <t>ECONOMIC PLANNING</t>
  </si>
  <si>
    <t>FISHERIES, LIVESTOCK AND VETERINARY SERVICES</t>
  </si>
  <si>
    <t>AGRICULTURE AND COOPERATIVES DEVELOPMENT</t>
  </si>
  <si>
    <t>WATER AND SANITATION SERVICES</t>
  </si>
  <si>
    <t>MEDICAL SERVICES</t>
  </si>
  <si>
    <t>LANDS, PHYSICAL PLANNING AND URBAN DEVELOPMENT</t>
  </si>
  <si>
    <t>ROADS DEVELOPMENT</t>
  </si>
  <si>
    <t>PUBLIC WORKS AND HOUSING</t>
  </si>
  <si>
    <t>KISII MUNICIPALITY</t>
  </si>
  <si>
    <t>TOTAL</t>
  </si>
  <si>
    <t xml:space="preserve">PROPOSED REVENUE BUDGET FOR FY2026/2027 </t>
  </si>
  <si>
    <t>ITEM</t>
  </si>
  <si>
    <t>APPROVED REVISED BUDGET 2023/24 BUDGET 2023/24</t>
  </si>
  <si>
    <t xml:space="preserve">APPROVED  BUDGET 2024/25 </t>
  </si>
  <si>
    <t>ADJUSTMENT</t>
  </si>
  <si>
    <t xml:space="preserve">APPROVED REVISED  BUDGET 2024/25 </t>
  </si>
  <si>
    <t xml:space="preserve">PROPOSED 2ND REVISED  BUDGET 2024/25 </t>
  </si>
  <si>
    <t>APPROVED BUDGET FY 2025/26</t>
  </si>
  <si>
    <t>ADJUSTMENTS</t>
  </si>
  <si>
    <t>APPROVED  REVISED BUDGET FY 2025/26</t>
  </si>
  <si>
    <t>APPROVED 2ND REVISED BUDGET FY 2025/26</t>
  </si>
  <si>
    <t>PROPOSED BUDGET FY 2026/27</t>
  </si>
  <si>
    <t>Equitable Share</t>
  </si>
  <si>
    <t>Aquaculture Business Development Programme</t>
  </si>
  <si>
    <t>Industrial Park</t>
  </si>
  <si>
    <t xml:space="preserve">National Agricultural Value Chain Development Project (NAVCDP)-World Bank Credit </t>
  </si>
  <si>
    <t>DANIDA</t>
  </si>
  <si>
    <t>Agriculture Business Development Programme</t>
  </si>
  <si>
    <t>Allocation for Mineral Royalties</t>
  </si>
  <si>
    <t>Finance for Locally-Led Climate Action Program (FLLoCA) County Climate Institutional Support (CCIS) Grant</t>
  </si>
  <si>
    <t>Finance for Locally-Led Climate Action Program (FLLoCA) -IDA</t>
  </si>
  <si>
    <t>Finance for Locally-Led Climate Action Program (FLLoCA) County Climate Resilient Investment Grant (KfW)</t>
  </si>
  <si>
    <t>KDSP I</t>
  </si>
  <si>
    <t>KDSP II</t>
  </si>
  <si>
    <t>Community Health Promoters (CHPs)</t>
  </si>
  <si>
    <t>Outstanding basic salaries for Health workers</t>
  </si>
  <si>
    <t>Building Resilient &amp; Responsive Health Systems-BREHS</t>
  </si>
  <si>
    <t>Road maintenance Levy Fund (RMLF)</t>
  </si>
  <si>
    <t>Kenya Urban Support Programme (KUSP) Urban Institution Grant</t>
  </si>
  <si>
    <t>Urban Development Grant (UDG)</t>
  </si>
  <si>
    <t>Primary Health Care in Devolved Context (PHDC)</t>
  </si>
  <si>
    <t>Allocations for 0.5% of the Housing Levy Fund to the County Rural and Urban Affordable Housing Committees</t>
  </si>
  <si>
    <t>Unspent balances FY 2024/2025</t>
  </si>
  <si>
    <t>Local Revenues</t>
  </si>
  <si>
    <t>TOTAL  REVENUE</t>
  </si>
  <si>
    <t>LOCAL REVENUE ITEMIZATION</t>
  </si>
  <si>
    <t>LOCAL LEVIES: 1-2000</t>
  </si>
  <si>
    <t>1-2101 Property rates</t>
  </si>
  <si>
    <t>1-2201 Business Permits Current Year</t>
  </si>
  <si>
    <t>1-2311 Fruits &amp; Vegetables / Agricultural Produce Cess</t>
  </si>
  <si>
    <t>1-3105 Miscellenous income</t>
  </si>
  <si>
    <t xml:space="preserve">1-3501 County Premises Monthly Rent </t>
  </si>
  <si>
    <t>1-5101 Market Entrance / Gate Fee</t>
  </si>
  <si>
    <t>1-5102 Market Plots Rent</t>
  </si>
  <si>
    <t>1-5201 Enclosed Bus Park Fee(Matatu monthly stickers)</t>
  </si>
  <si>
    <t xml:space="preserve">            Motorcycle parking stickers</t>
  </si>
  <si>
    <t>1-5221 Street Parking Fee</t>
  </si>
  <si>
    <t>1-6301 Social Hall Hire</t>
  </si>
  <si>
    <t>1-6311 Stadium Hire</t>
  </si>
  <si>
    <t>1-8401 Slaughter House  Fee</t>
  </si>
  <si>
    <t>1-9112 Buildings Plan Approval Fee</t>
  </si>
  <si>
    <t>1-9132 Sign Boards &amp; Advertisement Fee</t>
  </si>
  <si>
    <t>1-9201 Fire-Compliance Fee</t>
  </si>
  <si>
    <t>Administrative fees and charges</t>
  </si>
  <si>
    <t>Disposal of Assets</t>
  </si>
  <si>
    <t>Environmental fees and charges</t>
  </si>
  <si>
    <t>Weights and measures</t>
  </si>
  <si>
    <t>Sale of fingerlings</t>
  </si>
  <si>
    <t>Revenue from Kisii Agricultural Training Centre</t>
  </si>
  <si>
    <t>Revenue from KTRH</t>
  </si>
  <si>
    <t xml:space="preserve">Facility Improvement Fund (FIF) </t>
  </si>
  <si>
    <t>Liquor Licensing Fund</t>
  </si>
  <si>
    <t>KIWASCO</t>
  </si>
  <si>
    <t>SUMMARY OF RECURRENT AND DEVELOPMENT EXPENDITURE-PROPOSED BUDGET FY 2026/27</t>
  </si>
  <si>
    <t>REVENUE</t>
  </si>
  <si>
    <t>PERSONEL EMOLUMENTS</t>
  </si>
  <si>
    <t>TOTAL OPERATIONS AND MAINTENANCE</t>
  </si>
  <si>
    <t>RECURRENT</t>
  </si>
  <si>
    <t xml:space="preserve"> DEVELOPMENT</t>
  </si>
  <si>
    <t>APPROVED REVISED BUDGET 2022/23</t>
  </si>
  <si>
    <t>APPROVED REVISED  BUDGET 2023/2024</t>
  </si>
  <si>
    <t>APPROVED REVISED  BUDGET 2024/25</t>
  </si>
  <si>
    <t>APPROVED 2ND  REVISED BUDGET FY 2025/26</t>
  </si>
  <si>
    <t>COUNTY ASSEMBLY</t>
  </si>
  <si>
    <t>EXECUTIVE OFFICE OF THE GOVERNOR</t>
  </si>
  <si>
    <t>COUNTY PUBLIC SERVICE BOARD</t>
  </si>
  <si>
    <t xml:space="preserve">OFFICE OF THE COUNTY ATTORNEY    </t>
  </si>
  <si>
    <t>PUBLIC SERVICE AND COUNTY ADMINISTRATION</t>
  </si>
  <si>
    <t>PUBLIC PARTICIPATION, DISASTER SERVICES AND SPECIAL PROGRAMMES</t>
  </si>
  <si>
    <t>FINANCE,  ACCOUNTING SERVICES AND REVENUE MANAGEMENT</t>
  </si>
  <si>
    <t>ECONOMIC PLANNING AND ICT SERVICES</t>
  </si>
  <si>
    <t>WATER, ENVIRONMENT, NATURAL RESOURCES, ENERGY AND CLIMATE CHANGE</t>
  </si>
  <si>
    <t>EDUCATION,TECHNICAL TRAINING &amp; INNOVATION</t>
  </si>
  <si>
    <t>MEDICAL SERVICES, PUBLIC HEALTH AND SANITATION</t>
  </si>
  <si>
    <t>LANDS, PHYSICAL PLANNING , HOUSING AND URBAN DEVELOPMENT</t>
  </si>
  <si>
    <t xml:space="preserve">ROADS &amp; INFRASTRUCTURE </t>
  </si>
  <si>
    <t>PUBLIC WORKS</t>
  </si>
  <si>
    <t>TRADE,TOURISM, INDUSTRY  AND MARKETING</t>
  </si>
  <si>
    <t>YOUTH ,SPORTS, CULTURE, ARTS AND SOCIAL SERVICES</t>
  </si>
  <si>
    <t>OGEMBO MUNICIPALITY</t>
  </si>
  <si>
    <t>SURPLUS/DEFICIT</t>
  </si>
  <si>
    <t>Development Ratio</t>
  </si>
  <si>
    <t>SUMMARY OF DEVELOPMENT EXPENDITURE FY2026/27-PROPOSED BUDGET</t>
  </si>
  <si>
    <t>APPROVED REVISED BUDGET 2023/24</t>
  </si>
  <si>
    <t>APPROVED 1ST REVISED  BUDGET 2024/2025</t>
  </si>
  <si>
    <t>APPROVED 2ND REVISED  BUDGET 2024/2025</t>
  </si>
  <si>
    <t>PUBLIC SERVICE BOARD</t>
  </si>
  <si>
    <t>FINANCE AND ACCOUNTING SERVICES</t>
  </si>
  <si>
    <t>AGRICULTURE AND CO-OPERATIVE DEVELOPMENT</t>
  </si>
  <si>
    <t>ENERGY, ENVIRONMENT AND NATURAL RESOURCES</t>
  </si>
  <si>
    <t>PUBLIC HEALTH &amp; SANITATION</t>
  </si>
  <si>
    <t>LANDS AND PHYSICAL PLANNING</t>
  </si>
  <si>
    <t>Recurrent+Dev</t>
  </si>
  <si>
    <t>Total Budget</t>
  </si>
  <si>
    <t>SUMMARY OF RECURRENT EXPENDITURE FY2026/27 PROPOSED BUDGET</t>
  </si>
  <si>
    <t>APPROVED REVISED BUDGET FY 2025/26</t>
  </si>
  <si>
    <t>SUMMARY OF PERSONNEL EMOLUMENTS FY2026/27 PROPOSED BUDGET</t>
  </si>
  <si>
    <t>PE/Total Revenue</t>
  </si>
  <si>
    <t>DEVELOPMENT BUDGET</t>
  </si>
  <si>
    <t>PROJECT LOCATION</t>
  </si>
  <si>
    <t>APPROVED BUDGET 2023/2024</t>
  </si>
  <si>
    <t>APPROVED  BUDGET 2024/2025</t>
  </si>
  <si>
    <t>Completion of Governor's Residence</t>
  </si>
  <si>
    <t>Construction of County Headquarters</t>
  </si>
  <si>
    <t>Construction of car Park and Fence (PSB)</t>
  </si>
  <si>
    <t>Construction &amp; Equipping of Office Block at Public Service Board</t>
  </si>
  <si>
    <t xml:space="preserve"> TOTAL COUNTY EXECUTIVE</t>
  </si>
  <si>
    <t>PUBLIC SERVICE, COUNTY ADMINISTARTION AND PUBLIC PARTICIPATION</t>
  </si>
  <si>
    <t>PUBLIC SERVICE AND PUBLIC ADMINISTRATION</t>
  </si>
  <si>
    <t xml:space="preserve">Kenya Devolution Support Program (KDSP) </t>
  </si>
  <si>
    <t>Kenya Devolution Support Program (KDSP) II - Level II Grant</t>
  </si>
  <si>
    <t>All wards</t>
  </si>
  <si>
    <t>Kenya Devolution Support Program (KDSP) II - Level II Grant Counterpart Funding</t>
  </si>
  <si>
    <t>SUB TOTAL</t>
  </si>
  <si>
    <t>Completion of ward offices</t>
  </si>
  <si>
    <t>Completion  of ward office (Administration Block)-Bomariba</t>
  </si>
  <si>
    <t>Bomariba</t>
  </si>
  <si>
    <t>Completion  of ward office (Administration Block)-Bosoti Sengera</t>
  </si>
  <si>
    <t xml:space="preserve">Bosoti Sengera </t>
  </si>
  <si>
    <t>Completion  of ward office (Administration Block)-Chitago Borabu</t>
  </si>
  <si>
    <t>Chitago Borabu</t>
  </si>
  <si>
    <t>Completion  of ward office (Administration Block)-Ibeno</t>
  </si>
  <si>
    <t>Ibeno</t>
  </si>
  <si>
    <t>Completion  of ward office (Administration Block)-Majoge Bassi</t>
  </si>
  <si>
    <t>Majoge Bassi</t>
  </si>
  <si>
    <t>Completion  of ward office-Masige West</t>
  </si>
  <si>
    <t>Masige West</t>
  </si>
  <si>
    <t>Completion  of ward office-Tabaka</t>
  </si>
  <si>
    <t>Tabaka</t>
  </si>
  <si>
    <t>Completion  of ward office (Administration Block)-Nyatieko</t>
  </si>
  <si>
    <t>Nyatieko</t>
  </si>
  <si>
    <t>Completion  of ward office (Administration Block)-Riana</t>
  </si>
  <si>
    <t>Riana</t>
  </si>
  <si>
    <t>Completion  of ward office at Omogwa</t>
  </si>
  <si>
    <t>Bogetenga</t>
  </si>
  <si>
    <t xml:space="preserve">Fencing of ward office-Kisii Central Ward Office </t>
  </si>
  <si>
    <t>Kisii Central</t>
  </si>
  <si>
    <t>Completion of Irongo Ward Office &amp; perimeter wall</t>
  </si>
  <si>
    <t>Bassi Chache</t>
  </si>
  <si>
    <t>Construction of ward office Boikanga</t>
  </si>
  <si>
    <t>Boikanga</t>
  </si>
  <si>
    <t>Construction of ward office, Toilet and Equipment</t>
  </si>
  <si>
    <t>Marani</t>
  </si>
  <si>
    <t>Extension of Marani Sub-County office -Phase II</t>
  </si>
  <si>
    <t>Kitutu Chache North</t>
  </si>
  <si>
    <t>Construction of County Court</t>
  </si>
  <si>
    <t>Fencing of treasury</t>
  </si>
  <si>
    <t>County Treasury</t>
  </si>
  <si>
    <t>Construction of Enforcement unit at Daraja mbili</t>
  </si>
  <si>
    <t>Kitutu Central</t>
  </si>
  <si>
    <t>Installation of split air conditional in computer server room</t>
  </si>
  <si>
    <t>Headquarters</t>
  </si>
  <si>
    <t>Erection of stone wall fence at Treasury Phase II</t>
  </si>
  <si>
    <t>Rehabilitation of Treasury compound buildings</t>
  </si>
  <si>
    <t>Completion of Toilets at Treasury Compond</t>
  </si>
  <si>
    <t>Rehabilitation of Incinerator</t>
  </si>
  <si>
    <t>Construction of Pit latrines at Ward Offices</t>
  </si>
  <si>
    <t>Construction of Pit Latrine at Bomariba Ward Office</t>
  </si>
  <si>
    <t>Construction of Toilet Block at County Treasury</t>
  </si>
  <si>
    <t>Construction of Pit Latrine</t>
  </si>
  <si>
    <t xml:space="preserve">Masimba </t>
  </si>
  <si>
    <t>Construction of Pit Latrine at Kitutu Chache South Sub County Office</t>
  </si>
  <si>
    <t>Mosocho</t>
  </si>
  <si>
    <t>Construction of Pit Latrine at Nyatieko Ward Office</t>
  </si>
  <si>
    <t xml:space="preserve">TOTAL PUBLIC SERVICE AND COUNTY ADMINISTRATION </t>
  </si>
  <si>
    <t>Purchase of Household and Institution appliances ( Thunder Arrestors)</t>
  </si>
  <si>
    <t>Purchase of Fire fighting Vehicles and Equipment (Pending Payment)</t>
  </si>
  <si>
    <t>Fire hydrants civil works</t>
  </si>
  <si>
    <t>Purchase of 2 No. Fire Engine</t>
  </si>
  <si>
    <t>Purchase of Rescue Machinery</t>
  </si>
  <si>
    <t>Special programmes</t>
  </si>
  <si>
    <t>Kisii Central Ward Office (Ward based project)</t>
  </si>
  <si>
    <t>TOTAL PUBLIC PARTICIPATION, DISASTER SERVICES AND SPECIAL PROGRAMMES</t>
  </si>
  <si>
    <t>TOTAL PUBLIC SERVICE, COUNTY ADMINISTRATION AND PARTICIPATORY DEVELOPMENT</t>
  </si>
  <si>
    <t>FINANCE, ECONOMIC PLANNING AND ICT</t>
  </si>
  <si>
    <t>Supply and Installation of video conference solution</t>
  </si>
  <si>
    <t>Enterprise Computer Operating Platform for all departments - Phase 1</t>
  </si>
  <si>
    <t>Installation and Extension of CCTV to key service points</t>
  </si>
  <si>
    <t>KTRH</t>
  </si>
  <si>
    <t>Purchase of Software</t>
  </si>
  <si>
    <t>Upgrade of Data center, recovery Site and virtualization of Servers for hosting of county applications and data</t>
  </si>
  <si>
    <t>Customization and Implementation of  Revenue collection and management system (Equipment for Revenue management system)</t>
  </si>
  <si>
    <t xml:space="preserve">ICT equipment </t>
  </si>
  <si>
    <t>Machinery Monitoring System</t>
  </si>
  <si>
    <t>Installation and deployment of Enterprise Endpoint Security Solution for County ICT Systems</t>
  </si>
  <si>
    <t>Enterprise mail upgrade, licensing and high availability implementation</t>
  </si>
  <si>
    <t>Installation of solar based Power backup at the Headquater and Subcounties to support implementation of systems</t>
  </si>
  <si>
    <t>SDWAN Micro Edge Security For Sub-County connections</t>
  </si>
  <si>
    <t xml:space="preserve"> End Point Security</t>
  </si>
  <si>
    <t>Outdoor Advertising Screens</t>
  </si>
  <si>
    <t>Installation of solar based Power backup at the County Treasury to support service uptime</t>
  </si>
  <si>
    <t>Online Recruitment System</t>
  </si>
  <si>
    <t>Upgrade of Core LAN/WAN/SDWAN network and monitoring infrastructure (firewall, power, routing and switching)</t>
  </si>
  <si>
    <t>Upgrade of core network infrastructure to enhance connectivity ,reliabilty across the departments and sub counties to support critical systems including IFMIS ,Revenue Management Systems and the HMIS for improved service delivery</t>
  </si>
  <si>
    <t>Vulnerability Assessment and penetration Testing(VAPT) with remediation for all applications systems ,networks ,end user devices</t>
  </si>
  <si>
    <t>TOTAL FINANCE, ECONOMIC PLANNING AND ICT</t>
  </si>
  <si>
    <t>AGRICULTURE, LIVESTOCK, FISHERIES AND CO-OPERATIVE DEVELOPMENT</t>
  </si>
  <si>
    <t>AGRICULTURE AND CO-OPERATIVES DEVELOPMENT</t>
  </si>
  <si>
    <t>Kenya Agricultural Development Project SIDA contribution</t>
  </si>
  <si>
    <t>Kenya Agricultural Development Project County contribution</t>
  </si>
  <si>
    <t>SUB-TOTAL</t>
  </si>
  <si>
    <t>AGRICULTURE BUSINESS DEVELOPMENT PROGRAMME</t>
  </si>
  <si>
    <t>Agriculture Business Development Programme-Unspent</t>
  </si>
  <si>
    <t>NATIONAL AGRICULTURAL AND RURAL INCLUSIVE GROWTH PROJECT (NARIGP)</t>
  </si>
  <si>
    <t>National Agricultural and Rural inclusive growth project(WB)</t>
  </si>
  <si>
    <t>21 wards</t>
  </si>
  <si>
    <t>National Agricultural Value Chain Development Project(NAVCDP)</t>
  </si>
  <si>
    <t>National Agricultural Value Chain Development Project (WB Contribution)</t>
  </si>
  <si>
    <t>45Wards</t>
  </si>
  <si>
    <t>National Agricultural Value Chain Development Project (KCG Contribution)</t>
  </si>
  <si>
    <t>AGROPROCESSING</t>
  </si>
  <si>
    <t>Development of designs for avocado waste management</t>
  </si>
  <si>
    <t>ATC</t>
  </si>
  <si>
    <t>CROP DEVELOPMENT</t>
  </si>
  <si>
    <t xml:space="preserve">Rehabilitation of Mosocho Tea buying center </t>
  </si>
  <si>
    <t>Bogusero</t>
  </si>
  <si>
    <t>Rehabilitation of Soko Tea Buying Centre</t>
  </si>
  <si>
    <t>Kegogi</t>
  </si>
  <si>
    <t xml:space="preserve">Construction of Kanyimbo Tea buying center </t>
  </si>
  <si>
    <t>Construction of Inani Tea Buying Center</t>
  </si>
  <si>
    <t xml:space="preserve">Bassi central </t>
  </si>
  <si>
    <t>Rehabilitation of Nyabisabo,Rianyega, Omosocho &amp; Nyanturago Tea Buying Centres</t>
  </si>
  <si>
    <t>Rehabilitation of Riragia TBC</t>
  </si>
  <si>
    <t>Keumbu</t>
  </si>
  <si>
    <t>Provision of coffee and Banana Seedlings to promote farming</t>
  </si>
  <si>
    <t>Establishment of Coffeee Nursery</t>
  </si>
  <si>
    <t>Purchase of soil Testing kits</t>
  </si>
  <si>
    <t xml:space="preserve">Renovation of green houses </t>
  </si>
  <si>
    <t>Completion of the cereal depot at Nyamarambe</t>
  </si>
  <si>
    <t>Supply of hass avocado and coffeee seedlings</t>
  </si>
  <si>
    <t>Supply of show preparation materials</t>
  </si>
  <si>
    <t>Supply of coffeee seedlings</t>
  </si>
  <si>
    <t>ENGINEERING,IRRIGARION AND DRAINAGE</t>
  </si>
  <si>
    <t>Climate Smart Agriculture Promotion-drip and water harvesting technologies</t>
  </si>
  <si>
    <t>Supply of small scale drip irrigation equipment to Kisii ATC</t>
  </si>
  <si>
    <t>COOPERATIVE DEVELOPMENT</t>
  </si>
  <si>
    <t>Rehabilitate coffee factories</t>
  </si>
  <si>
    <t>All 45 wards</t>
  </si>
  <si>
    <t>Building of  ablution block</t>
  </si>
  <si>
    <t>County Hqtrs</t>
  </si>
  <si>
    <t>KISII -ATC</t>
  </si>
  <si>
    <t>Erection of stone wall fence 600M Phase II</t>
  </si>
  <si>
    <t>KATC</t>
  </si>
  <si>
    <t>Stone wall fencing at ATC Phase III</t>
  </si>
  <si>
    <t>Executive office at ATC resource center</t>
  </si>
  <si>
    <t>Erection of a stone wall fence and gate at the resource center</t>
  </si>
  <si>
    <t>Erection of a stone Fence and gates ATC Phase IV</t>
  </si>
  <si>
    <t>Construction of a hostel ,modern kitchen and dinning</t>
  </si>
  <si>
    <t>Cabros at ATC</t>
  </si>
  <si>
    <t>Construction of a modern conference rooms</t>
  </si>
  <si>
    <t>Drilling of a borehole and reticulation</t>
  </si>
  <si>
    <t>Renovation of kitchen and dinning hall</t>
  </si>
  <si>
    <t>Sewer connectivity</t>
  </si>
  <si>
    <t>Capital Transfer to ATC</t>
  </si>
  <si>
    <t>Ward Based Agriculture FY2026/27</t>
  </si>
  <si>
    <t>Construction of Rusinga TBC phase I</t>
  </si>
  <si>
    <t>Nyacheki</t>
  </si>
  <si>
    <t>Renovations of Riboti TBC</t>
  </si>
  <si>
    <t>Infrastructure development at  Riobara TBC</t>
  </si>
  <si>
    <t>Bassi Boitang'are</t>
  </si>
  <si>
    <t>Infrastructure development at Nyambunde TBC</t>
  </si>
  <si>
    <t>Completion and fencing of Kiamoiro TBC</t>
  </si>
  <si>
    <t>Bogiakumu</t>
  </si>
  <si>
    <t>Completion of Miranga TBC</t>
  </si>
  <si>
    <t>Rehabilitation of Igonga TBC</t>
  </si>
  <si>
    <t>Rehabilitation of Nyagwekoa TBC</t>
  </si>
  <si>
    <t>Rehabilitation of Mogomo TBC</t>
  </si>
  <si>
    <t>Completion of Ikorora TBC</t>
  </si>
  <si>
    <t>Rehabilitation of Ikoba TBC</t>
  </si>
  <si>
    <t xml:space="preserve">Supply of poultry breeds( improved kienyeji) &amp; starting feeds to 30 groups across the ward </t>
  </si>
  <si>
    <t>Bosoti Sengera</t>
  </si>
  <si>
    <t>Purchase of poultry, feeds and  vaccines to groups</t>
  </si>
  <si>
    <t>Bombaba Borabu</t>
  </si>
  <si>
    <t>Purchase of coffee seedlings for coffee farmers</t>
  </si>
  <si>
    <t>Magenche</t>
  </si>
  <si>
    <t>Construction of Igembe Tea buying centre</t>
  </si>
  <si>
    <t>Boochi Borabu</t>
  </si>
  <si>
    <t>Renovation of Ichuni tea buying centre</t>
  </si>
  <si>
    <t>Renovation of Riongeti tea buying centre</t>
  </si>
  <si>
    <t>Rehabiliation of Bonyakenucha TBC</t>
  </si>
  <si>
    <t>Bobaracho</t>
  </si>
  <si>
    <t>Rehabiliation of Rigoko TBC</t>
  </si>
  <si>
    <t>Rehabiliation of Getembe TBC</t>
  </si>
  <si>
    <t xml:space="preserve">Ibeno fish pond </t>
  </si>
  <si>
    <t xml:space="preserve">Installation of Solar lights </t>
  </si>
  <si>
    <t xml:space="preserve">Construction of Tea Buying Centre at Bwabene, Iranda </t>
  </si>
  <si>
    <t>Nyakoe</t>
  </si>
  <si>
    <t>Infrastructure development at Nyamotaro TBC</t>
  </si>
  <si>
    <t>Supply of Coffee/ Banana seedlings to farmers</t>
  </si>
  <si>
    <t>Kegogi Tea buying center</t>
  </si>
  <si>
    <t>Metembe tea buying center</t>
  </si>
  <si>
    <t>Getembe Magena TBC</t>
  </si>
  <si>
    <t>Sensi</t>
  </si>
  <si>
    <t>Nyanchogu  TBC</t>
  </si>
  <si>
    <t>Construction of Riagumo Tea Buying centre 1.5M</t>
  </si>
  <si>
    <t>Moticho</t>
  </si>
  <si>
    <t>Sub Total</t>
  </si>
  <si>
    <t>TOTAL AGRICULTURE AND CO-OPERATIVES DEVELOPMENT</t>
  </si>
  <si>
    <t>LIVESTOCK, FISHERIES AND VETERINARY SERVICES</t>
  </si>
  <si>
    <t>FISHERIES DEVELOPMENT</t>
  </si>
  <si>
    <t>2620136</t>
  </si>
  <si>
    <t>Aquaculture Business Development Programme (IFAD)</t>
  </si>
  <si>
    <t>Aquaculture Business Development Programme (IFAD)-Unspent</t>
  </si>
  <si>
    <t>Construction of 30 Ponds</t>
  </si>
  <si>
    <t xml:space="preserve">Completion of Nyangusu fish dam project </t>
  </si>
  <si>
    <t>Bassi Bogetaorio</t>
  </si>
  <si>
    <t>Establishment of Fish pond at Ibeno</t>
  </si>
  <si>
    <t>Construction of perimeter wall at CFMTC Phase II</t>
  </si>
  <si>
    <t>Rehabilitation of fish ponds at CFMTC</t>
  </si>
  <si>
    <t xml:space="preserve">Purchase of fish feeds </t>
  </si>
  <si>
    <t>Renovation of hatchery at the CFMTC</t>
  </si>
  <si>
    <t>Renovation of a greenhouse at the CFMTC</t>
  </si>
  <si>
    <t>Construction of ablution block at the CFMTC</t>
  </si>
  <si>
    <t>Upgrade of Daraja Mbili fresh market</t>
  </si>
  <si>
    <t>Construction of store at the CFMTC</t>
  </si>
  <si>
    <t>VETERINARY  SERVICES</t>
  </si>
  <si>
    <t>Renovations of slaughter house-Ogembo</t>
  </si>
  <si>
    <t>Ogembo</t>
  </si>
  <si>
    <t>Supply of Assorted Laboratory Equipment</t>
  </si>
  <si>
    <t>Renovation of a veterinary clinic</t>
  </si>
  <si>
    <t>Equipping of veterinary clinic</t>
  </si>
  <si>
    <t>Renovation of Kisii  Main slaughterhouse</t>
  </si>
  <si>
    <t>Purchase of Polymerase Chain Reaction (PCR) for veterinary clinic</t>
  </si>
  <si>
    <t>Construction of hides and skin curing premise</t>
  </si>
  <si>
    <t>LIVESTOCK PRODUCTION</t>
  </si>
  <si>
    <t>Construction of ablution blocks</t>
  </si>
  <si>
    <t>Nyamache,Suneka,Masimba</t>
  </si>
  <si>
    <t>Supply of poultry chicken to farmers</t>
  </si>
  <si>
    <t>Supply of solar Incubators</t>
  </si>
  <si>
    <t>HQ</t>
  </si>
  <si>
    <t>Beekeeping/beehive to farmers</t>
  </si>
  <si>
    <t>Poultry keeping  Project for Self Help Groups in Birongo Ward</t>
  </si>
  <si>
    <t>Birongo</t>
  </si>
  <si>
    <t>Construction of Nyamonyo TBC</t>
  </si>
  <si>
    <t>Boochi Tendere</t>
  </si>
  <si>
    <t>Buying of improved kienyeji chicks</t>
  </si>
  <si>
    <t>Boochi-Borabu</t>
  </si>
  <si>
    <t>Poultry keeping project for Chitago Borabu Ward</t>
  </si>
  <si>
    <t>Poultry keeping project for Kisii Central Ward</t>
  </si>
  <si>
    <t>Improved Chicken Project to farmers groups</t>
  </si>
  <si>
    <t xml:space="preserve">Marani </t>
  </si>
  <si>
    <t>Bee-Keeping Project for farmers groups</t>
  </si>
  <si>
    <t>Poultry keeping project for Tabaka  Ward</t>
  </si>
  <si>
    <t>Equipping of Milk Plant</t>
  </si>
  <si>
    <t>Construction of modern poultry house</t>
  </si>
  <si>
    <t>Construction of a dairy unit</t>
  </si>
  <si>
    <t xml:space="preserve">Bee keeping  promotion and honey processing plant </t>
  </si>
  <si>
    <t>Ward Based Livestock Dev. FY2026/27</t>
  </si>
  <si>
    <t>Promotion of Poultry keeping; chick to groups</t>
  </si>
  <si>
    <t>Bassi Bogetario</t>
  </si>
  <si>
    <t>Promotion of Rabbit Keeping groups</t>
  </si>
  <si>
    <t>Purchase of Milk coolant and operationalization of Ogembo dairy plant</t>
  </si>
  <si>
    <t xml:space="preserve">Purchase of local improved chicken for youths, women and disability groups </t>
  </si>
  <si>
    <t>Supply of 6000 one day old chicks with starters and vaccines</t>
  </si>
  <si>
    <t>TOTAL LIVESTOCK, FISHERIES AND VETERINARY SERVICES</t>
  </si>
  <si>
    <t>Total for AGRICULTURE, LIVESTOCK , FISHERIES AND CO-OPERATIVE DEVELOPMENT</t>
  </si>
  <si>
    <t>CLIMATE CHANGE</t>
  </si>
  <si>
    <t>Finance for Locally-Led Climate Action Program (FLLoCA) -Unspent</t>
  </si>
  <si>
    <t>Finance for Locally-Led Climate Action Program (FLLoCA) -County Contribution</t>
  </si>
  <si>
    <t>ENVIRONMENT</t>
  </si>
  <si>
    <t xml:space="preserve">Tree Planting </t>
  </si>
  <si>
    <t>in 45 Wards</t>
  </si>
  <si>
    <t>Establishment of tree nurseries</t>
  </si>
  <si>
    <t>ENERGY</t>
  </si>
  <si>
    <t>Motonto Health Center</t>
  </si>
  <si>
    <t>Solar lighting at: Riosiri mkt, Enamba centre, Gotichaki centre, Nyabigena centre, Esaka mkt</t>
  </si>
  <si>
    <t>Solar lighting at: Riosiri mkt, Enamba centre, Gotichaki centre, Nyabigena centre, Esaka mkts</t>
  </si>
  <si>
    <t>Gesusu Level IV Solarization</t>
  </si>
  <si>
    <t>Gesusu</t>
  </si>
  <si>
    <t>REREC project (Electrification)</t>
  </si>
  <si>
    <t>Getenga</t>
  </si>
  <si>
    <t>Keumbu Level IV Solarization</t>
  </si>
  <si>
    <t>Oresi Health Centre Solarization</t>
  </si>
  <si>
    <t>Marani Level IV Solarization</t>
  </si>
  <si>
    <t>Nyamache Hospital Solarization</t>
  </si>
  <si>
    <t>Masige East</t>
  </si>
  <si>
    <t>Nyamache Hospital Solarization Phase II</t>
  </si>
  <si>
    <t>Nyacheki Hospital</t>
  </si>
  <si>
    <t>Iyabe Level 4 Hospital Solarization</t>
  </si>
  <si>
    <t>Nduru Level Hospital</t>
  </si>
  <si>
    <t>Etago Level 4 Hospital Solarization</t>
  </si>
  <si>
    <t>Chitago/Borabu</t>
  </si>
  <si>
    <t>Kenyenyenya Level 4 Hospital Solarization</t>
  </si>
  <si>
    <t>Bokimonge</t>
  </si>
  <si>
    <t>Ogembo Level 5 hospital Solarization</t>
  </si>
  <si>
    <t>Boochi/Tendere</t>
  </si>
  <si>
    <t>Solarization &amp; Streelighting across the wards</t>
  </si>
  <si>
    <t xml:space="preserve">Kisii Teaching &amp; Refferal Hospital </t>
  </si>
  <si>
    <t xml:space="preserve">Kisii Teaching &amp; Refferal Hospital Solarization </t>
  </si>
  <si>
    <t>SUB-TOTAL ENERGY</t>
  </si>
  <si>
    <t>Stone pitching for soil erosion control at Daraja Mbili Secondary</t>
  </si>
  <si>
    <t>Daraja mbili secondary</t>
  </si>
  <si>
    <t>Gabions to control land falling and down warping at Getungurumu</t>
  </si>
  <si>
    <t>Ichuni ward</t>
  </si>
  <si>
    <t>Rehabilitation of degraded sites -Kemoreko, Nyangiti quarry</t>
  </si>
  <si>
    <t>Kemoreko quarry and Nyangiti</t>
  </si>
  <si>
    <t>Supply, delivery and planting of assorted tree seedlings</t>
  </si>
  <si>
    <t>Nyaribari Chache</t>
  </si>
  <si>
    <t>Gabions to control land falling and down wapping at getungurumu ichuni ward (pending bill)</t>
  </si>
  <si>
    <t>Ichuni</t>
  </si>
  <si>
    <t>Gulley erosion control through gabion and stone pitching of Tabaka town-Tabaka SDA storm drainage line</t>
  </si>
  <si>
    <t xml:space="preserve">Tabaka </t>
  </si>
  <si>
    <t xml:space="preserve">Rehabilitation and restructuring of –mogonga quarry </t>
  </si>
  <si>
    <t>Mogonga</t>
  </si>
  <si>
    <t>Restructuring and protection of  active  Waterman Quarry</t>
  </si>
  <si>
    <t>Waterman</t>
  </si>
  <si>
    <t>Replacement of eucalyptus tree species along rivers and springs</t>
  </si>
  <si>
    <t>River Nyakomisaro</t>
  </si>
  <si>
    <t>Conservation of Rianyamwamu water spring</t>
  </si>
  <si>
    <t>Kisii central</t>
  </si>
  <si>
    <t>Conservation of Nyansacha water spring</t>
  </si>
  <si>
    <t xml:space="preserve">Removal of eucalyptus around chirichiro water supply and conservation </t>
  </si>
  <si>
    <t xml:space="preserve">Soil conservation at Matongo through gabions, stone pitching and drainage construction </t>
  </si>
  <si>
    <t xml:space="preserve">Boochi tendere </t>
  </si>
  <si>
    <t xml:space="preserve">Conservation of conservation matoke water scheme through eucalyptus removal and land conservation </t>
  </si>
  <si>
    <t xml:space="preserve">Kitutu central </t>
  </si>
  <si>
    <t>Urban greenery and beautification of Kisii town &amp; Ogembo town</t>
  </si>
  <si>
    <t>Kisii central and ogembo</t>
  </si>
  <si>
    <t>Soil erosion control and gulley stone pitching at Daraja Mbili  secondary-phase II</t>
  </si>
  <si>
    <t>Purchase of Exhauster Truck</t>
  </si>
  <si>
    <t>Purchase and Installation of Water tanks: at Gesabakwa and Mogonga dispensaries</t>
  </si>
  <si>
    <t>Kiabusura Dispensary water tanks 10,000lts &amp; Installation</t>
  </si>
  <si>
    <t>Bomorenda</t>
  </si>
  <si>
    <t>10,000 L Tanks Water tanks-Bogeka</t>
  </si>
  <si>
    <t>Bogeka</t>
  </si>
  <si>
    <t xml:space="preserve">10,000 L Tanks Water tanks-Getenga </t>
  </si>
  <si>
    <t>Supply of 10,000 litres water tanks in Ichuni Ward</t>
  </si>
  <si>
    <t>Water Tanks 10,000 L Tanks</t>
  </si>
  <si>
    <t>Purchase and installation of 10,000 litre tank at Nyabiore Dispensary</t>
  </si>
  <si>
    <t xml:space="preserve">10,000 L Water Tanks </t>
  </si>
  <si>
    <t>10,000 litres water tanks</t>
  </si>
  <si>
    <t xml:space="preserve">Water schemes </t>
  </si>
  <si>
    <t>Ntamocha water gravity project</t>
  </si>
  <si>
    <t> Majoge Bassi</t>
  </si>
  <si>
    <t>Nyagenke Water Project</t>
  </si>
  <si>
    <t>Reticulation of Riangoko Phase 1</t>
  </si>
  <si>
    <t> Nyatieko</t>
  </si>
  <si>
    <t>Riamiruka Mochama water project Phase 2</t>
  </si>
  <si>
    <t xml:space="preserve"> Tabaka </t>
  </si>
  <si>
    <t>Ititi water project</t>
  </si>
  <si>
    <t>Nyamarambe water project and solarization</t>
  </si>
  <si>
    <t>Reticulation of Kiabigori Borehole</t>
  </si>
  <si>
    <t>Riokindo Water Project-Rehabilitation of intake works, motor and rising mains</t>
  </si>
  <si>
    <t>Insaria water project</t>
  </si>
  <si>
    <t>Mogenda water project</t>
  </si>
  <si>
    <t>Nyaturago Water project</t>
  </si>
  <si>
    <t>Drilling of Nyakoora Borehole</t>
  </si>
  <si>
    <t xml:space="preserve">Bendere borehole equipping &amp; reticulation </t>
  </si>
  <si>
    <t>Nyaguku Water Reticulation</t>
  </si>
  <si>
    <t xml:space="preserve">Omosocho water scheme                                 </t>
  </si>
  <si>
    <t>Omosocho water scheme- reticulation and pump ksh 2m</t>
  </si>
  <si>
    <t>Water reticulation at Gesoni area</t>
  </si>
  <si>
    <t xml:space="preserve">Water reticulation at Bomeroga and Nyarenda </t>
  </si>
  <si>
    <t>Water reticulation at Nyaore</t>
  </si>
  <si>
    <t>Nyakeniongorio Water Project</t>
  </si>
  <si>
    <t>Reticulation of Endereti borehole</t>
  </si>
  <si>
    <t>Nyabitunwa Borehole</t>
  </si>
  <si>
    <t>Reticulation of Nyangeti-Mosocho Water Project</t>
  </si>
  <si>
    <t>Reticulation of Riabombaba borehole</t>
  </si>
  <si>
    <t>Reticulation of Igorera borehole</t>
  </si>
  <si>
    <t xml:space="preserve">Reticulation of Magena market borehole water </t>
  </si>
  <si>
    <t>Reticulation of Igembe borehole water</t>
  </si>
  <si>
    <t>Kegati water supply from Motonto to Kiabusura Dispensary</t>
  </si>
  <si>
    <t>Reticulation of Endereti Borehole &amp; Pump, 10,000L Tank, 7 Water Points</t>
  </si>
  <si>
    <t>Rehabilitation and reticulation of Kerongo Gravity</t>
  </si>
  <si>
    <t>Expansion and reticulation of Nyaburumbasi borehole</t>
  </si>
  <si>
    <t>Expansion and reticulation of Kenama borehole</t>
  </si>
  <si>
    <t>Completion and reticulation of Kebere borehole</t>
  </si>
  <si>
    <t>Reticulation of Nyakerato water project</t>
  </si>
  <si>
    <t xml:space="preserve">Bosinange/Makongeni Water Project </t>
  </si>
  <si>
    <t xml:space="preserve">Kiabagaka Water Project </t>
  </si>
  <si>
    <t>Reticulation of Nyariacha &amp; Nyanturago water projects</t>
  </si>
  <si>
    <t>Getionko water project</t>
  </si>
  <si>
    <t xml:space="preserve">Nyakeyo Borehole Reticulation </t>
  </si>
  <si>
    <t xml:space="preserve">Ngokoro water piping </t>
  </si>
  <si>
    <t xml:space="preserve">Nyansakia Tower &amp; piping </t>
  </si>
  <si>
    <t>Reticulation of Getionko Water Scheme II</t>
  </si>
  <si>
    <t>Borehole drilling, equipping and water reticulation at Rianyangita Pry School</t>
  </si>
  <si>
    <t xml:space="preserve">Magenche </t>
  </si>
  <si>
    <t>Riamangata primary school water reticulation(phase III)</t>
  </si>
  <si>
    <t>Nyagenke Water Scheme Phase II</t>
  </si>
  <si>
    <t>Ntamocha Water Scheme Phase II</t>
  </si>
  <si>
    <t>Gakero Water Scheme Phase II</t>
  </si>
  <si>
    <t>Nyamache Market water reticulation and solar installation</t>
  </si>
  <si>
    <t>Masige-East</t>
  </si>
  <si>
    <t xml:space="preserve">Mokonge water reticulation and solar installation </t>
  </si>
  <si>
    <t xml:space="preserve">Turwa water reticulation and solar installation </t>
  </si>
  <si>
    <t xml:space="preserve">Kiobegi dispensary water reticulation </t>
  </si>
  <si>
    <t>Igoma water reticulation phase 2</t>
  </si>
  <si>
    <t>Construction of Inani Water Project</t>
  </si>
  <si>
    <t>Masige-West</t>
  </si>
  <si>
    <t>Drilling of Riong'oncho  Borehole</t>
  </si>
  <si>
    <t>Drilling of Riamochoge Water Project</t>
  </si>
  <si>
    <t>Kioge water project; 50m3 sump and 100m3 storage, solarization  and reticulation</t>
  </si>
  <si>
    <t>Monyerero</t>
  </si>
  <si>
    <t>Extension of pipelines &amp; tank at Emanga cliff water scheme</t>
  </si>
  <si>
    <t>Extension of pipelines at Itibo-Nyabinyinyi water project</t>
  </si>
  <si>
    <t>Getiongo Borehole Phase II</t>
  </si>
  <si>
    <t>Getacho/ Riamachuka water scheme</t>
  </si>
  <si>
    <t xml:space="preserve">Naikuru water scheme reticulation </t>
  </si>
  <si>
    <t>Nyakobaria water scheme reticulation Phase II</t>
  </si>
  <si>
    <t>Establishment of Kanyimbo Water scheme</t>
  </si>
  <si>
    <t>Establishment of Riatwenya water scheme</t>
  </si>
  <si>
    <t>Expansion of Ensoko water scheme</t>
  </si>
  <si>
    <t>Expansion of Riangoko water scheme</t>
  </si>
  <si>
    <t>Nyakeiri water project</t>
  </si>
  <si>
    <t>Nyamokomba water project phase II</t>
  </si>
  <si>
    <t>Kanyoni  water project</t>
  </si>
  <si>
    <t>Reticulation Kimai Enkora  B Hole</t>
  </si>
  <si>
    <t>Enchoro Water Scheme</t>
  </si>
  <si>
    <t>Bassi Central</t>
  </si>
  <si>
    <t>Chirichiro Water Project</t>
  </si>
  <si>
    <t>Nyaore water scheme</t>
  </si>
  <si>
    <t>Nyakembene Water project</t>
  </si>
  <si>
    <t>Riyabo Water Project</t>
  </si>
  <si>
    <t>Kiango Water Project</t>
  </si>
  <si>
    <t>Nyambunwa Water Project</t>
  </si>
  <si>
    <t>Rehabilitation of Nyasasa Water Project</t>
  </si>
  <si>
    <t>Kerera water project</t>
  </si>
  <si>
    <t>Kabosi Water Project</t>
  </si>
  <si>
    <t>Rosiaga Water scheme</t>
  </si>
  <si>
    <t>Nyakwana waterfall fencing &amp; protection Phase II</t>
  </si>
  <si>
    <t>Kiogoro</t>
  </si>
  <si>
    <t>Kiareni Water Project</t>
  </si>
  <si>
    <t>Anate Water Project</t>
  </si>
  <si>
    <t>Nyamokomba water project reticulation &amp; pipeline extension</t>
  </si>
  <si>
    <t xml:space="preserve">Manyansi Water Project </t>
  </si>
  <si>
    <t>Nyagetonkono Water Project</t>
  </si>
  <si>
    <t>Itangi Water project</t>
  </si>
  <si>
    <t>Nyamasibi/Ichuni</t>
  </si>
  <si>
    <t>Emanga Water project extension</t>
  </si>
  <si>
    <t>Sameta Water Project</t>
  </si>
  <si>
    <t>Sameta Mokwerero</t>
  </si>
  <si>
    <t>Nyakeiri water project reticulation</t>
  </si>
  <si>
    <t>Igonga/Nyamagundo water supply pending bill</t>
  </si>
  <si>
    <t>Construction of Enasi water scheme</t>
  </si>
  <si>
    <t xml:space="preserve"> Construction of Kambi Nyang’au water scheme</t>
  </si>
  <si>
    <t>Construction of Masisi water scheme</t>
  </si>
  <si>
    <t>Construction of Rianyachuba water scheme</t>
  </si>
  <si>
    <t>Bassi Boitang’are</t>
  </si>
  <si>
    <t>Construction of nyakegogi water scheme</t>
  </si>
  <si>
    <t xml:space="preserve">Bassi Chache </t>
  </si>
  <si>
    <t>Construction of Omosaria water scheme</t>
  </si>
  <si>
    <t>Masige west</t>
  </si>
  <si>
    <t>Construction of Omokubo water scheme</t>
  </si>
  <si>
    <t>Masige east</t>
  </si>
  <si>
    <t>Construction of Tukia mwana water water scheme</t>
  </si>
  <si>
    <t>Construction of Obuya b/h water scheme</t>
  </si>
  <si>
    <t xml:space="preserve">Solarization/extensions of Riokindo water scheme </t>
  </si>
  <si>
    <t xml:space="preserve">Bokimonge </t>
  </si>
  <si>
    <t>Construction of Riamongoina water supply</t>
  </si>
  <si>
    <t>Construction of Riamagoma/Suguta water scheme</t>
  </si>
  <si>
    <t>Construction of Rigo/Riasiobe water scheme</t>
  </si>
  <si>
    <t>Construction of Nyarenda water scheme</t>
  </si>
  <si>
    <t>Rehabilitation of Mekenene water scheme</t>
  </si>
  <si>
    <t>Construction of Gesero water scheme</t>
  </si>
  <si>
    <t>Construction of Bonyaoro water scheme</t>
  </si>
  <si>
    <t>Construction of Omokonge water scheme</t>
  </si>
  <si>
    <t xml:space="preserve">Kegogi </t>
  </si>
  <si>
    <t>Construction of Rosiaga/Kiomoncha water scheme</t>
  </si>
  <si>
    <t>Construction of Getobo water scheme</t>
  </si>
  <si>
    <t>Riakenya water project</t>
  </si>
  <si>
    <t xml:space="preserve">Bogeka </t>
  </si>
  <si>
    <t>Construction of Ong’incha b/h water scheme</t>
  </si>
  <si>
    <t xml:space="preserve">Bogusero </t>
  </si>
  <si>
    <t>Rehabilitation of Nyakobaria water scheme</t>
  </si>
  <si>
    <t xml:space="preserve">Kitutu Central </t>
  </si>
  <si>
    <t>Extention of Getiongo water scheme</t>
  </si>
  <si>
    <t>Construction of Gekona gravity water scheme</t>
  </si>
  <si>
    <t xml:space="preserve">Nyakoe </t>
  </si>
  <si>
    <t>Rehabilitation and extension of Nyatieko water scheme</t>
  </si>
  <si>
    <t xml:space="preserve">Nyatieko </t>
  </si>
  <si>
    <t xml:space="preserve"> Rehabilitation of Nyanko water scheme</t>
  </si>
  <si>
    <t>Extension of Kerera water scheme</t>
  </si>
  <si>
    <t>Construction of Riabigutu water scheme</t>
  </si>
  <si>
    <t>Masimba</t>
  </si>
  <si>
    <t>Construction of Kiambori b/h water scheme</t>
  </si>
  <si>
    <t xml:space="preserve">Bogetenga </t>
  </si>
  <si>
    <t>Construction of Monianku water scheme</t>
  </si>
  <si>
    <t xml:space="preserve">Borabu/Chitago </t>
  </si>
  <si>
    <t>Extension of Metaburo water scheme</t>
  </si>
  <si>
    <t xml:space="preserve">Getenga </t>
  </si>
  <si>
    <t>Reticulation of Bokimai bh</t>
  </si>
  <si>
    <t>Drilling of Boreholes/Borehole Reticulation</t>
  </si>
  <si>
    <t>Revival of Kionduso Borehole</t>
  </si>
  <si>
    <t> Bassi Bogetaorio</t>
  </si>
  <si>
    <t>Revival of Getai Borehole</t>
  </si>
  <si>
    <t>Riontweka Borehole drilling, equipping, solarization &amp; reticulation</t>
  </si>
  <si>
    <t xml:space="preserve">Rehabilitation of Endereti Borehole water points and Solar Power system  </t>
  </si>
  <si>
    <t> Bokimonge</t>
  </si>
  <si>
    <t>Omosobwa borehole rehabilitation, solar powered pump, reticulation, fencing and gate</t>
  </si>
  <si>
    <t> Boochi Borabu</t>
  </si>
  <si>
    <t>Reticulation of Nyamache borehole water project</t>
  </si>
  <si>
    <t> Masige East</t>
  </si>
  <si>
    <t>Drilling of Igorera Market Borehole</t>
  </si>
  <si>
    <t>Bombaba borabu</t>
  </si>
  <si>
    <t>Sosera Sec Sch. borehole drilling and equipping</t>
  </si>
  <si>
    <t xml:space="preserve"> Nyamasibi </t>
  </si>
  <si>
    <t>Riangoko borehole</t>
  </si>
  <si>
    <t xml:space="preserve">Water Reticulation at Getai Borehole </t>
  </si>
  <si>
    <t xml:space="preserve">Solar installation &amp; reticulation at Nyawengi and Nyabete boreholes </t>
  </si>
  <si>
    <t>Nyagesa borehole rehabilitation &amp; Extension to Gesure Dispensary</t>
  </si>
  <si>
    <t>Itumbe borehole installation of tank and  water reticulation</t>
  </si>
  <si>
    <t xml:space="preserve">Nyansira borehole 10,000,000 litre tank &amp; reticulation </t>
  </si>
  <si>
    <t xml:space="preserve">Drilling and water reticulation of Borehole at Raganga secondary school </t>
  </si>
  <si>
    <t>Riokeri borehole-drilling and equiping</t>
  </si>
  <si>
    <t>Boikang'a</t>
  </si>
  <si>
    <t>4 water springs ptotection</t>
  </si>
  <si>
    <t>Riongige Borehole drilling and equipping</t>
  </si>
  <si>
    <t>Suneka PAG Borehole reticulation-10,000lts tank &amp; Water tower</t>
  </si>
  <si>
    <t>Emesa Primary Borehole</t>
  </si>
  <si>
    <t>Mosensema Borehole</t>
  </si>
  <si>
    <t>Nyabongo Primary borehole</t>
  </si>
  <si>
    <t xml:space="preserve">Kineni Bore Hole Drilling and installation of Solar and 5 Water points </t>
  </si>
  <si>
    <t xml:space="preserve">Borehole drilling and equipping at Geteri Dispensary </t>
  </si>
  <si>
    <t xml:space="preserve">Reticulation of Nyamesocho Borehole </t>
  </si>
  <si>
    <t xml:space="preserve">Reticulation of Kiomiti Borehole </t>
  </si>
  <si>
    <t xml:space="preserve">Reticulation of Masabo Borehole </t>
  </si>
  <si>
    <t xml:space="preserve">Reticulation of Friends Primary Borehole </t>
  </si>
  <si>
    <t xml:space="preserve">Reticulation of Riongata Borehole </t>
  </si>
  <si>
    <t>Reticulation of Metaburo borehole</t>
  </si>
  <si>
    <t>Drilling of Gesere Borehole</t>
  </si>
  <si>
    <t xml:space="preserve">Solarization and water tower at Riamakanda borehole </t>
  </si>
  <si>
    <t>Solarization and reticulation  of  Ekerubo borehole</t>
  </si>
  <si>
    <t>Solarization and reticulation  of  Getare Girls borehole</t>
  </si>
  <si>
    <t>Solarization &amp; Rehabilitation of Ritaro Borehole</t>
  </si>
  <si>
    <t>Mobamba borehole Solarization &amp; Reticulation</t>
  </si>
  <si>
    <t>Kiamokama</t>
  </si>
  <si>
    <t>Mogweko Water Solarization &amp; Reticulation</t>
  </si>
  <si>
    <t xml:space="preserve">Purchase of borehole casings and equipments </t>
  </si>
  <si>
    <t>Engou Borehole Drilling</t>
  </si>
  <si>
    <t>Borehole drilling and equipping at Riamichoki pry school</t>
  </si>
  <si>
    <t>Borehole drilling and reticulation at Bonyakoni pry school</t>
  </si>
  <si>
    <t>Mogonga PAG BH Phase I</t>
  </si>
  <si>
    <t>Riosugo BH phase 1</t>
  </si>
  <si>
    <t>Kiombeta primary bore hole solar and reticulation</t>
  </si>
  <si>
    <t>Ekware Borehole drilling</t>
  </si>
  <si>
    <t>Nyamasibi</t>
  </si>
  <si>
    <t xml:space="preserve">Reticulation of Kenyenya water point </t>
  </si>
  <si>
    <t>Nyakeogiro borehole equipping, solarization and reticulation</t>
  </si>
  <si>
    <t>Sameta market borehole</t>
  </si>
  <si>
    <t>Sameta/Mokwerero</t>
  </si>
  <si>
    <t xml:space="preserve">Kenyerere  Market borehole </t>
  </si>
  <si>
    <t>St.Annes Getare borehole</t>
  </si>
  <si>
    <t>Giatunda Bore Hole</t>
  </si>
  <si>
    <t>Nyangusu Borehole</t>
  </si>
  <si>
    <t>Kebuko Borehole</t>
  </si>
  <si>
    <t>Kiongongi Dispensary Borehole</t>
  </si>
  <si>
    <t>Bassi Boitangare</t>
  </si>
  <si>
    <t>Majimazuri Borehole reticulation</t>
  </si>
  <si>
    <t>St. Mary's Borehole reticulation</t>
  </si>
  <si>
    <t xml:space="preserve">Nyonsia Borehole </t>
  </si>
  <si>
    <t>Gotichaki Borehole</t>
  </si>
  <si>
    <t>Kenyenya Hospital Borehole</t>
  </si>
  <si>
    <t>Kegogi Pri Borehole</t>
  </si>
  <si>
    <t>Irungu Borehole</t>
  </si>
  <si>
    <t>Moremani Borehole Retticulation</t>
  </si>
  <si>
    <t>Nyanderema Primary borehole</t>
  </si>
  <si>
    <t>Otamba Borehole reticulation</t>
  </si>
  <si>
    <t>Kiamwasi Borehole</t>
  </si>
  <si>
    <t>Kitutu central</t>
  </si>
  <si>
    <t>Keore Pri Borehole</t>
  </si>
  <si>
    <t>Geteni Motontera Borehole</t>
  </si>
  <si>
    <t>Riatirimba water project</t>
  </si>
  <si>
    <t>Nyabiore Borehole</t>
  </si>
  <si>
    <t>Bokiniabanto Borehole</t>
  </si>
  <si>
    <t>Masimba Hosp. Borehole</t>
  </si>
  <si>
    <t>Gekonge Borehole</t>
  </si>
  <si>
    <t>Borangi SDA Borehole</t>
  </si>
  <si>
    <t>Iranda Hosp Borehole</t>
  </si>
  <si>
    <t>Bokimai Pri School borehole</t>
  </si>
  <si>
    <t>Drilling and reticulation Omosaria dispensary b/h</t>
  </si>
  <si>
    <t>Drilling band equiping of Kionyo market borehole</t>
  </si>
  <si>
    <t>Drilling and reticulation of Kirwanda b/h</t>
  </si>
  <si>
    <t xml:space="preserve">Bogiakumu </t>
  </si>
  <si>
    <t>Construction of Misesi b/h water scheme</t>
  </si>
  <si>
    <t>Drilling of Machongo borehole</t>
  </si>
  <si>
    <t xml:space="preserve">Drilling and reticulation of nyakeogiro b/h </t>
  </si>
  <si>
    <t xml:space="preserve">Bomorenda </t>
  </si>
  <si>
    <t>Drilling and reticulation of Nyasagati borehole</t>
  </si>
  <si>
    <t>Drilling and reticulation of Rikenye primary school b/h</t>
  </si>
  <si>
    <t>Matongo borehole water project</t>
  </si>
  <si>
    <t>Drilling of Nyamatuta borehole</t>
  </si>
  <si>
    <t>Drilling and reticulation of Nyansancha borehole</t>
  </si>
  <si>
    <t>Drilling and reticulation of Giensembe borehole</t>
  </si>
  <si>
    <t>Drilling and reticulation of Marimba borehole</t>
  </si>
  <si>
    <t xml:space="preserve">Kiamokama </t>
  </si>
  <si>
    <t>Drilling and equipping of Bomonyama bh</t>
  </si>
  <si>
    <t>Drilling and equipping of Mochengo bh</t>
  </si>
  <si>
    <t>Boikang’a</t>
  </si>
  <si>
    <t>Nyangweta DOK Pri. Borehole drilling and equipping</t>
  </si>
  <si>
    <t>Sub-Totals Boreholes</t>
  </si>
  <si>
    <t xml:space="preserve">Spring Protection </t>
  </si>
  <si>
    <t>Water Spring protection: Rionguti,Rianyariacha,Riamariko,Rionseri,Riamirewa,Riametobo,Riongori,Riagetate,Rionchiri,Riachuma</t>
  </si>
  <si>
    <t> Ibeno</t>
  </si>
  <si>
    <t>Riamatiasi, Itibonge, Nyamasangare, Nyankinda 1, Nyansancha pri., Riakungu, Riadaniel, Nyataro pri., Riapaulo</t>
  </si>
  <si>
    <t> Kisii Central</t>
  </si>
  <si>
    <t>Spring protection of Riogara, Riaroni Sisa -Rionteri springs</t>
  </si>
  <si>
    <t>Spring protection in Moticho ward</t>
  </si>
  <si>
    <t>Protection of springs in Bassi Bogetaorio</t>
  </si>
  <si>
    <t>Spring protection at: Riagesare, Bonyangande, Mosasa &amp; Bosansa water spring</t>
  </si>
  <si>
    <t>Bassi central</t>
  </si>
  <si>
    <t>Protection of springs in Bassi Chache</t>
  </si>
  <si>
    <t>Bassi chache</t>
  </si>
  <si>
    <t xml:space="preserve">Omokubo spring protection </t>
  </si>
  <si>
    <t>Water springs rehabilitation and repair :Rionchere, RiaKerongo, Riochieng'i, Maramwani, Riongori, Rianyaenya, RiaMoindi, RiaMoriku, Riaiteke, RiaTobiro, RiaNyarong'i, Riogora</t>
  </si>
  <si>
    <t>Water Springs in Boitang'are</t>
  </si>
  <si>
    <t>Bassi-Boitang'are</t>
  </si>
  <si>
    <t xml:space="preserve">Water springs at Ruora 3,Bomonyama 3 and Nyamarambe </t>
  </si>
  <si>
    <t xml:space="preserve">Construction and rehabilitation of water springs </t>
  </si>
  <si>
    <t>Water Springs in Bogiakumu:-Omochanga, Riosore,Getare &amp; Riongoro</t>
  </si>
  <si>
    <t>Water Springs:  Riokwoyo; Riamumbe, Riamishael; Rianyaikondo; Riamokobi; Rianyakeyo, Riamanoti</t>
  </si>
  <si>
    <t xml:space="preserve">Spring Protection in Bomariba  </t>
  </si>
  <si>
    <t>Protection of water springs;  Omochanga, Riosore,Getare, Riongoro</t>
  </si>
  <si>
    <t>Riamokora, Riongoncho, Suneka &amp; Nyambunwa</t>
  </si>
  <si>
    <t>Water Springs: Gesabakwa; Riokwoyo; Riamokua 2; Riandiege; Nyaingo; Kereba 2; Riopaki; Riomayio; Riamishael; Rianyaikondo; Riamokobi; Rianyakeyo Spring; Motemomwamu spring</t>
  </si>
  <si>
    <t xml:space="preserve">Construction of Water Springs </t>
  </si>
  <si>
    <t>Construction of Water Springs -Getenga</t>
  </si>
  <si>
    <t>Water Springs; Gesere and Kabosi</t>
  </si>
  <si>
    <t>Water Reticulation in Ibeno</t>
  </si>
  <si>
    <t xml:space="preserve">Rehabilitation of springs </t>
  </si>
  <si>
    <t>Springs Protection:- Nyamoko, Nyambeche, Nyausie, Onkuna, Nyandoke, Nyabirecha, Ramirito, Rionchuru, Orumbo, Riamasimba</t>
  </si>
  <si>
    <t>Water Springs in Kisii Central</t>
  </si>
  <si>
    <t>Water Springs in Kitutu Central</t>
  </si>
  <si>
    <t>Protection  of water springs-Rionchiri/marindi,Riamigiro,Itibonge, Riombasa and Rio'okeromi</t>
  </si>
  <si>
    <t>Water Springs</t>
  </si>
  <si>
    <t>Water springs at:  Riakoisa, Mavuno,Enchoro and Riamandere</t>
  </si>
  <si>
    <t>Spring Protection in Nyatieko</t>
  </si>
  <si>
    <t>Protection of Springs;  Moremani,Nyasike,Riatuoni,Nyambogo, Enjoro,Bokibori Pry and Nyanturago springs</t>
  </si>
  <si>
    <t xml:space="preserve">Water Springs-Rianyangwono, Riabapiri,Iyabe,Rianyangate,Riobwoge,Riamosumari,Riamirambo,Nyamekonga,Riamagati,Riamogire,Riachore,Riamoting'a </t>
  </si>
  <si>
    <t>Spring Protection in Sameta Mokwerero</t>
  </si>
  <si>
    <t>Spring protection in Tabaka: Riagetumba, Mosache FCS, Egetonto and Riamategere Iringa)</t>
  </si>
  <si>
    <t>SUB-TOTAL FOR SPRINGS</t>
  </si>
  <si>
    <t xml:space="preserve">Ward Based Projects FY 2024/25 </t>
  </si>
  <si>
    <t xml:space="preserve"> Drilling &amp; Equipping Nyabete-kiaroroko borehole </t>
  </si>
  <si>
    <t>Bassi bogetaorio</t>
  </si>
  <si>
    <t>Nyangusu dam project</t>
  </si>
  <si>
    <t>Igego phase II water scheme/Spring protection</t>
  </si>
  <si>
    <t>Nyamaruma water scheme</t>
  </si>
  <si>
    <t>Bobaracho market 3 10,000 water tanks</t>
  </si>
  <si>
    <t>Reticulation of Bobaracho water scheme</t>
  </si>
  <si>
    <t>4 No. 10,000 ltr water tanks</t>
  </si>
  <si>
    <t>Construction of water springs; Orendo and Riamogere</t>
  </si>
  <si>
    <t>Nyarogoma,ichuni-kabonyo-emesa water gravity</t>
  </si>
  <si>
    <t>Drilling &amp; Equipping of Entanke B/H</t>
  </si>
  <si>
    <t>Drilling of borehole at riabombaba</t>
  </si>
  <si>
    <t>Water springs at riondari, riokenye</t>
  </si>
  <si>
    <t>Spring protection in Bombaba Borabu</t>
  </si>
  <si>
    <t>Bitare SDA borehole drillling and installation of solar pump and reticulation</t>
  </si>
  <si>
    <t>Bomerenda</t>
  </si>
  <si>
    <t>Nyangiti Borehole rehabilitation (Purchase of Motor)</t>
  </si>
  <si>
    <t>Nyamesocho water project reticulation and solar pump</t>
  </si>
  <si>
    <t>Boochi borabu</t>
  </si>
  <si>
    <t>Water drilling etago stage borehole</t>
  </si>
  <si>
    <t>Chitago borabu</t>
  </si>
  <si>
    <t>Nyasasa nyangweta water project</t>
  </si>
  <si>
    <t>Nnchoro-nyangweta water project</t>
  </si>
  <si>
    <t>Borehole at nyamesocho sublocation</t>
  </si>
  <si>
    <t>Nyaronyo water project</t>
  </si>
  <si>
    <t>Orienyo water project</t>
  </si>
  <si>
    <t>9 water springs at Ichuni</t>
  </si>
  <si>
    <t>Chindwani borehole drilling &amp; solar</t>
  </si>
  <si>
    <t>8 tanks 10,000 litres</t>
  </si>
  <si>
    <t>Water springs; nyagonyi, riasirongo, mombaba,rionami</t>
  </si>
  <si>
    <t xml:space="preserve">Installation of water pump and two tanks of 1o,ooo litres each and water reticulation(3km radius at riamangata pry borehole phase 2) </t>
  </si>
  <si>
    <t>Purchase, installation and water harvesting of 3 10,000 lutres water tank</t>
  </si>
  <si>
    <t>Purchase and installation of 4 No. water tanks</t>
  </si>
  <si>
    <t>Manyansi water scheme</t>
  </si>
  <si>
    <t>Nyamokomba water scheme and reticulation to ng'enyi,bobaracho, nyaisuni, moromba,isecha, gesangero, itibo and iranya</t>
  </si>
  <si>
    <t>Expansion of Itibo nyabinyinyi water project</t>
  </si>
  <si>
    <t>Moticho borehole phase one</t>
  </si>
  <si>
    <t>Nyabera pump and reticulation</t>
  </si>
  <si>
    <t>Mochengo Borehole reticulation phase II</t>
  </si>
  <si>
    <t xml:space="preserve"> Matibo primary school borehole water tower </t>
  </si>
  <si>
    <t xml:space="preserve"> Sosera primary borehole water tower </t>
  </si>
  <si>
    <t>Nyamokomba water project</t>
  </si>
  <si>
    <t>6 Water springs in Tabaka Ward</t>
  </si>
  <si>
    <t>Ramoya girls water pump</t>
  </si>
  <si>
    <t>Ward Based Water Projects FY 2026/27</t>
  </si>
  <si>
    <t>Rehabilitation of 7 assorted springs at birongo ward (Pending bill)</t>
  </si>
  <si>
    <t>Ruosugo bh reticulation</t>
  </si>
  <si>
    <t xml:space="preserve">Mogonga bh reticulation </t>
  </si>
  <si>
    <t>Getacho water scheme phace II</t>
  </si>
  <si>
    <t xml:space="preserve">Naikuru water scheme </t>
  </si>
  <si>
    <t>Drilling and equipping of nyacheki sec Bore hole</t>
  </si>
  <si>
    <t xml:space="preserve">Bore hole at Taracha primary, solarization, reticulation with 5 water points </t>
  </si>
  <si>
    <t>Bore hole at Riasagwe /Riokemwa junction, solarization and reticulation</t>
  </si>
  <si>
    <t>Solarization and reticulation of Keoke bore hole</t>
  </si>
  <si>
    <t xml:space="preserve">Rehabilitation and reticulation of Boruma bore hole </t>
  </si>
  <si>
    <r>
      <rPr>
        <sz val="7"/>
        <color rgb="FF000000"/>
        <rFont val="Times New Roman"/>
        <charset val="134"/>
      </rPr>
      <t xml:space="preserve"> </t>
    </r>
    <r>
      <rPr>
        <sz val="14"/>
        <color rgb="FF000000"/>
        <rFont val="Times New Roman"/>
        <charset val="134"/>
      </rPr>
      <t xml:space="preserve">Reticulation of Nyansira borehole </t>
    </r>
  </si>
  <si>
    <t>Construction of Nyakome water project</t>
  </si>
  <si>
    <t>Construction of Egemi water scheme</t>
  </si>
  <si>
    <r>
      <rPr>
        <sz val="7"/>
        <color rgb="FF000000"/>
        <rFont val="Times New Roman"/>
        <charset val="134"/>
      </rPr>
      <t xml:space="preserve"> </t>
    </r>
    <r>
      <rPr>
        <sz val="14"/>
        <color rgb="FF000000"/>
        <rFont val="Times New Roman"/>
        <charset val="134"/>
      </rPr>
      <t>Drilling and solarization at Nyamware primary school borehole</t>
    </r>
  </si>
  <si>
    <t>Drilling and solarization at Amabiria primary school borehole</t>
  </si>
  <si>
    <r>
      <rPr>
        <sz val="7"/>
        <color rgb="FF000000"/>
        <rFont val="Times New Roman"/>
        <charset val="134"/>
      </rPr>
      <t xml:space="preserve"> </t>
    </r>
    <r>
      <rPr>
        <sz val="14"/>
        <color rgb="FF000000"/>
        <rFont val="Times New Roman"/>
        <charset val="134"/>
      </rPr>
      <t xml:space="preserve">Reticulation of riatirimba water project </t>
    </r>
  </si>
  <si>
    <r>
      <rPr>
        <sz val="7"/>
        <color rgb="FF000000"/>
        <rFont val="Times New Roman"/>
        <charset val="134"/>
      </rPr>
      <t xml:space="preserve"> </t>
    </r>
    <r>
      <rPr>
        <sz val="14"/>
        <color rgb="FF000000"/>
        <rFont val="Times New Roman"/>
        <charset val="134"/>
      </rPr>
      <t>Nyakeburoni water project</t>
    </r>
  </si>
  <si>
    <t>Tabaka water project</t>
  </si>
  <si>
    <r>
      <rPr>
        <sz val="7"/>
        <color rgb="FF000000"/>
        <rFont val="Times New Roman"/>
        <charset val="134"/>
      </rPr>
      <t xml:space="preserve"> </t>
    </r>
    <r>
      <rPr>
        <sz val="14"/>
        <color rgb="FF000000"/>
        <rFont val="Times New Roman"/>
        <charset val="134"/>
      </rPr>
      <t>Tinga water project</t>
    </r>
  </si>
  <si>
    <r>
      <rPr>
        <sz val="7"/>
        <color rgb="FF000000"/>
        <rFont val="Times New Roman"/>
        <charset val="134"/>
      </rPr>
      <t xml:space="preserve"> </t>
    </r>
    <r>
      <rPr>
        <sz val="14"/>
        <color rgb="FF000000"/>
        <rFont val="Times New Roman"/>
        <charset val="134"/>
      </rPr>
      <t>Extension of kioge water project</t>
    </r>
  </si>
  <si>
    <t xml:space="preserve">Motonto water reticulation </t>
  </si>
  <si>
    <r>
      <rPr>
        <sz val="7"/>
        <color rgb="FF000000"/>
        <rFont val="Times New Roman"/>
        <charset val="134"/>
      </rPr>
      <t xml:space="preserve"> </t>
    </r>
    <r>
      <rPr>
        <sz val="14"/>
        <color rgb="FF000000"/>
        <rFont val="Times New Roman"/>
        <charset val="134"/>
      </rPr>
      <t>Solarisation and reticulation of water at Ekeonga borehole</t>
    </r>
  </si>
  <si>
    <r>
      <rPr>
        <sz val="7"/>
        <color rgb="FF000000"/>
        <rFont val="Times New Roman"/>
        <charset val="134"/>
      </rPr>
      <t xml:space="preserve"> </t>
    </r>
    <r>
      <rPr>
        <sz val="14"/>
        <color rgb="FF000000"/>
        <rFont val="Times New Roman"/>
        <charset val="134"/>
      </rPr>
      <t>Renovation of (6) Springs</t>
    </r>
  </si>
  <si>
    <t xml:space="preserve">Reticulation of Kionduso borehole  </t>
  </si>
  <si>
    <t xml:space="preserve">Nyamondo primary borehole solarization and water reticulation </t>
  </si>
  <si>
    <t>Construction of water springs</t>
  </si>
  <si>
    <t>Reticulation and piping of nyaronyo water project</t>
  </si>
  <si>
    <t xml:space="preserve">Solarisation and piping of orienyo water projects </t>
  </si>
  <si>
    <r>
      <rPr>
        <sz val="7"/>
        <color rgb="FF000000"/>
        <rFont val="Times New Roman"/>
        <charset val="134"/>
      </rPr>
      <t xml:space="preserve"> </t>
    </r>
    <r>
      <rPr>
        <sz val="14"/>
        <color rgb="FF000000"/>
        <rFont val="Times New Roman"/>
        <charset val="134"/>
      </rPr>
      <t>Drilling and equipping of kenuchi borehole</t>
    </r>
  </si>
  <si>
    <t>Drilling and equipping of Suguta market borehole</t>
  </si>
  <si>
    <t xml:space="preserve">Reticulation of ekerore water </t>
  </si>
  <si>
    <t xml:space="preserve">Kirwanda water project </t>
  </si>
  <si>
    <t>Nyamerako water project</t>
  </si>
  <si>
    <t>Renovation of springs</t>
  </si>
  <si>
    <t xml:space="preserve">Drilling and equipping of borehole at Metembe 1 SDA Church </t>
  </si>
  <si>
    <t xml:space="preserve">Drilling and equipping of borehole at Itibonge PAG  Church </t>
  </si>
  <si>
    <t>Drilling and equipping of a borehole at Getunwa</t>
  </si>
  <si>
    <t>Water springs</t>
  </si>
  <si>
    <t>Igorera mkt borehole Reticulation phase III</t>
  </si>
  <si>
    <t>Riabombaba and magena borehole reticulation phase III</t>
  </si>
  <si>
    <r>
      <rPr>
        <sz val="7"/>
        <color rgb="FF000000"/>
        <rFont val="Times New Roman"/>
        <charset val="134"/>
      </rPr>
      <t xml:space="preserve"> </t>
    </r>
    <r>
      <rPr>
        <sz val="14"/>
        <color rgb="FF000000"/>
        <rFont val="Times New Roman"/>
        <charset val="134"/>
      </rPr>
      <t>Two water springs</t>
    </r>
  </si>
  <si>
    <t xml:space="preserve">Water raticulation at st Mary's mosocho and bigege area and water points </t>
  </si>
  <si>
    <r>
      <rPr>
        <sz val="7"/>
        <color rgb="FF000000"/>
        <rFont val="Times New Roman"/>
        <charset val="134"/>
      </rPr>
      <t xml:space="preserve"> </t>
    </r>
    <r>
      <rPr>
        <sz val="14"/>
        <color rgb="FF000000"/>
        <rFont val="Times New Roman"/>
        <charset val="134"/>
      </rPr>
      <t>Water raticulation and water points at nyonsia</t>
    </r>
  </si>
  <si>
    <r>
      <rPr>
        <sz val="7"/>
        <color rgb="FF000000"/>
        <rFont val="Times New Roman"/>
        <charset val="134"/>
      </rPr>
      <t xml:space="preserve"> </t>
    </r>
    <r>
      <rPr>
        <sz val="14"/>
        <color rgb="FF000000"/>
        <rFont val="Times New Roman"/>
        <charset val="134"/>
      </rPr>
      <t xml:space="preserve">Bomeroga borehole, solarization, reticulation and water points </t>
    </r>
  </si>
  <si>
    <t>Water reticulation Nyabondo area</t>
  </si>
  <si>
    <r>
      <rPr>
        <sz val="7"/>
        <color rgb="FF000000"/>
        <rFont val="Times New Roman"/>
        <charset val="134"/>
      </rPr>
      <t xml:space="preserve"> </t>
    </r>
    <r>
      <rPr>
        <sz val="14"/>
        <color rgb="FF000000"/>
        <rFont val="Times New Roman"/>
        <charset val="134"/>
      </rPr>
      <t>Supply and installation of 10,000 litre water tanks to Sakawa primary</t>
    </r>
  </si>
  <si>
    <t xml:space="preserve">Kenyoro borehole </t>
  </si>
  <si>
    <t>Gesicho water solarization and reticulation</t>
  </si>
  <si>
    <r>
      <rPr>
        <sz val="7"/>
        <color rgb="FF000000"/>
        <rFont val="Times New Roman"/>
        <charset val="134"/>
      </rPr>
      <t xml:space="preserve"> </t>
    </r>
    <r>
      <rPr>
        <sz val="14"/>
        <color rgb="FF000000"/>
        <rFont val="Times New Roman"/>
        <charset val="134"/>
      </rPr>
      <t>Ibacho sda water pump,and solarization</t>
    </r>
  </si>
  <si>
    <t>Drilling and equipping at Eberege sec school bh</t>
  </si>
  <si>
    <t>Drilling and equippingof Nyaibate cog sec school bh</t>
  </si>
  <si>
    <t xml:space="preserve">Reticulation extension of Riamangata pry sch borehole to Magenche dok sec school </t>
  </si>
  <si>
    <t xml:space="preserve">Reticulation extension of Rianyang'ita pry sch borehole to Nyabinyinyi and mokenene </t>
  </si>
  <si>
    <t>Drilling and equipping of Rianyamwamu pry borehole</t>
  </si>
  <si>
    <t>Contruction of eight water springs; Riamose,Riarigesi,Riamachoka,Rioboko,Riamokano,Riondara,Rianyatete,Riobaga</t>
  </si>
  <si>
    <t>Drilling and equipping of Nyabiuto pry borehole</t>
  </si>
  <si>
    <t>Drilling B/Hole at Getare Ekware</t>
  </si>
  <si>
    <t>5 Water Tanks 10,000ltrs</t>
  </si>
  <si>
    <r>
      <rPr>
        <sz val="7"/>
        <color rgb="FF000000"/>
        <rFont val="Times New Roman"/>
        <charset val="134"/>
      </rPr>
      <t xml:space="preserve"> </t>
    </r>
    <r>
      <rPr>
        <sz val="14"/>
        <color rgb="FF000000"/>
        <rFont val="Times New Roman"/>
        <charset val="134"/>
      </rPr>
      <t>4 Water Springs</t>
    </r>
  </si>
  <si>
    <t xml:space="preserve">Drilling B/Hole at Kiabusura Mkt </t>
  </si>
  <si>
    <t>Omokubo water project</t>
  </si>
  <si>
    <t xml:space="preserve">Igego water solarization and reticulation </t>
  </si>
  <si>
    <t xml:space="preserve">Itibo market BH solarization and reticulation </t>
  </si>
  <si>
    <t>Water springs at Bassi Chache</t>
  </si>
  <si>
    <r>
      <rPr>
        <sz val="7"/>
        <color rgb="FF000000"/>
        <rFont val="Times New Roman"/>
        <charset val="134"/>
      </rPr>
      <t xml:space="preserve"> R</t>
    </r>
    <r>
      <rPr>
        <sz val="14"/>
        <color rgb="FF000000"/>
        <rFont val="Times New Roman"/>
        <charset val="134"/>
      </rPr>
      <t>eticulation at Gotnyango borehole.</t>
    </r>
  </si>
  <si>
    <t xml:space="preserve">Nyamasibi </t>
  </si>
  <si>
    <t>Construction of a dam at Riabogongo waterpoint/swamp</t>
  </si>
  <si>
    <t xml:space="preserve">Water point at Nyagachi shopping </t>
  </si>
  <si>
    <t xml:space="preserve">Reticulation at Moreremi borehole </t>
  </si>
  <si>
    <t xml:space="preserve">Protection of 10 springs </t>
  </si>
  <si>
    <r>
      <rPr>
        <sz val="7"/>
        <color rgb="FF000000"/>
        <rFont val="Times New Roman"/>
        <charset val="134"/>
      </rPr>
      <t xml:space="preserve"> </t>
    </r>
    <r>
      <rPr>
        <sz val="14"/>
        <color rgb="FF000000"/>
        <rFont val="Times New Roman"/>
        <charset val="134"/>
      </rPr>
      <t>Nyakegara Water Scheme</t>
    </r>
  </si>
  <si>
    <t xml:space="preserve">Riabusa Water Scheme </t>
  </si>
  <si>
    <r>
      <rPr>
        <sz val="7"/>
        <color rgb="FF000000"/>
        <rFont val="Times New Roman"/>
        <charset val="134"/>
      </rPr>
      <t xml:space="preserve"> </t>
    </r>
    <r>
      <rPr>
        <sz val="14"/>
        <color rgb="FF000000"/>
        <rFont val="Times New Roman"/>
        <charset val="134"/>
      </rPr>
      <t>Drilling and solarisation of Riaisoe borehole</t>
    </r>
  </si>
  <si>
    <t xml:space="preserve">Gesusu </t>
  </si>
  <si>
    <r>
      <rPr>
        <sz val="7"/>
        <color rgb="FF000000"/>
        <rFont val="Times New Roman"/>
        <charset val="134"/>
      </rPr>
      <t xml:space="preserve"> </t>
    </r>
    <r>
      <rPr>
        <sz val="14"/>
        <color rgb="FF000000"/>
        <rFont val="Times New Roman"/>
        <charset val="134"/>
      </rPr>
      <t xml:space="preserve">Drilling and solarisation of Enchoro borehole </t>
    </r>
  </si>
  <si>
    <r>
      <rPr>
        <sz val="7"/>
        <color rgb="FF000000"/>
        <rFont val="Times New Roman"/>
        <charset val="134"/>
      </rPr>
      <t xml:space="preserve"> </t>
    </r>
    <r>
      <rPr>
        <sz val="14"/>
        <color rgb="FF000000"/>
        <rFont val="Times New Roman"/>
        <charset val="134"/>
      </rPr>
      <t>Drilling and solarisation of Chibwobi borehole</t>
    </r>
  </si>
  <si>
    <r>
      <rPr>
        <sz val="7"/>
        <color rgb="FF000000"/>
        <rFont val="Times New Roman"/>
        <charset val="134"/>
      </rPr>
      <t xml:space="preserve"> </t>
    </r>
    <r>
      <rPr>
        <sz val="14"/>
        <color rgb="FF000000"/>
        <rFont val="Times New Roman"/>
        <charset val="134"/>
      </rPr>
      <t xml:space="preserve">Drilling and solarisation of Chironge borehole </t>
    </r>
  </si>
  <si>
    <t xml:space="preserve">Solarisation of Kiomiti borehole </t>
  </si>
  <si>
    <t>Solarisation of Masabo borehole</t>
  </si>
  <si>
    <t xml:space="preserve">Construction of a masonry tank at Nyamesocho borehole </t>
  </si>
  <si>
    <r>
      <rPr>
        <sz val="7"/>
        <color rgb="FF000000"/>
        <rFont val="Times New Roman"/>
        <charset val="134"/>
      </rPr>
      <t xml:space="preserve"> </t>
    </r>
    <r>
      <rPr>
        <sz val="14"/>
        <color rgb="FF000000"/>
        <rFont val="Times New Roman"/>
        <charset val="134"/>
      </rPr>
      <t>Reticulation of Geteri dispensary borehole</t>
    </r>
  </si>
  <si>
    <r>
      <rPr>
        <sz val="7"/>
        <color rgb="FF000000"/>
        <rFont val="Times New Roman"/>
        <charset val="134"/>
      </rPr>
      <t xml:space="preserve"> </t>
    </r>
    <r>
      <rPr>
        <sz val="14"/>
        <color rgb="FF000000"/>
        <rFont val="Times New Roman"/>
        <charset val="134"/>
      </rPr>
      <t>Irianyi Water borehole and Reticulation</t>
    </r>
  </si>
  <si>
    <t>Reticulation of Kiareni, Suguta and Igemo Water projects</t>
  </si>
  <si>
    <t>Nyansakia water piping phase II</t>
  </si>
  <si>
    <t>Rosiaga water piping phase II</t>
  </si>
  <si>
    <t>Springs protection at;Nyakembene, Riochonga, Onkona, Riokao, Nyambeche, Nyabirecha, Getonto, Gesiaga, Mogumo, Riamanoti, Riachuki</t>
  </si>
  <si>
    <t>Extension of piping and water points Riokeri Borehole</t>
  </si>
  <si>
    <t>Reticulation of Orencho Borehole</t>
  </si>
  <si>
    <t>Mochengo water scheme</t>
  </si>
  <si>
    <t>rehabilitation of water springs</t>
  </si>
  <si>
    <t xml:space="preserve">Tente water scheme </t>
  </si>
  <si>
    <t>Construction, equiping and reticulation of Gitono primary school area borehole</t>
  </si>
  <si>
    <r>
      <rPr>
        <sz val="7"/>
        <color rgb="FF000000"/>
        <rFont val="Times New Roman"/>
        <charset val="134"/>
      </rPr>
      <t xml:space="preserve"> </t>
    </r>
    <r>
      <rPr>
        <sz val="14"/>
        <color rgb="FF000000"/>
        <rFont val="Times New Roman"/>
        <charset val="134"/>
      </rPr>
      <t xml:space="preserve">Construction, equiping and reticulation of keragia area borehole </t>
    </r>
  </si>
  <si>
    <t xml:space="preserve">Reticulation of Ogembo water supply to Nyamiobo and Mangere areas </t>
  </si>
  <si>
    <t xml:space="preserve">Reticulation of Nyagiki borehole </t>
  </si>
  <si>
    <t>Drilling borehole at Sindagogi primary sch.</t>
  </si>
  <si>
    <t>Reticulation of Sameta market borehole</t>
  </si>
  <si>
    <t>Reticulation and servicing Nyansakia borehole</t>
  </si>
  <si>
    <r>
      <rPr>
        <sz val="7"/>
        <color rgb="FF000000"/>
        <rFont val="Times New Roman"/>
        <charset val="134"/>
      </rPr>
      <t xml:space="preserve"> </t>
    </r>
    <r>
      <rPr>
        <sz val="14"/>
        <color rgb="FF000000"/>
        <rFont val="Times New Roman"/>
        <charset val="134"/>
      </rPr>
      <t xml:space="preserve">Maintaining water springs </t>
    </r>
  </si>
  <si>
    <t>Drilling,equipping and reticulation of Etureti SDA Borehole</t>
  </si>
  <si>
    <t>10,000L tanks at Mwata schools (2),Kerina Special-(1),Masagoye Pri(1), Nyasagati Pri (1)</t>
  </si>
  <si>
    <t>Spring protection at Chisaro and Riana</t>
  </si>
  <si>
    <t>Seso Borehole</t>
  </si>
  <si>
    <t>Eburi Borehole</t>
  </si>
  <si>
    <t>Riatoke water scheme</t>
  </si>
  <si>
    <t>Riokiora nyakona borehole</t>
  </si>
  <si>
    <t>Riamoguche ,Itibonge ,Riamomanyi,Riamakori Riaborangi water springs</t>
  </si>
  <si>
    <t>Drilling and Equipping of Nyataro Borehole</t>
  </si>
  <si>
    <t xml:space="preserve">Epoya Water Scheme </t>
  </si>
  <si>
    <t>Nyamokomba  water project</t>
  </si>
  <si>
    <t>Sombogo  water  project</t>
  </si>
  <si>
    <t xml:space="preserve">St Annes  Water project </t>
  </si>
  <si>
    <t xml:space="preserve">Kanyon  water  project </t>
  </si>
  <si>
    <t xml:space="preserve">Engoto Goti bore hole </t>
  </si>
  <si>
    <t xml:space="preserve">Engoto chiri ba water reticulation </t>
  </si>
  <si>
    <t>Reticulation of Nyabongo borehole</t>
  </si>
  <si>
    <t>Reticulation of Emesa borehole</t>
  </si>
  <si>
    <r>
      <rPr>
        <sz val="7"/>
        <color rgb="FF000000"/>
        <rFont val="Times New Roman"/>
        <charset val="134"/>
      </rPr>
      <t xml:space="preserve"> </t>
    </r>
    <r>
      <rPr>
        <sz val="14"/>
        <color rgb="FF000000"/>
        <rFont val="Times New Roman"/>
        <charset val="134"/>
      </rPr>
      <t>Reticulation of Mosensema borehole</t>
    </r>
  </si>
  <si>
    <r>
      <rPr>
        <sz val="7"/>
        <color rgb="FF000000"/>
        <rFont val="Times New Roman"/>
        <charset val="134"/>
      </rPr>
      <t xml:space="preserve"> </t>
    </r>
    <r>
      <rPr>
        <sz val="14"/>
        <color rgb="FF000000"/>
        <rFont val="Times New Roman"/>
        <charset val="134"/>
      </rPr>
      <t xml:space="preserve">Reticulation of Igembe borehole </t>
    </r>
  </si>
  <si>
    <r>
      <rPr>
        <sz val="7"/>
        <color rgb="FF000000"/>
        <rFont val="Times New Roman"/>
        <charset val="134"/>
      </rPr>
      <t xml:space="preserve"> </t>
    </r>
    <r>
      <rPr>
        <sz val="14"/>
        <color rgb="FF000000"/>
        <rFont val="Times New Roman"/>
        <charset val="134"/>
      </rPr>
      <t>Reticulation of Omosobwa borehole</t>
    </r>
  </si>
  <si>
    <r>
      <rPr>
        <sz val="7"/>
        <color rgb="FF000000"/>
        <rFont val="Times New Roman"/>
        <charset val="134"/>
      </rPr>
      <t xml:space="preserve"> </t>
    </r>
    <r>
      <rPr>
        <sz val="14"/>
        <color rgb="FF000000"/>
        <rFont val="Times New Roman"/>
        <charset val="134"/>
      </rPr>
      <t xml:space="preserve">Renovation of springs </t>
    </r>
  </si>
  <si>
    <t>Drilling and reticulation of Getare borehole</t>
  </si>
  <si>
    <t>10 water springs</t>
  </si>
  <si>
    <t>Riamongeri water project</t>
  </si>
  <si>
    <t>Reticulation of Getionko water scheme</t>
  </si>
  <si>
    <t>Reticulation of matoke water scheme</t>
  </si>
  <si>
    <t>Reticulation of Riogaro water scheme</t>
  </si>
  <si>
    <t>Drilling and reticulation of Nyamoro borehole</t>
  </si>
  <si>
    <t>Keore Borehole Solar Installation</t>
  </si>
  <si>
    <r>
      <rPr>
        <sz val="7"/>
        <color rgb="FF000000"/>
        <rFont val="Times New Roman"/>
        <charset val="134"/>
      </rPr>
      <t xml:space="preserve"> </t>
    </r>
    <r>
      <rPr>
        <sz val="14"/>
        <color rgb="FF000000"/>
        <rFont val="Times New Roman"/>
        <charset val="134"/>
      </rPr>
      <t>Extension of Nyagisai Borehole</t>
    </r>
  </si>
  <si>
    <t xml:space="preserve">Ogecha Omoguguna scheme water </t>
  </si>
  <si>
    <t>Reticulation Tabaka Boys prim.</t>
  </si>
  <si>
    <t>4 water springs</t>
  </si>
  <si>
    <t>Construction of borehole at Nyakoiba &amp; Solarization</t>
  </si>
  <si>
    <t>Extension of water lines Riarwara project to Nyamasege school &amp; mkt,,dispensary</t>
  </si>
  <si>
    <t>Gekong'o borehole drilling, Solarization &amp; water pointing</t>
  </si>
  <si>
    <t>Sengera satellite borehole pump installation &amp; reticulation</t>
  </si>
  <si>
    <t xml:space="preserve">Construction &amp; repair of 16 springs </t>
  </si>
  <si>
    <t>Drilling and equipping of Borehole at Keberesi</t>
  </si>
  <si>
    <t xml:space="preserve">Construction of Water Springs : kenyenya, gesabakwa, kebabe, Borangi </t>
  </si>
  <si>
    <t>Construction of 12 water springs</t>
  </si>
  <si>
    <t xml:space="preserve">Gesere Borehole </t>
  </si>
  <si>
    <t xml:space="preserve">Reticulation of Rianyaricha water project </t>
  </si>
  <si>
    <t>Water spring protection at Mwamecheo, Nyamasobeti, Omaiteka, Nyamonaria,Bw'abel, Mbera okemwa,Bwo' Ndara Atika, Ritembu Rianyamori, Omagiti, Riabuga and Kenyoro springs</t>
  </si>
  <si>
    <t>Repair and reticulation of Kioge water project</t>
  </si>
  <si>
    <t>Totals for ward based</t>
  </si>
  <si>
    <t>TOTAL WATER, ENVIRONMENT, NATURAL RESOURCES, ENERGY AND CLIMATE CHANGE</t>
  </si>
  <si>
    <t>EARLY CHILDHOOD DEVELOPMENT</t>
  </si>
  <si>
    <t>Completion of ECD Classrooms FY 2024/25</t>
  </si>
  <si>
    <t xml:space="preserve">Construction of ECDE Classroom at Bonyancha  Pry </t>
  </si>
  <si>
    <t>Construction of ECDE Classroom at Nyamache Pri ECDE Pri classroom</t>
  </si>
  <si>
    <t>Completion of Metengero Pry ECDE classroom</t>
  </si>
  <si>
    <t>Construction of Nyamagwa ECD C/room</t>
  </si>
  <si>
    <t>Construction of Riobara ECD C/room</t>
  </si>
  <si>
    <t>Construction of Kiongongi ECD C/room</t>
  </si>
  <si>
    <t>Construction of Bosansa  ECD C/room</t>
  </si>
  <si>
    <t>Construction of Itumbe ECDE Classroom</t>
  </si>
  <si>
    <t>Construction of Nyagancha ECD C/room</t>
  </si>
  <si>
    <t>Construction of ECDE Classroom at Nyakegogi Pry</t>
  </si>
  <si>
    <t xml:space="preserve">Construction of ECDE Classroom at Riondonga Pry </t>
  </si>
  <si>
    <t xml:space="preserve">Construction of ECDE Classroom at Nyabiosi Pry </t>
  </si>
  <si>
    <t xml:space="preserve">Construction of ECDE Classroom at Keoke Pry </t>
  </si>
  <si>
    <t>Construction of ECDE C/room construction- Sakawa DEB</t>
  </si>
  <si>
    <t>Completion of ECDE C/room construction- Nyaore Pry</t>
  </si>
  <si>
    <t>Construction of ECDE C/room construction- Ititi Pry</t>
  </si>
  <si>
    <t>Construction of Riotero ECDE Classroom</t>
  </si>
  <si>
    <t>Construction &amp; Equipping of Gotichaki ECD C/room</t>
  </si>
  <si>
    <t>Construction of Rianyapara ECDE C/room</t>
  </si>
  <si>
    <t>Construction of Ekerore ECDE C/room</t>
  </si>
  <si>
    <t>Construction of Nyamerako ECDE C/room</t>
  </si>
  <si>
    <t>Construction of Rwora Pry ECD C/room</t>
  </si>
  <si>
    <t>Construction of Nyachogochi ECD C/room</t>
  </si>
  <si>
    <t>Completion  of ECDE Classrooms at Nyamondo &amp; Bokeabu Pry</t>
  </si>
  <si>
    <t>Construction of Kiogosi ECD C/room</t>
  </si>
  <si>
    <t>Construction of Ichuni ECD C/room</t>
  </si>
  <si>
    <t>Construction of ECDE Classroom at Kabonyo Pry</t>
  </si>
  <si>
    <t>Construction of ECDE Classroom at Giasobera Pry</t>
  </si>
  <si>
    <t>Construction of Endereti ECD C/rooms</t>
  </si>
  <si>
    <t>Construction of Tongeri ECD C/rooms</t>
  </si>
  <si>
    <t>Construction of Kenyoro and Riribe ECD C/rooms</t>
  </si>
  <si>
    <t>Construction of Kiiru and Keore ECD C/rooms</t>
  </si>
  <si>
    <t>Construction of Maiga &amp; Getenga ECDE C/rooms</t>
  </si>
  <si>
    <t>Construction of Keberesi ECDE C/room</t>
  </si>
  <si>
    <t>Rehabilitation of Oroche Pry ECDE class</t>
  </si>
  <si>
    <t xml:space="preserve">Construction of ECDE Classroom at Ndereti Pry </t>
  </si>
  <si>
    <t>Completion &amp; Equipping of Kemoreko ECDE classroom</t>
  </si>
  <si>
    <t>Construction of Riombasa  and Magenge ECD C/room</t>
  </si>
  <si>
    <t>Construction of Kiabusura ECD C/room</t>
  </si>
  <si>
    <t xml:space="preserve">Construction of ECDE Classroom at Nyamesocho Pry </t>
  </si>
  <si>
    <t>Construction of ECDE Classroom at Gitono Pry</t>
  </si>
  <si>
    <t>Construction of Nyakenyerere ECD C/room</t>
  </si>
  <si>
    <t>Construction of Makara, Nyabine and Kebabe ECD C/rooms</t>
  </si>
  <si>
    <t>Construction of Ibencho ECD C/room</t>
  </si>
  <si>
    <t>Construction of Ebinyinyi ECD C/room</t>
  </si>
  <si>
    <t>Construction of ECDE Classroom at Kiagware Pry</t>
  </si>
  <si>
    <t xml:space="preserve">Chitago Borabu </t>
  </si>
  <si>
    <t>Construction of Kenoria ECD C/room</t>
  </si>
  <si>
    <t>Construction of Bosaga ECD C/room</t>
  </si>
  <si>
    <t>Construction of Maroo Esinde ECD C/room</t>
  </si>
  <si>
    <t xml:space="preserve">Construction of ECDE Classroom at Engeti Pry </t>
  </si>
  <si>
    <t xml:space="preserve">Construction of ECDE Classroom at Gekong'o Pry </t>
  </si>
  <si>
    <t xml:space="preserve">Construction &amp; equipping of ECDE Classroom at  Riangabi Pry </t>
  </si>
  <si>
    <t>Completion of Chirichiro DEB ECDE Classroom</t>
  </si>
  <si>
    <t>Construction of Chitago ECDE Classroom</t>
  </si>
  <si>
    <t>Construction of Keroka DOK ECDE classroom</t>
  </si>
  <si>
    <t>Itumbe  DEB ECDE Centre construction</t>
  </si>
  <si>
    <t>Construction  &amp; Equipping of ECDE classrooms at Ritaro Pry</t>
  </si>
  <si>
    <t>Completion of Kenyoro ECD Classroom</t>
  </si>
  <si>
    <t>Completion  of Mogweko  ECD Classroom</t>
  </si>
  <si>
    <t>Construction of Migorora ECD C/room</t>
  </si>
  <si>
    <t xml:space="preserve">Construction of ECDE Classroom at  Nyanderema Pry </t>
  </si>
  <si>
    <t xml:space="preserve">Construction of ECDE Classroom at  Nyabiuto Pry </t>
  </si>
  <si>
    <t>Construction of Nyanchwa SDA ECD C/room</t>
  </si>
  <si>
    <t>Completion of Itongo and Nyabiosi ECD C/rooms</t>
  </si>
  <si>
    <t>Construction of Botaranda ECD C/room</t>
  </si>
  <si>
    <t>Nyakorere  Primary School</t>
  </si>
  <si>
    <t>Construction of Motontera ECDE C/room</t>
  </si>
  <si>
    <t>Construction of ECDE Classroom at Riamangata Pry</t>
  </si>
  <si>
    <t>Construction Kiobegi &amp; Riamotari</t>
  </si>
  <si>
    <t xml:space="preserve">Construction of ECDE Classroom at Inani  Pry </t>
  </si>
  <si>
    <t xml:space="preserve">Completion of Mosora  Pry ECDE Classroom </t>
  </si>
  <si>
    <t xml:space="preserve">Construction of ECDE Classroom at Giasaiga  Pry </t>
  </si>
  <si>
    <t>Construction of ECDE Classroom at Riongoncho Pri</t>
  </si>
  <si>
    <t>Construction of Riora ECD C/room</t>
  </si>
  <si>
    <t>Construction of ECDE Classroom at Ramasha Pry</t>
  </si>
  <si>
    <t>Construction of ECDE Classroom at Mosisa Pry</t>
  </si>
  <si>
    <t>Construction of ECDE Classroom at Riabigutu Pry</t>
  </si>
  <si>
    <t>Construction of ECDE Classroom at Mokorogoinywa Pry</t>
  </si>
  <si>
    <t>Construction of ECDE Classroom at Eburi Pry</t>
  </si>
  <si>
    <t>Completion &amp; Equipping of Kiendege ECD C/room</t>
  </si>
  <si>
    <t>Construction of Moticho  ECD C/room</t>
  </si>
  <si>
    <t>Construction of Kiendege Primary ECD C/room</t>
  </si>
  <si>
    <t>Completion of ECDE Classroom Nyacheki DOK</t>
  </si>
  <si>
    <t>Construction of ECDE Classroom at Naikuru P.A.G</t>
  </si>
  <si>
    <t>Construction of ECDE Classroom at Keera Pry</t>
  </si>
  <si>
    <t>Construction of Mogonga PAG Classroom</t>
  </si>
  <si>
    <t>Construction of modern ECDE Classroom - Moneke</t>
  </si>
  <si>
    <t>Construction of modern ECDE Classroom - Nyamorenyo</t>
  </si>
  <si>
    <t xml:space="preserve">Construction of ECDE Classroom at  Masagoye Pry </t>
  </si>
  <si>
    <t>Construction of Nyamare ECD C/room</t>
  </si>
  <si>
    <t>Construction of Nyangena ECD C/room</t>
  </si>
  <si>
    <t>Construction of Nyamisaro ECD C/room</t>
  </si>
  <si>
    <t>Construction of Rianchore ECD C/room</t>
  </si>
  <si>
    <t>Construction of Mokarate ECD C/room</t>
  </si>
  <si>
    <t>Construction of ECDE Classroom at Riakenyoru Pry</t>
  </si>
  <si>
    <t>Construction of ECDE Classroom at Getome Pry</t>
  </si>
  <si>
    <t>Construction of Nyabworoba, Nyakenogo , Getiongo, Engoto PAG ECD C/rooms</t>
  </si>
  <si>
    <t xml:space="preserve">Sensi </t>
  </si>
  <si>
    <t>Construction of ECDE Classroom at Riakerongo Pry</t>
  </si>
  <si>
    <t>Construction of Tabaka DEB ECDE C/room</t>
  </si>
  <si>
    <t>Construction of Orwaki  Pri ECDE C/room</t>
  </si>
  <si>
    <t>Construction of Nyachenge LCK ECDE C/room</t>
  </si>
  <si>
    <t>Construction of Tabaka Boys ECDE  classroom</t>
  </si>
  <si>
    <t>Construction of Nyamue ECDE  classroom</t>
  </si>
  <si>
    <t>Construction of Keburunga Pri ECDE Classroom</t>
  </si>
  <si>
    <t>Construction of Ikoba Pri ECDE Classroom</t>
  </si>
  <si>
    <t>Completion of ECD Classrooms FY 2025/65</t>
  </si>
  <si>
    <t>Completion of Boitangare primary ECDE classroom</t>
  </si>
  <si>
    <t>Nyamatera ECDE classroom construction</t>
  </si>
  <si>
    <t xml:space="preserve">Construction of Kenyoro primary ECDE class </t>
  </si>
  <si>
    <t>Construction of Nyakunguru ECDE classroom</t>
  </si>
  <si>
    <t xml:space="preserve">ECDE classroom at Taracha primary school </t>
  </si>
  <si>
    <t xml:space="preserve">Construction of Kabwori pri. ECDE Class  </t>
  </si>
  <si>
    <t xml:space="preserve">Construction of Kio'nganyo pri. ECDE Class  </t>
  </si>
  <si>
    <t>Construction of Kari pri. ECDE Class</t>
  </si>
  <si>
    <t xml:space="preserve">Construction of Nyanguru pri. ECDE Class  </t>
  </si>
  <si>
    <t xml:space="preserve">Construction of Nyamage pri. ECDE Class  </t>
  </si>
  <si>
    <t xml:space="preserve">Construction of Kegati pri.  ECDE Class    </t>
  </si>
  <si>
    <t>Completion of Sakawa primary</t>
  </si>
  <si>
    <t>Completion of Bogeka ECDE pry school</t>
  </si>
  <si>
    <t>Completion of Ititi Pry ECDE</t>
  </si>
  <si>
    <t>Construction of ECDE classrooms at nyamonaria primary</t>
  </si>
  <si>
    <t>Construction of ECDE classrooms at  Riosiri SDA primary</t>
  </si>
  <si>
    <t>Construction of Bogiakumu ECDE class</t>
  </si>
  <si>
    <t>Completion of Mwamisoko ECDE class</t>
  </si>
  <si>
    <t>Completion of Kirwanda ECDE class</t>
  </si>
  <si>
    <t xml:space="preserve">Construction of Matieko ECDE class </t>
  </si>
  <si>
    <t xml:space="preserve">Manywanda A primary ECDE </t>
  </si>
  <si>
    <t xml:space="preserve">Nyakembene primary ECDE </t>
  </si>
  <si>
    <t xml:space="preserve">Manywanda B primary ECDE </t>
  </si>
  <si>
    <t>Nyabisase primary</t>
  </si>
  <si>
    <t>Completion of Ichuni ECDE primary</t>
  </si>
  <si>
    <t>Completion of Gesonso primary phase II</t>
  </si>
  <si>
    <t>Construction of Riyabu Primary ECDE classroom</t>
  </si>
  <si>
    <t>Construction of  Kerongori  ECDE</t>
  </si>
  <si>
    <t>Construction of Motemomwamu Pri ECDE class</t>
  </si>
  <si>
    <t>Construction of Metembe Pri ECDE</t>
  </si>
  <si>
    <t xml:space="preserve">Nyangeti Primary ECDE </t>
  </si>
  <si>
    <t>Construction of  Motemomwamu ECDE Class</t>
  </si>
  <si>
    <t>Construction of  Kebabe ECDE Class</t>
  </si>
  <si>
    <t xml:space="preserve">Construction of Oriangi  Primary ECDE Class Room </t>
  </si>
  <si>
    <t xml:space="preserve">Completion &amp; Equipping of Nyabieyo ECDE Class </t>
  </si>
  <si>
    <t xml:space="preserve">Completion &amp; Equipping of Miranga Primary School ECDE Class </t>
  </si>
  <si>
    <t xml:space="preserve">Completion &amp; Equipping of Isamwera Primary ECDE Class </t>
  </si>
  <si>
    <t xml:space="preserve">Construction of Kenyorora ECDE Classroom  </t>
  </si>
  <si>
    <t>Riamagige Primary ECDE Construction &amp; Equipment</t>
  </si>
  <si>
    <t>Construction of Itierio pri. Mixed ECDE Class</t>
  </si>
  <si>
    <t>Construction of Itibo ELCK Pri. ECDE Class</t>
  </si>
  <si>
    <t>Construction of Suneka pri. ECDE Class</t>
  </si>
  <si>
    <t>Completion of Kiango and Ndereti primary  ECDE classrooms</t>
  </si>
  <si>
    <t>Completion of Nyamonyo ECDE</t>
  </si>
  <si>
    <t xml:space="preserve">Construction of Nyamasege Primary ECD Class </t>
  </si>
  <si>
    <t xml:space="preserve">Construction of Nyarenda Primary </t>
  </si>
  <si>
    <t xml:space="preserve">Construction of Nyamiobo Primary </t>
  </si>
  <si>
    <t>Completion of Nyakenyerere primary ECDE classroom</t>
  </si>
  <si>
    <t>Construction of Phase II of Ebinyinyi, Kiagware &amp; Makara</t>
  </si>
  <si>
    <t>Construction of Nyabine pri. ECDE</t>
  </si>
  <si>
    <t>Construction of Kenuchi Pri. ECDE</t>
  </si>
  <si>
    <t>Completion of Chirochiro ECDE classroom</t>
  </si>
  <si>
    <t>Completion of Nyamecheo ECDE classroom</t>
  </si>
  <si>
    <t>Completion of Amabuko Pry ECDE classroom</t>
  </si>
  <si>
    <t>Rehabilitation of  Ichuni boys ECDE classroom</t>
  </si>
  <si>
    <t>Construction of Bogeche ECDE classroom</t>
  </si>
  <si>
    <t>Construction of Amasege ECDE classroom</t>
  </si>
  <si>
    <t>Construction of Nyamagesa DEB ECDE Class</t>
  </si>
  <si>
    <t>Completion of Mochengo ECDE Class  Phase II</t>
  </si>
  <si>
    <t>Completion of Gesicho ECDE Class Phase II</t>
  </si>
  <si>
    <t>Construction of Nyansacha Primary ECDE</t>
  </si>
  <si>
    <t>Fencing Otamba Primary</t>
  </si>
  <si>
    <t>Construction of ECDE classroom at Moteiribe primary school</t>
  </si>
  <si>
    <t>construction of ECDE classroom at Nyabinyinyi  primary school</t>
  </si>
  <si>
    <t>Construction of ECDE Classroom at Itabago primary</t>
  </si>
  <si>
    <t>Construction of ECDE Classroom at Nyataro primary</t>
  </si>
  <si>
    <t>Construction Irongo ECDE Class</t>
  </si>
  <si>
    <t>Mariwa PEFA primary ECDE Classroom</t>
  </si>
  <si>
    <t>Completion of Nyansembe &amp; Riagumo ECDE Classrooms</t>
  </si>
  <si>
    <t>Construction of Nyasore Pry ECDE classroom</t>
  </si>
  <si>
    <t>Completion of ECDE classes Mosisa Primary</t>
  </si>
  <si>
    <t>Completion of ECDE classes Ramasha Primary</t>
  </si>
  <si>
    <t>Completion of ECDE classes Rioira Primary</t>
  </si>
  <si>
    <t>Completion of ECDE classes Riabigutu Primary</t>
  </si>
  <si>
    <t>Completion of  Kiore &amp; Kanunda primary ECDE class</t>
  </si>
  <si>
    <t>Completion of ECDE classroom at Moneke primary</t>
  </si>
  <si>
    <t>Completion of ECDE classroom at Nyamorenyo primary</t>
  </si>
  <si>
    <t>Construction of Mwata ECDE Classroom</t>
  </si>
  <si>
    <t>Construction of Sigisi ECDE Classroom</t>
  </si>
  <si>
    <t>Construction of Kerina ECDE Classroom</t>
  </si>
  <si>
    <t>Construction of Etureti ECDE Classroom</t>
  </si>
  <si>
    <t>Completion of Sugunana Pri. ECDE Classs</t>
  </si>
  <si>
    <t>Completion of Obuya primary ECDE classroom</t>
  </si>
  <si>
    <t>Completion of Nyamokenye primary ECDE classroom</t>
  </si>
  <si>
    <t>Completion of Getome primary ECDE classroom</t>
  </si>
  <si>
    <t>Completion of Riakerongo pri ECDE class</t>
  </si>
  <si>
    <t>Completion of Sensi Pri ECDE classroom</t>
  </si>
  <si>
    <t>Nyabigege ECDE Classroom</t>
  </si>
  <si>
    <t>Riontweka Primary Model ECDE Classroom</t>
  </si>
  <si>
    <t>Nyaguku Primary Model ECDE Classroom</t>
  </si>
  <si>
    <t>Suguta Primary Model ECDE Classroom</t>
  </si>
  <si>
    <t>Nyakegogi  Primary Model ECDE Classroom</t>
  </si>
  <si>
    <t>Taracha  Primary Model ECDE Classroom</t>
  </si>
  <si>
    <t>Nyanguru  Primary Model ECDE Classroom</t>
  </si>
  <si>
    <t>Ititi Primary Model ECDE Classroom</t>
  </si>
  <si>
    <t>Mosache  Primary Model ECDE Classroom</t>
  </si>
  <si>
    <t>Bogiakumu Primary Model ECDE Classroom</t>
  </si>
  <si>
    <t>Raganga  Primary Model ECDE Classroom</t>
  </si>
  <si>
    <t>Gesonso Primary Model ECDE Classroom</t>
  </si>
  <si>
    <t>Etono Primary Model ECDE Classroom</t>
  </si>
  <si>
    <t>Igonga Primary Model ECDE Classroom</t>
  </si>
  <si>
    <t>Randani Primary Model ECDE Classroom</t>
  </si>
  <si>
    <t>Kebute Primary Model ECDE Classroom</t>
  </si>
  <si>
    <t>Model ECDE Classroom in Boochi Borabu</t>
  </si>
  <si>
    <t>Maroba  Primary Model ECDE Classroom</t>
  </si>
  <si>
    <t>Kineni  Primary Model ECDE Classroom</t>
  </si>
  <si>
    <t>Nyasasa  Primary Model ECDE Classroom</t>
  </si>
  <si>
    <t>Mesocho Primary Model ECDE Classroom</t>
  </si>
  <si>
    <t>Ekerongo  Primary Model ECDE Classroom</t>
  </si>
  <si>
    <t>Ibeno C.O.G Primary Model ECDE Classroom</t>
  </si>
  <si>
    <t>Kiamirega Primary Model ECDE Classroom</t>
  </si>
  <si>
    <t>Ngokoro Primary Model ECDE Classroom</t>
  </si>
  <si>
    <t>Nyamware Primary Model ECDE Classroom</t>
  </si>
  <si>
    <t>Mobamba Primary Model ECDE Classroom</t>
  </si>
  <si>
    <t>Monuri Primary Model ECDE Classroom</t>
  </si>
  <si>
    <t>Gekomu Primary Model ECDE Classroom</t>
  </si>
  <si>
    <t>Kiongongi Primary Model ECDE Classroom</t>
  </si>
  <si>
    <t>Itembu Primary Model ECDE Classroom</t>
  </si>
  <si>
    <t>Ntamoncha Comprehensive Model ECDE Classroom</t>
  </si>
  <si>
    <t>Model ECDE Classroom in Marani</t>
  </si>
  <si>
    <t>Nyabite Primary Model ECDE Classroom</t>
  </si>
  <si>
    <t>Nyakegara Kemo Primary Model ECDE Classroom</t>
  </si>
  <si>
    <t>Metembe DEB  Primary Model ECDE Classroom</t>
  </si>
  <si>
    <t>Gesangero Primary Model ECDE Classroom</t>
  </si>
  <si>
    <t>Moticho SDA  Primary Model ECDE Classroom</t>
  </si>
  <si>
    <t>Ebiosi  Primary Model ECDE Classroom</t>
  </si>
  <si>
    <t>Kanunda Primary Model ECDE Classroom</t>
  </si>
  <si>
    <t>Nyagachi Primary Model ECDE Classroom</t>
  </si>
  <si>
    <t>Kiogo Primary Model ECDE Classroom</t>
  </si>
  <si>
    <t>Gesero Primary Model ECDE Classroom</t>
  </si>
  <si>
    <t>Nyansakia Primary Model ECDE Classroom</t>
  </si>
  <si>
    <t>Nyagesenda Primary Model ECDE Classroom</t>
  </si>
  <si>
    <t>Nyagichenche Primary Model ECDE Classroom</t>
  </si>
  <si>
    <t xml:space="preserve">Facelifting of ECDE Classes </t>
  </si>
  <si>
    <t>45 Wards</t>
  </si>
  <si>
    <t>Ward Based Projects FY 2026/27-ECDE Classes</t>
  </si>
  <si>
    <t>Construction of ECDE classroom at Getai primary</t>
  </si>
  <si>
    <t>Construction of ECDE classroom at Nyaronge primary</t>
  </si>
  <si>
    <t>Construction of Riamotari ECDE Primary</t>
  </si>
  <si>
    <t>Ikenye primary ECDE completion</t>
  </si>
  <si>
    <t>Bosansa primary ECDE completion</t>
  </si>
  <si>
    <t>Nyamware primary ECDE completion</t>
  </si>
  <si>
    <t>Mosasa primary ECDE completion</t>
  </si>
  <si>
    <t>Kegochi primary ECDE completion</t>
  </si>
  <si>
    <t>Construction of Orogare  ECDE classroom</t>
  </si>
  <si>
    <t>Construction of Rianchaga  ECDE classroom</t>
  </si>
  <si>
    <t>Construction of Birongo ECDE classroom</t>
  </si>
  <si>
    <t>Construction of Nyagesa  ECDE classroom</t>
  </si>
  <si>
    <t>Construction of Eburi   ECDE classroom</t>
  </si>
  <si>
    <t>Construction of ECDE class at Sameta boys boarding</t>
  </si>
  <si>
    <t>Construction of ECDE class at Kenyerere</t>
  </si>
  <si>
    <t xml:space="preserve">Completion of ECDE class at Getome </t>
  </si>
  <si>
    <t>Construction of ECDE class at Riamonting'a Primary</t>
  </si>
  <si>
    <t>Construction of ECDE centre at Nyangoge Primary</t>
  </si>
  <si>
    <t>Rehabilitation of ECDE classroom Igonga pry</t>
  </si>
  <si>
    <t>Construction of Moebi ECDE classroom</t>
  </si>
  <si>
    <t xml:space="preserve">Boochi  Tendere </t>
  </si>
  <si>
    <t xml:space="preserve">Construction of modern ECDE classrooms at Matagaro </t>
  </si>
  <si>
    <t xml:space="preserve">Construction of modern ECDE classrooms at Nyabioto </t>
  </si>
  <si>
    <t>Construction of Iyenga primary ECDE class</t>
  </si>
  <si>
    <t>Construction of Gesabakwa and Getumo pr.ECDE classes</t>
  </si>
  <si>
    <t>Construction of ecde classroom at Nyamecheo boarding pry school</t>
  </si>
  <si>
    <t xml:space="preserve">Construction of ECDE classrooms at Nyabongo primary </t>
  </si>
  <si>
    <t xml:space="preserve">Renovation of ECDE classrooms at Ichuni primary </t>
  </si>
  <si>
    <t xml:space="preserve">Renovation of ECDE classrooms at Nyamisaro primary </t>
  </si>
  <si>
    <t>Construction of Omobera Boarding Pri. ECDE Classrooms</t>
  </si>
  <si>
    <t>Construction of Ekerubo CCF Pri. ECDE Classroom</t>
  </si>
  <si>
    <t>Rehabilitation of Giensembe ecde classes</t>
  </si>
  <si>
    <t>Rehabilitation of Ekemuga ecde class</t>
  </si>
  <si>
    <t>Rehabilitation of Macheachumbi Ecde classes</t>
  </si>
  <si>
    <t>Construction of ECDE centre at Nyasike Primary</t>
  </si>
  <si>
    <t>Construction of ECDE centre at Engorwa Primary school</t>
  </si>
  <si>
    <t>Construction of ECDE centre at Riuri  Primary</t>
  </si>
  <si>
    <t>Construction of ECDE centre at Bonyakoni Primary</t>
  </si>
  <si>
    <t>Construction of Omogogo ECDE classroom</t>
  </si>
  <si>
    <t>Construction of ECDE centre at Mokobokobo Primary school</t>
  </si>
  <si>
    <t>Construction of ECDE class at Maburi primary school</t>
  </si>
  <si>
    <t>Construction of ECDE class at Kianate primary school</t>
  </si>
  <si>
    <t>Modern class at Nyamemiso primary</t>
  </si>
  <si>
    <t xml:space="preserve">Construction of ECD class at Kerera Central Primary </t>
  </si>
  <si>
    <t>Construction of ECDE centre at Boronyi Primary school</t>
  </si>
  <si>
    <t>Construction of ECDE centre at Mariiba   Primary</t>
  </si>
  <si>
    <t>Completion of Nyanchogochi primary ECDE classroom</t>
  </si>
  <si>
    <t>Completion of Iranda Primary ECDE Classroom</t>
  </si>
  <si>
    <t>Construction of ECDE class at Itongo Ekebogo  primary school</t>
  </si>
  <si>
    <t>Construction of ECDE class at Maroma  primary school</t>
  </si>
  <si>
    <t>Equipping for ECDE centers</t>
  </si>
  <si>
    <t>Construction of Omoenga ECDE classroom</t>
  </si>
  <si>
    <t>Construction of Metembe primary pit latrine</t>
  </si>
  <si>
    <t>Construction of St Johns prim  ECDE</t>
  </si>
  <si>
    <t>Construction of Sae Primary  ECDE</t>
  </si>
  <si>
    <t xml:space="preserve">Construction of Entanda ECDE </t>
  </si>
  <si>
    <t>Construction of Nyabera ECDE classroom</t>
  </si>
  <si>
    <t xml:space="preserve">Construction of Rianyamari ECDE </t>
  </si>
  <si>
    <t xml:space="preserve">Construction of Marongo ECDE </t>
  </si>
  <si>
    <t xml:space="preserve">Construction of Nyabisase ECDE </t>
  </si>
  <si>
    <t>Completion of Igare ECDE phase II</t>
  </si>
  <si>
    <t>Completion of Nyabiosi ECDE Phase II</t>
  </si>
  <si>
    <t>Completion of Kenoria ECDE classroom</t>
  </si>
  <si>
    <t>Construction of ECDE karungu primary</t>
  </si>
  <si>
    <t>Construction of ECDE Nyamiomu primary</t>
  </si>
  <si>
    <t>Construction of ECDE Nchoro primary</t>
  </si>
  <si>
    <t>Construction of ECDE Nyabikondo primary</t>
  </si>
  <si>
    <t>Construction of ECDE Etago D.O.K primary</t>
  </si>
  <si>
    <t>Construction of ECDE Nyamagena Mabariri primary</t>
  </si>
  <si>
    <t>Completion of Keburanchogu ECDE</t>
  </si>
  <si>
    <t>Construction of Bomonyama Primary ECDE classroom</t>
  </si>
  <si>
    <t>Construction of Matangamano ECDE classroom</t>
  </si>
  <si>
    <t>Construction of Esaka ECDE classroom</t>
  </si>
  <si>
    <t>Construction of Omogwa ECDE classroom</t>
  </si>
  <si>
    <t>SUB TOTAL WARD BASED ECDE CLASSES</t>
  </si>
  <si>
    <t>Construction of ECDE pit latrines FY2024/25</t>
  </si>
  <si>
    <t>Construction of ECDE Pit Latrine at Keigamere</t>
  </si>
  <si>
    <t>Construction of ECDE Pit Latrine at Nyakegogi</t>
  </si>
  <si>
    <t>Construction of Bogiakumu ECDE latrine</t>
  </si>
  <si>
    <t>Construction of Nyamatuta ECDE latrine</t>
  </si>
  <si>
    <t>Construction of Riangabi ECDE Pit latrine</t>
  </si>
  <si>
    <t>Construction of  Pit latrine at Rikendo  Pry</t>
  </si>
  <si>
    <t>Construction of  Pit latrine at Gesere Pry</t>
  </si>
  <si>
    <t>Construction of Bogeche Pry ECDE pit latrine</t>
  </si>
  <si>
    <t>Construction of  Obwari Pry ECDE pit latrine</t>
  </si>
  <si>
    <t>Construction of ECDE Pit Latrine at Moiteiribe</t>
  </si>
  <si>
    <t xml:space="preserve">Construction of ECDE pit latrine at Rianchaga  Pry </t>
  </si>
  <si>
    <t>Construction of Moticho Primary pit latrine</t>
  </si>
  <si>
    <t>Construction of Ayora Primary pit latrine</t>
  </si>
  <si>
    <t>Construction of modern toilet at Kanunda pry</t>
  </si>
  <si>
    <t>Construction of ECDE pit latrine at Moneke Pry</t>
  </si>
  <si>
    <t>Construction of pit latrines at Tabaka Boys Pry ECDE centre latrine</t>
  </si>
  <si>
    <t>Construction of pit latrines at Iringa  Pry ECDE centre latrine</t>
  </si>
  <si>
    <t>Construction of ECDE pit latrines FY2025/65</t>
  </si>
  <si>
    <t xml:space="preserve">Construction of  Eburi ECDE pit latrine </t>
  </si>
  <si>
    <t>Riokindo primary ECDE Toilet</t>
  </si>
  <si>
    <t>Ekerubo ECDE pit latrine</t>
  </si>
  <si>
    <t>Ichuni primary ECDE  modern toilet</t>
  </si>
  <si>
    <t>Nyamesocho primary ECDE primary toilet</t>
  </si>
  <si>
    <t>Construction of Kirwa Primary latrines</t>
  </si>
  <si>
    <t>Construction of Ibeno COG pry latrines</t>
  </si>
  <si>
    <t>Construction of Kerera DOK  Primary latrines</t>
  </si>
  <si>
    <t>Construction of Nyamoiseke Muya primary ECDE pit latrine</t>
  </si>
  <si>
    <t>Construction of Gisembe primary ECDE pit latrine</t>
  </si>
  <si>
    <t>Nyansacha Primary pit latrine</t>
  </si>
  <si>
    <t>Nyataro Primary pit latrine</t>
  </si>
  <si>
    <t>Masongo Primary pit latrine</t>
  </si>
  <si>
    <t>Kisii Primary pit latrine</t>
  </si>
  <si>
    <t>Construction Phase II of Kiagware, Makara, Ebinyinyi, Ibencho and Kiagware 4 Door ECDE latrines</t>
  </si>
  <si>
    <t>Construction of pit latrines at Mokomoni primary school</t>
  </si>
  <si>
    <t xml:space="preserve">Mogumo pry and Sare pry Pit latrines </t>
  </si>
  <si>
    <t xml:space="preserve">Construction of pit latrines at  Getumo Primary &amp; Igorera Primary </t>
  </si>
  <si>
    <t>Ward Based Projects FY 2026/27-ECDE Pit Latrines</t>
  </si>
  <si>
    <t xml:space="preserve">Pit latrine at Riosiri Primary </t>
  </si>
  <si>
    <t>Construction of Riamang'erere Primary pit Latrine</t>
  </si>
  <si>
    <t xml:space="preserve">Nyabisia Primary ECDE Pit Latrine </t>
  </si>
  <si>
    <t xml:space="preserve">ECDE Pit latrine at Nyaguku </t>
  </si>
  <si>
    <t>ECDE Pit latrine at Kiongongi</t>
  </si>
  <si>
    <t>ECDE Pit latrine at  Riobara</t>
  </si>
  <si>
    <t xml:space="preserve"> ECDE Pit latrine at Nyakondiere</t>
  </si>
  <si>
    <t>ECDE Pit latrine at Riakerongo</t>
  </si>
  <si>
    <t>ECDE Pit latrine at Boitangare</t>
  </si>
  <si>
    <t>ECDE Pit latrine at Rianyachuba</t>
  </si>
  <si>
    <t xml:space="preserve"> ECDE Pit latrine at Nyamagwa mixed</t>
  </si>
  <si>
    <t>ECDE latrine at Masagoye Primary</t>
  </si>
  <si>
    <t>Construction of ECDE pit latrines at Riaima pry school</t>
  </si>
  <si>
    <t>Construction of ecde pit latrines at Nyabiosi pry school</t>
  </si>
  <si>
    <t>Construction of toilet at Nyabinyinyi polytechnic</t>
  </si>
  <si>
    <t>ECDE pit latrines at Ichuni girls</t>
  </si>
  <si>
    <t>ECDE pit latrines at Chitago</t>
  </si>
  <si>
    <t xml:space="preserve">ECDE pit latrines at Riamakanda </t>
  </si>
  <si>
    <t>ECDE pit latrines at Nyankoba</t>
  </si>
  <si>
    <t>ECDE pit latrines at Eseng’enge</t>
  </si>
  <si>
    <t xml:space="preserve">Construction of pit latrine at Nyagachi primary </t>
  </si>
  <si>
    <t>Construction of pit latrine at Sosera primary school</t>
  </si>
  <si>
    <t xml:space="preserve">Construction of pit latrine at Nyabiyongo primary </t>
  </si>
  <si>
    <t>Construction of pit latrine at Bototo primary school</t>
  </si>
  <si>
    <t>Nyanchwa Primary pit latrine</t>
  </si>
  <si>
    <t>Otamba primary pit latrine</t>
  </si>
  <si>
    <t>Ndundero  primary pit latrine</t>
  </si>
  <si>
    <t>YOUTH POLYTECHNICS</t>
  </si>
  <si>
    <t>Infrastructure Development</t>
  </si>
  <si>
    <t>Completion &amp; Equipping of Isamwera Youth Polytechnic Phase I</t>
  </si>
  <si>
    <t>Completion &amp; Equipping of  Isamwera Youth Polytechnic Phase II</t>
  </si>
  <si>
    <t>Rehabiliation of Nyaore Polytechnic</t>
  </si>
  <si>
    <t>Construction of Workshops</t>
  </si>
  <si>
    <t>Construction of Nyanchogochogo VTC</t>
  </si>
  <si>
    <t>Construction of Nyangusu VTC Workshop</t>
  </si>
  <si>
    <t>Nyangusu VTC workshop construction</t>
  </si>
  <si>
    <t>Completion of St. Kizito VTC</t>
  </si>
  <si>
    <t>Completion of Itumbe Polytechnic</t>
  </si>
  <si>
    <t>Completion of Kiorina VTC</t>
  </si>
  <si>
    <t>Construction of a pit latrine at Kirwanda hostel</t>
  </si>
  <si>
    <t>Construction of Omosobwa VTC Workshop</t>
  </si>
  <si>
    <t>Completion of Bombaba VTC workshop</t>
  </si>
  <si>
    <t xml:space="preserve">Completion of Irungu VTC </t>
  </si>
  <si>
    <t>Completion of Irungu VTC Phase II</t>
  </si>
  <si>
    <t>Completion of Riangabi polytechnic</t>
  </si>
  <si>
    <t>Nyamagesa Polytechnic IT Lab completion</t>
  </si>
  <si>
    <t>Nyamagesa Polytechnic electrical workshop rehabilitation</t>
  </si>
  <si>
    <t>Nyamagesa Polytechnic Adminstration Block rehabilitation</t>
  </si>
  <si>
    <t>Construction of Nyagonyi VTC</t>
  </si>
  <si>
    <t>Infrastractural improvement at Nyandusi YP</t>
  </si>
  <si>
    <t>Completion of computer lab at Mobamba YP</t>
  </si>
  <si>
    <t>Nyabundo VTC complex</t>
  </si>
  <si>
    <t>Completion of Nyabundo VTC workshop</t>
  </si>
  <si>
    <t>Completion of Rianchore VTC</t>
  </si>
  <si>
    <t>Construction of Iringa VTC workshop</t>
  </si>
  <si>
    <t>VTC WORKSHOPS 2026/2027</t>
  </si>
  <si>
    <t>Infrastructure works at Nyangusu VTC workshop</t>
  </si>
  <si>
    <t>Gionseri Poly Completion of ICT Lab</t>
  </si>
  <si>
    <t>Infrastructure improvement at St.Kizito VTC</t>
  </si>
  <si>
    <t>Infrastructure development at Riombongi polytechnic</t>
  </si>
  <si>
    <t>Nyamagesa VTC Equipping-Computer Lab, Capentry &amp; Tailoring</t>
  </si>
  <si>
    <t>Construction of Riangabi Polytechnic</t>
  </si>
  <si>
    <t>Completion of Raganga VTC</t>
  </si>
  <si>
    <t>Infrastructure development at Manyansi polytechnic</t>
  </si>
  <si>
    <t xml:space="preserve">Monyerero </t>
  </si>
  <si>
    <t>Completion of Itibo VTC</t>
  </si>
  <si>
    <t>Construction of Hostels for Youth Polytechnics</t>
  </si>
  <si>
    <t>Construction/completion of Nyamagesa YP Hostel</t>
  </si>
  <si>
    <t>Construction of a Dormitory at Ekioga YP</t>
  </si>
  <si>
    <t>TOTAL EDUCATION,TECHNICAL TRAINING &amp; INNOVATION</t>
  </si>
  <si>
    <t>Infrastructure Development Projects</t>
  </si>
  <si>
    <t>Completion of Nyangusu Dispensary</t>
  </si>
  <si>
    <t>Rehabilitation of OPD at Nyachogochogo Dispensary</t>
  </si>
  <si>
    <t>Construction of Maternity at Gionsaria Disp.</t>
  </si>
  <si>
    <t>Infrastructure development at Kegochi Dispensary</t>
  </si>
  <si>
    <t>Rerfubishment, installation and purchase of Laboratory Equipment at Motonto Dispensary</t>
  </si>
  <si>
    <t>Completion of Nyagancha health centre</t>
  </si>
  <si>
    <t>Riamagutu Dispensary</t>
  </si>
  <si>
    <t>Completion of Nyangeni Dispensary</t>
  </si>
  <si>
    <t>Completion of Riomara dispensary (phase II)</t>
  </si>
  <si>
    <t>Construction of Maternity wing/ward at Gotichaki Health Centre</t>
  </si>
  <si>
    <t>Completion of Boige Dispensary</t>
  </si>
  <si>
    <t>Completion of Nyakeiboreire Dispensary</t>
  </si>
  <si>
    <t>Completion of Nyagenke Dispensary</t>
  </si>
  <si>
    <t>Improvement of Kenyenya Level IV Hospital</t>
  </si>
  <si>
    <t>Construction of Maternity Wing at Isamwera Dispensary</t>
  </si>
  <si>
    <t>Equipping and Fencing of Gesabakwa Health Centre</t>
  </si>
  <si>
    <t>Completion of  Gesabakwa Health Facility</t>
  </si>
  <si>
    <t>Construction of Kiabusura Public toilet</t>
  </si>
  <si>
    <t>Construction of staff quarters at Ekerubo Dispensary</t>
  </si>
  <si>
    <t>Kiabusura Health Center equipment &amp; Solarization</t>
  </si>
  <si>
    <t>Infrastructure development and purchase of Laboratory equipment at Nyambunwa Dispensary-Lab, Lab equipment,gate and fencing</t>
  </si>
  <si>
    <t>Construction of Maternity wing at Maroba Dispensary</t>
  </si>
  <si>
    <t>Ogembo Level IV Infrastructure Development-Multi Year</t>
  </si>
  <si>
    <t>Completion of Nyansara Dispensary</t>
  </si>
  <si>
    <t>Completion of Moogi Dispensary</t>
  </si>
  <si>
    <t>Etago Level IV Infrastructure Development</t>
  </si>
  <si>
    <t>Construction of Maternity Wing at Openda Dispensary</t>
  </si>
  <si>
    <t>Construction of Masabo dispensary</t>
  </si>
  <si>
    <t>Staff/Doctors quarters at Keeyani Dispensary</t>
  </si>
  <si>
    <t>Rehabilitation of Gesusu Level IV hospital</t>
  </si>
  <si>
    <t>Construction of Ekerongo Dispensary</t>
  </si>
  <si>
    <t>Construction of Metaburo Dispensary</t>
  </si>
  <si>
    <t>Construction of Rikendo Health Centre</t>
  </si>
  <si>
    <t>Construction of MCH Block at Ekerubo Health Centre Phase I</t>
  </si>
  <si>
    <t>Keumbu Level IV Infrastructure Development</t>
  </si>
  <si>
    <t>Purchase of Medical Equipment for Emeroka Dispensary</t>
  </si>
  <si>
    <t>Mother – Child Hospital (MULTI YEAR PROJECT)</t>
  </si>
  <si>
    <t>Facelifting of KTRH</t>
  </si>
  <si>
    <t>Nyansancha dispensary</t>
  </si>
  <si>
    <t>Completion &amp; equipping of maternity wing at Mwamogesa Dispensary inc. beds</t>
  </si>
  <si>
    <t>Construction of Riontweka Dispensary</t>
  </si>
  <si>
    <t>Construction of maternity wing at Oresi Health Centre</t>
  </si>
  <si>
    <t>Completion of MCH and installation of incinerator at Tunta Dispensary</t>
  </si>
  <si>
    <t>Completion of Kionyo Hospital</t>
  </si>
  <si>
    <t>Completion of Igoma Health Center</t>
  </si>
  <si>
    <t>Completion of Kiobegi Maternity Wing</t>
  </si>
  <si>
    <t>Fencing of Riyabo Health Centre</t>
  </si>
  <si>
    <t>Construction of MCH Block at Riyabo Health Centre</t>
  </si>
  <si>
    <t>Nyamache Level IV Infrastructure Development-Multi Year</t>
  </si>
  <si>
    <t>Masimba Level IV;-Purchase of X-ray &amp; Ultra sound machine</t>
  </si>
  <si>
    <t>Completion of Gekonge Dispensary, Construction of burning chamber, placenta pit and purchase of furniture and drugs fridge</t>
  </si>
  <si>
    <t>Fencing Marani Level IV Hospital</t>
  </si>
  <si>
    <t>Isecha Level IV Infrastructure Development</t>
  </si>
  <si>
    <t>Isecha Level IV Solarization</t>
  </si>
  <si>
    <t>Isecha Level IV (Purchase of x-ray &amp; ultra sound machine)</t>
  </si>
  <si>
    <t>Rehabilitation of Moticho Dispensary</t>
  </si>
  <si>
    <t>Rehabilitation  of Nyacheki Hospital</t>
  </si>
  <si>
    <t>Completion of Nyacheki level IV hospital-Walkway &amp; Boundary wall</t>
  </si>
  <si>
    <t xml:space="preserve">Nyacheki </t>
  </si>
  <si>
    <t>Completion of Nyabiosi Dispensary</t>
  </si>
  <si>
    <t>Construction of Pit latrine at Nyamagiri Dispensary</t>
  </si>
  <si>
    <t>Construction of Iyabe Level IV maternity wing, x-ray and minor theatre</t>
  </si>
  <si>
    <t>Completion of Engoto Health centre</t>
  </si>
  <si>
    <t>Completion of Nyanchogu Dispensary</t>
  </si>
  <si>
    <t>Construction of Nyachenge LCK Dispensary</t>
  </si>
  <si>
    <t>Completion of Magena Health centre</t>
  </si>
  <si>
    <t>Ward Based Projects FY 2024/25-2025/26</t>
  </si>
  <si>
    <t>Construction of Ikenye Dispensary</t>
  </si>
  <si>
    <t>Proposed completion of Borangi dispensary</t>
  </si>
  <si>
    <t>Completion and Equiping of St Kayus Disp.</t>
  </si>
  <si>
    <t>Proposed completion of Nyosia dispensary</t>
  </si>
  <si>
    <t>Bobaracho Ward</t>
  </si>
  <si>
    <t>Construction of Gotichaki Maternity Wing</t>
  </si>
  <si>
    <t>Completion of Matieko Dispensary</t>
  </si>
  <si>
    <t>Construction of Lab at Boige, Gate and Fencing</t>
  </si>
  <si>
    <t>Electrical works at Igorera Disp</t>
  </si>
  <si>
    <t>Completion of Lab at Kineni Disp</t>
  </si>
  <si>
    <t>Completion of Staff House at Nyamasege Disp</t>
  </si>
  <si>
    <t>Bosoti sengera</t>
  </si>
  <si>
    <t>Completion of  Staff House at Mogi Dispensary</t>
  </si>
  <si>
    <t>Completion of  Staff House at Mochorwa Disp</t>
  </si>
  <si>
    <t>Completion of  Mochorwa Disp infrastructure</t>
  </si>
  <si>
    <t>Completion of Masabo Dispensary</t>
  </si>
  <si>
    <t>Completion of Suguta Dispensary</t>
  </si>
  <si>
    <t>Completion of Nyamanengo Dispensary</t>
  </si>
  <si>
    <t>Completion of Nyamagwa Health Centre</t>
  </si>
  <si>
    <t>Infrastructure Development at Metembe Disp.</t>
  </si>
  <si>
    <t>Rehabilitation of Kegogi Health Centre</t>
  </si>
  <si>
    <t>Equipping  &amp; Fencing of Kegogi Male ward</t>
  </si>
  <si>
    <t>Fencing of Kegogi Health Centre Phase II</t>
  </si>
  <si>
    <t>Completion of Iberia Dispensary</t>
  </si>
  <si>
    <t>Completion of   Boronyi Health Centre</t>
  </si>
  <si>
    <t>Completion of  Nyaguta Maternity Ward</t>
  </si>
  <si>
    <t>Completion of  Nyaura Dispensary</t>
  </si>
  <si>
    <t>Ground Work at Mwamogesa Health Facility</t>
  </si>
  <si>
    <t>Fencing and Gate Instalation At Itembu Disp.</t>
  </si>
  <si>
    <t>Completion of  Rioganchi Dispensary</t>
  </si>
  <si>
    <t>Magenche ward</t>
  </si>
  <si>
    <t>Completion of Egetuki Dispensary</t>
  </si>
  <si>
    <t>Construction of Ayora dispensary</t>
  </si>
  <si>
    <t>Equipping of Lab at Nyabiosi</t>
  </si>
  <si>
    <t>Construction of Kioge Dispensary Maternity wing</t>
  </si>
  <si>
    <t>Rehabilitation of Sengenge Health Centre</t>
  </si>
  <si>
    <t>Construction  of Keera  Dispensary staff house</t>
  </si>
  <si>
    <t>Completion of Nyansagati Dispensary</t>
  </si>
  <si>
    <t>Completion of Staff Quarters at Kenyerere</t>
  </si>
  <si>
    <t>Construction of Maternity Wing at Nyansakia</t>
  </si>
  <si>
    <t>Construction of pit latrine at Kenyerere health centre</t>
  </si>
  <si>
    <t>Completion of Engoto Health Centre-Sensi</t>
  </si>
  <si>
    <t>Completion of Nyachenge Dispensary Phase 2</t>
  </si>
  <si>
    <t>Construction of Kionduso dispensary</t>
  </si>
  <si>
    <t>Equipping  of Nyangusu Dispensary</t>
  </si>
  <si>
    <t>Rehabilitation of Kenyoro dispensary ( Fencing and equipping)</t>
  </si>
  <si>
    <t>Construction of pit latrine at St. Kayus Dispensary</t>
  </si>
  <si>
    <t>Completion of Rusinga Dispensary</t>
  </si>
  <si>
    <t>Completion of Kiamisiori Dispensary</t>
  </si>
  <si>
    <t xml:space="preserve">Equipping Birongo dispensary </t>
  </si>
  <si>
    <t>Completion and Equipping of Irondi Dispensary</t>
  </si>
  <si>
    <t xml:space="preserve">Equipping Nyangeni dispensary </t>
  </si>
  <si>
    <t xml:space="preserve">Equipping Taracha dispensary </t>
  </si>
  <si>
    <t xml:space="preserve">Completion of Bobaracho Maternity wing </t>
  </si>
  <si>
    <t xml:space="preserve">Completion of Matongo Health Center Staff house </t>
  </si>
  <si>
    <t xml:space="preserve">Rehabilitation of Matongo health center </t>
  </si>
  <si>
    <t>Purchase of maternity equipment at Omogwa dispensary</t>
  </si>
  <si>
    <t>Completion and equipping of Goti Chaki Dispensary</t>
  </si>
  <si>
    <t>Equipping &amp; drainage at Nyabioto Marternity wing</t>
  </si>
  <si>
    <t xml:space="preserve">Nyamagundo Level 4 Hospital Perimeter Wall Phase Two </t>
  </si>
  <si>
    <t xml:space="preserve">St.Kizito Isamwera Maternity Equipment  </t>
  </si>
  <si>
    <t>Ekerubo staff latrine construction</t>
  </si>
  <si>
    <t xml:space="preserve">Gesabakwa dispensary toilets </t>
  </si>
  <si>
    <t>Equipping &amp; Fencing of Mogonga dispensary</t>
  </si>
  <si>
    <t>Equipping of Nyansara dispensary</t>
  </si>
  <si>
    <t>Equipping of Keragia and Maroba maternity wings and Machongo dispensary</t>
  </si>
  <si>
    <t>Completion of Keeyani Dispensary</t>
  </si>
  <si>
    <t>Completion of Ekerongo</t>
  </si>
  <si>
    <t>Equipping Getare Health Center</t>
  </si>
  <si>
    <t>Equipping of Suguta Health Center</t>
  </si>
  <si>
    <t xml:space="preserve">Completion of Nyamagwa Dispensary </t>
  </si>
  <si>
    <t>Construction of Iberia Dispensary washroom</t>
  </si>
  <si>
    <t>Equiping of Iberia Dispensary</t>
  </si>
  <si>
    <t>Fencing of Iberia Dispensary</t>
  </si>
  <si>
    <t>Purchase of maternity medical equipments at Nyaguta Dispensary</t>
  </si>
  <si>
    <t>Completion of Nyansacha Health Centre</t>
  </si>
  <si>
    <t>Masongo Health Centre rehabilitation and maternity wing</t>
  </si>
  <si>
    <t>Fencing of Nyaura  Health Centre</t>
  </si>
  <si>
    <t>Fencing of Otamba Health Centre</t>
  </si>
  <si>
    <t>Completion of Mwamogesa Dispensary</t>
  </si>
  <si>
    <t>Extension  construction at Kiabugesi dispensary</t>
  </si>
  <si>
    <t>Construction of staff house and completion of Lab at Riogachi dispensary</t>
  </si>
  <si>
    <t>Equipping of labaratory at Itembu dispensary</t>
  </si>
  <si>
    <t>Purchase of laboratory equipments and rehabilitation at  Nyabiore dispensary</t>
  </si>
  <si>
    <t>Construction of Tunta Dispensary  Phase II</t>
  </si>
  <si>
    <t>Renovation &amp; Improvement of Misesi Level 4 Hospital</t>
  </si>
  <si>
    <t>Completion of Gesieka dispensary maternity</t>
  </si>
  <si>
    <t>Equiping of Nyansaga Dispensary</t>
  </si>
  <si>
    <t xml:space="preserve"> Fencing at Nyansaga dispensary   </t>
  </si>
  <si>
    <t>Equipping of Gesieka dispensary</t>
  </si>
  <si>
    <t>Equiping Eramba dispansary maternity</t>
  </si>
  <si>
    <t xml:space="preserve">Completion of Igoma Dispensary </t>
  </si>
  <si>
    <t>Completion of Kiobegi dispensary staff quarters</t>
  </si>
  <si>
    <t>Construction of Riamotari Dispensary</t>
  </si>
  <si>
    <t>Equipping of Riyabo MCH</t>
  </si>
  <si>
    <t>Equiping of Nyabisia Dispensary</t>
  </si>
  <si>
    <t xml:space="preserve">Completion of Nyambororwa  Dispensary </t>
  </si>
  <si>
    <t xml:space="preserve">Equipping of Nyambororwa  Dispensary </t>
  </si>
  <si>
    <t xml:space="preserve">Completion of Ayora Dispensary </t>
  </si>
  <si>
    <t xml:space="preserve">Completion of Eburi Dispensary </t>
  </si>
  <si>
    <t>Completion of Metembe dispensary</t>
  </si>
  <si>
    <t>Equipping of Ramasha dispensary  maternity eward</t>
  </si>
  <si>
    <t>Construction of Itibo Eramani Dispensary</t>
  </si>
  <si>
    <t>Iranda Level IV toilet</t>
  </si>
  <si>
    <t xml:space="preserve">Rehabilitation of Kioge Dispensary </t>
  </si>
  <si>
    <t>Completion of Kioge toilet</t>
  </si>
  <si>
    <t xml:space="preserve">Fencing  of  Sosera Dispensary </t>
  </si>
  <si>
    <t>Equipping of Esengenge Dispensary</t>
  </si>
  <si>
    <t xml:space="preserve">Rehabilitation of  Nyamasibi Level IV Hospital </t>
  </si>
  <si>
    <t>Uplifting &amp; modification of X-ray room at Iyabe Hospital</t>
  </si>
  <si>
    <t>Construction of Iyabe Hospital Kitchen</t>
  </si>
  <si>
    <t>Rehabilitation of Stephen Omweri Memorial dispensary</t>
  </si>
  <si>
    <t>Completion of Nyabworoba health centre</t>
  </si>
  <si>
    <t>Completion of Engoto Dispensary</t>
  </si>
  <si>
    <t xml:space="preserve">Equipping of Ikoba Dispensary  </t>
  </si>
  <si>
    <t>Nyangusu Dispensary completion &amp; equipping</t>
  </si>
  <si>
    <t>Kiongongi Disp.Completion &amp; equipping</t>
  </si>
  <si>
    <t>Completion &amp; equipping Riobara dispensary</t>
  </si>
  <si>
    <t>Infrastructure Dev. Nyamache Level IV Phase II project</t>
  </si>
  <si>
    <t>Ikenye Dispensary Latrine/toilet</t>
  </si>
  <si>
    <t>Ikenye Dispensary Equipment</t>
  </si>
  <si>
    <t>Itibonge Dispensary Completion</t>
  </si>
  <si>
    <t>Infrastructure Development at Borangi Dispensary</t>
  </si>
  <si>
    <t xml:space="preserve">Equipping Borangi Dispensary </t>
  </si>
  <si>
    <t>Equipping Nyamware Dispensary</t>
  </si>
  <si>
    <t>Nyagancha Dispensary completion &amp; equipping</t>
  </si>
  <si>
    <t>Completion of Staff Quarters at Motonto Dispensary</t>
  </si>
  <si>
    <t>Completion of Taracha Dispensary</t>
  </si>
  <si>
    <t>Completion &amp; equipping of Nyosia Dispensary</t>
  </si>
  <si>
    <t>Equipping Nyaore Maternity Wing</t>
  </si>
  <si>
    <t>Infrastructure improvement at  Kiaruta Dispensary</t>
  </si>
  <si>
    <t>Equipping Raganga Dispensary</t>
  </si>
  <si>
    <t>Equipping Nyamagundo L.IV</t>
  </si>
  <si>
    <t>Infrastructure improvement at Riontanchi Dispensary</t>
  </si>
  <si>
    <t>Equipping of MCH at Ogembo/Gucha Level IV</t>
  </si>
  <si>
    <t>Renovation &amp; equipping of Mochorwa Dispensary</t>
  </si>
  <si>
    <t xml:space="preserve">Completion  &amp; equipping of Riosanta Disp </t>
  </si>
  <si>
    <t>Completion &amp; equipping of Friends Dispensary</t>
  </si>
  <si>
    <t>Completion &amp; equipping of Suguta Dispensary</t>
  </si>
  <si>
    <t>Completion of Nyamanengo Male Ward</t>
  </si>
  <si>
    <t xml:space="preserve">Completion and equipping of Nyamagwa Dispensary Ibeno </t>
  </si>
  <si>
    <t>Infrastructure Dev. Of Kenyerere Level IV</t>
  </si>
  <si>
    <t>Completion &amp; equipping of Mache Achumbi</t>
  </si>
  <si>
    <t>Completion &amp; equipping of Rionsoti Dispensary</t>
  </si>
  <si>
    <t>Completion &amp; equipping of Mogweko dispensary</t>
  </si>
  <si>
    <t>Completion &amp; equipping of Kiamokama Health Center</t>
  </si>
  <si>
    <t>Completion of Boronyi Health Center</t>
  </si>
  <si>
    <t>Completion of Getembe Disp.</t>
  </si>
  <si>
    <t>Oresi Level IV Completion of Maternity wing</t>
  </si>
  <si>
    <t>Oresi Level IV  x-ray &amp; other equipment</t>
  </si>
  <si>
    <t>Renovation/improvement,Levellizing, fencing at Mwamogesa Dispensary</t>
  </si>
  <si>
    <t>Completion  &amp; equipping of Magenche Disp</t>
  </si>
  <si>
    <t>Completion-Laboratory &amp; Equipment  Misesi Level IV</t>
  </si>
  <si>
    <t>Construction of Theatre ramp at Marani SCH</t>
  </si>
  <si>
    <t>Kionyo Dispensary Completion &amp; equipping</t>
  </si>
  <si>
    <t>Mosaria Dispensary completion &amp; equipping</t>
  </si>
  <si>
    <t>Infrastructure Dev at Masimba Level IV</t>
  </si>
  <si>
    <t xml:space="preserve">Completion of Kemberana Dispensary </t>
  </si>
  <si>
    <t>Completion &amp; Equipping Nyandiba dispensary</t>
  </si>
  <si>
    <t>Nyabiosi Dispensary Completion &amp; equipping</t>
  </si>
  <si>
    <t>Itibo Eramani Disp.Completion</t>
  </si>
  <si>
    <t>Iranda Infrastructure Dev./Improvement</t>
  </si>
  <si>
    <t>Completion &amp; equipping of Nyamasibi L.IV</t>
  </si>
  <si>
    <t>Cabro works/civil works &amp; fencing at Riana Level IV</t>
  </si>
  <si>
    <t>Kenyerere Level IV Completion</t>
  </si>
  <si>
    <t>Retainer,Levelizing of Nyanchogu Dispensary</t>
  </si>
  <si>
    <t>Equipping of Nyanchogu Dispensary</t>
  </si>
  <si>
    <t>Completion of Ikoba Dispensary</t>
  </si>
  <si>
    <t>Equipping of Mogonga Dispensary</t>
  </si>
  <si>
    <t>Proposed Completion of Nyanchogu Health Centre</t>
  </si>
  <si>
    <t>Ibeno Level IV Infrastructure Development</t>
  </si>
  <si>
    <t>Proposed completion of maternity to Omogwa dispensary</t>
  </si>
  <si>
    <t>Bogetenga Ward</t>
  </si>
  <si>
    <t>Construction of Nyaore Dispensary Maternity Wing/ Lab equipment</t>
  </si>
  <si>
    <t>Bogeka Ward</t>
  </si>
  <si>
    <t>Equipping of Level II, III &amp; IV Facilities</t>
  </si>
  <si>
    <t>Across wards</t>
  </si>
  <si>
    <t>Equipping the Mother-Child-Hospital at KTRH</t>
  </si>
  <si>
    <t>Ward Based Projects FY 2026/27</t>
  </si>
  <si>
    <t>Completion and equipping of Gionsaria maternity</t>
  </si>
  <si>
    <t>Completion and equipping of kionduso dispensary</t>
  </si>
  <si>
    <t>Construction of a staff house at Nyangusu health centre</t>
  </si>
  <si>
    <t>Infrastructure development at  Igoma Dispensary</t>
  </si>
  <si>
    <t>Infrastructure development at Kiobegi Maternity Wing</t>
  </si>
  <si>
    <t>Infrastructure development at  Riamotari Dispensary</t>
  </si>
  <si>
    <t>Nyabisia Health centre Fencing and gate</t>
  </si>
  <si>
    <t>Construction of a toilet at Nyabisia health Centre</t>
  </si>
  <si>
    <t>Construction of Mosora Dispensary Toilet</t>
  </si>
  <si>
    <t>Completion of Gekomoni dispensary</t>
  </si>
  <si>
    <t>Equipping &amp; painting stephen memorial</t>
  </si>
  <si>
    <t>Equipping &amp; painting Nyansakia maternity wing</t>
  </si>
  <si>
    <t>Construction of Nyagiki maternity</t>
  </si>
  <si>
    <t xml:space="preserve">Completion of Riobara Dispensary </t>
  </si>
  <si>
    <t>Completion of Nyasagati Dispensary, Equipping and Latrine</t>
  </si>
  <si>
    <t>Equipping and Opening of Riotanchi Male/ Female Ward</t>
  </si>
  <si>
    <t>Perimeter wall phase 3 Nyamagundo Level IV</t>
  </si>
  <si>
    <t xml:space="preserve">Fencing &amp; Gate   Nyansara Dispensary </t>
  </si>
  <si>
    <t xml:space="preserve"> Bosoti Sengera </t>
  </si>
  <si>
    <t>Tunta Dispensary  Phase II</t>
  </si>
  <si>
    <t xml:space="preserve">Renovations of Egetonto Dispensary </t>
  </si>
  <si>
    <t>Mogonga and Gesabakwa dispensaries electricity connection</t>
  </si>
  <si>
    <t xml:space="preserve">Completion of Kiabugesi dispensary </t>
  </si>
  <si>
    <t>Fencing of Eberege dispensary</t>
  </si>
  <si>
    <t>Completion of Rianyang'ita dispensary</t>
  </si>
  <si>
    <t>Tiling, painting, PVC gutter installation Tongeri Dispensary</t>
  </si>
  <si>
    <t>Equipping of Tongeri Dispensary</t>
  </si>
  <si>
    <t>Completion of male &amp; female wards  and Renovation of Ekerubo dispensary</t>
  </si>
  <si>
    <t xml:space="preserve">Construction of pit latrine at Mache a chumbi Dispensary  </t>
  </si>
  <si>
    <t>Equipping of Nyasike dispensary</t>
  </si>
  <si>
    <t>Equipping of Sosera level III hospital</t>
  </si>
  <si>
    <t>Rehabilitation of Ikorongo Dispensary</t>
  </si>
  <si>
    <t>Infrastructure development at Ibacho level IV</t>
  </si>
  <si>
    <t>Nyasancha dispensary fencing</t>
  </si>
  <si>
    <t>Masongo dispensary fencing</t>
  </si>
  <si>
    <t>Nyaura dispensary toilets</t>
  </si>
  <si>
    <t>Nyaura dispensary maternity wing</t>
  </si>
  <si>
    <t>Equipping of Nyaguta Dispensary maternity</t>
  </si>
  <si>
    <t>Rehabilitation of Nyaore dispensary</t>
  </si>
  <si>
    <t>Completion of nyaore maternity wing</t>
  </si>
  <si>
    <t>Matongo health center maternity phase 2</t>
  </si>
  <si>
    <t>Completion of Nyamagoma Dispensary</t>
  </si>
  <si>
    <t>Completion and fencing of Matieko Dispensary</t>
  </si>
  <si>
    <t xml:space="preserve">Construction of Kitchen at Iranda Level IV Hospital </t>
  </si>
  <si>
    <t>Fencing of Kioge Dispensary</t>
  </si>
  <si>
    <t xml:space="preserve">Mwamogesa Dispensary  completion </t>
  </si>
  <si>
    <t xml:space="preserve">Fencing Sieka Dispensary </t>
  </si>
  <si>
    <t>Megogo dispensary toilet</t>
  </si>
  <si>
    <t xml:space="preserve">Nyabworoba Dispensary   toilet, plumbing   and equipment </t>
  </si>
  <si>
    <t>Engoto Dispensary   toilet and equipment</t>
  </si>
  <si>
    <t>Completion of  Nyachenge Dispensary</t>
  </si>
  <si>
    <t xml:space="preserve">Pit Latrine at Nyachenge Dispensary </t>
  </si>
  <si>
    <t>Completion of Nyagenke staff quarters</t>
  </si>
  <si>
    <t>Openda Dispensary</t>
  </si>
  <si>
    <t>Riomara Dispensary water tanks</t>
  </si>
  <si>
    <t>Omogwa Maternity tanks</t>
  </si>
  <si>
    <t xml:space="preserve">Omogwa Dispensary ceilling </t>
  </si>
  <si>
    <t>Gotichaki Maternity water tanks</t>
  </si>
  <si>
    <t>Kenya Devolution Support Program 'Starter Pack' - ( Level 11) Current Year</t>
  </si>
  <si>
    <t>Other Infrastructure and civil works</t>
  </si>
  <si>
    <t>Various</t>
  </si>
  <si>
    <t>Hospital Information Management System</t>
  </si>
  <si>
    <t>Leasing of Medical Equipment(MES)</t>
  </si>
  <si>
    <t>TOTAL COUNTY MEDICAL SERVICES, PUBLIC HEALTH AND SANITATION</t>
  </si>
  <si>
    <t>URBAN ROADS</t>
  </si>
  <si>
    <t>Opening of Nyacheki Market backstreet</t>
  </si>
  <si>
    <t>Construction of box culvert in Nyamache backstreet</t>
  </si>
  <si>
    <t>Nyamache Backstreet</t>
  </si>
  <si>
    <t>Suneka Backstreet</t>
  </si>
  <si>
    <t>Nyamache-Mortuary Rd Cabro Works</t>
  </si>
  <si>
    <t>Nyamache backstreet Cabro works</t>
  </si>
  <si>
    <t>Decommissioning of Nyambera</t>
  </si>
  <si>
    <t>Decommissioning of Nyambera Phase II</t>
  </si>
  <si>
    <t xml:space="preserve">Completion of Nyambera Park </t>
  </si>
  <si>
    <t>Cabro works at KMTC-Deliverance-Chiron Rd</t>
  </si>
  <si>
    <t>Establishment of Nyambera Park Monument</t>
  </si>
  <si>
    <t>Nyambera Park Retainer Wall</t>
  </si>
  <si>
    <t>Storm water drainage works</t>
  </si>
  <si>
    <t>Completion of the valuation roll</t>
  </si>
  <si>
    <t>Demarcation and survey of market plots and preparation of market layout plans</t>
  </si>
  <si>
    <t>All towns</t>
  </si>
  <si>
    <t>Preparation of Kisii County Spatial plan</t>
  </si>
  <si>
    <t>Preparation of County valuation roll</t>
  </si>
  <si>
    <t>Civil works at Suneka Town</t>
  </si>
  <si>
    <t>Drainage Works at Keroka</t>
  </si>
  <si>
    <t xml:space="preserve">Drainage At Tabaka Market </t>
  </si>
  <si>
    <t xml:space="preserve">Preparation of Physical Development Plans for Urban Centres </t>
  </si>
  <si>
    <t>Mosocho,Marani,Nyamarambe &amp; Masimba</t>
  </si>
  <si>
    <t>Integrated Strategic Urban Development Plan</t>
  </si>
  <si>
    <t>Installation of solar/street lights</t>
  </si>
  <si>
    <t>Solar/Street Lighting Suneka-Itibo-Motonto</t>
  </si>
  <si>
    <t>Solar Lighting at Nyamarambe Market Center</t>
  </si>
  <si>
    <t>Solar Lighting at Ikoba Market Center</t>
  </si>
  <si>
    <t>Solar Lighting at Nyamaiya Market Center</t>
  </si>
  <si>
    <t>Solar Lighting at Ramasha Market Center</t>
  </si>
  <si>
    <t>Solar Lighting at Ibacho Market Center</t>
  </si>
  <si>
    <t>Solar Lighting at Nyamasibi Market Center</t>
  </si>
  <si>
    <t>Solar Lighting at Keroka Market Center</t>
  </si>
  <si>
    <t>Solar Lighting at Nyanturago Market Center</t>
  </si>
  <si>
    <t>Solar Lighting at Birongo Market Center</t>
  </si>
  <si>
    <t>Solar Lighting at Bobaracho Market Center</t>
  </si>
  <si>
    <t>Solar Lighting at Kiogoro Market Center</t>
  </si>
  <si>
    <t>Solar Lighting at Mwembe Market Center</t>
  </si>
  <si>
    <t>Solar Lighting at Isecha Market Center</t>
  </si>
  <si>
    <t>Solar Lighting at Bobaracho Market Center in Monyerero</t>
  </si>
  <si>
    <t>Solar Lighting at Nyakoora Market Center</t>
  </si>
  <si>
    <t>Solar Lighting at Kegogi Market Center</t>
  </si>
  <si>
    <t>Solar Lighting at Marani Market Center</t>
  </si>
  <si>
    <t>Solar Lighting at Eroga Market Center</t>
  </si>
  <si>
    <t>Solar Lighting at Mosocho Market Center</t>
  </si>
  <si>
    <t>Solar Lighting at Nyakoe Market Center</t>
  </si>
  <si>
    <t>Motonto Market Solar lighting</t>
  </si>
  <si>
    <t>Ochodororo Market high mast lighting</t>
  </si>
  <si>
    <t>Street Lighting at Emenwa/Suguta, Matierio and Ikenye</t>
  </si>
  <si>
    <t xml:space="preserve">Street lights at Rionyonka-Gesieka Junction road </t>
  </si>
  <si>
    <t xml:space="preserve">Street lights Irianyi and Nyabondo area </t>
  </si>
  <si>
    <t>Street lights Nyaore-Enamba-Nyaore Polytechnic</t>
  </si>
  <si>
    <t>Street lights Riotero-Nyaore-Egetongo Rd</t>
  </si>
  <si>
    <t>Solar lights in Bogiakumu</t>
  </si>
  <si>
    <t xml:space="preserve">Installation of 8 street lights </t>
  </si>
  <si>
    <t>Itibo Market Street lights (Solar).</t>
  </si>
  <si>
    <t>Nyangoge Church Street lights (Solar).</t>
  </si>
  <si>
    <t>Ekerorano Market Street lights (Solar).</t>
  </si>
  <si>
    <t xml:space="preserve">Street Light at Sengenya Stage ,Penkoms,Nyasasa,Itibo, Openda  &amp;Ibencho </t>
  </si>
  <si>
    <t>Solar street Lights at  Suguta and Arura markets</t>
  </si>
  <si>
    <t>Installation of security light at Geteri junction, Riochungo Centre, Geteri market, Friends centre and Kiamokama</t>
  </si>
  <si>
    <t>Rehabilitation of solar accessories in Ibeno</t>
  </si>
  <si>
    <t>Installation Street Lights in Ibeno</t>
  </si>
  <si>
    <t>Installation of High Mast at Mogorora  centre</t>
  </si>
  <si>
    <t>Installation of High Mast at Nyabiuto</t>
  </si>
  <si>
    <t>Installation of High Mast at Boronyi</t>
  </si>
  <si>
    <t>Installation of High Mast at Kiogoro shopping centre</t>
  </si>
  <si>
    <t>Installation of Masongo Market street lights</t>
  </si>
  <si>
    <t>Street  solar lights from Joke Villa- Egesa</t>
  </si>
  <si>
    <t>Solar Lighting at Eberege market and Itembu Shopping centre</t>
  </si>
  <si>
    <t>Rehabilitation of street lights, high masts and extension of electricity in wards</t>
  </si>
  <si>
    <t xml:space="preserve">Street Lighting at Nyamioba </t>
  </si>
  <si>
    <t>Lighting of; Kebuko, Getare, Nyabisia &amp; Nyachenge</t>
  </si>
  <si>
    <t>Street solar lights across Nyatieko</t>
  </si>
  <si>
    <t>Completion of Iranda Market street lights</t>
  </si>
  <si>
    <t>Bobaracho Market Land</t>
  </si>
  <si>
    <t>Gesoni, Mogusi and Bomeroga Streetlighting</t>
  </si>
  <si>
    <t xml:space="preserve">Security Lights at Nyauno, Mokwerero,Omosege,Itibo ,Mosisita Centers  </t>
  </si>
  <si>
    <t>Solar Lights Gesero-Igonga-Mogumo-Nyamatutu Mkt And Nyamagundo Police</t>
  </si>
  <si>
    <t>Extension Of Nyamisabo Streetlights To Rigena Market</t>
  </si>
  <si>
    <t>Menyikwa to Nyaura primary Street Lights</t>
  </si>
  <si>
    <t>Number Nne Market,Nyaguta Society, Nyabiuto Stage, Kiogoro Market Street Lights, Boronyi &amp; Grass Root Streetlights</t>
  </si>
  <si>
    <t>Installation Of Lighing Masts at Ramasha Market, Masimba Market, Suguta Shopping Centre, Metembe/Ramasha Junction</t>
  </si>
  <si>
    <t>Streetlights At Embassy Nyakoe- Embassy Keore- Kioge &amp; Nyamataro-Kanunda- Omote Bwa Abagaka</t>
  </si>
  <si>
    <t>Streetlights Across Nyatieko Ward</t>
  </si>
  <si>
    <t>Construction Of Market Lights At Iyabe,Ekerorano, Riana, Nyamira,Bogitaa,Misisita, Mwata, Bonyancha,Nyamage Sda</t>
  </si>
  <si>
    <t>Streetlights From Sameta Junction to Mosiabano</t>
  </si>
  <si>
    <t>Sameta mokwerero</t>
  </si>
  <si>
    <t>Streetlighting At Tabaka Market</t>
  </si>
  <si>
    <t>Installation of solar/street lights-ward Based FY 2026/27</t>
  </si>
  <si>
    <t>Streetlights at Itumbe, Nyagiki, Iyabe, Nyagesa, Irongo, Zebra</t>
  </si>
  <si>
    <t>Bogiakumu ward solarlighting</t>
  </si>
  <si>
    <t>Streetlights at Barabara Tatu,Mugori,Etureti,Precious Hope</t>
  </si>
  <si>
    <t>Rehabilitation of street lights at Gesero and Igonga mkts</t>
  </si>
  <si>
    <t>Street lights at the following mkts-kiebeneni,Obwari,Ikoba,kenyorora,Riombogo,Riamakunga</t>
  </si>
  <si>
    <t>Market Streetlighting across Ichuni</t>
  </si>
  <si>
    <t>High mast solar at Nyagachi market, Kenyenya market, Sosera tea buying centre Nyasike market, Moreremi market Matangamana shopping and Runda shopping</t>
  </si>
  <si>
    <t>Street Lighting at Mogweko market</t>
  </si>
  <si>
    <t>Extension of Street Lights from Omosasa 2,500,000</t>
  </si>
  <si>
    <t>High mast solar light at Matopeni stage Matunwa</t>
  </si>
  <si>
    <t>High mast solar light at Rianyamwamu TBC junction</t>
  </si>
  <si>
    <t>Installation of solar street lights across Nyatieko ward</t>
  </si>
  <si>
    <t>Street Lighting Projects (Itii Market Centre, Egeteri, Nyakoe, Kioge Catholic, Kioge Dispensary)</t>
  </si>
  <si>
    <t>Nyaura-menyikwa streetlights</t>
  </si>
  <si>
    <t>Street lighting in Kegogi</t>
  </si>
  <si>
    <t>TOTAL LANDS, PHYSICAL PLANNING , HOUSING AND URBAN DEVELOPMENT</t>
  </si>
  <si>
    <t>INFRASTRUCTURE, ROADS AND PUBLIC WORKS</t>
  </si>
  <si>
    <t>County Roads</t>
  </si>
  <si>
    <t>Repair &amp; Mantainance of Rionyoni-Bomariba Pri-Itogotera-Nyamagundo Rd</t>
  </si>
  <si>
    <t>Kiamoiro-Ekerore-Omosasa</t>
  </si>
  <si>
    <t xml:space="preserve">Village Roads </t>
  </si>
  <si>
    <t>Bomba- Matongo- Siasa Rd</t>
  </si>
  <si>
    <t>Mantainance of Village Roads</t>
  </si>
  <si>
    <t>Repair and mantainance of Riazablon-Nyagotocha-Riobiero-Riomego Rd</t>
  </si>
  <si>
    <t>Riomori - Riosinde - Riakarori Rd</t>
  </si>
  <si>
    <t>Repair and mantainance of Rionkoba-Nyabara Ibere Rd</t>
  </si>
  <si>
    <t>Construction of Tendere-Kanyimbo - Getionko -Kanyimbo SDA - Nyabara Nne road</t>
  </si>
  <si>
    <t>Repair and mantainance of Omobera - Hezron Junction - Kebabe - Kerongorori Rd</t>
  </si>
  <si>
    <t>Repair and mantainance of Magenche DOK Pry- Riogachi Botaranda Road</t>
  </si>
  <si>
    <t xml:space="preserve">Roads Mantainance </t>
  </si>
  <si>
    <t>Drainage Works</t>
  </si>
  <si>
    <t>Purchase of Murram</t>
  </si>
  <si>
    <t xml:space="preserve">Fuel </t>
  </si>
  <si>
    <t>Road Management Services</t>
  </si>
  <si>
    <t xml:space="preserve">Purchase of Machineries- Graders, Excuvators, Rollers etc </t>
  </si>
  <si>
    <t>Road Mantainance across the county</t>
  </si>
  <si>
    <t>Service parts purchase, repairs &amp; mantainance</t>
  </si>
  <si>
    <t>Razakaria-Riogetonto-Rioroni-Giteni Rd</t>
  </si>
  <si>
    <t>Ward-Based Roads Projects</t>
  </si>
  <si>
    <t> Bassi Central</t>
  </si>
  <si>
    <t>Riakiora-Nyakona-Rionchaga-Emenwa Tbc</t>
  </si>
  <si>
    <t>Nyamware-Gioka Dispensary Rd</t>
  </si>
  <si>
    <t>Construction of Mogote Bridge</t>
  </si>
  <si>
    <t>Construction Borangi footbridge</t>
  </si>
  <si>
    <t>Ereru PAG box culvert</t>
  </si>
  <si>
    <t>Sub Totals  Bassi Central</t>
  </si>
  <si>
    <t> Birongo</t>
  </si>
  <si>
    <t>Riamoro-Irondi Omote-Irondi Pri-Irondi Dispensary Rd</t>
  </si>
  <si>
    <t>Birongo Police-Kienguku-Nyangeni Pry Road</t>
  </si>
  <si>
    <t>Nyabiosi Secondary-Riomai Road</t>
  </si>
  <si>
    <t>Riatariki-Maburi Sda Church-Riabuti-Nyansira Shopping Centre</t>
  </si>
  <si>
    <t>Rionchoka Bridge</t>
  </si>
  <si>
    <t>Omote Onsamburi-Gianchere Rd</t>
  </si>
  <si>
    <t>Footbridge at Kianate connecting Irondi</t>
  </si>
  <si>
    <t>Sub Totals  Birongo</t>
  </si>
  <si>
    <t>Rioyunge-Kionganyo-Riamiruka Rd: (grading,gravelling &amp; drainage)</t>
  </si>
  <si>
    <t>Riokari-Rionsarigo Rd :(grading,gravelling &amp; drainage)</t>
  </si>
  <si>
    <t>Nyanguru-Tunta Rd :(grading,gravelling &amp; drainage)</t>
  </si>
  <si>
    <t>Kenyoro-Kegati Sda Church</t>
  </si>
  <si>
    <t>Nyosia 1-Nyosia 2 rd</t>
  </si>
  <si>
    <t>Nyanko Tbc-Gucha rd</t>
  </si>
  <si>
    <t>Riamokaya-Riamaobe road rd</t>
  </si>
  <si>
    <t>Bobaracho-Matibo-Rianyamwamu road</t>
  </si>
  <si>
    <t>Kisumu Ndogo-Nyamage Sda Church</t>
  </si>
  <si>
    <t>Sub Totals Bobaracho</t>
  </si>
  <si>
    <t>Eburi-Riakebende-Riakengerere Rd</t>
  </si>
  <si>
    <t>Igego Junction-Riakeana road(opening and grading)</t>
  </si>
  <si>
    <t>Rianyabariri Box Culvert</t>
  </si>
  <si>
    <t>Sub Totals Bassi Chache</t>
  </si>
  <si>
    <t>St. Gesori-Sakawa Rd</t>
  </si>
  <si>
    <t>Sub Totals  Bogeka</t>
  </si>
  <si>
    <t xml:space="preserve">Rigena –Nyabigongoru – Riakombo Rd </t>
  </si>
  <si>
    <t xml:space="preserve">Kibuku – Kiaroroko Rd </t>
  </si>
  <si>
    <t>Nyamatera-Getai-Tarmac Road</t>
  </si>
  <si>
    <t>Ekeonga-Getai-Nyamiobi</t>
  </si>
  <si>
    <t>Kebuku-Riankuru-Gionsaria-Riokebeni Rd</t>
  </si>
  <si>
    <t>Sub Totals  Bassi Bogetaorio</t>
  </si>
  <si>
    <t>Bwomboga-Getembe Church-Omakori road</t>
  </si>
  <si>
    <t>Culvert Bridge at Toku</t>
  </si>
  <si>
    <t>Sub Totals  Bogetenga</t>
  </si>
  <si>
    <t>Mantainance of Ebate-Bwongoro-Omogeta Rd</t>
  </si>
  <si>
    <t>Mantainance of Onyangongo-Obore-Mesigi Rd</t>
  </si>
  <si>
    <t>Opening of Omatundura-Riombaso-Nyameroka-Moseni Rd</t>
  </si>
  <si>
    <t>Mantainance of Omosasa-Osiritari-Riogembo-Moseni Rd</t>
  </si>
  <si>
    <t>Maintenance Kiaruta-Matongo-Rianyansera-Nyamerakwa Road</t>
  </si>
  <si>
    <t>Maintenance of Itibo-Gesuguri-Riomuga</t>
  </si>
  <si>
    <t>Maintenance of Omanduku-Nyamasebe-Riokeiga</t>
  </si>
  <si>
    <t>Maintenance of City gas-Gesonso-Nyamokenye</t>
  </si>
  <si>
    <t>Opening and gravelling of Riantabo-Kiaruta-Riamagero-Omonyori-Riambeki-Riomoracha</t>
  </si>
  <si>
    <t>Opening and gravelling of Rianyapara-Riandasi-lutheran-Sewage-Nyambunwa-ikuruma</t>
  </si>
  <si>
    <t>Ekeru-Kirwanda Rd</t>
  </si>
  <si>
    <t xml:space="preserve">Sub Totals  Bogiakumu </t>
  </si>
  <si>
    <t>Etora-Ebangora-Gesabakwa Road</t>
  </si>
  <si>
    <t xml:space="preserve">Riamumbo drainage works </t>
  </si>
  <si>
    <t>Sub Totals  Bogusero</t>
  </si>
  <si>
    <t>Sengera-Manywanda "A" Rd</t>
  </si>
  <si>
    <t>Sub Totals  Boikang'a</t>
  </si>
  <si>
    <t xml:space="preserve">Egetacho – Nyamagwa Mission – Nyamagwa Pry – Riamaranga Rd </t>
  </si>
  <si>
    <t xml:space="preserve">Mosaraba-Nyambunde Rd  </t>
  </si>
  <si>
    <t>Nyakumbati Tbc-Getare</t>
  </si>
  <si>
    <t>Nyamagwa boys-Riobara</t>
  </si>
  <si>
    <t>Egetugi-Riamaragia</t>
  </si>
  <si>
    <t>Rianyaberi-Nyaguku</t>
  </si>
  <si>
    <t>Enamba tbc-Rikura</t>
  </si>
  <si>
    <t>Emenwa-Keigamere</t>
  </si>
  <si>
    <t>Etangi-Kiamisiori</t>
  </si>
  <si>
    <t>Riobara Nyakondiere road</t>
  </si>
  <si>
    <t>Riomosa Bridge</t>
  </si>
  <si>
    <t>Sub Totals  Bassi Boitangare</t>
  </si>
  <si>
    <t>Nyangeti-Bonyambwoto-Full Gospel-Nyabitunwa Rd</t>
  </si>
  <si>
    <t>Kenyoro-Kenyambi-Marindi SDA Rd</t>
  </si>
  <si>
    <t>Riotoro box culvert, protection works, gabions,stone pitching</t>
  </si>
  <si>
    <t>Rianyakeyo steep terrain staircase, gabion embankments and stone pitching</t>
  </si>
  <si>
    <t>Sub Totals  Bokimonge</t>
  </si>
  <si>
    <t>Opening a section of Riakiriago-Rioneno-Kiebeneni-Mosasa-Entanke</t>
  </si>
  <si>
    <t xml:space="preserve"> Murraming with culverts at Matongo Riamagige – Nyamagundo – Bomariba Pry – Nyabieyo Rd  </t>
  </si>
  <si>
    <t>Monchururia-Obwari-Iswamwera Rd</t>
  </si>
  <si>
    <t>Rianyachongi-Riateri-Nyanturago rd</t>
  </si>
  <si>
    <t>Kenyorora-Nyabieyo rd &amp; Riamatagaro bridge</t>
  </si>
  <si>
    <t>Riamangoyia bridge, Riamangoyia and Riagwara Bridge and Mogumo backstreet rd</t>
  </si>
  <si>
    <t>Bomariba Pri-Itogotera Rd</t>
  </si>
  <si>
    <t>Constructing Box culvert at Rioroo bridge</t>
  </si>
  <si>
    <t>Constructing footbridges at Riamatundura, Riochako</t>
  </si>
  <si>
    <t xml:space="preserve">Constructing box culvert at Rionimi bridge </t>
  </si>
  <si>
    <t>Sub Totals  Bomariba</t>
  </si>
  <si>
    <t>Matongo – Mokaranya – Boochi Tendere : Grading, gravelling, shaping, compacting and drainage works</t>
  </si>
  <si>
    <t>Riamogaka rd</t>
  </si>
  <si>
    <t>Sub Totals  Bombaba Borabu</t>
  </si>
  <si>
    <t xml:space="preserve">Nyanchabo – Riokerio – Riamasagege – Bomachoge Rd </t>
  </si>
  <si>
    <t xml:space="preserve">Motonto – Nsaria – Riamochere    </t>
  </si>
  <si>
    <t xml:space="preserve">Kichinjio – Riagori – Riakeire – Bokeire Bwoga </t>
  </si>
  <si>
    <t xml:space="preserve">Riotanchi – Tumaini Rd   </t>
  </si>
  <si>
    <t xml:space="preserve">Riomache Box culvert bridge </t>
  </si>
  <si>
    <t>Riamachuka Box culvert bridge</t>
  </si>
  <si>
    <t>Ritoke Bridge</t>
  </si>
  <si>
    <t>Ria Zakaria Nyandoche Box culvert</t>
  </si>
  <si>
    <t>Sub Totals  Bomorenda</t>
  </si>
  <si>
    <t>Ritembu secondary-Ritembu a.i.c entanda road</t>
  </si>
  <si>
    <t>Riogachi-Riopore-Getumo primary-Riondigo road(opening)</t>
  </si>
  <si>
    <t>Suguta-Ritembu primary(opening)</t>
  </si>
  <si>
    <t>Nyapara inye-Nyabongo primary(opening)</t>
  </si>
  <si>
    <t>Riaturungi footbridge</t>
  </si>
  <si>
    <t>Riobinaris culvert bridge</t>
  </si>
  <si>
    <t>Sub Totals  Boochi Borabu</t>
  </si>
  <si>
    <t>Mogesa Rd</t>
  </si>
  <si>
    <t>Sub Totals  Boochi Tendere</t>
  </si>
  <si>
    <t xml:space="preserve">Opening and gravelling of Riaoroko – Nyabioto CF – Riamagembe  - Liberty Church – Rionde School     </t>
  </si>
  <si>
    <t>Opening of Irima – Riomboto – Omonyenya – Rianyakwara – Riamarube</t>
  </si>
  <si>
    <t xml:space="preserve">Gravelling of Riobiero – Ekemunche – Etibu – Moogi  </t>
  </si>
  <si>
    <t xml:space="preserve">Gravelling of Omogoroka – Nyakenyerere – Itibo – Nyakeromo – Ibencho Mkt – Mosiabano – Kenyerere </t>
  </si>
  <si>
    <t xml:space="preserve">Opening of Riongoro – Etibu – Rianyamboga – Nyabioto Pry </t>
  </si>
  <si>
    <t>Nyarenda primary-Itibonge-Riakimonge-kineni rd</t>
  </si>
  <si>
    <t>Matagaro-Sengera school-Sengera mission rd</t>
  </si>
  <si>
    <t>Nyansara tea buying centre-Riamaiso-Nyamasege primary rd</t>
  </si>
  <si>
    <t>Omogoroka-Mochorwa rd</t>
  </si>
  <si>
    <t>Daraja-Gekongo sec-Nyakoiba sda-Kemunche rd</t>
  </si>
  <si>
    <t>Makini-Getugi-Nyakoiba sec-Rioendo rd</t>
  </si>
  <si>
    <t>Sub Totals  Bosoti Sengera</t>
  </si>
  <si>
    <t>Rioumo – Ebinyinyi – Rionsata Rd (Mantainance)</t>
  </si>
  <si>
    <t>Bomware pry-Kenuchi road(maintenance)</t>
  </si>
  <si>
    <t>Mogenda-Riateke-Rianyabengi rd</t>
  </si>
  <si>
    <t>Etago subcounty-Maosa-Ombiro bridge</t>
  </si>
  <si>
    <t>Etago Stage-Riasuguta Rd Opening</t>
  </si>
  <si>
    <t>Nyangweta buying centre footbridge</t>
  </si>
  <si>
    <t>Sub Totals  Chitago Borabu</t>
  </si>
  <si>
    <t xml:space="preserve">Gesusu SDA – Rianyambeche  </t>
  </si>
  <si>
    <t>Sub Totals  Gesusu</t>
  </si>
  <si>
    <t>Ritaro-Ekerongo-Orienyo-Kenuchi Rd (Mantainance)</t>
  </si>
  <si>
    <t>Riamandere-Orienyo-Etaraja-Kenori Pry Rd (Mantainance)</t>
  </si>
  <si>
    <t>Opening of Omoyo-Metaburo primary-Bwomwancha rd</t>
  </si>
  <si>
    <t>Arura-Ekerongo-Orienyo-Kenuche road</t>
  </si>
  <si>
    <t xml:space="preserve">Sub Totals  Getenga </t>
  </si>
  <si>
    <t xml:space="preserve">Kerera DOK – Riondieki – Nyankwana </t>
  </si>
  <si>
    <t xml:space="preserve">Riamisiani Junction – Rikendo Dispensary  </t>
  </si>
  <si>
    <t xml:space="preserve">Rionsocho Junction – Chirichiro Pry – Ritumbe Church </t>
  </si>
  <si>
    <t>Kiemenyinga-Riamasese bridge-Kirwa plus road</t>
  </si>
  <si>
    <t>Rikendo Kegochi Mini box culvert</t>
  </si>
  <si>
    <t>Nyamecheo TBC- Riabitutu TBC rd</t>
  </si>
  <si>
    <t>Kebiego TBC-Gesero Rd</t>
  </si>
  <si>
    <t>Riakinanga-Friends road</t>
  </si>
  <si>
    <t>Nyamecheo buying centre road</t>
  </si>
  <si>
    <t>Sub Totals  Ibeno</t>
  </si>
  <si>
    <t>Getare TBC-Nyandoche Ibere Rd</t>
  </si>
  <si>
    <t xml:space="preserve">Sub Totals  Ichuni </t>
  </si>
  <si>
    <t>Nyansakia-Riachae-Nyambosero Rd</t>
  </si>
  <si>
    <t>Kanyimbo-Ogango-Obwari Rd</t>
  </si>
  <si>
    <t>Tambacha-Riamasagara Rd</t>
  </si>
  <si>
    <t>Soko-Mwancha Rd</t>
  </si>
  <si>
    <t xml:space="preserve">Sub Totals  Kegogi </t>
  </si>
  <si>
    <t>Egorofa-Otwori-Keboba- Amasago Rd</t>
  </si>
  <si>
    <t>Ritaro Pri-House of Bread Rd</t>
  </si>
  <si>
    <t>Omoko-Riamakere Rd</t>
  </si>
  <si>
    <t>Ibera dispensary road</t>
  </si>
  <si>
    <t>Gianchere-Eremo rd</t>
  </si>
  <si>
    <t>Riosoro-Rianyabeta Rd</t>
  </si>
  <si>
    <t>Matama footbridge</t>
  </si>
  <si>
    <t>Kemoni footbridge</t>
  </si>
  <si>
    <t>Sub Totals  Keumbu</t>
  </si>
  <si>
    <t>Mwembe-Moremani junction to ibacho road</t>
  </si>
  <si>
    <t>Nyamagesa polytechnic-Kenyerere-Riaisomba rd</t>
  </si>
  <si>
    <t>Riakiago-Nyankononi road</t>
  </si>
  <si>
    <t>Riagetanda-Riayoge rd</t>
  </si>
  <si>
    <t>Mochengo-Riasogoro rd</t>
  </si>
  <si>
    <t>Nyamagesa-Nyambogo rd</t>
  </si>
  <si>
    <t>Irungu-Moremani-Ikarango Rd</t>
  </si>
  <si>
    <t>Sub Totals  Kiamokama</t>
  </si>
  <si>
    <t xml:space="preserve">Riamiyogo – Riamachani – Onywere – Tongeri Rd </t>
  </si>
  <si>
    <t xml:space="preserve">Mogorora – Nyaboterere – Keyogera Rd  </t>
  </si>
  <si>
    <t xml:space="preserve">Nyabiuto – Keana Rd    </t>
  </si>
  <si>
    <t>Boronyi-Bokebo Rd</t>
  </si>
  <si>
    <t>Construction of Nyaboterere Mini-Bridge</t>
  </si>
  <si>
    <t xml:space="preserve">Sub Totals  Kiogoro </t>
  </si>
  <si>
    <t>Ebate Church– Ratem Kangwana – Ria DC Omambia – Metengero Rd</t>
  </si>
  <si>
    <t>Masongo- Getutu-Otamba Rd</t>
  </si>
  <si>
    <t>Nyanchwa SDA-Nyachwa primary Riamaobe road</t>
  </si>
  <si>
    <t>Nyaura bridge</t>
  </si>
  <si>
    <t>Sub Totals  Kisii Central</t>
  </si>
  <si>
    <t>Opening,grading,drainage, culverts &amp; gravelling of Riokinyi-Rianyangaresi-Riomonywa-Egesa Jokevila Rd</t>
  </si>
  <si>
    <t>Biliha-Umoja-Riohusseini-Daraja mbili SDA-Mwebi-Riosoro rd</t>
  </si>
  <si>
    <t>Grading,culverts and gravelling of Omosasa-Matoya-Magaki-Riobaga spring rd</t>
  </si>
  <si>
    <t>Opening,grading,culverts, drainage &amp; gravelling of Rianyairuguta (Sammy's Gorofa)-Omaretureti-Star Junior-Egesa Jokevila Rd</t>
  </si>
  <si>
    <t>Opening,grading,culverts and gravelling of Rioteki-Motwanga-Omoguche-Nyagetubo rd</t>
  </si>
  <si>
    <t>Kiong'ongi-Riamosota rd (grading, culverts and gravelling)</t>
  </si>
  <si>
    <t>Grading,culverts and gravelling of Rionsarigo-Mabondo-Nyakobari rd</t>
  </si>
  <si>
    <t>Grading, culverts and gravelling of Rianyaramba-Riongati-Nyamoro road</t>
  </si>
  <si>
    <t>Ufanisi-Stage Miwa Rd</t>
  </si>
  <si>
    <t>Sub Totals  Kitutu Central</t>
  </si>
  <si>
    <t>Construction of Embakasi-Endeni-Riorwaru-Rianyamweya-Eramani Road</t>
  </si>
  <si>
    <t>Repairs and maintenance,grading, gravelling compacting and drainage works of Rigo, Rianyangita primary school-Mobirona-Moteiribe primary school road</t>
  </si>
  <si>
    <t>Repairs and maintenance,grading, gravelling compacting and drainage works of Rioganchi dispensary-Botaranda rd</t>
  </si>
  <si>
    <t>Rio'okenye-Nyabiosi Pri-Kituo No.1-Riajuma Nyangau</t>
  </si>
  <si>
    <t>Rio'okeromi mini box culvert</t>
  </si>
  <si>
    <t>Sub Totals  Magenche</t>
  </si>
  <si>
    <t>Maintenance of Riondieki-Ebate-Riomboga-Nyamoronga rd</t>
  </si>
  <si>
    <t>Rionchiri-Riakebabe-Riamogire rd ( maintenance)</t>
  </si>
  <si>
    <t>Riakeroro-Ikonge jncn road (maintenance)</t>
  </si>
  <si>
    <t>Echiro yomari-Bonyancha road(maintenance)</t>
  </si>
  <si>
    <t>Opening and Murraming of Transformer-Riasomoni</t>
  </si>
  <si>
    <t>Murraming of Riomache-Rianyatundo-Raini rd</t>
  </si>
  <si>
    <t>Murraming of Riaguta-Itabago-Riamongare road</t>
  </si>
  <si>
    <t>Bwongoro – Omose Rogongo road</t>
  </si>
  <si>
    <t>Opening and Murraming of Bwongoro-Okiabera road</t>
  </si>
  <si>
    <t>Opening and Murraming of Riobanda-Rioromba-Etundubari road</t>
  </si>
  <si>
    <t>Riamachoka-Kebege-Riaomwega Rd</t>
  </si>
  <si>
    <t>Sub Totals  Majoge Bassi</t>
  </si>
  <si>
    <t>Oso-Nyamwanga-Omwamba road</t>
  </si>
  <si>
    <t>Nyamwanga-Nyakamba-Kiomocha chief's office road</t>
  </si>
  <si>
    <t>Gesieka machine- Gesabakwa road</t>
  </si>
  <si>
    <t>Getare 3 catholic church-Moturu-Omote onayo-Rigoma factory</t>
  </si>
  <si>
    <t>Rianyamuya bridge</t>
  </si>
  <si>
    <t>Gesieka-Isanta road -Irunya road</t>
  </si>
  <si>
    <t xml:space="preserve">Sub Totals  Marani </t>
  </si>
  <si>
    <t>Maintanance of Riamotari – Riasindiga Rd</t>
  </si>
  <si>
    <t>Riamakini-Riakwemwama-Ontachi-Riambase-Ekerema rd</t>
  </si>
  <si>
    <t>Nyabite market-Bokinami</t>
  </si>
  <si>
    <t>Bogesaka primary-Egoti-Eiamachweya tbc</t>
  </si>
  <si>
    <t>Kionyo-bokinibanto pry road</t>
  </si>
  <si>
    <t>Riamachweya junction - Riasidiga-kionyo fcs road</t>
  </si>
  <si>
    <t>Kionyo pry-Omosocho-Nyamaruma pry road</t>
  </si>
  <si>
    <t>Ekerema-Omosocho-Nyaineke pry road</t>
  </si>
  <si>
    <t>Ensoko(ong'uti)-Riobonyo-Riambase primary road</t>
  </si>
  <si>
    <t>Omosocho-Turwa tbc-Nyabina road</t>
  </si>
  <si>
    <t>Ekerema-Riamang'ana rd</t>
  </si>
  <si>
    <t>Repair &amp; Mantainance of Kiobegi SDA-Riakabuka Rd</t>
  </si>
  <si>
    <t>Nyamaruma Pri footbridge</t>
  </si>
  <si>
    <t>Mosobeti Pri footbridge</t>
  </si>
  <si>
    <t>Sub Totals  Masige East</t>
  </si>
  <si>
    <t>Nyabisase – Rianchaga – Mosora Rd (Gravelling &amp; drainage)</t>
  </si>
  <si>
    <t>Mosaria  – Orogare Market -Mosora Rd (Gravelling &amp; drainage)</t>
  </si>
  <si>
    <t>Drainage &amp;  Muramming of Nyakegara -Kemo Pri-Riamiyungo-Riomare Rd</t>
  </si>
  <si>
    <t>Sub Totals  Masige West</t>
  </si>
  <si>
    <t>Rianyaboga-Metembe secondary-Nyagemi primary-Suguta cog secondary(opening and improvement)</t>
  </si>
  <si>
    <t>Masimba catholic-Riamatogo-Mosisa primary (maintenance)</t>
  </si>
  <si>
    <t>Riamosero-Riapius-Riomuga(maintenance)</t>
  </si>
  <si>
    <t>Riamosoti-Rianchange-Rianyata (opening and improvement)</t>
  </si>
  <si>
    <t>Riagetanda-Mokorogoino-Kerema-Bonyakoni pry-Riatumbo maintenance</t>
  </si>
  <si>
    <t>Sub Totals  Masimba</t>
  </si>
  <si>
    <t>Riongwono-Riochoki-Etora Rd</t>
  </si>
  <si>
    <t>Omisoka-Lenmek Rd</t>
  </si>
  <si>
    <t>Riomosa Roche-Riosoro/Riareri-Nyamokenye Rd</t>
  </si>
  <si>
    <t>Rise-Obuya-Itibo-Kenyerere Catholic-Getome Rd</t>
  </si>
  <si>
    <t>Sub Totals  Sameta Mokwerero</t>
  </si>
  <si>
    <t>Opening, Gravelling and Murraming of Itibo pag-Kabondo-Getare backstreet</t>
  </si>
  <si>
    <t>Maintainance of stage Nyaoga-Matongo</t>
  </si>
  <si>
    <t>Opening, Gravelling and Murraming of Samogara -Nyandiba</t>
  </si>
  <si>
    <t>Opening, Grading and Gravelling of Riaben-Charachani-Kembera road</t>
  </si>
  <si>
    <t>RiaKennedy-Monyerero Pry-Nyakemiso-Entanda Rd</t>
  </si>
  <si>
    <t>Nyambuti mini box culvert</t>
  </si>
  <si>
    <t xml:space="preserve">Sub Totals  Monyerero </t>
  </si>
  <si>
    <t>Nyangweta Catholic-Mirobe Gate Rd</t>
  </si>
  <si>
    <t xml:space="preserve">Sub Totals  Moticho </t>
  </si>
  <si>
    <t xml:space="preserve">Riokibei – Chief Miecha      </t>
  </si>
  <si>
    <t>Rianyaanga – Keera TBC- Mochengo Juntion</t>
  </si>
  <si>
    <t xml:space="preserve">Riombati-Nyanguru-Tombe-Siocha Rd                    </t>
  </si>
  <si>
    <t>Baringo-Getare-Omache road to Rikangansu-Simiti-Naikuru Road</t>
  </si>
  <si>
    <t>Ebiosi-Enchoro road</t>
  </si>
  <si>
    <t>Tukiamwana-Ekenyoru rd</t>
  </si>
  <si>
    <t>Nyabiosi-Raiambani-Getiongo-mAakonge rd</t>
  </si>
  <si>
    <t>Getare-Mobamba rd</t>
  </si>
  <si>
    <t>Riokibeni-Chitago rd</t>
  </si>
  <si>
    <t>Getare-Riomache rd</t>
  </si>
  <si>
    <t>Ebiosi-Rusinga-Borangi road</t>
  </si>
  <si>
    <t>Nyacheki-Nyamakorobo Road</t>
  </si>
  <si>
    <t>Drainage and culverts</t>
  </si>
  <si>
    <t>Sub Totals  Nyacheki</t>
  </si>
  <si>
    <t>Pebo-Gekona-Embassy-Kioge road</t>
  </si>
  <si>
    <t>Bogeka-Bogetaorio-Bwabene</t>
  </si>
  <si>
    <t>Ekware-Rigoma-Nyagisai sda</t>
  </si>
  <si>
    <t>Bogusero-Nyagisai sda rd</t>
  </si>
  <si>
    <t>Opening,Grading and Levelling of Rianyandumo-Mogonchoro-Magena</t>
  </si>
  <si>
    <t>Pigero-Ikenye</t>
  </si>
  <si>
    <t>Pebo-Mogusi</t>
  </si>
  <si>
    <t xml:space="preserve">Sub Totals  Nyakoe </t>
  </si>
  <si>
    <t>Road Mantainance</t>
  </si>
  <si>
    <t>Getengereri-Bokibarori Road</t>
  </si>
  <si>
    <t>Nyagachi-Rionsaka road</t>
  </si>
  <si>
    <t>Nyamasibi-Gesongori road</t>
  </si>
  <si>
    <t>Oteri ya Abuga-Etibu road</t>
  </si>
  <si>
    <t>Etibu-Goti nyango-Amariba</t>
  </si>
  <si>
    <t>Opening</t>
  </si>
  <si>
    <t>Kenyenya-Riagai road</t>
  </si>
  <si>
    <t>Nyasike-Rogongo road</t>
  </si>
  <si>
    <t xml:space="preserve">Sub Totals  Nyamasibi </t>
  </si>
  <si>
    <t>Opening,Grading and Murmuring of Nyabundo-Riangoko links Rd</t>
  </si>
  <si>
    <t>Opening,Grading and Murmuring of Kenyerere-Riamokaya-Mwechobori-Riageswa sda rd</t>
  </si>
  <si>
    <t>Opening,Grading and Murmuring of Riakinara-Geturi pag-Geturi TBC-Riatwenya-Nyabundo VTC rd</t>
  </si>
  <si>
    <t>Opening,Grading and Murmuring of Keera-Getwanyansi FCS-Riamariga-Rianyandago Rd</t>
  </si>
  <si>
    <t>Opening,Grading and Murmuring of Getobo-Moneke pry-Nyabara 4-kanyimbo bridge rd</t>
  </si>
  <si>
    <t>Opening,grading and murraming of Keera dispensary-Riasomoni-Getwanyansi society-Rianyandago road</t>
  </si>
  <si>
    <t>Nyakiogiro-Nyagacho-Ebate-Iranda road</t>
  </si>
  <si>
    <t>Maintenance of existing county roads within the ward(drainage and culvert)</t>
  </si>
  <si>
    <t>Nyatieko-Kanyimbo-Getienko-Kanyimbo SDA-Nyapara Nne Rd</t>
  </si>
  <si>
    <t>Sub Totals  Nyatieko</t>
  </si>
  <si>
    <t xml:space="preserve">Rianyang’era – Riomambia Rd (Opening)  </t>
  </si>
  <si>
    <t> Riana</t>
  </si>
  <si>
    <t xml:space="preserve">Misisita – Nyamegukuna  road maintenance  </t>
  </si>
  <si>
    <t xml:space="preserve">Construction of Gesero and Bonyakera Foot bridges </t>
  </si>
  <si>
    <t>Sigisi Primary Footbridge</t>
  </si>
  <si>
    <t>Sub Totals  Riana</t>
  </si>
  <si>
    <t>Riabere-Nyangoso S.D.A church-Nyagesenda-Nyamokomba Road</t>
  </si>
  <si>
    <t xml:space="preserve"> Sensi </t>
  </si>
  <si>
    <t>Getenga SDA-Rioma Catholic-Ritibo-Rioma Pri-Secondary School Junction</t>
  </si>
  <si>
    <t>Riosiemo-Magena-Riabere-Nyangoso-Nyagesenda-Nyamokomba rd</t>
  </si>
  <si>
    <t>Nyabworoba Health Centre-Nyandiba rd</t>
  </si>
  <si>
    <t>Nyagesenda-Nyabworoba-Nyamokomba rd</t>
  </si>
  <si>
    <t>Sensi market-Omosasa tbc-Rianyagincha-Keera rd</t>
  </si>
  <si>
    <t>Chimo-Chimo bridge-Engoto tarmac road</t>
  </si>
  <si>
    <t>Mekonge-Nyabworoba pry-Nyabworoba sda-Nyabworoba sec school</t>
  </si>
  <si>
    <t xml:space="preserve">Sub Totals  Sensi </t>
  </si>
  <si>
    <t>Bwomwami-Kanyimbo road</t>
  </si>
  <si>
    <t>Bisera Shop-Tabaka SDA Rd</t>
  </si>
  <si>
    <t>Mosache Coffe Factory-Egorofa-Abuya Ombati Rd</t>
  </si>
  <si>
    <t>Culvert bridge at Iringa</t>
  </si>
  <si>
    <t xml:space="preserve">Sub Totals  Tabaka </t>
  </si>
  <si>
    <t>Sub-total ward based projects</t>
  </si>
  <si>
    <t>Maintenance of Village Roads</t>
  </si>
  <si>
    <t>Nyagiti - Moromba Rd</t>
  </si>
  <si>
    <t>Sub-total</t>
  </si>
  <si>
    <t>Roads Maintenance</t>
  </si>
  <si>
    <t>Completion of Ogembo Bridge Phase II</t>
  </si>
  <si>
    <t>Repair &amp; Mantainance of Ikoba-Rianyamoronga-Nyamatutu jxn</t>
  </si>
  <si>
    <t>Getenga/ Kiabugesi Junction - Kiabugesi Primary- Nyaibate - omosogwa Rd</t>
  </si>
  <si>
    <t>SUB TOTALS</t>
  </si>
  <si>
    <t>Road maintenance Levy Fund (RMLF) FY 2024/25</t>
  </si>
  <si>
    <t>Road maintenance Levy Fund (RMLF) FY 2025/26</t>
  </si>
  <si>
    <t>Total for RMLF</t>
  </si>
  <si>
    <t>Sub total Roads</t>
  </si>
  <si>
    <t>Roads Sub-sector allocation</t>
  </si>
  <si>
    <t xml:space="preserve">Public works </t>
  </si>
  <si>
    <t>Masongo FootBridge</t>
  </si>
  <si>
    <t>Filling Station, cabro works, wall and service bay</t>
  </si>
  <si>
    <t>Filling Station, cabro works, wall and service bay phase II</t>
  </si>
  <si>
    <t>Construction of Office Block,parking bay and service center for machineries</t>
  </si>
  <si>
    <t>Footbridge behind Kisii Stadium(Riamorwabe-Kisii Primary)</t>
  </si>
  <si>
    <t>Culverts</t>
  </si>
  <si>
    <t xml:space="preserve">Sub total Public works </t>
  </si>
  <si>
    <t>TOTAL FOR INFRASTRUCTURE, ROADS AND PUBLIC WORKS</t>
  </si>
  <si>
    <t>Construction of Suneka Market(Phase II)</t>
  </si>
  <si>
    <t>Construction of Kionyo Market Shed</t>
  </si>
  <si>
    <t>Market &amp; Umbrella Sheds at Markets</t>
  </si>
  <si>
    <t>Construction of Suguta Market Shed</t>
  </si>
  <si>
    <t xml:space="preserve"> Getenga </t>
  </si>
  <si>
    <t>Construction of Market Shed at Ontanchi Shopping Centre</t>
  </si>
  <si>
    <t>Bara Nne Market Shed</t>
  </si>
  <si>
    <t>Itibo Market Shed</t>
  </si>
  <si>
    <t> Sameta Mokwerero</t>
  </si>
  <si>
    <t xml:space="preserve">Construction of Itumbe Market Shed </t>
  </si>
  <si>
    <t>Construction of Itumbe Market Toilet</t>
  </si>
  <si>
    <t>Construction of Mochengo Market Shed</t>
  </si>
  <si>
    <t>Construction of Masongo Market Shed</t>
  </si>
  <si>
    <t>Construction of Nyakoora Market Shed</t>
  </si>
  <si>
    <t>Construction of Gesusu Market Shed</t>
  </si>
  <si>
    <t>Construction of Nyangusu Market Shed</t>
  </si>
  <si>
    <t>Construction of Roga Market Shed</t>
  </si>
  <si>
    <t>Nyangusu Market Shed</t>
  </si>
  <si>
    <t>Construction of shed at Riamachaka</t>
  </si>
  <si>
    <t>Kenyenya market cabro and Civil works</t>
  </si>
  <si>
    <t>Magena Market Shed</t>
  </si>
  <si>
    <t>Nyanturago Market shed</t>
  </si>
  <si>
    <t>Construction of Market Shed at Kiogoro Centre</t>
  </si>
  <si>
    <t>Orogare Market Shed</t>
  </si>
  <si>
    <t>Tinga Market shed</t>
  </si>
  <si>
    <t>Construction of Maroo Market Phase II</t>
  </si>
  <si>
    <t>Sameta Market Shed</t>
  </si>
  <si>
    <t>Completion of Suguta Market Shed</t>
  </si>
  <si>
    <t>Completion of Arura Market Shed</t>
  </si>
  <si>
    <t>Construction of Etibu Market Shed</t>
  </si>
  <si>
    <t>Construction of Getare Market Shed</t>
  </si>
  <si>
    <t>Completion of Kionyo  Market Shed</t>
  </si>
  <si>
    <t>Construction of Kiobegi Market Shed</t>
  </si>
  <si>
    <t>Construction of Ontanchi Market Shed</t>
  </si>
  <si>
    <t>Construction of Ikoba Market Shed Phase I</t>
  </si>
  <si>
    <t>Sub Totals Market Sheds</t>
  </si>
  <si>
    <t>Market Latrines &amp; Tanks</t>
  </si>
  <si>
    <t>Construction of latrine at Tabaka Market</t>
  </si>
  <si>
    <t xml:space="preserve">Construction of latrines at Eberege Market </t>
  </si>
  <si>
    <t xml:space="preserve">  Magenche</t>
  </si>
  <si>
    <t xml:space="preserve">                                -  </t>
  </si>
  <si>
    <t>Construction of modern toilet at Mogonga Mkt</t>
  </si>
  <si>
    <t xml:space="preserve">  Bombaba Borabu </t>
  </si>
  <si>
    <t>Construction of Latrine at Masagore Market</t>
  </si>
  <si>
    <t xml:space="preserve"> Riana </t>
  </si>
  <si>
    <t>Construction of Toilet And Fencing at Nyamasege Market</t>
  </si>
  <si>
    <t>Renovation of Toilet Nyangusu Market</t>
  </si>
  <si>
    <t xml:space="preserve"> Bassi Bogetaorio </t>
  </si>
  <si>
    <t>Construction of Toilet at Nyanturago Market</t>
  </si>
  <si>
    <t xml:space="preserve"> Ibeno </t>
  </si>
  <si>
    <t>Bodaboda Shed at Randani, Suguta and Completion of Mogonga Bodaboda Shed</t>
  </si>
  <si>
    <t xml:space="preserve"> Bombaba Borabu </t>
  </si>
  <si>
    <t>Bara Nne Market Toilet</t>
  </si>
  <si>
    <t xml:space="preserve"> Bassi Chache </t>
  </si>
  <si>
    <t>Kiamokama Open Market Ablution Block</t>
  </si>
  <si>
    <t xml:space="preserve"> Gesusu </t>
  </si>
  <si>
    <t>Construction of Ablution block at Riobonyo Market</t>
  </si>
  <si>
    <t>Construction of pit latrines at Birongo Market</t>
  </si>
  <si>
    <t xml:space="preserve"> Birongo</t>
  </si>
  <si>
    <t>Construction of  Nyamarambe Market toilet</t>
  </si>
  <si>
    <t xml:space="preserve"> Bogetenga </t>
  </si>
  <si>
    <t>Construction of Nyabitunwa market toilet</t>
  </si>
  <si>
    <t xml:space="preserve"> Bokimonge</t>
  </si>
  <si>
    <t>Construction of Gesero Market Toilet</t>
  </si>
  <si>
    <t xml:space="preserve"> Bomariba </t>
  </si>
  <si>
    <t>Construction of Mogumo Market toilet</t>
  </si>
  <si>
    <t>Construction of Nyabieyo Market toilet</t>
  </si>
  <si>
    <t>Construction of Ochodororo pit latrine</t>
  </si>
  <si>
    <t xml:space="preserve"> Moticho </t>
  </si>
  <si>
    <t>Construction of Nyabera Market pit latrine</t>
  </si>
  <si>
    <t>Construction of Menyinkwa Market latrine</t>
  </si>
  <si>
    <t>Construction of Latrine at Mwata Market</t>
  </si>
  <si>
    <t xml:space="preserve">Riana </t>
  </si>
  <si>
    <t>Construction of Getare Market Toilet</t>
  </si>
  <si>
    <t>Construction of Eronge Market Toilet</t>
  </si>
  <si>
    <t>Construction of latrine at Mwata Market</t>
  </si>
  <si>
    <t>Sub-Totals Market Latrines &amp; Tanks</t>
  </si>
  <si>
    <t>Bodaboda Sheds</t>
  </si>
  <si>
    <t>Keroka Water Supply Bodaboda Shed</t>
  </si>
  <si>
    <t>Motonto Bodaboda shed</t>
  </si>
  <si>
    <t>Bodaboda Sheds at Gesonso and Boige Hospital</t>
  </si>
  <si>
    <t xml:space="preserve"> Boikang'a </t>
  </si>
  <si>
    <t>Bodaboda Shed at Sengera Market</t>
  </si>
  <si>
    <t>Nyasogota Sh, Mosensema Bodaboda Sh, Nyamesocho Forum and Empowerment Sh Group, Peace Promoters Sh And Maendeleo Chapchap Sh</t>
  </si>
  <si>
    <t xml:space="preserve"> Boochi Borabu </t>
  </si>
  <si>
    <t>Bodaboda Sheds at Magena, Riobonyo,Kiango and Etono Stages</t>
  </si>
  <si>
    <t>Bodaboda sheds at Mogonga Market</t>
  </si>
  <si>
    <t>Bodaboda sheds at Masimba: Masimba Mkt, Ramasha Jnctn, Metembe Jnctn, Ibanchore Shopping Centre, Ramasha Mkt</t>
  </si>
  <si>
    <t>Bodaboda shed at Nyangusu Market</t>
  </si>
  <si>
    <t>Bodaboda shed at Igare Stage</t>
  </si>
  <si>
    <t>Bodaboda shed at Matierio Market</t>
  </si>
  <si>
    <t>Bodaboda shed at Iyabe Stage</t>
  </si>
  <si>
    <t>Bodaboda shed at Chirichiro Stage</t>
  </si>
  <si>
    <t>Bodaboda shed at Bobaracho Shopping Center</t>
  </si>
  <si>
    <t>Bodaboda shed at Nyakoe-Marani Junction</t>
  </si>
  <si>
    <t>Bodaboda shed at Enamba Stage</t>
  </si>
  <si>
    <t>Bodaboda shed at Bogiakumu</t>
  </si>
  <si>
    <t>Bodaboda shed at Bototo TBC</t>
  </si>
  <si>
    <t>Bodaboda shed at Nyagenke</t>
  </si>
  <si>
    <t>Bodaboda shed at Bokimonge</t>
  </si>
  <si>
    <t>Bodaboda shed at Gesero Market</t>
  </si>
  <si>
    <t>Bodaboda shed at Kemoreko</t>
  </si>
  <si>
    <t>Construction of boda boda sheds at  Mashauri and Magena stages</t>
  </si>
  <si>
    <t>Bodaboda shed at Suneka Stage</t>
  </si>
  <si>
    <t>Bodaboda shed in Boochi Borabu</t>
  </si>
  <si>
    <t>Bodaboda shed at Maroba Market</t>
  </si>
  <si>
    <t>Bodaboda shed at Nyakoiba Kenuche</t>
  </si>
  <si>
    <t xml:space="preserve">Bodaboda shed at Sengenya </t>
  </si>
  <si>
    <t>Bodaboda shed at Geteri Junction</t>
  </si>
  <si>
    <t>Bodaboda shed at Suguta Market</t>
  </si>
  <si>
    <t xml:space="preserve">Bodaboda sheds; Kiemenyinga stage, Nyanturago stage and Nyamecheo stage </t>
  </si>
  <si>
    <t>Bodaboda shed at Rigena Stage</t>
  </si>
  <si>
    <t>Bodaboda shed at Riagisena Stage</t>
  </si>
  <si>
    <t>Bodaboda shed at Ngokoro Soko Mjinga</t>
  </si>
  <si>
    <t>Bodaboda shed at Gianchere Shopping Center</t>
  </si>
  <si>
    <t>Bodaboda shed at Nyamagesa C.O.G</t>
  </si>
  <si>
    <t>Bodaboda shed at Mobamba</t>
  </si>
  <si>
    <t>Bodaboda shed at Nyabiuto Stage</t>
  </si>
  <si>
    <t>Bodaboda shed at Nyataro Bodaboda Stage</t>
  </si>
  <si>
    <t>Bodaboda shed at Darajambili Stage</t>
  </si>
  <si>
    <t>Bodaboda shed at Nyagancha Market</t>
  </si>
  <si>
    <t>Bodaboda shed at Nyataro Stage</t>
  </si>
  <si>
    <t>Bodaboda shed in Marani</t>
  </si>
  <si>
    <t>Bodaboda shed at Ontachi Stage</t>
  </si>
  <si>
    <t>Bodaboda shed at Matuta Stage</t>
  </si>
  <si>
    <t>Bodaboda shed at Suguta Bodaboda Stage</t>
  </si>
  <si>
    <t>Bodaboda shed at Bobaracho Stage</t>
  </si>
  <si>
    <t>Bodaboda shed at Nyabera Market</t>
  </si>
  <si>
    <t>Bodaboda shed at Mochengo Stage</t>
  </si>
  <si>
    <t xml:space="preserve">Bodaboda shed at Kanunda Junction </t>
  </si>
  <si>
    <t xml:space="preserve">Bodaboda shed at Kenyenya Shopping Center </t>
  </si>
  <si>
    <t>Bodaboda shed at Nyatieko Stage</t>
  </si>
  <si>
    <t>Bodaboda shed at Kerina</t>
  </si>
  <si>
    <t>Bodaboda shed at Etora Market</t>
  </si>
  <si>
    <t>Bodaboda shed at Geturi Junction Stage</t>
  </si>
  <si>
    <t>Bodaboda shed at Tabaka Stage</t>
  </si>
  <si>
    <t>Sub-Totals Bodaboda Sheds</t>
  </si>
  <si>
    <t>Market Construction &amp; Civil works</t>
  </si>
  <si>
    <t>Construction of Maroo Market phase 1</t>
  </si>
  <si>
    <t xml:space="preserve">  Moticho  </t>
  </si>
  <si>
    <t>Levelling, murruming &amp; drainage works around Riosiri Mkt area-Distral resort</t>
  </si>
  <si>
    <t xml:space="preserve">Construction of Mogenda Market </t>
  </si>
  <si>
    <t xml:space="preserve"> Chitago Borabu  </t>
  </si>
  <si>
    <t>Completion of Nyamaiya Market &amp; Toilet</t>
  </si>
  <si>
    <t>Grills and Doors installation For Tabaka Market</t>
  </si>
  <si>
    <t>Civil works at Bobaracho Market</t>
  </si>
  <si>
    <t>Civil Works at Nyangusu Phase I</t>
  </si>
  <si>
    <t>Civil works at Suguta Market</t>
  </si>
  <si>
    <t>Civil works at Matongo Market</t>
  </si>
  <si>
    <t>Fencing and murraming market area at Nyamarambe town</t>
  </si>
  <si>
    <t>Rehabilitation at Gesonso market</t>
  </si>
  <si>
    <t>Rehabilitation of Mosocho market</t>
  </si>
  <si>
    <t>Kiango Market Painting, Electrical Works, Repair of Water Piping Works</t>
  </si>
  <si>
    <t>Kiango Market</t>
  </si>
  <si>
    <t>Sengera Market civil works</t>
  </si>
  <si>
    <t>Nyakoora Market</t>
  </si>
  <si>
    <t>Keumbu Market canopy</t>
  </si>
  <si>
    <t>Kiamokama Market</t>
  </si>
  <si>
    <t>Magenche Market Civil works</t>
  </si>
  <si>
    <t>Nyacheki Market civil works</t>
  </si>
  <si>
    <t>Fencing of Gengereri market</t>
  </si>
  <si>
    <t>Rioma market</t>
  </si>
  <si>
    <t xml:space="preserve">Sensi market fencing </t>
  </si>
  <si>
    <t>Infrastructure Dev at Gesero Market</t>
  </si>
  <si>
    <t>Kegati Market Leveling and Retention Wall</t>
  </si>
  <si>
    <t>Completion of Roga Market</t>
  </si>
  <si>
    <t>Leveling of Misisita Market</t>
  </si>
  <si>
    <t>Construction of Nyabera Market Phase I</t>
  </si>
  <si>
    <t>Fencing of Masongo Market</t>
  </si>
  <si>
    <t>Levelizing Misisita Market Grounds</t>
  </si>
  <si>
    <t>Sub-Totals Market Construction &amp; Civil works</t>
  </si>
  <si>
    <t>Construction of Industrial park-County Contr.</t>
  </si>
  <si>
    <t>Construction of Industrial park-Unspent</t>
  </si>
  <si>
    <t xml:space="preserve">Construction of Industrial park </t>
  </si>
  <si>
    <t>Tourism Exhibition Center</t>
  </si>
  <si>
    <t>TOTAL TRADE,TOURISM ,INDUSTRY  AND MARKETING</t>
  </si>
  <si>
    <t xml:space="preserve">Completion of Gusii Stadium </t>
  </si>
  <si>
    <t>Generator/Solar for Gusii stadium</t>
  </si>
  <si>
    <t>Completion of retainer wall  at Gusii Stadium</t>
  </si>
  <si>
    <t>Tartan track at Gusii Stadium</t>
  </si>
  <si>
    <t>Completion of Gusii Stadium</t>
  </si>
  <si>
    <t>Supply and Installation of Submersive Water Pump at Gusii Stadium</t>
  </si>
  <si>
    <t>Completion of Rehabilitation Center (Kiamwasi)</t>
  </si>
  <si>
    <t>Completion of Cultural Centres &amp; Social Hall</t>
  </si>
  <si>
    <t>Maintenance of civil works at Ogembo library</t>
  </si>
  <si>
    <t>Maintenance of civil works at Main library</t>
  </si>
  <si>
    <t>General maintenance of civil works at Culture headquarters</t>
  </si>
  <si>
    <t>Completion of Nyanturago Social Hall</t>
  </si>
  <si>
    <t>Completion of Moticho Social hall and furnishing</t>
  </si>
  <si>
    <t>Completion of Keumbu Social hall</t>
  </si>
  <si>
    <t>Construction of Perimeter Wall at Culture Hall (HQ)</t>
  </si>
  <si>
    <t>Equipping of culture hall (HQs)</t>
  </si>
  <si>
    <t>Construction of a concrete posts and heavy-duty chain link fence with a gate at the proposed nyatieko social hall in Getwanyansi cattle dip land</t>
  </si>
  <si>
    <t xml:space="preserve">Construction of Nyatieko social hall with external lavatory and landscaping at getwanyansi cattle dip land </t>
  </si>
  <si>
    <t>Equipping of Nyatieko social hall at Getwanyansi cattle dip land with gym equipment and furniture</t>
  </si>
  <si>
    <t xml:space="preserve">Completion of Libraries </t>
  </si>
  <si>
    <t>Erection of perimeter wall at Kisii County Library Services</t>
  </si>
  <si>
    <t>Equipping of Ogembo Library</t>
  </si>
  <si>
    <t>Equipping of Kenyenya Library</t>
  </si>
  <si>
    <t>Equipping of KCLS Library</t>
  </si>
  <si>
    <t>Rehabilitation of Kenyenya library</t>
  </si>
  <si>
    <t>Construction of a Museum Phase I</t>
  </si>
  <si>
    <t xml:space="preserve">Construction and Completion of Stadia </t>
  </si>
  <si>
    <t>Construction of Basketball Court</t>
  </si>
  <si>
    <t>Nyaguta playground construction of pavillion</t>
  </si>
  <si>
    <t xml:space="preserve"> Kiogoro </t>
  </si>
  <si>
    <t>Construction of Suneka Stadium</t>
  </si>
  <si>
    <t>Ground improvement at Nyamirako</t>
  </si>
  <si>
    <t>Ichuni primary field–leveling,grass planting &amp; pavilion</t>
  </si>
  <si>
    <t xml:space="preserve">Construction and pavilion of Mosensema playground </t>
  </si>
  <si>
    <t>Drainage works at maroba field ,goal posts for Maroba and Kebere fields</t>
  </si>
  <si>
    <t>Drainage works at Tendere field</t>
  </si>
  <si>
    <t xml:space="preserve">Levelizing and drainage of Tendere field  </t>
  </si>
  <si>
    <t>Rianchabera Pavillion</t>
  </si>
  <si>
    <t>Rianchabera Pavillion Phase II</t>
  </si>
  <si>
    <t>Nyangweta Stadium Shed/canopy</t>
  </si>
  <si>
    <t>Levelling and goal post at Nyangweta Primary</t>
  </si>
  <si>
    <t>Suguta Playground</t>
  </si>
  <si>
    <t>Construction of Nyamware pavillion</t>
  </si>
  <si>
    <t>Groung improvement and goal post installation at Nyamware primary</t>
  </si>
  <si>
    <t>Completion of Kiongongi playground</t>
  </si>
  <si>
    <t>Completion of Kianyabinge Playground</t>
  </si>
  <si>
    <t>Completion of Kiamwasi playground</t>
  </si>
  <si>
    <t>Completion of Kiamwasi playground Phase II</t>
  </si>
  <si>
    <t>Nyamache Stadium Phase I</t>
  </si>
  <si>
    <t>Nyankanda Play ground Levelling, Excavation, Goal posts and grass laying</t>
  </si>
  <si>
    <t>Levelling at Nyakeyo stadium</t>
  </si>
  <si>
    <t>Levelling of Riagumo Playground</t>
  </si>
  <si>
    <t>Leveling of Nyanguru Primary School Grounds</t>
  </si>
  <si>
    <t>Leveling of Kanunda Primary School Grounds &amp; Goal Posts</t>
  </si>
  <si>
    <t>Sameta podium  stadium construction</t>
  </si>
  <si>
    <t xml:space="preserve">Construction of pitlatrine at sameta stadium </t>
  </si>
  <si>
    <t xml:space="preserve">Levelizing mochengo playing field </t>
  </si>
  <si>
    <t xml:space="preserve">Amasago primary pavilion construction </t>
  </si>
  <si>
    <t>Levelling, landscaping  and goal posts at Amasago primary school field</t>
  </si>
  <si>
    <t xml:space="preserve">Tambacha primary pavilion and civil works </t>
  </si>
  <si>
    <t xml:space="preserve">Gesonso playground goal posts </t>
  </si>
  <si>
    <t xml:space="preserve">Leveling of Kanyimbo playground </t>
  </si>
  <si>
    <t>Leveling of Kiogo playground</t>
  </si>
  <si>
    <t xml:space="preserve">Levelling of  nyagichence primary field </t>
  </si>
  <si>
    <t xml:space="preserve">Leveling of Kiorina Pry field </t>
  </si>
  <si>
    <t>Infrastructure development for Stadium improvement</t>
  </si>
  <si>
    <t>TOTAL CULTURE AND SOCIAL SERVICES</t>
  </si>
  <si>
    <t>Urban Development Grant</t>
  </si>
  <si>
    <t>Urban Development Grant-Unspent</t>
  </si>
  <si>
    <t>County Contribution</t>
  </si>
  <si>
    <t>Civil works at Buspark stage</t>
  </si>
  <si>
    <t>Rehabilitation of Prisons- Deliverance Jogoo</t>
  </si>
  <si>
    <t>Construction of Guardian- Nyankongo-Makutano Bridge.</t>
  </si>
  <si>
    <t>Civil works in Kisii CBD</t>
  </si>
  <si>
    <t>Civil works for lower side of Kisii main bus park</t>
  </si>
  <si>
    <t>Rehabilitation of fire station</t>
  </si>
  <si>
    <t>Perimeter Wall at Fire Station</t>
  </si>
  <si>
    <t>Completion of Material Recovery Facility (MRF)</t>
  </si>
  <si>
    <t>Cabro works  at Kisii CBD</t>
  </si>
  <si>
    <t>Rehabilitation of Gusii Highlights-Blackhouse Rd</t>
  </si>
  <si>
    <t>Cabro-Works in Kisii Town</t>
  </si>
  <si>
    <t>Cabro-Works in Kisii Town Phase II</t>
  </si>
  <si>
    <t>Street Lighting in Kisii Town</t>
  </si>
  <si>
    <t>Drainage works,streetlighting and walkway for Jogoo-KHIBIT road(PB)</t>
  </si>
  <si>
    <t>Rehabilitation of firestation road(PB)</t>
  </si>
  <si>
    <t>Footbridge at Daraja mbili market(PB)</t>
  </si>
  <si>
    <t>Drainage works within CBD</t>
  </si>
  <si>
    <t xml:space="preserve">Walkway at daraja moja-Getare </t>
  </si>
  <si>
    <t xml:space="preserve">Civil works </t>
  </si>
  <si>
    <t>Sub-totals</t>
  </si>
  <si>
    <t>Total Kisii Municipality</t>
  </si>
  <si>
    <t>Carpeting of police-omosasa-public works- posta ring road</t>
  </si>
  <si>
    <t>Firestation at Ogembo</t>
  </si>
  <si>
    <t>Infrastructure dev. at Ogembo Office</t>
  </si>
  <si>
    <t>Civil works in Ogembo Municipality</t>
  </si>
  <si>
    <t>Rehabilitation of Ogembo Municipality toilets</t>
  </si>
  <si>
    <t>Construction of ogembo market gates</t>
  </si>
  <si>
    <t>Cabro-works in Ogembo Town</t>
  </si>
  <si>
    <t>Greening, tree plantation and beautification of Ogembo Municipality</t>
  </si>
  <si>
    <t>Drainage works in Ogembo Municipality</t>
  </si>
  <si>
    <t xml:space="preserve">Bodaboda shed </t>
  </si>
  <si>
    <t>Construction of walk ways along police-Hospital road</t>
  </si>
  <si>
    <t>Total Ogembo Municipality</t>
  </si>
  <si>
    <t>TOTAL DEVELOPMENT BUDGET</t>
  </si>
  <si>
    <t>PE</t>
  </si>
  <si>
    <t>O&amp; M</t>
  </si>
  <si>
    <t>TOTALS</t>
  </si>
  <si>
    <t>ADMINISTRATION</t>
  </si>
  <si>
    <t>CULTURE</t>
  </si>
  <si>
    <t xml:space="preserve">OFFICE OF THE GOVERNOR AND DEPUTY GOVERNOR                                                                     </t>
  </si>
  <si>
    <t>CHART OF ACCOUNTS -RECURRENT</t>
  </si>
  <si>
    <t>Adjustments</t>
  </si>
  <si>
    <t>APPROVED REVISED  BUDGET 2024/2025</t>
  </si>
  <si>
    <t>General Administration, Planning and Support Services</t>
  </si>
  <si>
    <t>Compensation of Employees</t>
  </si>
  <si>
    <t>Basic Salaries - Permanent Employees</t>
  </si>
  <si>
    <t>2110101</t>
  </si>
  <si>
    <t xml:space="preserve">Basic Salaries </t>
  </si>
  <si>
    <t>Personal Allowance Paid as Part of Salary</t>
  </si>
  <si>
    <t>2110301</t>
  </si>
  <si>
    <t>House Allowance</t>
  </si>
  <si>
    <t>2110314</t>
  </si>
  <si>
    <t>Transport Allowance</t>
  </si>
  <si>
    <t>2110320</t>
  </si>
  <si>
    <t>Leave Allowance</t>
  </si>
  <si>
    <t>2110405</t>
  </si>
  <si>
    <t>Telephone Allowance</t>
  </si>
  <si>
    <t>Other Allowances</t>
  </si>
  <si>
    <t>2120103</t>
  </si>
  <si>
    <t>Employer Contribution to Staff Pensions Scheme (Gratuity)</t>
  </si>
  <si>
    <t>Total Salaries and Wages</t>
  </si>
  <si>
    <t>Use of Goods and Services</t>
  </si>
  <si>
    <t>Utilities Supplies and Services</t>
  </si>
  <si>
    <t>2210101</t>
  </si>
  <si>
    <t>Electricity</t>
  </si>
  <si>
    <t>2210102</t>
  </si>
  <si>
    <t>Water and sewerage charges</t>
  </si>
  <si>
    <t>Communication, Supplies and Services</t>
  </si>
  <si>
    <t>2210201</t>
  </si>
  <si>
    <t>Telephone, Telex, Facsmile and Mobile Phone Services</t>
  </si>
  <si>
    <t>2210203</t>
  </si>
  <si>
    <t>Courier and Postal Services</t>
  </si>
  <si>
    <t>Domestic Travel and Subsistence, and Other Transportation Costs</t>
  </si>
  <si>
    <t>Travel Costs (airlines, bus, railway, mileage allowances, etc.)</t>
  </si>
  <si>
    <t>2210302</t>
  </si>
  <si>
    <t>Accommodation - Domestic Travel</t>
  </si>
  <si>
    <t>2210303</t>
  </si>
  <si>
    <t>Daily Subsistence Allowance</t>
  </si>
  <si>
    <t>2210304</t>
  </si>
  <si>
    <t>Sundry Items (e.g. airport tax, taxis, etc…)</t>
  </si>
  <si>
    <t>Foreign Travel and Subsistence, and other transportation costs</t>
  </si>
  <si>
    <t>Travel Costs (airlines, bus, railway, etc.)</t>
  </si>
  <si>
    <t>2210402</t>
  </si>
  <si>
    <t>Accommodation</t>
  </si>
  <si>
    <t>2210403</t>
  </si>
  <si>
    <t>2210404</t>
  </si>
  <si>
    <t>Sundry Items (airport tax, taxis, etc…)</t>
  </si>
  <si>
    <t>Printing , Advertising and Information Supplies and Services</t>
  </si>
  <si>
    <t>2210502</t>
  </si>
  <si>
    <t>Publishing and Printing Services</t>
  </si>
  <si>
    <t>2210503</t>
  </si>
  <si>
    <t>Subscriptions to Newspapers, Magazines and Periodicals</t>
  </si>
  <si>
    <t>2210504</t>
  </si>
  <si>
    <t>Advertising, Awareness and Publicity Campaigns</t>
  </si>
  <si>
    <t>Rentals of Produced Assets</t>
  </si>
  <si>
    <t>2210603</t>
  </si>
  <si>
    <t>Payment of Rents and Rates - Non-Residential</t>
  </si>
  <si>
    <t>Training Expense (including capacity building)</t>
  </si>
  <si>
    <t>2210701</t>
  </si>
  <si>
    <t>Travel Allowance</t>
  </si>
  <si>
    <t>2210710</t>
  </si>
  <si>
    <t>Accommodation Allowance</t>
  </si>
  <si>
    <t>2210711</t>
  </si>
  <si>
    <t>Tuition Fees Allowance</t>
  </si>
  <si>
    <t>Kenya School of Government (Pending bills)</t>
  </si>
  <si>
    <t>Hospitality Supplies and Services</t>
  </si>
  <si>
    <t>2210802</t>
  </si>
  <si>
    <t>Boards, Committees, Conferences and Seminars</t>
  </si>
  <si>
    <t>Office and General Supplies and Services</t>
  </si>
  <si>
    <t>2211101</t>
  </si>
  <si>
    <t>General Office Supplies (papers, pencils, forms, small office equipment etc)</t>
  </si>
  <si>
    <t>2211102</t>
  </si>
  <si>
    <t>Supplies and Accessories for Computers and Printers</t>
  </si>
  <si>
    <t>2211103</t>
  </si>
  <si>
    <t>Sanitary and Cleaning Materials, Supplies and Services</t>
  </si>
  <si>
    <t>Fuel Oil and Lubricants</t>
  </si>
  <si>
    <t>2211201</t>
  </si>
  <si>
    <t>Refined Fuels and Lubricants for Transport</t>
  </si>
  <si>
    <t>2211203</t>
  </si>
  <si>
    <t>Refined Fuels and Lubricants -- Other</t>
  </si>
  <si>
    <t>Other Operating Expenses</t>
  </si>
  <si>
    <t>2211306</t>
  </si>
  <si>
    <t>Membership Fees, Dues and Subscriptions to Professional and Trade Bodies</t>
  </si>
  <si>
    <t>Subscriptions to COG</t>
  </si>
  <si>
    <t>-</t>
  </si>
  <si>
    <t>2211311</t>
  </si>
  <si>
    <t>Contracted Technical Services</t>
  </si>
  <si>
    <t>Contracted Proffessional Services</t>
  </si>
  <si>
    <t>Contracted Proffessional Services-Consultancy</t>
  </si>
  <si>
    <t>2211313</t>
  </si>
  <si>
    <t>Security Operations</t>
  </si>
  <si>
    <t xml:space="preserve">Purchase of office furniture </t>
  </si>
  <si>
    <t>2211322</t>
  </si>
  <si>
    <t>Binding  of Records</t>
  </si>
  <si>
    <t>Empowerment Program</t>
  </si>
  <si>
    <t xml:space="preserve">Administration Costs </t>
  </si>
  <si>
    <t>Routine Maintenance - Vehicles and Other Transport Equipment</t>
  </si>
  <si>
    <t>2220101</t>
  </si>
  <si>
    <t>Maintenance Expenses - Motor Vehicles and cycles</t>
  </si>
  <si>
    <t>Routine Maintenance - Other Assets</t>
  </si>
  <si>
    <t>2220205</t>
  </si>
  <si>
    <t>Maintenance of Buildings and Stations -- Non-Residential</t>
  </si>
  <si>
    <t>2220212</t>
  </si>
  <si>
    <t>Maintenance of Communications Equipment</t>
  </si>
  <si>
    <t>Total O&amp;M for General Administration, Planning and Support Services</t>
  </si>
  <si>
    <t>Total Recurrent for General Administration, Planning and Support Services</t>
  </si>
  <si>
    <t>Development Expenditure</t>
  </si>
  <si>
    <t>Construction of Governor's Residence</t>
  </si>
  <si>
    <t>Construction of Office Block (CPSB)</t>
  </si>
  <si>
    <t>Total Development for General Administration, Planning and Support Services</t>
  </si>
  <si>
    <t>Total  for General Administration, Planning and Support Services</t>
  </si>
  <si>
    <t>County Secretary</t>
  </si>
  <si>
    <t>2210301</t>
  </si>
  <si>
    <t>Total O&amp;M  Office of the County Secretary</t>
  </si>
  <si>
    <t>Legal Services</t>
  </si>
  <si>
    <t>Water and Sewarege</t>
  </si>
  <si>
    <t>Accomodation Allowance</t>
  </si>
  <si>
    <t>Kenya School of Government</t>
  </si>
  <si>
    <t>2210801</t>
  </si>
  <si>
    <t>Catering Services (receptions), Accommodation, Gifts, Food and Drinks</t>
  </si>
  <si>
    <t>Purchase of Computers and ICT Equipments</t>
  </si>
  <si>
    <t>Legal Dues/Fees,Arbitration and Compesation Payments</t>
  </si>
  <si>
    <t>Purchase of office furniture</t>
  </si>
  <si>
    <t>Purchase of office Equipments ie Cabinets</t>
  </si>
  <si>
    <t>Tuition Fees</t>
  </si>
  <si>
    <t>Maintenance of motorvehicles</t>
  </si>
  <si>
    <t>Maintenance of buildings and Stations-Non Residential</t>
  </si>
  <si>
    <t>Refined Fuel and other Lubricants</t>
  </si>
  <si>
    <t>3111002</t>
  </si>
  <si>
    <t>Purchase of Photocopiers</t>
  </si>
  <si>
    <t>Total O &amp; M for Legal Services</t>
  </si>
  <si>
    <t>Communication Services</t>
  </si>
  <si>
    <t>Total for O &amp; M for Communication Services</t>
  </si>
  <si>
    <t>Governor's Advisors, Service Delivery Unit and Efficiency Monitoring</t>
  </si>
  <si>
    <t>Total O &amp; M for Special Programmes</t>
  </si>
  <si>
    <t>Chief of Staff</t>
  </si>
  <si>
    <t>Total for O &amp; M for office of Chief of Staff</t>
  </si>
  <si>
    <t>Public Private Partnership</t>
  </si>
  <si>
    <t>Total for Public Private Partnership</t>
  </si>
  <si>
    <t>Advisory Services</t>
  </si>
  <si>
    <t>Total O &amp; M for Advisory Services</t>
  </si>
  <si>
    <t>County Liasion Office</t>
  </si>
  <si>
    <t>Total O &amp; M for Liasion Office</t>
  </si>
  <si>
    <t>Total Operations and Maintenance Expenditure</t>
  </si>
  <si>
    <t>Total Recurrent Expenditure</t>
  </si>
  <si>
    <t>Total Development Expenditure</t>
  </si>
  <si>
    <t>Total O &amp; M Expenditure Executive Office of the Governor and County Public Service Board</t>
  </si>
  <si>
    <t>Total Recurrent Expenditure Executive Office of the Governor and County Public Service Board</t>
  </si>
  <si>
    <t>County Public Service Board</t>
  </si>
  <si>
    <t>water and sewarage</t>
  </si>
  <si>
    <t>2210401</t>
  </si>
  <si>
    <t>Accomodation</t>
  </si>
  <si>
    <t>Rents and Rates - Non-Residential</t>
  </si>
  <si>
    <t>2210702</t>
  </si>
  <si>
    <t>Remuneration of Instructors and Contract Based Training Services</t>
  </si>
  <si>
    <t>Tution Fee allowance</t>
  </si>
  <si>
    <t>Specialised Materials and Supplies</t>
  </si>
  <si>
    <t>2211010</t>
  </si>
  <si>
    <t>Supplies for Broadcasting and Information Services</t>
  </si>
  <si>
    <t>Purchase of Computers and ICT equipments</t>
  </si>
  <si>
    <t>Purchase  of Generator</t>
  </si>
  <si>
    <t>Purchase of network switches &amp; network UPS</t>
  </si>
  <si>
    <t>Purchase of Furniture</t>
  </si>
  <si>
    <t>Routine Mantainance-Vehicles and Other Transport Equipment</t>
  </si>
  <si>
    <t>Maintenance of Buildings and stations-Non-Residential</t>
  </si>
  <si>
    <t>Maintenance of Buildings and Stations - Non-Residential</t>
  </si>
  <si>
    <t>Total O &amp; M for County Public Service Board</t>
  </si>
  <si>
    <t xml:space="preserve">OFFICE OF THE COUNTY ATTORNEY                                                                </t>
  </si>
  <si>
    <t>3111009</t>
  </si>
  <si>
    <t>Purchase of other office Equipment</t>
  </si>
  <si>
    <t>Purchase of Computers and ICT equipment</t>
  </si>
  <si>
    <t>Purchase of Photocopier and printers</t>
  </si>
  <si>
    <t>Purchase of Specialised Plant, Equipment and Machinery</t>
  </si>
  <si>
    <t>3110701</t>
  </si>
  <si>
    <t>Purchase of Motor vehicle</t>
  </si>
  <si>
    <t>Total O &amp; M for The County Attorney Office</t>
  </si>
  <si>
    <t>Code</t>
  </si>
  <si>
    <t>Programme</t>
  </si>
  <si>
    <t>Budget Estimates(KShs)</t>
  </si>
  <si>
    <t>Projected Estimates (KShs)</t>
  </si>
  <si>
    <t>2023/2024</t>
  </si>
  <si>
    <t>2024/2025</t>
  </si>
  <si>
    <t>2025/2026</t>
  </si>
  <si>
    <t>Special Programmes</t>
  </si>
  <si>
    <t>Total</t>
  </si>
  <si>
    <t> Code</t>
  </si>
  <si>
    <t> Programme</t>
  </si>
  <si>
    <t>Approved Budget Estimates (KShs)</t>
  </si>
  <si>
    <t>Recurrent Expenditure</t>
  </si>
  <si>
    <t>Administration, Enforcement and Devolved Services</t>
  </si>
  <si>
    <t>2210808</t>
  </si>
  <si>
    <t>Purchase of Coffins- claims outstanding</t>
  </si>
  <si>
    <t>2211016</t>
  </si>
  <si>
    <t>Purchase of Uniforms and Clothing - Staff</t>
  </si>
  <si>
    <t>Purchase of Computers, Printers and other IT Equipment - pending bill</t>
  </si>
  <si>
    <t>Purchase of Linens (curtains)</t>
  </si>
  <si>
    <t>Purchase of Furniture &amp; Equipment</t>
  </si>
  <si>
    <t>Advertising, Awareness and Publicity Campaigns - pending bills</t>
  </si>
  <si>
    <t>Trade shows and Exhibitions</t>
  </si>
  <si>
    <t>Publishing and Printing Services- pending bill</t>
  </si>
  <si>
    <t>Contracted Security Services</t>
  </si>
  <si>
    <t>Kenya Devolution Support Program (KDSP) II</t>
  </si>
  <si>
    <t>Kenya Devolution Support Program (KDSP) II-Unspent</t>
  </si>
  <si>
    <t>Kenya Devolution Support Program (KDSP) II Counterpart Funding</t>
  </si>
  <si>
    <t>Devolution Conference</t>
  </si>
  <si>
    <t>2210505</t>
  </si>
  <si>
    <t>Trade Shows and Exhibitions</t>
  </si>
  <si>
    <t>Maintenance of Buildings and Stations -- Non-Residential- pending bills</t>
  </si>
  <si>
    <t>Devolved Services</t>
  </si>
  <si>
    <t>Field operations allowances</t>
  </si>
  <si>
    <t>Trainer Allowance (Paramilitary Training of Sub- County &amp; Ward Officers)</t>
  </si>
  <si>
    <t>Total O &amp; M for Devolved Services</t>
  </si>
  <si>
    <t>3110202</t>
  </si>
  <si>
    <t>Construction/Completion  of ward offices</t>
  </si>
  <si>
    <t>Construction/Completion of Sub-County Headquarter Offices</t>
  </si>
  <si>
    <t>Construction of pit latrines (Annex)</t>
  </si>
  <si>
    <t>Electricity to Ward Offices</t>
  </si>
  <si>
    <t>Total Development for Devolved Services</t>
  </si>
  <si>
    <t>Total Expenditure for Devolved Services</t>
  </si>
  <si>
    <t>Human Resource Services</t>
  </si>
  <si>
    <t>Daily Subsistence Allowance (Schemes of service development)</t>
  </si>
  <si>
    <t xml:space="preserve"> Purchase of other Office Equipment</t>
  </si>
  <si>
    <t>Total O&amp; M for Human Resource Services</t>
  </si>
  <si>
    <t>Enforcement Services</t>
  </si>
  <si>
    <t>Training of Enforcement officers</t>
  </si>
  <si>
    <t>Purchase of musical equipments</t>
  </si>
  <si>
    <t>Purchase of phones &amp; other communication equipment - pending bill</t>
  </si>
  <si>
    <t>Purchase of other Office Equipment (clamps and spikes) - pending bill</t>
  </si>
  <si>
    <t>Total O &amp; M for Enforcement Services</t>
  </si>
  <si>
    <t>FLEET MANAGEMENT</t>
  </si>
  <si>
    <t>Total  O &amp; M for Fleet Management</t>
  </si>
  <si>
    <t>STRATEGY DELIVERY &amp; PROJECT MANAGEMENT</t>
  </si>
  <si>
    <t>Boards, Committees, Conferences and Seminars - Performance Management &amp; PAS</t>
  </si>
  <si>
    <t>Total O &amp; M for Strategic delivery</t>
  </si>
  <si>
    <t>Total Recurrent Expenditure Public Service and County Administration</t>
  </si>
  <si>
    <t>Total Development Expenditure Public Service and County Administration</t>
  </si>
  <si>
    <t>Total  Expenditure Public Service and County Administration</t>
  </si>
  <si>
    <t xml:space="preserve">TOTAL O &amp; M Public Service &amp; County Administration Sector </t>
  </si>
  <si>
    <t xml:space="preserve">TOTAL Recurrent Public Service &amp; County Administration Sector </t>
  </si>
  <si>
    <t>APPROVED  BUDGET 2023/2024</t>
  </si>
  <si>
    <t>2ND  REVISED  BUDGET 2024/2025</t>
  </si>
  <si>
    <t>Stakeholder Management</t>
  </si>
  <si>
    <t xml:space="preserve">Boards, Committees, Conferences and Seminars </t>
  </si>
  <si>
    <t>Total O &amp; M Stakeholder Management</t>
  </si>
  <si>
    <t>Total Recurrent Stakeholder Management</t>
  </si>
  <si>
    <t>Public Participation and Civic Education</t>
  </si>
  <si>
    <t>Total for Public Participation and Civic Education</t>
  </si>
  <si>
    <t>Disaster Management and Rescue Services</t>
  </si>
  <si>
    <t>Field operational allowances</t>
  </si>
  <si>
    <t>Routine Maintenance - Vehicles (Fire Engine)</t>
  </si>
  <si>
    <t>Refined oils and lubricants</t>
  </si>
  <si>
    <t>Fire Fighting Equipment Assorted</t>
  </si>
  <si>
    <t>Leasing of Fire Engine</t>
  </si>
  <si>
    <t>Total O&amp;M for Disaster Management and Rescue Services</t>
  </si>
  <si>
    <t>Purchase of Household and Instutution appliances (Thunder Arrestors)</t>
  </si>
  <si>
    <t>Total Development Expenditure for Disaster Management and Rescue Services</t>
  </si>
  <si>
    <t>Total Expenditure for Disaster Management and Rescue Services</t>
  </si>
  <si>
    <t>2210310</t>
  </si>
  <si>
    <t>Field operations</t>
  </si>
  <si>
    <t xml:space="preserve">Purchase of Computers &amp; other ICT Equipment </t>
  </si>
  <si>
    <t xml:space="preserve">Provision of Shoes to ECDE Learners </t>
  </si>
  <si>
    <t>Total O&amp;M for Special Programmes</t>
  </si>
  <si>
    <t>Shelter Care Program</t>
  </si>
  <si>
    <t>Total Development Expenditure for Special Programmes</t>
  </si>
  <si>
    <t>Total Recurrent Public Participation, Disaster Services and Special Programmes</t>
  </si>
  <si>
    <t>Total Development Public Participation, Disaster Services and Special Programmes</t>
  </si>
  <si>
    <t>Total Expenditure Stakeholder Management, Public Participation, Disaster Services and Special Programmes</t>
  </si>
  <si>
    <t>Fleet Management</t>
  </si>
  <si>
    <t>Strategy Delivery &amp; Project Management</t>
  </si>
  <si>
    <t xml:space="preserve">Total </t>
  </si>
  <si>
    <t>APPROVED  REVISED  BUDGET 2023/2024</t>
  </si>
  <si>
    <t>Employers Contribution to Staff Pensions Scheme</t>
  </si>
  <si>
    <t>Employers Contribution to Housing levy</t>
  </si>
  <si>
    <t>Pension Fund</t>
  </si>
  <si>
    <t>Insurance Costs</t>
  </si>
  <si>
    <t>2210903</t>
  </si>
  <si>
    <t>Plant, Equipment and Machinery Insurance</t>
  </si>
  <si>
    <t>2210904</t>
  </si>
  <si>
    <t>Motor Vehicle Insurance</t>
  </si>
  <si>
    <t>2210910</t>
  </si>
  <si>
    <t>Medical Insurance</t>
  </si>
  <si>
    <t>2211000 Specialised Materials and Supplies</t>
  </si>
  <si>
    <t>Fungicides, Insecticides and Sprays</t>
  </si>
  <si>
    <t>Training expense(including capacity building)</t>
  </si>
  <si>
    <t>Travel allowance</t>
  </si>
  <si>
    <t>Training Allowance</t>
  </si>
  <si>
    <t>Accomadation allowance</t>
  </si>
  <si>
    <t>Tuition fees</t>
  </si>
  <si>
    <t>Sub total</t>
  </si>
  <si>
    <t>Purchase of Motor Vehicle</t>
  </si>
  <si>
    <t xml:space="preserve">                      -  </t>
  </si>
  <si>
    <t>Legal Dues/fees, Arbitration and Compensation Payments</t>
  </si>
  <si>
    <t>Allocation for mineral loyalties</t>
  </si>
  <si>
    <t>Remittances to Exchequer Fines,Penalties &amp; Forfeitures &amp; Other charges (KRA)</t>
  </si>
  <si>
    <t>Car and Mortgage Fund</t>
  </si>
  <si>
    <t>County Emergency Fund</t>
  </si>
  <si>
    <t>2210805</t>
  </si>
  <si>
    <t>National Celebrations</t>
  </si>
  <si>
    <t>Transport Costs and Charges (Freight, Loading/ Unloading, Clearing and s)</t>
  </si>
  <si>
    <t>Total Expenditure for General Administration, Planning and Support Services</t>
  </si>
  <si>
    <t>Public Financial Management</t>
  </si>
  <si>
    <t>Internal Audit Services</t>
  </si>
  <si>
    <t>Tuition fee allowance</t>
  </si>
  <si>
    <t>Refined fuel and lubricants for transport</t>
  </si>
  <si>
    <t>Total O&amp;M for Audit Services</t>
  </si>
  <si>
    <t>Procurement Services</t>
  </si>
  <si>
    <t>Advertisement, Awareness and Publicity Campaigns</t>
  </si>
  <si>
    <t>Contracted Proffessional services(County Procurement Policy Manual)</t>
  </si>
  <si>
    <t>Total O&amp; M for Procurement Services</t>
  </si>
  <si>
    <t>Revenue Mobilization and Management</t>
  </si>
  <si>
    <t>Field operational allowance</t>
  </si>
  <si>
    <t>Advertising,Awareness and Publicity campaigns</t>
  </si>
  <si>
    <t>2210715</t>
  </si>
  <si>
    <t>Boards ,Commitees,Conferences,and Seminars</t>
  </si>
  <si>
    <t>Purchase of Computers and ICT Equipment</t>
  </si>
  <si>
    <t>Membership fees, dues, and subscriptions to proffessional and Trade Bodies</t>
  </si>
  <si>
    <t>Contracted Technical services(Revenue commissions)</t>
  </si>
  <si>
    <t>Purchase of furniture</t>
  </si>
  <si>
    <t>Specialized Materials and Supplies</t>
  </si>
  <si>
    <t>Purchase of Uniforms and Clothing-Staff</t>
  </si>
  <si>
    <t>Total O&amp;M for Revenue Mobilization and Management</t>
  </si>
  <si>
    <t>Accounting Services</t>
  </si>
  <si>
    <t>Total O&amp;M for Accounting Services</t>
  </si>
  <si>
    <t>Total for Public Financial Management</t>
  </si>
  <si>
    <t>Total Recurrent Expenditure Finance,  Accounting Services and Revenue Management</t>
  </si>
  <si>
    <t>Total Development Expenditure Finance and Accounting Services</t>
  </si>
  <si>
    <t>Total for Recurrent expenditure for Finance, Economic Planning and ICT services</t>
  </si>
  <si>
    <t>County Planning Services</t>
  </si>
  <si>
    <t xml:space="preserve">Recurrent </t>
  </si>
  <si>
    <t>Development</t>
  </si>
  <si>
    <t>Budget Formulation, Coordination and Management</t>
  </si>
  <si>
    <t xml:space="preserve">                     -  </t>
  </si>
  <si>
    <t>Purchase of Office Furniture and Fittings</t>
  </si>
  <si>
    <t>Kenya Devolution Support Program (Administrative Costs)</t>
  </si>
  <si>
    <t>Total O &amp; M Budget Formulation, Coordination and Management</t>
  </si>
  <si>
    <t>Economic Planning</t>
  </si>
  <si>
    <t>2210309</t>
  </si>
  <si>
    <t>2210202</t>
  </si>
  <si>
    <t>Internet Connections</t>
  </si>
  <si>
    <t>Refined Fuels and lubricants for transport</t>
  </si>
  <si>
    <t>Maintenance of Buildings and Stations -- Non-Residential- pending bill</t>
  </si>
  <si>
    <t>Members subscriptions</t>
  </si>
  <si>
    <t>County Statistical Absract</t>
  </si>
  <si>
    <t>Total O &amp; M for Economic Planning</t>
  </si>
  <si>
    <t>Monitoring and Evaluation</t>
  </si>
  <si>
    <t xml:space="preserve">Field operations </t>
  </si>
  <si>
    <t>TotalO &amp; M for Monitoring and Evaluation</t>
  </si>
  <si>
    <t>ICT Services</t>
  </si>
  <si>
    <t>Leased Communication Equipment and Services</t>
  </si>
  <si>
    <t xml:space="preserve">Domain hosting and licencing </t>
  </si>
  <si>
    <t>Internet and WAN Connections</t>
  </si>
  <si>
    <t>Renumeration of Instructors and contract based training services</t>
  </si>
  <si>
    <t>Production and Printing of Training Materials</t>
  </si>
  <si>
    <t>Microsoft 365 Subscription and Video conference</t>
  </si>
  <si>
    <t>Enterprise office collaboration subscription</t>
  </si>
  <si>
    <t>Renewal of Firewall license</t>
  </si>
  <si>
    <t>Supply of ICT equipment for revenue</t>
  </si>
  <si>
    <t>Supply of ICT hardware</t>
  </si>
  <si>
    <t>2220210</t>
  </si>
  <si>
    <t>Maintenance of Computers, Software, and Networks</t>
  </si>
  <si>
    <t>Total O&amp; M for ICT Services</t>
  </si>
  <si>
    <t>Development and Deployment of Customer service portal IT support and ticket management system</t>
  </si>
  <si>
    <t>Upgrade and integration of existing operational systems to conform with new standards</t>
  </si>
  <si>
    <t xml:space="preserve">Deployment of Budgeting Public Partitipation, Recruitment and Intranet management </t>
  </si>
  <si>
    <t>Development and Deployment of Asset Inventory Management Information System</t>
  </si>
  <si>
    <t>Installation of Metro fiber to Kisii Municipality and SD-WAN to Sub counties</t>
  </si>
  <si>
    <t>Establishment of Information center complete with public wifi hotsports</t>
  </si>
  <si>
    <t>Upgrade of Core network and monitoring infrastructure (power, routing and switching)</t>
  </si>
  <si>
    <t>Setting up of electronics repair and e-waste management /recycling unit</t>
  </si>
  <si>
    <t xml:space="preserve">Installation of structured and telecoms networks at New Public works, Water, Stadium and NOC offices </t>
  </si>
  <si>
    <t>implementation of County Revenue Collection and Management System</t>
  </si>
  <si>
    <t>Installation of CCTV in key service points</t>
  </si>
  <si>
    <t>Establishment of a county ICT Repair workshop for inhouse equipment repair and maintenance</t>
  </si>
  <si>
    <t>Structured and wireless LAN for 10 health facilities in readiness for implementation of HMIS - Phase2</t>
  </si>
  <si>
    <t>Equipment for Revenue management system</t>
  </si>
  <si>
    <t>Hardware for HMIS</t>
  </si>
  <si>
    <t>Outdoor Digital Screen</t>
  </si>
  <si>
    <t>Automation of departmental workflows (trade schemes, Cabinet meeting, Agric extention services, ATC services, mapping of facilities) Integration and operationalization of existing applications (county planning, PMS, Performace management, Bursary management, stakeholder management, Asset management, onlice service portal)</t>
  </si>
  <si>
    <t xml:space="preserve">Total Development  Expenditure for ICT Services </t>
  </si>
  <si>
    <t xml:space="preserve">Total Expenditure for ICT Services </t>
  </si>
  <si>
    <t>Total Operations and Maintenance</t>
  </si>
  <si>
    <t>Total Recurrent Expenditure Economic Planning and ICT Services</t>
  </si>
  <si>
    <t>Total Development Expenditure Economic Planning and ICT Services</t>
  </si>
  <si>
    <t>Total Expenditure Economic Planning and ICT Services</t>
  </si>
  <si>
    <t>AGRICULTURE AND COOPERATIVE DEVELOPMENT</t>
  </si>
  <si>
    <t>Crop Development and Value Addition</t>
  </si>
  <si>
    <t>2110303</t>
  </si>
  <si>
    <t>Acting Allowance</t>
  </si>
  <si>
    <t>2110322</t>
  </si>
  <si>
    <t>Risk Allowance</t>
  </si>
  <si>
    <t>Trade Shows and Exhibitions (Agricultural show)</t>
  </si>
  <si>
    <t>2211004</t>
  </si>
  <si>
    <t>Refurbishment of Buildings-Non residential</t>
  </si>
  <si>
    <t>Purchase of office furniture and Fittings</t>
  </si>
  <si>
    <t>2211305</t>
  </si>
  <si>
    <t xml:space="preserve">Contracted Guards and Cleaning Services </t>
  </si>
  <si>
    <t>Supply of staff Uniform</t>
  </si>
  <si>
    <t>Supply of Office Furniture</t>
  </si>
  <si>
    <r>
      <rPr>
        <sz val="12"/>
        <color rgb="FF000000"/>
        <rFont val="Times New Roman"/>
        <charset val="134"/>
      </rPr>
      <t>Purchase of office furniture (</t>
    </r>
    <r>
      <rPr>
        <b/>
        <sz val="12"/>
        <color rgb="FF000000"/>
        <rFont val="Times New Roman"/>
        <charset val="134"/>
      </rPr>
      <t>pending bills</t>
    </r>
    <r>
      <rPr>
        <sz val="12"/>
        <color rgb="FF000000"/>
        <rFont val="Times New Roman"/>
        <charset val="134"/>
      </rPr>
      <t>)</t>
    </r>
  </si>
  <si>
    <r>
      <rPr>
        <sz val="12"/>
        <color rgb="FF000000"/>
        <rFont val="Times New Roman"/>
        <charset val="134"/>
      </rPr>
      <t>Purchase of tonners (</t>
    </r>
    <r>
      <rPr>
        <b/>
        <sz val="12"/>
        <color rgb="FF000000"/>
        <rFont val="Times New Roman"/>
        <charset val="134"/>
      </rPr>
      <t>pending bills</t>
    </r>
    <r>
      <rPr>
        <sz val="12"/>
        <color rgb="FF000000"/>
        <rFont val="Times New Roman"/>
        <charset val="134"/>
      </rPr>
      <t>)</t>
    </r>
  </si>
  <si>
    <r>
      <rPr>
        <sz val="12"/>
        <color rgb="FF000000"/>
        <rFont val="Times New Roman"/>
        <charset val="134"/>
      </rPr>
      <t>Purchase of uniforms and clothing-staff (</t>
    </r>
    <r>
      <rPr>
        <b/>
        <sz val="12"/>
        <color rgb="FF000000"/>
        <rFont val="Times New Roman"/>
        <charset val="134"/>
      </rPr>
      <t>pending bills</t>
    </r>
    <r>
      <rPr>
        <sz val="12"/>
        <color rgb="FF000000"/>
        <rFont val="Times New Roman"/>
        <charset val="134"/>
      </rPr>
      <t>)</t>
    </r>
  </si>
  <si>
    <r>
      <rPr>
        <sz val="12"/>
        <color rgb="FF000000"/>
        <rFont val="Times New Roman"/>
        <charset val="134"/>
      </rPr>
      <t>Purchase of cleaning materials (</t>
    </r>
    <r>
      <rPr>
        <b/>
        <sz val="12"/>
        <color rgb="FF000000"/>
        <rFont val="Times New Roman"/>
        <charset val="134"/>
      </rPr>
      <t>pending bills</t>
    </r>
    <r>
      <rPr>
        <sz val="12"/>
        <color rgb="FF000000"/>
        <rFont val="Times New Roman"/>
        <charset val="134"/>
      </rPr>
      <t>)</t>
    </r>
  </si>
  <si>
    <t>Current Transfers to Other Government Entity-ATC</t>
  </si>
  <si>
    <t>Purchase of computers and ICT equipment</t>
  </si>
  <si>
    <t>Contracted Guards and Cleaning Services</t>
  </si>
  <si>
    <t>Refurbishment of buildings-Non residential</t>
  </si>
  <si>
    <t>2211310</t>
  </si>
  <si>
    <t>Contracted Professional Services</t>
  </si>
  <si>
    <t>Contracted Technical Services (Survey and registration of agricultural lands)</t>
  </si>
  <si>
    <t>Total O&amp;M for Crop development and Value addition</t>
  </si>
  <si>
    <t>Total Recurrent for Crop development and Value addition</t>
  </si>
  <si>
    <t>EU Instruments  for Devolution Advise &amp; Support (Donor Contribution)</t>
  </si>
  <si>
    <t>EU Instruments  for Devolution Advise &amp; Support (CG Contribution)</t>
  </si>
  <si>
    <t>Agricultural Sector Development Support Project (ASDSP) county contribution</t>
  </si>
  <si>
    <t>Agricultural Sector Development Support Project SIDA contribution</t>
  </si>
  <si>
    <t>Agriculture Training Centre (ATC)</t>
  </si>
  <si>
    <t>Internet connection</t>
  </si>
  <si>
    <t>Accomodation-Domestic travel</t>
  </si>
  <si>
    <t>2211003</t>
  </si>
  <si>
    <t>Veterinary supplies and materials</t>
  </si>
  <si>
    <t>2211009</t>
  </si>
  <si>
    <t>Education and Library Supplies</t>
  </si>
  <si>
    <t>Maintenance of plant,machinery and equipment</t>
  </si>
  <si>
    <t>Maintanance of civil works</t>
  </si>
  <si>
    <t>Purchase of household and institutional furniture and fittings</t>
  </si>
  <si>
    <t>maintenance of buildings and stations-non-residential</t>
  </si>
  <si>
    <t>Agricultural Extension Services</t>
  </si>
  <si>
    <t>Sub-Total</t>
  </si>
  <si>
    <t>2211007</t>
  </si>
  <si>
    <t>Agricultural Materials, Supplies and Small Equipment</t>
  </si>
  <si>
    <t>2211021</t>
  </si>
  <si>
    <t>Purchase of Bedding and Linen</t>
  </si>
  <si>
    <t>Total O&amp;M for Agriculture Training Centre (ATC)</t>
  </si>
  <si>
    <t>Infrastructure development</t>
  </si>
  <si>
    <t>Total Development for Agriculture Training Centre (ATC)</t>
  </si>
  <si>
    <t>Co-operative Development</t>
  </si>
  <si>
    <t>Accommodation- Domestic Travel</t>
  </si>
  <si>
    <t>General Office Supplies (papers, pencils, forms, small office )</t>
  </si>
  <si>
    <t xml:space="preserve">Trade Shows and Exhibitions (Agriculture)-International Ushirika day  celebrations </t>
  </si>
  <si>
    <t>Maintenance Expenses-Motor vehicles and Cycles</t>
  </si>
  <si>
    <t>Total O &amp; M for Co-operative Development</t>
  </si>
  <si>
    <t>Co-operative Audit</t>
  </si>
  <si>
    <t>purchase of office furniture and fittings</t>
  </si>
  <si>
    <t>Rehabilitation of Factories</t>
  </si>
  <si>
    <t>Total Development for Cooperatives Development</t>
  </si>
  <si>
    <t>Engineering,Irrigation and Drainage</t>
  </si>
  <si>
    <t>Total Development for Engineering irrigation and drainage</t>
  </si>
  <si>
    <t>Agroprocessing,value addition and marketing</t>
  </si>
  <si>
    <t>Completion of Agribusiness policy</t>
  </si>
  <si>
    <t>Civil works and infrastructure development</t>
  </si>
  <si>
    <t>Total Development for Agro-Processing</t>
  </si>
  <si>
    <t>Monitoring &amp; Evaluation</t>
  </si>
  <si>
    <t>Crops Development</t>
  </si>
  <si>
    <t>Supply of certified seedlings</t>
  </si>
  <si>
    <t>Total Development for Crop development</t>
  </si>
  <si>
    <t>Total O &amp; M for Crop Development</t>
  </si>
  <si>
    <t>Total Recurrent Expenditure Agriculture and Cooperative Development</t>
  </si>
  <si>
    <t>Total Development Expenditure Agriculture and Cooperative Development</t>
  </si>
  <si>
    <t>Total Expenditure Agriculture and Cooperative Development</t>
  </si>
  <si>
    <t>APPROVED  REVISED BUDGET 2024/2025</t>
  </si>
  <si>
    <t>Trade Shows and Exhibitions (Agriculutral show)</t>
  </si>
  <si>
    <t>Annual subscription</t>
  </si>
  <si>
    <t>Show enrty</t>
  </si>
  <si>
    <t>Show Field operation</t>
  </si>
  <si>
    <t>Show Renovations</t>
  </si>
  <si>
    <t xml:space="preserve">Regional Agricultural Exhibition </t>
  </si>
  <si>
    <t>Membership subscriptions</t>
  </si>
  <si>
    <t>Veterinarian Supplies and Materials</t>
  </si>
  <si>
    <t>2211029</t>
  </si>
  <si>
    <t>Purchase of Safety Gear</t>
  </si>
  <si>
    <t>2211008</t>
  </si>
  <si>
    <t>Laboratory Materials, Supplies and Small Equipment</t>
  </si>
  <si>
    <t>2220206</t>
  </si>
  <si>
    <t>Maintenance of Civil Works</t>
  </si>
  <si>
    <t>Veterinary Services</t>
  </si>
  <si>
    <t>Water and sewarege charges</t>
  </si>
  <si>
    <t>2211023</t>
  </si>
  <si>
    <t>Supplies for Production</t>
  </si>
  <si>
    <t>Purchase of motor cycles</t>
  </si>
  <si>
    <t>Total O &amp; M for Veterinary Services</t>
  </si>
  <si>
    <t>Livestock Breeding Development</t>
  </si>
  <si>
    <t>Total Development Expenditure for Veterinary Services</t>
  </si>
  <si>
    <t>Total Expenditure for Veterinary Services</t>
  </si>
  <si>
    <t>Livestock Development</t>
  </si>
  <si>
    <t>Travel costs Airline, bus , railway, milage allowances etc)</t>
  </si>
  <si>
    <t>Total O&amp;M for Livestock Development</t>
  </si>
  <si>
    <t>Fisheries Development</t>
  </si>
  <si>
    <t>field operations</t>
  </si>
  <si>
    <t>Total O&amp;M for Fisheries Development</t>
  </si>
  <si>
    <t>Total Operations and expenditure</t>
  </si>
  <si>
    <t>Total Recurrent Expenditure Fisheries, Livestock and Veterinary Services</t>
  </si>
  <si>
    <t>Water Services and Sanitation</t>
  </si>
  <si>
    <t>Trade Shows and Exhibitions (World water day celebrations Nile day)</t>
  </si>
  <si>
    <t>Policies acts and regulations (Natural Resources, Environmental)</t>
  </si>
  <si>
    <t>Maintenance of Civil Works - Boheholes, schemes</t>
  </si>
  <si>
    <t>KIWASCO Operations</t>
  </si>
  <si>
    <t>DRILLING RIG OPERATING EXPENSES</t>
  </si>
  <si>
    <t>Field Operational Allowances</t>
  </si>
  <si>
    <t>2220213</t>
  </si>
  <si>
    <t>Maintenance of Civil Works Equipment</t>
  </si>
  <si>
    <t>Operation and Maitenence of the Rig</t>
  </si>
  <si>
    <t>Purchase of 2 borehole cameras</t>
  </si>
  <si>
    <t>Total Operations and Maintenance ( Water, Energy &amp;Environment)</t>
  </si>
  <si>
    <t>CLIMATE CHANGE DIRECTORATE</t>
  </si>
  <si>
    <t>Telephone, Telex, Facsimile and Mobile Phone Services</t>
  </si>
  <si>
    <t>Travel costs</t>
  </si>
  <si>
    <t>Daily subsistence allowance</t>
  </si>
  <si>
    <t>Boards and committees’ remuneration</t>
  </si>
  <si>
    <t>Boards committees, conferences and seminars</t>
  </si>
  <si>
    <t>OTHER OPERATING EXPENSES</t>
  </si>
  <si>
    <t>Environment Management</t>
  </si>
  <si>
    <t>Finance for Locally -Led Climate Action Program (FLLoCA) County Climate Institutional support (CCIS) grant</t>
  </si>
  <si>
    <t>Total Operations &amp; Mantainance Climate Change</t>
  </si>
  <si>
    <t>Total Operations and Maintenance Water, Sanitation, Energy, Environment &amp; Climate Change</t>
  </si>
  <si>
    <t xml:space="preserve">                 </t>
  </si>
  <si>
    <t>WATER, ENVIRONMENT, NATURAL RESOURCES, ENERGY, AND CLIMATE CHANGE</t>
  </si>
  <si>
    <t>2ND REVISED  BUDGET 2024/2025</t>
  </si>
  <si>
    <t>APPROVED REVISED  BUDGET FY 2025/26</t>
  </si>
  <si>
    <t>Finance for Locally-Led Climate Action Program (FLLoCA)</t>
  </si>
  <si>
    <t>Total O&amp;M for Climate Change</t>
  </si>
  <si>
    <t>Fisheries</t>
  </si>
  <si>
    <t>Crop Development Headquarters</t>
  </si>
  <si>
    <t xml:space="preserve">Crop Development </t>
  </si>
  <si>
    <t>Agroprocessing, Value addition and marketing</t>
  </si>
  <si>
    <t>Energy Services</t>
  </si>
  <si>
    <t xml:space="preserve">ECDE </t>
  </si>
  <si>
    <t xml:space="preserve"> Vocational Training</t>
  </si>
  <si>
    <t>Budget Estimates (KShs)</t>
  </si>
  <si>
    <t>Airtime</t>
  </si>
  <si>
    <t>Fied Operation  Allowance-Quality Assurance &amp; Inspection</t>
  </si>
  <si>
    <t>2210604</t>
  </si>
  <si>
    <t>Hire of Transport</t>
  </si>
  <si>
    <t>2210703</t>
  </si>
  <si>
    <t>Hire of Training Facilities and Equipment</t>
  </si>
  <si>
    <t>2210704</t>
  </si>
  <si>
    <t xml:space="preserve"> -   </t>
  </si>
  <si>
    <t>2210807</t>
  </si>
  <si>
    <t>Prize giving (gifts, certificates and Governors presents)</t>
  </si>
  <si>
    <t xml:space="preserve">Contracted Proffessional Services </t>
  </si>
  <si>
    <t>Bursary Fund</t>
  </si>
  <si>
    <t>Scholarship Scheme-KCB Matching Fund</t>
  </si>
  <si>
    <t>2211309</t>
  </si>
  <si>
    <t>Contracted Proffessional Services (Quality assurance services; Inspection of schools)</t>
  </si>
  <si>
    <t>Operations &amp; Mantainence General Admin</t>
  </si>
  <si>
    <t>VET ICT CENTRES</t>
  </si>
  <si>
    <t>Capitation toYouth Polytechnics</t>
  </si>
  <si>
    <t>Production units Centres</t>
  </si>
  <si>
    <t>Purchase of Educational Aids and Related Equipment (VTC)</t>
  </si>
  <si>
    <t>Supplies and Accessories for Computers and printers</t>
  </si>
  <si>
    <t>Total for Youth Polytechnics</t>
  </si>
  <si>
    <t>ECDE CENTRES</t>
  </si>
  <si>
    <t>Purchase of ECDE CBC Related Equipments</t>
  </si>
  <si>
    <t>ECDE Co-curricular activities(Music,Drama and Play)</t>
  </si>
  <si>
    <t>School Feeding Program</t>
  </si>
  <si>
    <t xml:space="preserve">Sub-Totals </t>
  </si>
  <si>
    <t>Total for ECDE</t>
  </si>
  <si>
    <t>VTC</t>
  </si>
  <si>
    <t>Capitation</t>
  </si>
  <si>
    <t>Total Recurrent Expenditure for Education, Technical Training &amp; Innovation</t>
  </si>
  <si>
    <t xml:space="preserve">Development Expenditure  </t>
  </si>
  <si>
    <t>Construction of  ECDE Classrooms</t>
  </si>
  <si>
    <t>Construction of  pit latrines at ECDE centres</t>
  </si>
  <si>
    <t xml:space="preserve">Development Expenditure for ECDE </t>
  </si>
  <si>
    <t>Construction of Hostels</t>
  </si>
  <si>
    <t>Development Expenditure for Vocational Training</t>
  </si>
  <si>
    <t xml:space="preserve">Total Development Expenditure for Education,Technical Training </t>
  </si>
  <si>
    <t>Total Expenditure for Education,Technical Training &amp; Innovation</t>
  </si>
  <si>
    <t>Medical Services</t>
  </si>
  <si>
    <t>2110315</t>
  </si>
  <si>
    <t>Extraneous Allowance</t>
  </si>
  <si>
    <t>2110318</t>
  </si>
  <si>
    <t>Non- Practicing Allowance</t>
  </si>
  <si>
    <t>Uniform and Clothing Allowances</t>
  </si>
  <si>
    <t>Emergency call allowance</t>
  </si>
  <si>
    <t>Rents and Rates - Residential</t>
  </si>
  <si>
    <t>2211001</t>
  </si>
  <si>
    <t>Medical Drugs</t>
  </si>
  <si>
    <t>2211002</t>
  </si>
  <si>
    <t>Dressings and Other Non-Pharmaceutical Medical Items</t>
  </si>
  <si>
    <t>Nutritional Suppliments</t>
  </si>
  <si>
    <t>Purchase of Assorted  Medical and Dental Equipment</t>
  </si>
  <si>
    <t>Supply of Tyres</t>
  </si>
  <si>
    <t>Purchase of computers , printers,and ICT Equipments</t>
  </si>
  <si>
    <t xml:space="preserve">Purchase of  office furniture </t>
  </si>
  <si>
    <t>Purchase of Ambulances</t>
  </si>
  <si>
    <t>Current Transfers to Other Government Entity-KTRH/FIF</t>
  </si>
  <si>
    <t>AMBULANCE SERVICES</t>
  </si>
  <si>
    <t>KISII CANCER CENTER</t>
  </si>
  <si>
    <t>NHIF for Indegents</t>
  </si>
  <si>
    <t>Conditional Grants</t>
  </si>
  <si>
    <t>DANIDA (Unspent)</t>
  </si>
  <si>
    <t>COVID -19 GRANT</t>
  </si>
  <si>
    <t>DANIDA-Unspent</t>
  </si>
  <si>
    <t>DANIDA (County Co-Funding)</t>
  </si>
  <si>
    <t>DANIDA- Support to Level I</t>
  </si>
  <si>
    <t>2220203</t>
  </si>
  <si>
    <t>Maintenance of Medical and Dental Equipment</t>
  </si>
  <si>
    <t>Maintenance of  Buildings and Stations -- Non-Residential</t>
  </si>
  <si>
    <t>Total Operations and Maintenance Medical Services</t>
  </si>
  <si>
    <t>KTRH BUDGET</t>
  </si>
  <si>
    <t>Basic Salaries</t>
  </si>
  <si>
    <t>Gas expenses (Nitrous,Oxygen,CO2)</t>
  </si>
  <si>
    <t>Foreign &amp; Domestic Travel and Subsistence, and Other Transportation Costs</t>
  </si>
  <si>
    <t>Foreign travel</t>
  </si>
  <si>
    <t>Training Expense (Including Capacity Building)</t>
  </si>
  <si>
    <t>KTRH Staff Capacity Building</t>
  </si>
  <si>
    <t>Research Department</t>
  </si>
  <si>
    <t xml:space="preserve">Conferences </t>
  </si>
  <si>
    <t>Purchase of food and rations</t>
  </si>
  <si>
    <t>Corporate Social Responsibilty</t>
  </si>
  <si>
    <t>Supplies of computers and Accessories for Computers and Printers</t>
  </si>
  <si>
    <t>Sanitary and Cleansing Materials, Supplies and Services</t>
  </si>
  <si>
    <t>Refined Fuel for Transport</t>
  </si>
  <si>
    <t>Other Fuel and Gas cylinders (Firewood &amp; LPG Gas)</t>
  </si>
  <si>
    <t>Bank Service Commission and Charges</t>
  </si>
  <si>
    <t>Contracted Cleaning Services</t>
  </si>
  <si>
    <t>Contracted Professionals</t>
  </si>
  <si>
    <t>Contracted Security Guards</t>
  </si>
  <si>
    <t>Consultancy Services</t>
  </si>
  <si>
    <t>Reimbursements &amp; Refunds</t>
  </si>
  <si>
    <t>Emergency Medical Expenses</t>
  </si>
  <si>
    <t>Civic education, advocacy &amp; Public Participation</t>
  </si>
  <si>
    <t xml:space="preserve">Maintenance Expenses </t>
  </si>
  <si>
    <t xml:space="preserve">Motor vehicle insurance cover </t>
  </si>
  <si>
    <t xml:space="preserve">Maintenance of Plant, Machinery and Equipment </t>
  </si>
  <si>
    <t>Maintenance of Office Furniture and Equipment</t>
  </si>
  <si>
    <t>Maintenance of Electrical works</t>
  </si>
  <si>
    <t>Purchase of drugs</t>
  </si>
  <si>
    <t xml:space="preserve">Purchase of Non pharmaceuticals </t>
  </si>
  <si>
    <t>Laboratory Reagents</t>
  </si>
  <si>
    <t>Purchase of X-Ray supplies</t>
  </si>
  <si>
    <t>Purchase of Linen</t>
  </si>
  <si>
    <t>Purchase of Uniforms</t>
  </si>
  <si>
    <t>Suppliments Therapeutic Food Products</t>
  </si>
  <si>
    <t>Purchase of Medical Equipments</t>
  </si>
  <si>
    <t>Fire Extinguishing System</t>
  </si>
  <si>
    <t xml:space="preserve">Optical Equipments and Consumables </t>
  </si>
  <si>
    <t>Purchase of vehicle and Other Transport Equipment</t>
  </si>
  <si>
    <t xml:space="preserve">Purchase of Motorcycle for the Hospital </t>
  </si>
  <si>
    <t>Purchase of Furniture and Fittings</t>
  </si>
  <si>
    <t xml:space="preserve">Purchase of Furniture </t>
  </si>
  <si>
    <t>Purchase of computers, Printers an ICT equip</t>
  </si>
  <si>
    <t>ICT Networking &amp; CCTV</t>
  </si>
  <si>
    <t>Purchase of Firewall, Anti-virus, OS, Utility softwares</t>
  </si>
  <si>
    <t>Purchase of software</t>
  </si>
  <si>
    <t>Purchase of Hospital Management information system</t>
  </si>
  <si>
    <t>Amenity Wing</t>
  </si>
  <si>
    <t>Operationalization of Amenity wing</t>
  </si>
  <si>
    <t>Renovation of Amenity Wing</t>
  </si>
  <si>
    <t>Medical Drugs-Drugs Revolving Fund</t>
  </si>
  <si>
    <t>Total Recurrent Expenditure KTRH</t>
  </si>
  <si>
    <t>SUB-COUNTY HOSPITALS- FACILITY IMPROVEMENT FUND</t>
  </si>
  <si>
    <t>2210103</t>
  </si>
  <si>
    <t>Gas expenses (Nitrous)</t>
  </si>
  <si>
    <t>Other fuels(woodfuel and  cooking gases)</t>
  </si>
  <si>
    <t>Outreach-Field operational allowance</t>
  </si>
  <si>
    <t>KSCRH Staff Capacity Building</t>
  </si>
  <si>
    <t>2210810</t>
  </si>
  <si>
    <t>Food Rations</t>
  </si>
  <si>
    <t>Households</t>
  </si>
  <si>
    <t>Nutritional Feeds</t>
  </si>
  <si>
    <t>Medical Records</t>
  </si>
  <si>
    <t>Refined Fuel and Lubricants -- Other</t>
  </si>
  <si>
    <t>2211301</t>
  </si>
  <si>
    <t>Contracted casual workers</t>
  </si>
  <si>
    <t>Contracted Professional/Technical Services</t>
  </si>
  <si>
    <t>NSSF Contribution</t>
  </si>
  <si>
    <t>Purchase of vehicles and other Transport Equipment</t>
  </si>
  <si>
    <t>Purchase of Motor Vehicles for the hospital</t>
  </si>
  <si>
    <t>2220201</t>
  </si>
  <si>
    <t>2220202</t>
  </si>
  <si>
    <t>Mainte. of Computers, Software, and Networks</t>
  </si>
  <si>
    <t>Laboratory Reagent</t>
  </si>
  <si>
    <t>Purchase of X- ray supplies</t>
  </si>
  <si>
    <t>Purchase of vaccines</t>
  </si>
  <si>
    <t>Office Furniture and Fittings</t>
  </si>
  <si>
    <t xml:space="preserve">Purchase of  office furnIture </t>
  </si>
  <si>
    <t>Computers ,Printers and ICT Equipment</t>
  </si>
  <si>
    <t>Purchase of  Computers, Printers and ICT equip</t>
  </si>
  <si>
    <t>Purchase of printing equipment</t>
  </si>
  <si>
    <t>Purchase of other office equipment</t>
  </si>
  <si>
    <t>Medical and Dental Equipment</t>
  </si>
  <si>
    <t>Purchase of X-ray Machineries, Anaestetic  Machines and Other Equipment</t>
  </si>
  <si>
    <t>Purchase of  Generators</t>
  </si>
  <si>
    <t>Total Recurrent Expenditure FIF Facilities</t>
  </si>
  <si>
    <t>Kenya Devolution Support Program 'Starter Pack' - ( Level 11)</t>
  </si>
  <si>
    <t xml:space="preserve">Purchase of medical equipment </t>
  </si>
  <si>
    <t>Infrastructure Development and Civil works in Health Centres and Dispensaries</t>
  </si>
  <si>
    <t>Rehabilitation of medical equipment</t>
  </si>
  <si>
    <t>Construction of cancer center</t>
  </si>
  <si>
    <t>Total Development Expenditure for Medical Services</t>
  </si>
  <si>
    <t>Total Expenditure for Medical Services</t>
  </si>
  <si>
    <t>PUBLIC HEALTH AND PREVENTIVE SERVICES</t>
  </si>
  <si>
    <t>Public Health Services</t>
  </si>
  <si>
    <t>Top up Allowance</t>
  </si>
  <si>
    <t>2211026</t>
  </si>
  <si>
    <t>Purchase of Vaccines and Sera</t>
  </si>
  <si>
    <t>Community Health Promoters Project</t>
  </si>
  <si>
    <t>Conditional Grant- CHP Project-Unspent</t>
  </si>
  <si>
    <t>Conditional Grant- CHP Project</t>
  </si>
  <si>
    <t>Primary Health Care in Devolved Context (PHDC) Conditional Grant</t>
  </si>
  <si>
    <t>Malaria Program</t>
  </si>
  <si>
    <t>Infection Prevention &amp; Control</t>
  </si>
  <si>
    <t>Purchase of PPEs</t>
  </si>
  <si>
    <t xml:space="preserve">Family Planning </t>
  </si>
  <si>
    <t>Purchase of FP Commodities &amp; emergency contraceptions</t>
  </si>
  <si>
    <t>Immunization</t>
  </si>
  <si>
    <t>HIV/TB Program</t>
  </si>
  <si>
    <t>Community Led Total Sanitation (CLTS)</t>
  </si>
  <si>
    <t>School Health Program</t>
  </si>
  <si>
    <t>Disease Surveillance</t>
  </si>
  <si>
    <t>NCDs Program</t>
  </si>
  <si>
    <t>Community Health Systems Strengthening-Level I</t>
  </si>
  <si>
    <t>Total Recurrent</t>
  </si>
  <si>
    <t>LANDS, PHYSICAL PLANNING, HOUSING AND URBAN DEVELOPMENT</t>
  </si>
  <si>
    <t>2110404</t>
  </si>
  <si>
    <t>Leave Expenses</t>
  </si>
  <si>
    <t>Field operation allowance</t>
  </si>
  <si>
    <t>Hire of plant and machinery</t>
  </si>
  <si>
    <t>2210799</t>
  </si>
  <si>
    <t>Training Expenses for staff</t>
  </si>
  <si>
    <t xml:space="preserve"> Specialised Materials and Supplies</t>
  </si>
  <si>
    <t>Purchase of computers,printers and other IT equipment</t>
  </si>
  <si>
    <t>Purchase of uniforms for cleaners</t>
  </si>
  <si>
    <t>Refined Fuels and Lubricants-others</t>
  </si>
  <si>
    <t>Purchase of survey equipment (GIS )</t>
  </si>
  <si>
    <t>Purchase of  Personal Protective Equipments</t>
  </si>
  <si>
    <t>Purchase ofenforcement officers uniforms</t>
  </si>
  <si>
    <t>Stamp Duty</t>
  </si>
  <si>
    <t>Registration of Land</t>
  </si>
  <si>
    <t>Public Land Administration costs</t>
  </si>
  <si>
    <t>Solid waste management across subcounties</t>
  </si>
  <si>
    <t>Waste Management/Garbage Collection</t>
  </si>
  <si>
    <t>Purchase of Skip Loaders</t>
  </si>
  <si>
    <t>Purchase of office furniture and fittings</t>
  </si>
  <si>
    <t>National Housing Corporation pending bill</t>
  </si>
  <si>
    <t>Waste Management bins-Dustbins</t>
  </si>
  <si>
    <t>Maintenance Expenses - Motor Vehicles and cycles/Tractors</t>
  </si>
  <si>
    <t>Maintenance of Plant, Machinery and Equipment (including lifts)</t>
  </si>
  <si>
    <t>Minor Alteration to building and civil works</t>
  </si>
  <si>
    <t>Registry reinforcement of steel doors and windows</t>
  </si>
  <si>
    <t>Kenya Urban Support Program (Institutional Grant)</t>
  </si>
  <si>
    <t>KUSP (Institutional Grant)</t>
  </si>
  <si>
    <t>KUSP (Institutional Grant)-Unspent</t>
  </si>
  <si>
    <t>KUSP (Institutional Grant)-Counterpart Funding</t>
  </si>
  <si>
    <t>Total for General Administration, Planning and Support Services</t>
  </si>
  <si>
    <t>Urban Development</t>
  </si>
  <si>
    <t>Maintenance of other Civil Works(Solar and grid power street lights)</t>
  </si>
  <si>
    <t>Civil works for waste transfer stations</t>
  </si>
  <si>
    <t>Total O&amp;M for Urban Development</t>
  </si>
  <si>
    <t>Total Development Expenditure for Urban Development</t>
  </si>
  <si>
    <t>Total Expenditure for Urban Development</t>
  </si>
  <si>
    <t>Land Use Services</t>
  </si>
  <si>
    <t>Solid waste management across sub-counties</t>
  </si>
  <si>
    <t>GIS software license renewal</t>
  </si>
  <si>
    <t>Maintenance of GIS equipment</t>
  </si>
  <si>
    <t>Total O&amp;M for Land Use Services</t>
  </si>
  <si>
    <t xml:space="preserve"> Completion Integrated Street Lighting </t>
  </si>
  <si>
    <t>Development Expenditure for Land Use Services</t>
  </si>
  <si>
    <t>Total Expenditure for Land Use Services</t>
  </si>
  <si>
    <t>Field Allowances</t>
  </si>
  <si>
    <t>Adversting , Publicity and Campaigns</t>
  </si>
  <si>
    <t>2210606</t>
  </si>
  <si>
    <t>Hire of Equipment, Plant and Machinery</t>
  </si>
  <si>
    <t>Purchase of workshop tools, Spares and small Equipment</t>
  </si>
  <si>
    <t>Purchase of Computers, Printers and other ICT Equipment</t>
  </si>
  <si>
    <t>Maintenance of Plant, Machinery and Equipment (Including Lifts,Generators e.t.c)</t>
  </si>
  <si>
    <t>2211308</t>
  </si>
  <si>
    <t>Maintenance  of Plant, Machinery and Equipment (Including Lifts,Generators e.t.c)</t>
  </si>
  <si>
    <t>Maintenance of Civil Works (Service Bay)</t>
  </si>
  <si>
    <t>Total Recurrent Expenditure Roads &amp; Public Works</t>
  </si>
  <si>
    <t>Public Works</t>
  </si>
  <si>
    <t>Internet conections</t>
  </si>
  <si>
    <t>Field Operational Allowance</t>
  </si>
  <si>
    <t>Training of plant operators and mechanics</t>
  </si>
  <si>
    <t>Fuel monitoring Kits</t>
  </si>
  <si>
    <t>Purchase of protective gears</t>
  </si>
  <si>
    <t>Inspection of Machinery and Motor vehicles (NTSA)</t>
  </si>
  <si>
    <t>Maintenance  of Building and stations(Non residential)</t>
  </si>
  <si>
    <t>Maintenance of Civil Works (Fencing of Public Works Office)</t>
  </si>
  <si>
    <t>Total O&amp;M for Public Works</t>
  </si>
  <si>
    <t>Total Recurrent for Public Works</t>
  </si>
  <si>
    <t>Construction of Bridges and Foot Bridges</t>
  </si>
  <si>
    <t>Total Development for Public Works</t>
  </si>
  <si>
    <t>Housing Services</t>
  </si>
  <si>
    <t>2220204</t>
  </si>
  <si>
    <t>Maintenance of Buildings -- Residential</t>
  </si>
  <si>
    <t>2220209</t>
  </si>
  <si>
    <t>Minor Alterations to Buildings and Civil Works</t>
  </si>
  <si>
    <t>Total O&amp;M for Housing Services</t>
  </si>
  <si>
    <t>Roads Development</t>
  </si>
  <si>
    <t>TRADE,TOURISM ,INDUSTRY  AND MARKETING</t>
  </si>
  <si>
    <t>11202</t>
  </si>
  <si>
    <t>Tourism Development</t>
  </si>
  <si>
    <t>11203</t>
  </si>
  <si>
    <t>Weights and Measures</t>
  </si>
  <si>
    <t>11204</t>
  </si>
  <si>
    <t>Liquor Licencing</t>
  </si>
  <si>
    <t>11205</t>
  </si>
  <si>
    <t>Betting and Gaming</t>
  </si>
  <si>
    <t>Cultural Services(Council of Elders and Cultural Activities)</t>
  </si>
  <si>
    <t>Sports Development(KICOSCA Games and other Sporting Activities)</t>
  </si>
  <si>
    <t>Social Development Services (Youth, Women and PWDs)</t>
  </si>
  <si>
    <t>Betting, Lotteries and Gaming</t>
  </si>
  <si>
    <t>TRADE, TOURISM, INDUSTRY AND MARKETING</t>
  </si>
  <si>
    <t xml:space="preserve">                    -  </t>
  </si>
  <si>
    <t>2210506</t>
  </si>
  <si>
    <t>Promotion and Exhibition</t>
  </si>
  <si>
    <t xml:space="preserve">2211101
</t>
  </si>
  <si>
    <t>Purchase of computers and ICT Equipment(pending bill)</t>
  </si>
  <si>
    <t>Maintenance of office furniture and equipment</t>
  </si>
  <si>
    <t>Other Operating Expenses (Kisii County Investment Forum)</t>
  </si>
  <si>
    <t>General Office Supplies (papers,pencils,forms,small office equipment etc)</t>
  </si>
  <si>
    <t>Other Operating Expenses (Trade Credit Scheme)</t>
  </si>
  <si>
    <t>Trade Credit Scheme</t>
  </si>
  <si>
    <t>Field operations-Mapping of Hotels,Tourism Attraction Sites</t>
  </si>
  <si>
    <t>Furniture &amp; Fitting</t>
  </si>
  <si>
    <t xml:space="preserve"> Subscriptions to Newspapers, Magazines and Periodicals </t>
  </si>
  <si>
    <t>Advertising, Awareness and Publicity campaigns</t>
  </si>
  <si>
    <t xml:space="preserve">Sanitary and Cleaning Materials, Supplies and Services </t>
  </si>
  <si>
    <t>Purchase of computers and ICT Equipment</t>
  </si>
  <si>
    <t>Purchase of Curios (soapstone curvings)</t>
  </si>
  <si>
    <t>Contracted Technical Services(Tourism Policy)</t>
  </si>
  <si>
    <t>Total for Tourism Development</t>
  </si>
  <si>
    <t>Purchase of Weights and Measures Equipments</t>
  </si>
  <si>
    <t>Rents and Rates - Non-Residential(pending bill)</t>
  </si>
  <si>
    <t>Total for Weights and Measures</t>
  </si>
  <si>
    <t>Trade Development</t>
  </si>
  <si>
    <t>Field Operations</t>
  </si>
  <si>
    <t>Total for Trade Development</t>
  </si>
  <si>
    <t>Total for Liquor Licencing</t>
  </si>
  <si>
    <t xml:space="preserve">Field Operational </t>
  </si>
  <si>
    <t>Training Fee Allowance</t>
  </si>
  <si>
    <t>Total for Betting and Gaming</t>
  </si>
  <si>
    <t>Market Development</t>
  </si>
  <si>
    <t>Field Operational Allowance(Market Elections)</t>
  </si>
  <si>
    <t>Advertising, Awareness and Publicity Campaigns (Market Elections)</t>
  </si>
  <si>
    <t>Contracted Technical Services ( daraja mbili designs)</t>
  </si>
  <si>
    <t>Total O&amp;M for Markets Development</t>
  </si>
  <si>
    <t>Markets Development</t>
  </si>
  <si>
    <t>Total Development for Market Development</t>
  </si>
  <si>
    <t>YOUTH, SPORTS, CULTURE, ARTS AND SOCIAL SERVICES</t>
  </si>
  <si>
    <t>Water and sewerage</t>
  </si>
  <si>
    <t>National Celebrations (World AIDS Day, Disability Day, World Women Day,etc)</t>
  </si>
  <si>
    <t xml:space="preserve">Purchase of Computers, Printers and other IT Equipment </t>
  </si>
  <si>
    <t>Purchase of Mower/Grass Cutters</t>
  </si>
  <si>
    <t>Maintenance of Civil Works(culture department)</t>
  </si>
  <si>
    <t>Maintenance of Civil Works (Gusii Stadium)</t>
  </si>
  <si>
    <t>Arts, Libraries and Cultural Services</t>
  </si>
  <si>
    <t>Total O&amp;M for Cultural Services</t>
  </si>
  <si>
    <t>Completion of Cultural Centres</t>
  </si>
  <si>
    <t>3110599</t>
  </si>
  <si>
    <t>Total Development Expenditure for Cultural Services</t>
  </si>
  <si>
    <t>Total Expenditure for Cultural Services</t>
  </si>
  <si>
    <t>Kisii County Library Services (HQs)</t>
  </si>
  <si>
    <t>Total for Kisii County Library Services</t>
  </si>
  <si>
    <t>Sports Development</t>
  </si>
  <si>
    <t>Medals, Awards and Honours</t>
  </si>
  <si>
    <t xml:space="preserve">Maintenance of Civil Works (Gusii stadium maintenance) </t>
  </si>
  <si>
    <t>County Tournament/Cup</t>
  </si>
  <si>
    <t xml:space="preserve">Purchase of Sports Equipment and Uniforms </t>
  </si>
  <si>
    <t>Purchase of Sports Equipment and Uniforms (KYISA Games)</t>
  </si>
  <si>
    <t>Purchase of Sports Equipment and Uniforms (Boochi Tendere)</t>
  </si>
  <si>
    <t>Open Athletics/Masters Event</t>
  </si>
  <si>
    <t>Purchase of Sports Equipment and Uniforms (Bogeka)</t>
  </si>
  <si>
    <t>Sports Tournament-Ibeno</t>
  </si>
  <si>
    <t>Total O&amp;M for Sports Development</t>
  </si>
  <si>
    <t>Completion of  Stadia/playing grounds in wards</t>
  </si>
  <si>
    <t>Total Development Expenditure for Sports Development</t>
  </si>
  <si>
    <t>Total Expenditure for Sports Development</t>
  </si>
  <si>
    <t>Social Development Services (Youth, Women, PWDs and Ajiry Cemtre)</t>
  </si>
  <si>
    <t>Total O&amp;M for Social Development</t>
  </si>
  <si>
    <t>11305</t>
  </si>
  <si>
    <t>Liquor Licensing</t>
  </si>
  <si>
    <t>Printing. Advertising, and Information Supplies Services</t>
  </si>
  <si>
    <t>Advertising ,Awareness and Publicity campaigns</t>
  </si>
  <si>
    <t>Remuneration Of Instructors and Contract Based Training Services</t>
  </si>
  <si>
    <t>Hospitality, Supplies and Services</t>
  </si>
  <si>
    <t>Catering Services (receptions), Accommodation, Gifts, Foods and Drinks</t>
  </si>
  <si>
    <t>Boards, Committees, Conferences and seminars</t>
  </si>
  <si>
    <t>Other Operation Expenditure</t>
  </si>
  <si>
    <t>Office and General Supplies</t>
  </si>
  <si>
    <t>Procurement Of Licensing System</t>
  </si>
  <si>
    <t>Bank Charges and Commissions</t>
  </si>
  <si>
    <t xml:space="preserve">Purchase of Motor vehicle </t>
  </si>
  <si>
    <t>Total O&amp;M for Liquor Licencing</t>
  </si>
  <si>
    <t>Total O&amp;M for Betting and Gaming</t>
  </si>
  <si>
    <t>Field Allowance</t>
  </si>
  <si>
    <t>Field Operation Allowance</t>
  </si>
  <si>
    <t>Contracted Professional Services for various designs</t>
  </si>
  <si>
    <t xml:space="preserve">Solid waste management </t>
  </si>
  <si>
    <t>Contracted Guards and Cleaning Services (including cleaning groups)</t>
  </si>
  <si>
    <t xml:space="preserve">Purchase of  enforcement officers uniforms </t>
  </si>
  <si>
    <t>Purchase of Exchanges and other Communications Equipment</t>
  </si>
  <si>
    <t>Purchase of other Office Equipment gauge tinted glass)</t>
  </si>
  <si>
    <t>Contracted Professional Services (ISUDP)-Municipality Masterplan</t>
  </si>
  <si>
    <t>Kenya Urban Support Programme</t>
  </si>
  <si>
    <t>KISII MUNICIPAL BOARD</t>
  </si>
  <si>
    <t>Kenya Urban Institutional Grant (UIG)</t>
  </si>
  <si>
    <t>Purchase of Office equipment</t>
  </si>
  <si>
    <t>Purchase of computers and ICT</t>
  </si>
  <si>
    <t>Urban Development Grant (County Contribution)</t>
  </si>
  <si>
    <t>Pedestrian Walk Ways and other Civil works</t>
  </si>
  <si>
    <t>Total Development for Infrastructure Development</t>
  </si>
  <si>
    <t>Motor vehicle repairs</t>
  </si>
  <si>
    <t>Contracted Technical Services(Valuation Roll)</t>
  </si>
  <si>
    <t>Contracted Professional Services (ISUDP)</t>
  </si>
  <si>
    <t>OGEMBO MUNICIPAL BOARD</t>
  </si>
  <si>
    <t>Urban Institutional Grant</t>
  </si>
  <si>
    <t>Total expenditure</t>
  </si>
  <si>
    <t>Total  Expenditure for Ogembo Municipality</t>
  </si>
  <si>
    <t xml:space="preserve">  BUDGET ESTIMATES 2023/2024</t>
  </si>
  <si>
    <t>Adminstration/Assembly Service</t>
  </si>
  <si>
    <t xml:space="preserve">RECURRENT </t>
  </si>
  <si>
    <t>Ksh.</t>
  </si>
  <si>
    <t>CODE</t>
  </si>
  <si>
    <t>Compensation of Employees (Salaries)</t>
  </si>
  <si>
    <t xml:space="preserve">Wages for Temporary Employees </t>
  </si>
  <si>
    <t>Commuter Allowances</t>
  </si>
  <si>
    <t>Sitting Allowance</t>
  </si>
  <si>
    <t>Responsibility Allowances</t>
  </si>
  <si>
    <t>Refund of Medical Expenses - Ex- Gratia</t>
  </si>
  <si>
    <t>Leave Allowances</t>
  </si>
  <si>
    <t>Telephone Allowances</t>
  </si>
  <si>
    <t>Employer Contribution to Pension Schemes/Gratuity</t>
  </si>
  <si>
    <t>Internet Connections ( Internet Bandwidth, Website hosting)</t>
  </si>
  <si>
    <t>2210206</t>
  </si>
  <si>
    <t>Licencing fees for Communication (Unified Communiction- Fire Wall)</t>
  </si>
  <si>
    <t>Domestic Travel and Subsistence, and Other Transportation costs</t>
  </si>
  <si>
    <t xml:space="preserve">Advertising, Awareness and Publicity Campaigns </t>
  </si>
  <si>
    <t>Trainer Allowance</t>
  </si>
  <si>
    <t>National Celebrations /CAF/DEVOLUTION/ CASA</t>
  </si>
  <si>
    <t>2210901</t>
  </si>
  <si>
    <t>Group Personal Insurance</t>
  </si>
  <si>
    <t>2210902</t>
  </si>
  <si>
    <t>Buildings Insurance</t>
  </si>
  <si>
    <t>Fungicides, Insecticides and Sprays (Sanitisers, Fumigants, etc)</t>
  </si>
  <si>
    <t>Video Teleconferencing</t>
  </si>
  <si>
    <t>Purchase/Production of Photographic and Audio-Visual Materials</t>
  </si>
  <si>
    <t xml:space="preserve">Purchase of Uniforms and Clothing </t>
  </si>
  <si>
    <t>Purchase of Safety Gear ( masks, etc)</t>
  </si>
  <si>
    <t>Refined Fuels and Lubricants --Other</t>
  </si>
  <si>
    <t>Contracted  Cleaning Services</t>
  </si>
  <si>
    <t>Transport Costs and charges(Freight/Loading, clearing ans Shipping charges)</t>
  </si>
  <si>
    <t>Legal Dues/Fees, Arbitration and Compensation Payments</t>
  </si>
  <si>
    <t>Contracted Professional Services / strategic plan 2023-2028</t>
  </si>
  <si>
    <t>Temporary Committees Expenses/Ad hoc</t>
  </si>
  <si>
    <t>Binding of Records</t>
  </si>
  <si>
    <t xml:space="preserve">Ward Office Expenses </t>
  </si>
  <si>
    <t xml:space="preserve">Maintainance of Office Furniture and Equipment </t>
  </si>
  <si>
    <t xml:space="preserve">Maintenance of Buidings and Stations-Non-Residential </t>
  </si>
  <si>
    <t xml:space="preserve">Maintenance of Computers, Software and Networks </t>
  </si>
  <si>
    <t>Scholarships and Other Educational Benefits</t>
  </si>
  <si>
    <t>Kenya School of Government/ Soccat / CAF/ CPST/ICPAK</t>
  </si>
  <si>
    <t>Purchase of Motor Vehicles</t>
  </si>
  <si>
    <t xml:space="preserve">Purchase of Furniture and Fittings </t>
  </si>
  <si>
    <t>Store Pallets and Shelves</t>
  </si>
  <si>
    <t>Purchase of Kitchen Equipment/Items Cafeteria</t>
  </si>
  <si>
    <t>Purchase of Computers, Printers and Other IT Equipments</t>
  </si>
  <si>
    <t>Network Monitoring System /CCTV</t>
  </si>
  <si>
    <t>Audio-Visual Storage, Archival and back-up system</t>
  </si>
  <si>
    <t xml:space="preserve">Purchase of ICT Networking and Communication Equipment </t>
  </si>
  <si>
    <t>Purchase of Softwares (Corporate)</t>
  </si>
  <si>
    <t>TOTAL OPERATIONS &amp; MAINTENANCE</t>
  </si>
  <si>
    <t>TOTAL RECURRENT</t>
  </si>
  <si>
    <t>Mortgage and Car Loan Fund</t>
  </si>
  <si>
    <t>Motor Vehicle Reimbursement</t>
  </si>
  <si>
    <t>CONSTRUCTION OF NEW COUNTY ASSEMBLY CHAMBERS</t>
  </si>
  <si>
    <t>CONSTRUCTION OF SPEAKER'S RESIDENCE (Ongoing)</t>
  </si>
  <si>
    <t>REFURBISHMENT OF OFFICES (pending bill)</t>
  </si>
  <si>
    <t>CONSTRUCTION OF UNDERGROUND WATER RESERVOIR (pending bill)</t>
  </si>
  <si>
    <t>REFURBISHMENT OF OLD CHAMBERS (pending bill)</t>
  </si>
  <si>
    <t>CONSTRUCTION  OF WARD OFFICES</t>
  </si>
  <si>
    <t>INSTALLATION OF ALTERNATIVE POWER SUPPLY SYSTEM</t>
  </si>
  <si>
    <t xml:space="preserve">TOTAL DEVELOPMENT </t>
  </si>
  <si>
    <t xml:space="preserve">GRAND TOTAL </t>
  </si>
  <si>
    <t>APPROVED REVISED BUDGET 2022/2023</t>
  </si>
  <si>
    <t>PROPOSED BUDGET 2023/2024</t>
  </si>
  <si>
    <t>Wages for Temporary Employees - Elected</t>
  </si>
  <si>
    <t>Gratuity/Pension</t>
  </si>
  <si>
    <t>Office  of the Speaker</t>
  </si>
  <si>
    <t>Total O&amp;M Budget for Office of the Speaker</t>
  </si>
  <si>
    <t>Legislative, Oversight and Representation Services</t>
  </si>
  <si>
    <t>public participation</t>
  </si>
  <si>
    <t>Remuneration of instructiors and contract based training services</t>
  </si>
  <si>
    <t>National Celebrations/KICOSCA Games</t>
  </si>
  <si>
    <t>Temporary Committees Expenses</t>
  </si>
  <si>
    <t>Ward Office Expenses</t>
  </si>
  <si>
    <t xml:space="preserve">Purchase of Uniforms and Clothing - Staff </t>
  </si>
  <si>
    <t>Total O&amp;M Budget for Legislative, Oversight and Representation Services</t>
  </si>
  <si>
    <t>County Assembly Service</t>
  </si>
  <si>
    <t>Licencing fees for Communication</t>
  </si>
  <si>
    <t xml:space="preserve">Building Insurance </t>
  </si>
  <si>
    <t>Education and Library supplies</t>
  </si>
  <si>
    <t>Purchase of Furniture and Fittings (Cafeteria and New Offices)</t>
  </si>
  <si>
    <t>Purchase of ICT Networking and Communication Equipment (Inter coms)</t>
  </si>
  <si>
    <t>Domestic Loans to Individuals and Households</t>
  </si>
  <si>
    <t>Car loans to Public Servants</t>
  </si>
  <si>
    <t>Car Reimbursment</t>
  </si>
  <si>
    <t>Intelligent power stabilizer</t>
  </si>
  <si>
    <t>Store pallets and shelves</t>
  </si>
  <si>
    <t>Purchase of Computers, Printers and other IT Equipment</t>
  </si>
  <si>
    <t>Purchase and Installation of Fire extinguishers</t>
  </si>
  <si>
    <t>Purchase of ICT Networking and Communication Equipment ( Structured Cabling &amp; Installation of Virtual Communication System)</t>
  </si>
  <si>
    <t>Audio-Visual Storage, Archival and Back-up System</t>
  </si>
  <si>
    <t>Purchase of Software (Corporate)</t>
  </si>
  <si>
    <t>Total O&amp;M Budget for County Assembly Service</t>
  </si>
  <si>
    <t>Total O&amp;M Budget for County Assembly</t>
  </si>
  <si>
    <t>Total Recurrent Budget for County Assembly Service</t>
  </si>
  <si>
    <t>RECURRENT TOTAL</t>
  </si>
  <si>
    <t>Refurbishment of current Assembly chambers</t>
  </si>
  <si>
    <t>Construction of Ward Offices</t>
  </si>
  <si>
    <t>Construction of Main Administration Block  at the Headquarters (On-going)</t>
  </si>
  <si>
    <t>Construction of New County Assembly Chambers (Multi-year)</t>
  </si>
  <si>
    <t>Construction of Speaker's Residence</t>
  </si>
  <si>
    <t>Construction of Underground Water Reservoir</t>
  </si>
  <si>
    <t>Refurbishment of Offices</t>
  </si>
  <si>
    <t>DEVELOPMENT TOTAL</t>
  </si>
  <si>
    <t>Total Budget for County Assembly Public Service Board</t>
  </si>
  <si>
    <t>2022/2023</t>
  </si>
  <si>
    <t>Office of the Speaker</t>
  </si>
  <si>
    <t>County Assembly Public Service Board</t>
  </si>
  <si>
    <t xml:space="preserve">County Assembly Service </t>
  </si>
  <si>
    <t>No. 2</t>
  </si>
  <si>
    <t>Kisii County Supplementary Appropriation</t>
  </si>
  <si>
    <t>Vote No.</t>
  </si>
  <si>
    <t>Service or purpose</t>
  </si>
  <si>
    <t xml:space="preserve">Supply </t>
  </si>
  <si>
    <t>Appropriations</t>
  </si>
  <si>
    <t>KSh.</t>
  </si>
  <si>
    <t>Recurrent expenditure increases</t>
  </si>
  <si>
    <t>R5212000000</t>
  </si>
  <si>
    <r>
      <rPr>
        <sz val="10"/>
        <color rgb="FF000000"/>
        <rFont val="Arial"/>
        <charset val="134"/>
      </rPr>
      <t>The amount required in the year ending 30th June, 2021, for salaries and Expenses of the County Executive. The estimate also includes general administration and planning services and Public Service Board</t>
    </r>
    <r>
      <rPr>
        <b/>
        <sz val="10"/>
        <color rgb="FF000000"/>
        <rFont val="Arial"/>
        <charset val="134"/>
      </rPr>
      <t>……………………………………</t>
    </r>
  </si>
  <si>
    <t>R5214000000</t>
  </si>
  <si>
    <r>
      <rPr>
        <sz val="10"/>
        <color rgb="FF000000"/>
        <rFont val="Arial"/>
        <charset val="134"/>
      </rPr>
      <t>The amount required in the year ending 30th June, 2021, for the salaries and expenses of the Department of Finance and Economic Planning; Central Planning Unit and Strategy Delivery and Project Management</t>
    </r>
    <r>
      <rPr>
        <b/>
        <sz val="10"/>
        <color rgb="FF000000"/>
        <rFont val="Arial"/>
        <charset val="134"/>
      </rPr>
      <t xml:space="preserve">…………………………………… </t>
    </r>
  </si>
  <si>
    <t>R5215000000</t>
  </si>
  <si>
    <r>
      <rPr>
        <sz val="10"/>
        <color rgb="FF000000"/>
        <rFont val="Arial"/>
        <charset val="134"/>
      </rPr>
      <t>The amount required in the year ending 30th June, 2021, for salaries and expenses for the Department of Public works, Transport and Housing, including general administration and planning, roads, transport services, estates management, housing development and Rent Restriction Tribunal</t>
    </r>
    <r>
      <rPr>
        <b/>
        <sz val="10"/>
        <color rgb="FF000000"/>
        <rFont val="Arial"/>
        <charset val="134"/>
      </rPr>
      <t>………………………………………………..</t>
    </r>
  </si>
  <si>
    <t>R5218000000</t>
  </si>
  <si>
    <r>
      <rPr>
        <sz val="10"/>
        <color rgb="FF000000"/>
        <rFont val="Arial"/>
        <charset val="134"/>
      </rPr>
      <t>The amount required in the year ending 30th June, 2021, for salaries and expenses of the Department of Agriculture including general administration and planning, regulatory management of inputs and outputs in agriculture, promotion of agriculture and facilitation and supply of agriculture extension Services and extension research, management for agriculture sector, monitoring and management of Food</t>
    </r>
    <r>
      <rPr>
        <b/>
        <sz val="10"/>
        <color rgb="FF000000"/>
        <rFont val="Arial"/>
        <charset val="134"/>
      </rPr>
      <t>……………………………………</t>
    </r>
  </si>
  <si>
    <t>R5217000000</t>
  </si>
  <si>
    <r>
      <rPr>
        <sz val="10"/>
        <color rgb="FF000000"/>
        <rFont val="Arial"/>
        <charset val="134"/>
      </rPr>
      <t>The amount required in the year ending 30th June, 2021, for Salaries and expenses for the Department of Education Youth Affairs and Social Development including general administration, ECDE Salaries and planning, early childhood education, schools for the handicapped, and children services</t>
    </r>
    <r>
      <rPr>
        <b/>
        <sz val="10"/>
        <color rgb="FF000000"/>
        <rFont val="Arial"/>
        <charset val="134"/>
      </rPr>
      <t>…………</t>
    </r>
  </si>
  <si>
    <t>R5220000000</t>
  </si>
  <si>
    <r>
      <rPr>
        <sz val="10"/>
        <color rgb="FF000000"/>
        <rFont val="Arial"/>
        <charset val="134"/>
      </rPr>
      <t>The amount required in the year ending 30th June, 2021, for salaries and expenses for the Department of culture and social services regulations including betting and casinos, racing, cultural activities, liquor cinemas, video show and hiring, public amenities, library, museum and sports</t>
    </r>
    <r>
      <rPr>
        <b/>
        <sz val="10"/>
        <color rgb="FF000000"/>
        <rFont val="Arial"/>
        <charset val="134"/>
      </rPr>
      <t>…………….…………………………………..</t>
    </r>
  </si>
  <si>
    <t>R5221000000</t>
  </si>
  <si>
    <r>
      <rPr>
        <sz val="10"/>
        <color rgb="FF000000"/>
        <rFont val="Arial"/>
        <charset val="134"/>
      </rPr>
      <t>The amount required in the year ending 30th June, 2021, for salaries and expenses for the Department of physical planning and urban development, for capital expenditure including general administration and planning, land survey and mapping, boundaries and fencing, energy, electricity and urban development</t>
    </r>
    <r>
      <rPr>
        <b/>
        <sz val="10"/>
        <color rgb="FF000000"/>
        <rFont val="Arial"/>
        <charset val="134"/>
      </rPr>
      <t>………..……….</t>
    </r>
  </si>
  <si>
    <t>Development expenditure increases</t>
  </si>
  <si>
    <t>D5212000000</t>
  </si>
  <si>
    <r>
      <rPr>
        <sz val="10"/>
        <color rgb="FF000000"/>
        <rFont val="Arial"/>
        <charset val="134"/>
      </rPr>
      <t>The amount required in the year ending 30th June, 2021, for County Executive capital expenditure</t>
    </r>
    <r>
      <rPr>
        <b/>
        <sz val="10"/>
        <color rgb="FF000000"/>
        <rFont val="Arial"/>
        <charset val="134"/>
      </rPr>
      <t>………………………………….</t>
    </r>
  </si>
  <si>
    <t>D5214000000</t>
  </si>
  <si>
    <t>The amount required in the year ending 30th June, 2021, for capital expenditure for the Department of Finance and Economic Planning; Central Planning Unit; and Strategy Delivery and Project Management……………………………</t>
  </si>
  <si>
    <t>D5215000000</t>
  </si>
  <si>
    <r>
      <rPr>
        <sz val="10"/>
        <color rgb="FF000000"/>
        <rFont val="Arial"/>
        <charset val="134"/>
      </rPr>
      <t>The amount required in the year ending 30th June, 2021, for Department of Public works, Transport and Housing for capital expenditure including planning, roads, transport services, water management, estates management, housing development and Rent Restriction Tribunal</t>
    </r>
    <r>
      <rPr>
        <b/>
        <sz val="10"/>
        <color rgb="FF000000"/>
        <rFont val="Arial"/>
        <charset val="134"/>
      </rPr>
      <t>……………………………………</t>
    </r>
  </si>
  <si>
    <t>D5218000000</t>
  </si>
  <si>
    <r>
      <rPr>
        <sz val="10"/>
        <color rgb="FF000000"/>
        <rFont val="Arial"/>
        <charset val="134"/>
      </rPr>
      <t>The amount required in the year ending 30th June, 2021, for the Department of Agriculture Fisheries, Livestock, Cooperatives and Irrigation for capital expenditure</t>
    </r>
    <r>
      <rPr>
        <b/>
        <sz val="10"/>
        <color rgb="FF000000"/>
        <rFont val="Arial"/>
        <charset val="134"/>
      </rPr>
      <t>……………………………………</t>
    </r>
  </si>
  <si>
    <t>D5219000000</t>
  </si>
  <si>
    <r>
      <rPr>
        <sz val="10"/>
        <color rgb="FF000000"/>
        <rFont val="Arial"/>
        <charset val="134"/>
      </rPr>
      <t>The amount required in the year ending 30th June, 2021, for the Department of Environment and Natural resources for capital expenditure.</t>
    </r>
    <r>
      <rPr>
        <b/>
        <sz val="10"/>
        <color rgb="FF000000"/>
        <rFont val="Arial"/>
        <charset val="134"/>
      </rPr>
      <t>……………………………</t>
    </r>
  </si>
  <si>
    <t>D5221000000</t>
  </si>
  <si>
    <r>
      <rPr>
        <sz val="10"/>
        <color rgb="FF000000"/>
        <rFont val="Arial"/>
        <charset val="134"/>
      </rPr>
      <t>The amount required in the year ending 30</t>
    </r>
    <r>
      <rPr>
        <vertAlign val="superscript"/>
        <sz val="10"/>
        <color rgb="FF000000"/>
        <rFont val="Arial"/>
        <charset val="134"/>
      </rPr>
      <t>th</t>
    </r>
    <r>
      <rPr>
        <sz val="10"/>
        <color rgb="FF000000"/>
        <rFont val="Arial"/>
        <charset val="134"/>
      </rPr>
      <t xml:space="preserve"> June, 2021, for capital expenditures for the Department of Physical Planning and Urban Development for capital expenditure including planning, land survey and mapping, boundaries and fencing, energy, electricity and urban development…………..</t>
    </r>
  </si>
  <si>
    <t>D5220000000</t>
  </si>
  <si>
    <r>
      <rPr>
        <sz val="10"/>
        <color rgb="FF000000"/>
        <rFont val="Arial"/>
        <charset val="134"/>
      </rPr>
      <t>The amount required in the year ending 30th June, 2021, for capital expenditures of the Department of Culture and Social Services regulations including betting and casinos, racing, cultural activities, liquor cinemas, video show and hiring, public amenities, library, museum and sport</t>
    </r>
    <r>
      <rPr>
        <b/>
        <sz val="10"/>
        <color rgb="FF000000"/>
        <rFont val="Arial"/>
        <charset val="134"/>
      </rPr>
      <t>..................</t>
    </r>
  </si>
  <si>
    <t>D5213000000</t>
  </si>
  <si>
    <r>
      <rPr>
        <sz val="10"/>
        <color rgb="FF000000"/>
        <rFont val="Arial"/>
        <charset val="134"/>
      </rPr>
      <t>The amount required in the year ending 30th June, 2021, for Administration, Corporate Services and Stakeholder Management for capital expenditure</t>
    </r>
    <r>
      <rPr>
        <b/>
        <sz val="10"/>
        <color rgb="FF000000"/>
        <rFont val="Arial"/>
        <charset val="134"/>
      </rPr>
      <t>...................</t>
    </r>
  </si>
  <si>
    <t>D5217000000</t>
  </si>
  <si>
    <t>The amount required in the year ending 30th June, 2021, for capital expenditures of the Department of Education, Youth Affairs and Social Development…………………………...</t>
  </si>
  <si>
    <t>D5223000000</t>
  </si>
  <si>
    <r>
      <rPr>
        <sz val="10"/>
        <color rgb="FF000000"/>
        <rFont val="Arial"/>
        <charset val="134"/>
      </rPr>
      <t>The amount required in the year ending 30th June, 2021, for Capital expenditures for the Kisii Municipality, Urban  Area, including general administration &amp; planning urban development, land survey and mapping, boundaries and fencing, energy, electricity and urban development.</t>
    </r>
    <r>
      <rPr>
        <b/>
        <sz val="10"/>
        <color rgb="FF000000"/>
        <rFont val="Arial"/>
        <charset val="134"/>
      </rPr>
      <t xml:space="preserve"> .......................</t>
    </r>
  </si>
  <si>
    <t>Recurrent expenditure decreases</t>
  </si>
  <si>
    <t>R5211000000</t>
  </si>
  <si>
    <r>
      <rPr>
        <sz val="10"/>
        <color rgb="FF000000"/>
        <rFont val="Arial"/>
        <charset val="134"/>
      </rPr>
      <t>The amount required in the year ending 30th June, 2021, for salaries and expenses of the County Assembly administration, and County Assembly Including Office of the Speaker</t>
    </r>
    <r>
      <rPr>
        <b/>
        <sz val="10"/>
        <color rgb="FF000000"/>
        <rFont val="Arial"/>
        <charset val="134"/>
      </rPr>
      <t>……………………………………</t>
    </r>
  </si>
  <si>
    <t>R5213000000</t>
  </si>
  <si>
    <t>The amount of money required in the year ending 30th June, 2021, for salaries and expenses for Administration and Stakeholder Management…………………..</t>
  </si>
  <si>
    <t>R5216000000</t>
  </si>
  <si>
    <r>
      <rPr>
        <sz val="10"/>
        <color rgb="FF000000"/>
        <rFont val="Arial"/>
        <charset val="134"/>
      </rPr>
      <t>The amount required in the year ending 30th June, 2021, for salaries and expenses for County Health Services, including general administration and planning, curative health, health training and Kisii Teaching and Referral Hospital Medical supplies and grants.</t>
    </r>
    <r>
      <rPr>
        <b/>
        <sz val="10"/>
        <color rgb="FF000000"/>
        <rFont val="Arial"/>
        <charset val="134"/>
      </rPr>
      <t>……………………………………</t>
    </r>
  </si>
  <si>
    <t>R5219000000</t>
  </si>
  <si>
    <r>
      <rPr>
        <sz val="10"/>
        <color rgb="FF000000"/>
        <rFont val="Arial"/>
        <charset val="134"/>
      </rPr>
      <t>The amount required in the year ending 30th June, 2021, for salaries and expenses for the Department of Energy, Water, Environment and Natural Resources including general administration and planning, and environmental management and protection</t>
    </r>
    <r>
      <rPr>
        <b/>
        <sz val="10"/>
        <color rgb="FF000000"/>
        <rFont val="Arial"/>
        <charset val="134"/>
      </rPr>
      <t>………………………………….</t>
    </r>
  </si>
  <si>
    <t>R5222000000</t>
  </si>
  <si>
    <r>
      <rPr>
        <sz val="10"/>
        <color rgb="FF000000"/>
        <rFont val="Arial"/>
        <charset val="134"/>
      </rPr>
      <t>The amount required in the year ending 30th June, 2021, for the Department of Trade Development, and Regulations for expenditure including market development, licensing, and fair trade Practices and local tourism.</t>
    </r>
    <r>
      <rPr>
        <b/>
        <sz val="10"/>
        <color rgb="FF000000"/>
        <rFont val="Arial"/>
        <charset val="134"/>
      </rPr>
      <t xml:space="preserve"> ……………………………………….</t>
    </r>
  </si>
  <si>
    <t>R5223000000</t>
  </si>
  <si>
    <r>
      <rPr>
        <sz val="10"/>
        <color rgb="FF000000"/>
        <rFont val="Arial"/>
        <charset val="134"/>
      </rPr>
      <t>The amount required in the year ending 30th June, 2021, for salaries and expenses for the Kisii Municipality, Urban  Area, including general administration &amp; planning urban development, land survey and mapping, boundaries and fencing, energy, electricity and urban development.</t>
    </r>
    <r>
      <rPr>
        <b/>
        <sz val="10"/>
        <color rgb="FF000000"/>
        <rFont val="Arial"/>
        <charset val="134"/>
      </rPr>
      <t xml:space="preserve"> ..............................</t>
    </r>
  </si>
  <si>
    <t>Development expenditure decreases</t>
  </si>
  <si>
    <t>D5211000000</t>
  </si>
  <si>
    <t>The amount required in the year ending 30th June, 2021, Capital expenditure of the County Assembly including Office of the speaker, and County Assembly administration, and Planning………………</t>
  </si>
  <si>
    <t>D5216000000</t>
  </si>
  <si>
    <r>
      <rPr>
        <sz val="10"/>
        <color rgb="FF000000"/>
        <rFont val="Arial"/>
        <charset val="134"/>
      </rPr>
      <t>The amount required in the year ending 30th June, 2021, for the County Health Services for capital expenditure.</t>
    </r>
    <r>
      <rPr>
        <b/>
        <sz val="10"/>
        <color rgb="FF000000"/>
        <rFont val="Arial"/>
        <charset val="134"/>
      </rPr>
      <t>……………………………………</t>
    </r>
  </si>
  <si>
    <t>D5222000000</t>
  </si>
  <si>
    <r>
      <rPr>
        <sz val="10"/>
        <color rgb="FF000000"/>
        <rFont val="Arial"/>
        <charset val="134"/>
      </rPr>
      <t>The amount required in the year ending 30th June, 2021, for the Department of Trade Development, and Regulations for expenditure including market development, licensing, fair trade practices, local tourism and co-operatives</t>
    </r>
    <r>
      <rPr>
        <b/>
        <sz val="10"/>
        <color rgb="FF000000"/>
        <rFont val="Arial"/>
        <charset val="134"/>
      </rPr>
      <t>……………………………</t>
    </r>
  </si>
  <si>
    <t>Sub Total…………………………</t>
  </si>
  <si>
    <t>Grand Total...........................................</t>
  </si>
  <si>
    <t>Chart of Accounts</t>
  </si>
  <si>
    <t>BUDGET 2025/26</t>
  </si>
  <si>
    <t>Approved FY 2024-2025</t>
  </si>
  <si>
    <t>Adjustment</t>
  </si>
  <si>
    <t>County Assembly ( Legislative and Oversight Services)</t>
  </si>
  <si>
    <t>KSH.</t>
  </si>
  <si>
    <t>Licencing Fees for Communication</t>
  </si>
  <si>
    <t>Public Participation</t>
  </si>
  <si>
    <t>National Celebrations/CASA Games/CAF</t>
  </si>
  <si>
    <t>Trasport Costs and charges(Freight/Loading, clearing ans Shipping charges)</t>
  </si>
  <si>
    <t>Legal Fees</t>
  </si>
  <si>
    <t>Total O&amp;M  Budget - County Assembly</t>
  </si>
  <si>
    <t xml:space="preserve">  Administration (Assembly Service)</t>
  </si>
  <si>
    <t>KSH</t>
  </si>
  <si>
    <t>Transport/Commuter Allowances</t>
  </si>
  <si>
    <t>Car Maintenance Allowance</t>
  </si>
  <si>
    <t>Other Allowances (disability guide, non-practicing, extraneous)</t>
  </si>
  <si>
    <t>Refund of Medical Expenses - Ex-Gratia</t>
  </si>
  <si>
    <t>Employer Contribution to Pension Schemes</t>
  </si>
  <si>
    <t>Internet Connections [Websites]</t>
  </si>
  <si>
    <t>Training Expense (CPST/SOCCAT/CAF/ICPAK)</t>
  </si>
  <si>
    <t>Fungicides,Insectcides and Sprays</t>
  </si>
  <si>
    <t xml:space="preserve">Purchase of Safety Gear </t>
  </si>
  <si>
    <t>Contracted Cleaning  Services</t>
  </si>
  <si>
    <t>Contracted Proffesional Services (Strategic Plan 2023-2028)</t>
  </si>
  <si>
    <t>Contracted Technical Services ( Asset valuation/ Tagging)</t>
  </si>
  <si>
    <t>Kenya Revenue Authority (KRA)</t>
  </si>
  <si>
    <t>Maintenance of Buidings and Stations-Non-Residential</t>
  </si>
  <si>
    <t>Purchase of Kitchen Equipment/Appliances (Cafeteria)</t>
  </si>
  <si>
    <t>Purchase Computers, Printers and Other IT Equipments</t>
  </si>
  <si>
    <t>Purchase of Furniture and Fittings ( Members' visitors' seats)</t>
  </si>
  <si>
    <t>Purchase and fitting of Store Pellets and Shelves</t>
  </si>
  <si>
    <t>Network Monitoring System</t>
  </si>
  <si>
    <t>Purchase of Software (Asset Management System)</t>
  </si>
  <si>
    <t>Total O&amp;M Budget - Adminstration</t>
  </si>
  <si>
    <t>Total Recurrent Budget  -  Administration</t>
  </si>
  <si>
    <t>TOTAL RECURRENT BUDGET</t>
  </si>
  <si>
    <t>Construction of Perimeter fence and External civil works ( Speaker's Residence)</t>
  </si>
  <si>
    <t>Construction of Assembly Access Tunnel</t>
  </si>
  <si>
    <t>Refurbishment of the Current Assembly Chambers</t>
  </si>
  <si>
    <t>Installation of alternative power supply system</t>
  </si>
  <si>
    <t>TOTAL BUDGET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</si>
</sst>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3" formatCode="_-* #,##0.00_-;\-* #,##0.00_-;_-* &quot;-&quot;??_-;_-@_-"/>
    <numFmt numFmtId="164" formatCode="_(* #,##0_);_(* \(#,##0\);_(* &quot;-&quot;??_);_(@_)"/>
    <numFmt numFmtId="165" formatCode="_(* #,##0.00_);_(* \(#,##0.00\);_(* &quot;-&quot;??_);_(@_)"/>
    <numFmt numFmtId="166" formatCode="#,##0_);\!\(#,##0\!\)"/>
    <numFmt numFmtId="167" formatCode="_-* #,##0_-;\-* #,##0_-;_-* &quot;-&quot;??_-;_-@"/>
    <numFmt numFmtId="168" formatCode="_-* #,##0.00_-;\-* #,##0.00_-;_-* &quot;-&quot;??_-;_-@"/>
    <numFmt numFmtId="169" formatCode="_(* #,##0.00_);_(* \(#,##0.00\);_(* &quot;-&quot;??.00_);_(@_)"/>
    <numFmt numFmtId="170" formatCode="0.0%"/>
    <numFmt numFmtId="171" formatCode="_ * #,##0_ ;_ * \-#,##0_ ;_ * &quot;-&quot;_ ;_ @_ "/>
    <numFmt numFmtId="172" formatCode="_-* #,##0_-;\-* #,##0_-;_-* &quot;-&quot;??_-;_-@_-"/>
    <numFmt numFmtId="173" formatCode="#,##0_ "/>
  </numFmts>
  <fonts count="78">
    <font>
      <sz val="11"/>
      <name val="Calibri"/>
    </font>
    <font>
      <b/>
      <sz val="11"/>
      <color rgb="FF000000"/>
      <name val="Calibri"/>
      <charset val="134"/>
    </font>
    <font>
      <sz val="11"/>
      <color rgb="FF000000"/>
      <name val="Calibri"/>
      <charset val="134"/>
    </font>
    <font>
      <sz val="11"/>
      <name val="Calibri"/>
      <charset val="134"/>
    </font>
    <font>
      <b/>
      <sz val="13"/>
      <color rgb="FF000000"/>
      <name val="Calibri"/>
      <charset val="134"/>
    </font>
    <font>
      <b/>
      <sz val="12"/>
      <color rgb="FF000000"/>
      <name val="Times New Roman"/>
      <charset val="134"/>
    </font>
    <font>
      <sz val="12"/>
      <color rgb="FF000000"/>
      <name val="Times New Roman"/>
      <charset val="134"/>
    </font>
    <font>
      <sz val="12"/>
      <color rgb="FFFF0000"/>
      <name val="Times New Roman"/>
      <charset val="134"/>
    </font>
    <font>
      <b/>
      <sz val="18"/>
      <color rgb="FF000000"/>
      <name val="Times New Roman"/>
      <charset val="134"/>
    </font>
    <font>
      <b/>
      <sz val="14"/>
      <color rgb="FF000000"/>
      <name val="Times New Roman"/>
      <charset val="134"/>
    </font>
    <font>
      <sz val="11"/>
      <name val="Calibri"/>
      <charset val="134"/>
    </font>
    <font>
      <b/>
      <sz val="14"/>
      <name val="Times New Roman"/>
      <charset val="134"/>
    </font>
    <font>
      <sz val="29"/>
      <name val="Calibri"/>
      <charset val="134"/>
    </font>
    <font>
      <sz val="15"/>
      <name val="Calibri"/>
      <charset val="134"/>
    </font>
    <font>
      <sz val="15"/>
      <name val="Calibri"/>
      <charset val="134"/>
    </font>
    <font>
      <sz val="14"/>
      <name val="Times New Roman"/>
      <charset val="134"/>
    </font>
    <font>
      <sz val="11"/>
      <color rgb="FFFF0000"/>
      <name val="Calibri"/>
      <charset val="134"/>
    </font>
    <font>
      <sz val="14"/>
      <color rgb="FFFF0000"/>
      <name val="Times New Roman"/>
      <charset val="134"/>
    </font>
    <font>
      <sz val="11"/>
      <color rgb="FFFF0000"/>
      <name val="Calibri"/>
      <charset val="134"/>
    </font>
    <font>
      <sz val="14"/>
      <name val="Calibri"/>
      <charset val="134"/>
    </font>
    <font>
      <sz val="12"/>
      <name val="Calibri"/>
      <charset val="134"/>
    </font>
    <font>
      <sz val="11"/>
      <color rgb="FF000000"/>
      <name val="Calibri"/>
      <charset val="134"/>
    </font>
    <font>
      <b/>
      <sz val="11"/>
      <color rgb="FF000000"/>
      <name val="Times New Roman"/>
      <charset val="134"/>
    </font>
    <font>
      <sz val="11"/>
      <color rgb="FF000000"/>
      <name val="Times New Roman"/>
      <charset val="134"/>
    </font>
    <font>
      <sz val="12"/>
      <name val="Times New Roman"/>
      <charset val="134"/>
    </font>
    <font>
      <sz val="16"/>
      <color rgb="FF000000"/>
      <name val="Times New Roman"/>
      <charset val="134"/>
    </font>
    <font>
      <b/>
      <sz val="12"/>
      <name val="Times New Roman"/>
      <charset val="134"/>
    </font>
    <font>
      <b/>
      <sz val="10"/>
      <name val="Times New Roman"/>
      <charset val="134"/>
    </font>
    <font>
      <sz val="16"/>
      <name val="Times New Roman"/>
      <charset val="134"/>
    </font>
    <font>
      <b/>
      <sz val="16"/>
      <name val="Times New Roman"/>
      <charset val="134"/>
    </font>
    <font>
      <sz val="16"/>
      <color rgb="FFFF0000"/>
      <name val="Times New Roman"/>
      <charset val="134"/>
    </font>
    <font>
      <sz val="18"/>
      <color rgb="FF000000"/>
      <name val="Times New Roman"/>
      <charset val="134"/>
    </font>
    <font>
      <sz val="16"/>
      <color rgb="FFFFFFFF"/>
      <name val="Times New Roman"/>
      <charset val="134"/>
    </font>
    <font>
      <sz val="14"/>
      <color rgb="FF000000"/>
      <name val="Times New Roman"/>
      <charset val="134"/>
    </font>
    <font>
      <b/>
      <sz val="16"/>
      <color rgb="FFFF0000"/>
      <name val="Times New Roman"/>
      <charset val="134"/>
    </font>
    <font>
      <sz val="14"/>
      <color rgb="FF000000"/>
      <name val="Times New Roman"/>
      <charset val="134"/>
    </font>
    <font>
      <sz val="12"/>
      <color rgb="FF000000"/>
      <name val="Calibri"/>
      <charset val="134"/>
    </font>
    <font>
      <sz val="12"/>
      <color rgb="FFFFFFFF"/>
      <name val="Times New Roman"/>
      <charset val="134"/>
    </font>
    <font>
      <sz val="12"/>
      <color rgb="FF000000"/>
      <name val="Times New Roman"/>
      <charset val="134"/>
    </font>
    <font>
      <sz val="12"/>
      <name val="Calibri"/>
      <charset val="134"/>
    </font>
    <font>
      <b/>
      <sz val="12"/>
      <color rgb="FFFFFF00"/>
      <name val="Times New Roman"/>
      <charset val="134"/>
    </font>
    <font>
      <sz val="12"/>
      <color rgb="FFFFFF00"/>
      <name val="Times New Roman"/>
      <charset val="134"/>
    </font>
    <font>
      <b/>
      <sz val="12"/>
      <color rgb="FFFF0000"/>
      <name val="Times New Roman"/>
      <charset val="134"/>
    </font>
    <font>
      <sz val="12"/>
      <color rgb="FF993300"/>
      <name val="Times New Roman"/>
      <charset val="134"/>
    </font>
    <font>
      <b/>
      <sz val="11"/>
      <color rgb="FF000000"/>
      <name val="Calibri"/>
      <charset val="134"/>
    </font>
    <font>
      <sz val="11"/>
      <name val="Times New Roman"/>
      <charset val="134"/>
    </font>
    <font>
      <sz val="11"/>
      <color rgb="FFFFFFFF"/>
      <name val="Times New Roman"/>
      <charset val="134"/>
    </font>
    <font>
      <sz val="11"/>
      <color rgb="FFFF0000"/>
      <name val="Times New Roman"/>
      <charset val="134"/>
    </font>
    <font>
      <sz val="11"/>
      <color rgb="FF000000"/>
      <name val="Times New Roman"/>
      <charset val="134"/>
    </font>
    <font>
      <b/>
      <sz val="11"/>
      <color rgb="FFFFFF00"/>
      <name val="Times New Roman"/>
      <charset val="134"/>
    </font>
    <font>
      <b/>
      <sz val="11"/>
      <name val="Times New Roman"/>
      <charset val="134"/>
    </font>
    <font>
      <b/>
      <sz val="10"/>
      <color rgb="FF000000"/>
      <name val="Times New Roman"/>
      <charset val="134"/>
    </font>
    <font>
      <sz val="10"/>
      <color rgb="FF000000"/>
      <name val="Times New Roman"/>
      <charset val="134"/>
    </font>
    <font>
      <sz val="10"/>
      <color rgb="FF000000"/>
      <name val="Times New Roman"/>
      <charset val="134"/>
    </font>
    <font>
      <b/>
      <sz val="11"/>
      <name val="Calibri"/>
      <charset val="134"/>
    </font>
    <font>
      <b/>
      <sz val="11"/>
      <color rgb="FFFF0000"/>
      <name val="Times New Roman"/>
      <charset val="134"/>
    </font>
    <font>
      <b/>
      <sz val="10"/>
      <color rgb="FF000000"/>
      <name val="Times New Roman"/>
      <charset val="134"/>
    </font>
    <font>
      <b/>
      <sz val="12"/>
      <color rgb="FF000000"/>
      <name val="Times New Roman"/>
      <charset val="134"/>
    </font>
    <font>
      <b/>
      <sz val="14"/>
      <color rgb="FF000000"/>
      <name val="Times New Roman"/>
      <charset val="134"/>
    </font>
    <font>
      <sz val="12"/>
      <color rgb="FF000000"/>
      <name val="Calibri"/>
      <charset val="134"/>
    </font>
    <font>
      <b/>
      <sz val="11"/>
      <color rgb="FF000000"/>
      <name val="Times New Roman"/>
      <charset val="134"/>
    </font>
    <font>
      <sz val="11"/>
      <color rgb="FF000000"/>
      <name val="Calibri"/>
      <charset val="134"/>
    </font>
    <font>
      <sz val="11"/>
      <color rgb="FFFFFF00"/>
      <name val="Calibri"/>
      <charset val="134"/>
    </font>
    <font>
      <sz val="10"/>
      <color rgb="FF000000"/>
      <name val="Calibri"/>
      <charset val="134"/>
    </font>
    <font>
      <sz val="11"/>
      <color rgb="FF00B0F0"/>
      <name val="Calibri"/>
      <charset val="134"/>
    </font>
    <font>
      <b/>
      <sz val="11"/>
      <color rgb="FF00B0F0"/>
      <name val="Times New Roman"/>
      <charset val="134"/>
    </font>
    <font>
      <b/>
      <sz val="12"/>
      <color rgb="FF000000"/>
      <name val="Cambria"/>
      <charset val="134"/>
    </font>
    <font>
      <b/>
      <sz val="12"/>
      <color rgb="FF000000"/>
      <name val="Calibri"/>
      <charset val="134"/>
    </font>
    <font>
      <b/>
      <sz val="12"/>
      <color rgb="FFFF0000"/>
      <name val="Calibri"/>
      <charset val="134"/>
    </font>
    <font>
      <b/>
      <i/>
      <sz val="11"/>
      <color rgb="FF000000"/>
      <name val="Times New Roman"/>
      <charset val="134"/>
    </font>
    <font>
      <i/>
      <sz val="11"/>
      <color rgb="FF000000"/>
      <name val="Times New Roman"/>
      <charset val="134"/>
    </font>
    <font>
      <b/>
      <sz val="10"/>
      <color rgb="FF000000"/>
      <name val="Arial"/>
      <charset val="134"/>
    </font>
    <font>
      <sz val="10"/>
      <color rgb="FF000000"/>
      <name val="Arial"/>
      <charset val="134"/>
    </font>
    <font>
      <i/>
      <sz val="10"/>
      <color rgb="FF000000"/>
      <name val="Arial"/>
      <charset val="134"/>
    </font>
    <font>
      <b/>
      <sz val="10"/>
      <color rgb="FF000000"/>
      <name val="Arial"/>
      <charset val="134"/>
    </font>
    <font>
      <sz val="10"/>
      <color rgb="FF000000"/>
      <name val="Arial"/>
      <charset val="134"/>
    </font>
    <font>
      <sz val="7"/>
      <color rgb="FF000000"/>
      <name val="Times New Roman"/>
      <charset val="134"/>
    </font>
    <font>
      <vertAlign val="superscript"/>
      <sz val="10"/>
      <color rgb="FF000000"/>
      <name val="Arial"/>
      <charset val="134"/>
    </font>
  </fonts>
  <fills count="63">
    <fill>
      <patternFill patternType="none"/>
    </fill>
    <fill>
      <patternFill patternType="gray125"/>
    </fill>
    <fill>
      <patternFill patternType="solid">
        <fgColor rgb="FFFFFF00"/>
        <bgColor rgb="FFFFFF00"/>
      </patternFill>
    </fill>
    <fill>
      <patternFill patternType="solid">
        <fgColor rgb="FFFFCC00"/>
        <bgColor rgb="FFFFCC00"/>
      </patternFill>
    </fill>
    <fill>
      <patternFill patternType="solid">
        <fgColor rgb="FFCCFFFF"/>
        <bgColor rgb="FFCCFFFF"/>
      </patternFill>
    </fill>
    <fill>
      <patternFill patternType="solid">
        <fgColor rgb="FF969696"/>
        <bgColor rgb="FF969696"/>
      </patternFill>
    </fill>
    <fill>
      <patternFill patternType="solid">
        <fgColor rgb="FFFFFFFF"/>
        <bgColor rgb="FFFFFFFF"/>
      </patternFill>
    </fill>
    <fill>
      <patternFill patternType="solid">
        <fgColor rgb="FFC0C0C0"/>
        <bgColor rgb="FFC0C0C0"/>
      </patternFill>
    </fill>
    <fill>
      <patternFill patternType="solid">
        <fgColor rgb="FFB7B7B7"/>
        <bgColor rgb="FFB7B7B7"/>
      </patternFill>
    </fill>
    <fill>
      <patternFill patternType="solid">
        <fgColor rgb="FFFFFFFF"/>
        <bgColor indexed="64"/>
      </patternFill>
    </fill>
    <fill>
      <patternFill patternType="solid">
        <fgColor rgb="FFA5A5A5"/>
        <bgColor indexed="64"/>
      </patternFill>
    </fill>
    <fill>
      <patternFill patternType="solid">
        <fgColor rgb="FFA5A5A5"/>
        <bgColor rgb="FF99CC00"/>
      </patternFill>
    </fill>
    <fill>
      <patternFill patternType="solid">
        <fgColor rgb="FFBFBFBF"/>
        <bgColor indexed="64"/>
      </patternFill>
    </fill>
    <fill>
      <patternFill patternType="solid">
        <fgColor rgb="FFBFBFBF"/>
        <bgColor rgb="FFC0C0C0"/>
      </patternFill>
    </fill>
    <fill>
      <patternFill patternType="solid">
        <fgColor rgb="FF99CC00"/>
        <bgColor rgb="FF99CC00"/>
      </patternFill>
    </fill>
    <fill>
      <patternFill patternType="solid">
        <fgColor rgb="FF00CCFF"/>
        <bgColor rgb="FF00CCFF"/>
      </patternFill>
    </fill>
    <fill>
      <patternFill patternType="solid">
        <fgColor rgb="FFFFFF00"/>
        <bgColor indexed="64"/>
      </patternFill>
    </fill>
    <fill>
      <patternFill patternType="solid">
        <fgColor rgb="FF92D050"/>
        <bgColor indexed="64"/>
      </patternFill>
    </fill>
    <fill>
      <patternFill patternType="solid">
        <fgColor rgb="FFFFC000"/>
        <bgColor rgb="FF00CCFF"/>
      </patternFill>
    </fill>
    <fill>
      <patternFill patternType="solid">
        <fgColor rgb="FF00B0F0"/>
        <bgColor rgb="FF99CC00"/>
      </patternFill>
    </fill>
    <fill>
      <patternFill patternType="solid">
        <fgColor rgb="FFA8D08E"/>
        <bgColor rgb="FF99CC00"/>
      </patternFill>
    </fill>
    <fill>
      <patternFill patternType="solid">
        <fgColor rgb="FF92D050"/>
        <bgColor rgb="FF99CC00"/>
      </patternFill>
    </fill>
    <fill>
      <patternFill patternType="solid">
        <fgColor rgb="FF999999"/>
        <bgColor rgb="FF999999"/>
      </patternFill>
    </fill>
    <fill>
      <patternFill patternType="solid">
        <fgColor rgb="FF99CC00"/>
        <bgColor indexed="64"/>
      </patternFill>
    </fill>
    <fill>
      <patternFill patternType="solid">
        <fgColor rgb="FFFFC7CE"/>
        <bgColor indexed="64"/>
      </patternFill>
    </fill>
    <fill>
      <patternFill patternType="solid">
        <fgColor rgb="FFFFBF00"/>
        <bgColor rgb="FFFFBF00"/>
      </patternFill>
    </fill>
    <fill>
      <patternFill patternType="solid">
        <fgColor rgb="FFFFC000"/>
        <bgColor indexed="64"/>
      </patternFill>
    </fill>
    <fill>
      <patternFill patternType="solid">
        <fgColor rgb="FFFFC000"/>
        <bgColor rgb="FFFFC000"/>
      </patternFill>
    </fill>
    <fill>
      <patternFill patternType="solid">
        <fgColor rgb="FF70AD46"/>
        <bgColor rgb="FF70AD46"/>
      </patternFill>
    </fill>
    <fill>
      <patternFill patternType="solid">
        <fgColor rgb="FF00B0F0"/>
        <bgColor indexed="64"/>
      </patternFill>
    </fill>
    <fill>
      <patternFill patternType="solid">
        <fgColor rgb="FF00B0F0"/>
        <bgColor rgb="FF70AD46"/>
      </patternFill>
    </fill>
    <fill>
      <patternFill patternType="solid">
        <fgColor rgb="FF6D9EEB"/>
        <bgColor rgb="FF6D9EEB"/>
      </patternFill>
    </fill>
    <fill>
      <patternFill patternType="solid">
        <fgColor rgb="FF93C47D"/>
        <bgColor rgb="FF93C47D"/>
      </patternFill>
    </fill>
    <fill>
      <patternFill patternType="solid">
        <fgColor rgb="FF6AA84F"/>
        <bgColor rgb="FF6AA84F"/>
      </patternFill>
    </fill>
    <fill>
      <patternFill patternType="solid">
        <fgColor rgb="FFFFFFFF"/>
        <bgColor rgb="FF99CC00"/>
      </patternFill>
    </fill>
    <fill>
      <patternFill patternType="solid">
        <fgColor rgb="FF008000"/>
        <bgColor rgb="FF008000"/>
      </patternFill>
    </fill>
    <fill>
      <patternFill patternType="solid">
        <fgColor rgb="FF00B0F0"/>
        <bgColor rgb="FFFFFF00"/>
      </patternFill>
    </fill>
    <fill>
      <patternFill patternType="solid">
        <fgColor rgb="FF00B0F0"/>
        <bgColor rgb="FFFFFFFF"/>
      </patternFill>
    </fill>
    <fill>
      <patternFill patternType="solid">
        <fgColor rgb="FFFFC000"/>
        <bgColor rgb="FF99CC00"/>
      </patternFill>
    </fill>
    <fill>
      <patternFill patternType="solid">
        <fgColor rgb="FFBFBFBF"/>
        <bgColor rgb="FF969696"/>
      </patternFill>
    </fill>
    <fill>
      <patternFill patternType="solid">
        <fgColor rgb="FFFFC000"/>
        <bgColor rgb="FFFFFF00"/>
      </patternFill>
    </fill>
    <fill>
      <patternFill patternType="solid">
        <fgColor rgb="FFFFC000"/>
        <bgColor rgb="FFFFFFFF"/>
      </patternFill>
    </fill>
    <fill>
      <patternFill patternType="solid">
        <fgColor rgb="FFA5A5A5"/>
        <bgColor rgb="FF969696"/>
      </patternFill>
    </fill>
    <fill>
      <patternFill patternType="solid">
        <fgColor rgb="FFA5A5A5"/>
        <bgColor rgb="FFA5A5A5"/>
      </patternFill>
    </fill>
    <fill>
      <patternFill patternType="solid">
        <fgColor rgb="FF666666"/>
        <bgColor rgb="FF666666"/>
      </patternFill>
    </fill>
    <fill>
      <patternFill patternType="solid">
        <fgColor rgb="FFFFC000"/>
        <bgColor rgb="FF969696"/>
      </patternFill>
    </fill>
    <fill>
      <patternFill patternType="solid">
        <fgColor rgb="FFFFFFFF"/>
        <bgColor rgb="FF969696"/>
      </patternFill>
    </fill>
    <fill>
      <patternFill patternType="solid">
        <fgColor rgb="FF808080"/>
        <bgColor rgb="FF808080"/>
      </patternFill>
    </fill>
    <fill>
      <patternFill patternType="solid">
        <fgColor rgb="FF969696"/>
        <bgColor indexed="64"/>
      </patternFill>
    </fill>
    <fill>
      <patternFill patternType="solid">
        <fgColor rgb="FFF1C232"/>
        <bgColor rgb="FFF1C232"/>
      </patternFill>
    </fill>
    <fill>
      <patternFill patternType="solid">
        <fgColor rgb="FFFFFF00"/>
        <bgColor rgb="FF969696"/>
      </patternFill>
    </fill>
    <fill>
      <patternFill patternType="solid">
        <fgColor rgb="FFBFBFBF"/>
        <bgColor rgb="FFBFBFBF"/>
      </patternFill>
    </fill>
    <fill>
      <patternFill patternType="solid">
        <fgColor rgb="FF92D050"/>
        <bgColor rgb="FFBFBFBF"/>
      </patternFill>
    </fill>
    <fill>
      <patternFill patternType="solid">
        <fgColor rgb="FFD8D8D8"/>
        <bgColor rgb="FFD8D8D8"/>
      </patternFill>
    </fill>
    <fill>
      <patternFill patternType="solid">
        <fgColor rgb="FF92D050"/>
        <bgColor rgb="FF969696"/>
      </patternFill>
    </fill>
    <fill>
      <patternFill patternType="solid">
        <fgColor rgb="FFFFFF00"/>
        <bgColor rgb="FFFFCC00"/>
      </patternFill>
    </fill>
    <fill>
      <patternFill patternType="solid">
        <fgColor rgb="FF7F7F7F"/>
        <bgColor indexed="64"/>
      </patternFill>
    </fill>
    <fill>
      <patternFill patternType="solid">
        <fgColor rgb="FFFFCC99"/>
        <bgColor rgb="FFFFCC99"/>
      </patternFill>
    </fill>
    <fill>
      <patternFill patternType="solid">
        <fgColor rgb="FF0C0C0C"/>
        <bgColor indexed="64"/>
      </patternFill>
    </fill>
    <fill>
      <patternFill patternType="solid">
        <fgColor rgb="FFE2EFD9"/>
        <bgColor indexed="64"/>
      </patternFill>
    </fill>
    <fill>
      <patternFill patternType="solid">
        <fgColor rgb="FFBED7EE"/>
        <bgColor indexed="64"/>
      </patternFill>
    </fill>
    <fill>
      <patternFill patternType="solid">
        <fgColor rgb="FFD8D8D8"/>
        <bgColor indexed="64"/>
      </patternFill>
    </fill>
    <fill>
      <patternFill patternType="solid">
        <fgColor rgb="FFF4B083"/>
        <bgColor indexed="64"/>
      </patternFill>
    </fill>
  </fills>
  <borders count="38">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thick">
        <color rgb="FF000000"/>
      </bottom>
      <diagonal/>
    </border>
    <border>
      <left/>
      <right style="medium">
        <color rgb="FF000000"/>
      </right>
      <top/>
      <bottom style="thick">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medium">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rgb="FF000000"/>
      </left>
      <right style="thin">
        <color rgb="FF000000"/>
      </right>
      <top/>
      <bottom/>
      <diagonal/>
    </border>
    <border>
      <left/>
      <right style="thin">
        <color rgb="FF000000"/>
      </right>
      <top/>
      <bottom/>
      <diagonal/>
    </border>
    <border>
      <left style="thin">
        <color indexed="64"/>
      </left>
      <right style="thin">
        <color indexed="64"/>
      </right>
      <top style="thin">
        <color indexed="64"/>
      </top>
      <bottom style="double">
        <color indexed="64"/>
      </bottom>
      <diagonal/>
    </border>
    <border>
      <left/>
      <right style="thin">
        <color rgb="FF000000"/>
      </right>
      <top style="thin">
        <color rgb="FF000000"/>
      </top>
      <bottom/>
      <diagonal/>
    </border>
    <border>
      <left style="medium">
        <color indexed="64"/>
      </left>
      <right style="medium">
        <color indexed="64"/>
      </right>
      <top style="medium">
        <color indexed="64"/>
      </top>
      <bottom style="medium">
        <color indexed="64"/>
      </bottom>
      <diagonal/>
    </border>
    <border>
      <left style="thin">
        <color rgb="FF000000"/>
      </left>
      <right/>
      <top/>
      <bottom/>
      <diagonal/>
    </border>
    <border>
      <left style="thin">
        <color indexed="64"/>
      </left>
      <right/>
      <top/>
      <bottom style="thin">
        <color indexed="64"/>
      </bottom>
      <diagonal/>
    </border>
    <border>
      <left/>
      <right/>
      <top/>
      <bottom style="thin">
        <color indexed="64"/>
      </bottom>
      <diagonal/>
    </border>
  </borders>
  <cellStyleXfs count="19">
    <xf numFmtId="0" fontId="0" fillId="0" borderId="0">
      <alignment vertical="center"/>
    </xf>
    <xf numFmtId="165" fontId="21" fillId="0" borderId="0">
      <alignment vertical="top"/>
      <protection locked="0"/>
    </xf>
    <xf numFmtId="9" fontId="21" fillId="0" borderId="0">
      <alignment vertical="top"/>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165" fontId="21" fillId="0" borderId="0">
      <alignment vertical="top"/>
      <protection locked="0"/>
    </xf>
    <xf numFmtId="0" fontId="21" fillId="0" borderId="0">
      <protection locked="0"/>
    </xf>
    <xf numFmtId="0" fontId="21" fillId="0" borderId="0">
      <protection locked="0"/>
    </xf>
    <xf numFmtId="0" fontId="21" fillId="0" borderId="0">
      <protection locked="0"/>
    </xf>
    <xf numFmtId="165" fontId="21" fillId="0" borderId="0">
      <alignment vertical="top"/>
      <protection locked="0"/>
    </xf>
    <xf numFmtId="0" fontId="21" fillId="0" borderId="0">
      <protection locked="0"/>
    </xf>
    <xf numFmtId="0" fontId="21" fillId="0" borderId="0">
      <protection locked="0"/>
    </xf>
    <xf numFmtId="0" fontId="21" fillId="0" borderId="0">
      <protection locked="0"/>
    </xf>
    <xf numFmtId="0" fontId="21" fillId="0" borderId="0">
      <protection locked="0"/>
    </xf>
    <xf numFmtId="165" fontId="21" fillId="0" borderId="0">
      <alignment vertical="top"/>
      <protection locked="0"/>
    </xf>
    <xf numFmtId="43" fontId="21" fillId="0" borderId="0">
      <alignment vertical="top"/>
      <protection locked="0"/>
    </xf>
    <xf numFmtId="165" fontId="21" fillId="0" borderId="0">
      <alignment vertical="top"/>
      <protection locked="0"/>
    </xf>
  </cellStyleXfs>
  <cellXfs count="1867">
    <xf numFmtId="0" fontId="0" fillId="0" borderId="0" xfId="0">
      <alignment vertical="center"/>
    </xf>
    <xf numFmtId="0" fontId="1" fillId="0" borderId="1" xfId="0" applyFont="1" applyBorder="1" applyAlignment="1">
      <alignment vertical="center" wrapText="1"/>
    </xf>
    <xf numFmtId="164" fontId="2" fillId="0" borderId="0" xfId="0" applyNumberFormat="1" applyFont="1" applyAlignment="1"/>
    <xf numFmtId="0" fontId="1" fillId="0" borderId="2" xfId="0" applyFont="1" applyBorder="1" applyAlignment="1">
      <alignment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3" fontId="2" fillId="0" borderId="3" xfId="0" applyNumberFormat="1" applyFont="1" applyBorder="1" applyAlignment="1">
      <alignment horizontal="right" vertical="center" wrapText="1"/>
    </xf>
    <xf numFmtId="3" fontId="2" fillId="0" borderId="0" xfId="0" applyNumberFormat="1" applyFont="1" applyAlignment="1"/>
    <xf numFmtId="0" fontId="2" fillId="0" borderId="4" xfId="0" applyFont="1" applyBorder="1" applyAlignment="1">
      <alignment vertical="center" wrapText="1"/>
    </xf>
    <xf numFmtId="0" fontId="2" fillId="0" borderId="5" xfId="0" applyFont="1" applyBorder="1" applyAlignment="1">
      <alignment vertical="center" wrapText="1"/>
    </xf>
    <xf numFmtId="3" fontId="2" fillId="0" borderId="5" xfId="0" applyNumberFormat="1" applyFont="1" applyBorder="1" applyAlignment="1">
      <alignment horizontal="right" vertical="center" wrapText="1"/>
    </xf>
    <xf numFmtId="0" fontId="1" fillId="0" borderId="5" xfId="0" applyFont="1" applyBorder="1" applyAlignment="1">
      <alignment vertical="center" wrapText="1"/>
    </xf>
    <xf numFmtId="3" fontId="1" fillId="0" borderId="5" xfId="0" applyNumberFormat="1" applyFont="1" applyBorder="1" applyAlignment="1">
      <alignment horizontal="right" vertical="center" wrapText="1"/>
    </xf>
    <xf numFmtId="0" fontId="2" fillId="0" borderId="0" xfId="0" applyFont="1">
      <alignment vertical="center"/>
    </xf>
    <xf numFmtId="0" fontId="1" fillId="0" borderId="11" xfId="0" applyFont="1" applyBorder="1" applyAlignment="1">
      <alignment vertical="center" wrapText="1"/>
    </xf>
    <xf numFmtId="3" fontId="1" fillId="0" borderId="5" xfId="0" applyNumberFormat="1" applyFont="1" applyBorder="1" applyAlignment="1">
      <alignment vertical="center" wrapText="1"/>
    </xf>
    <xf numFmtId="0" fontId="5" fillId="3" borderId="15" xfId="0" applyFont="1" applyFill="1" applyBorder="1" applyAlignment="1">
      <alignment vertical="top" wrapText="1"/>
    </xf>
    <xf numFmtId="165" fontId="5" fillId="3" borderId="15" xfId="0" applyNumberFormat="1" applyFont="1" applyFill="1" applyBorder="1" applyAlignment="1">
      <alignment vertical="top" wrapText="1"/>
    </xf>
    <xf numFmtId="0" fontId="5" fillId="4" borderId="15" xfId="0" applyFont="1" applyFill="1" applyBorder="1" applyAlignment="1">
      <alignment vertical="top"/>
    </xf>
    <xf numFmtId="165" fontId="6" fillId="4" borderId="15" xfId="0" applyNumberFormat="1" applyFont="1" applyFill="1" applyBorder="1" applyAlignment="1">
      <alignment vertical="top"/>
    </xf>
    <xf numFmtId="0" fontId="6" fillId="0" borderId="15" xfId="0" applyFont="1" applyBorder="1" applyAlignment="1">
      <alignment vertical="top"/>
    </xf>
    <xf numFmtId="164" fontId="6" fillId="0" borderId="15" xfId="0" applyNumberFormat="1" applyFont="1" applyBorder="1" applyAlignment="1">
      <alignment vertical="top"/>
    </xf>
    <xf numFmtId="164" fontId="6" fillId="4" borderId="15" xfId="0" applyNumberFormat="1" applyFont="1" applyFill="1" applyBorder="1" applyAlignment="1">
      <alignment vertical="top"/>
    </xf>
    <xf numFmtId="0" fontId="5" fillId="5" borderId="15" xfId="0" applyFont="1" applyFill="1" applyBorder="1" applyAlignment="1">
      <alignment vertical="top"/>
    </xf>
    <xf numFmtId="164" fontId="5" fillId="5" borderId="15" xfId="0" applyNumberFormat="1" applyFont="1" applyFill="1" applyBorder="1" applyAlignment="1">
      <alignment vertical="top"/>
    </xf>
    <xf numFmtId="164" fontId="5" fillId="4" borderId="15" xfId="0" applyNumberFormat="1" applyFont="1" applyFill="1" applyBorder="1" applyAlignment="1">
      <alignment vertical="top"/>
    </xf>
    <xf numFmtId="0" fontId="6" fillId="6" borderId="15" xfId="0" applyFont="1" applyFill="1" applyBorder="1" applyAlignment="1">
      <alignment vertical="top"/>
    </xf>
    <xf numFmtId="164" fontId="6" fillId="6" borderId="15" xfId="0" applyNumberFormat="1" applyFont="1" applyFill="1" applyBorder="1" applyAlignment="1">
      <alignment vertical="top"/>
    </xf>
    <xf numFmtId="0" fontId="7" fillId="0" borderId="15" xfId="0" applyFont="1" applyBorder="1" applyAlignment="1">
      <alignment vertical="top"/>
    </xf>
    <xf numFmtId="0" fontId="6" fillId="7" borderId="15" xfId="0" applyFont="1" applyFill="1" applyBorder="1" applyAlignment="1">
      <alignment vertical="top"/>
    </xf>
    <xf numFmtId="0" fontId="5" fillId="7" borderId="12" xfId="0" applyFont="1" applyFill="1" applyBorder="1" applyAlignment="1">
      <alignment vertical="top"/>
    </xf>
    <xf numFmtId="164" fontId="5" fillId="7" borderId="15" xfId="0" applyNumberFormat="1" applyFont="1" applyFill="1" applyBorder="1" applyAlignment="1">
      <alignment vertical="top"/>
    </xf>
    <xf numFmtId="0" fontId="8" fillId="7" borderId="12" xfId="0" applyFont="1" applyFill="1" applyBorder="1" applyAlignment="1">
      <alignment horizontal="center"/>
    </xf>
    <xf numFmtId="0" fontId="6" fillId="7" borderId="15" xfId="0" applyFont="1" applyFill="1" applyBorder="1" applyAlignment="1"/>
    <xf numFmtId="0" fontId="5" fillId="7" borderId="16" xfId="0" applyFont="1" applyFill="1" applyBorder="1" applyAlignment="1">
      <alignment horizontal="left" vertical="top" wrapText="1"/>
    </xf>
    <xf numFmtId="0" fontId="5" fillId="7" borderId="15" xfId="0" applyFont="1" applyFill="1" applyBorder="1" applyAlignment="1">
      <alignment vertical="top" wrapText="1"/>
    </xf>
    <xf numFmtId="0" fontId="6" fillId="0" borderId="15" xfId="0" applyFont="1" applyBorder="1" applyAlignment="1"/>
    <xf numFmtId="166" fontId="6" fillId="0" borderId="15" xfId="0" applyNumberFormat="1" applyFont="1" applyBorder="1" applyAlignment="1"/>
    <xf numFmtId="3" fontId="9" fillId="7" borderId="15" xfId="0" applyNumberFormat="1" applyFont="1" applyFill="1" applyBorder="1" applyAlignment="1"/>
    <xf numFmtId="0" fontId="6" fillId="0" borderId="0" xfId="0" applyFont="1" applyAlignment="1"/>
    <xf numFmtId="0" fontId="10" fillId="0" borderId="0" xfId="0" applyFont="1" applyAlignment="1"/>
    <xf numFmtId="165" fontId="10" fillId="0" borderId="0" xfId="1" applyFont="1" applyAlignment="1" applyProtection="1"/>
    <xf numFmtId="165" fontId="11" fillId="8" borderId="0" xfId="1" applyFont="1" applyFill="1" applyAlignment="1" applyProtection="1">
      <alignment horizontal="center"/>
    </xf>
    <xf numFmtId="0" fontId="12" fillId="0" borderId="0" xfId="0" applyFont="1" applyAlignment="1"/>
    <xf numFmtId="0" fontId="11" fillId="7" borderId="15" xfId="0" applyFont="1" applyFill="1" applyBorder="1" applyAlignment="1">
      <alignment horizontal="center" vertical="top"/>
    </xf>
    <xf numFmtId="164" fontId="11" fillId="7" borderId="15" xfId="0" applyNumberFormat="1" applyFont="1" applyFill="1" applyBorder="1" applyAlignment="1">
      <alignment horizontal="center" vertical="top" wrapText="1"/>
    </xf>
    <xf numFmtId="165" fontId="11" fillId="7" borderId="15" xfId="1" applyFont="1" applyFill="1" applyBorder="1" applyAlignment="1" applyProtection="1">
      <alignment horizontal="center" vertical="top" wrapText="1"/>
    </xf>
    <xf numFmtId="0" fontId="13" fillId="0" borderId="0" xfId="0" applyFont="1" applyAlignment="1">
      <alignment vertical="top"/>
    </xf>
    <xf numFmtId="0" fontId="14" fillId="0" borderId="0" xfId="0" applyFont="1" applyAlignment="1"/>
    <xf numFmtId="0" fontId="15" fillId="0" borderId="15" xfId="0" applyFont="1" applyBorder="1" applyAlignment="1"/>
    <xf numFmtId="164" fontId="15" fillId="0" borderId="15" xfId="0" applyNumberFormat="1" applyFont="1" applyBorder="1" applyAlignment="1"/>
    <xf numFmtId="165" fontId="15" fillId="0" borderId="15" xfId="1" applyFont="1" applyBorder="1" applyAlignment="1" applyProtection="1"/>
    <xf numFmtId="164" fontId="15" fillId="0" borderId="15" xfId="1" applyNumberFormat="1" applyFont="1" applyBorder="1" applyAlignment="1" applyProtection="1"/>
    <xf numFmtId="0" fontId="3" fillId="0" borderId="0" xfId="0" applyFont="1" applyAlignment="1"/>
    <xf numFmtId="0" fontId="15" fillId="0" borderId="15" xfId="0" applyFont="1" applyBorder="1" applyAlignment="1">
      <alignment wrapText="1"/>
    </xf>
    <xf numFmtId="0" fontId="15" fillId="0" borderId="15" xfId="0" applyFont="1" applyBorder="1" applyAlignment="1">
      <alignment horizontal="left"/>
    </xf>
    <xf numFmtId="0" fontId="16" fillId="0" borderId="0" xfId="0" applyFont="1" applyAlignment="1"/>
    <xf numFmtId="0" fontId="17" fillId="0" borderId="15" xfId="0" applyFont="1" applyBorder="1" applyAlignment="1">
      <alignment horizontal="left" wrapText="1"/>
    </xf>
    <xf numFmtId="164" fontId="17" fillId="0" borderId="15" xfId="0" applyNumberFormat="1" applyFont="1" applyBorder="1" applyAlignment="1"/>
    <xf numFmtId="165" fontId="17" fillId="0" borderId="15" xfId="1" applyFont="1" applyBorder="1" applyAlignment="1" applyProtection="1"/>
    <xf numFmtId="164" fontId="17" fillId="0" borderId="15" xfId="1" applyNumberFormat="1" applyFont="1" applyBorder="1" applyAlignment="1" applyProtection="1"/>
    <xf numFmtId="0" fontId="18" fillId="0" borderId="0" xfId="0" applyFont="1" applyAlignment="1"/>
    <xf numFmtId="0" fontId="15" fillId="0" borderId="15" xfId="0" applyFont="1" applyBorder="1" applyAlignment="1">
      <alignment horizontal="left" wrapText="1"/>
    </xf>
    <xf numFmtId="164" fontId="3" fillId="0" borderId="0" xfId="0" applyNumberFormat="1" applyFont="1" applyAlignment="1"/>
    <xf numFmtId="0" fontId="15" fillId="0" borderId="18" xfId="0" applyFont="1" applyBorder="1" applyAlignment="1">
      <alignment horizontal="left" wrapText="1"/>
    </xf>
    <xf numFmtId="164" fontId="15" fillId="0" borderId="15" xfId="1" applyNumberFormat="1" applyFont="1" applyFill="1" applyBorder="1" applyAlignment="1" applyProtection="1"/>
    <xf numFmtId="0" fontId="11" fillId="0" borderId="15" xfId="0" applyFont="1" applyBorder="1" applyAlignment="1">
      <alignment horizontal="left"/>
    </xf>
    <xf numFmtId="164" fontId="11" fillId="0" borderId="15" xfId="0" applyNumberFormat="1" applyFont="1" applyBorder="1" applyAlignment="1"/>
    <xf numFmtId="165" fontId="11" fillId="0" borderId="15" xfId="1" applyFont="1" applyBorder="1" applyAlignment="1" applyProtection="1"/>
    <xf numFmtId="164" fontId="11" fillId="0" borderId="15" xfId="1" applyNumberFormat="1" applyFont="1" applyBorder="1" applyAlignment="1" applyProtection="1"/>
    <xf numFmtId="164" fontId="19" fillId="0" borderId="15" xfId="0" applyNumberFormat="1" applyFont="1" applyBorder="1" applyAlignment="1"/>
    <xf numFmtId="165" fontId="19" fillId="0" borderId="15" xfId="1" applyFont="1" applyBorder="1" applyAlignment="1" applyProtection="1"/>
    <xf numFmtId="164" fontId="19" fillId="0" borderId="15" xfId="1" applyNumberFormat="1" applyFont="1" applyBorder="1" applyAlignment="1" applyProtection="1"/>
    <xf numFmtId="0" fontId="11" fillId="0" borderId="15" xfId="0" applyFont="1" applyBorder="1" applyAlignment="1"/>
    <xf numFmtId="0" fontId="17" fillId="0" borderId="15" xfId="0" applyFont="1" applyBorder="1" applyAlignment="1"/>
    <xf numFmtId="167" fontId="17" fillId="0" borderId="15" xfId="0" applyNumberFormat="1" applyFont="1" applyBorder="1" applyAlignment="1"/>
    <xf numFmtId="167" fontId="15" fillId="0" borderId="15" xfId="0" applyNumberFormat="1" applyFont="1" applyBorder="1" applyAlignment="1"/>
    <xf numFmtId="0" fontId="20" fillId="0" borderId="0" xfId="0" applyFont="1" applyAlignment="1"/>
    <xf numFmtId="0" fontId="21" fillId="0" borderId="0" xfId="0" applyFont="1" applyAlignment="1"/>
    <xf numFmtId="165" fontId="21" fillId="0" borderId="0" xfId="1" applyFont="1" applyAlignment="1" applyProtection="1"/>
    <xf numFmtId="165" fontId="6" fillId="0" borderId="0" xfId="1" applyFont="1" applyAlignment="1" applyProtection="1"/>
    <xf numFmtId="164" fontId="5" fillId="2" borderId="15" xfId="0" applyNumberFormat="1" applyFont="1" applyFill="1" applyBorder="1" applyAlignment="1">
      <alignment horizontal="left" vertical="top" wrapText="1"/>
    </xf>
    <xf numFmtId="164" fontId="5" fillId="2" borderId="15" xfId="0" applyNumberFormat="1" applyFont="1" applyFill="1" applyBorder="1" applyAlignment="1">
      <alignment horizontal="center" vertical="top" wrapText="1"/>
    </xf>
    <xf numFmtId="165" fontId="5" fillId="2" borderId="15" xfId="1" applyFont="1" applyFill="1" applyBorder="1" applyAlignment="1" applyProtection="1">
      <alignment horizontal="center" vertical="top" wrapText="1"/>
    </xf>
    <xf numFmtId="164" fontId="22" fillId="2" borderId="15" xfId="0" applyNumberFormat="1" applyFont="1" applyFill="1" applyBorder="1" applyAlignment="1">
      <alignment horizontal="center" vertical="top" wrapText="1"/>
    </xf>
    <xf numFmtId="164" fontId="22" fillId="2" borderId="19" xfId="0" applyNumberFormat="1" applyFont="1" applyFill="1" applyBorder="1" applyAlignment="1">
      <alignment horizontal="center" vertical="top" wrapText="1"/>
    </xf>
    <xf numFmtId="165" fontId="22" fillId="2" borderId="19" xfId="1" applyFont="1" applyFill="1" applyBorder="1" applyAlignment="1" applyProtection="1">
      <alignment horizontal="center" vertical="top" wrapText="1"/>
    </xf>
    <xf numFmtId="0" fontId="6" fillId="0" borderId="15" xfId="0" applyFont="1" applyBorder="1" applyAlignment="1">
      <alignment horizontal="left" vertical="top" wrapText="1"/>
    </xf>
    <xf numFmtId="164" fontId="5" fillId="0" borderId="15" xfId="0" applyNumberFormat="1" applyFont="1" applyBorder="1" applyAlignment="1">
      <alignment horizontal="right" vertical="top" wrapText="1"/>
    </xf>
    <xf numFmtId="164" fontId="5" fillId="0" borderId="20" xfId="0" applyNumberFormat="1" applyFont="1" applyBorder="1" applyAlignment="1">
      <alignment horizontal="right"/>
    </xf>
    <xf numFmtId="164" fontId="5" fillId="0" borderId="12" xfId="0" applyNumberFormat="1" applyFont="1" applyBorder="1" applyAlignment="1"/>
    <xf numFmtId="164" fontId="5" fillId="0" borderId="15" xfId="1" applyNumberFormat="1" applyFont="1" applyBorder="1" applyAlignment="1" applyProtection="1">
      <alignment wrapText="1"/>
    </xf>
    <xf numFmtId="164" fontId="5" fillId="9" borderId="18" xfId="1" applyNumberFormat="1" applyFont="1" applyFill="1" applyBorder="1" applyAlignment="1" applyProtection="1"/>
    <xf numFmtId="164" fontId="6" fillId="0" borderId="15" xfId="0" applyNumberFormat="1" applyFont="1" applyBorder="1" applyAlignment="1"/>
    <xf numFmtId="164" fontId="5" fillId="0" borderId="18" xfId="1" applyNumberFormat="1" applyFont="1" applyBorder="1" applyAlignment="1" applyProtection="1"/>
    <xf numFmtId="164" fontId="6" fillId="0" borderId="15" xfId="1" applyNumberFormat="1" applyFont="1" applyBorder="1" applyAlignment="1" applyProtection="1"/>
    <xf numFmtId="0" fontId="6" fillId="0" borderId="15" xfId="0" applyFont="1" applyBorder="1" applyAlignment="1">
      <alignment vertical="top" wrapText="1"/>
    </xf>
    <xf numFmtId="164" fontId="5" fillId="0" borderId="15" xfId="0" applyNumberFormat="1" applyFont="1" applyBorder="1" applyAlignment="1"/>
    <xf numFmtId="164" fontId="5" fillId="0" borderId="15" xfId="1" applyNumberFormat="1" applyFont="1" applyBorder="1" applyAlignment="1" applyProtection="1"/>
    <xf numFmtId="164" fontId="6" fillId="0" borderId="15" xfId="0" applyNumberFormat="1" applyFont="1" applyBorder="1" applyAlignment="1">
      <alignment vertical="top" wrapText="1"/>
    </xf>
    <xf numFmtId="164" fontId="5" fillId="0" borderId="15" xfId="0" applyNumberFormat="1" applyFont="1" applyBorder="1" applyAlignment="1">
      <alignment wrapText="1"/>
    </xf>
    <xf numFmtId="0" fontId="6" fillId="0" borderId="15" xfId="0" applyFont="1" applyBorder="1" applyAlignment="1">
      <alignment wrapText="1"/>
    </xf>
    <xf numFmtId="164" fontId="5" fillId="0" borderId="15" xfId="0" applyNumberFormat="1" applyFont="1" applyBorder="1" applyAlignment="1">
      <alignment vertical="top" wrapText="1"/>
    </xf>
    <xf numFmtId="0" fontId="6" fillId="0" borderId="15" xfId="0" applyFont="1" applyBorder="1" applyAlignment="1">
      <alignment horizontal="left"/>
    </xf>
    <xf numFmtId="0" fontId="6" fillId="0" borderId="0" xfId="0" applyFont="1" applyAlignment="1">
      <alignment vertical="top"/>
    </xf>
    <xf numFmtId="164" fontId="5" fillId="0" borderId="15" xfId="0" applyNumberFormat="1" applyFont="1" applyBorder="1" applyAlignment="1">
      <alignment vertical="top"/>
    </xf>
    <xf numFmtId="164" fontId="5" fillId="7" borderId="15" xfId="0" applyNumberFormat="1" applyFont="1" applyFill="1" applyBorder="1" applyAlignment="1">
      <alignment horizontal="right" vertical="top"/>
    </xf>
    <xf numFmtId="164" fontId="5" fillId="7" borderId="15" xfId="1" applyNumberFormat="1" applyFont="1" applyFill="1" applyBorder="1" applyAlignment="1" applyProtection="1">
      <alignment horizontal="right" vertical="top"/>
    </xf>
    <xf numFmtId="164" fontId="5" fillId="7" borderId="12" xfId="0" applyNumberFormat="1" applyFont="1" applyFill="1" applyBorder="1" applyAlignment="1">
      <alignment horizontal="right" vertical="top"/>
    </xf>
    <xf numFmtId="164" fontId="5" fillId="7" borderId="18" xfId="0" applyNumberFormat="1" applyFont="1" applyFill="1" applyBorder="1" applyAlignment="1">
      <alignment horizontal="right" vertical="top"/>
    </xf>
    <xf numFmtId="164" fontId="5" fillId="7" borderId="18" xfId="1" applyNumberFormat="1" applyFont="1" applyFill="1" applyBorder="1" applyAlignment="1" applyProtection="1">
      <alignment horizontal="right" vertical="top"/>
    </xf>
    <xf numFmtId="164" fontId="6" fillId="7" borderId="15" xfId="0" applyNumberFormat="1" applyFont="1" applyFill="1" applyBorder="1" applyAlignment="1">
      <alignment horizontal="right" vertical="top"/>
    </xf>
    <xf numFmtId="164" fontId="5" fillId="7" borderId="12" xfId="1" applyNumberFormat="1" applyFont="1" applyFill="1" applyBorder="1" applyAlignment="1" applyProtection="1">
      <alignment horizontal="right" vertical="top"/>
    </xf>
    <xf numFmtId="164" fontId="6" fillId="7" borderId="15" xfId="0" applyNumberFormat="1" applyFont="1" applyFill="1" applyBorder="1" applyAlignment="1">
      <alignment vertical="top"/>
    </xf>
    <xf numFmtId="164" fontId="5" fillId="7" borderId="12" xfId="0" applyNumberFormat="1" applyFont="1" applyFill="1" applyBorder="1" applyAlignment="1">
      <alignment vertical="top"/>
    </xf>
    <xf numFmtId="164" fontId="5" fillId="7" borderId="18" xfId="0" applyNumberFormat="1" applyFont="1" applyFill="1" applyBorder="1" applyAlignment="1">
      <alignment vertical="top"/>
    </xf>
    <xf numFmtId="164" fontId="5" fillId="7" borderId="18" xfId="1" applyNumberFormat="1" applyFont="1" applyFill="1" applyBorder="1" applyAlignment="1" applyProtection="1">
      <alignment vertical="top"/>
    </xf>
    <xf numFmtId="165" fontId="5" fillId="7" borderId="15" xfId="1" applyFont="1" applyFill="1" applyBorder="1" applyAlignment="1" applyProtection="1">
      <alignment horizontal="right" vertical="top"/>
    </xf>
    <xf numFmtId="165" fontId="5" fillId="7" borderId="12" xfId="1" applyFont="1" applyFill="1" applyBorder="1" applyAlignment="1" applyProtection="1">
      <alignment horizontal="right" vertical="top"/>
    </xf>
    <xf numFmtId="9" fontId="5" fillId="7" borderId="18" xfId="2" applyFont="1" applyFill="1" applyBorder="1" applyAlignment="1" applyProtection="1">
      <alignment vertical="top"/>
    </xf>
    <xf numFmtId="165" fontId="5" fillId="7" borderId="18" xfId="1" applyFont="1" applyFill="1" applyBorder="1" applyAlignment="1" applyProtection="1">
      <alignment vertical="top"/>
    </xf>
    <xf numFmtId="9" fontId="5" fillId="7" borderId="18" xfId="1" applyNumberFormat="1" applyFont="1" applyFill="1" applyBorder="1" applyAlignment="1" applyProtection="1">
      <alignment vertical="top"/>
    </xf>
    <xf numFmtId="168" fontId="6" fillId="0" borderId="0" xfId="0" applyNumberFormat="1" applyFont="1" applyAlignment="1">
      <alignment wrapText="1"/>
    </xf>
    <xf numFmtId="169" fontId="6" fillId="0" borderId="0" xfId="0" applyNumberFormat="1" applyFont="1" applyAlignment="1"/>
    <xf numFmtId="9" fontId="6" fillId="0" borderId="0" xfId="2" applyFont="1" applyAlignment="1" applyProtection="1"/>
    <xf numFmtId="164" fontId="6" fillId="0" borderId="0" xfId="0" applyNumberFormat="1" applyFont="1" applyAlignment="1"/>
    <xf numFmtId="164" fontId="6" fillId="0" borderId="0" xfId="0" applyNumberFormat="1" applyFont="1" applyAlignment="1">
      <alignment vertical="top"/>
    </xf>
    <xf numFmtId="3" fontId="5" fillId="0" borderId="0" xfId="0" applyNumberFormat="1" applyFont="1" applyAlignment="1"/>
    <xf numFmtId="0" fontId="6" fillId="0" borderId="0" xfId="0" applyFont="1" applyAlignment="1">
      <alignment wrapText="1"/>
    </xf>
    <xf numFmtId="165" fontId="2" fillId="0" borderId="0" xfId="1" applyFont="1" applyAlignment="1" applyProtection="1"/>
    <xf numFmtId="0" fontId="23" fillId="0" borderId="0" xfId="0" applyFont="1" applyAlignment="1"/>
    <xf numFmtId="165" fontId="23" fillId="0" borderId="0" xfId="1" applyFont="1" applyAlignment="1" applyProtection="1"/>
    <xf numFmtId="0" fontId="5" fillId="10" borderId="17" xfId="0" applyFont="1" applyFill="1" applyBorder="1" applyAlignment="1">
      <alignment horizontal="left"/>
    </xf>
    <xf numFmtId="0" fontId="5" fillId="10" borderId="15" xfId="0" applyFont="1" applyFill="1" applyBorder="1" applyAlignment="1">
      <alignment vertical="top"/>
    </xf>
    <xf numFmtId="164" fontId="5" fillId="11" borderId="22" xfId="0" applyNumberFormat="1" applyFont="1" applyFill="1" applyBorder="1" applyAlignment="1">
      <alignment horizontal="center" vertical="top" wrapText="1"/>
    </xf>
    <xf numFmtId="165" fontId="5" fillId="11" borderId="22" xfId="1" applyFont="1" applyFill="1" applyBorder="1" applyAlignment="1" applyProtection="1">
      <alignment horizontal="center" vertical="top" wrapText="1"/>
    </xf>
    <xf numFmtId="0" fontId="24" fillId="0" borderId="15" xfId="0" applyFont="1" applyBorder="1" applyAlignment="1">
      <alignment horizontal="left" vertical="top"/>
    </xf>
    <xf numFmtId="164" fontId="6" fillId="0" borderId="16" xfId="0" applyNumberFormat="1" applyFont="1" applyBorder="1" applyAlignment="1">
      <alignment vertical="top"/>
    </xf>
    <xf numFmtId="165" fontId="6" fillId="0" borderId="21" xfId="1" applyFont="1" applyBorder="1" applyAlignment="1" applyProtection="1">
      <alignment vertical="top"/>
    </xf>
    <xf numFmtId="0" fontId="23" fillId="0" borderId="0" xfId="0" applyFont="1" applyAlignment="1">
      <alignment vertical="top"/>
    </xf>
    <xf numFmtId="164" fontId="23" fillId="0" borderId="15" xfId="0" applyNumberFormat="1" applyFont="1" applyBorder="1" applyAlignment="1"/>
    <xf numFmtId="0" fontId="24" fillId="0" borderId="15" xfId="0" applyFont="1" applyBorder="1" applyAlignment="1">
      <alignment vertical="top" wrapText="1"/>
    </xf>
    <xf numFmtId="164" fontId="22" fillId="0" borderId="15" xfId="0" applyNumberFormat="1" applyFont="1" applyBorder="1" applyAlignment="1">
      <alignment vertical="top"/>
    </xf>
    <xf numFmtId="164" fontId="5" fillId="0" borderId="16" xfId="0" applyNumberFormat="1" applyFont="1" applyBorder="1" applyAlignment="1">
      <alignment vertical="top"/>
    </xf>
    <xf numFmtId="164" fontId="22" fillId="0" borderId="15" xfId="0" applyNumberFormat="1" applyFont="1" applyBorder="1" applyAlignment="1"/>
    <xf numFmtId="0" fontId="24" fillId="0" borderId="15" xfId="0" applyFont="1" applyBorder="1" applyAlignment="1">
      <alignment horizontal="left"/>
    </xf>
    <xf numFmtId="165" fontId="6" fillId="0" borderId="12" xfId="1" applyFont="1" applyBorder="1" applyAlignment="1" applyProtection="1"/>
    <xf numFmtId="0" fontId="6" fillId="0" borderId="19" xfId="0" applyFont="1" applyBorder="1" applyAlignment="1"/>
    <xf numFmtId="164" fontId="6" fillId="0" borderId="19" xfId="0" applyNumberFormat="1" applyFont="1" applyBorder="1" applyAlignment="1"/>
    <xf numFmtId="164" fontId="5" fillId="0" borderId="19" xfId="0" applyNumberFormat="1" applyFont="1" applyBorder="1" applyAlignment="1"/>
    <xf numFmtId="165" fontId="6" fillId="0" borderId="22" xfId="1" applyFont="1" applyBorder="1" applyAlignment="1" applyProtection="1"/>
    <xf numFmtId="0" fontId="5" fillId="12" borderId="15" xfId="0" applyFont="1" applyFill="1" applyBorder="1" applyAlignment="1"/>
    <xf numFmtId="164" fontId="5" fillId="12" borderId="15" xfId="0" applyNumberFormat="1" applyFont="1" applyFill="1" applyBorder="1" applyAlignment="1"/>
    <xf numFmtId="165" fontId="5" fillId="12" borderId="15" xfId="1" applyFont="1" applyFill="1" applyBorder="1" applyAlignment="1" applyProtection="1"/>
    <xf numFmtId="0" fontId="22" fillId="0" borderId="0" xfId="0" applyFont="1" applyAlignment="1"/>
    <xf numFmtId="0" fontId="5" fillId="0" borderId="0" xfId="0" applyFont="1" applyAlignment="1"/>
    <xf numFmtId="164" fontId="5" fillId="0" borderId="0" xfId="0" applyNumberFormat="1" applyFont="1" applyAlignment="1"/>
    <xf numFmtId="3" fontId="22" fillId="0" borderId="0" xfId="0" applyNumberFormat="1" applyFont="1" applyAlignment="1">
      <alignment vertical="top"/>
    </xf>
    <xf numFmtId="165" fontId="5" fillId="0" borderId="0" xfId="1" applyFont="1" applyAlignment="1" applyProtection="1"/>
    <xf numFmtId="0" fontId="25" fillId="0" borderId="0" xfId="0" applyFont="1" applyAlignment="1"/>
    <xf numFmtId="164" fontId="23" fillId="0" borderId="0" xfId="0" applyNumberFormat="1" applyFont="1" applyAlignment="1"/>
    <xf numFmtId="3" fontId="23" fillId="0" borderId="0" xfId="0" applyNumberFormat="1" applyFont="1" applyAlignment="1"/>
    <xf numFmtId="170" fontId="23" fillId="0" borderId="0" xfId="1" applyNumberFormat="1" applyFont="1" applyAlignment="1" applyProtection="1"/>
    <xf numFmtId="0" fontId="26" fillId="10" borderId="17" xfId="0" applyFont="1" applyFill="1" applyBorder="1" applyAlignment="1">
      <alignment horizontal="left"/>
    </xf>
    <xf numFmtId="0" fontId="26" fillId="12" borderId="15" xfId="0" applyFont="1" applyFill="1" applyBorder="1" applyAlignment="1">
      <alignment vertical="top"/>
    </xf>
    <xf numFmtId="164" fontId="27" fillId="13" borderId="15" xfId="0" applyNumberFormat="1" applyFont="1" applyFill="1" applyBorder="1" applyAlignment="1">
      <alignment horizontal="center" vertical="top" wrapText="1"/>
    </xf>
    <xf numFmtId="164" fontId="26" fillId="11" borderId="22" xfId="0" applyNumberFormat="1" applyFont="1" applyFill="1" applyBorder="1" applyAlignment="1">
      <alignment horizontal="center" vertical="top" wrapText="1"/>
    </xf>
    <xf numFmtId="165" fontId="26" fillId="11" borderId="22" xfId="1" applyFont="1" applyFill="1" applyBorder="1" applyAlignment="1" applyProtection="1">
      <alignment horizontal="center" vertical="top" wrapText="1"/>
    </xf>
    <xf numFmtId="0" fontId="24" fillId="0" borderId="15" xfId="0" applyFont="1" applyBorder="1" applyAlignment="1">
      <alignment vertical="top"/>
    </xf>
    <xf numFmtId="3" fontId="24" fillId="0" borderId="16" xfId="0" applyNumberFormat="1" applyFont="1" applyBorder="1" applyAlignment="1">
      <alignment vertical="top"/>
    </xf>
    <xf numFmtId="3" fontId="24" fillId="0" borderId="15" xfId="0" applyNumberFormat="1" applyFont="1" applyBorder="1" applyAlignment="1">
      <alignment vertical="top"/>
    </xf>
    <xf numFmtId="164" fontId="24" fillId="0" borderId="16" xfId="0" applyNumberFormat="1" applyFont="1" applyBorder="1" applyAlignment="1">
      <alignment vertical="top"/>
    </xf>
    <xf numFmtId="165" fontId="24" fillId="0" borderId="16" xfId="1" applyFont="1" applyBorder="1" applyAlignment="1" applyProtection="1">
      <alignment vertical="top"/>
    </xf>
    <xf numFmtId="0" fontId="24" fillId="0" borderId="15" xfId="0" applyFont="1" applyBorder="1" applyAlignment="1"/>
    <xf numFmtId="3" fontId="24" fillId="0" borderId="15" xfId="0" applyNumberFormat="1" applyFont="1" applyBorder="1" applyAlignment="1"/>
    <xf numFmtId="0" fontId="7" fillId="0" borderId="0" xfId="0" applyFont="1" applyAlignment="1"/>
    <xf numFmtId="0" fontId="7" fillId="0" borderId="15" xfId="0" applyFont="1" applyBorder="1" applyAlignment="1"/>
    <xf numFmtId="0" fontId="7" fillId="0" borderId="15" xfId="0" applyFont="1" applyBorder="1" applyAlignment="1">
      <alignment vertical="top" wrapText="1"/>
    </xf>
    <xf numFmtId="3" fontId="7" fillId="0" borderId="15" xfId="0" applyNumberFormat="1" applyFont="1" applyBorder="1" applyAlignment="1"/>
    <xf numFmtId="3" fontId="7" fillId="0" borderId="15" xfId="0" applyNumberFormat="1" applyFont="1" applyBorder="1" applyAlignment="1">
      <alignment vertical="top"/>
    </xf>
    <xf numFmtId="164" fontId="7" fillId="0" borderId="16" xfId="0" applyNumberFormat="1" applyFont="1" applyBorder="1" applyAlignment="1">
      <alignment vertical="top"/>
    </xf>
    <xf numFmtId="165" fontId="7" fillId="0" borderId="16" xfId="1" applyFont="1" applyBorder="1" applyAlignment="1" applyProtection="1">
      <alignment vertical="top"/>
    </xf>
    <xf numFmtId="0" fontId="7" fillId="0" borderId="15" xfId="0" applyFont="1" applyBorder="1" applyAlignment="1">
      <alignment horizontal="left"/>
    </xf>
    <xf numFmtId="3" fontId="6" fillId="0" borderId="15" xfId="0" applyNumberFormat="1" applyFont="1" applyBorder="1" applyAlignment="1"/>
    <xf numFmtId="3" fontId="6" fillId="0" borderId="15" xfId="0" applyNumberFormat="1" applyFont="1" applyBorder="1" applyAlignment="1">
      <alignment vertical="top"/>
    </xf>
    <xf numFmtId="165" fontId="6" fillId="0" borderId="16" xfId="1" applyFont="1" applyBorder="1" applyAlignment="1" applyProtection="1">
      <alignment vertical="top"/>
    </xf>
    <xf numFmtId="164" fontId="7" fillId="0" borderId="15" xfId="0" applyNumberFormat="1" applyFont="1" applyBorder="1" applyAlignment="1">
      <alignment vertical="top"/>
    </xf>
    <xf numFmtId="0" fontId="26" fillId="12" borderId="15" xfId="0" applyFont="1" applyFill="1" applyBorder="1" applyAlignment="1"/>
    <xf numFmtId="3" fontId="26" fillId="12" borderId="15" xfId="0" applyNumberFormat="1" applyFont="1" applyFill="1" applyBorder="1" applyAlignment="1"/>
    <xf numFmtId="164" fontId="26" fillId="12" borderId="16" xfId="0" applyNumberFormat="1" applyFont="1" applyFill="1" applyBorder="1" applyAlignment="1">
      <alignment vertical="top"/>
    </xf>
    <xf numFmtId="165" fontId="26" fillId="12" borderId="16" xfId="1" applyFont="1" applyFill="1" applyBorder="1" applyAlignment="1" applyProtection="1">
      <alignment vertical="top"/>
    </xf>
    <xf numFmtId="3" fontId="6" fillId="0" borderId="0" xfId="0" applyNumberFormat="1" applyFont="1" applyAlignment="1"/>
    <xf numFmtId="167" fontId="6" fillId="0" borderId="0" xfId="0" applyNumberFormat="1" applyFont="1" applyAlignment="1">
      <alignment vertical="top"/>
    </xf>
    <xf numFmtId="167" fontId="6" fillId="0" borderId="0" xfId="0" applyNumberFormat="1" applyFont="1" applyAlignment="1"/>
    <xf numFmtId="164" fontId="6" fillId="0" borderId="0" xfId="1" applyNumberFormat="1" applyFont="1" applyAlignment="1" applyProtection="1"/>
    <xf numFmtId="164" fontId="26" fillId="11" borderId="22" xfId="1" applyNumberFormat="1" applyFont="1" applyFill="1" applyBorder="1" applyAlignment="1" applyProtection="1">
      <alignment horizontal="center" vertical="top" wrapText="1"/>
    </xf>
    <xf numFmtId="164" fontId="5" fillId="11" borderId="22" xfId="1" applyNumberFormat="1" applyFont="1" applyFill="1" applyBorder="1" applyAlignment="1" applyProtection="1">
      <alignment horizontal="center" vertical="top" wrapText="1"/>
    </xf>
    <xf numFmtId="164" fontId="24" fillId="0" borderId="16" xfId="1" applyNumberFormat="1" applyFont="1" applyBorder="1" applyAlignment="1" applyProtection="1">
      <alignment vertical="top"/>
    </xf>
    <xf numFmtId="171" fontId="24" fillId="0" borderId="16" xfId="1" applyNumberFormat="1" applyFont="1" applyBorder="1" applyAlignment="1" applyProtection="1">
      <alignment vertical="top"/>
    </xf>
    <xf numFmtId="0" fontId="24" fillId="0" borderId="0" xfId="0" applyFont="1" applyAlignment="1"/>
    <xf numFmtId="164" fontId="24" fillId="0" borderId="15" xfId="0" applyNumberFormat="1" applyFont="1" applyBorder="1" applyAlignment="1">
      <alignment vertical="top"/>
    </xf>
    <xf numFmtId="164" fontId="26" fillId="12" borderId="16" xfId="1" applyNumberFormat="1" applyFont="1" applyFill="1" applyBorder="1" applyAlignment="1" applyProtection="1">
      <alignment vertical="top"/>
    </xf>
    <xf numFmtId="171" fontId="26" fillId="12" borderId="16" xfId="1" applyNumberFormat="1" applyFont="1" applyFill="1" applyBorder="1" applyAlignment="1" applyProtection="1">
      <alignment vertical="top"/>
    </xf>
    <xf numFmtId="167" fontId="5" fillId="0" borderId="0" xfId="0" applyNumberFormat="1" applyFont="1" applyAlignment="1">
      <alignment vertical="top"/>
    </xf>
    <xf numFmtId="164" fontId="5" fillId="0" borderId="0" xfId="1" applyNumberFormat="1" applyFont="1" applyAlignment="1" applyProtection="1"/>
    <xf numFmtId="9" fontId="5" fillId="0" borderId="0" xfId="2" applyFont="1" applyAlignment="1" applyProtection="1"/>
    <xf numFmtId="9" fontId="5" fillId="0" borderId="0" xfId="1" applyNumberFormat="1" applyFont="1" applyAlignment="1" applyProtection="1"/>
    <xf numFmtId="0" fontId="28" fillId="0" borderId="0" xfId="0" applyFont="1" applyAlignment="1"/>
    <xf numFmtId="165" fontId="28" fillId="0" borderId="0" xfId="1" applyFont="1" applyAlignment="1" applyProtection="1">
      <alignment horizontal="right"/>
    </xf>
    <xf numFmtId="0" fontId="24" fillId="14" borderId="18" xfId="0" applyFont="1" applyFill="1" applyBorder="1" applyAlignment="1">
      <alignment vertical="top"/>
    </xf>
    <xf numFmtId="164" fontId="26" fillId="14" borderId="18" xfId="0" applyNumberFormat="1" applyFont="1" applyFill="1" applyBorder="1" applyAlignment="1">
      <alignment vertical="top"/>
    </xf>
    <xf numFmtId="165" fontId="26" fillId="14" borderId="18" xfId="1" applyFont="1" applyFill="1" applyBorder="1" applyAlignment="1" applyProtection="1">
      <alignment horizontal="right" vertical="top"/>
    </xf>
    <xf numFmtId="0" fontId="28" fillId="14" borderId="18" xfId="0" applyFont="1" applyFill="1" applyBorder="1" applyAlignment="1">
      <alignment vertical="top"/>
    </xf>
    <xf numFmtId="164" fontId="29" fillId="14" borderId="18" xfId="0" applyNumberFormat="1" applyFont="1" applyFill="1" applyBorder="1" applyAlignment="1">
      <alignment vertical="top"/>
    </xf>
    <xf numFmtId="165" fontId="29" fillId="14" borderId="18" xfId="1" applyFont="1" applyFill="1" applyBorder="1" applyAlignment="1" applyProtection="1">
      <alignment horizontal="right" vertical="top"/>
    </xf>
    <xf numFmtId="0" fontId="29" fillId="14" borderId="18" xfId="0" applyFont="1" applyFill="1" applyBorder="1" applyAlignment="1">
      <alignment vertical="top"/>
    </xf>
    <xf numFmtId="49" fontId="29" fillId="14" borderId="18" xfId="0" applyNumberFormat="1" applyFont="1" applyFill="1" applyBorder="1" applyAlignment="1">
      <alignment horizontal="center" vertical="top" wrapText="1"/>
    </xf>
    <xf numFmtId="49" fontId="29" fillId="14" borderId="18" xfId="0" applyNumberFormat="1" applyFont="1" applyFill="1" applyBorder="1" applyAlignment="1">
      <alignment horizontal="left" vertical="top" wrapText="1"/>
    </xf>
    <xf numFmtId="164" fontId="29" fillId="14" borderId="18" xfId="0" applyNumberFormat="1" applyFont="1" applyFill="1" applyBorder="1" applyAlignment="1">
      <alignment horizontal="center" vertical="top" wrapText="1"/>
    </xf>
    <xf numFmtId="165" fontId="29" fillId="14" borderId="18" xfId="1" applyFont="1" applyFill="1" applyBorder="1" applyAlignment="1" applyProtection="1">
      <alignment horizontal="right" vertical="top" wrapText="1"/>
    </xf>
    <xf numFmtId="165" fontId="29" fillId="14" borderId="18" xfId="1" applyFont="1" applyFill="1" applyBorder="1" applyAlignment="1" applyProtection="1">
      <alignment horizontal="left" vertical="top" wrapText="1"/>
    </xf>
    <xf numFmtId="0" fontId="28" fillId="3" borderId="18" xfId="0" applyFont="1" applyFill="1" applyBorder="1" applyAlignment="1">
      <alignment vertical="top"/>
    </xf>
    <xf numFmtId="0" fontId="29" fillId="3" borderId="18" xfId="0" applyFont="1" applyFill="1" applyBorder="1" applyAlignment="1">
      <alignment vertical="top"/>
    </xf>
    <xf numFmtId="164" fontId="28" fillId="3" borderId="18" xfId="0" applyNumberFormat="1" applyFont="1" applyFill="1" applyBorder="1" applyAlignment="1">
      <alignment vertical="top"/>
    </xf>
    <xf numFmtId="165" fontId="28" fillId="3" borderId="18" xfId="1" applyFont="1" applyFill="1" applyBorder="1" applyAlignment="1" applyProtection="1">
      <alignment horizontal="right" vertical="top"/>
    </xf>
    <xf numFmtId="0" fontId="28" fillId="0" borderId="18" xfId="0" applyFont="1" applyBorder="1" applyAlignment="1">
      <alignment vertical="top"/>
    </xf>
    <xf numFmtId="0" fontId="28" fillId="0" borderId="18" xfId="0" applyFont="1" applyBorder="1" applyAlignment="1">
      <alignment vertical="top" wrapText="1"/>
    </xf>
    <xf numFmtId="164" fontId="28" fillId="0" borderId="18" xfId="0" applyNumberFormat="1" applyFont="1" applyBorder="1" applyAlignment="1">
      <alignment horizontal="left" vertical="top"/>
    </xf>
    <xf numFmtId="164" fontId="28" fillId="0" borderId="18" xfId="0" applyNumberFormat="1" applyFont="1" applyBorder="1" applyAlignment="1">
      <alignment vertical="top"/>
    </xf>
    <xf numFmtId="165" fontId="28" fillId="0" borderId="18" xfId="1" applyFont="1" applyBorder="1" applyAlignment="1" applyProtection="1">
      <alignment horizontal="right" vertical="top"/>
    </xf>
    <xf numFmtId="164" fontId="28" fillId="0" borderId="18" xfId="1" applyNumberFormat="1" applyFont="1" applyBorder="1" applyAlignment="1" applyProtection="1">
      <alignment horizontal="right" vertical="top"/>
    </xf>
    <xf numFmtId="3" fontId="28" fillId="0" borderId="0" xfId="0" applyNumberFormat="1" applyFont="1" applyAlignment="1"/>
    <xf numFmtId="0" fontId="29" fillId="3" borderId="18" xfId="0" applyFont="1" applyFill="1" applyBorder="1" applyAlignment="1">
      <alignment vertical="top" wrapText="1"/>
    </xf>
    <xf numFmtId="164" fontId="29" fillId="3" borderId="18" xfId="0" applyNumberFormat="1" applyFont="1" applyFill="1" applyBorder="1" applyAlignment="1">
      <alignment horizontal="left" vertical="top"/>
    </xf>
    <xf numFmtId="164" fontId="29" fillId="3" borderId="18" xfId="0" applyNumberFormat="1" applyFont="1" applyFill="1" applyBorder="1" applyAlignment="1">
      <alignment horizontal="right" vertical="top"/>
    </xf>
    <xf numFmtId="165" fontId="29" fillId="3" borderId="18" xfId="1" applyFont="1" applyFill="1" applyBorder="1" applyAlignment="1" applyProtection="1">
      <alignment horizontal="right" vertical="top"/>
    </xf>
    <xf numFmtId="164" fontId="29" fillId="3" borderId="18" xfId="1" applyNumberFormat="1" applyFont="1" applyFill="1" applyBorder="1" applyAlignment="1" applyProtection="1">
      <alignment horizontal="right" vertical="top"/>
    </xf>
    <xf numFmtId="164" fontId="29" fillId="3" borderId="18" xfId="0" applyNumberFormat="1" applyFont="1" applyFill="1" applyBorder="1" applyAlignment="1">
      <alignment vertical="top"/>
    </xf>
    <xf numFmtId="164" fontId="29" fillId="14" borderId="18" xfId="1" applyNumberFormat="1" applyFont="1" applyFill="1" applyBorder="1" applyAlignment="1" applyProtection="1">
      <alignment horizontal="right" vertical="top"/>
    </xf>
    <xf numFmtId="0" fontId="29" fillId="0" borderId="18" xfId="0" applyFont="1" applyBorder="1" applyAlignment="1">
      <alignment vertical="top" wrapText="1"/>
    </xf>
    <xf numFmtId="0" fontId="28" fillId="0" borderId="18" xfId="0" applyFont="1" applyBorder="1" applyAlignment="1">
      <alignment horizontal="left" vertical="top"/>
    </xf>
    <xf numFmtId="0" fontId="30" fillId="0" borderId="0" xfId="0" applyFont="1" applyAlignment="1"/>
    <xf numFmtId="0" fontId="30" fillId="0" borderId="18" xfId="0" applyFont="1" applyBorder="1" applyAlignment="1">
      <alignment vertical="top"/>
    </xf>
    <xf numFmtId="0" fontId="30" fillId="0" borderId="18" xfId="0" applyFont="1" applyBorder="1" applyAlignment="1">
      <alignment horizontal="left" vertical="top"/>
    </xf>
    <xf numFmtId="164" fontId="30" fillId="0" borderId="18" xfId="0" applyNumberFormat="1" applyFont="1" applyBorder="1" applyAlignment="1">
      <alignment horizontal="left" vertical="top"/>
    </xf>
    <xf numFmtId="164" fontId="30" fillId="0" borderId="18" xfId="0" applyNumberFormat="1" applyFont="1" applyBorder="1" applyAlignment="1">
      <alignment vertical="top"/>
    </xf>
    <xf numFmtId="165" fontId="30" fillId="0" borderId="18" xfId="1" applyFont="1" applyBorder="1" applyAlignment="1" applyProtection="1">
      <alignment horizontal="right" vertical="top"/>
    </xf>
    <xf numFmtId="164" fontId="30" fillId="0" borderId="18" xfId="1" applyNumberFormat="1" applyFont="1" applyBorder="1" applyAlignment="1" applyProtection="1">
      <alignment horizontal="right" vertical="top"/>
    </xf>
    <xf numFmtId="0" fontId="29" fillId="15" borderId="18" xfId="0" applyFont="1" applyFill="1" applyBorder="1" applyAlignment="1">
      <alignment vertical="top"/>
    </xf>
    <xf numFmtId="164" fontId="29" fillId="15" borderId="18" xfId="0" applyNumberFormat="1" applyFont="1" applyFill="1" applyBorder="1" applyAlignment="1">
      <alignment horizontal="left" vertical="top"/>
    </xf>
    <xf numFmtId="164" fontId="28" fillId="15" borderId="18" xfId="0" applyNumberFormat="1" applyFont="1" applyFill="1" applyBorder="1" applyAlignment="1">
      <alignment horizontal="left" vertical="top"/>
    </xf>
    <xf numFmtId="164" fontId="29" fillId="15" borderId="18" xfId="0" applyNumberFormat="1" applyFont="1" applyFill="1" applyBorder="1" applyAlignment="1">
      <alignment horizontal="right" vertical="top"/>
    </xf>
    <xf numFmtId="165" fontId="29" fillId="15" borderId="18" xfId="1" applyFont="1" applyFill="1" applyBorder="1" applyAlignment="1" applyProtection="1">
      <alignment horizontal="right" vertical="top"/>
    </xf>
    <xf numFmtId="164" fontId="29" fillId="15" borderId="18" xfId="1" applyNumberFormat="1" applyFont="1" applyFill="1" applyBorder="1" applyAlignment="1" applyProtection="1">
      <alignment horizontal="right" vertical="top"/>
    </xf>
    <xf numFmtId="0" fontId="29" fillId="0" borderId="18" xfId="0" applyFont="1" applyBorder="1" applyAlignment="1">
      <alignment vertical="top"/>
    </xf>
    <xf numFmtId="164" fontId="28" fillId="0" borderId="18" xfId="0" applyNumberFormat="1" applyFont="1" applyBorder="1" applyAlignment="1">
      <alignment horizontal="right" vertical="top"/>
    </xf>
    <xf numFmtId="165" fontId="28" fillId="0" borderId="18" xfId="1" applyFont="1" applyBorder="1" applyAlignment="1" applyProtection="1">
      <alignment vertical="top"/>
    </xf>
    <xf numFmtId="164" fontId="31" fillId="16" borderId="18" xfId="1" applyNumberFormat="1" applyFont="1" applyFill="1" applyBorder="1" applyAlignment="1" applyProtection="1">
      <alignment horizontal="right" vertical="top"/>
    </xf>
    <xf numFmtId="164" fontId="28" fillId="16" borderId="18" xfId="1" applyNumberFormat="1" applyFont="1" applyFill="1" applyBorder="1" applyAlignment="1" applyProtection="1">
      <alignment horizontal="right" vertical="top"/>
    </xf>
    <xf numFmtId="0" fontId="28" fillId="0" borderId="18" xfId="0" applyFont="1" applyBorder="1" applyAlignment="1">
      <alignment wrapText="1"/>
    </xf>
    <xf numFmtId="164" fontId="29" fillId="0" borderId="18" xfId="0" applyNumberFormat="1" applyFont="1" applyBorder="1" applyAlignment="1">
      <alignment vertical="top"/>
    </xf>
    <xf numFmtId="164" fontId="28" fillId="0" borderId="18" xfId="0" applyNumberFormat="1" applyFont="1" applyBorder="1" applyAlignment="1">
      <alignment horizontal="left" vertical="top" wrapText="1"/>
    </xf>
    <xf numFmtId="0" fontId="29" fillId="0" borderId="0" xfId="0" applyFont="1" applyAlignment="1"/>
    <xf numFmtId="0" fontId="29" fillId="14" borderId="18" xfId="0" applyFont="1" applyFill="1" applyBorder="1" applyAlignment="1">
      <alignment vertical="top" wrapText="1"/>
    </xf>
    <xf numFmtId="164" fontId="28" fillId="14" borderId="18" xfId="0" applyNumberFormat="1" applyFont="1" applyFill="1" applyBorder="1" applyAlignment="1">
      <alignment horizontal="left" vertical="top"/>
    </xf>
    <xf numFmtId="164" fontId="29" fillId="14" borderId="18" xfId="0" applyNumberFormat="1" applyFont="1" applyFill="1" applyBorder="1" applyAlignment="1">
      <alignment horizontal="right" vertical="top"/>
    </xf>
    <xf numFmtId="165" fontId="29" fillId="14" borderId="18" xfId="1" applyFont="1" applyFill="1" applyBorder="1" applyAlignment="1" applyProtection="1">
      <alignment vertical="top"/>
    </xf>
    <xf numFmtId="164" fontId="28" fillId="0" borderId="18" xfId="0" applyNumberFormat="1" applyFont="1" applyBorder="1" applyAlignment="1">
      <alignment horizontal="center" vertical="top"/>
    </xf>
    <xf numFmtId="0" fontId="29" fillId="0" borderId="18" xfId="0" applyFont="1" applyBorder="1" applyAlignment="1">
      <alignment horizontal="left" vertical="top"/>
    </xf>
    <xf numFmtId="169" fontId="29" fillId="15" borderId="18" xfId="0" applyNumberFormat="1" applyFont="1" applyFill="1" applyBorder="1" applyAlignment="1">
      <alignment horizontal="right" vertical="top"/>
    </xf>
    <xf numFmtId="0" fontId="28" fillId="0" borderId="18" xfId="0" applyFont="1" applyBorder="1" applyAlignment="1"/>
    <xf numFmtId="164" fontId="29" fillId="15" borderId="18" xfId="0" applyNumberFormat="1" applyFont="1" applyFill="1" applyBorder="1" applyAlignment="1">
      <alignment vertical="top" wrapText="1"/>
    </xf>
    <xf numFmtId="165" fontId="29" fillId="15" borderId="18" xfId="1" applyFont="1" applyFill="1" applyBorder="1" applyAlignment="1" applyProtection="1">
      <alignment vertical="top" wrapText="1"/>
    </xf>
    <xf numFmtId="164" fontId="29" fillId="15" borderId="18" xfId="1" applyNumberFormat="1" applyFont="1" applyFill="1" applyBorder="1" applyAlignment="1" applyProtection="1">
      <alignment horizontal="right" vertical="top" wrapText="1"/>
    </xf>
    <xf numFmtId="0" fontId="28" fillId="0" borderId="18" xfId="3" applyFont="1" applyBorder="1" applyAlignment="1" applyProtection="1">
      <alignment vertical="top" wrapText="1"/>
    </xf>
    <xf numFmtId="164" fontId="28" fillId="0" borderId="18" xfId="0" applyNumberFormat="1" applyFont="1" applyBorder="1" applyAlignment="1">
      <alignment vertical="top" wrapText="1"/>
    </xf>
    <xf numFmtId="164" fontId="29" fillId="3" borderId="18" xfId="0" applyNumberFormat="1" applyFont="1" applyFill="1" applyBorder="1" applyAlignment="1">
      <alignment horizontal="left" vertical="top" wrapText="1"/>
    </xf>
    <xf numFmtId="164" fontId="29" fillId="3" borderId="18" xfId="0" applyNumberFormat="1" applyFont="1" applyFill="1" applyBorder="1" applyAlignment="1">
      <alignment horizontal="right" vertical="top" wrapText="1"/>
    </xf>
    <xf numFmtId="165" fontId="29" fillId="3" borderId="18" xfId="1" applyFont="1" applyFill="1" applyBorder="1" applyAlignment="1" applyProtection="1">
      <alignment horizontal="right" vertical="top" wrapText="1"/>
    </xf>
    <xf numFmtId="164" fontId="29" fillId="3" borderId="18" xfId="1" applyNumberFormat="1" applyFont="1" applyFill="1" applyBorder="1" applyAlignment="1" applyProtection="1">
      <alignment horizontal="right" vertical="top" wrapText="1"/>
    </xf>
    <xf numFmtId="165" fontId="29" fillId="3" borderId="18" xfId="1" applyFont="1" applyFill="1" applyBorder="1" applyAlignment="1" applyProtection="1">
      <alignment vertical="top"/>
    </xf>
    <xf numFmtId="164" fontId="29" fillId="15" borderId="18" xfId="0" applyNumberFormat="1" applyFont="1" applyFill="1" applyBorder="1" applyAlignment="1">
      <alignment vertical="top"/>
    </xf>
    <xf numFmtId="165" fontId="29" fillId="15" borderId="18" xfId="1" applyFont="1" applyFill="1" applyBorder="1" applyAlignment="1" applyProtection="1">
      <alignment vertical="top"/>
    </xf>
    <xf numFmtId="0" fontId="28" fillId="0" borderId="18" xfId="0" applyFont="1" applyBorder="1" applyAlignment="1">
      <alignment horizontal="left" vertical="top" wrapText="1"/>
    </xf>
    <xf numFmtId="164" fontId="28" fillId="0" borderId="18" xfId="0" applyNumberFormat="1" applyFont="1" applyBorder="1" applyAlignment="1">
      <alignment horizontal="right"/>
    </xf>
    <xf numFmtId="0" fontId="28" fillId="6" borderId="18" xfId="0" applyFont="1" applyFill="1" applyBorder="1" applyAlignment="1"/>
    <xf numFmtId="0" fontId="29" fillId="14" borderId="18" xfId="0" applyFont="1" applyFill="1" applyBorder="1" applyAlignment="1">
      <alignment horizontal="left" vertical="top"/>
    </xf>
    <xf numFmtId="164" fontId="29" fillId="0" borderId="18" xfId="0" applyNumberFormat="1" applyFont="1" applyBorder="1" applyAlignment="1">
      <alignment horizontal="right" vertical="top"/>
    </xf>
    <xf numFmtId="164" fontId="29" fillId="0" borderId="18" xfId="0" applyNumberFormat="1" applyFont="1" applyBorder="1" applyAlignment="1">
      <alignment horizontal="right" vertical="top" wrapText="1"/>
    </xf>
    <xf numFmtId="164" fontId="28" fillId="0" borderId="18" xfId="0" applyNumberFormat="1" applyFont="1" applyBorder="1" applyAlignment="1">
      <alignment horizontal="right" vertical="top" wrapText="1"/>
    </xf>
    <xf numFmtId="0" fontId="29" fillId="14" borderId="18" xfId="0" applyFont="1" applyFill="1" applyBorder="1" applyAlignment="1">
      <alignment horizontal="left" vertical="top" wrapText="1"/>
    </xf>
    <xf numFmtId="164" fontId="29" fillId="14" borderId="18" xfId="0" applyNumberFormat="1" applyFont="1" applyFill="1" applyBorder="1" applyAlignment="1">
      <alignment horizontal="right" vertical="top" wrapText="1"/>
    </xf>
    <xf numFmtId="164" fontId="28" fillId="17" borderId="18" xfId="1" applyNumberFormat="1" applyFont="1" applyFill="1" applyBorder="1" applyAlignment="1" applyProtection="1">
      <alignment horizontal="right" vertical="top"/>
    </xf>
    <xf numFmtId="0" fontId="28" fillId="0" borderId="12" xfId="0" applyFont="1" applyBorder="1" applyAlignment="1">
      <alignment vertical="top"/>
    </xf>
    <xf numFmtId="164" fontId="29" fillId="14" borderId="18" xfId="1" applyNumberFormat="1" applyFont="1" applyFill="1" applyBorder="1" applyAlignment="1" applyProtection="1">
      <alignment horizontal="right" vertical="top" wrapText="1"/>
    </xf>
    <xf numFmtId="0" fontId="28" fillId="0" borderId="26" xfId="0" applyFont="1" applyBorder="1" applyAlignment="1">
      <alignment vertical="top"/>
    </xf>
    <xf numFmtId="0" fontId="28" fillId="0" borderId="26" xfId="0" applyFont="1" applyBorder="1" applyAlignment="1">
      <alignment horizontal="left" vertical="top"/>
    </xf>
    <xf numFmtId="0" fontId="30" fillId="0" borderId="26" xfId="0" applyFont="1" applyBorder="1" applyAlignment="1">
      <alignment vertical="top"/>
    </xf>
    <xf numFmtId="0" fontId="30" fillId="0" borderId="26" xfId="0" applyFont="1" applyBorder="1" applyAlignment="1">
      <alignment horizontal="left" vertical="top"/>
    </xf>
    <xf numFmtId="164" fontId="30" fillId="0" borderId="18" xfId="0" applyNumberFormat="1" applyFont="1" applyBorder="1" applyAlignment="1">
      <alignment horizontal="right" vertical="top"/>
    </xf>
    <xf numFmtId="165" fontId="30" fillId="0" borderId="18" xfId="1" applyFont="1" applyBorder="1" applyAlignment="1" applyProtection="1">
      <alignment vertical="top"/>
    </xf>
    <xf numFmtId="0" fontId="32" fillId="0" borderId="0" xfId="0" applyFont="1" applyAlignment="1"/>
    <xf numFmtId="0" fontId="33" fillId="0" borderId="0" xfId="0" applyFont="1" applyAlignment="1"/>
    <xf numFmtId="0" fontId="33" fillId="10" borderId="0" xfId="0" applyFont="1" applyFill="1" applyAlignment="1"/>
    <xf numFmtId="0" fontId="9" fillId="10" borderId="0" xfId="0" applyFont="1" applyFill="1" applyAlignment="1"/>
    <xf numFmtId="172" fontId="9" fillId="10" borderId="0" xfId="1" applyNumberFormat="1" applyFont="1" applyFill="1" applyAlignment="1" applyProtection="1"/>
    <xf numFmtId="0" fontId="29" fillId="15" borderId="18" xfId="0" applyFont="1" applyFill="1" applyBorder="1" applyAlignment="1">
      <alignment vertical="top" wrapText="1"/>
    </xf>
    <xf numFmtId="0" fontId="29" fillId="15" borderId="18" xfId="0" applyFont="1" applyFill="1" applyBorder="1" applyAlignment="1">
      <alignment horizontal="left" vertical="top"/>
    </xf>
    <xf numFmtId="0" fontId="29" fillId="18" borderId="18" xfId="0" applyFont="1" applyFill="1" applyBorder="1" applyAlignment="1">
      <alignment vertical="top"/>
    </xf>
    <xf numFmtId="164" fontId="28" fillId="18" borderId="18" xfId="0" applyNumberFormat="1" applyFont="1" applyFill="1" applyBorder="1" applyAlignment="1">
      <alignment vertical="top"/>
    </xf>
    <xf numFmtId="0" fontId="29" fillId="18" borderId="18" xfId="0" applyFont="1" applyFill="1" applyBorder="1" applyAlignment="1">
      <alignment horizontal="left" vertical="top"/>
    </xf>
    <xf numFmtId="165" fontId="29" fillId="18" borderId="18" xfId="1" applyFont="1" applyFill="1" applyBorder="1" applyAlignment="1" applyProtection="1">
      <alignment horizontal="left" vertical="top"/>
    </xf>
    <xf numFmtId="164" fontId="29" fillId="18" borderId="18" xfId="1" applyNumberFormat="1" applyFont="1" applyFill="1" applyBorder="1" applyAlignment="1" applyProtection="1">
      <alignment horizontal="right" vertical="top"/>
    </xf>
    <xf numFmtId="164" fontId="28" fillId="15" borderId="18" xfId="0" applyNumberFormat="1" applyFont="1" applyFill="1" applyBorder="1" applyAlignment="1">
      <alignment vertical="top"/>
    </xf>
    <xf numFmtId="0" fontId="28" fillId="0" borderId="23" xfId="0" applyFont="1" applyBorder="1" applyAlignment="1">
      <alignment vertical="top"/>
    </xf>
    <xf numFmtId="0" fontId="28" fillId="6" borderId="18" xfId="0" applyFont="1" applyFill="1" applyBorder="1" applyAlignment="1">
      <alignment horizontal="left" vertical="top" wrapText="1"/>
    </xf>
    <xf numFmtId="165" fontId="28" fillId="0" borderId="18" xfId="0" applyNumberFormat="1" applyFont="1" applyBorder="1" applyAlignment="1">
      <alignment horizontal="left" vertical="top" wrapText="1"/>
    </xf>
    <xf numFmtId="0" fontId="28" fillId="6" borderId="18" xfId="0" applyFont="1" applyFill="1" applyBorder="1" applyAlignment="1">
      <alignment vertical="top" wrapText="1"/>
    </xf>
    <xf numFmtId="0" fontId="29" fillId="0" borderId="18" xfId="0" applyFont="1" applyBorder="1" applyAlignment="1">
      <alignment horizontal="left" vertical="top" wrapText="1"/>
    </xf>
    <xf numFmtId="0" fontId="29" fillId="0" borderId="18" xfId="0" applyFont="1" applyBorder="1" applyAlignment="1"/>
    <xf numFmtId="165" fontId="29" fillId="0" borderId="18" xfId="1" applyFont="1" applyBorder="1" applyAlignment="1" applyProtection="1">
      <alignment horizontal="right" vertical="top"/>
    </xf>
    <xf numFmtId="164" fontId="29" fillId="0" borderId="18" xfId="1" applyNumberFormat="1" applyFont="1" applyBorder="1" applyAlignment="1" applyProtection="1">
      <alignment horizontal="right" vertical="top"/>
    </xf>
    <xf numFmtId="0" fontId="29" fillId="15" borderId="18" xfId="0" applyFont="1" applyFill="1" applyBorder="1" applyAlignment="1">
      <alignment horizontal="center" vertical="top" wrapText="1"/>
    </xf>
    <xf numFmtId="0" fontId="28" fillId="0" borderId="18" xfId="0" applyFont="1" applyBorder="1" applyAlignment="1">
      <alignment horizontal="left" wrapText="1"/>
    </xf>
    <xf numFmtId="164" fontId="28" fillId="6" borderId="18" xfId="0" applyNumberFormat="1" applyFont="1" applyFill="1" applyBorder="1" applyAlignment="1"/>
    <xf numFmtId="0" fontId="30" fillId="0" borderId="18" xfId="0" applyFont="1" applyBorder="1" applyAlignment="1">
      <alignment horizontal="left" vertical="top" wrapText="1"/>
    </xf>
    <xf numFmtId="164" fontId="30" fillId="6" borderId="18" xfId="0" applyNumberFormat="1" applyFont="1" applyFill="1" applyBorder="1" applyAlignment="1"/>
    <xf numFmtId="0" fontId="28" fillId="0" borderId="18" xfId="4" applyFont="1" applyBorder="1" applyAlignment="1" applyProtection="1">
      <alignment vertical="top"/>
    </xf>
    <xf numFmtId="0" fontId="28" fillId="0" borderId="18" xfId="4" applyFont="1" applyBorder="1" applyAlignment="1" applyProtection="1">
      <alignment wrapText="1"/>
    </xf>
    <xf numFmtId="0" fontId="28" fillId="0" borderId="18" xfId="4" applyFont="1" applyBorder="1" applyAlignment="1" applyProtection="1"/>
    <xf numFmtId="164" fontId="28" fillId="0" borderId="18" xfId="4" applyNumberFormat="1" applyFont="1" applyBorder="1" applyAlignment="1" applyProtection="1">
      <alignment horizontal="right" vertical="top"/>
    </xf>
    <xf numFmtId="164" fontId="28" fillId="0" borderId="18" xfId="4" applyNumberFormat="1" applyFont="1" applyBorder="1" applyAlignment="1" applyProtection="1">
      <alignment vertical="top"/>
    </xf>
    <xf numFmtId="164" fontId="28" fillId="0" borderId="18" xfId="4" applyNumberFormat="1" applyFont="1" applyBorder="1" applyAlignment="1" applyProtection="1">
      <alignment horizontal="right"/>
    </xf>
    <xf numFmtId="0" fontId="29" fillId="15" borderId="18" xfId="5" applyFont="1" applyFill="1" applyBorder="1" applyAlignment="1" applyProtection="1">
      <alignment vertical="top"/>
    </xf>
    <xf numFmtId="0" fontId="29" fillId="19" borderId="18" xfId="0" applyFont="1" applyFill="1" applyBorder="1" applyAlignment="1">
      <alignment horizontal="left" vertical="top"/>
    </xf>
    <xf numFmtId="164" fontId="29" fillId="19" borderId="18" xfId="0" applyNumberFormat="1" applyFont="1" applyFill="1" applyBorder="1" applyAlignment="1">
      <alignment horizontal="right" vertical="top"/>
    </xf>
    <xf numFmtId="165" fontId="29" fillId="19" borderId="18" xfId="1" applyFont="1" applyFill="1" applyBorder="1" applyAlignment="1" applyProtection="1">
      <alignment horizontal="right" vertical="top"/>
    </xf>
    <xf numFmtId="164" fontId="29" fillId="19" borderId="18" xfId="1" applyNumberFormat="1" applyFont="1" applyFill="1" applyBorder="1" applyAlignment="1" applyProtection="1">
      <alignment horizontal="right" vertical="top"/>
    </xf>
    <xf numFmtId="0" fontId="28" fillId="0" borderId="18" xfId="5" applyFont="1" applyBorder="1" applyAlignment="1" applyProtection="1">
      <alignment vertical="top"/>
    </xf>
    <xf numFmtId="0" fontId="28" fillId="0" borderId="18" xfId="5" applyFont="1" applyBorder="1" applyAlignment="1" applyProtection="1"/>
    <xf numFmtId="0" fontId="28" fillId="6" borderId="18" xfId="0" applyFont="1" applyFill="1" applyBorder="1" applyAlignment="1">
      <alignment vertical="top" wrapText="1"/>
    </xf>
    <xf numFmtId="0" fontId="28" fillId="6" borderId="18" xfId="5" applyFont="1" applyFill="1" applyBorder="1" applyAlignment="1" applyProtection="1">
      <alignment vertical="top"/>
    </xf>
    <xf numFmtId="0" fontId="28" fillId="6" borderId="18" xfId="0" applyFont="1" applyFill="1" applyBorder="1" applyAlignment="1">
      <alignment vertical="top"/>
    </xf>
    <xf numFmtId="164" fontId="28" fillId="15" borderId="18" xfId="0" applyNumberFormat="1" applyFont="1" applyFill="1" applyBorder="1" applyAlignment="1">
      <alignment horizontal="right" vertical="top"/>
    </xf>
    <xf numFmtId="165" fontId="28" fillId="15" borderId="18" xfId="1" applyFont="1" applyFill="1" applyBorder="1" applyAlignment="1" applyProtection="1">
      <alignment horizontal="right" vertical="top"/>
    </xf>
    <xf numFmtId="164" fontId="28" fillId="15" borderId="18" xfId="1" applyNumberFormat="1" applyFont="1" applyFill="1" applyBorder="1" applyAlignment="1" applyProtection="1">
      <alignment horizontal="right" vertical="top"/>
    </xf>
    <xf numFmtId="164" fontId="28" fillId="6" borderId="18" xfId="0" applyNumberFormat="1" applyFont="1" applyFill="1" applyBorder="1" applyAlignment="1">
      <alignment vertical="top"/>
    </xf>
    <xf numFmtId="0" fontId="28" fillId="6" borderId="18" xfId="0" applyFont="1" applyFill="1" applyBorder="1" applyAlignment="1"/>
    <xf numFmtId="164" fontId="28" fillId="6" borderId="18" xfId="0" applyNumberFormat="1" applyFont="1" applyFill="1" applyBorder="1" applyAlignment="1">
      <alignment horizontal="right"/>
    </xf>
    <xf numFmtId="164" fontId="28" fillId="6" borderId="18" xfId="4" applyNumberFormat="1" applyFont="1" applyFill="1" applyBorder="1" applyAlignment="1" applyProtection="1">
      <alignment horizontal="right"/>
    </xf>
    <xf numFmtId="0" fontId="28" fillId="6" borderId="18" xfId="6" applyFont="1" applyFill="1" applyBorder="1" applyAlignment="1" applyProtection="1">
      <alignment vertical="top"/>
    </xf>
    <xf numFmtId="0" fontId="28" fillId="0" borderId="18" xfId="6" applyFont="1" applyBorder="1" applyAlignment="1" applyProtection="1">
      <alignment wrapText="1"/>
    </xf>
    <xf numFmtId="164" fontId="28" fillId="0" borderId="18" xfId="0" applyNumberFormat="1" applyFont="1" applyBorder="1" applyAlignment="1"/>
    <xf numFmtId="0" fontId="28" fillId="0" borderId="18" xfId="6" applyFont="1" applyBorder="1" applyAlignment="1" applyProtection="1"/>
    <xf numFmtId="0" fontId="28" fillId="0" borderId="18" xfId="6" applyFont="1" applyBorder="1" applyAlignment="1" applyProtection="1">
      <alignment vertical="top"/>
    </xf>
    <xf numFmtId="0" fontId="28" fillId="0" borderId="18" xfId="6" applyFont="1" applyBorder="1" applyAlignment="1" applyProtection="1">
      <alignment vertical="top" wrapText="1"/>
    </xf>
    <xf numFmtId="0" fontId="28" fillId="9" borderId="0" xfId="0" applyFont="1" applyFill="1" applyAlignment="1"/>
    <xf numFmtId="0" fontId="28" fillId="9" borderId="18" xfId="6" applyFont="1" applyFill="1" applyBorder="1" applyAlignment="1" applyProtection="1">
      <alignment vertical="top" wrapText="1"/>
    </xf>
    <xf numFmtId="164" fontId="28" fillId="9" borderId="18" xfId="0" applyNumberFormat="1" applyFont="1" applyFill="1" applyBorder="1" applyAlignment="1"/>
    <xf numFmtId="164" fontId="29" fillId="9" borderId="18" xfId="0" applyNumberFormat="1" applyFont="1" applyFill="1" applyBorder="1" applyAlignment="1">
      <alignment horizontal="right" vertical="top"/>
    </xf>
    <xf numFmtId="165" fontId="28" fillId="9" borderId="18" xfId="1" applyFont="1" applyFill="1" applyBorder="1" applyAlignment="1" applyProtection="1">
      <alignment horizontal="right" vertical="top"/>
    </xf>
    <xf numFmtId="164" fontId="28" fillId="9" borderId="18" xfId="1" applyNumberFormat="1" applyFont="1" applyFill="1" applyBorder="1" applyAlignment="1" applyProtection="1">
      <alignment horizontal="right" vertical="top"/>
    </xf>
    <xf numFmtId="164" fontId="28" fillId="0" borderId="18" xfId="7" applyNumberFormat="1" applyFont="1" applyBorder="1" applyAlignment="1" applyProtection="1"/>
    <xf numFmtId="3" fontId="28" fillId="0" borderId="18" xfId="6" applyNumberFormat="1" applyFont="1" applyBorder="1" applyAlignment="1" applyProtection="1"/>
    <xf numFmtId="164" fontId="28" fillId="0" borderId="18" xfId="7" applyNumberFormat="1" applyFont="1" applyFill="1" applyBorder="1" applyAlignment="1" applyProtection="1"/>
    <xf numFmtId="164" fontId="29" fillId="14" borderId="18" xfId="0" applyNumberFormat="1" applyFont="1" applyFill="1" applyBorder="1" applyAlignment="1">
      <alignment horizontal="left" vertical="top" wrapText="1"/>
    </xf>
    <xf numFmtId="164" fontId="29" fillId="14" borderId="23" xfId="0" applyNumberFormat="1" applyFont="1" applyFill="1" applyBorder="1" applyAlignment="1">
      <alignment horizontal="left" vertical="top" wrapText="1"/>
    </xf>
    <xf numFmtId="164" fontId="29" fillId="15" borderId="18" xfId="0" applyNumberFormat="1" applyFont="1" applyFill="1" applyBorder="1" applyAlignment="1">
      <alignment horizontal="left" vertical="top" wrapText="1"/>
    </xf>
    <xf numFmtId="164" fontId="29" fillId="0" borderId="23" xfId="5" applyNumberFormat="1" applyFont="1" applyBorder="1" applyAlignment="1" applyProtection="1">
      <alignment horizontal="left" vertical="top" wrapText="1"/>
    </xf>
    <xf numFmtId="165" fontId="28" fillId="0" borderId="23" xfId="1" applyFont="1" applyBorder="1" applyAlignment="1" applyProtection="1">
      <alignment horizontal="left" vertical="top" wrapText="1"/>
    </xf>
    <xf numFmtId="164" fontId="28" fillId="0" borderId="23" xfId="1" applyNumberFormat="1" applyFont="1" applyBorder="1" applyAlignment="1" applyProtection="1">
      <alignment horizontal="right" vertical="top" wrapText="1"/>
    </xf>
    <xf numFmtId="3" fontId="28" fillId="0" borderId="18" xfId="6" applyNumberFormat="1" applyFont="1" applyBorder="1" applyAlignment="1" applyProtection="1">
      <alignment vertical="top"/>
    </xf>
    <xf numFmtId="164" fontId="28" fillId="0" borderId="18" xfId="7" applyNumberFormat="1" applyFont="1" applyBorder="1" applyAlignment="1" applyProtection="1">
      <alignment horizontal="right" vertical="top"/>
    </xf>
    <xf numFmtId="0" fontId="29" fillId="20" borderId="18" xfId="5" applyFont="1" applyFill="1" applyBorder="1" applyAlignment="1" applyProtection="1">
      <alignment vertical="top" wrapText="1"/>
    </xf>
    <xf numFmtId="0" fontId="29" fillId="21" borderId="18" xfId="5" applyFont="1" applyFill="1" applyBorder="1" applyAlignment="1" applyProtection="1">
      <alignment vertical="top" wrapText="1"/>
    </xf>
    <xf numFmtId="164" fontId="29" fillId="21" borderId="23" xfId="5" applyNumberFormat="1" applyFont="1" applyFill="1" applyBorder="1" applyAlignment="1" applyProtection="1">
      <alignment horizontal="left" vertical="top"/>
    </xf>
    <xf numFmtId="164" fontId="29" fillId="21" borderId="18" xfId="0" applyNumberFormat="1" applyFont="1" applyFill="1" applyBorder="1" applyAlignment="1">
      <alignment horizontal="right" vertical="top"/>
    </xf>
    <xf numFmtId="165" fontId="29" fillId="21" borderId="23" xfId="1" applyFont="1" applyFill="1" applyBorder="1" applyAlignment="1" applyProtection="1">
      <alignment horizontal="left" vertical="top"/>
    </xf>
    <xf numFmtId="164" fontId="29" fillId="21" borderId="23" xfId="1" applyNumberFormat="1" applyFont="1" applyFill="1" applyBorder="1" applyAlignment="1" applyProtection="1">
      <alignment horizontal="right" vertical="top"/>
    </xf>
    <xf numFmtId="164" fontId="29" fillId="14" borderId="18" xfId="0" applyNumberFormat="1" applyFont="1" applyFill="1" applyBorder="1" applyAlignment="1">
      <alignment horizontal="left" vertical="top"/>
    </xf>
    <xf numFmtId="164" fontId="29" fillId="6" borderId="18" xfId="0" applyNumberFormat="1" applyFont="1" applyFill="1" applyBorder="1" applyAlignment="1">
      <alignment horizontal="left" vertical="top"/>
    </xf>
    <xf numFmtId="165" fontId="29" fillId="6" borderId="18" xfId="1" applyFont="1" applyFill="1" applyBorder="1" applyAlignment="1" applyProtection="1">
      <alignment horizontal="right" vertical="top"/>
    </xf>
    <xf numFmtId="164" fontId="29" fillId="6" borderId="18" xfId="1" applyNumberFormat="1" applyFont="1" applyFill="1" applyBorder="1" applyAlignment="1" applyProtection="1">
      <alignment horizontal="right" vertical="top"/>
    </xf>
    <xf numFmtId="164" fontId="28" fillId="0" borderId="18" xfId="0" applyNumberFormat="1" applyFont="1" applyBorder="1" applyAlignment="1">
      <alignment wrapText="1"/>
    </xf>
    <xf numFmtId="0" fontId="5" fillId="15" borderId="18" xfId="0" applyFont="1" applyFill="1" applyBorder="1" applyAlignment="1">
      <alignment vertical="top" wrapText="1"/>
    </xf>
    <xf numFmtId="0" fontId="34" fillId="0" borderId="0" xfId="0" applyFont="1" applyAlignment="1"/>
    <xf numFmtId="0" fontId="34" fillId="0" borderId="18" xfId="0" applyFont="1" applyBorder="1" applyAlignment="1">
      <alignment vertical="top"/>
    </xf>
    <xf numFmtId="164" fontId="34" fillId="0" borderId="18" xfId="0" applyNumberFormat="1" applyFont="1" applyBorder="1" applyAlignment="1"/>
    <xf numFmtId="164" fontId="34" fillId="6" borderId="18" xfId="0" applyNumberFormat="1" applyFont="1" applyFill="1" applyBorder="1" applyAlignment="1">
      <alignment horizontal="left" vertical="top"/>
    </xf>
    <xf numFmtId="164" fontId="34" fillId="0" borderId="18" xfId="0" applyNumberFormat="1" applyFont="1" applyBorder="1" applyAlignment="1">
      <alignment vertical="top"/>
    </xf>
    <xf numFmtId="165" fontId="34" fillId="0" borderId="18" xfId="1" applyFont="1" applyBorder="1" applyAlignment="1" applyProtection="1">
      <alignment horizontal="right" vertical="top"/>
    </xf>
    <xf numFmtId="164" fontId="34" fillId="0" borderId="18" xfId="1" applyNumberFormat="1" applyFont="1" applyBorder="1" applyAlignment="1" applyProtection="1">
      <alignment horizontal="right" vertical="top"/>
    </xf>
    <xf numFmtId="164" fontId="29" fillId="22" borderId="18" xfId="0" applyNumberFormat="1" applyFont="1" applyFill="1" applyBorder="1" applyAlignment="1"/>
    <xf numFmtId="164" fontId="29" fillId="22" borderId="18" xfId="0" applyNumberFormat="1" applyFont="1" applyFill="1" applyBorder="1" applyAlignment="1">
      <alignment horizontal="left" vertical="top"/>
    </xf>
    <xf numFmtId="164" fontId="29" fillId="22" borderId="18" xfId="0" applyNumberFormat="1" applyFont="1" applyFill="1" applyBorder="1" applyAlignment="1">
      <alignment horizontal="right"/>
    </xf>
    <xf numFmtId="165" fontId="29" fillId="22" borderId="18" xfId="1" applyFont="1" applyFill="1" applyBorder="1" applyAlignment="1" applyProtection="1">
      <alignment horizontal="right"/>
    </xf>
    <xf numFmtId="164" fontId="29" fillId="22" borderId="18" xfId="1" applyNumberFormat="1" applyFont="1" applyFill="1" applyBorder="1" applyAlignment="1" applyProtection="1">
      <alignment horizontal="right"/>
    </xf>
    <xf numFmtId="0" fontId="28" fillId="9" borderId="18" xfId="0" applyFont="1" applyFill="1" applyBorder="1" applyAlignment="1">
      <alignment vertical="top"/>
    </xf>
    <xf numFmtId="0" fontId="28" fillId="9" borderId="18" xfId="0" applyFont="1" applyFill="1" applyBorder="1" applyAlignment="1">
      <alignment horizontal="left" vertical="top"/>
    </xf>
    <xf numFmtId="164" fontId="28" fillId="9" borderId="18" xfId="0" applyNumberFormat="1" applyFont="1" applyFill="1" applyBorder="1" applyAlignment="1">
      <alignment vertical="top" wrapText="1"/>
    </xf>
    <xf numFmtId="164" fontId="28" fillId="9" borderId="18" xfId="0" applyNumberFormat="1" applyFont="1" applyFill="1" applyBorder="1" applyAlignment="1">
      <alignment vertical="top"/>
    </xf>
    <xf numFmtId="164" fontId="28" fillId="9" borderId="18" xfId="0" applyNumberFormat="1" applyFont="1" applyFill="1" applyBorder="1" applyAlignment="1">
      <alignment horizontal="right" vertical="top"/>
    </xf>
    <xf numFmtId="165" fontId="28" fillId="0" borderId="18" xfId="1" applyFont="1" applyBorder="1" applyAlignment="1" applyProtection="1"/>
    <xf numFmtId="164" fontId="28" fillId="0" borderId="18" xfId="1" applyNumberFormat="1" applyFont="1" applyBorder="1" applyAlignment="1" applyProtection="1">
      <alignment horizontal="right"/>
    </xf>
    <xf numFmtId="0" fontId="28" fillId="16" borderId="0" xfId="0" applyFont="1" applyFill="1" applyAlignment="1"/>
    <xf numFmtId="164" fontId="29" fillId="0" borderId="27" xfId="0" applyNumberFormat="1" applyFont="1" applyBorder="1" applyAlignment="1">
      <alignment horizontal="right" vertical="top"/>
    </xf>
    <xf numFmtId="164" fontId="28" fillId="0" borderId="27" xfId="0" applyNumberFormat="1" applyFont="1" applyBorder="1" applyAlignment="1">
      <alignment vertical="top"/>
    </xf>
    <xf numFmtId="164" fontId="28" fillId="0" borderId="0" xfId="0" applyNumberFormat="1" applyFont="1" applyAlignment="1">
      <alignment vertical="top"/>
    </xf>
    <xf numFmtId="0" fontId="29" fillId="23" borderId="28" xfId="0" applyFont="1" applyFill="1" applyBorder="1" applyAlignment="1">
      <alignment vertical="top" wrapText="1"/>
    </xf>
    <xf numFmtId="0" fontId="29" fillId="24" borderId="29" xfId="0" applyFont="1" applyFill="1" applyBorder="1" applyAlignment="1">
      <alignment vertical="top" wrapText="1"/>
    </xf>
    <xf numFmtId="0" fontId="29" fillId="23" borderId="29" xfId="0" applyFont="1" applyFill="1" applyBorder="1" applyAlignment="1">
      <alignment vertical="top"/>
    </xf>
    <xf numFmtId="165" fontId="29" fillId="23" borderId="29" xfId="1" applyFont="1" applyFill="1" applyBorder="1" applyAlignment="1" applyProtection="1">
      <alignment horizontal="right" vertical="top"/>
    </xf>
    <xf numFmtId="164" fontId="29" fillId="23" borderId="29" xfId="1" applyNumberFormat="1" applyFont="1" applyFill="1" applyBorder="1" applyAlignment="1" applyProtection="1">
      <alignment horizontal="right" vertical="top"/>
    </xf>
    <xf numFmtId="164" fontId="29" fillId="0" borderId="27" xfId="0" applyNumberFormat="1" applyFont="1" applyBorder="1" applyAlignment="1">
      <alignment vertical="top"/>
    </xf>
    <xf numFmtId="164" fontId="29" fillId="0" borderId="0" xfId="0" applyNumberFormat="1" applyFont="1" applyAlignment="1">
      <alignment vertical="top"/>
    </xf>
    <xf numFmtId="165" fontId="28" fillId="0" borderId="18" xfId="1" applyFont="1" applyBorder="1" applyAlignment="1" applyProtection="1">
      <alignment horizontal="right" vertical="top" wrapText="1"/>
    </xf>
    <xf numFmtId="164" fontId="28" fillId="0" borderId="18" xfId="1" applyNumberFormat="1" applyFont="1" applyBorder="1" applyAlignment="1" applyProtection="1">
      <alignment horizontal="right" vertical="top" wrapText="1"/>
    </xf>
    <xf numFmtId="164" fontId="28" fillId="14" borderId="18" xfId="0" applyNumberFormat="1" applyFont="1" applyFill="1" applyBorder="1" applyAlignment="1">
      <alignment horizontal="right" vertical="top"/>
    </xf>
    <xf numFmtId="0" fontId="29" fillId="0" borderId="18" xfId="0" applyFont="1" applyBorder="1" applyAlignment="1">
      <alignment wrapText="1"/>
    </xf>
    <xf numFmtId="164" fontId="29" fillId="0" borderId="18" xfId="0" applyNumberFormat="1" applyFont="1" applyBorder="1" applyAlignment="1">
      <alignment horizontal="left" vertical="top" wrapText="1"/>
    </xf>
    <xf numFmtId="165" fontId="29" fillId="0" borderId="18" xfId="1" applyFont="1" applyBorder="1" applyAlignment="1" applyProtection="1">
      <alignment horizontal="right" vertical="top" wrapText="1"/>
    </xf>
    <xf numFmtId="164" fontId="29" fillId="0" borderId="18" xfId="1" applyNumberFormat="1" applyFont="1" applyBorder="1" applyAlignment="1" applyProtection="1">
      <alignment horizontal="right" vertical="top" wrapText="1"/>
    </xf>
    <xf numFmtId="0" fontId="28" fillId="15" borderId="18" xfId="0" applyFont="1" applyFill="1" applyBorder="1" applyAlignment="1">
      <alignment vertical="top"/>
    </xf>
    <xf numFmtId="165" fontId="28" fillId="0" borderId="27" xfId="1" applyFont="1" applyBorder="1" applyAlignment="1" applyProtection="1">
      <alignment horizontal="right" vertical="top"/>
    </xf>
    <xf numFmtId="164" fontId="28" fillId="0" borderId="27" xfId="1" applyNumberFormat="1" applyFont="1" applyBorder="1" applyAlignment="1" applyProtection="1">
      <alignment horizontal="right" vertical="top"/>
    </xf>
    <xf numFmtId="0" fontId="28" fillId="0" borderId="18" xfId="8" applyFont="1" applyBorder="1" applyAlignment="1" applyProtection="1">
      <alignment vertical="top"/>
    </xf>
    <xf numFmtId="0" fontId="28" fillId="0" borderId="18" xfId="8" applyFont="1" applyBorder="1" applyAlignment="1" applyProtection="1">
      <alignment vertical="top" wrapText="1"/>
    </xf>
    <xf numFmtId="164" fontId="28" fillId="0" borderId="18" xfId="1" applyNumberFormat="1" applyFont="1" applyBorder="1" applyAlignment="1" applyProtection="1">
      <alignment vertical="top"/>
    </xf>
    <xf numFmtId="0" fontId="29" fillId="25" borderId="18" xfId="0" applyFont="1" applyFill="1" applyBorder="1" applyAlignment="1">
      <alignment vertical="top" wrapText="1"/>
    </xf>
    <xf numFmtId="0" fontId="29" fillId="25" borderId="18" xfId="0" applyFont="1" applyFill="1" applyBorder="1" applyAlignment="1">
      <alignment horizontal="left" vertical="top"/>
    </xf>
    <xf numFmtId="164" fontId="29" fillId="25" borderId="18" xfId="0" applyNumberFormat="1" applyFont="1" applyFill="1" applyBorder="1" applyAlignment="1">
      <alignment horizontal="right" vertical="top"/>
    </xf>
    <xf numFmtId="165" fontId="29" fillId="25" borderId="18" xfId="1" applyFont="1" applyFill="1" applyBorder="1" applyAlignment="1" applyProtection="1">
      <alignment horizontal="right" vertical="top"/>
    </xf>
    <xf numFmtId="164" fontId="29" fillId="25" borderId="18" xfId="1" applyNumberFormat="1" applyFont="1" applyFill="1" applyBorder="1" applyAlignment="1" applyProtection="1">
      <alignment horizontal="right" vertical="top"/>
    </xf>
    <xf numFmtId="164" fontId="29" fillId="6" borderId="18" xfId="0" applyNumberFormat="1" applyFont="1" applyFill="1" applyBorder="1" applyAlignment="1">
      <alignment horizontal="right" vertical="top"/>
    </xf>
    <xf numFmtId="164" fontId="28" fillId="0" borderId="18" xfId="8" applyNumberFormat="1" applyFont="1" applyBorder="1" applyAlignment="1" applyProtection="1">
      <alignment horizontal="right" vertical="top"/>
    </xf>
    <xf numFmtId="164" fontId="28" fillId="0" borderId="18" xfId="8" applyNumberFormat="1" applyFont="1" applyBorder="1" applyAlignment="1" applyProtection="1">
      <alignment vertical="top"/>
    </xf>
    <xf numFmtId="0" fontId="28" fillId="0" borderId="18" xfId="0" applyFont="1" applyBorder="1" applyAlignment="1">
      <alignment horizontal="left"/>
    </xf>
    <xf numFmtId="0" fontId="28" fillId="0" borderId="23" xfId="1" applyNumberFormat="1" applyFont="1" applyFill="1" applyBorder="1" applyAlignment="1" applyProtection="1">
      <alignment vertical="top"/>
    </xf>
    <xf numFmtId="0" fontId="28" fillId="26" borderId="0" xfId="0" applyFont="1" applyFill="1" applyAlignment="1"/>
    <xf numFmtId="0" fontId="29" fillId="27" borderId="18" xfId="0" applyFont="1" applyFill="1" applyBorder="1" applyAlignment="1">
      <alignment vertical="top"/>
    </xf>
    <xf numFmtId="0" fontId="29" fillId="27" borderId="18" xfId="0" applyFont="1" applyFill="1" applyBorder="1" applyAlignment="1">
      <alignment vertical="top" wrapText="1"/>
    </xf>
    <xf numFmtId="0" fontId="29" fillId="27" borderId="18" xfId="0" applyFont="1" applyFill="1" applyBorder="1" applyAlignment="1">
      <alignment horizontal="left" vertical="top"/>
    </xf>
    <xf numFmtId="164" fontId="29" fillId="27" borderId="18" xfId="0" applyNumberFormat="1" applyFont="1" applyFill="1" applyBorder="1" applyAlignment="1">
      <alignment horizontal="right" vertical="top"/>
    </xf>
    <xf numFmtId="164" fontId="28" fillId="27" borderId="18" xfId="0" applyNumberFormat="1" applyFont="1" applyFill="1" applyBorder="1" applyAlignment="1">
      <alignment vertical="top"/>
    </xf>
    <xf numFmtId="165" fontId="28" fillId="27" borderId="18" xfId="1" applyFont="1" applyFill="1" applyBorder="1" applyAlignment="1" applyProtection="1">
      <alignment horizontal="right" vertical="top"/>
    </xf>
    <xf numFmtId="164" fontId="28" fillId="26" borderId="18" xfId="1" applyNumberFormat="1" applyFont="1" applyFill="1" applyBorder="1" applyAlignment="1" applyProtection="1">
      <alignment horizontal="right" vertical="top"/>
    </xf>
    <xf numFmtId="0" fontId="29" fillId="6" borderId="18" xfId="0" applyFont="1" applyFill="1" applyBorder="1" applyAlignment="1">
      <alignment vertical="top" wrapText="1"/>
    </xf>
    <xf numFmtId="0" fontId="29" fillId="6" borderId="18" xfId="0" applyFont="1" applyFill="1" applyBorder="1" applyAlignment="1">
      <alignment horizontal="left" vertical="top"/>
    </xf>
    <xf numFmtId="164" fontId="28" fillId="6" borderId="18" xfId="0" applyNumberFormat="1" applyFont="1" applyFill="1" applyBorder="1" applyAlignment="1">
      <alignment horizontal="right" vertical="top"/>
    </xf>
    <xf numFmtId="165" fontId="28" fillId="6" borderId="18" xfId="1" applyFont="1" applyFill="1" applyBorder="1" applyAlignment="1" applyProtection="1">
      <alignment horizontal="right" vertical="top"/>
    </xf>
    <xf numFmtId="164" fontId="28" fillId="6" borderId="18" xfId="1" applyNumberFormat="1" applyFont="1" applyFill="1" applyBorder="1" applyAlignment="1" applyProtection="1">
      <alignment horizontal="right" vertical="top"/>
    </xf>
    <xf numFmtId="0" fontId="34" fillId="0" borderId="18" xfId="0" applyFont="1" applyBorder="1" applyAlignment="1">
      <alignment wrapText="1"/>
    </xf>
    <xf numFmtId="0" fontId="34" fillId="0" borderId="18" xfId="0" applyFont="1" applyBorder="1" applyAlignment="1"/>
    <xf numFmtId="164" fontId="34" fillId="6" borderId="18" xfId="0" applyNumberFormat="1" applyFont="1" applyFill="1" applyBorder="1" applyAlignment="1">
      <alignment horizontal="right" vertical="top"/>
    </xf>
    <xf numFmtId="0" fontId="29" fillId="3" borderId="18" xfId="0" applyFont="1" applyFill="1" applyBorder="1" applyAlignment="1">
      <alignment horizontal="left" vertical="top"/>
    </xf>
    <xf numFmtId="164" fontId="28" fillId="0" borderId="0" xfId="0" applyNumberFormat="1" applyFont="1" applyAlignment="1"/>
    <xf numFmtId="0" fontId="28" fillId="14" borderId="18" xfId="0" applyFont="1" applyFill="1" applyBorder="1" applyAlignment="1">
      <alignment horizontal="left" vertical="top" wrapText="1"/>
    </xf>
    <xf numFmtId="0" fontId="28" fillId="6" borderId="18" xfId="0" applyFont="1" applyFill="1" applyBorder="1" applyAlignment="1">
      <alignment vertical="top"/>
    </xf>
    <xf numFmtId="0" fontId="28" fillId="6" borderId="18" xfId="0" applyFont="1" applyFill="1" applyBorder="1" applyAlignment="1">
      <alignment horizontal="left" vertical="top"/>
    </xf>
    <xf numFmtId="165" fontId="28" fillId="0" borderId="18" xfId="1" applyFont="1" applyBorder="1" applyAlignment="1" applyProtection="1">
      <alignment horizontal="right"/>
    </xf>
    <xf numFmtId="0" fontId="30" fillId="6" borderId="18" xfId="0" applyFont="1" applyFill="1" applyBorder="1" applyAlignment="1">
      <alignment vertical="top" wrapText="1"/>
    </xf>
    <xf numFmtId="165" fontId="28" fillId="0" borderId="0" xfId="1" applyFont="1" applyBorder="1" applyAlignment="1" applyProtection="1"/>
    <xf numFmtId="164" fontId="29" fillId="6" borderId="18" xfId="0" applyNumberFormat="1" applyFont="1" applyFill="1" applyBorder="1" applyAlignment="1">
      <alignment horizontal="right" vertical="top"/>
    </xf>
    <xf numFmtId="165" fontId="28" fillId="6" borderId="18" xfId="1" applyFont="1" applyFill="1" applyBorder="1" applyAlignment="1" applyProtection="1">
      <alignment horizontal="right"/>
    </xf>
    <xf numFmtId="164" fontId="28" fillId="6" borderId="18" xfId="1" applyNumberFormat="1" applyFont="1" applyFill="1" applyBorder="1" applyAlignment="1" applyProtection="1">
      <alignment horizontal="right"/>
    </xf>
    <xf numFmtId="164" fontId="29" fillId="0" borderId="18" xfId="0" applyNumberFormat="1" applyFont="1" applyBorder="1" applyAlignment="1"/>
    <xf numFmtId="165" fontId="29" fillId="0" borderId="18" xfId="1" applyFont="1" applyBorder="1" applyAlignment="1" applyProtection="1">
      <alignment horizontal="right"/>
    </xf>
    <xf numFmtId="164" fontId="29" fillId="0" borderId="18" xfId="1" applyNumberFormat="1" applyFont="1" applyBorder="1" applyAlignment="1" applyProtection="1">
      <alignment horizontal="right"/>
    </xf>
    <xf numFmtId="0" fontId="29" fillId="15" borderId="18" xfId="0" applyFont="1" applyFill="1" applyBorder="1" applyAlignment="1">
      <alignment horizontal="left" vertical="top" wrapText="1"/>
    </xf>
    <xf numFmtId="3" fontId="28" fillId="15" borderId="18" xfId="0" applyNumberFormat="1" applyFont="1" applyFill="1" applyBorder="1" applyAlignment="1">
      <alignment horizontal="left" vertical="top"/>
    </xf>
    <xf numFmtId="3" fontId="28" fillId="14" borderId="18" xfId="0" applyNumberFormat="1" applyFont="1" applyFill="1" applyBorder="1" applyAlignment="1">
      <alignment horizontal="left" vertical="top"/>
    </xf>
    <xf numFmtId="3" fontId="28" fillId="15" borderId="18" xfId="0" applyNumberFormat="1" applyFont="1" applyFill="1" applyBorder="1" applyAlignment="1">
      <alignment horizontal="left" vertical="top" wrapText="1"/>
    </xf>
    <xf numFmtId="0" fontId="29" fillId="5" borderId="18" xfId="0" applyFont="1" applyFill="1" applyBorder="1" applyAlignment="1">
      <alignment vertical="top" wrapText="1"/>
    </xf>
    <xf numFmtId="0" fontId="28" fillId="5" borderId="18" xfId="0" applyFont="1" applyFill="1" applyBorder="1" applyAlignment="1">
      <alignment vertical="top"/>
    </xf>
    <xf numFmtId="164" fontId="29" fillId="5" borderId="18" xfId="0" applyNumberFormat="1" applyFont="1" applyFill="1" applyBorder="1" applyAlignment="1">
      <alignment horizontal="right" vertical="top"/>
    </xf>
    <xf numFmtId="165" fontId="29" fillId="5" borderId="18" xfId="1" applyFont="1" applyFill="1" applyBorder="1" applyAlignment="1" applyProtection="1">
      <alignment horizontal="right" vertical="top"/>
    </xf>
    <xf numFmtId="164" fontId="29" fillId="5" borderId="18" xfId="1" applyNumberFormat="1" applyFont="1" applyFill="1" applyBorder="1" applyAlignment="1" applyProtection="1">
      <alignment horizontal="right" vertical="top"/>
    </xf>
    <xf numFmtId="0" fontId="29" fillId="22" borderId="18" xfId="0" applyFont="1" applyFill="1" applyBorder="1" applyAlignment="1">
      <alignment vertical="top"/>
    </xf>
    <xf numFmtId="164" fontId="29" fillId="22" borderId="18" xfId="0" applyNumberFormat="1" applyFont="1" applyFill="1" applyBorder="1" applyAlignment="1">
      <alignment horizontal="right" vertical="top"/>
    </xf>
    <xf numFmtId="164" fontId="28" fillId="22" borderId="18" xfId="0" applyNumberFormat="1" applyFont="1" applyFill="1" applyBorder="1" applyAlignment="1">
      <alignment vertical="top"/>
    </xf>
    <xf numFmtId="165" fontId="28" fillId="5" borderId="18" xfId="1" applyFont="1" applyFill="1" applyBorder="1" applyAlignment="1" applyProtection="1">
      <alignment horizontal="right" vertical="top"/>
    </xf>
    <xf numFmtId="164" fontId="28" fillId="5" borderId="18" xfId="1" applyNumberFormat="1" applyFont="1" applyFill="1" applyBorder="1" applyAlignment="1" applyProtection="1">
      <alignment horizontal="right" vertical="top"/>
    </xf>
    <xf numFmtId="164" fontId="28" fillId="0" borderId="18" xfId="1" applyNumberFormat="1" applyFont="1" applyFill="1" applyBorder="1" applyAlignment="1" applyProtection="1">
      <alignment horizontal="left" wrapText="1"/>
    </xf>
    <xf numFmtId="0" fontId="35" fillId="0" borderId="3" xfId="0" applyFont="1" applyBorder="1" applyAlignment="1">
      <alignment horizontal="left" wrapText="1"/>
    </xf>
    <xf numFmtId="0" fontId="35" fillId="0" borderId="3" xfId="0" applyFont="1" applyBorder="1" applyAlignment="1">
      <alignment horizontal="left" vertical="top" wrapText="1"/>
    </xf>
    <xf numFmtId="164" fontId="29" fillId="5" borderId="18" xfId="0" applyNumberFormat="1" applyFont="1" applyFill="1" applyBorder="1" applyAlignment="1">
      <alignment vertical="top" wrapText="1"/>
    </xf>
    <xf numFmtId="164" fontId="29" fillId="5" borderId="18" xfId="0" applyNumberFormat="1" applyFont="1" applyFill="1" applyBorder="1" applyAlignment="1">
      <alignment horizontal="left" vertical="top" wrapText="1"/>
    </xf>
    <xf numFmtId="164" fontId="29" fillId="5" borderId="18" xfId="0" applyNumberFormat="1" applyFont="1" applyFill="1" applyBorder="1" applyAlignment="1">
      <alignment vertical="top"/>
    </xf>
    <xf numFmtId="164" fontId="28" fillId="0" borderId="18" xfId="0" applyNumberFormat="1" applyFont="1" applyBorder="1" applyAlignment="1">
      <alignment horizontal="left"/>
    </xf>
    <xf numFmtId="164" fontId="28" fillId="0" borderId="18" xfId="0" applyNumberFormat="1" applyFont="1" applyBorder="1" applyAlignment="1">
      <alignment horizontal="left" wrapText="1"/>
    </xf>
    <xf numFmtId="165" fontId="29" fillId="5" borderId="18" xfId="1" applyFont="1" applyFill="1" applyBorder="1" applyAlignment="1" applyProtection="1">
      <alignment horizontal="right" vertical="top" wrapText="1"/>
    </xf>
    <xf numFmtId="164" fontId="29" fillId="5" borderId="18" xfId="1" applyNumberFormat="1" applyFont="1" applyFill="1" applyBorder="1" applyAlignment="1" applyProtection="1">
      <alignment horizontal="right" vertical="top" wrapText="1"/>
    </xf>
    <xf numFmtId="0" fontId="28" fillId="15" borderId="18" xfId="0" applyFont="1" applyFill="1" applyBorder="1" applyAlignment="1">
      <alignment horizontal="left" vertical="top"/>
    </xf>
    <xf numFmtId="0" fontId="29" fillId="6" borderId="18" xfId="0" applyFont="1" applyFill="1" applyBorder="1" applyAlignment="1"/>
    <xf numFmtId="0" fontId="29" fillId="22" borderId="18" xfId="0" applyFont="1" applyFill="1" applyBorder="1" applyAlignment="1"/>
    <xf numFmtId="164" fontId="28" fillId="22" borderId="18" xfId="0" applyNumberFormat="1" applyFont="1" applyFill="1" applyBorder="1" applyAlignment="1">
      <alignment horizontal="right" vertical="top"/>
    </xf>
    <xf numFmtId="0" fontId="29" fillId="28" borderId="18" xfId="0" applyFont="1" applyFill="1" applyBorder="1" applyAlignment="1"/>
    <xf numFmtId="164" fontId="29" fillId="28" borderId="18" xfId="0" applyNumberFormat="1" applyFont="1" applyFill="1" applyBorder="1" applyAlignment="1">
      <alignment horizontal="right" vertical="top"/>
    </xf>
    <xf numFmtId="164" fontId="29" fillId="28" borderId="18" xfId="0" applyNumberFormat="1" applyFont="1" applyFill="1" applyBorder="1" applyAlignment="1">
      <alignment vertical="top"/>
    </xf>
    <xf numFmtId="165" fontId="29" fillId="28" borderId="18" xfId="1" applyFont="1" applyFill="1" applyBorder="1" applyAlignment="1" applyProtection="1">
      <alignment horizontal="right" vertical="top"/>
    </xf>
    <xf numFmtId="164" fontId="29" fillId="28" borderId="18" xfId="1" applyNumberFormat="1" applyFont="1" applyFill="1" applyBorder="1" applyAlignment="1" applyProtection="1">
      <alignment horizontal="right" vertical="top"/>
    </xf>
    <xf numFmtId="0" fontId="28" fillId="29" borderId="0" xfId="0" applyFont="1" applyFill="1" applyAlignment="1"/>
    <xf numFmtId="0" fontId="29" fillId="30" borderId="18" xfId="0" applyFont="1" applyFill="1" applyBorder="1" applyAlignment="1"/>
    <xf numFmtId="164" fontId="29" fillId="30" borderId="18" xfId="0" applyNumberFormat="1" applyFont="1" applyFill="1" applyBorder="1" applyAlignment="1">
      <alignment horizontal="right" vertical="top"/>
    </xf>
    <xf numFmtId="164" fontId="29" fillId="30" borderId="18" xfId="0" applyNumberFormat="1" applyFont="1" applyFill="1" applyBorder="1" applyAlignment="1">
      <alignment vertical="top"/>
    </xf>
    <xf numFmtId="165" fontId="29" fillId="30" borderId="18" xfId="1" applyFont="1" applyFill="1" applyBorder="1" applyAlignment="1" applyProtection="1">
      <alignment horizontal="right" vertical="top"/>
    </xf>
    <xf numFmtId="164" fontId="29" fillId="30" borderId="18" xfId="1" applyNumberFormat="1" applyFont="1" applyFill="1" applyBorder="1" applyAlignment="1" applyProtection="1">
      <alignment horizontal="right" vertical="top"/>
    </xf>
    <xf numFmtId="0" fontId="29" fillId="31" borderId="18" xfId="0" applyFont="1" applyFill="1" applyBorder="1" applyAlignment="1"/>
    <xf numFmtId="0" fontId="28" fillId="31" borderId="18" xfId="0" applyFont="1" applyFill="1" applyBorder="1" applyAlignment="1">
      <alignment horizontal="left" vertical="top"/>
    </xf>
    <xf numFmtId="164" fontId="28" fillId="31" borderId="18" xfId="0" applyNumberFormat="1" applyFont="1" applyFill="1" applyBorder="1" applyAlignment="1">
      <alignment horizontal="right" vertical="top"/>
    </xf>
    <xf numFmtId="164" fontId="28" fillId="31" borderId="18" xfId="0" applyNumberFormat="1" applyFont="1" applyFill="1" applyBorder="1" applyAlignment="1">
      <alignment vertical="top"/>
    </xf>
    <xf numFmtId="165" fontId="28" fillId="31" borderId="18" xfId="1" applyFont="1" applyFill="1" applyBorder="1" applyAlignment="1" applyProtection="1">
      <alignment horizontal="right" vertical="top"/>
    </xf>
    <xf numFmtId="164" fontId="28" fillId="31" borderId="18" xfId="1" applyNumberFormat="1" applyFont="1" applyFill="1" applyBorder="1" applyAlignment="1" applyProtection="1">
      <alignment horizontal="right" vertical="top"/>
    </xf>
    <xf numFmtId="164" fontId="29" fillId="32" borderId="0" xfId="0" applyNumberFormat="1" applyFont="1" applyFill="1" applyAlignment="1">
      <alignment horizontal="right" vertical="top"/>
    </xf>
    <xf numFmtId="164" fontId="29" fillId="28" borderId="0" xfId="0" applyNumberFormat="1" applyFont="1" applyFill="1" applyAlignment="1">
      <alignment vertical="top"/>
    </xf>
    <xf numFmtId="164" fontId="29" fillId="33" borderId="18" xfId="0" applyNumberFormat="1" applyFont="1" applyFill="1" applyBorder="1" applyAlignment="1">
      <alignment vertical="top"/>
    </xf>
    <xf numFmtId="165" fontId="29" fillId="33" borderId="18" xfId="1" applyFont="1" applyFill="1" applyBorder="1" applyAlignment="1" applyProtection="1">
      <alignment horizontal="right" vertical="top"/>
    </xf>
    <xf numFmtId="164" fontId="29" fillId="33" borderId="18" xfId="1" applyNumberFormat="1" applyFont="1" applyFill="1" applyBorder="1" applyAlignment="1" applyProtection="1">
      <alignment horizontal="right" vertical="top"/>
    </xf>
    <xf numFmtId="164" fontId="29" fillId="32" borderId="18" xfId="0" applyNumberFormat="1" applyFont="1" applyFill="1" applyBorder="1" applyAlignment="1">
      <alignment horizontal="right" vertical="top"/>
    </xf>
    <xf numFmtId="169" fontId="29" fillId="3" borderId="18" xfId="0" applyNumberFormat="1" applyFont="1" applyFill="1" applyBorder="1" applyAlignment="1">
      <alignment vertical="top"/>
    </xf>
    <xf numFmtId="0" fontId="28" fillId="0" borderId="18" xfId="9" applyFont="1" applyBorder="1" applyAlignment="1" applyProtection="1">
      <alignment vertical="top"/>
    </xf>
    <xf numFmtId="0" fontId="28" fillId="0" borderId="18" xfId="9" applyFont="1" applyBorder="1" applyAlignment="1" applyProtection="1">
      <alignment vertical="top" wrapText="1"/>
    </xf>
    <xf numFmtId="0" fontId="28" fillId="0" borderId="18" xfId="9" applyFont="1" applyBorder="1" applyAlignment="1" applyProtection="1">
      <alignment horizontal="left" vertical="top" wrapText="1"/>
    </xf>
    <xf numFmtId="0" fontId="24" fillId="0" borderId="18" xfId="0" applyFont="1" applyBorder="1" applyAlignment="1">
      <alignment horizontal="left" wrapText="1"/>
    </xf>
    <xf numFmtId="0" fontId="6" fillId="0" borderId="18" xfId="0" applyFont="1" applyBorder="1" applyAlignment="1">
      <alignment horizontal="left"/>
    </xf>
    <xf numFmtId="164" fontId="28" fillId="0" borderId="18" xfId="1" applyNumberFormat="1" applyFont="1" applyFill="1" applyBorder="1" applyAlignment="1" applyProtection="1">
      <alignment horizontal="right" vertical="top"/>
    </xf>
    <xf numFmtId="169" fontId="28" fillId="6" borderId="18" xfId="0" applyNumberFormat="1" applyFont="1" applyFill="1" applyBorder="1" applyAlignment="1">
      <alignment vertical="top"/>
    </xf>
    <xf numFmtId="169" fontId="28" fillId="0" borderId="18" xfId="0" applyNumberFormat="1" applyFont="1" applyBorder="1" applyAlignment="1">
      <alignment vertical="top"/>
    </xf>
    <xf numFmtId="169" fontId="29" fillId="5" borderId="18" xfId="0" applyNumberFormat="1" applyFont="1" applyFill="1" applyBorder="1" applyAlignment="1">
      <alignment vertical="top"/>
    </xf>
    <xf numFmtId="164" fontId="29" fillId="34" borderId="18" xfId="0" applyNumberFormat="1" applyFont="1" applyFill="1" applyBorder="1" applyAlignment="1">
      <alignment horizontal="right" vertical="top"/>
    </xf>
    <xf numFmtId="165" fontId="28" fillId="34" borderId="18" xfId="1" applyFont="1" applyFill="1" applyBorder="1" applyAlignment="1" applyProtection="1">
      <alignment horizontal="right" vertical="top"/>
    </xf>
    <xf numFmtId="164" fontId="28" fillId="34" borderId="18" xfId="1" applyNumberFormat="1" applyFont="1" applyFill="1" applyBorder="1" applyAlignment="1" applyProtection="1">
      <alignment horizontal="right" vertical="top"/>
    </xf>
    <xf numFmtId="0" fontId="28" fillId="29" borderId="23" xfId="1" applyNumberFormat="1" applyFont="1" applyFill="1" applyBorder="1" applyAlignment="1" applyProtection="1">
      <alignment vertical="top"/>
    </xf>
    <xf numFmtId="0" fontId="29" fillId="29" borderId="18" xfId="0" applyFont="1" applyFill="1" applyBorder="1" applyAlignment="1">
      <alignment horizontal="left" wrapText="1"/>
    </xf>
    <xf numFmtId="0" fontId="29" fillId="29" borderId="18" xfId="0" applyFont="1" applyFill="1" applyBorder="1" applyAlignment="1">
      <alignment horizontal="right" wrapText="1"/>
    </xf>
    <xf numFmtId="165" fontId="29" fillId="29" borderId="18" xfId="1" applyFont="1" applyFill="1" applyBorder="1" applyAlignment="1" applyProtection="1">
      <alignment horizontal="right" wrapText="1"/>
    </xf>
    <xf numFmtId="164" fontId="29" fillId="29" borderId="18" xfId="1" applyNumberFormat="1" applyFont="1" applyFill="1" applyBorder="1" applyAlignment="1" applyProtection="1">
      <alignment horizontal="right" wrapText="1"/>
    </xf>
    <xf numFmtId="3" fontId="28" fillId="0" borderId="18" xfId="0" applyNumberFormat="1" applyFont="1" applyBorder="1" applyAlignment="1"/>
    <xf numFmtId="164" fontId="29" fillId="3" borderId="18" xfId="0" applyNumberFormat="1" applyFont="1" applyFill="1" applyBorder="1" applyAlignment="1">
      <alignment vertical="top" wrapText="1"/>
    </xf>
    <xf numFmtId="0" fontId="29" fillId="35" borderId="18" xfId="0" applyFont="1" applyFill="1" applyBorder="1" applyAlignment="1">
      <alignment vertical="top"/>
    </xf>
    <xf numFmtId="164" fontId="29" fillId="35" borderId="18" xfId="0" applyNumberFormat="1" applyFont="1" applyFill="1" applyBorder="1" applyAlignment="1">
      <alignment horizontal="left" vertical="top"/>
    </xf>
    <xf numFmtId="164" fontId="29" fillId="35" borderId="18" xfId="0" applyNumberFormat="1" applyFont="1" applyFill="1" applyBorder="1" applyAlignment="1">
      <alignment horizontal="right" vertical="top"/>
    </xf>
    <xf numFmtId="169" fontId="29" fillId="35" borderId="18" xfId="0" applyNumberFormat="1" applyFont="1" applyFill="1" applyBorder="1" applyAlignment="1">
      <alignment horizontal="right" vertical="top"/>
    </xf>
    <xf numFmtId="165" fontId="29" fillId="35" borderId="18" xfId="1" applyFont="1" applyFill="1" applyBorder="1" applyAlignment="1" applyProtection="1">
      <alignment horizontal="right" vertical="top"/>
    </xf>
    <xf numFmtId="164" fontId="29" fillId="35" borderId="18" xfId="1" applyNumberFormat="1" applyFont="1" applyFill="1" applyBorder="1" applyAlignment="1" applyProtection="1">
      <alignment horizontal="right" vertical="top"/>
    </xf>
    <xf numFmtId="164" fontId="21" fillId="0" borderId="0" xfId="1" applyNumberFormat="1" applyFont="1" applyAlignment="1" applyProtection="1"/>
    <xf numFmtId="164" fontId="24" fillId="0" borderId="15" xfId="1" applyNumberFormat="1" applyFont="1" applyBorder="1" applyAlignment="1" applyProtection="1">
      <alignment horizontal="left" vertical="top"/>
    </xf>
    <xf numFmtId="164" fontId="21" fillId="0" borderId="0" xfId="0" applyNumberFormat="1" applyFont="1" applyAlignment="1"/>
    <xf numFmtId="164" fontId="6" fillId="0" borderId="15" xfId="1" applyNumberFormat="1" applyFont="1" applyBorder="1" applyAlignment="1" applyProtection="1">
      <alignment vertical="top" wrapText="1"/>
    </xf>
    <xf numFmtId="164" fontId="6" fillId="0" borderId="15" xfId="1" applyNumberFormat="1" applyFont="1" applyBorder="1" applyAlignment="1" applyProtection="1">
      <alignment vertical="top"/>
    </xf>
    <xf numFmtId="164" fontId="24" fillId="0" borderId="15" xfId="1" applyNumberFormat="1" applyFont="1" applyBorder="1" applyAlignment="1" applyProtection="1">
      <alignment horizontal="left"/>
    </xf>
    <xf numFmtId="164" fontId="6" fillId="0" borderId="19" xfId="1" applyNumberFormat="1" applyFont="1" applyBorder="1" applyAlignment="1" applyProtection="1"/>
    <xf numFmtId="164" fontId="5" fillId="12" borderId="15" xfId="1" applyNumberFormat="1" applyFont="1" applyFill="1" applyBorder="1" applyAlignment="1" applyProtection="1"/>
    <xf numFmtId="0" fontId="36" fillId="0" borderId="0" xfId="0" applyFont="1" applyAlignment="1"/>
    <xf numFmtId="165" fontId="36" fillId="0" borderId="0" xfId="1" applyFont="1" applyAlignment="1" applyProtection="1"/>
    <xf numFmtId="173" fontId="36" fillId="0" borderId="0" xfId="1" applyNumberFormat="1" applyFont="1" applyAlignment="1" applyProtection="1"/>
    <xf numFmtId="173" fontId="6" fillId="0" borderId="0" xfId="1" applyNumberFormat="1" applyFont="1" applyAlignment="1" applyProtection="1"/>
    <xf numFmtId="0" fontId="37" fillId="6" borderId="0" xfId="0" applyFont="1" applyFill="1" applyAlignment="1"/>
    <xf numFmtId="164" fontId="5" fillId="0" borderId="15" xfId="0" applyNumberFormat="1" applyFont="1" applyBorder="1" applyAlignment="1">
      <alignment horizontal="center" vertical="top" wrapText="1"/>
    </xf>
    <xf numFmtId="164" fontId="5" fillId="14" borderId="12" xfId="0" applyNumberFormat="1" applyFont="1" applyFill="1" applyBorder="1" applyAlignment="1">
      <alignment horizontal="center" vertical="top" wrapText="1"/>
    </xf>
    <xf numFmtId="164" fontId="5" fillId="14" borderId="18" xfId="0" applyNumberFormat="1" applyFont="1" applyFill="1" applyBorder="1" applyAlignment="1">
      <alignment horizontal="center" vertical="top" wrapText="1"/>
    </xf>
    <xf numFmtId="165" fontId="5" fillId="14" borderId="12" xfId="1" applyFont="1" applyFill="1" applyBorder="1" applyAlignment="1" applyProtection="1">
      <alignment horizontal="center" vertical="top" wrapText="1"/>
    </xf>
    <xf numFmtId="173" fontId="5" fillId="14" borderId="12" xfId="1" applyNumberFormat="1" applyFont="1" applyFill="1" applyBorder="1" applyAlignment="1" applyProtection="1">
      <alignment horizontal="center" vertical="top" wrapText="1"/>
    </xf>
    <xf numFmtId="0" fontId="5" fillId="0" borderId="15" xfId="0" applyFont="1" applyBorder="1" applyAlignment="1">
      <alignment horizontal="left" vertical="top"/>
    </xf>
    <xf numFmtId="164" fontId="6" fillId="0" borderId="12" xfId="0" applyNumberFormat="1" applyFont="1" applyBorder="1" applyAlignment="1"/>
    <xf numFmtId="173" fontId="6" fillId="0" borderId="12" xfId="1" applyNumberFormat="1" applyFont="1" applyBorder="1" applyAlignment="1" applyProtection="1"/>
    <xf numFmtId="0" fontId="5" fillId="0" borderId="15" xfId="0" applyFont="1" applyBorder="1" applyAlignment="1">
      <alignment horizontal="center"/>
    </xf>
    <xf numFmtId="3" fontId="6" fillId="0" borderId="12" xfId="0" applyNumberFormat="1" applyFont="1" applyBorder="1" applyAlignment="1"/>
    <xf numFmtId="164" fontId="6" fillId="0" borderId="12" xfId="1" applyNumberFormat="1" applyFont="1" applyBorder="1" applyAlignment="1" applyProtection="1"/>
    <xf numFmtId="0" fontId="5" fillId="5" borderId="15" xfId="0" applyFont="1" applyFill="1" applyBorder="1" applyAlignment="1"/>
    <xf numFmtId="164" fontId="5" fillId="5" borderId="15" xfId="0" applyNumberFormat="1" applyFont="1" applyFill="1" applyBorder="1" applyAlignment="1"/>
    <xf numFmtId="164" fontId="5" fillId="5" borderId="12" xfId="0" applyNumberFormat="1" applyFont="1" applyFill="1" applyBorder="1" applyAlignment="1"/>
    <xf numFmtId="165" fontId="5" fillId="5" borderId="12" xfId="1" applyFont="1" applyFill="1" applyBorder="1" applyAlignment="1" applyProtection="1"/>
    <xf numFmtId="164" fontId="5" fillId="5" borderId="12" xfId="1" applyNumberFormat="1" applyFont="1" applyFill="1" applyBorder="1" applyAlignment="1" applyProtection="1"/>
    <xf numFmtId="173" fontId="5" fillId="5" borderId="12" xfId="1" applyNumberFormat="1" applyFont="1" applyFill="1" applyBorder="1" applyAlignment="1" applyProtection="1"/>
    <xf numFmtId="0" fontId="5" fillId="3" borderId="15" xfId="0" applyFont="1" applyFill="1" applyBorder="1" applyAlignment="1"/>
    <xf numFmtId="164" fontId="5" fillId="3" borderId="15" xfId="0" applyNumberFormat="1" applyFont="1" applyFill="1" applyBorder="1" applyAlignment="1"/>
    <xf numFmtId="164" fontId="5" fillId="3" borderId="12" xfId="0" applyNumberFormat="1" applyFont="1" applyFill="1" applyBorder="1" applyAlignment="1"/>
    <xf numFmtId="165" fontId="5" fillId="3" borderId="12" xfId="1" applyFont="1" applyFill="1" applyBorder="1" applyAlignment="1" applyProtection="1"/>
    <xf numFmtId="164" fontId="5" fillId="3" borderId="12" xfId="1" applyNumberFormat="1" applyFont="1" applyFill="1" applyBorder="1" applyAlignment="1" applyProtection="1"/>
    <xf numFmtId="173" fontId="5" fillId="3" borderId="12" xfId="1" applyNumberFormat="1" applyFont="1" applyFill="1" applyBorder="1" applyAlignment="1" applyProtection="1"/>
    <xf numFmtId="0" fontId="5" fillId="0" borderId="15" xfId="0" applyFont="1" applyBorder="1" applyAlignment="1"/>
    <xf numFmtId="164" fontId="6" fillId="0" borderId="18" xfId="0" applyNumberFormat="1" applyFont="1" applyBorder="1" applyAlignment="1">
      <alignment vertical="top"/>
    </xf>
    <xf numFmtId="165" fontId="6" fillId="0" borderId="18" xfId="1" applyFont="1" applyBorder="1" applyAlignment="1" applyProtection="1">
      <alignment vertical="top"/>
    </xf>
    <xf numFmtId="164" fontId="6" fillId="0" borderId="18" xfId="1" applyNumberFormat="1" applyFont="1" applyBorder="1" applyAlignment="1" applyProtection="1">
      <alignment vertical="top"/>
    </xf>
    <xf numFmtId="173" fontId="6" fillId="0" borderId="18" xfId="1" applyNumberFormat="1" applyFont="1" applyBorder="1" applyAlignment="1" applyProtection="1">
      <alignment vertical="top"/>
    </xf>
    <xf numFmtId="164" fontId="38" fillId="0" borderId="15" xfId="0" applyNumberFormat="1" applyFont="1" applyBorder="1" applyAlignment="1"/>
    <xf numFmtId="3" fontId="38" fillId="0" borderId="15" xfId="0" applyNumberFormat="1" applyFont="1" applyBorder="1" applyAlignment="1">
      <alignment vertical="top"/>
    </xf>
    <xf numFmtId="0" fontId="39" fillId="0" borderId="0" xfId="0" applyFont="1" applyAlignment="1"/>
    <xf numFmtId="164" fontId="24" fillId="0" borderId="18" xfId="0" applyNumberFormat="1" applyFont="1" applyBorder="1" applyAlignment="1">
      <alignment vertical="top"/>
    </xf>
    <xf numFmtId="165" fontId="24" fillId="0" borderId="18" xfId="1" applyFont="1" applyBorder="1" applyAlignment="1" applyProtection="1">
      <alignment vertical="top"/>
    </xf>
    <xf numFmtId="164" fontId="24" fillId="0" borderId="18" xfId="1" applyNumberFormat="1" applyFont="1" applyBorder="1" applyAlignment="1" applyProtection="1">
      <alignment vertical="top"/>
    </xf>
    <xf numFmtId="173" fontId="24" fillId="0" borderId="18" xfId="1" applyNumberFormat="1" applyFont="1" applyBorder="1" applyAlignment="1" applyProtection="1">
      <alignment vertical="top"/>
    </xf>
    <xf numFmtId="0" fontId="24" fillId="6" borderId="0" xfId="0" applyFont="1" applyFill="1" applyAlignment="1"/>
    <xf numFmtId="0" fontId="6" fillId="6" borderId="0" xfId="0" applyFont="1" applyFill="1" applyAlignment="1"/>
    <xf numFmtId="3" fontId="24" fillId="6" borderId="15" xfId="0" applyNumberFormat="1" applyFont="1" applyFill="1" applyBorder="1" applyAlignment="1">
      <alignment vertical="top"/>
    </xf>
    <xf numFmtId="3" fontId="24" fillId="0" borderId="12" xfId="0" applyNumberFormat="1" applyFont="1" applyBorder="1" applyAlignment="1"/>
    <xf numFmtId="3" fontId="5" fillId="5" borderId="15" xfId="0" applyNumberFormat="1" applyFont="1" applyFill="1" applyBorder="1" applyAlignment="1"/>
    <xf numFmtId="3" fontId="7" fillId="0" borderId="12" xfId="0" applyNumberFormat="1" applyFont="1" applyBorder="1" applyAlignment="1"/>
    <xf numFmtId="164" fontId="7" fillId="0" borderId="18" xfId="0" applyNumberFormat="1" applyFont="1" applyBorder="1" applyAlignment="1">
      <alignment vertical="top"/>
    </xf>
    <xf numFmtId="3" fontId="38" fillId="6" borderId="15" xfId="0" applyNumberFormat="1" applyFont="1" applyFill="1" applyBorder="1" applyAlignment="1">
      <alignment vertical="top"/>
    </xf>
    <xf numFmtId="3" fontId="6" fillId="6" borderId="15" xfId="0" applyNumberFormat="1" applyFont="1" applyFill="1" applyBorder="1" applyAlignment="1">
      <alignment vertical="top"/>
    </xf>
    <xf numFmtId="164" fontId="24" fillId="0" borderId="0" xfId="0" applyNumberFormat="1" applyFont="1" applyAlignment="1">
      <alignment vertical="top"/>
    </xf>
    <xf numFmtId="0" fontId="40" fillId="14" borderId="15" xfId="0" applyFont="1" applyFill="1" applyBorder="1" applyAlignment="1"/>
    <xf numFmtId="0" fontId="5" fillId="14" borderId="15" xfId="0" applyFont="1" applyFill="1" applyBorder="1" applyAlignment="1">
      <alignment horizontal="left" vertical="top"/>
    </xf>
    <xf numFmtId="164" fontId="5" fillId="14" borderId="15" xfId="0" applyNumberFormat="1" applyFont="1" applyFill="1" applyBorder="1" applyAlignment="1"/>
    <xf numFmtId="164" fontId="5" fillId="14" borderId="12" xfId="0" applyNumberFormat="1" applyFont="1" applyFill="1" applyBorder="1" applyAlignment="1"/>
    <xf numFmtId="165" fontId="5" fillId="14" borderId="12" xfId="1" applyFont="1" applyFill="1" applyBorder="1" applyAlignment="1" applyProtection="1"/>
    <xf numFmtId="164" fontId="5" fillId="14" borderId="12" xfId="1" applyNumberFormat="1" applyFont="1" applyFill="1" applyBorder="1" applyAlignment="1" applyProtection="1"/>
    <xf numFmtId="173" fontId="5" fillId="14" borderId="12" xfId="1" applyNumberFormat="1" applyFont="1" applyFill="1" applyBorder="1" applyAlignment="1" applyProtection="1"/>
    <xf numFmtId="0" fontId="41" fillId="0" borderId="0" xfId="0" applyFont="1" applyAlignment="1"/>
    <xf numFmtId="0" fontId="40" fillId="5" borderId="15" xfId="0" applyFont="1" applyFill="1" applyBorder="1" applyAlignment="1"/>
    <xf numFmtId="0" fontId="5" fillId="5" borderId="15" xfId="0" applyFont="1" applyFill="1" applyBorder="1" applyAlignment="1">
      <alignment horizontal="left" vertical="top"/>
    </xf>
    <xf numFmtId="0" fontId="5" fillId="0" borderId="15" xfId="0" applyFont="1" applyBorder="1" applyAlignment="1">
      <alignment horizontal="left"/>
    </xf>
    <xf numFmtId="0" fontId="6" fillId="0" borderId="12" xfId="0" applyFont="1" applyBorder="1" applyAlignment="1">
      <alignment horizontal="left"/>
    </xf>
    <xf numFmtId="0" fontId="42" fillId="5" borderId="15" xfId="0" applyFont="1" applyFill="1" applyBorder="1" applyAlignment="1"/>
    <xf numFmtId="0" fontId="42" fillId="3" borderId="15" xfId="0" applyFont="1" applyFill="1" applyBorder="1" applyAlignment="1"/>
    <xf numFmtId="0" fontId="5" fillId="3" borderId="15" xfId="0" applyFont="1" applyFill="1" applyBorder="1" applyAlignment="1">
      <alignment horizontal="left" vertical="top"/>
    </xf>
    <xf numFmtId="0" fontId="38" fillId="0" borderId="15" xfId="0" applyFont="1" applyBorder="1" applyAlignment="1">
      <alignment horizontal="left"/>
    </xf>
    <xf numFmtId="0" fontId="38" fillId="0" borderId="15" xfId="0" applyFont="1" applyBorder="1" applyAlignment="1"/>
    <xf numFmtId="3" fontId="38" fillId="0" borderId="15" xfId="0" applyNumberFormat="1" applyFont="1" applyBorder="1" applyAlignment="1"/>
    <xf numFmtId="3" fontId="38" fillId="0" borderId="12" xfId="0" applyNumberFormat="1" applyFont="1" applyBorder="1" applyAlignment="1"/>
    <xf numFmtId="0" fontId="38" fillId="6" borderId="0" xfId="0" applyFont="1" applyFill="1" applyAlignment="1"/>
    <xf numFmtId="0" fontId="38" fillId="0" borderId="0" xfId="0" applyFont="1" applyAlignment="1"/>
    <xf numFmtId="173" fontId="5" fillId="3" borderId="15" xfId="0" applyNumberFormat="1" applyFont="1" applyFill="1" applyBorder="1" applyAlignment="1"/>
    <xf numFmtId="0" fontId="5" fillId="14" borderId="15" xfId="0" applyFont="1" applyFill="1" applyBorder="1" applyAlignment="1"/>
    <xf numFmtId="0" fontId="43" fillId="2" borderId="0" xfId="0" applyFont="1" applyFill="1" applyAlignment="1"/>
    <xf numFmtId="0" fontId="5" fillId="2" borderId="15" xfId="0" applyFont="1" applyFill="1" applyBorder="1" applyAlignment="1"/>
    <xf numFmtId="164" fontId="5" fillId="2" borderId="15" xfId="0" applyNumberFormat="1" applyFont="1" applyFill="1" applyBorder="1" applyAlignment="1"/>
    <xf numFmtId="164" fontId="5" fillId="2" borderId="12" xfId="0" applyNumberFormat="1" applyFont="1" applyFill="1" applyBorder="1" applyAlignment="1"/>
    <xf numFmtId="165" fontId="5" fillId="2" borderId="12" xfId="1" applyFont="1" applyFill="1" applyBorder="1" applyAlignment="1" applyProtection="1"/>
    <xf numFmtId="164" fontId="5" fillId="2" borderId="12" xfId="1" applyNumberFormat="1" applyFont="1" applyFill="1" applyBorder="1" applyAlignment="1" applyProtection="1"/>
    <xf numFmtId="173" fontId="5" fillId="2" borderId="12" xfId="1" applyNumberFormat="1" applyFont="1" applyFill="1" applyBorder="1" applyAlignment="1" applyProtection="1"/>
    <xf numFmtId="164" fontId="6" fillId="0" borderId="22" xfId="1" applyNumberFormat="1" applyFont="1" applyBorder="1" applyAlignment="1" applyProtection="1"/>
    <xf numFmtId="173" fontId="6" fillId="0" borderId="22" xfId="1" applyNumberFormat="1" applyFont="1" applyBorder="1" applyAlignment="1" applyProtection="1"/>
    <xf numFmtId="0" fontId="36" fillId="29" borderId="0" xfId="0" applyFont="1" applyFill="1" applyAlignment="1"/>
    <xf numFmtId="0" fontId="5" fillId="36" borderId="15" xfId="0" applyFont="1" applyFill="1" applyBorder="1" applyAlignment="1"/>
    <xf numFmtId="164" fontId="6" fillId="29" borderId="0" xfId="0" applyNumberFormat="1" applyFont="1" applyFill="1" applyAlignment="1"/>
    <xf numFmtId="165" fontId="5" fillId="29" borderId="18" xfId="1" applyFont="1" applyFill="1" applyBorder="1" applyAlignment="1" applyProtection="1"/>
    <xf numFmtId="164" fontId="5" fillId="29" borderId="18" xfId="1" applyNumberFormat="1" applyFont="1" applyFill="1" applyBorder="1" applyAlignment="1" applyProtection="1"/>
    <xf numFmtId="173" fontId="5" fillId="29" borderId="18" xfId="1" applyNumberFormat="1" applyFont="1" applyFill="1" applyBorder="1" applyAlignment="1" applyProtection="1"/>
    <xf numFmtId="0" fontId="37" fillId="37" borderId="0" xfId="0" applyFont="1" applyFill="1" applyAlignment="1"/>
    <xf numFmtId="0" fontId="6" fillId="29" borderId="0" xfId="0" applyFont="1" applyFill="1" applyAlignment="1"/>
    <xf numFmtId="0" fontId="44" fillId="0" borderId="0" xfId="0" applyFont="1" applyAlignment="1"/>
    <xf numFmtId="164" fontId="5" fillId="14" borderId="0" xfId="0" applyNumberFormat="1" applyFont="1" applyFill="1" applyAlignment="1">
      <alignment horizontal="center" vertical="top" wrapText="1"/>
    </xf>
    <xf numFmtId="0" fontId="6" fillId="0" borderId="15" xfId="0" applyFont="1" applyBorder="1" applyAlignment="1">
      <alignment horizontal="left" vertical="top"/>
    </xf>
    <xf numFmtId="164" fontId="6" fillId="0" borderId="18" xfId="1" applyNumberFormat="1" applyFont="1" applyBorder="1" applyAlignment="1" applyProtection="1"/>
    <xf numFmtId="164" fontId="5" fillId="10" borderId="18" xfId="1" applyNumberFormat="1" applyFont="1" applyFill="1" applyBorder="1" applyAlignment="1" applyProtection="1"/>
    <xf numFmtId="164" fontId="24" fillId="0" borderId="15" xfId="0" applyNumberFormat="1" applyFont="1" applyBorder="1" applyAlignment="1"/>
    <xf numFmtId="164" fontId="24" fillId="0" borderId="18" xfId="1" applyNumberFormat="1" applyFont="1" applyBorder="1" applyAlignment="1" applyProtection="1"/>
    <xf numFmtId="0" fontId="7" fillId="0" borderId="12" xfId="0" applyFont="1" applyBorder="1" applyAlignment="1">
      <alignment horizontal="left"/>
    </xf>
    <xf numFmtId="0" fontId="6" fillId="5" borderId="15" xfId="0" applyFont="1" applyFill="1" applyBorder="1" applyAlignment="1"/>
    <xf numFmtId="164" fontId="6" fillId="5" borderId="15" xfId="0" applyNumberFormat="1" applyFont="1" applyFill="1" applyBorder="1" applyAlignment="1"/>
    <xf numFmtId="164" fontId="6" fillId="10" borderId="18" xfId="1" applyNumberFormat="1" applyFont="1" applyFill="1" applyBorder="1" applyAlignment="1" applyProtection="1"/>
    <xf numFmtId="164" fontId="5" fillId="5" borderId="15" xfId="0" applyNumberFormat="1" applyFont="1" applyFill="1" applyBorder="1" applyAlignment="1">
      <alignment horizontal="right"/>
    </xf>
    <xf numFmtId="164" fontId="6" fillId="0" borderId="18" xfId="1" applyNumberFormat="1" applyFont="1" applyBorder="1" applyAlignment="1" applyProtection="1">
      <alignment horizontal="right"/>
    </xf>
    <xf numFmtId="0" fontId="6" fillId="0" borderId="18" xfId="10" applyFont="1" applyBorder="1" applyAlignment="1" applyProtection="1">
      <alignment horizontal="left"/>
    </xf>
    <xf numFmtId="0" fontId="38" fillId="6" borderId="0" xfId="0" applyFont="1" applyFill="1" applyAlignment="1">
      <alignment horizontal="left"/>
    </xf>
    <xf numFmtId="0" fontId="6" fillId="6" borderId="15" xfId="0" applyFont="1" applyFill="1" applyBorder="1" applyAlignment="1"/>
    <xf numFmtId="164" fontId="6" fillId="6" borderId="15" xfId="0" applyNumberFormat="1" applyFont="1" applyFill="1" applyBorder="1" applyAlignment="1"/>
    <xf numFmtId="164" fontId="6" fillId="7" borderId="15" xfId="0" applyNumberFormat="1" applyFont="1" applyFill="1" applyBorder="1" applyAlignment="1"/>
    <xf numFmtId="0" fontId="40" fillId="38" borderId="15" xfId="0" applyFont="1" applyFill="1" applyBorder="1" applyAlignment="1"/>
    <xf numFmtId="0" fontId="5" fillId="38" borderId="15" xfId="0" applyFont="1" applyFill="1" applyBorder="1" applyAlignment="1"/>
    <xf numFmtId="164" fontId="5" fillId="38" borderId="15" xfId="0" applyNumberFormat="1" applyFont="1" applyFill="1" applyBorder="1" applyAlignment="1"/>
    <xf numFmtId="0" fontId="2" fillId="0" borderId="0" xfId="0" applyFont="1" applyAlignment="1"/>
    <xf numFmtId="0" fontId="46" fillId="6" borderId="0" xfId="0" applyFont="1" applyFill="1" applyAlignment="1"/>
    <xf numFmtId="164" fontId="22" fillId="0" borderId="15" xfId="0" applyNumberFormat="1" applyFont="1" applyBorder="1" applyAlignment="1">
      <alignment horizontal="center" vertical="top" wrapText="1"/>
    </xf>
    <xf numFmtId="164" fontId="22" fillId="14" borderId="12" xfId="0" applyNumberFormat="1" applyFont="1" applyFill="1" applyBorder="1" applyAlignment="1">
      <alignment horizontal="center" vertical="top" wrapText="1"/>
    </xf>
    <xf numFmtId="164" fontId="22" fillId="14" borderId="18" xfId="0" applyNumberFormat="1" applyFont="1" applyFill="1" applyBorder="1" applyAlignment="1">
      <alignment horizontal="center" vertical="top" wrapText="1"/>
    </xf>
    <xf numFmtId="164" fontId="22" fillId="14" borderId="18" xfId="0" applyNumberFormat="1" applyFont="1" applyFill="1" applyBorder="1" applyAlignment="1">
      <alignment horizontal="right" vertical="top" wrapText="1"/>
    </xf>
    <xf numFmtId="0" fontId="22" fillId="0" borderId="15" xfId="0" applyFont="1" applyBorder="1" applyAlignment="1">
      <alignment horizontal="left" vertical="top"/>
    </xf>
    <xf numFmtId="164" fontId="23" fillId="0" borderId="12" xfId="0" applyNumberFormat="1" applyFont="1" applyBorder="1" applyAlignment="1"/>
    <xf numFmtId="0" fontId="22" fillId="0" borderId="15" xfId="0" applyFont="1" applyBorder="1" applyAlignment="1">
      <alignment horizontal="center"/>
    </xf>
    <xf numFmtId="0" fontId="47" fillId="0" borderId="15" xfId="0" applyFont="1" applyBorder="1" applyAlignment="1"/>
    <xf numFmtId="0" fontId="23" fillId="0" borderId="15" xfId="0" applyFont="1" applyBorder="1" applyAlignment="1"/>
    <xf numFmtId="3" fontId="23" fillId="0" borderId="15" xfId="0" applyNumberFormat="1" applyFont="1" applyBorder="1" applyAlignment="1"/>
    <xf numFmtId="3" fontId="23" fillId="0" borderId="12" xfId="0" applyNumberFormat="1" applyFont="1" applyBorder="1" applyAlignment="1"/>
    <xf numFmtId="0" fontId="22" fillId="5" borderId="15" xfId="0" applyFont="1" applyFill="1" applyBorder="1" applyAlignment="1"/>
    <xf numFmtId="164" fontId="22" fillId="5" borderId="15" xfId="0" applyNumberFormat="1" applyFont="1" applyFill="1" applyBorder="1" applyAlignment="1"/>
    <xf numFmtId="164" fontId="22" fillId="5" borderId="12" xfId="0" applyNumberFormat="1" applyFont="1" applyFill="1" applyBorder="1" applyAlignment="1"/>
    <xf numFmtId="164" fontId="23" fillId="0" borderId="18" xfId="0" applyNumberFormat="1" applyFont="1" applyBorder="1" applyAlignment="1">
      <alignment vertical="top"/>
    </xf>
    <xf numFmtId="3" fontId="23" fillId="0" borderId="15" xfId="10" applyNumberFormat="1" applyFont="1" applyBorder="1" applyAlignment="1" applyProtection="1"/>
    <xf numFmtId="0" fontId="23" fillId="0" borderId="15" xfId="0" applyFont="1" applyBorder="1" applyAlignment="1">
      <alignment horizontal="left"/>
    </xf>
    <xf numFmtId="0" fontId="22" fillId="3" borderId="15" xfId="0" applyFont="1" applyFill="1" applyBorder="1" applyAlignment="1"/>
    <xf numFmtId="164" fontId="22" fillId="3" borderId="15" xfId="0" applyNumberFormat="1" applyFont="1" applyFill="1" applyBorder="1" applyAlignment="1"/>
    <xf numFmtId="164" fontId="22" fillId="3" borderId="12" xfId="0" applyNumberFormat="1" applyFont="1" applyFill="1" applyBorder="1" applyAlignment="1"/>
    <xf numFmtId="0" fontId="22" fillId="0" borderId="18" xfId="10" applyFont="1" applyBorder="1" applyAlignment="1" applyProtection="1">
      <alignment horizontal="left" vertical="top"/>
    </xf>
    <xf numFmtId="0" fontId="22" fillId="0" borderId="18" xfId="10" applyFont="1" applyBorder="1" applyAlignment="1" applyProtection="1"/>
    <xf numFmtId="0" fontId="23" fillId="0" borderId="18" xfId="10" applyFont="1" applyBorder="1" applyAlignment="1" applyProtection="1"/>
    <xf numFmtId="0" fontId="47" fillId="0" borderId="18" xfId="10" applyFont="1" applyBorder="1" applyAlignment="1" applyProtection="1"/>
    <xf numFmtId="3" fontId="48" fillId="0" borderId="15" xfId="0" applyNumberFormat="1" applyFont="1" applyBorder="1" applyAlignment="1">
      <alignment vertical="top"/>
    </xf>
    <xf numFmtId="164" fontId="23" fillId="0" borderId="18" xfId="11" applyNumberFormat="1" applyFont="1" applyFill="1" applyBorder="1" applyAlignment="1" applyProtection="1"/>
    <xf numFmtId="0" fontId="23" fillId="0" borderId="18" xfId="10" applyFont="1" applyBorder="1" applyAlignment="1" applyProtection="1">
      <alignment horizontal="left"/>
    </xf>
    <xf numFmtId="0" fontId="22" fillId="12" borderId="18" xfId="10" applyFont="1" applyFill="1" applyBorder="1" applyAlignment="1" applyProtection="1"/>
    <xf numFmtId="164" fontId="22" fillId="39" borderId="12" xfId="0" applyNumberFormat="1" applyFont="1" applyFill="1" applyBorder="1" applyAlignment="1"/>
    <xf numFmtId="164" fontId="22" fillId="12" borderId="18" xfId="11" applyNumberFormat="1" applyFont="1" applyFill="1" applyBorder="1" applyAlignment="1" applyProtection="1"/>
    <xf numFmtId="164" fontId="23" fillId="0" borderId="18" xfId="11" applyNumberFormat="1" applyFont="1" applyBorder="1" applyAlignment="1" applyProtection="1"/>
    <xf numFmtId="0" fontId="47" fillId="0" borderId="23" xfId="10" applyFont="1" applyBorder="1" applyAlignment="1" applyProtection="1">
      <alignment horizontal="left"/>
    </xf>
    <xf numFmtId="164" fontId="23" fillId="39" borderId="12" xfId="0" applyNumberFormat="1" applyFont="1" applyFill="1" applyBorder="1" applyAlignment="1"/>
    <xf numFmtId="3" fontId="48" fillId="6" borderId="15" xfId="0" applyNumberFormat="1" applyFont="1" applyFill="1" applyBorder="1" applyAlignment="1">
      <alignment vertical="top"/>
    </xf>
    <xf numFmtId="3" fontId="48" fillId="0" borderId="15" xfId="0" applyNumberFormat="1" applyFont="1" applyBorder="1" applyAlignment="1"/>
    <xf numFmtId="3" fontId="48" fillId="0" borderId="12" xfId="0" applyNumberFormat="1" applyFont="1" applyBorder="1" applyAlignment="1"/>
    <xf numFmtId="0" fontId="48" fillId="6" borderId="0" xfId="0" applyFont="1" applyFill="1" applyAlignment="1"/>
    <xf numFmtId="0" fontId="48" fillId="0" borderId="0" xfId="0" applyFont="1" applyAlignment="1"/>
    <xf numFmtId="3" fontId="45" fillId="0" borderId="15" xfId="0" applyNumberFormat="1" applyFont="1" applyBorder="1" applyAlignment="1">
      <alignment vertical="top"/>
    </xf>
    <xf numFmtId="3" fontId="45" fillId="0" borderId="15" xfId="0" applyNumberFormat="1" applyFont="1" applyBorder="1" applyAlignment="1"/>
    <xf numFmtId="3" fontId="45" fillId="0" borderId="12" xfId="0" applyNumberFormat="1" applyFont="1" applyBorder="1" applyAlignment="1"/>
    <xf numFmtId="164" fontId="45" fillId="0" borderId="18" xfId="0" applyNumberFormat="1" applyFont="1" applyBorder="1" applyAlignment="1">
      <alignment vertical="top"/>
    </xf>
    <xf numFmtId="0" fontId="45" fillId="6" borderId="0" xfId="0" applyFont="1" applyFill="1" applyAlignment="1"/>
    <xf numFmtId="0" fontId="45" fillId="0" borderId="0" xfId="0" applyFont="1" applyAlignment="1"/>
    <xf numFmtId="164" fontId="22" fillId="12" borderId="18" xfId="11" applyNumberFormat="1" applyFont="1" applyFill="1" applyBorder="1" applyAlignment="1" applyProtection="1">
      <alignment horizontal="right"/>
    </xf>
    <xf numFmtId="164" fontId="22" fillId="2" borderId="15" xfId="0" applyNumberFormat="1" applyFont="1" applyFill="1" applyBorder="1" applyAlignment="1"/>
    <xf numFmtId="164" fontId="22" fillId="2" borderId="12" xfId="0" applyNumberFormat="1" applyFont="1" applyFill="1" applyBorder="1" applyAlignment="1"/>
    <xf numFmtId="0" fontId="23" fillId="0" borderId="18" xfId="10" quotePrefix="1" applyFont="1" applyBorder="1" applyAlignment="1" applyProtection="1"/>
    <xf numFmtId="0" fontId="23" fillId="6" borderId="0" xfId="0" applyFont="1" applyFill="1" applyAlignment="1"/>
    <xf numFmtId="0" fontId="22" fillId="9" borderId="18" xfId="10" applyFont="1" applyFill="1" applyBorder="1" applyAlignment="1" applyProtection="1"/>
    <xf numFmtId="164" fontId="23" fillId="9" borderId="18" xfId="11" applyNumberFormat="1" applyFont="1" applyFill="1" applyBorder="1" applyAlignment="1" applyProtection="1"/>
    <xf numFmtId="0" fontId="22" fillId="12" borderId="18" xfId="10" applyFont="1" applyFill="1" applyBorder="1" applyAlignment="1" applyProtection="1"/>
    <xf numFmtId="164" fontId="23" fillId="12" borderId="18" xfId="11" applyNumberFormat="1" applyFont="1" applyFill="1" applyBorder="1" applyAlignment="1" applyProtection="1"/>
    <xf numFmtId="0" fontId="49" fillId="17" borderId="18" xfId="10" applyFont="1" applyFill="1" applyBorder="1" applyAlignment="1" applyProtection="1"/>
    <xf numFmtId="0" fontId="50" fillId="17" borderId="18" xfId="10" applyFont="1" applyFill="1" applyBorder="1" applyAlignment="1" applyProtection="1"/>
    <xf numFmtId="164" fontId="23" fillId="17" borderId="18" xfId="0" applyNumberFormat="1" applyFont="1" applyFill="1" applyBorder="1" applyAlignment="1">
      <alignment vertical="top"/>
    </xf>
    <xf numFmtId="164" fontId="50" fillId="17" borderId="18" xfId="11" applyNumberFormat="1" applyFont="1" applyFill="1" applyBorder="1" applyAlignment="1" applyProtection="1"/>
    <xf numFmtId="0" fontId="21" fillId="26" borderId="0" xfId="0" applyFont="1" applyFill="1" applyAlignment="1"/>
    <xf numFmtId="0" fontId="22" fillId="40" borderId="15" xfId="0" applyFont="1" applyFill="1" applyBorder="1" applyAlignment="1"/>
    <xf numFmtId="164" fontId="22" fillId="40" borderId="15" xfId="0" applyNumberFormat="1" applyFont="1" applyFill="1" applyBorder="1" applyAlignment="1"/>
    <xf numFmtId="164" fontId="22" fillId="40" borderId="12" xfId="0" applyNumberFormat="1" applyFont="1" applyFill="1" applyBorder="1" applyAlignment="1"/>
    <xf numFmtId="0" fontId="46" fillId="41" borderId="0" xfId="0" applyFont="1" applyFill="1" applyAlignment="1"/>
    <xf numFmtId="0" fontId="23" fillId="26" borderId="0" xfId="0" applyFont="1" applyFill="1" applyAlignment="1"/>
    <xf numFmtId="0" fontId="51" fillId="0" borderId="15" xfId="0" applyFont="1" applyBorder="1" applyAlignment="1">
      <alignment vertical="top" wrapText="1"/>
    </xf>
    <xf numFmtId="0" fontId="51" fillId="0" borderId="15" xfId="0" applyFont="1" applyBorder="1" applyAlignment="1">
      <alignment horizontal="center" vertical="top"/>
    </xf>
    <xf numFmtId="0" fontId="52" fillId="0" borderId="15" xfId="0" applyFont="1" applyBorder="1" applyAlignment="1">
      <alignment horizontal="left" vertical="top"/>
    </xf>
    <xf numFmtId="0" fontId="52" fillId="0" borderId="15" xfId="0" applyFont="1" applyBorder="1" applyAlignment="1">
      <alignment vertical="top" wrapText="1"/>
    </xf>
    <xf numFmtId="3" fontId="52" fillId="0" borderId="15" xfId="0" applyNumberFormat="1" applyFont="1" applyBorder="1" applyAlignment="1">
      <alignment vertical="top" wrapText="1"/>
    </xf>
    <xf numFmtId="3" fontId="52" fillId="0" borderId="15" xfId="0" applyNumberFormat="1" applyFont="1" applyBorder="1" applyAlignment="1">
      <alignment vertical="top"/>
    </xf>
    <xf numFmtId="0" fontId="52" fillId="0" borderId="15" xfId="0" applyFont="1" applyBorder="1" applyAlignment="1"/>
    <xf numFmtId="0" fontId="52" fillId="0" borderId="15" xfId="0" applyFont="1" applyBorder="1" applyAlignment="1">
      <alignment horizontal="left"/>
    </xf>
    <xf numFmtId="3" fontId="52" fillId="0" borderId="15" xfId="0" applyNumberFormat="1" applyFont="1" applyBorder="1" applyAlignment="1">
      <alignment horizontal="right" vertical="top" wrapText="1"/>
    </xf>
    <xf numFmtId="3" fontId="51" fillId="0" borderId="15" xfId="0" applyNumberFormat="1" applyFont="1" applyBorder="1" applyAlignment="1">
      <alignment horizontal="right" vertical="top" wrapText="1"/>
    </xf>
    <xf numFmtId="0" fontId="51" fillId="0" borderId="15" xfId="0" applyFont="1" applyBorder="1" applyAlignment="1">
      <alignment horizontal="center" vertical="top" wrapText="1"/>
    </xf>
    <xf numFmtId="0" fontId="1" fillId="0" borderId="0" xfId="0" applyFont="1" applyAlignment="1"/>
    <xf numFmtId="0" fontId="51" fillId="0" borderId="15" xfId="0" applyFont="1" applyBorder="1" applyAlignment="1">
      <alignment horizontal="left" vertical="top"/>
    </xf>
    <xf numFmtId="3" fontId="53" fillId="0" borderId="15" xfId="0" applyNumberFormat="1" applyFont="1" applyBorder="1" applyAlignment="1">
      <alignment horizontal="right" vertical="top" wrapText="1"/>
    </xf>
    <xf numFmtId="0" fontId="51" fillId="0" borderId="15" xfId="0" applyFont="1" applyBorder="1" applyAlignment="1"/>
    <xf numFmtId="0" fontId="51" fillId="0" borderId="15" xfId="0" applyFont="1" applyBorder="1" applyAlignment="1">
      <alignment horizontal="left"/>
    </xf>
    <xf numFmtId="0" fontId="51" fillId="0" borderId="15" xfId="0" applyFont="1" applyBorder="1" applyAlignment="1">
      <alignment horizontal="left" vertical="top" wrapText="1"/>
    </xf>
    <xf numFmtId="0" fontId="5" fillId="5" borderId="15" xfId="0" applyFont="1" applyFill="1" applyBorder="1" applyAlignment="1">
      <alignment horizontal="left"/>
    </xf>
    <xf numFmtId="0" fontId="5" fillId="3" borderId="15" xfId="0" applyFont="1" applyFill="1" applyBorder="1" applyAlignment="1">
      <alignment horizontal="left"/>
    </xf>
    <xf numFmtId="0" fontId="5" fillId="42" borderId="15" xfId="0" applyFont="1" applyFill="1" applyBorder="1" applyAlignment="1">
      <alignment horizontal="left"/>
    </xf>
    <xf numFmtId="0" fontId="5" fillId="42" borderId="15" xfId="0" applyFont="1" applyFill="1" applyBorder="1" applyAlignment="1"/>
    <xf numFmtId="164" fontId="5" fillId="42" borderId="15" xfId="0" applyNumberFormat="1" applyFont="1" applyFill="1" applyBorder="1" applyAlignment="1"/>
    <xf numFmtId="164" fontId="5" fillId="42" borderId="15" xfId="0" applyNumberFormat="1" applyFont="1" applyFill="1" applyBorder="1" applyAlignment="1">
      <alignment horizontal="left"/>
    </xf>
    <xf numFmtId="164" fontId="6" fillId="10" borderId="15" xfId="0" applyNumberFormat="1" applyFont="1" applyFill="1" applyBorder="1" applyAlignment="1"/>
    <xf numFmtId="164" fontId="5" fillId="10" borderId="15" xfId="0" applyNumberFormat="1" applyFont="1" applyFill="1" applyBorder="1" applyAlignment="1"/>
    <xf numFmtId="164" fontId="6" fillId="0" borderId="15" xfId="0" applyNumberFormat="1" applyFont="1" applyBorder="1" applyAlignment="1">
      <alignment horizontal="left"/>
    </xf>
    <xf numFmtId="49" fontId="23" fillId="0" borderId="18" xfId="0" applyNumberFormat="1" applyFont="1" applyBorder="1" applyAlignment="1">
      <alignment horizontal="left"/>
    </xf>
    <xf numFmtId="0" fontId="45" fillId="0" borderId="23" xfId="0" applyFont="1" applyBorder="1" applyAlignment="1"/>
    <xf numFmtId="164" fontId="24" fillId="0" borderId="12" xfId="0" applyNumberFormat="1" applyFont="1" applyBorder="1" applyAlignment="1"/>
    <xf numFmtId="0" fontId="6" fillId="0" borderId="12" xfId="0" applyFont="1" applyBorder="1" applyAlignment="1">
      <alignment horizontal="left" vertical="top"/>
    </xf>
    <xf numFmtId="0" fontId="24" fillId="0" borderId="12" xfId="0" applyFont="1" applyBorder="1" applyAlignment="1">
      <alignment horizontal="left" vertical="top"/>
    </xf>
    <xf numFmtId="0" fontId="5" fillId="14" borderId="15" xfId="0" applyFont="1" applyFill="1" applyBorder="1" applyAlignment="1">
      <alignment horizontal="left"/>
    </xf>
    <xf numFmtId="0" fontId="5" fillId="2" borderId="15" xfId="0" applyFont="1" applyFill="1" applyBorder="1" applyAlignment="1">
      <alignment horizontal="left"/>
    </xf>
    <xf numFmtId="164" fontId="5" fillId="2" borderId="15" xfId="0" applyNumberFormat="1" applyFont="1" applyFill="1" applyBorder="1" applyAlignment="1">
      <alignment horizontal="left"/>
    </xf>
    <xf numFmtId="3" fontId="24" fillId="0" borderId="0" xfId="0" applyNumberFormat="1" applyFont="1" applyAlignment="1"/>
    <xf numFmtId="0" fontId="5" fillId="5" borderId="19" xfId="0" applyFont="1" applyFill="1" applyBorder="1" applyAlignment="1"/>
    <xf numFmtId="164" fontId="5" fillId="5" borderId="19" xfId="0" applyNumberFormat="1" applyFont="1" applyFill="1" applyBorder="1" applyAlignment="1"/>
    <xf numFmtId="0" fontId="5" fillId="3" borderId="12" xfId="0" applyFont="1" applyFill="1" applyBorder="1" applyAlignment="1">
      <alignment horizontal="left"/>
    </xf>
    <xf numFmtId="0" fontId="5" fillId="3" borderId="18" xfId="0" applyFont="1" applyFill="1" applyBorder="1" applyAlignment="1">
      <alignment horizontal="left"/>
    </xf>
    <xf numFmtId="164" fontId="5" fillId="3" borderId="18" xfId="0" applyNumberFormat="1" applyFont="1" applyFill="1" applyBorder="1" applyAlignment="1"/>
    <xf numFmtId="0" fontId="5" fillId="2" borderId="12" xfId="0" applyFont="1" applyFill="1" applyBorder="1" applyAlignment="1">
      <alignment horizontal="left"/>
    </xf>
    <xf numFmtId="0" fontId="5" fillId="2" borderId="18" xfId="0" applyFont="1" applyFill="1" applyBorder="1" applyAlignment="1">
      <alignment horizontal="left"/>
    </xf>
    <xf numFmtId="164" fontId="5" fillId="2" borderId="18" xfId="0" applyNumberFormat="1" applyFont="1" applyFill="1" applyBorder="1" applyAlignment="1"/>
    <xf numFmtId="165" fontId="6" fillId="0" borderId="18" xfId="0" applyNumberFormat="1" applyFont="1" applyBorder="1" applyAlignment="1"/>
    <xf numFmtId="0" fontId="6" fillId="0" borderId="18" xfId="0" applyFont="1" applyBorder="1" applyAlignment="1"/>
    <xf numFmtId="0" fontId="6" fillId="14" borderId="0" xfId="0" applyFont="1" applyFill="1" applyAlignment="1">
      <alignment horizontal="left"/>
    </xf>
    <xf numFmtId="0" fontId="5" fillId="14" borderId="18" xfId="0" applyFont="1" applyFill="1" applyBorder="1" applyAlignment="1">
      <alignment horizontal="left"/>
    </xf>
    <xf numFmtId="164" fontId="5" fillId="14" borderId="18" xfId="0" applyNumberFormat="1" applyFont="1" applyFill="1" applyBorder="1" applyAlignment="1"/>
    <xf numFmtId="0" fontId="44" fillId="29" borderId="0" xfId="0" applyFont="1" applyFill="1" applyAlignment="1"/>
    <xf numFmtId="0" fontId="5" fillId="29" borderId="0" xfId="0" applyFont="1" applyFill="1" applyAlignment="1">
      <alignment horizontal="left"/>
    </xf>
    <xf numFmtId="0" fontId="5" fillId="29" borderId="18" xfId="0" applyFont="1" applyFill="1" applyBorder="1" applyAlignment="1"/>
    <xf numFmtId="164" fontId="5" fillId="29" borderId="18" xfId="0" applyNumberFormat="1" applyFont="1" applyFill="1" applyBorder="1" applyAlignment="1"/>
    <xf numFmtId="0" fontId="6" fillId="0" borderId="0" xfId="0" applyFont="1" applyAlignment="1">
      <alignment horizontal="left"/>
    </xf>
    <xf numFmtId="0" fontId="26" fillId="0" borderId="18" xfId="0" applyFont="1" applyBorder="1" applyAlignment="1"/>
    <xf numFmtId="164" fontId="24" fillId="0" borderId="18" xfId="0" applyNumberFormat="1" applyFont="1" applyBorder="1" applyAlignment="1"/>
    <xf numFmtId="0" fontId="3" fillId="6" borderId="18" xfId="0" applyFont="1" applyFill="1" applyBorder="1" applyAlignment="1"/>
    <xf numFmtId="0" fontId="50" fillId="0" borderId="18" xfId="0" applyFont="1" applyBorder="1" applyAlignment="1">
      <alignment horizontal="left" vertical="top"/>
    </xf>
    <xf numFmtId="0" fontId="45" fillId="0" borderId="18" xfId="0" applyFont="1" applyBorder="1" applyAlignment="1"/>
    <xf numFmtId="164" fontId="50" fillId="0" borderId="18" xfId="0" applyNumberFormat="1" applyFont="1" applyBorder="1" applyAlignment="1">
      <alignment horizontal="center" vertical="top" wrapText="1"/>
    </xf>
    <xf numFmtId="164" fontId="50" fillId="14" borderId="18" xfId="0" applyNumberFormat="1" applyFont="1" applyFill="1" applyBorder="1" applyAlignment="1">
      <alignment horizontal="center" vertical="top" wrapText="1"/>
    </xf>
    <xf numFmtId="164" fontId="50" fillId="14" borderId="0" xfId="0" applyNumberFormat="1" applyFont="1" applyFill="1" applyAlignment="1">
      <alignment horizontal="center" vertical="top" wrapText="1"/>
    </xf>
    <xf numFmtId="164" fontId="45" fillId="0" borderId="18" xfId="0" applyNumberFormat="1" applyFont="1" applyBorder="1" applyAlignment="1"/>
    <xf numFmtId="0" fontId="50" fillId="0" borderId="18" xfId="0" applyFont="1" applyBorder="1" applyAlignment="1">
      <alignment horizontal="left"/>
    </xf>
    <xf numFmtId="0" fontId="47" fillId="0" borderId="18" xfId="0" applyFont="1" applyBorder="1" applyAlignment="1"/>
    <xf numFmtId="0" fontId="45" fillId="0" borderId="18" xfId="0" applyFont="1" applyBorder="1" applyAlignment="1">
      <alignment horizontal="left"/>
    </xf>
    <xf numFmtId="167" fontId="45" fillId="0" borderId="18" xfId="0" applyNumberFormat="1" applyFont="1" applyBorder="1" applyAlignment="1"/>
    <xf numFmtId="0" fontId="50" fillId="5" borderId="18" xfId="0" applyFont="1" applyFill="1" applyBorder="1" applyAlignment="1">
      <alignment horizontal="left"/>
    </xf>
    <xf numFmtId="0" fontId="50" fillId="5" borderId="18" xfId="0" applyFont="1" applyFill="1" applyBorder="1" applyAlignment="1"/>
    <xf numFmtId="164" fontId="50" fillId="5" borderId="18" xfId="0" applyNumberFormat="1" applyFont="1" applyFill="1" applyBorder="1" applyAlignment="1"/>
    <xf numFmtId="0" fontId="50" fillId="3" borderId="18" xfId="0" applyFont="1" applyFill="1" applyBorder="1" applyAlignment="1">
      <alignment horizontal="left"/>
    </xf>
    <xf numFmtId="0" fontId="50" fillId="3" borderId="18" xfId="0" applyFont="1" applyFill="1" applyBorder="1" applyAlignment="1"/>
    <xf numFmtId="164" fontId="50" fillId="3" borderId="18" xfId="0" applyNumberFormat="1" applyFont="1" applyFill="1" applyBorder="1" applyAlignment="1"/>
    <xf numFmtId="0" fontId="50" fillId="0" borderId="18" xfId="0" applyFont="1" applyBorder="1" applyAlignment="1"/>
    <xf numFmtId="0" fontId="54" fillId="0" borderId="0" xfId="0" applyFont="1" applyAlignment="1"/>
    <xf numFmtId="0" fontId="55" fillId="0" borderId="18" xfId="0" applyFont="1" applyBorder="1" applyAlignment="1"/>
    <xf numFmtId="164" fontId="50" fillId="0" borderId="18" xfId="0" applyNumberFormat="1" applyFont="1" applyBorder="1" applyAlignment="1"/>
    <xf numFmtId="167" fontId="50" fillId="0" borderId="18" xfId="0" applyNumberFormat="1" applyFont="1" applyBorder="1" applyAlignment="1"/>
    <xf numFmtId="3" fontId="45" fillId="0" borderId="18" xfId="0" applyNumberFormat="1" applyFont="1" applyBorder="1" applyAlignment="1"/>
    <xf numFmtId="0" fontId="50" fillId="2" borderId="18" xfId="0" applyFont="1" applyFill="1" applyBorder="1" applyAlignment="1">
      <alignment horizontal="left"/>
    </xf>
    <xf numFmtId="0" fontId="50" fillId="2" borderId="18" xfId="0" applyFont="1" applyFill="1" applyBorder="1" applyAlignment="1"/>
    <xf numFmtId="164" fontId="50" fillId="2" borderId="18" xfId="0" applyNumberFormat="1" applyFont="1" applyFill="1" applyBorder="1" applyAlignment="1"/>
    <xf numFmtId="164" fontId="45" fillId="0" borderId="15" xfId="0" applyNumberFormat="1" applyFont="1" applyBorder="1" applyAlignment="1"/>
    <xf numFmtId="0" fontId="45" fillId="0" borderId="18" xfId="0" applyFont="1" applyBorder="1" applyAlignment="1">
      <alignment vertical="top"/>
    </xf>
    <xf numFmtId="0" fontId="50" fillId="5" borderId="18" xfId="0" applyFont="1" applyFill="1" applyBorder="1" applyAlignment="1">
      <alignment horizontal="left" vertical="top"/>
    </xf>
    <xf numFmtId="0" fontId="50" fillId="5" borderId="18" xfId="0" applyFont="1" applyFill="1" applyBorder="1" applyAlignment="1">
      <alignment vertical="top"/>
    </xf>
    <xf numFmtId="0" fontId="45" fillId="0" borderId="18" xfId="0" applyFont="1" applyBorder="1" applyAlignment="1">
      <alignment vertical="top" wrapText="1"/>
    </xf>
    <xf numFmtId="167" fontId="45" fillId="0" borderId="18" xfId="0" applyNumberFormat="1" applyFont="1" applyBorder="1" applyAlignment="1">
      <alignment horizontal="left" vertical="top"/>
    </xf>
    <xf numFmtId="0" fontId="50" fillId="2" borderId="23" xfId="0" applyFont="1" applyFill="1" applyBorder="1" applyAlignment="1">
      <alignment horizontal="left"/>
    </xf>
    <xf numFmtId="0" fontId="50" fillId="2" borderId="0" xfId="0" applyFont="1" applyFill="1" applyAlignment="1">
      <alignment horizontal="left"/>
    </xf>
    <xf numFmtId="0" fontId="45" fillId="6" borderId="18" xfId="0" applyFont="1" applyFill="1" applyBorder="1" applyAlignment="1"/>
    <xf numFmtId="0" fontId="50" fillId="14" borderId="0" xfId="0" applyFont="1" applyFill="1" applyAlignment="1">
      <alignment horizontal="left"/>
    </xf>
    <xf numFmtId="0" fontId="45" fillId="14" borderId="18" xfId="0" applyFont="1" applyFill="1" applyBorder="1" applyAlignment="1">
      <alignment wrapText="1"/>
    </xf>
    <xf numFmtId="164" fontId="50" fillId="14" borderId="18" xfId="0" applyNumberFormat="1" applyFont="1" applyFill="1" applyBorder="1" applyAlignment="1"/>
    <xf numFmtId="164" fontId="50" fillId="14" borderId="18" xfId="1" applyNumberFormat="1" applyFont="1" applyFill="1" applyBorder="1" applyAlignment="1" applyProtection="1">
      <alignment wrapText="1"/>
    </xf>
    <xf numFmtId="0" fontId="51" fillId="0" borderId="15" xfId="0" applyFont="1" applyBorder="1" applyAlignment="1">
      <alignment horizontal="right" vertical="top"/>
    </xf>
    <xf numFmtId="3" fontId="51" fillId="0" borderId="15" xfId="0" applyNumberFormat="1" applyFont="1" applyBorder="1" applyAlignment="1">
      <alignment horizontal="right" wrapText="1"/>
    </xf>
    <xf numFmtId="0" fontId="5" fillId="0" borderId="15" xfId="0" applyFont="1" applyBorder="1" applyAlignment="1">
      <alignment horizontal="left" vertical="top" wrapText="1"/>
    </xf>
    <xf numFmtId="3" fontId="52" fillId="0" borderId="15" xfId="0" applyNumberFormat="1" applyFont="1" applyBorder="1" applyAlignment="1">
      <alignment horizontal="right" wrapText="1"/>
    </xf>
    <xf numFmtId="3" fontId="56" fillId="0" borderId="15" xfId="0" applyNumberFormat="1" applyFont="1" applyBorder="1" applyAlignment="1">
      <alignment horizontal="right" wrapText="1"/>
    </xf>
    <xf numFmtId="3" fontId="53" fillId="0" borderId="15" xfId="0" applyNumberFormat="1" applyFont="1" applyBorder="1" applyAlignment="1">
      <alignment horizontal="right" wrapText="1"/>
    </xf>
    <xf numFmtId="0" fontId="52" fillId="0" borderId="15" xfId="0" applyFont="1" applyBorder="1" applyAlignment="1">
      <alignment wrapText="1"/>
    </xf>
    <xf numFmtId="0" fontId="5" fillId="0" borderId="15" xfId="0" applyFont="1" applyBorder="1" applyAlignment="1">
      <alignment horizontal="left" wrapText="1"/>
    </xf>
    <xf numFmtId="0" fontId="5" fillId="0" borderId="15" xfId="0" applyFont="1" applyBorder="1" applyAlignment="1">
      <alignment vertical="top" wrapText="1"/>
    </xf>
    <xf numFmtId="3" fontId="51" fillId="0" borderId="3" xfId="0" applyNumberFormat="1" applyFont="1" applyBorder="1" applyAlignment="1">
      <alignment horizontal="right" wrapText="1"/>
    </xf>
    <xf numFmtId="167" fontId="50" fillId="0" borderId="18" xfId="0" applyNumberFormat="1" applyFont="1" applyBorder="1" applyAlignment="1">
      <alignment horizontal="center" vertical="top" wrapText="1"/>
    </xf>
    <xf numFmtId="0" fontId="55" fillId="0" borderId="18" xfId="0" applyFont="1" applyBorder="1" applyAlignment="1">
      <alignment horizontal="left" vertical="top"/>
    </xf>
    <xf numFmtId="167" fontId="50" fillId="5" borderId="18" xfId="0" applyNumberFormat="1" applyFont="1" applyFill="1" applyBorder="1" applyAlignment="1"/>
    <xf numFmtId="0" fontId="10" fillId="9" borderId="0" xfId="0" applyFont="1" applyFill="1" applyAlignment="1"/>
    <xf numFmtId="0" fontId="45" fillId="9" borderId="18" xfId="0" applyFont="1" applyFill="1" applyBorder="1" applyAlignment="1">
      <alignment horizontal="left"/>
    </xf>
    <xf numFmtId="0" fontId="45" fillId="9" borderId="18" xfId="0" applyFont="1" applyFill="1" applyBorder="1" applyAlignment="1"/>
    <xf numFmtId="167" fontId="45" fillId="9" borderId="18" xfId="0" applyNumberFormat="1" applyFont="1" applyFill="1" applyBorder="1" applyAlignment="1"/>
    <xf numFmtId="0" fontId="50" fillId="9" borderId="18" xfId="0" applyFont="1" applyFill="1" applyBorder="1" applyAlignment="1">
      <alignment horizontal="left"/>
    </xf>
    <xf numFmtId="167" fontId="50" fillId="9" borderId="18" xfId="0" applyNumberFormat="1" applyFont="1" applyFill="1" applyBorder="1" applyAlignment="1"/>
    <xf numFmtId="0" fontId="45" fillId="9" borderId="18" xfId="0" applyFont="1" applyFill="1" applyBorder="1" applyAlignment="1">
      <alignment horizontal="left" vertical="top"/>
    </xf>
    <xf numFmtId="167" fontId="50" fillId="3" borderId="18" xfId="0" applyNumberFormat="1" applyFont="1" applyFill="1" applyBorder="1" applyAlignment="1"/>
    <xf numFmtId="0" fontId="47" fillId="0" borderId="18" xfId="0" applyFont="1" applyBorder="1" applyAlignment="1">
      <alignment horizontal="left"/>
    </xf>
    <xf numFmtId="167" fontId="47" fillId="0" borderId="18" xfId="0" applyNumberFormat="1" applyFont="1" applyBorder="1" applyAlignment="1"/>
    <xf numFmtId="167" fontId="55" fillId="0" borderId="18" xfId="0" applyNumberFormat="1" applyFont="1" applyBorder="1" applyAlignment="1"/>
    <xf numFmtId="167" fontId="45" fillId="0" borderId="18" xfId="12" applyNumberFormat="1" applyFont="1" applyBorder="1" applyAlignment="1" applyProtection="1"/>
    <xf numFmtId="0" fontId="23" fillId="0" borderId="18" xfId="0" applyFont="1" applyBorder="1" applyAlignment="1">
      <alignment horizontal="left"/>
    </xf>
    <xf numFmtId="0" fontId="23" fillId="0" borderId="18" xfId="0" applyFont="1" applyBorder="1" applyAlignment="1"/>
    <xf numFmtId="167" fontId="23" fillId="0" borderId="18" xfId="0" applyNumberFormat="1" applyFont="1" applyBorder="1" applyAlignment="1"/>
    <xf numFmtId="167" fontId="22" fillId="0" borderId="18" xfId="0" applyNumberFormat="1" applyFont="1" applyBorder="1" applyAlignment="1"/>
    <xf numFmtId="164" fontId="22" fillId="10" borderId="15" xfId="0" applyNumberFormat="1" applyFont="1" applyFill="1" applyBorder="1" applyAlignment="1"/>
    <xf numFmtId="0" fontId="55" fillId="0" borderId="18" xfId="0" applyFont="1" applyBorder="1" applyAlignment="1">
      <alignment horizontal="left"/>
    </xf>
    <xf numFmtId="0" fontId="50" fillId="43" borderId="18" xfId="0" applyFont="1" applyFill="1" applyBorder="1" applyAlignment="1">
      <alignment horizontal="left"/>
    </xf>
    <xf numFmtId="0" fontId="45" fillId="43" borderId="18" xfId="0" applyFont="1" applyFill="1" applyBorder="1" applyAlignment="1"/>
    <xf numFmtId="167" fontId="45" fillId="43" borderId="18" xfId="0" applyNumberFormat="1" applyFont="1" applyFill="1" applyBorder="1" applyAlignment="1"/>
    <xf numFmtId="167" fontId="50" fillId="43" borderId="18" xfId="0" applyNumberFormat="1" applyFont="1" applyFill="1" applyBorder="1" applyAlignment="1"/>
    <xf numFmtId="164" fontId="47" fillId="0" borderId="18" xfId="0" applyNumberFormat="1" applyFont="1" applyBorder="1" applyAlignment="1"/>
    <xf numFmtId="164" fontId="50" fillId="0" borderId="15" xfId="0" applyNumberFormat="1" applyFont="1" applyBorder="1" applyAlignment="1"/>
    <xf numFmtId="0" fontId="45" fillId="0" borderId="15" xfId="0" applyFont="1" applyBorder="1" applyAlignment="1">
      <alignment horizontal="left"/>
    </xf>
    <xf numFmtId="0" fontId="45" fillId="0" borderId="15" xfId="0" applyFont="1" applyBorder="1" applyAlignment="1"/>
    <xf numFmtId="167" fontId="47" fillId="0" borderId="0" xfId="0" applyNumberFormat="1" applyFont="1" applyAlignment="1"/>
    <xf numFmtId="164" fontId="50" fillId="10" borderId="15" xfId="0" applyNumberFormat="1" applyFont="1" applyFill="1" applyBorder="1" applyAlignment="1"/>
    <xf numFmtId="0" fontId="50" fillId="14" borderId="18" xfId="0" applyFont="1" applyFill="1" applyBorder="1" applyAlignment="1">
      <alignment horizontal="left"/>
    </xf>
    <xf numFmtId="0" fontId="50" fillId="14" borderId="18" xfId="0" applyFont="1" applyFill="1" applyBorder="1" applyAlignment="1"/>
    <xf numFmtId="167" fontId="50" fillId="14" borderId="18" xfId="0" applyNumberFormat="1" applyFont="1" applyFill="1" applyBorder="1" applyAlignment="1"/>
    <xf numFmtId="0" fontId="45" fillId="44" borderId="18" xfId="0" applyFont="1" applyFill="1" applyBorder="1" applyAlignment="1">
      <alignment horizontal="left"/>
    </xf>
    <xf numFmtId="0" fontId="45" fillId="44" borderId="18" xfId="0" applyFont="1" applyFill="1" applyBorder="1" applyAlignment="1"/>
    <xf numFmtId="167" fontId="45" fillId="44" borderId="18" xfId="0" applyNumberFormat="1" applyFont="1" applyFill="1" applyBorder="1" applyAlignment="1"/>
    <xf numFmtId="167" fontId="50" fillId="44" borderId="18" xfId="0" applyNumberFormat="1" applyFont="1" applyFill="1" applyBorder="1" applyAlignment="1"/>
    <xf numFmtId="0" fontId="50" fillId="44" borderId="18" xfId="0" applyFont="1" applyFill="1" applyBorder="1" applyAlignment="1">
      <alignment horizontal="left"/>
    </xf>
    <xf numFmtId="167" fontId="45" fillId="22" borderId="18" xfId="0" applyNumberFormat="1" applyFont="1" applyFill="1" applyBorder="1" applyAlignment="1"/>
    <xf numFmtId="167" fontId="50" fillId="22" borderId="18" xfId="0" applyNumberFormat="1" applyFont="1" applyFill="1" applyBorder="1" applyAlignment="1"/>
    <xf numFmtId="164" fontId="47" fillId="0" borderId="15" xfId="0" applyNumberFormat="1" applyFont="1" applyBorder="1" applyAlignment="1"/>
    <xf numFmtId="0" fontId="45" fillId="0" borderId="18" xfId="12" applyFont="1" applyBorder="1" applyAlignment="1" applyProtection="1"/>
    <xf numFmtId="164" fontId="45" fillId="0" borderId="0" xfId="0" applyNumberFormat="1" applyFont="1" applyAlignment="1"/>
    <xf numFmtId="0" fontId="45" fillId="6" borderId="18" xfId="0" applyFont="1" applyFill="1" applyBorder="1" applyAlignment="1">
      <alignment horizontal="left"/>
    </xf>
    <xf numFmtId="167" fontId="45" fillId="6" borderId="18" xfId="0" applyNumberFormat="1" applyFont="1" applyFill="1" applyBorder="1" applyAlignment="1"/>
    <xf numFmtId="0" fontId="47" fillId="0" borderId="18" xfId="12" applyFont="1" applyBorder="1" applyAlignment="1" applyProtection="1">
      <alignment horizontal="left"/>
    </xf>
    <xf numFmtId="0" fontId="47" fillId="0" borderId="18" xfId="12" applyFont="1" applyBorder="1" applyAlignment="1" applyProtection="1"/>
    <xf numFmtId="0" fontId="45" fillId="0" borderId="18" xfId="12" applyFont="1" applyBorder="1" applyAlignment="1" applyProtection="1">
      <alignment horizontal="left"/>
    </xf>
    <xf numFmtId="0" fontId="50" fillId="39" borderId="18" xfId="12" applyFont="1" applyFill="1" applyBorder="1" applyAlignment="1" applyProtection="1">
      <alignment horizontal="left"/>
    </xf>
    <xf numFmtId="0" fontId="50" fillId="39" borderId="18" xfId="12" applyFont="1" applyFill="1" applyBorder="1" applyAlignment="1" applyProtection="1"/>
    <xf numFmtId="0" fontId="50" fillId="28" borderId="18" xfId="0" applyFont="1" applyFill="1" applyBorder="1" applyAlignment="1">
      <alignment horizontal="left"/>
    </xf>
    <xf numFmtId="0" fontId="50" fillId="28" borderId="18" xfId="0" applyFont="1" applyFill="1" applyBorder="1" applyAlignment="1"/>
    <xf numFmtId="167" fontId="50" fillId="28" borderId="18" xfId="0" applyNumberFormat="1" applyFont="1" applyFill="1" applyBorder="1" applyAlignment="1"/>
    <xf numFmtId="167" fontId="50" fillId="2" borderId="18" xfId="0" applyNumberFormat="1" applyFont="1" applyFill="1" applyBorder="1" applyAlignment="1"/>
    <xf numFmtId="0" fontId="50" fillId="26" borderId="18" xfId="0" applyFont="1" applyFill="1" applyBorder="1" applyAlignment="1">
      <alignment horizontal="left"/>
    </xf>
    <xf numFmtId="0" fontId="50" fillId="26" borderId="18" xfId="0" applyFont="1" applyFill="1" applyBorder="1" applyAlignment="1"/>
    <xf numFmtId="167" fontId="50" fillId="26" borderId="18" xfId="0" applyNumberFormat="1" applyFont="1" applyFill="1" applyBorder="1" applyAlignment="1"/>
    <xf numFmtId="0" fontId="52" fillId="0" borderId="15" xfId="0" applyFont="1" applyBorder="1" applyAlignment="1">
      <alignment horizontal="left" vertical="top" wrapText="1"/>
    </xf>
    <xf numFmtId="164" fontId="52" fillId="0" borderId="15" xfId="0" applyNumberFormat="1" applyFont="1" applyBorder="1" applyAlignment="1">
      <alignment vertical="top" wrapText="1"/>
    </xf>
    <xf numFmtId="164" fontId="52" fillId="0" borderId="15" xfId="0" applyNumberFormat="1" applyFont="1" applyBorder="1" applyAlignment="1">
      <alignment vertical="top"/>
    </xf>
    <xf numFmtId="164" fontId="51" fillId="0" borderId="15" xfId="0" applyNumberFormat="1" applyFont="1" applyBorder="1" applyAlignment="1">
      <alignment horizontal="right" vertical="top" wrapText="1"/>
    </xf>
    <xf numFmtId="164" fontId="52" fillId="0" borderId="15" xfId="0" applyNumberFormat="1" applyFont="1" applyBorder="1" applyAlignment="1">
      <alignment horizontal="right" vertical="top" wrapText="1"/>
    </xf>
    <xf numFmtId="3" fontId="56" fillId="0" borderId="15" xfId="0" applyNumberFormat="1" applyFont="1" applyBorder="1" applyAlignment="1">
      <alignment horizontal="right" vertical="top" wrapText="1"/>
    </xf>
    <xf numFmtId="0" fontId="5" fillId="0" borderId="18" xfId="0" applyFont="1" applyBorder="1" applyAlignment="1"/>
    <xf numFmtId="164" fontId="23" fillId="0" borderId="18" xfId="0" applyNumberFormat="1" applyFont="1" applyBorder="1" applyAlignment="1"/>
    <xf numFmtId="0" fontId="23" fillId="6" borderId="18" xfId="0" applyFont="1" applyFill="1" applyBorder="1" applyAlignment="1"/>
    <xf numFmtId="164" fontId="5" fillId="0" borderId="18" xfId="0" applyNumberFormat="1" applyFont="1" applyBorder="1" applyAlignment="1">
      <alignment horizontal="center" vertical="top" wrapText="1"/>
    </xf>
    <xf numFmtId="0" fontId="5" fillId="0" borderId="18" xfId="0" applyFont="1" applyBorder="1" applyAlignment="1">
      <alignment horizontal="left" vertical="top"/>
    </xf>
    <xf numFmtId="0" fontId="5" fillId="0" borderId="18" xfId="0" applyFont="1" applyBorder="1" applyAlignment="1">
      <alignment horizontal="left"/>
    </xf>
    <xf numFmtId="0" fontId="5" fillId="5" borderId="18" xfId="0" applyFont="1" applyFill="1" applyBorder="1" applyAlignment="1">
      <alignment horizontal="left"/>
    </xf>
    <xf numFmtId="0" fontId="5" fillId="5" borderId="18" xfId="0" applyFont="1" applyFill="1" applyBorder="1" applyAlignment="1"/>
    <xf numFmtId="164" fontId="22" fillId="5" borderId="18" xfId="0" applyNumberFormat="1" applyFont="1" applyFill="1" applyBorder="1" applyAlignment="1"/>
    <xf numFmtId="0" fontId="24" fillId="0" borderId="18" xfId="0" applyFont="1" applyBorder="1" applyAlignment="1">
      <alignment horizontal="left"/>
    </xf>
    <xf numFmtId="0" fontId="24" fillId="0" borderId="18" xfId="0" applyFont="1" applyBorder="1" applyAlignment="1"/>
    <xf numFmtId="0" fontId="5" fillId="45" borderId="18" xfId="0" applyFont="1" applyFill="1" applyBorder="1" applyAlignment="1">
      <alignment horizontal="left"/>
    </xf>
    <xf numFmtId="0" fontId="5" fillId="45" borderId="18" xfId="0" applyFont="1" applyFill="1" applyBorder="1" applyAlignment="1"/>
    <xf numFmtId="164" fontId="22" fillId="45" borderId="18" xfId="0" applyNumberFormat="1" applyFont="1" applyFill="1" applyBorder="1" applyAlignment="1"/>
    <xf numFmtId="0" fontId="23" fillId="41" borderId="0" xfId="0" applyFont="1" applyFill="1" applyAlignment="1"/>
    <xf numFmtId="0" fontId="7" fillId="0" borderId="18" xfId="0" applyFont="1" applyBorder="1" applyAlignment="1"/>
    <xf numFmtId="0" fontId="6" fillId="5" borderId="18" xfId="0" applyFont="1" applyFill="1" applyBorder="1" applyAlignment="1"/>
    <xf numFmtId="164" fontId="5" fillId="5" borderId="18" xfId="0" applyNumberFormat="1" applyFont="1" applyFill="1" applyBorder="1" applyAlignment="1"/>
    <xf numFmtId="0" fontId="24" fillId="0" borderId="18" xfId="0" quotePrefix="1" applyFont="1" applyBorder="1" applyAlignment="1"/>
    <xf numFmtId="0" fontId="5" fillId="14" borderId="18" xfId="0" applyFont="1" applyFill="1" applyBorder="1" applyAlignment="1"/>
    <xf numFmtId="0" fontId="7" fillId="0" borderId="18" xfId="0" quotePrefix="1" applyFont="1" applyBorder="1" applyAlignment="1"/>
    <xf numFmtId="0" fontId="47" fillId="6" borderId="0" xfId="0" applyFont="1" applyFill="1" applyAlignment="1"/>
    <xf numFmtId="0" fontId="47" fillId="0" borderId="0" xfId="0" applyFont="1" applyAlignment="1"/>
    <xf numFmtId="0" fontId="6" fillId="0" borderId="18" xfId="0" quotePrefix="1" applyFont="1" applyBorder="1" applyAlignment="1"/>
    <xf numFmtId="3" fontId="53" fillId="0" borderId="0" xfId="0" applyNumberFormat="1" applyFont="1" applyAlignment="1"/>
    <xf numFmtId="0" fontId="6" fillId="6" borderId="18" xfId="0" applyFont="1" applyFill="1" applyBorder="1" applyAlignment="1"/>
    <xf numFmtId="164" fontId="6" fillId="6" borderId="18" xfId="0" applyNumberFormat="1" applyFont="1" applyFill="1" applyBorder="1" applyAlignment="1"/>
    <xf numFmtId="0" fontId="38" fillId="0" borderId="18" xfId="0" applyFont="1" applyBorder="1" applyAlignment="1"/>
    <xf numFmtId="164" fontId="48" fillId="0" borderId="18" xfId="0" applyNumberFormat="1" applyFont="1" applyBorder="1" applyAlignment="1"/>
    <xf numFmtId="172" fontId="52" fillId="0" borderId="0" xfId="1" applyNumberFormat="1" applyFont="1" applyAlignment="1" applyProtection="1"/>
    <xf numFmtId="164" fontId="5" fillId="0" borderId="18" xfId="0" applyNumberFormat="1" applyFont="1" applyBorder="1" applyAlignment="1"/>
    <xf numFmtId="0" fontId="6" fillId="0" borderId="18" xfId="0" applyFont="1" applyBorder="1" applyAlignment="1">
      <alignment horizontal="left" vertical="top"/>
    </xf>
    <xf numFmtId="0" fontId="6" fillId="0" borderId="18" xfId="0" applyFont="1" applyBorder="1" applyAlignment="1">
      <alignment vertical="top" wrapText="1"/>
    </xf>
    <xf numFmtId="164" fontId="6" fillId="0" borderId="18" xfId="0" applyNumberFormat="1" applyFont="1" applyBorder="1" applyAlignment="1"/>
    <xf numFmtId="0" fontId="6" fillId="0" borderId="18" xfId="0" applyFont="1" applyBorder="1" applyAlignment="1">
      <alignment vertical="center" wrapText="1"/>
    </xf>
    <xf numFmtId="0" fontId="6" fillId="5" borderId="18" xfId="0" applyFont="1" applyFill="1" applyBorder="1" applyAlignment="1">
      <alignment vertical="top" wrapText="1"/>
    </xf>
    <xf numFmtId="0" fontId="5" fillId="3" borderId="18" xfId="0" applyFont="1" applyFill="1" applyBorder="1" applyAlignment="1"/>
    <xf numFmtId="0" fontId="5" fillId="2" borderId="18" xfId="0" applyFont="1" applyFill="1" applyBorder="1" applyAlignment="1"/>
    <xf numFmtId="0" fontId="23" fillId="2" borderId="0" xfId="0" applyFont="1" applyFill="1" applyAlignment="1"/>
    <xf numFmtId="0" fontId="6" fillId="14" borderId="18" xfId="0" applyFont="1" applyFill="1" applyBorder="1" applyAlignment="1"/>
    <xf numFmtId="164" fontId="22" fillId="14" borderId="18" xfId="0" applyNumberFormat="1" applyFont="1" applyFill="1" applyBorder="1" applyAlignment="1"/>
    <xf numFmtId="0" fontId="23" fillId="14" borderId="0" xfId="0" applyFont="1" applyFill="1" applyAlignment="1"/>
    <xf numFmtId="0" fontId="24" fillId="0" borderId="14" xfId="0" applyFont="1" applyBorder="1" applyAlignment="1"/>
    <xf numFmtId="164" fontId="5" fillId="14" borderId="18" xfId="13" applyNumberFormat="1" applyFont="1" applyFill="1" applyBorder="1" applyAlignment="1" applyProtection="1">
      <alignment horizontal="center" vertical="top" wrapText="1"/>
    </xf>
    <xf numFmtId="164" fontId="26" fillId="14" borderId="18" xfId="0" applyNumberFormat="1" applyFont="1" applyFill="1" applyBorder="1" applyAlignment="1">
      <alignment horizontal="center" vertical="top" wrapText="1"/>
    </xf>
    <xf numFmtId="164" fontId="6" fillId="6" borderId="12" xfId="0" applyNumberFormat="1" applyFont="1" applyFill="1" applyBorder="1" applyAlignment="1">
      <alignment horizontal="right"/>
    </xf>
    <xf numFmtId="0" fontId="6" fillId="6" borderId="15" xfId="0" applyFont="1" applyFill="1" applyBorder="1" applyAlignment="1">
      <alignment horizontal="left"/>
    </xf>
    <xf numFmtId="0" fontId="7" fillId="6" borderId="15" xfId="0" applyFont="1" applyFill="1" applyBorder="1" applyAlignment="1"/>
    <xf numFmtId="0" fontId="24" fillId="9" borderId="15" xfId="0" applyFont="1" applyFill="1" applyBorder="1" applyAlignment="1"/>
    <xf numFmtId="164" fontId="26" fillId="46" borderId="15" xfId="0" applyNumberFormat="1" applyFont="1" applyFill="1" applyBorder="1" applyAlignment="1"/>
    <xf numFmtId="164" fontId="26" fillId="0" borderId="12" xfId="0" applyNumberFormat="1" applyFont="1" applyBorder="1" applyAlignment="1"/>
    <xf numFmtId="0" fontId="7" fillId="9" borderId="15" xfId="0" applyFont="1" applyFill="1" applyBorder="1" applyAlignment="1">
      <alignment horizontal="left"/>
    </xf>
    <xf numFmtId="0" fontId="7" fillId="9" borderId="15" xfId="0" applyFont="1" applyFill="1" applyBorder="1" applyAlignment="1"/>
    <xf numFmtId="164" fontId="7" fillId="0" borderId="15" xfId="0" applyNumberFormat="1" applyFont="1" applyBorder="1" applyAlignment="1"/>
    <xf numFmtId="164" fontId="42" fillId="0" borderId="12" xfId="0" applyNumberFormat="1" applyFont="1" applyBorder="1" applyAlignment="1"/>
    <xf numFmtId="164" fontId="7" fillId="0" borderId="12" xfId="0" applyNumberFormat="1" applyFont="1" applyBorder="1" applyAlignment="1"/>
    <xf numFmtId="0" fontId="6" fillId="2" borderId="0" xfId="0" applyFont="1" applyFill="1" applyAlignment="1"/>
    <xf numFmtId="0" fontId="6" fillId="0" borderId="15" xfId="0" applyFont="1" applyBorder="1" applyAlignment="1">
      <alignment horizontal="left" wrapText="1"/>
    </xf>
    <xf numFmtId="0" fontId="6" fillId="0" borderId="12" xfId="0" applyFont="1" applyBorder="1" applyAlignment="1"/>
    <xf numFmtId="0" fontId="5" fillId="47" borderId="15" xfId="0" applyFont="1" applyFill="1" applyBorder="1" applyAlignment="1">
      <alignment horizontal="left"/>
    </xf>
    <xf numFmtId="0" fontId="5" fillId="47" borderId="15" xfId="0" applyFont="1" applyFill="1" applyBorder="1" applyAlignment="1"/>
    <xf numFmtId="164" fontId="5" fillId="47" borderId="15" xfId="0" applyNumberFormat="1" applyFont="1" applyFill="1" applyBorder="1" applyAlignment="1"/>
    <xf numFmtId="164" fontId="5" fillId="47" borderId="12" xfId="0" applyNumberFormat="1" applyFont="1" applyFill="1" applyBorder="1" applyAlignment="1"/>
    <xf numFmtId="0" fontId="6" fillId="47" borderId="0" xfId="0" applyFont="1" applyFill="1" applyAlignment="1"/>
    <xf numFmtId="0" fontId="26" fillId="0" borderId="0" xfId="0" applyFont="1" applyAlignment="1"/>
    <xf numFmtId="0" fontId="26" fillId="0" borderId="15" xfId="0" applyFont="1" applyBorder="1" applyAlignment="1">
      <alignment horizontal="left"/>
    </xf>
    <xf numFmtId="0" fontId="26" fillId="0" borderId="15" xfId="0" applyFont="1" applyBorder="1" applyAlignment="1"/>
    <xf numFmtId="164" fontId="26" fillId="0" borderId="15" xfId="0" applyNumberFormat="1" applyFont="1" applyBorder="1" applyAlignment="1"/>
    <xf numFmtId="0" fontId="7" fillId="0" borderId="12" xfId="0" applyFont="1" applyBorder="1" applyAlignment="1"/>
    <xf numFmtId="0" fontId="6" fillId="0" borderId="12" xfId="0" applyFont="1" applyBorder="1" applyAlignment="1">
      <alignment vertical="top" wrapText="1"/>
    </xf>
    <xf numFmtId="0" fontId="5" fillId="47" borderId="12" xfId="0" applyFont="1" applyFill="1" applyBorder="1" applyAlignment="1"/>
    <xf numFmtId="0" fontId="24" fillId="0" borderId="12" xfId="0" applyFont="1" applyBorder="1" applyAlignment="1"/>
    <xf numFmtId="0" fontId="42" fillId="0" borderId="12" xfId="0" applyFont="1" applyBorder="1" applyAlignment="1"/>
    <xf numFmtId="0" fontId="38" fillId="0" borderId="15" xfId="0" applyFont="1" applyBorder="1" applyAlignment="1">
      <alignment vertical="top"/>
    </xf>
    <xf numFmtId="164" fontId="6" fillId="0" borderId="12" xfId="0" applyNumberFormat="1" applyFont="1" applyBorder="1" applyAlignment="1">
      <alignment vertical="top"/>
    </xf>
    <xf numFmtId="0" fontId="5" fillId="0" borderId="12" xfId="0" applyFont="1" applyBorder="1" applyAlignment="1"/>
    <xf numFmtId="0" fontId="5" fillId="47" borderId="0" xfId="0" applyFont="1" applyFill="1" applyAlignment="1"/>
    <xf numFmtId="164" fontId="5" fillId="2" borderId="0" xfId="0" applyNumberFormat="1" applyFont="1" applyFill="1" applyAlignment="1"/>
    <xf numFmtId="0" fontId="6" fillId="14" borderId="0" xfId="0" applyFont="1" applyFill="1" applyAlignment="1"/>
    <xf numFmtId="0" fontId="5" fillId="0" borderId="21" xfId="0" applyFont="1" applyBorder="1" applyAlignment="1"/>
    <xf numFmtId="0" fontId="5" fillId="0" borderId="17" xfId="0" applyFont="1" applyBorder="1" applyAlignment="1">
      <alignment horizontal="center"/>
    </xf>
    <xf numFmtId="0" fontId="5" fillId="45" borderId="15" xfId="0" applyFont="1" applyFill="1" applyBorder="1" applyAlignment="1">
      <alignment horizontal="left"/>
    </xf>
    <xf numFmtId="0" fontId="5" fillId="45" borderId="15" xfId="0" applyFont="1" applyFill="1" applyBorder="1" applyAlignment="1"/>
    <xf numFmtId="164" fontId="22" fillId="45" borderId="15" xfId="0" applyNumberFormat="1" applyFont="1" applyFill="1" applyBorder="1" applyAlignment="1"/>
    <xf numFmtId="164" fontId="22" fillId="14" borderId="15" xfId="0" applyNumberFormat="1" applyFont="1" applyFill="1" applyBorder="1" applyAlignment="1"/>
    <xf numFmtId="164" fontId="22" fillId="5" borderId="15" xfId="0" applyNumberFormat="1" applyFont="1" applyFill="1" applyBorder="1" applyAlignment="1">
      <alignment vertical="top"/>
    </xf>
    <xf numFmtId="0" fontId="21" fillId="0" borderId="0" xfId="0" applyFont="1" applyAlignment="1">
      <alignment horizontal="left"/>
    </xf>
    <xf numFmtId="164" fontId="22" fillId="14" borderId="15" xfId="0" applyNumberFormat="1" applyFont="1" applyFill="1" applyBorder="1" applyAlignment="1">
      <alignment horizontal="right"/>
    </xf>
    <xf numFmtId="164" fontId="23" fillId="0" borderId="15" xfId="0" applyNumberFormat="1" applyFont="1" applyBorder="1" applyAlignment="1">
      <alignment horizontal="right"/>
    </xf>
    <xf numFmtId="3" fontId="22" fillId="5" borderId="15" xfId="0" applyNumberFormat="1" applyFont="1" applyFill="1" applyBorder="1" applyAlignment="1">
      <alignment horizontal="right"/>
    </xf>
    <xf numFmtId="0" fontId="5" fillId="2" borderId="15" xfId="0" applyFont="1" applyFill="1" applyBorder="1" applyAlignment="1">
      <alignment horizontal="left" wrapText="1"/>
    </xf>
    <xf numFmtId="0" fontId="23" fillId="0" borderId="0" xfId="0" applyFont="1" applyAlignment="1">
      <alignment horizontal="left"/>
    </xf>
    <xf numFmtId="0" fontId="6" fillId="0" borderId="18" xfId="0" applyFont="1" applyBorder="1" applyAlignment="1">
      <alignment vertical="top"/>
    </xf>
    <xf numFmtId="3" fontId="6" fillId="0" borderId="18" xfId="0" applyNumberFormat="1" applyFont="1" applyBorder="1" applyAlignment="1">
      <alignment horizontal="right"/>
    </xf>
    <xf numFmtId="164" fontId="38" fillId="0" borderId="18" xfId="0" applyNumberFormat="1" applyFont="1" applyBorder="1" applyAlignment="1"/>
    <xf numFmtId="164" fontId="5" fillId="45" borderId="18" xfId="0" applyNumberFormat="1" applyFont="1" applyFill="1" applyBorder="1" applyAlignment="1"/>
    <xf numFmtId="164" fontId="7" fillId="0" borderId="18" xfId="0" applyNumberFormat="1" applyFont="1" applyBorder="1" applyAlignment="1"/>
    <xf numFmtId="0" fontId="6" fillId="6" borderId="18" xfId="0" applyFont="1" applyFill="1" applyBorder="1" applyAlignment="1">
      <alignment horizontal="left"/>
    </xf>
    <xf numFmtId="0" fontId="7" fillId="6" borderId="18" xfId="0" applyFont="1" applyFill="1" applyBorder="1" applyAlignment="1">
      <alignment horizontal="left"/>
    </xf>
    <xf numFmtId="164" fontId="5" fillId="5" borderId="18" xfId="0" applyNumberFormat="1" applyFont="1" applyFill="1" applyBorder="1" applyAlignment="1">
      <alignment horizontal="right"/>
    </xf>
    <xf numFmtId="0" fontId="24" fillId="0" borderId="18" xfId="0" applyFont="1" applyBorder="1" applyAlignment="1">
      <alignment wrapText="1"/>
    </xf>
    <xf numFmtId="0" fontId="6" fillId="0" borderId="18" xfId="0" applyFont="1" applyBorder="1" applyAlignment="1">
      <alignment wrapText="1"/>
    </xf>
    <xf numFmtId="164" fontId="38" fillId="0" borderId="18" xfId="0" applyNumberFormat="1" applyFont="1" applyBorder="1" applyAlignment="1">
      <alignment horizontal="right"/>
    </xf>
    <xf numFmtId="0" fontId="38" fillId="0" borderId="15" xfId="0" applyFont="1" applyBorder="1" applyAlignment="1">
      <alignment horizontal="left" wrapText="1"/>
    </xf>
    <xf numFmtId="0" fontId="38" fillId="0" borderId="15" xfId="0" applyFont="1" applyBorder="1" applyAlignment="1">
      <alignment horizontal="left" vertical="top" wrapText="1"/>
    </xf>
    <xf numFmtId="0" fontId="24" fillId="6" borderId="18" xfId="0" applyFont="1" applyFill="1" applyBorder="1" applyAlignment="1">
      <alignment horizontal="left"/>
    </xf>
    <xf numFmtId="0" fontId="24" fillId="6" borderId="18" xfId="0" applyFont="1" applyFill="1" applyBorder="1" applyAlignment="1"/>
    <xf numFmtId="164" fontId="24" fillId="6" borderId="18" xfId="0" applyNumberFormat="1" applyFont="1" applyFill="1" applyBorder="1" applyAlignment="1"/>
    <xf numFmtId="0" fontId="38" fillId="9" borderId="15" xfId="0" applyFont="1" applyFill="1" applyBorder="1" applyAlignment="1">
      <alignment horizontal="left" wrapText="1"/>
    </xf>
    <xf numFmtId="0" fontId="42" fillId="0" borderId="18" xfId="0" applyFont="1" applyBorder="1" applyAlignment="1"/>
    <xf numFmtId="0" fontId="5" fillId="6" borderId="18" xfId="0" applyFont="1" applyFill="1" applyBorder="1" applyAlignment="1">
      <alignment horizontal="left"/>
    </xf>
    <xf numFmtId="164" fontId="5" fillId="6" borderId="18" xfId="0" applyNumberFormat="1" applyFont="1" applyFill="1" applyBorder="1" applyAlignment="1"/>
    <xf numFmtId="0" fontId="42" fillId="0" borderId="15" xfId="0" applyFont="1" applyBorder="1" applyAlignment="1">
      <alignment horizontal="left" wrapText="1"/>
    </xf>
    <xf numFmtId="0" fontId="57" fillId="48" borderId="15" xfId="0" applyFont="1" applyFill="1" applyBorder="1" applyAlignment="1">
      <alignment horizontal="left" wrapText="1"/>
    </xf>
    <xf numFmtId="164" fontId="57" fillId="48" borderId="15" xfId="0" applyNumberFormat="1" applyFont="1" applyFill="1" applyBorder="1" applyAlignment="1">
      <alignment horizontal="left" wrapText="1"/>
    </xf>
    <xf numFmtId="164" fontId="42" fillId="0" borderId="18" xfId="0" applyNumberFormat="1" applyFont="1" applyBorder="1" applyAlignment="1"/>
    <xf numFmtId="164" fontId="42" fillId="0" borderId="18" xfId="0" applyNumberFormat="1" applyFont="1" applyBorder="1" applyAlignment="1">
      <alignment horizontal="right"/>
    </xf>
    <xf numFmtId="0" fontId="38" fillId="0" borderId="18" xfId="0" applyFont="1" applyBorder="1" applyAlignment="1">
      <alignment horizontal="right"/>
    </xf>
    <xf numFmtId="3" fontId="38" fillId="0" borderId="18" xfId="0" applyNumberFormat="1" applyFont="1" applyBorder="1" applyAlignment="1">
      <alignment horizontal="right"/>
    </xf>
    <xf numFmtId="3" fontId="6" fillId="0" borderId="18" xfId="0" applyNumberFormat="1" applyFont="1" applyBorder="1" applyAlignment="1"/>
    <xf numFmtId="0" fontId="57" fillId="0" borderId="18" xfId="0" applyFont="1" applyBorder="1" applyAlignment="1"/>
    <xf numFmtId="0" fontId="24" fillId="0" borderId="18" xfId="0" applyFont="1" applyBorder="1" applyAlignment="1">
      <alignment horizontal="left" vertical="top"/>
    </xf>
    <xf numFmtId="0" fontId="24" fillId="0" borderId="18" xfId="0" applyFont="1" applyBorder="1" applyAlignment="1">
      <alignment horizontal="left" vertical="top" wrapText="1"/>
    </xf>
    <xf numFmtId="164" fontId="24" fillId="0" borderId="18" xfId="0" applyNumberFormat="1" applyFont="1" applyBorder="1" applyAlignment="1">
      <alignment horizontal="right"/>
    </xf>
    <xf numFmtId="3" fontId="24" fillId="0" borderId="18" xfId="0" applyNumberFormat="1" applyFont="1" applyBorder="1" applyAlignment="1"/>
    <xf numFmtId="0" fontId="5" fillId="49" borderId="18" xfId="0" applyFont="1" applyFill="1" applyBorder="1" applyAlignment="1">
      <alignment horizontal="left"/>
    </xf>
    <xf numFmtId="0" fontId="57" fillId="49" borderId="18" xfId="0" applyFont="1" applyFill="1" applyBorder="1" applyAlignment="1">
      <alignment horizontal="left" wrapText="1"/>
    </xf>
    <xf numFmtId="164" fontId="5" fillId="49" borderId="18" xfId="0" applyNumberFormat="1" applyFont="1" applyFill="1" applyBorder="1" applyAlignment="1"/>
    <xf numFmtId="164" fontId="57" fillId="49" borderId="18" xfId="0" applyNumberFormat="1" applyFont="1" applyFill="1" applyBorder="1" applyAlignment="1">
      <alignment horizontal="right"/>
    </xf>
    <xf numFmtId="164" fontId="2" fillId="0" borderId="15" xfId="0" applyNumberFormat="1" applyFont="1" applyBorder="1" applyAlignment="1"/>
    <xf numFmtId="0" fontId="2" fillId="0" borderId="0" xfId="0" applyFont="1" applyAlignment="1">
      <alignment vertical="top"/>
    </xf>
    <xf numFmtId="164" fontId="38" fillId="0" borderId="0" xfId="0" applyNumberFormat="1" applyFont="1" applyAlignment="1"/>
    <xf numFmtId="0" fontId="57" fillId="0" borderId="16" xfId="0" applyFont="1" applyBorder="1" applyAlignment="1">
      <alignment horizontal="left"/>
    </xf>
    <xf numFmtId="0" fontId="57" fillId="0" borderId="20" xfId="0" applyFont="1" applyBorder="1" applyAlignment="1"/>
    <xf numFmtId="164" fontId="38" fillId="0" borderId="20" xfId="0" applyNumberFormat="1" applyFont="1" applyBorder="1" applyAlignment="1"/>
    <xf numFmtId="0" fontId="38" fillId="0" borderId="21" xfId="0" applyFont="1" applyBorder="1" applyAlignment="1">
      <alignment horizontal="left" vertical="top"/>
    </xf>
    <xf numFmtId="0" fontId="38" fillId="0" borderId="16" xfId="0" applyFont="1" applyBorder="1" applyAlignment="1">
      <alignment horizontal="left"/>
    </xf>
    <xf numFmtId="3" fontId="38" fillId="0" borderId="20" xfId="0" applyNumberFormat="1" applyFont="1" applyBorder="1" applyAlignment="1">
      <alignment horizontal="right"/>
    </xf>
    <xf numFmtId="0" fontId="57" fillId="5" borderId="16" xfId="0" applyFont="1" applyFill="1" applyBorder="1" applyAlignment="1"/>
    <xf numFmtId="164" fontId="38" fillId="5" borderId="20" xfId="0" applyNumberFormat="1" applyFont="1" applyFill="1" applyBorder="1" applyAlignment="1">
      <alignment horizontal="right"/>
    </xf>
    <xf numFmtId="0" fontId="57" fillId="3" borderId="16" xfId="0" applyFont="1" applyFill="1" applyBorder="1" applyAlignment="1">
      <alignment horizontal="left"/>
    </xf>
    <xf numFmtId="0" fontId="57" fillId="3" borderId="20" xfId="0" applyFont="1" applyFill="1" applyBorder="1" applyAlignment="1">
      <alignment horizontal="left"/>
    </xf>
    <xf numFmtId="3" fontId="57" fillId="3" borderId="20" xfId="0" applyNumberFormat="1" applyFont="1" applyFill="1" applyBorder="1" applyAlignment="1"/>
    <xf numFmtId="164" fontId="38" fillId="45" borderId="20" xfId="0" applyNumberFormat="1" applyFont="1" applyFill="1" applyBorder="1" applyAlignment="1">
      <alignment horizontal="right"/>
    </xf>
    <xf numFmtId="0" fontId="57" fillId="2" borderId="30" xfId="0" applyFont="1" applyFill="1" applyBorder="1" applyAlignment="1">
      <alignment horizontal="left"/>
    </xf>
    <xf numFmtId="0" fontId="57" fillId="2" borderId="31" xfId="0" applyFont="1" applyFill="1" applyBorder="1" applyAlignment="1">
      <alignment horizontal="left"/>
    </xf>
    <xf numFmtId="3" fontId="57" fillId="2" borderId="31" xfId="0" applyNumberFormat="1" applyFont="1" applyFill="1" applyBorder="1" applyAlignment="1"/>
    <xf numFmtId="164" fontId="38" fillId="50" borderId="20" xfId="0" applyNumberFormat="1" applyFont="1" applyFill="1" applyBorder="1" applyAlignment="1">
      <alignment horizontal="right"/>
    </xf>
    <xf numFmtId="0" fontId="6" fillId="6" borderId="0" xfId="0" applyFont="1" applyFill="1" applyAlignment="1">
      <alignment horizontal="left"/>
    </xf>
    <xf numFmtId="3" fontId="2" fillId="6" borderId="0" xfId="0" applyNumberFormat="1" applyFont="1" applyFill="1" applyAlignment="1"/>
    <xf numFmtId="0" fontId="2" fillId="6" borderId="0" xfId="0" applyFont="1" applyFill="1" applyAlignment="1"/>
    <xf numFmtId="0" fontId="5" fillId="6" borderId="0" xfId="0" applyFont="1" applyFill="1" applyAlignment="1">
      <alignment horizontal="left"/>
    </xf>
    <xf numFmtId="0" fontId="5" fillId="6" borderId="0" xfId="0" applyFont="1" applyFill="1" applyAlignment="1"/>
    <xf numFmtId="164" fontId="5" fillId="6" borderId="0" xfId="0" applyNumberFormat="1" applyFont="1" applyFill="1" applyAlignment="1"/>
    <xf numFmtId="0" fontId="7" fillId="6" borderId="0" xfId="0" applyFont="1" applyFill="1" applyAlignment="1"/>
    <xf numFmtId="0" fontId="6" fillId="6" borderId="0" xfId="0" applyFont="1" applyFill="1" applyAlignment="1">
      <alignment horizontal="left" vertical="top"/>
    </xf>
    <xf numFmtId="0" fontId="6" fillId="6" borderId="0" xfId="0" applyFont="1" applyFill="1" applyAlignment="1">
      <alignment vertical="top"/>
    </xf>
    <xf numFmtId="0" fontId="59" fillId="6" borderId="0" xfId="0" applyFont="1" applyFill="1" applyAlignment="1"/>
    <xf numFmtId="0" fontId="40" fillId="6" borderId="0" xfId="0" applyFont="1" applyFill="1" applyAlignment="1">
      <alignment horizontal="left"/>
    </xf>
    <xf numFmtId="164" fontId="6" fillId="6" borderId="0" xfId="0" applyNumberFormat="1" applyFont="1" applyFill="1" applyAlignment="1"/>
    <xf numFmtId="3" fontId="5" fillId="6" borderId="0" xfId="0" applyNumberFormat="1" applyFont="1" applyFill="1" applyAlignment="1"/>
    <xf numFmtId="0" fontId="59" fillId="6" borderId="0" xfId="0" applyFont="1" applyFill="1" applyAlignment="1">
      <alignment horizontal="left"/>
    </xf>
    <xf numFmtId="164" fontId="1" fillId="6" borderId="0" xfId="0" applyNumberFormat="1" applyFont="1" applyFill="1" applyAlignment="1"/>
    <xf numFmtId="164" fontId="22" fillId="6" borderId="0" xfId="0" applyNumberFormat="1" applyFont="1" applyFill="1" applyAlignment="1"/>
    <xf numFmtId="0" fontId="60" fillId="6" borderId="0" xfId="0" applyFont="1" applyFill="1" applyAlignment="1">
      <alignment horizontal="left" vertical="top"/>
    </xf>
    <xf numFmtId="164" fontId="48" fillId="6" borderId="0" xfId="0" applyNumberFormat="1" applyFont="1" applyFill="1" applyAlignment="1">
      <alignment horizontal="right"/>
    </xf>
    <xf numFmtId="0" fontId="60" fillId="6" borderId="0" xfId="0" applyFont="1" applyFill="1" applyAlignment="1">
      <alignment horizontal="left"/>
    </xf>
    <xf numFmtId="164" fontId="48" fillId="6" borderId="0" xfId="0" applyNumberFormat="1" applyFont="1" applyFill="1" applyAlignment="1"/>
    <xf numFmtId="0" fontId="48" fillId="6" borderId="0" xfId="0" applyFont="1" applyFill="1" applyAlignment="1">
      <alignment horizontal="left"/>
    </xf>
    <xf numFmtId="0" fontId="60" fillId="6" borderId="0" xfId="0" applyFont="1" applyFill="1" applyAlignment="1"/>
    <xf numFmtId="164" fontId="60" fillId="6" borderId="0" xfId="0" applyNumberFormat="1" applyFont="1" applyFill="1" applyAlignment="1">
      <alignment horizontal="right"/>
    </xf>
    <xf numFmtId="164" fontId="60" fillId="6" borderId="0" xfId="0" applyNumberFormat="1" applyFont="1" applyFill="1" applyAlignment="1"/>
    <xf numFmtId="164" fontId="61" fillId="6" borderId="0" xfId="0" applyNumberFormat="1" applyFont="1" applyFill="1" applyAlignment="1"/>
    <xf numFmtId="0" fontId="48" fillId="6" borderId="0" xfId="0" applyFont="1" applyFill="1" applyAlignment="1">
      <alignment wrapText="1"/>
    </xf>
    <xf numFmtId="0" fontId="2" fillId="6" borderId="0" xfId="0" applyFont="1" applyFill="1" applyAlignment="1">
      <alignment vertical="top"/>
    </xf>
    <xf numFmtId="0" fontId="62" fillId="6" borderId="0" xfId="0" applyFont="1" applyFill="1" applyAlignment="1"/>
    <xf numFmtId="0" fontId="1" fillId="6" borderId="0" xfId="0" applyFont="1" applyFill="1" applyAlignment="1"/>
    <xf numFmtId="0" fontId="22" fillId="6" borderId="0" xfId="0" applyFont="1" applyFill="1" applyAlignment="1"/>
    <xf numFmtId="0" fontId="61" fillId="6" borderId="0" xfId="0" applyFont="1" applyFill="1" applyAlignment="1"/>
    <xf numFmtId="0" fontId="61" fillId="6" borderId="0" xfId="0" applyFont="1" applyFill="1" applyAlignment="1">
      <alignment horizontal="left"/>
    </xf>
    <xf numFmtId="0" fontId="61" fillId="0" borderId="0" xfId="0" applyFont="1" applyAlignment="1"/>
    <xf numFmtId="0" fontId="57" fillId="0" borderId="0" xfId="0" applyFont="1" applyAlignment="1"/>
    <xf numFmtId="164" fontId="61" fillId="0" borderId="0" xfId="0" applyNumberFormat="1" applyFont="1" applyAlignment="1"/>
    <xf numFmtId="0" fontId="59" fillId="0" borderId="0" xfId="0" applyFont="1" applyAlignment="1">
      <alignment horizontal="left"/>
    </xf>
    <xf numFmtId="0" fontId="59" fillId="0" borderId="0" xfId="0" applyFont="1" applyAlignment="1"/>
    <xf numFmtId="0" fontId="23" fillId="0" borderId="12" xfId="0" applyFont="1" applyBorder="1" applyAlignment="1"/>
    <xf numFmtId="3" fontId="1" fillId="0" borderId="0" xfId="0" applyNumberFormat="1" applyFont="1" applyAlignment="1"/>
    <xf numFmtId="0" fontId="22" fillId="0" borderId="12" xfId="0" applyFont="1" applyBorder="1" applyAlignment="1"/>
    <xf numFmtId="3" fontId="52" fillId="0" borderId="15" xfId="0" applyNumberFormat="1" applyFont="1" applyBorder="1" applyAlignment="1">
      <alignment wrapText="1"/>
    </xf>
    <xf numFmtId="164" fontId="52" fillId="0" borderId="15" xfId="0" applyNumberFormat="1" applyFont="1" applyBorder="1" applyAlignment="1">
      <alignment wrapText="1"/>
    </xf>
    <xf numFmtId="164" fontId="52" fillId="0" borderId="15" xfId="0" applyNumberFormat="1" applyFont="1" applyBorder="1" applyAlignment="1"/>
    <xf numFmtId="0" fontId="63" fillId="0" borderId="0" xfId="0" applyFont="1" applyAlignment="1"/>
    <xf numFmtId="164" fontId="63" fillId="0" borderId="0" xfId="0" applyNumberFormat="1" applyFont="1" applyAlignment="1"/>
    <xf numFmtId="164" fontId="51" fillId="0" borderId="15" xfId="0" applyNumberFormat="1" applyFont="1" applyBorder="1" applyAlignment="1">
      <alignment horizontal="right" wrapText="1"/>
    </xf>
    <xf numFmtId="164" fontId="52" fillId="0" borderId="15" xfId="0" applyNumberFormat="1" applyFont="1" applyBorder="1" applyAlignment="1">
      <alignment horizontal="right" wrapText="1"/>
    </xf>
    <xf numFmtId="165" fontId="51" fillId="0" borderId="15" xfId="0" applyNumberFormat="1" applyFont="1" applyBorder="1" applyAlignment="1">
      <alignment horizontal="right" wrapText="1"/>
    </xf>
    <xf numFmtId="168" fontId="1" fillId="0" borderId="0" xfId="0" applyNumberFormat="1" applyFont="1" applyAlignment="1"/>
    <xf numFmtId="164" fontId="1" fillId="0" borderId="0" xfId="0" applyNumberFormat="1" applyFont="1" applyAlignment="1"/>
    <xf numFmtId="0" fontId="51" fillId="0" borderId="15" xfId="0" applyFont="1" applyBorder="1" applyAlignment="1">
      <alignment wrapText="1"/>
    </xf>
    <xf numFmtId="0" fontId="51" fillId="0" borderId="15" xfId="0" applyFont="1" applyBorder="1" applyAlignment="1">
      <alignment horizontal="right" vertical="top" wrapText="1"/>
    </xf>
    <xf numFmtId="0" fontId="52" fillId="0" borderId="16" xfId="0" applyFont="1" applyBorder="1" applyAlignment="1">
      <alignment vertical="top"/>
    </xf>
    <xf numFmtId="0" fontId="63" fillId="0" borderId="0" xfId="0" applyFont="1" applyAlignment="1">
      <alignment vertical="top"/>
    </xf>
    <xf numFmtId="165" fontId="51" fillId="0" borderId="15" xfId="0" applyNumberFormat="1" applyFont="1" applyBorder="1" applyAlignment="1">
      <alignment horizontal="right" vertical="top" wrapText="1"/>
    </xf>
    <xf numFmtId="165" fontId="52" fillId="0" borderId="15" xfId="0" applyNumberFormat="1" applyFont="1" applyBorder="1" applyAlignment="1">
      <alignment horizontal="right" vertical="top" wrapText="1"/>
    </xf>
    <xf numFmtId="0" fontId="51" fillId="0" borderId="16" xfId="0" applyFont="1" applyBorder="1" applyAlignment="1">
      <alignment vertical="top"/>
    </xf>
    <xf numFmtId="165" fontId="53" fillId="0" borderId="15" xfId="0" applyNumberFormat="1" applyFont="1" applyBorder="1" applyAlignment="1">
      <alignment horizontal="right" vertical="top" wrapText="1"/>
    </xf>
    <xf numFmtId="165" fontId="6" fillId="6" borderId="18" xfId="0" applyNumberFormat="1" applyFont="1" applyFill="1" applyBorder="1" applyAlignment="1"/>
    <xf numFmtId="164" fontId="6" fillId="6" borderId="18" xfId="1" applyNumberFormat="1" applyFont="1" applyFill="1" applyBorder="1" applyAlignment="1" applyProtection="1"/>
    <xf numFmtId="165" fontId="6" fillId="6" borderId="18" xfId="1" applyFont="1" applyFill="1" applyBorder="1" applyAlignment="1" applyProtection="1"/>
    <xf numFmtId="0" fontId="21" fillId="6" borderId="0" xfId="0" applyFont="1" applyFill="1" applyAlignment="1"/>
    <xf numFmtId="165" fontId="5" fillId="6" borderId="18" xfId="0" applyNumberFormat="1" applyFont="1" applyFill="1" applyBorder="1" applyAlignment="1">
      <alignment horizontal="center" vertical="top" wrapText="1"/>
    </xf>
    <xf numFmtId="164" fontId="5" fillId="6" borderId="18" xfId="0" applyNumberFormat="1" applyFont="1" applyFill="1" applyBorder="1" applyAlignment="1">
      <alignment horizontal="center" vertical="top" wrapText="1"/>
    </xf>
    <xf numFmtId="164" fontId="5" fillId="14" borderId="18" xfId="1" applyNumberFormat="1" applyFont="1" applyFill="1" applyBorder="1" applyAlignment="1" applyProtection="1">
      <alignment horizontal="center" vertical="top" wrapText="1"/>
    </xf>
    <xf numFmtId="165" fontId="5" fillId="14" borderId="18" xfId="1" applyFont="1" applyFill="1" applyBorder="1" applyAlignment="1" applyProtection="1">
      <alignment horizontal="center" vertical="top" wrapText="1"/>
    </xf>
    <xf numFmtId="0" fontId="5" fillId="6" borderId="18" xfId="0" applyFont="1" applyFill="1" applyBorder="1" applyAlignment="1">
      <alignment horizontal="left" vertical="top"/>
    </xf>
    <xf numFmtId="165" fontId="6" fillId="6" borderId="18" xfId="0" applyNumberFormat="1" applyFont="1" applyFill="1" applyBorder="1" applyAlignment="1">
      <alignment vertical="top"/>
    </xf>
    <xf numFmtId="164" fontId="6" fillId="6" borderId="18" xfId="0" applyNumberFormat="1" applyFont="1" applyFill="1" applyBorder="1" applyAlignment="1">
      <alignment vertical="top"/>
    </xf>
    <xf numFmtId="164" fontId="6" fillId="6" borderId="18" xfId="1" applyNumberFormat="1" applyFont="1" applyFill="1" applyBorder="1" applyAlignment="1" applyProtection="1">
      <alignment vertical="top"/>
    </xf>
    <xf numFmtId="165" fontId="6" fillId="6" borderId="18" xfId="1" applyFont="1" applyFill="1" applyBorder="1" applyAlignment="1" applyProtection="1">
      <alignment vertical="top"/>
    </xf>
    <xf numFmtId="0" fontId="7" fillId="6" borderId="18" xfId="0" applyFont="1" applyFill="1" applyBorder="1" applyAlignment="1"/>
    <xf numFmtId="165" fontId="38" fillId="6" borderId="18" xfId="0" applyNumberFormat="1" applyFont="1" applyFill="1" applyBorder="1" applyAlignment="1"/>
    <xf numFmtId="164" fontId="38" fillId="6" borderId="18" xfId="0" applyNumberFormat="1" applyFont="1" applyFill="1" applyBorder="1" applyAlignment="1"/>
    <xf numFmtId="164" fontId="38" fillId="6" borderId="18" xfId="1" applyNumberFormat="1" applyFont="1" applyFill="1" applyBorder="1" applyAlignment="1" applyProtection="1"/>
    <xf numFmtId="165" fontId="38" fillId="6" borderId="18" xfId="1" applyFont="1" applyFill="1" applyBorder="1" applyAlignment="1" applyProtection="1"/>
    <xf numFmtId="0" fontId="5" fillId="7" borderId="18" xfId="0" applyFont="1" applyFill="1" applyBorder="1" applyAlignment="1">
      <alignment horizontal="left"/>
    </xf>
    <xf numFmtId="0" fontId="5" fillId="7" borderId="18" xfId="0" applyFont="1" applyFill="1" applyBorder="1" applyAlignment="1"/>
    <xf numFmtId="165" fontId="5" fillId="7" borderId="18" xfId="0" applyNumberFormat="1" applyFont="1" applyFill="1" applyBorder="1" applyAlignment="1"/>
    <xf numFmtId="164" fontId="5" fillId="7" borderId="18" xfId="0" applyNumberFormat="1" applyFont="1" applyFill="1" applyBorder="1" applyAlignment="1"/>
    <xf numFmtId="164" fontId="5" fillId="7" borderId="18" xfId="1" applyNumberFormat="1" applyFont="1" applyFill="1" applyBorder="1" applyAlignment="1" applyProtection="1"/>
    <xf numFmtId="165" fontId="5" fillId="7" borderId="18" xfId="1" applyFont="1" applyFill="1" applyBorder="1" applyAlignment="1" applyProtection="1"/>
    <xf numFmtId="164" fontId="38" fillId="0" borderId="18" xfId="1" applyNumberFormat="1" applyFont="1" applyFill="1" applyBorder="1" applyAlignment="1" applyProtection="1"/>
    <xf numFmtId="165" fontId="38" fillId="0" borderId="18" xfId="1" applyFont="1" applyFill="1" applyBorder="1" applyAlignment="1" applyProtection="1"/>
    <xf numFmtId="165" fontId="38" fillId="0" borderId="18" xfId="0" applyNumberFormat="1" applyFont="1" applyBorder="1" applyAlignment="1"/>
    <xf numFmtId="165" fontId="5" fillId="3" borderId="18" xfId="0" applyNumberFormat="1" applyFont="1" applyFill="1" applyBorder="1" applyAlignment="1"/>
    <xf numFmtId="164" fontId="5" fillId="3" borderId="18" xfId="1" applyNumberFormat="1" applyFont="1" applyFill="1" applyBorder="1" applyAlignment="1" applyProtection="1"/>
    <xf numFmtId="165" fontId="5" fillId="3" borderId="18" xfId="1" applyFont="1" applyFill="1" applyBorder="1" applyAlignment="1" applyProtection="1"/>
    <xf numFmtId="0" fontId="5" fillId="6" borderId="18" xfId="0" applyFont="1" applyFill="1" applyBorder="1" applyAlignment="1"/>
    <xf numFmtId="0" fontId="38" fillId="6" borderId="18" xfId="0" applyFont="1" applyFill="1" applyBorder="1" applyAlignment="1">
      <alignment horizontal="left"/>
    </xf>
    <xf numFmtId="0" fontId="38" fillId="6" borderId="18" xfId="0" applyFont="1" applyFill="1" applyBorder="1" applyAlignment="1"/>
    <xf numFmtId="165" fontId="5" fillId="6" borderId="18" xfId="0" applyNumberFormat="1" applyFont="1" applyFill="1" applyBorder="1" applyAlignment="1"/>
    <xf numFmtId="164" fontId="5" fillId="6" borderId="18" xfId="1" applyNumberFormat="1" applyFont="1" applyFill="1" applyBorder="1" applyAlignment="1" applyProtection="1"/>
    <xf numFmtId="165" fontId="5" fillId="6" borderId="18" xfId="1" applyFont="1" applyFill="1" applyBorder="1" applyAlignment="1" applyProtection="1"/>
    <xf numFmtId="164" fontId="7" fillId="6" borderId="18" xfId="0" applyNumberFormat="1" applyFont="1" applyFill="1" applyBorder="1" applyAlignment="1"/>
    <xf numFmtId="49" fontId="5" fillId="6" borderId="18" xfId="0" applyNumberFormat="1" applyFont="1" applyFill="1" applyBorder="1" applyAlignment="1"/>
    <xf numFmtId="49" fontId="6" fillId="6" borderId="18" xfId="0" applyNumberFormat="1" applyFont="1" applyFill="1" applyBorder="1" applyAlignment="1"/>
    <xf numFmtId="0" fontId="6" fillId="6" borderId="18" xfId="0" applyFont="1" applyFill="1" applyBorder="1" applyAlignment="1">
      <alignment horizontal="left" vertical="top"/>
    </xf>
    <xf numFmtId="0" fontId="6" fillId="6" borderId="18" xfId="0" applyFont="1" applyFill="1" applyBorder="1" applyAlignment="1">
      <alignment vertical="top" wrapText="1"/>
    </xf>
    <xf numFmtId="165" fontId="38" fillId="6" borderId="18" xfId="0" applyNumberFormat="1" applyFont="1" applyFill="1" applyBorder="1" applyAlignment="1">
      <alignment horizontal="right" vertical="top"/>
    </xf>
    <xf numFmtId="165" fontId="6" fillId="6" borderId="18" xfId="0" applyNumberFormat="1" applyFont="1" applyFill="1" applyBorder="1">
      <alignment vertical="center"/>
    </xf>
    <xf numFmtId="0" fontId="38" fillId="6" borderId="18" xfId="0" applyFont="1" applyFill="1" applyBorder="1" applyAlignment="1">
      <alignment wrapText="1"/>
    </xf>
    <xf numFmtId="0" fontId="57" fillId="6" borderId="18" xfId="0" applyFont="1" applyFill="1" applyBorder="1" applyAlignment="1"/>
    <xf numFmtId="0" fontId="24" fillId="6" borderId="18" xfId="0" applyFont="1" applyFill="1" applyBorder="1" applyAlignment="1">
      <alignment horizontal="left" vertical="top"/>
    </xf>
    <xf numFmtId="165" fontId="24" fillId="6" borderId="18" xfId="0" applyNumberFormat="1" applyFont="1" applyFill="1" applyBorder="1">
      <alignment vertical="center"/>
    </xf>
    <xf numFmtId="164" fontId="24" fillId="6" borderId="18" xfId="1" applyNumberFormat="1" applyFont="1" applyFill="1" applyBorder="1" applyAlignment="1" applyProtection="1"/>
    <xf numFmtId="165" fontId="24" fillId="6" borderId="18" xfId="1" applyFont="1" applyFill="1" applyBorder="1" applyAlignment="1" applyProtection="1"/>
    <xf numFmtId="0" fontId="5" fillId="3" borderId="18" xfId="0" applyFont="1" applyFill="1" applyBorder="1" applyAlignment="1">
      <alignment wrapText="1"/>
    </xf>
    <xf numFmtId="165" fontId="5" fillId="3" borderId="18" xfId="0" applyNumberFormat="1" applyFont="1" applyFill="1" applyBorder="1" applyAlignment="1">
      <alignment vertical="top"/>
    </xf>
    <xf numFmtId="164" fontId="5" fillId="3" borderId="18" xfId="0" applyNumberFormat="1" applyFont="1" applyFill="1" applyBorder="1" applyAlignment="1">
      <alignment vertical="top"/>
    </xf>
    <xf numFmtId="164" fontId="5" fillId="3" borderId="18" xfId="1" applyNumberFormat="1" applyFont="1" applyFill="1" applyBorder="1" applyAlignment="1" applyProtection="1">
      <alignment vertical="top"/>
    </xf>
    <xf numFmtId="165" fontId="5" fillId="3" borderId="18" xfId="1" applyFont="1" applyFill="1" applyBorder="1" applyAlignment="1" applyProtection="1">
      <alignment vertical="top"/>
    </xf>
    <xf numFmtId="0" fontId="5" fillId="6" borderId="0" xfId="0" applyFont="1" applyFill="1" applyAlignment="1">
      <alignment wrapText="1"/>
    </xf>
    <xf numFmtId="165" fontId="6" fillId="6" borderId="0" xfId="0" applyNumberFormat="1" applyFont="1" applyFill="1" applyAlignment="1"/>
    <xf numFmtId="164" fontId="6" fillId="6" borderId="0" xfId="1" applyNumberFormat="1" applyFont="1" applyFill="1" applyAlignment="1" applyProtection="1"/>
    <xf numFmtId="165" fontId="6" fillId="6" borderId="0" xfId="1" applyFont="1" applyFill="1" applyAlignment="1" applyProtection="1"/>
    <xf numFmtId="165" fontId="5" fillId="6" borderId="0" xfId="0" applyNumberFormat="1" applyFont="1" applyFill="1" applyAlignment="1">
      <alignment horizontal="left"/>
    </xf>
    <xf numFmtId="164" fontId="5" fillId="6" borderId="0" xfId="0" applyNumberFormat="1" applyFont="1" applyFill="1" applyAlignment="1">
      <alignment horizontal="left"/>
    </xf>
    <xf numFmtId="165" fontId="5" fillId="6" borderId="0" xfId="0" applyNumberFormat="1" applyFont="1" applyFill="1" applyAlignment="1"/>
    <xf numFmtId="164" fontId="2" fillId="6" borderId="0" xfId="0" applyNumberFormat="1" applyFont="1" applyFill="1" applyAlignment="1"/>
    <xf numFmtId="164" fontId="21" fillId="6" borderId="0" xfId="1" applyNumberFormat="1" applyFont="1" applyFill="1" applyAlignment="1" applyProtection="1"/>
    <xf numFmtId="165" fontId="21" fillId="6" borderId="0" xfId="1" applyFont="1" applyFill="1" applyAlignment="1" applyProtection="1"/>
    <xf numFmtId="165" fontId="45" fillId="6" borderId="18" xfId="1" applyFont="1" applyFill="1" applyBorder="1" applyAlignment="1" applyProtection="1"/>
    <xf numFmtId="164" fontId="50" fillId="6" borderId="18" xfId="0" applyNumberFormat="1" applyFont="1" applyFill="1" applyBorder="1" applyAlignment="1">
      <alignment horizontal="center" vertical="top" wrapText="1"/>
    </xf>
    <xf numFmtId="165" fontId="50" fillId="6" borderId="18" xfId="0" applyNumberFormat="1" applyFont="1" applyFill="1" applyBorder="1" applyAlignment="1">
      <alignment horizontal="center" vertical="top" wrapText="1"/>
    </xf>
    <xf numFmtId="165" fontId="50" fillId="14" borderId="18" xfId="1" applyFont="1" applyFill="1" applyBorder="1" applyAlignment="1" applyProtection="1">
      <alignment horizontal="center" vertical="top" wrapText="1"/>
    </xf>
    <xf numFmtId="0" fontId="50" fillId="6" borderId="18" xfId="0" applyFont="1" applyFill="1" applyBorder="1" applyAlignment="1">
      <alignment horizontal="left" vertical="top"/>
    </xf>
    <xf numFmtId="164" fontId="45" fillId="6" borderId="18" xfId="0" applyNumberFormat="1" applyFont="1" applyFill="1" applyBorder="1" applyAlignment="1">
      <alignment vertical="top"/>
    </xf>
    <xf numFmtId="165" fontId="45" fillId="6" borderId="18" xfId="1" applyFont="1" applyFill="1" applyBorder="1" applyAlignment="1" applyProtection="1">
      <alignment vertical="top"/>
    </xf>
    <xf numFmtId="0" fontId="45" fillId="6" borderId="18" xfId="0" applyFont="1" applyFill="1" applyBorder="1" applyAlignment="1">
      <alignment vertical="top"/>
    </xf>
    <xf numFmtId="164" fontId="45" fillId="6" borderId="18" xfId="0" applyNumberFormat="1" applyFont="1" applyFill="1" applyBorder="1" applyAlignment="1"/>
    <xf numFmtId="164" fontId="45" fillId="6" borderId="18" xfId="1" applyNumberFormat="1" applyFont="1" applyFill="1" applyBorder="1" applyAlignment="1" applyProtection="1"/>
    <xf numFmtId="0" fontId="50" fillId="51" borderId="18" xfId="0" applyFont="1" applyFill="1" applyBorder="1" applyAlignment="1">
      <alignment horizontal="left"/>
    </xf>
    <xf numFmtId="0" fontId="50" fillId="51" borderId="18" xfId="0" applyFont="1" applyFill="1" applyBorder="1" applyAlignment="1"/>
    <xf numFmtId="164" fontId="50" fillId="51" borderId="18" xfId="0" applyNumberFormat="1" applyFont="1" applyFill="1" applyBorder="1" applyAlignment="1"/>
    <xf numFmtId="165" fontId="50" fillId="51" borderId="18" xfId="1" applyFont="1" applyFill="1" applyBorder="1" applyAlignment="1" applyProtection="1"/>
    <xf numFmtId="164" fontId="50" fillId="51" borderId="18" xfId="1" applyNumberFormat="1" applyFont="1" applyFill="1" applyBorder="1" applyAlignment="1" applyProtection="1"/>
    <xf numFmtId="0" fontId="50" fillId="27" borderId="18" xfId="0" applyFont="1" applyFill="1" applyBorder="1" applyAlignment="1">
      <alignment horizontal="left"/>
    </xf>
    <xf numFmtId="0" fontId="50" fillId="27" borderId="18" xfId="0" applyFont="1" applyFill="1" applyBorder="1" applyAlignment="1"/>
    <xf numFmtId="164" fontId="50" fillId="27" borderId="18" xfId="0" applyNumberFormat="1" applyFont="1" applyFill="1" applyBorder="1" applyAlignment="1"/>
    <xf numFmtId="165" fontId="50" fillId="27" borderId="18" xfId="1" applyFont="1" applyFill="1" applyBorder="1" applyAlignment="1" applyProtection="1"/>
    <xf numFmtId="164" fontId="50" fillId="27" borderId="18" xfId="1" applyNumberFormat="1" applyFont="1" applyFill="1" applyBorder="1" applyAlignment="1" applyProtection="1"/>
    <xf numFmtId="0" fontId="50" fillId="6" borderId="18" xfId="0" applyFont="1" applyFill="1" applyBorder="1" applyAlignment="1"/>
    <xf numFmtId="0" fontId="47" fillId="6" borderId="18" xfId="0" applyFont="1" applyFill="1" applyBorder="1" applyAlignment="1"/>
    <xf numFmtId="0" fontId="50" fillId="6" borderId="18" xfId="0" applyFont="1" applyFill="1" applyBorder="1" applyAlignment="1">
      <alignment horizontal="left"/>
    </xf>
    <xf numFmtId="164" fontId="50" fillId="6" borderId="18" xfId="0" applyNumberFormat="1" applyFont="1" applyFill="1" applyBorder="1" applyAlignment="1"/>
    <xf numFmtId="165" fontId="50" fillId="6" borderId="18" xfId="1" applyFont="1" applyFill="1" applyBorder="1" applyAlignment="1" applyProtection="1"/>
    <xf numFmtId="164" fontId="50" fillId="6" borderId="18" xfId="1" applyNumberFormat="1" applyFont="1" applyFill="1" applyBorder="1" applyAlignment="1" applyProtection="1"/>
    <xf numFmtId="0" fontId="47" fillId="6" borderId="18" xfId="0" applyFont="1" applyFill="1" applyBorder="1" applyAlignment="1">
      <alignment horizontal="left"/>
    </xf>
    <xf numFmtId="164" fontId="47" fillId="6" borderId="18" xfId="0" applyNumberFormat="1" applyFont="1" applyFill="1" applyBorder="1" applyAlignment="1"/>
    <xf numFmtId="165" fontId="47" fillId="6" borderId="18" xfId="1" applyFont="1" applyFill="1" applyBorder="1" applyAlignment="1" applyProtection="1"/>
    <xf numFmtId="164" fontId="47" fillId="6" borderId="18" xfId="1" applyNumberFormat="1" applyFont="1" applyFill="1" applyBorder="1" applyAlignment="1" applyProtection="1"/>
    <xf numFmtId="49" fontId="45" fillId="6" borderId="18" xfId="0" applyNumberFormat="1" applyFont="1" applyFill="1" applyBorder="1" applyAlignment="1">
      <alignment horizontal="left"/>
    </xf>
    <xf numFmtId="0" fontId="45" fillId="6" borderId="18" xfId="0" applyFont="1" applyFill="1" applyBorder="1" applyAlignment="1">
      <alignment horizontal="left" vertical="top"/>
    </xf>
    <xf numFmtId="164" fontId="45" fillId="6" borderId="18" xfId="0" applyNumberFormat="1" applyFont="1" applyFill="1" applyBorder="1" applyAlignment="1">
      <alignment horizontal="right"/>
    </xf>
    <xf numFmtId="0" fontId="10" fillId="17" borderId="0" xfId="0" applyFont="1" applyFill="1" applyAlignment="1"/>
    <xf numFmtId="0" fontId="50" fillId="52" borderId="18" xfId="0" applyFont="1" applyFill="1" applyBorder="1" applyAlignment="1">
      <alignment horizontal="left"/>
    </xf>
    <xf numFmtId="164" fontId="50" fillId="52" borderId="18" xfId="0" applyNumberFormat="1" applyFont="1" applyFill="1" applyBorder="1" applyAlignment="1"/>
    <xf numFmtId="165" fontId="50" fillId="52" borderId="18" xfId="1" applyFont="1" applyFill="1" applyBorder="1" applyAlignment="1" applyProtection="1"/>
    <xf numFmtId="164" fontId="50" fillId="52" borderId="18" xfId="1" applyNumberFormat="1" applyFont="1" applyFill="1" applyBorder="1" applyAlignment="1" applyProtection="1"/>
    <xf numFmtId="0" fontId="64" fillId="0" borderId="0" xfId="0" applyFont="1" applyAlignment="1"/>
    <xf numFmtId="0" fontId="65" fillId="0" borderId="18" xfId="0" applyFont="1" applyBorder="1" applyAlignment="1">
      <alignment horizontal="left"/>
    </xf>
    <xf numFmtId="164" fontId="65" fillId="0" borderId="18" xfId="0" applyNumberFormat="1" applyFont="1" applyBorder="1" applyAlignment="1"/>
    <xf numFmtId="165" fontId="65" fillId="0" borderId="18" xfId="1" applyFont="1" applyBorder="1" applyAlignment="1" applyProtection="1"/>
    <xf numFmtId="164" fontId="65" fillId="0" borderId="18" xfId="1" applyNumberFormat="1" applyFont="1" applyBorder="1" applyAlignment="1" applyProtection="1"/>
    <xf numFmtId="0" fontId="22" fillId="0" borderId="18" xfId="0" applyFont="1" applyBorder="1" applyAlignment="1">
      <alignment horizontal="left" vertical="top"/>
    </xf>
    <xf numFmtId="165" fontId="50" fillId="0" borderId="18" xfId="1" applyFont="1" applyBorder="1" applyAlignment="1" applyProtection="1"/>
    <xf numFmtId="164" fontId="50" fillId="0" borderId="18" xfId="1" applyNumberFormat="1" applyFont="1" applyBorder="1" applyAlignment="1" applyProtection="1"/>
    <xf numFmtId="165" fontId="23" fillId="0" borderId="18" xfId="1" applyFont="1" applyBorder="1" applyAlignment="1" applyProtection="1"/>
    <xf numFmtId="164" fontId="23" fillId="0" borderId="18" xfId="1" applyNumberFormat="1" applyFont="1" applyBorder="1" applyAlignment="1" applyProtection="1"/>
    <xf numFmtId="0" fontId="50" fillId="0" borderId="23" xfId="0" applyFont="1" applyBorder="1" applyAlignment="1"/>
    <xf numFmtId="0" fontId="45" fillId="0" borderId="23" xfId="0" applyFont="1" applyBorder="1" applyAlignment="1">
      <alignment wrapText="1"/>
    </xf>
    <xf numFmtId="0" fontId="22" fillId="0" borderId="23" xfId="0" applyFont="1" applyBorder="1" applyAlignment="1"/>
    <xf numFmtId="165" fontId="45" fillId="0" borderId="0" xfId="1" applyFont="1" applyAlignment="1" applyProtection="1"/>
    <xf numFmtId="164" fontId="45" fillId="0" borderId="0" xfId="1" applyNumberFormat="1" applyFont="1" applyAlignment="1" applyProtection="1"/>
    <xf numFmtId="164" fontId="23" fillId="0" borderId="0" xfId="1" applyNumberFormat="1" applyFont="1" applyAlignment="1" applyProtection="1"/>
    <xf numFmtId="0" fontId="45" fillId="0" borderId="18" xfId="0" applyFont="1" applyBorder="1" applyAlignment="1">
      <alignment wrapText="1"/>
    </xf>
    <xf numFmtId="0" fontId="23" fillId="0" borderId="23" xfId="0" applyFont="1" applyBorder="1" applyAlignment="1"/>
    <xf numFmtId="164" fontId="22" fillId="0" borderId="18" xfId="0" applyNumberFormat="1" applyFont="1" applyBorder="1" applyAlignment="1"/>
    <xf numFmtId="0" fontId="23" fillId="0" borderId="23" xfId="0" applyFont="1" applyBorder="1" applyAlignment="1">
      <alignment wrapText="1"/>
    </xf>
    <xf numFmtId="0" fontId="45" fillId="9" borderId="23" xfId="0" applyFont="1" applyFill="1" applyBorder="1" applyAlignment="1">
      <alignment wrapText="1"/>
    </xf>
    <xf numFmtId="0" fontId="45" fillId="9" borderId="23" xfId="0" applyFont="1" applyFill="1" applyBorder="1" applyAlignment="1"/>
    <xf numFmtId="49" fontId="45" fillId="0" borderId="18" xfId="0" applyNumberFormat="1" applyFont="1" applyBorder="1" applyAlignment="1">
      <alignment horizontal="left"/>
    </xf>
    <xf numFmtId="0" fontId="50" fillId="17" borderId="18" xfId="0" applyFont="1" applyFill="1" applyBorder="1" applyAlignment="1">
      <alignment horizontal="left"/>
    </xf>
    <xf numFmtId="164" fontId="50" fillId="17" borderId="18" xfId="0" applyNumberFormat="1" applyFont="1" applyFill="1" applyBorder="1" applyAlignment="1"/>
    <xf numFmtId="165" fontId="50" fillId="17" borderId="18" xfId="1" applyFont="1" applyFill="1" applyBorder="1" applyAlignment="1" applyProtection="1"/>
    <xf numFmtId="164" fontId="50" fillId="17" borderId="18" xfId="1" applyNumberFormat="1" applyFont="1" applyFill="1" applyBorder="1" applyAlignment="1" applyProtection="1"/>
    <xf numFmtId="0" fontId="10" fillId="26" borderId="0" xfId="0" applyFont="1" applyFill="1" applyAlignment="1"/>
    <xf numFmtId="164" fontId="50" fillId="26" borderId="18" xfId="0" applyNumberFormat="1" applyFont="1" applyFill="1" applyBorder="1" applyAlignment="1"/>
    <xf numFmtId="165" fontId="50" fillId="26" borderId="18" xfId="1" applyFont="1" applyFill="1" applyBorder="1" applyAlignment="1" applyProtection="1"/>
    <xf numFmtId="164" fontId="50" fillId="26" borderId="18" xfId="1" applyNumberFormat="1" applyFont="1" applyFill="1" applyBorder="1" applyAlignment="1" applyProtection="1"/>
    <xf numFmtId="0" fontId="50" fillId="9" borderId="18" xfId="0" applyFont="1" applyFill="1" applyBorder="1" applyAlignment="1">
      <alignment horizontal="right"/>
    </xf>
    <xf numFmtId="0" fontId="50" fillId="9" borderId="23" xfId="0" applyFont="1" applyFill="1" applyBorder="1" applyAlignment="1">
      <alignment horizontal="left"/>
    </xf>
    <xf numFmtId="0" fontId="45" fillId="9" borderId="18" xfId="0" applyFont="1" applyFill="1" applyBorder="1" applyAlignment="1">
      <alignment horizontal="right"/>
    </xf>
    <xf numFmtId="0" fontId="45" fillId="9" borderId="23" xfId="0" applyFont="1" applyFill="1" applyBorder="1" applyAlignment="1">
      <alignment horizontal="left"/>
    </xf>
    <xf numFmtId="165" fontId="45" fillId="0" borderId="18" xfId="1" applyFont="1" applyBorder="1" applyAlignment="1" applyProtection="1"/>
    <xf numFmtId="165" fontId="45" fillId="0" borderId="18" xfId="1" applyFont="1" applyBorder="1" applyAlignment="1" applyProtection="1"/>
    <xf numFmtId="164" fontId="45" fillId="0" borderId="18" xfId="1" applyNumberFormat="1" applyFont="1" applyBorder="1" applyAlignment="1" applyProtection="1"/>
    <xf numFmtId="0" fontId="45" fillId="0" borderId="0" xfId="0" applyFont="1">
      <alignment vertical="center"/>
    </xf>
    <xf numFmtId="0" fontId="45" fillId="9" borderId="23" xfId="0" applyFont="1" applyFill="1" applyBorder="1" applyAlignment="1">
      <alignment horizontal="left" wrapText="1"/>
    </xf>
    <xf numFmtId="165" fontId="50" fillId="0" borderId="18" xfId="1" applyFont="1" applyBorder="1" applyAlignment="1" applyProtection="1"/>
    <xf numFmtId="0" fontId="50" fillId="9" borderId="23" xfId="0" applyFont="1" applyFill="1" applyBorder="1" applyAlignment="1">
      <alignment horizontal="left" wrapText="1"/>
    </xf>
    <xf numFmtId="0" fontId="45" fillId="0" borderId="18" xfId="1" applyNumberFormat="1" applyFont="1" applyBorder="1" applyAlignment="1" applyProtection="1">
      <alignment horizontal="right" wrapText="1"/>
    </xf>
    <xf numFmtId="165" fontId="45" fillId="9" borderId="18" xfId="1" applyFont="1" applyFill="1" applyBorder="1" applyAlignment="1" applyProtection="1"/>
    <xf numFmtId="165" fontId="50" fillId="0" borderId="32" xfId="1" applyFont="1" applyBorder="1" applyAlignment="1" applyProtection="1"/>
    <xf numFmtId="2" fontId="45" fillId="0" borderId="18" xfId="0" applyNumberFormat="1" applyFont="1" applyBorder="1" applyAlignment="1"/>
    <xf numFmtId="0" fontId="45" fillId="0" borderId="18" xfId="0" applyFont="1" applyBorder="1" applyAlignment="1">
      <alignment horizontal="right" vertical="top" wrapText="1"/>
    </xf>
    <xf numFmtId="0" fontId="45" fillId="0" borderId="23" xfId="1" applyNumberFormat="1" applyFont="1" applyBorder="1" applyAlignment="1" applyProtection="1"/>
    <xf numFmtId="0" fontId="45" fillId="0" borderId="23" xfId="0" applyFont="1" applyBorder="1" applyAlignment="1">
      <alignment horizontal="left"/>
    </xf>
    <xf numFmtId="0" fontId="45" fillId="9" borderId="23" xfId="0" applyFont="1" applyFill="1" applyBorder="1" applyAlignment="1">
      <alignment wrapText="1"/>
    </xf>
    <xf numFmtId="165" fontId="45" fillId="0" borderId="32" xfId="1" applyFont="1" applyBorder="1" applyAlignment="1" applyProtection="1"/>
    <xf numFmtId="165" fontId="45" fillId="0" borderId="27" xfId="1" applyFont="1" applyBorder="1" applyAlignment="1" applyProtection="1"/>
    <xf numFmtId="0" fontId="45" fillId="9" borderId="23" xfId="0" applyFont="1" applyFill="1" applyBorder="1" applyAlignment="1"/>
    <xf numFmtId="165" fontId="45" fillId="0" borderId="26" xfId="1" applyFont="1" applyBorder="1" applyAlignment="1" applyProtection="1"/>
    <xf numFmtId="0" fontId="48" fillId="9" borderId="18" xfId="0" applyFont="1" applyFill="1" applyBorder="1" applyAlignment="1">
      <alignment horizontal="right"/>
    </xf>
    <xf numFmtId="0" fontId="48" fillId="9" borderId="23" xfId="0" applyFont="1" applyFill="1" applyBorder="1" applyAlignment="1">
      <alignment horizontal="left"/>
    </xf>
    <xf numFmtId="165" fontId="48" fillId="0" borderId="18" xfId="1" applyFont="1" applyBorder="1" applyAlignment="1" applyProtection="1"/>
    <xf numFmtId="0" fontId="23" fillId="9" borderId="18" xfId="0" applyFont="1" applyFill="1" applyBorder="1" applyAlignment="1">
      <alignment horizontal="right"/>
    </xf>
    <xf numFmtId="0" fontId="23" fillId="9" borderId="23" xfId="0" applyFont="1" applyFill="1" applyBorder="1" applyAlignment="1">
      <alignment horizontal="left"/>
    </xf>
    <xf numFmtId="165" fontId="23" fillId="0" borderId="18" xfId="1" applyFont="1" applyBorder="1" applyAlignment="1" applyProtection="1"/>
    <xf numFmtId="0" fontId="60" fillId="9" borderId="18" xfId="0" applyFont="1" applyFill="1" applyBorder="1" applyAlignment="1">
      <alignment horizontal="right"/>
    </xf>
    <xf numFmtId="0" fontId="22" fillId="9" borderId="23" xfId="0" applyFont="1" applyFill="1" applyBorder="1" applyAlignment="1">
      <alignment horizontal="left" wrapText="1"/>
    </xf>
    <xf numFmtId="165" fontId="48" fillId="0" borderId="27" xfId="1" applyFont="1" applyBorder="1" applyAlignment="1" applyProtection="1"/>
    <xf numFmtId="165" fontId="55" fillId="0" borderId="32" xfId="1" applyFont="1" applyBorder="1" applyAlignment="1" applyProtection="1"/>
    <xf numFmtId="0" fontId="22" fillId="9" borderId="23" xfId="0" applyFont="1" applyFill="1" applyBorder="1" applyAlignment="1">
      <alignment horizontal="left"/>
    </xf>
    <xf numFmtId="0" fontId="48" fillId="9" borderId="23" xfId="0" applyFont="1" applyFill="1" applyBorder="1" applyAlignment="1">
      <alignment horizontal="left" wrapText="1"/>
    </xf>
    <xf numFmtId="165" fontId="48" fillId="9" borderId="18" xfId="1" applyFont="1" applyFill="1" applyBorder="1" applyAlignment="1" applyProtection="1"/>
    <xf numFmtId="165" fontId="48" fillId="9" borderId="23" xfId="1" applyFont="1" applyFill="1" applyBorder="1" applyAlignment="1" applyProtection="1">
      <alignment horizontal="left"/>
    </xf>
    <xf numFmtId="165" fontId="45" fillId="9" borderId="23" xfId="1" applyFont="1" applyFill="1" applyBorder="1" applyAlignment="1" applyProtection="1">
      <alignment horizontal="left"/>
    </xf>
    <xf numFmtId="165" fontId="48" fillId="9" borderId="18" xfId="1" applyFont="1" applyFill="1" applyBorder="1" applyAlignment="1" applyProtection="1">
      <alignment horizontal="left"/>
    </xf>
    <xf numFmtId="165" fontId="55" fillId="0" borderId="26" xfId="1" applyFont="1" applyBorder="1" applyAlignment="1" applyProtection="1"/>
    <xf numFmtId="0" fontId="48" fillId="0" borderId="18" xfId="0" applyFont="1" applyBorder="1" applyAlignment="1"/>
    <xf numFmtId="165" fontId="23" fillId="0" borderId="18" xfId="1" applyFont="1" applyBorder="1" applyAlignment="1">
      <alignment vertical="top"/>
      <protection locked="0"/>
    </xf>
    <xf numFmtId="0" fontId="48" fillId="0" borderId="18" xfId="0" applyFont="1" applyBorder="1" applyAlignment="1">
      <alignment horizontal="right"/>
    </xf>
    <xf numFmtId="0" fontId="22" fillId="0" borderId="23" xfId="0" applyFont="1" applyBorder="1" applyAlignment="1">
      <alignment horizontal="left"/>
    </xf>
    <xf numFmtId="0" fontId="45" fillId="0" borderId="18" xfId="0" applyFont="1" applyBorder="1">
      <alignment vertical="center"/>
    </xf>
    <xf numFmtId="0" fontId="48" fillId="0" borderId="23" xfId="0" applyFont="1" applyBorder="1" applyAlignment="1">
      <alignment horizontal="left"/>
    </xf>
    <xf numFmtId="165" fontId="23" fillId="0" borderId="18" xfId="1" applyFont="1" applyFill="1" applyBorder="1" applyAlignment="1">
      <alignment vertical="top"/>
      <protection locked="0"/>
    </xf>
    <xf numFmtId="0" fontId="50" fillId="6" borderId="0" xfId="0" applyFont="1" applyFill="1" applyAlignment="1">
      <alignment horizontal="left"/>
    </xf>
    <xf numFmtId="0" fontId="50" fillId="6" borderId="0" xfId="0" applyFont="1" applyFill="1" applyAlignment="1"/>
    <xf numFmtId="164" fontId="45" fillId="6" borderId="0" xfId="0" applyNumberFormat="1" applyFont="1" applyFill="1" applyAlignment="1"/>
    <xf numFmtId="165" fontId="45" fillId="6" borderId="0" xfId="0" applyNumberFormat="1" applyFont="1" applyFill="1" applyAlignment="1"/>
    <xf numFmtId="165" fontId="45" fillId="6" borderId="0" xfId="1" applyFont="1" applyFill="1" applyAlignment="1" applyProtection="1"/>
    <xf numFmtId="0" fontId="45" fillId="6" borderId="0" xfId="0" applyFont="1" applyFill="1" applyAlignment="1">
      <alignment horizontal="left"/>
    </xf>
    <xf numFmtId="0" fontId="45" fillId="6" borderId="0" xfId="0" applyFont="1" applyFill="1" applyAlignment="1">
      <alignment vertical="top"/>
    </xf>
    <xf numFmtId="0" fontId="45" fillId="6" borderId="0" xfId="0" applyFont="1" applyFill="1" applyAlignment="1">
      <alignment horizontal="left" vertical="top"/>
    </xf>
    <xf numFmtId="0" fontId="45" fillId="6" borderId="0" xfId="0" applyFont="1" applyFill="1" applyAlignment="1">
      <alignment vertical="top" wrapText="1"/>
    </xf>
    <xf numFmtId="164" fontId="50" fillId="6" borderId="0" xfId="0" applyNumberFormat="1" applyFont="1" applyFill="1" applyAlignment="1">
      <alignment horizontal="left"/>
    </xf>
    <xf numFmtId="164" fontId="50" fillId="6" borderId="0" xfId="0" applyNumberFormat="1" applyFont="1" applyFill="1" applyAlignment="1"/>
    <xf numFmtId="0" fontId="3" fillId="6" borderId="0" xfId="0" applyFont="1" applyFill="1" applyAlignment="1"/>
    <xf numFmtId="165" fontId="3" fillId="6" borderId="0" xfId="1" applyFont="1" applyFill="1" applyAlignment="1" applyProtection="1"/>
    <xf numFmtId="0" fontId="6" fillId="6" borderId="18" xfId="0" applyFont="1" applyFill="1" applyBorder="1" applyAlignment="1">
      <alignment vertical="top"/>
    </xf>
    <xf numFmtId="0" fontId="7" fillId="6" borderId="18" xfId="0" applyFont="1" applyFill="1" applyBorder="1" applyAlignment="1">
      <alignment vertical="top"/>
    </xf>
    <xf numFmtId="0" fontId="5" fillId="53" borderId="18" xfId="0" applyFont="1" applyFill="1" applyBorder="1" applyAlignment="1"/>
    <xf numFmtId="164" fontId="5" fillId="53" borderId="18" xfId="0" applyNumberFormat="1" applyFont="1" applyFill="1" applyBorder="1" applyAlignment="1"/>
    <xf numFmtId="0" fontId="5" fillId="27" borderId="18" xfId="0" applyFont="1" applyFill="1" applyBorder="1" applyAlignment="1"/>
    <xf numFmtId="164" fontId="5" fillId="27" borderId="18" xfId="0" applyNumberFormat="1" applyFont="1" applyFill="1" applyBorder="1" applyAlignment="1"/>
    <xf numFmtId="165" fontId="5" fillId="0" borderId="15" xfId="0" applyNumberFormat="1" applyFont="1" applyBorder="1" applyAlignment="1">
      <alignment horizontal="center" vertical="top" wrapText="1"/>
    </xf>
    <xf numFmtId="164" fontId="5" fillId="45" borderId="15" xfId="0" applyNumberFormat="1" applyFont="1" applyFill="1" applyBorder="1" applyAlignment="1"/>
    <xf numFmtId="164" fontId="24" fillId="0" borderId="0" xfId="0" applyNumberFormat="1" applyFont="1" applyAlignment="1"/>
    <xf numFmtId="0" fontId="24" fillId="0" borderId="15" xfId="0" applyFont="1" applyBorder="1" applyAlignment="1">
      <alignment wrapText="1"/>
    </xf>
    <xf numFmtId="164" fontId="24" fillId="9" borderId="15" xfId="0" applyNumberFormat="1" applyFont="1" applyFill="1" applyBorder="1" applyAlignment="1"/>
    <xf numFmtId="0" fontId="6" fillId="9" borderId="18" xfId="0" applyFont="1" applyFill="1" applyBorder="1" applyAlignment="1">
      <alignment horizontal="left" vertical="top" wrapText="1"/>
    </xf>
    <xf numFmtId="0" fontId="5" fillId="6" borderId="15" xfId="0" applyFont="1" applyFill="1" applyBorder="1" applyAlignment="1">
      <alignment horizontal="left"/>
    </xf>
    <xf numFmtId="0" fontId="5" fillId="6" borderId="15" xfId="0" applyFont="1" applyFill="1" applyBorder="1" applyAlignment="1"/>
    <xf numFmtId="164" fontId="5" fillId="6" borderId="15" xfId="0" applyNumberFormat="1" applyFont="1" applyFill="1" applyBorder="1" applyAlignment="1"/>
    <xf numFmtId="0" fontId="6" fillId="6" borderId="15" xfId="0" applyFont="1" applyFill="1" applyBorder="1" applyAlignment="1"/>
    <xf numFmtId="164" fontId="6" fillId="6" borderId="15" xfId="0" applyNumberFormat="1" applyFont="1" applyFill="1" applyBorder="1" applyAlignment="1"/>
    <xf numFmtId="0" fontId="26" fillId="6" borderId="15" xfId="0" applyFont="1" applyFill="1" applyBorder="1" applyAlignment="1">
      <alignment horizontal="left"/>
    </xf>
    <xf numFmtId="0" fontId="24" fillId="6" borderId="15" xfId="0" applyFont="1" applyFill="1" applyBorder="1" applyAlignment="1"/>
    <xf numFmtId="164" fontId="26" fillId="6" borderId="15" xfId="0" applyNumberFormat="1" applyFont="1" applyFill="1" applyBorder="1" applyAlignment="1"/>
    <xf numFmtId="164" fontId="24" fillId="6" borderId="15" xfId="0" applyNumberFormat="1" applyFont="1" applyFill="1" applyBorder="1" applyAlignment="1"/>
    <xf numFmtId="0" fontId="40" fillId="45" borderId="15" xfId="0" applyFont="1" applyFill="1" applyBorder="1" applyAlignment="1">
      <alignment horizontal="left"/>
    </xf>
    <xf numFmtId="0" fontId="5" fillId="40" borderId="15" xfId="0" applyFont="1" applyFill="1" applyBorder="1" applyAlignment="1">
      <alignment horizontal="left"/>
    </xf>
    <xf numFmtId="164" fontId="5" fillId="40" borderId="15" xfId="0" applyNumberFormat="1" applyFont="1" applyFill="1" applyBorder="1" applyAlignment="1"/>
    <xf numFmtId="173" fontId="21" fillId="0" borderId="0" xfId="1" applyNumberFormat="1" applyFont="1" applyAlignment="1" applyProtection="1"/>
    <xf numFmtId="173" fontId="26" fillId="14" borderId="18" xfId="0" applyNumberFormat="1" applyFont="1" applyFill="1" applyBorder="1" applyAlignment="1">
      <alignment horizontal="center" vertical="top" wrapText="1"/>
    </xf>
    <xf numFmtId="165" fontId="6" fillId="0" borderId="15" xfId="1" applyFont="1" applyBorder="1" applyAlignment="1" applyProtection="1">
      <alignment vertical="top"/>
    </xf>
    <xf numFmtId="173" fontId="6" fillId="0" borderId="15" xfId="1" applyNumberFormat="1" applyFont="1" applyBorder="1" applyAlignment="1" applyProtection="1">
      <alignment vertical="top"/>
    </xf>
    <xf numFmtId="165" fontId="6" fillId="0" borderId="15" xfId="1" applyFont="1" applyBorder="1" applyAlignment="1" applyProtection="1"/>
    <xf numFmtId="173" fontId="6" fillId="0" borderId="15" xfId="1" applyNumberFormat="1" applyFont="1" applyBorder="1" applyAlignment="1" applyProtection="1"/>
    <xf numFmtId="165" fontId="6" fillId="0" borderId="15" xfId="1" applyFont="1" applyBorder="1" applyAlignment="1" applyProtection="1">
      <alignment vertical="top" wrapText="1"/>
    </xf>
    <xf numFmtId="173" fontId="6" fillId="0" borderId="15" xfId="1" applyNumberFormat="1" applyFont="1" applyBorder="1" applyAlignment="1" applyProtection="1">
      <alignment vertical="top" wrapText="1"/>
    </xf>
    <xf numFmtId="165" fontId="5" fillId="5" borderId="15" xfId="1" applyFont="1" applyFill="1" applyBorder="1" applyAlignment="1" applyProtection="1"/>
    <xf numFmtId="164" fontId="5" fillId="5" borderId="15" xfId="1" applyNumberFormat="1" applyFont="1" applyFill="1" applyBorder="1" applyAlignment="1" applyProtection="1"/>
    <xf numFmtId="173" fontId="5" fillId="5" borderId="15" xfId="1" applyNumberFormat="1" applyFont="1" applyFill="1" applyBorder="1" applyAlignment="1" applyProtection="1"/>
    <xf numFmtId="165" fontId="5" fillId="45" borderId="15" xfId="1" applyFont="1" applyFill="1" applyBorder="1" applyAlignment="1" applyProtection="1"/>
    <xf numFmtId="164" fontId="5" fillId="45" borderId="15" xfId="1" applyNumberFormat="1" applyFont="1" applyFill="1" applyBorder="1" applyAlignment="1" applyProtection="1"/>
    <xf numFmtId="173" fontId="5" fillId="45" borderId="15" xfId="1" applyNumberFormat="1" applyFont="1" applyFill="1" applyBorder="1" applyAlignment="1" applyProtection="1"/>
    <xf numFmtId="164" fontId="24" fillId="0" borderId="15" xfId="0" applyNumberFormat="1" applyFont="1" applyBorder="1" applyAlignment="1">
      <alignment vertical="top" wrapText="1"/>
    </xf>
    <xf numFmtId="164" fontId="7" fillId="0" borderId="15" xfId="0" applyNumberFormat="1" applyFont="1" applyBorder="1" applyAlignment="1">
      <alignment vertical="top" wrapText="1"/>
    </xf>
    <xf numFmtId="165" fontId="24" fillId="0" borderId="15" xfId="1" applyFont="1" applyBorder="1" applyAlignment="1" applyProtection="1">
      <alignment vertical="top" wrapText="1"/>
    </xf>
    <xf numFmtId="164" fontId="24" fillId="0" borderId="15" xfId="1" applyNumberFormat="1" applyFont="1" applyBorder="1" applyAlignment="1" applyProtection="1">
      <alignment vertical="top" wrapText="1"/>
    </xf>
    <xf numFmtId="173" fontId="24" fillId="0" borderId="15" xfId="1" applyNumberFormat="1" applyFont="1" applyBorder="1" applyAlignment="1" applyProtection="1">
      <alignment vertical="top" wrapText="1"/>
    </xf>
    <xf numFmtId="0" fontId="6" fillId="0" borderId="15" xfId="14" applyFont="1" applyBorder="1" applyAlignment="1" applyProtection="1"/>
    <xf numFmtId="164" fontId="6" fillId="0" borderId="15" xfId="14" applyNumberFormat="1" applyFont="1" applyBorder="1" applyAlignment="1" applyProtection="1">
      <alignment vertical="top" wrapText="1"/>
    </xf>
    <xf numFmtId="0" fontId="38" fillId="0" borderId="16" xfId="0" applyFont="1" applyBorder="1" applyAlignment="1"/>
    <xf numFmtId="164" fontId="38" fillId="0" borderId="12" xfId="0" applyNumberFormat="1" applyFont="1" applyBorder="1" applyAlignment="1">
      <alignment vertical="top"/>
    </xf>
    <xf numFmtId="164" fontId="38" fillId="0" borderId="21" xfId="0" applyNumberFormat="1" applyFont="1" applyBorder="1" applyAlignment="1">
      <alignment vertical="top"/>
    </xf>
    <xf numFmtId="0" fontId="5" fillId="44" borderId="15" xfId="0" applyFont="1" applyFill="1" applyBorder="1" applyAlignment="1">
      <alignment horizontal="left"/>
    </xf>
    <xf numFmtId="0" fontId="42" fillId="44" borderId="16" xfId="0" applyFont="1" applyFill="1" applyBorder="1" applyAlignment="1"/>
    <xf numFmtId="164" fontId="5" fillId="44" borderId="15" xfId="0" applyNumberFormat="1" applyFont="1" applyFill="1" applyBorder="1" applyAlignment="1">
      <alignment vertical="top" wrapText="1"/>
    </xf>
    <xf numFmtId="165" fontId="5" fillId="44" borderId="15" xfId="1" applyFont="1" applyFill="1" applyBorder="1" applyAlignment="1" applyProtection="1">
      <alignment vertical="top" wrapText="1"/>
    </xf>
    <xf numFmtId="164" fontId="5" fillId="44" borderId="15" xfId="1" applyNumberFormat="1" applyFont="1" applyFill="1" applyBorder="1" applyAlignment="1" applyProtection="1">
      <alignment vertical="top" wrapText="1"/>
    </xf>
    <xf numFmtId="173" fontId="5" fillId="44" borderId="15" xfId="1" applyNumberFormat="1" applyFont="1" applyFill="1" applyBorder="1" applyAlignment="1" applyProtection="1">
      <alignment vertical="top" wrapText="1"/>
    </xf>
    <xf numFmtId="165" fontId="5" fillId="0" borderId="15" xfId="1" applyFont="1" applyBorder="1" applyAlignment="1" applyProtection="1"/>
    <xf numFmtId="173" fontId="5" fillId="0" borderId="15" xfId="1" applyNumberFormat="1" applyFont="1" applyBorder="1" applyAlignment="1" applyProtection="1"/>
    <xf numFmtId="0" fontId="5" fillId="3" borderId="19" xfId="0" applyFont="1" applyFill="1" applyBorder="1" applyAlignment="1">
      <alignment horizontal="left"/>
    </xf>
    <xf numFmtId="164" fontId="5" fillId="3" borderId="19" xfId="0" applyNumberFormat="1" applyFont="1" applyFill="1" applyBorder="1" applyAlignment="1"/>
    <xf numFmtId="165" fontId="5" fillId="3" borderId="19" xfId="1" applyFont="1" applyFill="1" applyBorder="1" applyAlignment="1" applyProtection="1"/>
    <xf numFmtId="164" fontId="5" fillId="3" borderId="19" xfId="1" applyNumberFormat="1" applyFont="1" applyFill="1" applyBorder="1" applyAlignment="1" applyProtection="1"/>
    <xf numFmtId="173" fontId="5" fillId="3" borderId="19" xfId="1" applyNumberFormat="1" applyFont="1" applyFill="1" applyBorder="1" applyAlignment="1" applyProtection="1"/>
    <xf numFmtId="165" fontId="5" fillId="2" borderId="18" xfId="1" applyFont="1" applyFill="1" applyBorder="1" applyAlignment="1" applyProtection="1"/>
    <xf numFmtId="164" fontId="5" fillId="2" borderId="18" xfId="1" applyNumberFormat="1" applyFont="1" applyFill="1" applyBorder="1" applyAlignment="1" applyProtection="1"/>
    <xf numFmtId="173" fontId="5" fillId="2" borderId="18" xfId="1" applyNumberFormat="1" applyFont="1" applyFill="1" applyBorder="1" applyAlignment="1" applyProtection="1"/>
    <xf numFmtId="0" fontId="23" fillId="29" borderId="0" xfId="0" applyFont="1" applyFill="1" applyAlignment="1"/>
    <xf numFmtId="0" fontId="5" fillId="36" borderId="18" xfId="0" applyFont="1" applyFill="1" applyBorder="1" applyAlignment="1">
      <alignment horizontal="left"/>
    </xf>
    <xf numFmtId="164" fontId="6" fillId="29" borderId="18" xfId="0" applyNumberFormat="1" applyFont="1" applyFill="1" applyBorder="1" applyAlignment="1"/>
    <xf numFmtId="0" fontId="6" fillId="29" borderId="18" xfId="0" applyFont="1" applyFill="1" applyBorder="1" applyAlignment="1"/>
    <xf numFmtId="165" fontId="5" fillId="0" borderId="18" xfId="0" applyNumberFormat="1" applyFont="1" applyBorder="1" applyAlignment="1">
      <alignment horizontal="center" vertical="top" wrapText="1"/>
    </xf>
    <xf numFmtId="0" fontId="5" fillId="0" borderId="16" xfId="0" applyFont="1" applyBorder="1" applyAlignment="1">
      <alignment horizontal="left" vertical="top"/>
    </xf>
    <xf numFmtId="173" fontId="6" fillId="0" borderId="16" xfId="1" applyNumberFormat="1" applyFont="1" applyBorder="1" applyAlignment="1" applyProtection="1">
      <alignment vertical="top"/>
    </xf>
    <xf numFmtId="0" fontId="6" fillId="0" borderId="15" xfId="14" applyFont="1" applyBorder="1" applyAlignment="1" applyProtection="1">
      <alignment horizontal="left"/>
    </xf>
    <xf numFmtId="0" fontId="5" fillId="54" borderId="15" xfId="0" applyFont="1" applyFill="1" applyBorder="1" applyAlignment="1">
      <alignment horizontal="left"/>
    </xf>
    <xf numFmtId="0" fontId="5" fillId="54" borderId="15" xfId="0" applyFont="1" applyFill="1" applyBorder="1" applyAlignment="1"/>
    <xf numFmtId="164" fontId="5" fillId="54" borderId="15" xfId="0" applyNumberFormat="1" applyFont="1" applyFill="1" applyBorder="1" applyAlignment="1"/>
    <xf numFmtId="165" fontId="5" fillId="54" borderId="15" xfId="1" applyFont="1" applyFill="1" applyBorder="1" applyAlignment="1" applyProtection="1"/>
    <xf numFmtId="173" fontId="5" fillId="54" borderId="15" xfId="1" applyNumberFormat="1" applyFont="1" applyFill="1" applyBorder="1" applyAlignment="1" applyProtection="1"/>
    <xf numFmtId="0" fontId="5" fillId="26" borderId="15" xfId="0" applyFont="1" applyFill="1" applyBorder="1" applyAlignment="1">
      <alignment horizontal="left"/>
    </xf>
    <xf numFmtId="164" fontId="5" fillId="26" borderId="15" xfId="0" applyNumberFormat="1" applyFont="1" applyFill="1" applyBorder="1" applyAlignment="1"/>
    <xf numFmtId="165" fontId="5" fillId="26" borderId="15" xfId="1" applyFont="1" applyFill="1" applyBorder="1" applyAlignment="1" applyProtection="1"/>
    <xf numFmtId="173" fontId="5" fillId="26" borderId="15" xfId="1" applyNumberFormat="1" applyFont="1" applyFill="1" applyBorder="1" applyAlignment="1" applyProtection="1"/>
    <xf numFmtId="173" fontId="23" fillId="0" borderId="0" xfId="1" applyNumberFormat="1" applyFont="1" applyAlignment="1" applyProtection="1"/>
    <xf numFmtId="0" fontId="51" fillId="0" borderId="15" xfId="0" applyFont="1" applyBorder="1" applyAlignment="1">
      <alignment horizontal="center" wrapText="1"/>
    </xf>
    <xf numFmtId="3" fontId="51" fillId="0" borderId="15" xfId="0" applyNumberFormat="1" applyFont="1" applyBorder="1" applyAlignment="1">
      <alignment vertical="top" wrapText="1"/>
    </xf>
    <xf numFmtId="164" fontId="51" fillId="0" borderId="15" xfId="0" applyNumberFormat="1" applyFont="1" applyBorder="1" applyAlignment="1">
      <alignment vertical="top" wrapText="1"/>
    </xf>
    <xf numFmtId="165" fontId="52" fillId="0" borderId="15" xfId="0" applyNumberFormat="1" applyFont="1" applyBorder="1" applyAlignment="1">
      <alignment horizontal="right" wrapText="1"/>
    </xf>
    <xf numFmtId="164" fontId="51" fillId="2" borderId="12" xfId="0" applyNumberFormat="1" applyFont="1" applyFill="1" applyBorder="1" applyAlignment="1">
      <alignment horizontal="left" vertical="top" wrapText="1"/>
    </xf>
    <xf numFmtId="164" fontId="51" fillId="2" borderId="15" xfId="0" applyNumberFormat="1" applyFont="1" applyFill="1" applyBorder="1" applyAlignment="1">
      <alignment vertical="top"/>
    </xf>
    <xf numFmtId="0" fontId="51" fillId="2" borderId="0" xfId="0" applyFont="1" applyFill="1" applyAlignment="1">
      <alignment horizontal="right"/>
    </xf>
    <xf numFmtId="0" fontId="52" fillId="0" borderId="0" xfId="0" applyFont="1" applyAlignment="1"/>
    <xf numFmtId="0" fontId="52" fillId="0" borderId="12" xfId="0" applyFont="1" applyBorder="1" applyAlignment="1">
      <alignment horizontal="left" vertical="top" wrapText="1"/>
    </xf>
    <xf numFmtId="0" fontId="52" fillId="0" borderId="12" xfId="0" applyFont="1" applyBorder="1" applyAlignment="1">
      <alignment vertical="top" wrapText="1"/>
    </xf>
    <xf numFmtId="0" fontId="52" fillId="0" borderId="0" xfId="0" applyFont="1" applyAlignment="1">
      <alignment vertical="top"/>
    </xf>
    <xf numFmtId="164" fontId="52" fillId="0" borderId="0" xfId="0" applyNumberFormat="1" applyFont="1" applyAlignment="1"/>
    <xf numFmtId="49" fontId="51" fillId="6" borderId="15" xfId="0" applyNumberFormat="1" applyFont="1" applyFill="1" applyBorder="1" applyAlignment="1">
      <alignment horizontal="left"/>
    </xf>
    <xf numFmtId="49" fontId="51" fillId="0" borderId="15" xfId="0" applyNumberFormat="1" applyFont="1" applyBorder="1" applyAlignment="1"/>
    <xf numFmtId="49" fontId="51" fillId="0" borderId="15" xfId="0" applyNumberFormat="1" applyFont="1" applyBorder="1" applyAlignment="1">
      <alignment horizontal="left"/>
    </xf>
    <xf numFmtId="0" fontId="52" fillId="0" borderId="15" xfId="0" applyFont="1" applyBorder="1" applyAlignment="1">
      <alignment horizontal="left" wrapText="1"/>
    </xf>
    <xf numFmtId="0" fontId="52" fillId="6" borderId="12" xfId="0" applyFont="1" applyFill="1" applyBorder="1" applyAlignment="1">
      <alignment horizontal="left" vertical="top"/>
    </xf>
    <xf numFmtId="0" fontId="52" fillId="6" borderId="12" xfId="0" applyFont="1" applyFill="1" applyBorder="1" applyAlignment="1">
      <alignment horizontal="left" wrapText="1"/>
    </xf>
    <xf numFmtId="165" fontId="52" fillId="0" borderId="15" xfId="0" applyNumberFormat="1" applyFont="1" applyBorder="1" applyAlignment="1">
      <alignment horizontal="left"/>
    </xf>
    <xf numFmtId="0" fontId="51" fillId="0" borderId="15" xfId="0" applyFont="1" applyBorder="1" applyAlignment="1">
      <alignment horizontal="left" wrapText="1"/>
    </xf>
    <xf numFmtId="0" fontId="51" fillId="6" borderId="15" xfId="0" applyFont="1" applyFill="1" applyBorder="1" applyAlignment="1">
      <alignment horizontal="left" vertical="top"/>
    </xf>
    <xf numFmtId="0" fontId="51" fillId="6" borderId="15" xfId="0" applyFont="1" applyFill="1" applyBorder="1" applyAlignment="1">
      <alignment horizontal="left" wrapText="1"/>
    </xf>
    <xf numFmtId="165" fontId="51" fillId="0" borderId="15" xfId="0" applyNumberFormat="1" applyFont="1" applyBorder="1" applyAlignment="1">
      <alignment horizontal="left"/>
    </xf>
    <xf numFmtId="165" fontId="5" fillId="0" borderId="15" xfId="0" applyNumberFormat="1" applyFont="1" applyBorder="1" applyAlignment="1">
      <alignment horizontal="left" vertical="top"/>
    </xf>
    <xf numFmtId="49" fontId="5" fillId="0" borderId="15" xfId="0" applyNumberFormat="1" applyFont="1" applyBorder="1" applyAlignment="1">
      <alignment horizontal="center"/>
    </xf>
    <xf numFmtId="165" fontId="7" fillId="0" borderId="15" xfId="0" applyNumberFormat="1" applyFont="1" applyBorder="1" applyAlignment="1"/>
    <xf numFmtId="49" fontId="6" fillId="0" borderId="15" xfId="0" applyNumberFormat="1" applyFont="1" applyBorder="1" applyAlignment="1"/>
    <xf numFmtId="165" fontId="6" fillId="0" borderId="15" xfId="0" applyNumberFormat="1" applyFont="1" applyBorder="1" applyAlignment="1"/>
    <xf numFmtId="49" fontId="5" fillId="5" borderId="15" xfId="0" applyNumberFormat="1" applyFont="1" applyFill="1" applyBorder="1" applyAlignment="1"/>
    <xf numFmtId="165" fontId="5" fillId="5" borderId="15" xfId="0" applyNumberFormat="1" applyFont="1" applyFill="1" applyBorder="1" applyAlignment="1"/>
    <xf numFmtId="49" fontId="5" fillId="45" borderId="15" xfId="0" applyNumberFormat="1" applyFont="1" applyFill="1" applyBorder="1" applyAlignment="1"/>
    <xf numFmtId="165" fontId="5" fillId="45" borderId="15" xfId="0" applyNumberFormat="1" applyFont="1" applyFill="1" applyBorder="1" applyAlignment="1"/>
    <xf numFmtId="165" fontId="5" fillId="0" borderId="15" xfId="0" applyNumberFormat="1" applyFont="1" applyBorder="1" applyAlignment="1"/>
    <xf numFmtId="165" fontId="38" fillId="0" borderId="16" xfId="0" applyNumberFormat="1" applyFont="1" applyBorder="1" applyAlignment="1"/>
    <xf numFmtId="49" fontId="57" fillId="51" borderId="15" xfId="0" applyNumberFormat="1" applyFont="1" applyFill="1" applyBorder="1" applyAlignment="1"/>
    <xf numFmtId="165" fontId="57" fillId="51" borderId="14" xfId="0" applyNumberFormat="1" applyFont="1" applyFill="1" applyBorder="1" applyAlignment="1"/>
    <xf numFmtId="164" fontId="57" fillId="51" borderId="14" xfId="0" applyNumberFormat="1" applyFont="1" applyFill="1" applyBorder="1" applyAlignment="1">
      <alignment horizontal="left"/>
    </xf>
    <xf numFmtId="164" fontId="57" fillId="51" borderId="15" xfId="0" applyNumberFormat="1" applyFont="1" applyFill="1" applyBorder="1" applyAlignment="1">
      <alignment horizontal="left"/>
    </xf>
    <xf numFmtId="165" fontId="38" fillId="0" borderId="15" xfId="0" applyNumberFormat="1" applyFont="1" applyBorder="1" applyAlignment="1"/>
    <xf numFmtId="164" fontId="38" fillId="51" borderId="14" xfId="0" applyNumberFormat="1" applyFont="1" applyFill="1" applyBorder="1" applyAlignment="1">
      <alignment horizontal="left"/>
    </xf>
    <xf numFmtId="164" fontId="57" fillId="51" borderId="14" xfId="0" applyNumberFormat="1" applyFont="1" applyFill="1" applyBorder="1" applyAlignment="1"/>
    <xf numFmtId="49" fontId="24" fillId="0" borderId="15" xfId="0" applyNumberFormat="1" applyFont="1" applyBorder="1" applyAlignment="1"/>
    <xf numFmtId="165" fontId="24" fillId="0" borderId="15" xfId="0" applyNumberFormat="1" applyFont="1" applyBorder="1" applyAlignment="1"/>
    <xf numFmtId="164" fontId="24" fillId="0" borderId="15" xfId="0" applyNumberFormat="1" applyFont="1" applyBorder="1" applyAlignment="1">
      <alignment horizontal="left"/>
    </xf>
    <xf numFmtId="167" fontId="7" fillId="0" borderId="15" xfId="0" applyNumberFormat="1" applyFont="1" applyBorder="1" applyAlignment="1"/>
    <xf numFmtId="167" fontId="38" fillId="0" borderId="16" xfId="0" applyNumberFormat="1" applyFont="1" applyBorder="1" applyAlignment="1"/>
    <xf numFmtId="164" fontId="38" fillId="0" borderId="15" xfId="0" applyNumberFormat="1" applyFont="1" applyBorder="1" applyAlignment="1">
      <alignment horizontal="left"/>
    </xf>
    <xf numFmtId="167" fontId="24" fillId="0" borderId="16" xfId="0" applyNumberFormat="1" applyFont="1" applyBorder="1" applyAlignment="1"/>
    <xf numFmtId="164" fontId="24" fillId="0" borderId="16" xfId="0" applyNumberFormat="1" applyFont="1" applyBorder="1" applyAlignment="1">
      <alignment horizontal="left"/>
    </xf>
    <xf numFmtId="164" fontId="38" fillId="0" borderId="16" xfId="0" applyNumberFormat="1" applyFont="1" applyBorder="1" applyAlignment="1">
      <alignment horizontal="left"/>
    </xf>
    <xf numFmtId="0" fontId="57" fillId="51" borderId="15" xfId="0" applyFont="1" applyFill="1" applyBorder="1" applyAlignment="1"/>
    <xf numFmtId="167" fontId="57" fillId="51" borderId="14" xfId="0" applyNumberFormat="1" applyFont="1" applyFill="1" applyBorder="1" applyAlignment="1"/>
    <xf numFmtId="167" fontId="7" fillId="0" borderId="15" xfId="0" applyNumberFormat="1" applyFont="1" applyBorder="1" applyAlignment="1">
      <alignment horizontal="left"/>
    </xf>
    <xf numFmtId="167" fontId="6" fillId="0" borderId="15" xfId="0" applyNumberFormat="1" applyFont="1" applyBorder="1" applyAlignment="1">
      <alignment horizontal="left"/>
    </xf>
    <xf numFmtId="3" fontId="23" fillId="0" borderId="18" xfId="0" applyNumberFormat="1" applyFont="1" applyBorder="1" applyAlignment="1">
      <alignment horizontal="right" vertical="top"/>
    </xf>
    <xf numFmtId="0" fontId="48" fillId="0" borderId="18" xfId="0" applyFont="1" applyBorder="1" applyAlignment="1">
      <alignment horizontal="left" vertical="top"/>
    </xf>
    <xf numFmtId="167" fontId="48" fillId="0" borderId="18" xfId="0" applyNumberFormat="1" applyFont="1" applyBorder="1" applyAlignment="1">
      <alignment horizontal="left" vertical="top"/>
    </xf>
    <xf numFmtId="0" fontId="23" fillId="0" borderId="18" xfId="0" applyFont="1" applyBorder="1" applyAlignment="1">
      <alignment horizontal="right" vertical="top"/>
    </xf>
    <xf numFmtId="164" fontId="23" fillId="0" borderId="18" xfId="1" applyNumberFormat="1" applyFont="1" applyBorder="1" applyAlignment="1" applyProtection="1">
      <alignment horizontal="right" vertical="top"/>
    </xf>
    <xf numFmtId="49" fontId="48" fillId="0" borderId="18" xfId="0" applyNumberFormat="1" applyFont="1" applyBorder="1" applyAlignment="1">
      <alignment horizontal="left" vertical="top"/>
    </xf>
    <xf numFmtId="165" fontId="48" fillId="0" borderId="18" xfId="0" applyNumberFormat="1" applyFont="1" applyBorder="1" applyAlignment="1">
      <alignment horizontal="left" vertical="top" wrapText="1"/>
    </xf>
    <xf numFmtId="167" fontId="5" fillId="5" borderId="15" xfId="0" applyNumberFormat="1" applyFont="1" applyFill="1" applyBorder="1" applyAlignment="1">
      <alignment horizontal="left"/>
    </xf>
    <xf numFmtId="164" fontId="5" fillId="5" borderId="15" xfId="0" applyNumberFormat="1" applyFont="1" applyFill="1" applyBorder="1" applyAlignment="1">
      <alignment horizontal="left"/>
    </xf>
    <xf numFmtId="49" fontId="5" fillId="26" borderId="15" xfId="0" applyNumberFormat="1" applyFont="1" applyFill="1" applyBorder="1" applyAlignment="1"/>
    <xf numFmtId="165" fontId="5" fillId="26" borderId="15" xfId="0" applyNumberFormat="1" applyFont="1" applyFill="1" applyBorder="1" applyAlignment="1"/>
    <xf numFmtId="164" fontId="5" fillId="54" borderId="15" xfId="0" applyNumberFormat="1" applyFont="1" applyFill="1" applyBorder="1" applyAlignment="1">
      <alignment vertical="top" wrapText="1"/>
    </xf>
    <xf numFmtId="49" fontId="5" fillId="6" borderId="15" xfId="0" applyNumberFormat="1" applyFont="1" applyFill="1" applyBorder="1" applyAlignment="1">
      <alignment horizontal="left"/>
    </xf>
    <xf numFmtId="165" fontId="5" fillId="6" borderId="15" xfId="0" applyNumberFormat="1" applyFont="1" applyFill="1" applyBorder="1" applyAlignment="1">
      <alignment horizontal="left"/>
    </xf>
    <xf numFmtId="165" fontId="38" fillId="0" borderId="16" xfId="9" applyNumberFormat="1" applyFont="1" applyBorder="1" applyAlignment="1" applyProtection="1"/>
    <xf numFmtId="49" fontId="6" fillId="0" borderId="15" xfId="9" applyNumberFormat="1" applyFont="1" applyBorder="1" applyAlignment="1" applyProtection="1"/>
    <xf numFmtId="167" fontId="7" fillId="0" borderId="15" xfId="9" applyNumberFormat="1" applyFont="1" applyBorder="1" applyAlignment="1" applyProtection="1"/>
    <xf numFmtId="167" fontId="38" fillId="0" borderId="16" xfId="9" applyNumberFormat="1" applyFont="1" applyBorder="1" applyAlignment="1" applyProtection="1"/>
    <xf numFmtId="167" fontId="24" fillId="0" borderId="16" xfId="9" applyNumberFormat="1" applyFont="1" applyBorder="1" applyAlignment="1" applyProtection="1"/>
    <xf numFmtId="49" fontId="5" fillId="42" borderId="15" xfId="9" applyNumberFormat="1" applyFont="1" applyFill="1" applyBorder="1" applyAlignment="1" applyProtection="1"/>
    <xf numFmtId="167" fontId="24" fillId="10" borderId="16" xfId="9" applyNumberFormat="1" applyFont="1" applyFill="1" applyBorder="1" applyAlignment="1" applyProtection="1"/>
    <xf numFmtId="0" fontId="21" fillId="0" borderId="0" xfId="9" applyAlignment="1" applyProtection="1">
      <alignment vertical="center"/>
    </xf>
    <xf numFmtId="167" fontId="7" fillId="0" borderId="15" xfId="9" applyNumberFormat="1" applyFont="1" applyBorder="1" applyAlignment="1" applyProtection="1">
      <alignment horizontal="left"/>
    </xf>
    <xf numFmtId="167" fontId="6" fillId="0" borderId="15" xfId="9" applyNumberFormat="1" applyFont="1" applyBorder="1" applyAlignment="1" applyProtection="1">
      <alignment horizontal="left"/>
    </xf>
    <xf numFmtId="167" fontId="7" fillId="10" borderId="16" xfId="9" applyNumberFormat="1" applyFont="1" applyFill="1" applyBorder="1" applyAlignment="1" applyProtection="1">
      <alignment horizontal="left"/>
    </xf>
    <xf numFmtId="167" fontId="26" fillId="10" borderId="16" xfId="9" applyNumberFormat="1" applyFont="1" applyFill="1" applyBorder="1" applyAlignment="1" applyProtection="1">
      <alignment horizontal="left"/>
    </xf>
    <xf numFmtId="165" fontId="7" fillId="0" borderId="15" xfId="9" applyNumberFormat="1" applyFont="1" applyBorder="1" applyAlignment="1" applyProtection="1"/>
    <xf numFmtId="165" fontId="24" fillId="0" borderId="15" xfId="9" applyNumberFormat="1" applyFont="1" applyBorder="1" applyAlignment="1" applyProtection="1"/>
    <xf numFmtId="164" fontId="6" fillId="0" borderId="15" xfId="9" applyNumberFormat="1" applyFont="1" applyBorder="1" applyAlignment="1" applyProtection="1">
      <alignment horizontal="left"/>
    </xf>
    <xf numFmtId="167" fontId="26" fillId="10" borderId="16" xfId="9" applyNumberFormat="1" applyFont="1" applyFill="1" applyBorder="1" applyAlignment="1" applyProtection="1"/>
    <xf numFmtId="49" fontId="5" fillId="0" borderId="15" xfId="9" applyNumberFormat="1" applyFont="1" applyBorder="1" applyAlignment="1" applyProtection="1"/>
    <xf numFmtId="165" fontId="38" fillId="0" borderId="15" xfId="9" applyNumberFormat="1" applyFont="1" applyBorder="1" applyAlignment="1" applyProtection="1"/>
    <xf numFmtId="165" fontId="38" fillId="10" borderId="15" xfId="9" applyNumberFormat="1" applyFont="1" applyFill="1" applyBorder="1" applyAlignment="1" applyProtection="1"/>
    <xf numFmtId="0" fontId="6" fillId="0" borderId="15" xfId="0" applyFont="1" applyBorder="1" applyAlignment="1">
      <alignment horizontal="left" vertical="center"/>
    </xf>
    <xf numFmtId="165" fontId="23" fillId="0" borderId="18" xfId="9" applyNumberFormat="1" applyFont="1" applyBorder="1" applyAlignment="1" applyProtection="1">
      <alignment horizontal="left" vertical="top" wrapText="1"/>
    </xf>
    <xf numFmtId="0" fontId="24" fillId="0" borderId="15" xfId="0" applyFont="1" applyBorder="1" applyAlignment="1">
      <alignment horizontal="left" vertical="center"/>
    </xf>
    <xf numFmtId="164" fontId="24" fillId="0" borderId="15" xfId="9" applyNumberFormat="1" applyFont="1" applyBorder="1" applyAlignment="1" applyProtection="1">
      <alignment horizontal="right"/>
    </xf>
    <xf numFmtId="164" fontId="6" fillId="0" borderId="15" xfId="1" applyNumberFormat="1" applyFont="1" applyBorder="1" applyAlignment="1" applyProtection="1">
      <alignment horizontal="right" vertical="center"/>
    </xf>
    <xf numFmtId="3" fontId="24" fillId="0" borderId="15" xfId="0" applyNumberFormat="1" applyFont="1" applyBorder="1" applyAlignment="1">
      <alignment horizontal="right" vertical="center"/>
    </xf>
    <xf numFmtId="3" fontId="24" fillId="0" borderId="15" xfId="0" applyNumberFormat="1" applyFont="1" applyBorder="1" applyAlignment="1">
      <alignment horizontal="right"/>
    </xf>
    <xf numFmtId="49" fontId="5" fillId="0" borderId="15" xfId="0" applyNumberFormat="1" applyFont="1" applyBorder="1" applyAlignment="1"/>
    <xf numFmtId="49" fontId="60" fillId="0" borderId="18" xfId="0" applyNumberFormat="1" applyFont="1" applyBorder="1" applyAlignment="1">
      <alignment horizontal="left" vertical="top"/>
    </xf>
    <xf numFmtId="165" fontId="48" fillId="0" borderId="18" xfId="0" applyNumberFormat="1" applyFont="1" applyBorder="1" applyAlignment="1">
      <alignment horizontal="left" vertical="top"/>
    </xf>
    <xf numFmtId="165" fontId="5" fillId="0" borderId="15" xfId="0" applyNumberFormat="1" applyFont="1" applyBorder="1" applyAlignment="1">
      <alignment horizontal="left"/>
    </xf>
    <xf numFmtId="165" fontId="6" fillId="5" borderId="15" xfId="0" applyNumberFormat="1" applyFont="1" applyFill="1" applyBorder="1" applyAlignment="1"/>
    <xf numFmtId="49" fontId="38" fillId="0" borderId="15" xfId="0" applyNumberFormat="1" applyFont="1" applyBorder="1" applyAlignment="1">
      <alignment horizontal="left"/>
    </xf>
    <xf numFmtId="0" fontId="38" fillId="0" borderId="14" xfId="0" applyFont="1" applyBorder="1" applyAlignment="1">
      <alignment horizontal="left"/>
    </xf>
    <xf numFmtId="49" fontId="5" fillId="0" borderId="15" xfId="0" applyNumberFormat="1" applyFont="1" applyBorder="1" applyAlignment="1">
      <alignment horizontal="left"/>
    </xf>
    <xf numFmtId="0" fontId="5" fillId="0" borderId="15" xfId="9" applyFont="1" applyBorder="1" applyAlignment="1" applyProtection="1"/>
    <xf numFmtId="165" fontId="47" fillId="0" borderId="18" xfId="0" applyNumberFormat="1" applyFont="1" applyBorder="1" applyAlignment="1">
      <alignment horizontal="left" vertical="top"/>
    </xf>
    <xf numFmtId="164" fontId="48" fillId="0" borderId="18" xfId="0" applyNumberFormat="1" applyFont="1" applyBorder="1" applyAlignment="1">
      <alignment horizontal="left" vertical="top"/>
    </xf>
    <xf numFmtId="164" fontId="48" fillId="0" borderId="18" xfId="0" applyNumberFormat="1" applyFont="1" applyBorder="1" applyAlignment="1">
      <alignment horizontal="right" vertical="top"/>
    </xf>
    <xf numFmtId="0" fontId="48" fillId="0" borderId="18" xfId="9" applyFont="1" applyBorder="1" applyAlignment="1" applyProtection="1">
      <alignment horizontal="left" vertical="top"/>
    </xf>
    <xf numFmtId="49" fontId="60" fillId="5" borderId="18" xfId="0" applyNumberFormat="1" applyFont="1" applyFill="1" applyBorder="1" applyAlignment="1">
      <alignment horizontal="left" vertical="top"/>
    </xf>
    <xf numFmtId="0" fontId="60" fillId="10" borderId="18" xfId="9" applyFont="1" applyFill="1" applyBorder="1" applyAlignment="1" applyProtection="1">
      <alignment horizontal="left" vertical="top"/>
    </xf>
    <xf numFmtId="164" fontId="48" fillId="10" borderId="18" xfId="0" applyNumberFormat="1" applyFont="1" applyFill="1" applyBorder="1" applyAlignment="1">
      <alignment horizontal="left" vertical="top"/>
    </xf>
    <xf numFmtId="164" fontId="48" fillId="10" borderId="18" xfId="0" applyNumberFormat="1" applyFont="1" applyFill="1" applyBorder="1" applyAlignment="1">
      <alignment horizontal="right" vertical="top"/>
    </xf>
    <xf numFmtId="3" fontId="22" fillId="10" borderId="18" xfId="0" applyNumberFormat="1" applyFont="1" applyFill="1" applyBorder="1" applyAlignment="1">
      <alignment horizontal="right" vertical="top"/>
    </xf>
    <xf numFmtId="49" fontId="48" fillId="0" borderId="18" xfId="9" applyNumberFormat="1" applyFont="1" applyBorder="1" applyAlignment="1" applyProtection="1">
      <alignment horizontal="left" vertical="top"/>
    </xf>
    <xf numFmtId="0" fontId="45" fillId="0" borderId="18" xfId="0" applyFont="1" applyBorder="1" applyAlignment="1">
      <alignment horizontal="left" vertical="top"/>
    </xf>
    <xf numFmtId="165" fontId="48" fillId="0" borderId="18" xfId="9" applyNumberFormat="1" applyFont="1" applyBorder="1" applyAlignment="1" applyProtection="1">
      <alignment horizontal="left" vertical="top"/>
    </xf>
    <xf numFmtId="165" fontId="6" fillId="0" borderId="15" xfId="9" applyNumberFormat="1" applyFont="1" applyBorder="1" applyAlignment="1" applyProtection="1"/>
    <xf numFmtId="0" fontId="7" fillId="5" borderId="15" xfId="0" applyFont="1" applyFill="1" applyBorder="1" applyAlignment="1"/>
    <xf numFmtId="165" fontId="6" fillId="0" borderId="15" xfId="0" applyNumberFormat="1" applyFont="1" applyBorder="1" applyAlignment="1">
      <alignment vertical="top"/>
    </xf>
    <xf numFmtId="165" fontId="5" fillId="5" borderId="15" xfId="0" applyNumberFormat="1" applyFont="1" applyFill="1" applyBorder="1" applyAlignment="1">
      <alignment vertical="top" wrapText="1"/>
    </xf>
    <xf numFmtId="49" fontId="5" fillId="3" borderId="15" xfId="0" applyNumberFormat="1" applyFont="1" applyFill="1" applyBorder="1" applyAlignment="1"/>
    <xf numFmtId="165" fontId="5" fillId="3" borderId="15" xfId="0" applyNumberFormat="1" applyFont="1" applyFill="1" applyBorder="1" applyAlignment="1"/>
    <xf numFmtId="49" fontId="5" fillId="2" borderId="15" xfId="0" applyNumberFormat="1" applyFont="1" applyFill="1" applyBorder="1" applyAlignment="1"/>
    <xf numFmtId="165" fontId="5" fillId="2" borderId="15" xfId="0" applyNumberFormat="1" applyFont="1" applyFill="1" applyBorder="1" applyAlignment="1">
      <alignment horizontal="left"/>
    </xf>
    <xf numFmtId="165" fontId="6" fillId="0" borderId="0" xfId="0" applyNumberFormat="1" applyFont="1" applyAlignment="1"/>
    <xf numFmtId="165" fontId="23" fillId="0" borderId="0" xfId="0" applyNumberFormat="1" applyFont="1" applyAlignment="1"/>
    <xf numFmtId="0" fontId="5" fillId="17" borderId="15" xfId="0" applyFont="1" applyFill="1" applyBorder="1" applyAlignment="1">
      <alignment horizontal="left"/>
    </xf>
    <xf numFmtId="0" fontId="5" fillId="17" borderId="15" xfId="0" applyFont="1" applyFill="1" applyBorder="1" applyAlignment="1"/>
    <xf numFmtId="164" fontId="5" fillId="17" borderId="15" xfId="0" applyNumberFormat="1" applyFont="1" applyFill="1" applyBorder="1" applyAlignment="1"/>
    <xf numFmtId="0" fontId="38" fillId="0" borderId="14" xfId="0" applyFont="1" applyBorder="1" applyAlignment="1"/>
    <xf numFmtId="164" fontId="38" fillId="0" borderId="12" xfId="0" applyNumberFormat="1" applyFont="1" applyBorder="1" applyAlignment="1"/>
    <xf numFmtId="0" fontId="38" fillId="0" borderId="20" xfId="0" applyFont="1" applyBorder="1" applyAlignment="1"/>
    <xf numFmtId="164" fontId="38" fillId="0" borderId="21" xfId="0" applyNumberFormat="1" applyFont="1" applyBorder="1" applyAlignment="1"/>
    <xf numFmtId="0" fontId="5" fillId="5" borderId="12" xfId="0" applyFont="1" applyFill="1" applyBorder="1" applyAlignment="1">
      <alignment horizontal="left"/>
    </xf>
    <xf numFmtId="0" fontId="5" fillId="6" borderId="12" xfId="0" applyFont="1" applyFill="1" applyBorder="1" applyAlignment="1">
      <alignment horizontal="left"/>
    </xf>
    <xf numFmtId="49" fontId="26" fillId="0" borderId="15" xfId="0" applyNumberFormat="1" applyFont="1" applyBorder="1" applyAlignment="1"/>
    <xf numFmtId="165" fontId="26" fillId="0" borderId="15" xfId="0" applyNumberFormat="1" applyFont="1" applyBorder="1" applyAlignment="1"/>
    <xf numFmtId="167" fontId="24" fillId="0" borderId="15" xfId="0" applyNumberFormat="1" applyFont="1" applyBorder="1" applyAlignment="1"/>
    <xf numFmtId="172" fontId="38" fillId="0" borderId="15" xfId="1" applyNumberFormat="1" applyFont="1" applyBorder="1" applyAlignment="1" applyProtection="1"/>
    <xf numFmtId="167" fontId="5" fillId="5" borderId="15" xfId="0" applyNumberFormat="1" applyFont="1" applyFill="1" applyBorder="1" applyAlignment="1"/>
    <xf numFmtId="0" fontId="66" fillId="0" borderId="34" xfId="0" applyFont="1" applyBorder="1" applyAlignment="1">
      <alignment vertical="center" wrapText="1"/>
    </xf>
    <xf numFmtId="167" fontId="26" fillId="46" borderId="15" xfId="0" applyNumberFormat="1" applyFont="1" applyFill="1" applyBorder="1" applyAlignment="1"/>
    <xf numFmtId="167" fontId="6" fillId="0" borderId="15" xfId="0" applyNumberFormat="1" applyFont="1" applyBorder="1" applyAlignment="1"/>
    <xf numFmtId="164" fontId="6" fillId="0" borderId="15" xfId="0" applyNumberFormat="1" applyFont="1" applyBorder="1" applyAlignment="1">
      <alignment horizontal="right"/>
    </xf>
    <xf numFmtId="164" fontId="5" fillId="55" borderId="15" xfId="0" applyNumberFormat="1" applyFont="1" applyFill="1" applyBorder="1" applyAlignment="1"/>
    <xf numFmtId="0" fontId="2" fillId="0" borderId="0" xfId="0" applyFont="1" applyAlignment="1">
      <alignment horizontal="left"/>
    </xf>
    <xf numFmtId="0" fontId="26" fillId="0" borderId="21" xfId="0" applyFont="1" applyBorder="1" applyAlignment="1"/>
    <xf numFmtId="0" fontId="26" fillId="0" borderId="17" xfId="0" applyFont="1" applyBorder="1" applyAlignment="1"/>
    <xf numFmtId="164" fontId="26" fillId="0" borderId="15" xfId="0" applyNumberFormat="1" applyFont="1" applyBorder="1" applyAlignment="1">
      <alignment horizontal="center" vertical="top" wrapText="1"/>
    </xf>
    <xf numFmtId="165" fontId="26" fillId="0" borderId="15" xfId="0" applyNumberFormat="1" applyFont="1" applyBorder="1" applyAlignment="1">
      <alignment horizontal="center" vertical="top" wrapText="1"/>
    </xf>
    <xf numFmtId="164" fontId="26" fillId="14" borderId="12" xfId="0" applyNumberFormat="1" applyFont="1" applyFill="1" applyBorder="1" applyAlignment="1">
      <alignment horizontal="center" vertical="top" wrapText="1"/>
    </xf>
    <xf numFmtId="0" fontId="26" fillId="0" borderId="15" xfId="0" applyFont="1" applyBorder="1" applyAlignment="1">
      <alignment horizontal="left" vertical="top"/>
    </xf>
    <xf numFmtId="0" fontId="26" fillId="5" borderId="15" xfId="0" applyFont="1" applyFill="1" applyBorder="1" applyAlignment="1">
      <alignment horizontal="left"/>
    </xf>
    <xf numFmtId="0" fontId="26" fillId="5" borderId="15" xfId="0" applyFont="1" applyFill="1" applyBorder="1" applyAlignment="1"/>
    <xf numFmtId="164" fontId="26" fillId="5" borderId="12" xfId="0" applyNumberFormat="1" applyFont="1" applyFill="1" applyBorder="1" applyAlignment="1"/>
    <xf numFmtId="3" fontId="26" fillId="0" borderId="15" xfId="0" applyNumberFormat="1" applyFont="1" applyBorder="1" applyAlignment="1"/>
    <xf numFmtId="0" fontId="26" fillId="45" borderId="15" xfId="0" applyFont="1" applyFill="1" applyBorder="1" applyAlignment="1">
      <alignment horizontal="left"/>
    </xf>
    <xf numFmtId="0" fontId="26" fillId="45" borderId="15" xfId="0" applyFont="1" applyFill="1" applyBorder="1" applyAlignment="1"/>
    <xf numFmtId="164" fontId="26" fillId="45" borderId="12" xfId="0" applyNumberFormat="1" applyFont="1" applyFill="1" applyBorder="1" applyAlignment="1"/>
    <xf numFmtId="164" fontId="42" fillId="0" borderId="15" xfId="0" applyNumberFormat="1" applyFont="1" applyBorder="1" applyAlignment="1"/>
    <xf numFmtId="3" fontId="26" fillId="5" borderId="15" xfId="0" applyNumberFormat="1" applyFont="1" applyFill="1" applyBorder="1" applyAlignment="1"/>
    <xf numFmtId="164" fontId="26" fillId="56" borderId="15" xfId="0" applyNumberFormat="1" applyFont="1" applyFill="1" applyBorder="1" applyAlignment="1"/>
    <xf numFmtId="164" fontId="26" fillId="0" borderId="15" xfId="15" applyNumberFormat="1" applyFont="1" applyBorder="1" applyAlignment="1" applyProtection="1"/>
    <xf numFmtId="0" fontId="24" fillId="6" borderId="15" xfId="0" applyFont="1" applyFill="1" applyBorder="1" applyAlignment="1">
      <alignment horizontal="left"/>
    </xf>
    <xf numFmtId="0" fontId="24" fillId="6" borderId="15" xfId="0" applyFont="1" applyFill="1" applyBorder="1" applyAlignment="1"/>
    <xf numFmtId="0" fontId="24" fillId="5" borderId="15" xfId="0" applyFont="1" applyFill="1" applyBorder="1" applyAlignment="1"/>
    <xf numFmtId="0" fontId="26" fillId="26" borderId="15" xfId="0" applyFont="1" applyFill="1" applyBorder="1" applyAlignment="1">
      <alignment horizontal="left"/>
    </xf>
    <xf numFmtId="164" fontId="26" fillId="26" borderId="12" xfId="0" applyNumberFormat="1" applyFont="1" applyFill="1" applyBorder="1" applyAlignment="1"/>
    <xf numFmtId="0" fontId="26" fillId="2" borderId="15" xfId="0" applyFont="1" applyFill="1" applyBorder="1" applyAlignment="1">
      <alignment horizontal="left"/>
    </xf>
    <xf numFmtId="164" fontId="26" fillId="2" borderId="12" xfId="0" applyNumberFormat="1" applyFont="1" applyFill="1" applyBorder="1" applyAlignment="1"/>
    <xf numFmtId="164" fontId="26" fillId="5" borderId="15" xfId="0" applyNumberFormat="1" applyFont="1" applyFill="1" applyBorder="1" applyAlignment="1">
      <alignment horizontal="left"/>
    </xf>
    <xf numFmtId="0" fontId="2" fillId="0" borderId="15" xfId="0" applyFont="1" applyBorder="1" applyAlignment="1">
      <alignment horizontal="left"/>
    </xf>
    <xf numFmtId="0" fontId="2" fillId="0" borderId="15" xfId="0" applyFont="1" applyBorder="1" applyAlignment="1"/>
    <xf numFmtId="164" fontId="7" fillId="0" borderId="15" xfId="0" applyNumberFormat="1" applyFont="1" applyBorder="1" applyAlignment="1">
      <alignment horizontal="right"/>
    </xf>
    <xf numFmtId="0" fontId="42" fillId="0" borderId="15" xfId="0" applyFont="1" applyBorder="1" applyAlignment="1">
      <alignment horizontal="left" vertical="top"/>
    </xf>
    <xf numFmtId="164" fontId="24" fillId="0" borderId="15" xfId="0" applyNumberFormat="1" applyFont="1" applyBorder="1" applyAlignment="1">
      <alignment horizontal="right"/>
    </xf>
    <xf numFmtId="0" fontId="24" fillId="0" borderId="16" xfId="0" applyFont="1" applyBorder="1" applyAlignment="1"/>
    <xf numFmtId="0" fontId="26" fillId="22" borderId="15" xfId="0" applyFont="1" applyFill="1" applyBorder="1" applyAlignment="1">
      <alignment horizontal="left"/>
    </xf>
    <xf numFmtId="0" fontId="24" fillId="22" borderId="16" xfId="0" applyFont="1" applyFill="1" applyBorder="1" applyAlignment="1"/>
    <xf numFmtId="164" fontId="24" fillId="22" borderId="15" xfId="0" applyNumberFormat="1" applyFont="1" applyFill="1" applyBorder="1" applyAlignment="1"/>
    <xf numFmtId="3" fontId="24" fillId="22" borderId="15" xfId="0" applyNumberFormat="1" applyFont="1" applyFill="1" applyBorder="1" applyAlignment="1"/>
    <xf numFmtId="3" fontId="26" fillId="22" borderId="15" xfId="0" applyNumberFormat="1" applyFont="1" applyFill="1" applyBorder="1" applyAlignment="1"/>
    <xf numFmtId="0" fontId="26" fillId="22" borderId="16" xfId="0" applyFont="1" applyFill="1" applyBorder="1" applyAlignment="1">
      <alignment horizontal="left"/>
    </xf>
    <xf numFmtId="0" fontId="42" fillId="6" borderId="15" xfId="0" applyFont="1" applyFill="1" applyBorder="1" applyAlignment="1">
      <alignment horizontal="left"/>
    </xf>
    <xf numFmtId="164" fontId="7" fillId="6" borderId="15" xfId="0" applyNumberFormat="1" applyFont="1" applyFill="1" applyBorder="1" applyAlignment="1"/>
    <xf numFmtId="3" fontId="7" fillId="6" borderId="15" xfId="0" applyNumberFormat="1" applyFont="1" applyFill="1" applyBorder="1" applyAlignment="1"/>
    <xf numFmtId="3" fontId="42" fillId="6" borderId="15" xfId="0" applyNumberFormat="1" applyFont="1" applyFill="1" applyBorder="1" applyAlignment="1"/>
    <xf numFmtId="3" fontId="24" fillId="6" borderId="15" xfId="0" applyNumberFormat="1" applyFont="1" applyFill="1" applyBorder="1" applyAlignment="1"/>
    <xf numFmtId="0" fontId="24" fillId="0" borderId="16" xfId="0" applyFont="1" applyBorder="1" applyAlignment="1">
      <alignment horizontal="left"/>
    </xf>
    <xf numFmtId="3" fontId="24" fillId="0" borderId="16" xfId="0" applyNumberFormat="1" applyFont="1" applyBorder="1" applyAlignment="1">
      <alignment horizontal="right"/>
    </xf>
    <xf numFmtId="3" fontId="24" fillId="0" borderId="21" xfId="0" applyNumberFormat="1" applyFont="1" applyBorder="1" applyAlignment="1">
      <alignment horizontal="right"/>
    </xf>
    <xf numFmtId="0" fontId="42" fillId="6" borderId="16" xfId="0" applyFont="1" applyFill="1" applyBorder="1" applyAlignment="1">
      <alignment horizontal="left"/>
    </xf>
    <xf numFmtId="0" fontId="26" fillId="6" borderId="16" xfId="0" applyFont="1" applyFill="1" applyBorder="1" applyAlignment="1">
      <alignment horizontal="left"/>
    </xf>
    <xf numFmtId="3" fontId="26" fillId="6" borderId="15" xfId="0" applyNumberFormat="1" applyFont="1" applyFill="1" applyBorder="1" applyAlignment="1"/>
    <xf numFmtId="164" fontId="26" fillId="5" borderId="15" xfId="0" applyNumberFormat="1" applyFont="1" applyFill="1" applyBorder="1" applyAlignment="1"/>
    <xf numFmtId="0" fontId="26" fillId="0" borderId="15" xfId="0" applyFont="1" applyBorder="1" applyAlignment="1">
      <alignment horizontal="center"/>
    </xf>
    <xf numFmtId="0" fontId="26" fillId="2" borderId="15" xfId="0" applyFont="1" applyFill="1" applyBorder="1" applyAlignment="1"/>
    <xf numFmtId="164" fontId="24" fillId="16" borderId="15" xfId="0" applyNumberFormat="1" applyFont="1" applyFill="1" applyBorder="1" applyAlignment="1"/>
    <xf numFmtId="3" fontId="24" fillId="16" borderId="15" xfId="0" applyNumberFormat="1" applyFont="1" applyFill="1" applyBorder="1" applyAlignment="1"/>
    <xf numFmtId="164" fontId="24" fillId="16" borderId="15" xfId="0" applyNumberFormat="1" applyFont="1" applyFill="1" applyBorder="1" applyAlignment="1">
      <alignment horizontal="right"/>
    </xf>
    <xf numFmtId="3" fontId="24" fillId="0" borderId="16" xfId="0" applyNumberFormat="1" applyFont="1" applyBorder="1" applyAlignment="1"/>
    <xf numFmtId="0" fontId="24" fillId="2" borderId="15" xfId="0" applyFont="1" applyFill="1" applyBorder="1" applyAlignment="1"/>
    <xf numFmtId="164" fontId="24" fillId="2" borderId="15" xfId="0" applyNumberFormat="1" applyFont="1" applyFill="1" applyBorder="1" applyAlignment="1"/>
    <xf numFmtId="164" fontId="24" fillId="5" borderId="15" xfId="0" applyNumberFormat="1" applyFont="1" applyFill="1" applyBorder="1" applyAlignment="1"/>
    <xf numFmtId="0" fontId="26" fillId="5" borderId="19" xfId="0" applyFont="1" applyFill="1" applyBorder="1" applyAlignment="1">
      <alignment horizontal="left"/>
    </xf>
    <xf numFmtId="0" fontId="24" fillId="14" borderId="15" xfId="0" applyFont="1" applyFill="1" applyBorder="1" applyAlignment="1">
      <alignment horizontal="left"/>
    </xf>
    <xf numFmtId="0" fontId="26" fillId="14" borderId="15" xfId="0" applyFont="1" applyFill="1" applyBorder="1" applyAlignment="1">
      <alignment horizontal="left"/>
    </xf>
    <xf numFmtId="164" fontId="26" fillId="14" borderId="15" xfId="0" applyNumberFormat="1" applyFont="1" applyFill="1" applyBorder="1" applyAlignment="1"/>
    <xf numFmtId="0" fontId="5" fillId="14" borderId="15" xfId="0" applyFont="1" applyFill="1" applyBorder="1" applyAlignment="1">
      <alignment horizontal="center"/>
    </xf>
    <xf numFmtId="0" fontId="67" fillId="14" borderId="15" xfId="0" applyFont="1" applyFill="1" applyBorder="1" applyAlignment="1">
      <alignment horizontal="center" wrapText="1"/>
    </xf>
    <xf numFmtId="0" fontId="5" fillId="6" borderId="15" xfId="0" applyFont="1" applyFill="1" applyBorder="1" applyAlignment="1">
      <alignment horizontal="left"/>
    </xf>
    <xf numFmtId="0" fontId="5" fillId="6" borderId="15" xfId="0" applyFont="1" applyFill="1" applyBorder="1" applyAlignment="1">
      <alignment horizontal="center"/>
    </xf>
    <xf numFmtId="0" fontId="59" fillId="0" borderId="15" xfId="0" applyFont="1" applyBorder="1" applyAlignment="1"/>
    <xf numFmtId="164" fontId="6" fillId="6" borderId="15" xfId="0" applyNumberFormat="1" applyFont="1" applyFill="1" applyBorder="1" applyAlignment="1">
      <alignment horizontal="left"/>
    </xf>
    <xf numFmtId="164" fontId="57" fillId="6" borderId="15" xfId="0" applyNumberFormat="1" applyFont="1" applyFill="1" applyBorder="1" applyAlignment="1"/>
    <xf numFmtId="167" fontId="59" fillId="0" borderId="15" xfId="0" applyNumberFormat="1" applyFont="1" applyBorder="1" applyAlignment="1"/>
    <xf numFmtId="164" fontId="59" fillId="0" borderId="15" xfId="0" applyNumberFormat="1" applyFont="1" applyBorder="1" applyAlignment="1"/>
    <xf numFmtId="164" fontId="42" fillId="2" borderId="15" xfId="0" applyNumberFormat="1" applyFont="1" applyFill="1" applyBorder="1" applyAlignment="1">
      <alignment horizontal="center"/>
    </xf>
    <xf numFmtId="167" fontId="2" fillId="0" borderId="0" xfId="0" applyNumberFormat="1" applyFont="1" applyAlignment="1"/>
    <xf numFmtId="164" fontId="5" fillId="6" borderId="15" xfId="0" applyNumberFormat="1" applyFont="1" applyFill="1" applyBorder="1" applyAlignment="1"/>
    <xf numFmtId="164" fontId="5" fillId="6" borderId="15" xfId="0" applyNumberFormat="1" applyFont="1" applyFill="1" applyBorder="1" applyAlignment="1">
      <alignment horizontal="left"/>
    </xf>
    <xf numFmtId="164" fontId="42" fillId="6" borderId="15" xfId="0" applyNumberFormat="1" applyFont="1" applyFill="1" applyBorder="1" applyAlignment="1"/>
    <xf numFmtId="164" fontId="5" fillId="5" borderId="15" xfId="0" applyNumberFormat="1" applyFont="1" applyFill="1" applyBorder="1" applyAlignment="1">
      <alignment horizontal="center"/>
    </xf>
    <xf numFmtId="164" fontId="5" fillId="6" borderId="15" xfId="0" applyNumberFormat="1" applyFont="1" applyFill="1" applyBorder="1" applyAlignment="1">
      <alignment horizontal="center"/>
    </xf>
    <xf numFmtId="164" fontId="42" fillId="6" borderId="15" xfId="0" applyNumberFormat="1" applyFont="1" applyFill="1" applyBorder="1" applyAlignment="1">
      <alignment horizontal="left"/>
    </xf>
    <xf numFmtId="164" fontId="5" fillId="7" borderId="15" xfId="0" applyNumberFormat="1" applyFont="1" applyFill="1" applyBorder="1" applyAlignment="1">
      <alignment horizontal="center"/>
    </xf>
    <xf numFmtId="164" fontId="68" fillId="0" borderId="15" xfId="0" applyNumberFormat="1" applyFont="1" applyBorder="1" applyAlignment="1"/>
    <xf numFmtId="164" fontId="6" fillId="6" borderId="15" xfId="0" applyNumberFormat="1" applyFont="1" applyFill="1" applyBorder="1" applyAlignment="1">
      <alignment horizontal="left" wrapText="1"/>
    </xf>
    <xf numFmtId="0" fontId="5" fillId="7" borderId="15" xfId="0" applyFont="1" applyFill="1" applyBorder="1" applyAlignment="1">
      <alignment horizontal="center"/>
    </xf>
    <xf numFmtId="167" fontId="67" fillId="0" borderId="0" xfId="0" applyNumberFormat="1" applyFont="1" applyAlignment="1"/>
    <xf numFmtId="164" fontId="42" fillId="2" borderId="35" xfId="0" applyNumberFormat="1" applyFont="1" applyFill="1" applyBorder="1" applyAlignment="1">
      <alignment horizontal="center"/>
    </xf>
    <xf numFmtId="164" fontId="42" fillId="0" borderId="15" xfId="0" applyNumberFormat="1" applyFont="1" applyBorder="1" applyAlignment="1">
      <alignment horizontal="center"/>
    </xf>
    <xf numFmtId="164" fontId="67" fillId="0" borderId="15" xfId="0" applyNumberFormat="1" applyFont="1" applyBorder="1" applyAlignment="1"/>
    <xf numFmtId="167" fontId="67" fillId="0" borderId="15" xfId="0" applyNumberFormat="1" applyFont="1" applyBorder="1" applyAlignment="1"/>
    <xf numFmtId="164" fontId="42" fillId="6" borderId="15" xfId="0" applyNumberFormat="1" applyFont="1" applyFill="1" applyBorder="1" applyAlignment="1">
      <alignment horizontal="center"/>
    </xf>
    <xf numFmtId="164" fontId="5" fillId="6" borderId="12" xfId="0" applyNumberFormat="1" applyFont="1" applyFill="1" applyBorder="1" applyAlignment="1"/>
    <xf numFmtId="164" fontId="6" fillId="14" borderId="15" xfId="0" applyNumberFormat="1" applyFont="1" applyFill="1" applyBorder="1" applyAlignment="1">
      <alignment horizontal="center"/>
    </xf>
    <xf numFmtId="164" fontId="7" fillId="2" borderId="15" xfId="0" applyNumberFormat="1" applyFont="1" applyFill="1" applyBorder="1" applyAlignment="1">
      <alignment horizontal="center"/>
    </xf>
    <xf numFmtId="164" fontId="42" fillId="2" borderId="15" xfId="0" applyNumberFormat="1" applyFont="1" applyFill="1" applyBorder="1" applyAlignment="1">
      <alignment horizontal="left"/>
    </xf>
    <xf numFmtId="164" fontId="42" fillId="2" borderId="15" xfId="0" applyNumberFormat="1" applyFont="1" applyFill="1" applyBorder="1" applyAlignment="1"/>
    <xf numFmtId="164" fontId="67" fillId="57" borderId="15" xfId="0" applyNumberFormat="1" applyFont="1" applyFill="1" applyBorder="1" applyAlignment="1"/>
    <xf numFmtId="164" fontId="5" fillId="57" borderId="15" xfId="0" applyNumberFormat="1" applyFont="1" applyFill="1" applyBorder="1" applyAlignment="1">
      <alignment horizontal="left"/>
    </xf>
    <xf numFmtId="164" fontId="67" fillId="57" borderId="19" xfId="0" applyNumberFormat="1" applyFont="1" applyFill="1" applyBorder="1" applyAlignment="1"/>
    <xf numFmtId="167" fontId="59" fillId="0" borderId="0" xfId="0" applyNumberFormat="1" applyFont="1" applyAlignment="1"/>
    <xf numFmtId="0" fontId="22" fillId="6" borderId="21" xfId="0" applyFont="1" applyFill="1" applyBorder="1" applyAlignment="1"/>
    <xf numFmtId="0" fontId="22" fillId="6" borderId="17" xfId="0" applyFont="1" applyFill="1" applyBorder="1" applyAlignment="1"/>
    <xf numFmtId="164" fontId="23" fillId="14" borderId="0" xfId="0" applyNumberFormat="1" applyFont="1" applyFill="1" applyAlignment="1"/>
    <xf numFmtId="0" fontId="5" fillId="14" borderId="15" xfId="0" applyFont="1" applyFill="1" applyBorder="1" applyAlignment="1">
      <alignment horizontal="left" vertical="center"/>
    </xf>
    <xf numFmtId="1" fontId="6" fillId="6" borderId="15" xfId="0" applyNumberFormat="1" applyFont="1" applyFill="1" applyBorder="1" applyAlignment="1">
      <alignment horizontal="left"/>
    </xf>
    <xf numFmtId="164" fontId="5" fillId="5" borderId="12" xfId="0" applyNumberFormat="1" applyFont="1" applyFill="1" applyBorder="1" applyAlignment="1">
      <alignment horizontal="right"/>
    </xf>
    <xf numFmtId="0" fontId="42" fillId="6" borderId="15" xfId="0" applyFont="1" applyFill="1" applyBorder="1" applyAlignment="1">
      <alignment horizontal="left"/>
    </xf>
    <xf numFmtId="164" fontId="6" fillId="6" borderId="12" xfId="0" applyNumberFormat="1" applyFont="1" applyFill="1" applyBorder="1" applyAlignment="1"/>
    <xf numFmtId="164" fontId="23" fillId="6" borderId="12" xfId="0" applyNumberFormat="1" applyFont="1" applyFill="1" applyBorder="1" applyAlignment="1"/>
    <xf numFmtId="164" fontId="59" fillId="0" borderId="12" xfId="0" applyNumberFormat="1" applyFont="1" applyBorder="1" applyAlignment="1"/>
    <xf numFmtId="0" fontId="42" fillId="0" borderId="15" xfId="0" applyFont="1" applyBorder="1" applyAlignment="1">
      <alignment horizontal="left"/>
    </xf>
    <xf numFmtId="0" fontId="42" fillId="0" borderId="15" xfId="0" applyFont="1" applyBorder="1" applyAlignment="1"/>
    <xf numFmtId="0" fontId="5" fillId="5" borderId="15" xfId="0" applyFont="1" applyFill="1" applyBorder="1" applyAlignment="1">
      <alignment horizontal="left" wrapText="1"/>
    </xf>
    <xf numFmtId="0" fontId="6" fillId="0" borderId="16" xfId="0" applyFont="1" applyBorder="1" applyAlignment="1">
      <alignment horizontal="left"/>
    </xf>
    <xf numFmtId="164" fontId="6" fillId="6" borderId="21" xfId="0" applyNumberFormat="1" applyFont="1" applyFill="1" applyBorder="1" applyAlignment="1"/>
    <xf numFmtId="0" fontId="5" fillId="5" borderId="14" xfId="0" applyFont="1" applyFill="1" applyBorder="1" applyAlignment="1">
      <alignment horizontal="left"/>
    </xf>
    <xf numFmtId="1" fontId="5" fillId="6" borderId="15" xfId="0" applyNumberFormat="1" applyFont="1" applyFill="1" applyBorder="1" applyAlignment="1">
      <alignment horizontal="center"/>
    </xf>
    <xf numFmtId="164" fontId="6" fillId="6" borderId="0" xfId="0" applyNumberFormat="1" applyFont="1" applyFill="1" applyAlignment="1">
      <alignment horizontal="left"/>
    </xf>
    <xf numFmtId="164" fontId="6" fillId="6" borderId="12" xfId="0" applyNumberFormat="1" applyFont="1" applyFill="1" applyBorder="1" applyAlignment="1">
      <alignment horizontal="left" wrapText="1"/>
    </xf>
    <xf numFmtId="164" fontId="6" fillId="6" borderId="12" xfId="0" applyNumberFormat="1" applyFont="1" applyFill="1" applyBorder="1" applyAlignment="1">
      <alignment horizontal="left"/>
    </xf>
    <xf numFmtId="0" fontId="5" fillId="7" borderId="15" xfId="0" applyFont="1" applyFill="1" applyBorder="1" applyAlignment="1">
      <alignment horizontal="left"/>
    </xf>
    <xf numFmtId="0" fontId="5" fillId="7" borderId="12" xfId="0" applyFont="1" applyFill="1" applyBorder="1" applyAlignment="1">
      <alignment horizontal="left"/>
    </xf>
    <xf numFmtId="164" fontId="5" fillId="7" borderId="12" xfId="0" applyNumberFormat="1" applyFont="1" applyFill="1" applyBorder="1" applyAlignment="1"/>
    <xf numFmtId="0" fontId="6" fillId="6" borderId="12" xfId="0" applyFont="1" applyFill="1" applyBorder="1" applyAlignment="1">
      <alignment horizontal="left"/>
    </xf>
    <xf numFmtId="0" fontId="6" fillId="5" borderId="15" xfId="0" applyFont="1" applyFill="1" applyBorder="1" applyAlignment="1">
      <alignment horizontal="left"/>
    </xf>
    <xf numFmtId="0" fontId="2" fillId="0" borderId="0" xfId="0" applyFont="1" applyAlignment="1">
      <alignment wrapText="1"/>
    </xf>
    <xf numFmtId="164" fontId="51" fillId="0" borderId="15" xfId="0" applyNumberFormat="1" applyFont="1" applyBorder="1" applyAlignment="1">
      <alignment vertical="top"/>
    </xf>
    <xf numFmtId="0" fontId="60" fillId="7" borderId="0" xfId="0" applyFont="1" applyFill="1" applyAlignment="1">
      <alignment horizontal="center" vertical="center" wrapText="1"/>
    </xf>
    <xf numFmtId="0" fontId="69" fillId="0" borderId="0" xfId="0" applyFont="1" applyAlignment="1">
      <alignment vertical="center" wrapText="1"/>
    </xf>
    <xf numFmtId="0" fontId="60" fillId="7" borderId="0" xfId="0" applyFont="1" applyFill="1" applyAlignment="1">
      <alignment vertical="center" wrapText="1"/>
    </xf>
    <xf numFmtId="0" fontId="70" fillId="7" borderId="0" xfId="0" applyFont="1" applyFill="1" applyAlignment="1">
      <alignment vertical="center" wrapText="1"/>
    </xf>
    <xf numFmtId="0" fontId="48" fillId="7" borderId="0" xfId="0" applyFont="1" applyFill="1" applyAlignment="1">
      <alignment vertical="center" wrapText="1"/>
    </xf>
    <xf numFmtId="0" fontId="71" fillId="0" borderId="0" xfId="0" applyFont="1" applyAlignment="1">
      <alignment vertical="center" wrapText="1"/>
    </xf>
    <xf numFmtId="0" fontId="72" fillId="0" borderId="0" xfId="0" applyFont="1" applyAlignment="1">
      <alignment vertical="center" wrapText="1"/>
    </xf>
    <xf numFmtId="0" fontId="48" fillId="0" borderId="0" xfId="0" applyFont="1" applyAlignment="1">
      <alignment horizontal="right" vertical="center" wrapText="1"/>
    </xf>
    <xf numFmtId="3" fontId="23" fillId="0" borderId="0" xfId="0" applyNumberFormat="1" applyFont="1" applyAlignment="1">
      <alignment horizontal="right" vertical="center" wrapText="1"/>
    </xf>
    <xf numFmtId="3" fontId="48" fillId="0" borderId="0" xfId="0" applyNumberFormat="1" applyFont="1" applyAlignment="1">
      <alignment horizontal="right" vertical="center" wrapText="1"/>
    </xf>
    <xf numFmtId="0" fontId="71" fillId="7" borderId="0" xfId="0" applyFont="1" applyFill="1" applyAlignment="1">
      <alignment vertical="center" wrapText="1"/>
    </xf>
    <xf numFmtId="0" fontId="72" fillId="7" borderId="0" xfId="0" applyFont="1" applyFill="1" applyAlignment="1">
      <alignment horizontal="left" vertical="center" wrapText="1"/>
    </xf>
    <xf numFmtId="0" fontId="70" fillId="7" borderId="0" xfId="0" applyFont="1" applyFill="1" applyAlignment="1">
      <alignment horizontal="right" vertical="center" wrapText="1"/>
    </xf>
    <xf numFmtId="0" fontId="48" fillId="7" borderId="0" xfId="0" applyFont="1" applyFill="1" applyAlignment="1">
      <alignment horizontal="right" vertical="center" wrapText="1"/>
    </xf>
    <xf numFmtId="3" fontId="70" fillId="7" borderId="0" xfId="0" applyNumberFormat="1" applyFont="1" applyFill="1" applyAlignment="1">
      <alignment horizontal="right" vertical="center" wrapText="1"/>
    </xf>
    <xf numFmtId="3" fontId="48" fillId="7" borderId="0" xfId="0" applyNumberFormat="1" applyFont="1" applyFill="1" applyAlignment="1">
      <alignment horizontal="right" vertical="center" wrapText="1"/>
    </xf>
    <xf numFmtId="0" fontId="2" fillId="7" borderId="0" xfId="0" applyFont="1" applyFill="1" applyAlignment="1">
      <alignment vertical="top" wrapText="1"/>
    </xf>
    <xf numFmtId="0" fontId="72" fillId="0" borderId="0" xfId="0" applyFont="1" applyAlignment="1">
      <alignment horizontal="left" vertical="center" wrapText="1"/>
    </xf>
    <xf numFmtId="0" fontId="2" fillId="0" borderId="0" xfId="0" applyFont="1" applyAlignment="1">
      <alignment vertical="top" wrapText="1"/>
    </xf>
    <xf numFmtId="0" fontId="55" fillId="0" borderId="0" xfId="0" applyFont="1" applyAlignment="1">
      <alignment horizontal="right" vertical="center" wrapText="1"/>
    </xf>
    <xf numFmtId="0" fontId="63" fillId="7" borderId="0" xfId="0" applyFont="1" applyFill="1" applyAlignment="1">
      <alignment vertical="center" wrapText="1"/>
    </xf>
    <xf numFmtId="0" fontId="73" fillId="7" borderId="0" xfId="0" applyFont="1" applyFill="1" applyAlignment="1">
      <alignment vertical="center" wrapText="1"/>
    </xf>
    <xf numFmtId="0" fontId="23" fillId="0" borderId="0" xfId="0" applyFont="1" applyAlignment="1">
      <alignment horizontal="right" vertical="center" wrapText="1"/>
    </xf>
    <xf numFmtId="0" fontId="23" fillId="7" borderId="0" xfId="0" applyFont="1" applyFill="1" applyAlignment="1">
      <alignment horizontal="right" vertical="center" wrapText="1"/>
    </xf>
    <xf numFmtId="0" fontId="48" fillId="0" borderId="0" xfId="0" applyFont="1" applyAlignment="1">
      <alignment vertical="center" wrapText="1"/>
    </xf>
    <xf numFmtId="0" fontId="55" fillId="7" borderId="0" xfId="0" applyFont="1" applyFill="1" applyAlignment="1">
      <alignment horizontal="right" vertical="center" wrapText="1"/>
    </xf>
    <xf numFmtId="164" fontId="71" fillId="0" borderId="0" xfId="0" applyNumberFormat="1" applyFont="1" applyAlignment="1">
      <alignment vertical="center" wrapText="1"/>
    </xf>
    <xf numFmtId="164" fontId="72" fillId="0" borderId="0" xfId="0" applyNumberFormat="1" applyFont="1" applyAlignment="1">
      <alignment horizontal="left" vertical="center" wrapText="1"/>
    </xf>
    <xf numFmtId="164" fontId="48" fillId="0" borderId="0" xfId="0" applyNumberFormat="1" applyFont="1" applyAlignment="1">
      <alignment horizontal="right" vertical="center" wrapText="1"/>
    </xf>
    <xf numFmtId="164" fontId="2" fillId="0" borderId="0" xfId="0" applyNumberFormat="1" applyFont="1" applyAlignment="1">
      <alignment vertical="top" wrapText="1"/>
    </xf>
    <xf numFmtId="0" fontId="60" fillId="7" borderId="0" xfId="0" applyFont="1" applyFill="1" applyAlignment="1">
      <alignment horizontal="left" vertical="center" wrapText="1"/>
    </xf>
    <xf numFmtId="3" fontId="60" fillId="7" borderId="0" xfId="0" applyNumberFormat="1" applyFont="1" applyFill="1" applyAlignment="1">
      <alignment horizontal="right" vertical="center" wrapText="1"/>
    </xf>
    <xf numFmtId="3" fontId="60" fillId="0" borderId="0" xfId="0" applyNumberFormat="1" applyFont="1" applyAlignment="1">
      <alignment horizontal="right" vertical="center" wrapText="1"/>
    </xf>
    <xf numFmtId="0" fontId="26" fillId="58" borderId="18" xfId="1" applyNumberFormat="1" applyFont="1" applyFill="1" applyBorder="1" applyAlignment="1" applyProtection="1">
      <alignment horizontal="left"/>
    </xf>
    <xf numFmtId="164" fontId="5" fillId="58" borderId="18" xfId="1" applyNumberFormat="1" applyFont="1" applyFill="1" applyBorder="1" applyAlignment="1" applyProtection="1"/>
    <xf numFmtId="0" fontId="5" fillId="9" borderId="18" xfId="1" applyNumberFormat="1" applyFont="1" applyFill="1" applyBorder="1" applyAlignment="1" applyProtection="1">
      <alignment horizontal="left"/>
    </xf>
    <xf numFmtId="164" fontId="5" fillId="9" borderId="18" xfId="1" applyNumberFormat="1" applyFont="1" applyFill="1" applyBorder="1" applyAlignment="1" applyProtection="1"/>
    <xf numFmtId="0" fontId="26" fillId="17" borderId="18" xfId="1" applyNumberFormat="1" applyFont="1" applyFill="1" applyBorder="1" applyAlignment="1" applyProtection="1">
      <alignment horizontal="left"/>
    </xf>
    <xf numFmtId="164" fontId="5" fillId="17" borderId="18" xfId="1" applyNumberFormat="1" applyFont="1" applyFill="1" applyBorder="1" applyAlignment="1" applyProtection="1">
      <alignment horizontal="center"/>
    </xf>
    <xf numFmtId="0" fontId="26" fillId="0" borderId="18" xfId="1" applyNumberFormat="1" applyFont="1" applyFill="1" applyBorder="1" applyAlignment="1" applyProtection="1">
      <alignment horizontal="left"/>
    </xf>
    <xf numFmtId="164" fontId="26" fillId="0" borderId="18" xfId="1" applyNumberFormat="1" applyFont="1" applyFill="1" applyBorder="1" applyAlignment="1" applyProtection="1">
      <alignment horizontal="right"/>
    </xf>
    <xf numFmtId="0" fontId="26" fillId="59" borderId="18" xfId="1" applyNumberFormat="1" applyFont="1" applyFill="1" applyBorder="1" applyAlignment="1" applyProtection="1">
      <alignment horizontal="left"/>
    </xf>
    <xf numFmtId="164" fontId="26" fillId="59" borderId="18" xfId="1" applyNumberFormat="1" applyFont="1" applyFill="1" applyBorder="1" applyAlignment="1" applyProtection="1">
      <alignment horizontal="right"/>
    </xf>
    <xf numFmtId="0" fontId="26" fillId="9" borderId="18" xfId="1" applyNumberFormat="1" applyFont="1" applyFill="1" applyBorder="1" applyAlignment="1" applyProtection="1">
      <alignment horizontal="left"/>
    </xf>
    <xf numFmtId="0" fontId="42" fillId="9" borderId="18" xfId="1" applyNumberFormat="1" applyFont="1" applyFill="1" applyBorder="1" applyAlignment="1" applyProtection="1">
      <alignment horizontal="left"/>
    </xf>
    <xf numFmtId="0" fontId="24" fillId="9" borderId="18" xfId="1" applyNumberFormat="1" applyFont="1" applyFill="1" applyBorder="1" applyAlignment="1" applyProtection="1">
      <alignment horizontal="left"/>
    </xf>
    <xf numFmtId="0" fontId="26" fillId="10" borderId="18" xfId="1" applyNumberFormat="1" applyFont="1" applyFill="1" applyBorder="1" applyAlignment="1" applyProtection="1">
      <alignment horizontal="left"/>
    </xf>
    <xf numFmtId="0" fontId="26" fillId="12" borderId="18" xfId="1" applyNumberFormat="1" applyFont="1" applyFill="1" applyBorder="1" applyAlignment="1" applyProtection="1">
      <alignment horizontal="left"/>
    </xf>
    <xf numFmtId="164" fontId="5" fillId="12" borderId="18" xfId="1" applyNumberFormat="1" applyFont="1" applyFill="1" applyBorder="1" applyAlignment="1" applyProtection="1"/>
    <xf numFmtId="164" fontId="24" fillId="9" borderId="18" xfId="1" applyNumberFormat="1" applyFont="1" applyFill="1" applyBorder="1" applyAlignment="1" applyProtection="1"/>
    <xf numFmtId="164" fontId="6" fillId="0" borderId="18" xfId="1" applyNumberFormat="1" applyFont="1" applyFill="1" applyBorder="1" applyAlignment="1" applyProtection="1"/>
    <xf numFmtId="0" fontId="24" fillId="0" borderId="18" xfId="1" applyNumberFormat="1" applyFont="1" applyFill="1" applyBorder="1" applyAlignment="1" applyProtection="1">
      <alignment horizontal="left"/>
    </xf>
    <xf numFmtId="1" fontId="24" fillId="9" borderId="18" xfId="1" applyNumberFormat="1" applyFont="1" applyFill="1" applyBorder="1" applyAlignment="1" applyProtection="1">
      <alignment horizontal="left"/>
    </xf>
    <xf numFmtId="164" fontId="24" fillId="9" borderId="18" xfId="1" applyNumberFormat="1" applyFont="1" applyFill="1" applyBorder="1" applyAlignment="1" applyProtection="1">
      <alignment horizontal="left"/>
    </xf>
    <xf numFmtId="0" fontId="42" fillId="0" borderId="18" xfId="0" applyFont="1" applyBorder="1" applyAlignment="1">
      <alignment horizontal="left"/>
    </xf>
    <xf numFmtId="164" fontId="5" fillId="0" borderId="18" xfId="1" applyNumberFormat="1" applyFont="1" applyFill="1" applyBorder="1" applyAlignment="1" applyProtection="1"/>
    <xf numFmtId="164" fontId="26" fillId="9" borderId="18" xfId="1" applyNumberFormat="1" applyFont="1" applyFill="1" applyBorder="1" applyAlignment="1" applyProtection="1">
      <alignment horizontal="center"/>
    </xf>
    <xf numFmtId="164" fontId="42" fillId="9" borderId="18" xfId="1" applyNumberFormat="1" applyFont="1" applyFill="1" applyBorder="1" applyAlignment="1" applyProtection="1">
      <alignment horizontal="left"/>
    </xf>
    <xf numFmtId="172" fontId="6" fillId="0" borderId="18" xfId="1" applyNumberFormat="1" applyFont="1" applyBorder="1" applyAlignment="1" applyProtection="1"/>
    <xf numFmtId="172" fontId="36" fillId="0" borderId="18" xfId="16" applyNumberFormat="1" applyFont="1" applyBorder="1" applyAlignment="1" applyProtection="1"/>
    <xf numFmtId="164" fontId="24" fillId="12" borderId="18" xfId="1" applyNumberFormat="1" applyFont="1" applyFill="1" applyBorder="1" applyAlignment="1" applyProtection="1">
      <alignment horizontal="left"/>
    </xf>
    <xf numFmtId="172" fontId="5" fillId="12" borderId="18" xfId="1" applyNumberFormat="1" applyFont="1" applyFill="1" applyBorder="1" applyAlignment="1" applyProtection="1"/>
    <xf numFmtId="0" fontId="24" fillId="9" borderId="18" xfId="1" quotePrefix="1" applyNumberFormat="1" applyFont="1" applyFill="1" applyBorder="1" applyAlignment="1" applyProtection="1">
      <alignment horizontal="left"/>
    </xf>
    <xf numFmtId="164" fontId="26" fillId="12" borderId="18" xfId="1" applyNumberFormat="1" applyFont="1" applyFill="1" applyBorder="1" applyAlignment="1" applyProtection="1"/>
    <xf numFmtId="164" fontId="24" fillId="0" borderId="18" xfId="1" applyNumberFormat="1" applyFont="1" applyFill="1" applyBorder="1" applyAlignment="1" applyProtection="1"/>
    <xf numFmtId="0" fontId="7" fillId="0" borderId="18" xfId="0" applyFont="1" applyBorder="1" applyAlignment="1">
      <alignment horizontal="left"/>
    </xf>
    <xf numFmtId="0" fontId="26" fillId="60" borderId="18" xfId="1" applyNumberFormat="1" applyFont="1" applyFill="1" applyBorder="1" applyAlignment="1" applyProtection="1">
      <alignment horizontal="left"/>
    </xf>
    <xf numFmtId="0" fontId="26" fillId="60" borderId="18" xfId="1" applyNumberFormat="1" applyFont="1" applyFill="1" applyBorder="1" applyAlignment="1" applyProtection="1">
      <alignment horizontal="left" wrapText="1"/>
    </xf>
    <xf numFmtId="164" fontId="5" fillId="60" borderId="18" xfId="1" applyNumberFormat="1" applyFont="1" applyFill="1" applyBorder="1" applyAlignment="1" applyProtection="1"/>
    <xf numFmtId="0" fontId="26" fillId="58" borderId="18" xfId="1" applyNumberFormat="1" applyFont="1" applyFill="1" applyBorder="1" applyAlignment="1" applyProtection="1">
      <alignment horizontal="left" wrapText="1"/>
    </xf>
    <xf numFmtId="0" fontId="26" fillId="9" borderId="18" xfId="1" applyNumberFormat="1" applyFont="1" applyFill="1" applyBorder="1" applyAlignment="1" applyProtection="1">
      <alignment horizontal="left" wrapText="1"/>
    </xf>
    <xf numFmtId="164" fontId="5" fillId="59" borderId="18" xfId="1" applyNumberFormat="1" applyFont="1" applyFill="1" applyBorder="1" applyAlignment="1" applyProtection="1"/>
    <xf numFmtId="0" fontId="26" fillId="9" borderId="18" xfId="0" applyFont="1" applyFill="1" applyBorder="1" applyAlignment="1">
      <alignment horizontal="left"/>
    </xf>
    <xf numFmtId="0" fontId="24" fillId="9" borderId="18" xfId="0" applyFont="1" applyFill="1" applyBorder="1" applyAlignment="1">
      <alignment horizontal="left"/>
    </xf>
    <xf numFmtId="164" fontId="24" fillId="9" borderId="18" xfId="17" applyNumberFormat="1" applyFont="1" applyFill="1" applyBorder="1" applyAlignment="1" applyProtection="1"/>
    <xf numFmtId="164" fontId="36" fillId="0" borderId="18" xfId="18" applyNumberFormat="1" applyFont="1" applyBorder="1" applyAlignment="1" applyProtection="1"/>
    <xf numFmtId="1" fontId="24" fillId="9" borderId="18" xfId="17" applyNumberFormat="1" applyFont="1" applyFill="1" applyBorder="1" applyAlignment="1" applyProtection="1">
      <alignment horizontal="left"/>
    </xf>
    <xf numFmtId="0" fontId="24" fillId="9" borderId="18" xfId="17" applyNumberFormat="1" applyFont="1" applyFill="1" applyBorder="1" applyAlignment="1" applyProtection="1">
      <alignment horizontal="left"/>
    </xf>
    <xf numFmtId="0" fontId="26" fillId="26" borderId="18" xfId="1" applyNumberFormat="1" applyFont="1" applyFill="1" applyBorder="1" applyAlignment="1" applyProtection="1">
      <alignment horizontal="left"/>
    </xf>
    <xf numFmtId="164" fontId="26" fillId="26" borderId="18" xfId="1" applyNumberFormat="1" applyFont="1" applyFill="1" applyBorder="1" applyAlignment="1" applyProtection="1">
      <alignment horizontal="right"/>
    </xf>
    <xf numFmtId="164" fontId="24" fillId="9" borderId="18" xfId="18" applyNumberFormat="1" applyFont="1" applyFill="1" applyBorder="1" applyAlignment="1" applyProtection="1"/>
    <xf numFmtId="164" fontId="36" fillId="0" borderId="18" xfId="18" applyNumberFormat="1" applyFont="1" applyFill="1" applyBorder="1" applyAlignment="1" applyProtection="1"/>
    <xf numFmtId="164" fontId="36" fillId="0" borderId="18" xfId="16" applyNumberFormat="1" applyFont="1" applyFill="1" applyBorder="1" applyAlignment="1" applyProtection="1"/>
    <xf numFmtId="164" fontId="24" fillId="0" borderId="18" xfId="1" applyNumberFormat="1" applyFont="1" applyFill="1" applyBorder="1" applyAlignment="1" applyProtection="1">
      <alignment horizontal="left"/>
    </xf>
    <xf numFmtId="164" fontId="6" fillId="9" borderId="18" xfId="1" applyNumberFormat="1" applyFont="1" applyFill="1" applyBorder="1" applyAlignment="1" applyProtection="1"/>
    <xf numFmtId="172" fontId="6" fillId="0" borderId="18" xfId="1" applyNumberFormat="1" applyFont="1" applyFill="1" applyBorder="1" applyAlignment="1" applyProtection="1"/>
    <xf numFmtId="164" fontId="26" fillId="9" borderId="18" xfId="1" applyNumberFormat="1" applyFont="1" applyFill="1" applyBorder="1" applyAlignment="1" applyProtection="1">
      <alignment horizontal="left"/>
    </xf>
    <xf numFmtId="164" fontId="42" fillId="9" borderId="18" xfId="1" applyNumberFormat="1" applyFont="1" applyFill="1" applyBorder="1" applyAlignment="1" applyProtection="1"/>
    <xf numFmtId="0" fontId="26" fillId="12" borderId="23" xfId="1" applyNumberFormat="1" applyFont="1" applyFill="1" applyBorder="1" applyAlignment="1" applyProtection="1">
      <alignment horizontal="left"/>
    </xf>
    <xf numFmtId="0" fontId="26" fillId="12" borderId="25" xfId="1" applyNumberFormat="1" applyFont="1" applyFill="1" applyBorder="1" applyAlignment="1" applyProtection="1">
      <alignment horizontal="left"/>
    </xf>
    <xf numFmtId="0" fontId="24" fillId="0" borderId="18" xfId="18" applyNumberFormat="1" applyFont="1" applyFill="1" applyBorder="1" applyAlignment="1" applyProtection="1">
      <alignment horizontal="left"/>
    </xf>
    <xf numFmtId="164" fontId="26" fillId="10" borderId="18" xfId="1" applyNumberFormat="1" applyFont="1" applyFill="1" applyBorder="1" applyAlignment="1" applyProtection="1"/>
    <xf numFmtId="164" fontId="26" fillId="9" borderId="18" xfId="1" applyNumberFormat="1" applyFont="1" applyFill="1" applyBorder="1" applyAlignment="1" applyProtection="1"/>
    <xf numFmtId="164" fontId="24" fillId="9" borderId="23" xfId="1" applyNumberFormat="1" applyFont="1" applyFill="1" applyBorder="1" applyAlignment="1" applyProtection="1">
      <alignment horizontal="left"/>
    </xf>
    <xf numFmtId="164" fontId="24" fillId="9" borderId="23" xfId="1" applyNumberFormat="1" applyFont="1" applyFill="1" applyBorder="1" applyAlignment="1" applyProtection="1">
      <alignment horizontal="left" wrapText="1"/>
    </xf>
    <xf numFmtId="0" fontId="26" fillId="61" borderId="18" xfId="1" applyNumberFormat="1" applyFont="1" applyFill="1" applyBorder="1" applyAlignment="1" applyProtection="1">
      <alignment horizontal="left"/>
    </xf>
    <xf numFmtId="0" fontId="26" fillId="61" borderId="23" xfId="1" applyNumberFormat="1" applyFont="1" applyFill="1" applyBorder="1" applyAlignment="1" applyProtection="1">
      <alignment horizontal="left"/>
    </xf>
    <xf numFmtId="164" fontId="26" fillId="61" borderId="18" xfId="1" applyNumberFormat="1" applyFont="1" applyFill="1" applyBorder="1" applyAlignment="1" applyProtection="1"/>
    <xf numFmtId="0" fontId="26" fillId="60" borderId="23" xfId="1" applyNumberFormat="1" applyFont="1" applyFill="1" applyBorder="1" applyAlignment="1" applyProtection="1">
      <alignment horizontal="left"/>
    </xf>
    <xf numFmtId="164" fontId="26" fillId="60" borderId="18" xfId="1" applyNumberFormat="1" applyFont="1" applyFill="1" applyBorder="1" applyAlignment="1" applyProtection="1"/>
    <xf numFmtId="0" fontId="26" fillId="58" borderId="23" xfId="1" applyNumberFormat="1" applyFont="1" applyFill="1" applyBorder="1" applyAlignment="1" applyProtection="1">
      <alignment horizontal="left"/>
    </xf>
    <xf numFmtId="164" fontId="26" fillId="58" borderId="18" xfId="1" applyNumberFormat="1" applyFont="1" applyFill="1" applyBorder="1" applyAlignment="1" applyProtection="1"/>
    <xf numFmtId="0" fontId="26" fillId="9" borderId="23" xfId="1" applyNumberFormat="1" applyFont="1" applyFill="1" applyBorder="1" applyAlignment="1" applyProtection="1">
      <alignment horizontal="left"/>
    </xf>
    <xf numFmtId="0" fontId="26" fillId="26" borderId="23" xfId="1" applyNumberFormat="1" applyFont="1" applyFill="1" applyBorder="1" applyAlignment="1" applyProtection="1">
      <alignment horizontal="left"/>
    </xf>
    <xf numFmtId="164" fontId="26" fillId="26" borderId="18" xfId="1" applyNumberFormat="1" applyFont="1" applyFill="1" applyBorder="1" applyAlignment="1" applyProtection="1"/>
    <xf numFmtId="164" fontId="26" fillId="9" borderId="23" xfId="1" applyNumberFormat="1" applyFont="1" applyFill="1" applyBorder="1" applyAlignment="1" applyProtection="1"/>
    <xf numFmtId="0" fontId="26" fillId="17" borderId="23" xfId="1" applyNumberFormat="1" applyFont="1" applyFill="1" applyBorder="1" applyAlignment="1" applyProtection="1">
      <alignment horizontal="left"/>
    </xf>
    <xf numFmtId="164" fontId="26" fillId="17" borderId="18" xfId="1" applyNumberFormat="1" applyFont="1" applyFill="1" applyBorder="1" applyAlignment="1" applyProtection="1"/>
    <xf numFmtId="164" fontId="6" fillId="0" borderId="18" xfId="1" applyNumberFormat="1" applyFont="1" applyFill="1" applyBorder="1" applyAlignment="1" applyProtection="1">
      <alignment horizontal="right"/>
    </xf>
    <xf numFmtId="164" fontId="6" fillId="0" borderId="18" xfId="18" applyNumberFormat="1" applyFont="1" applyFill="1" applyBorder="1" applyAlignment="1" applyProtection="1">
      <alignment horizontal="right"/>
    </xf>
    <xf numFmtId="164" fontId="24" fillId="0" borderId="18" xfId="18" applyNumberFormat="1" applyFont="1" applyFill="1" applyBorder="1" applyAlignment="1" applyProtection="1">
      <alignment horizontal="right"/>
    </xf>
    <xf numFmtId="164" fontId="24" fillId="9" borderId="18" xfId="1" applyNumberFormat="1" applyFont="1" applyFill="1" applyBorder="1" applyAlignment="1" applyProtection="1">
      <alignment horizontal="left" wrapText="1"/>
    </xf>
    <xf numFmtId="164" fontId="24" fillId="0" borderId="18" xfId="1" applyNumberFormat="1" applyFont="1" applyFill="1" applyBorder="1" applyAlignment="1" applyProtection="1">
      <alignment horizontal="right"/>
    </xf>
    <xf numFmtId="0" fontId="24" fillId="26" borderId="18" xfId="1" applyNumberFormat="1" applyFont="1" applyFill="1" applyBorder="1" applyAlignment="1" applyProtection="1">
      <alignment horizontal="left"/>
    </xf>
    <xf numFmtId="164" fontId="5" fillId="26" borderId="18" xfId="1" applyNumberFormat="1" applyFont="1" applyFill="1" applyBorder="1" applyAlignment="1" applyProtection="1"/>
    <xf numFmtId="0" fontId="24" fillId="62" borderId="18" xfId="1" applyNumberFormat="1" applyFont="1" applyFill="1" applyBorder="1" applyAlignment="1" applyProtection="1">
      <alignment horizontal="left"/>
    </xf>
    <xf numFmtId="0" fontId="26" fillId="62" borderId="18" xfId="1" applyNumberFormat="1" applyFont="1" applyFill="1" applyBorder="1" applyAlignment="1" applyProtection="1">
      <alignment horizontal="left"/>
    </xf>
    <xf numFmtId="164" fontId="5" fillId="62" borderId="18" xfId="1" applyNumberFormat="1" applyFont="1" applyFill="1" applyBorder="1" applyAlignment="1" applyProtection="1"/>
    <xf numFmtId="0" fontId="4" fillId="0" borderId="6" xfId="0" applyFont="1" applyBorder="1" applyAlignment="1">
      <alignment horizontal="center" vertical="center" wrapText="1"/>
    </xf>
    <xf numFmtId="0" fontId="3" fillId="0" borderId="7" xfId="0" applyFont="1" applyBorder="1" applyAlignment="1"/>
    <xf numFmtId="0" fontId="3" fillId="0" borderId="8" xfId="0" applyFont="1" applyBorder="1" applyAlignment="1"/>
    <xf numFmtId="0" fontId="4" fillId="0" borderId="9" xfId="0" applyFont="1" applyBorder="1" applyAlignment="1">
      <alignment horizontal="center" vertical="center" wrapText="1"/>
    </xf>
    <xf numFmtId="0" fontId="3" fillId="0" borderId="10" xfId="0" applyFont="1" applyBorder="1" applyAlignment="1"/>
    <xf numFmtId="0" fontId="3" fillId="0" borderId="3" xfId="0" applyFont="1" applyBorder="1" applyAlignment="1"/>
    <xf numFmtId="0" fontId="1" fillId="0" borderId="1" xfId="0" applyFont="1" applyBorder="1" applyAlignment="1">
      <alignment horizontal="center" vertical="center" wrapText="1"/>
    </xf>
    <xf numFmtId="0" fontId="3" fillId="0" borderId="2" xfId="0" applyFont="1" applyBorder="1" applyAlignment="1"/>
    <xf numFmtId="0" fontId="1" fillId="0" borderId="1" xfId="0" applyFont="1" applyBorder="1" applyAlignment="1">
      <alignment vertical="center" wrapText="1"/>
    </xf>
    <xf numFmtId="0" fontId="5" fillId="2" borderId="12" xfId="0" applyFont="1" applyFill="1" applyBorder="1" applyAlignment="1">
      <alignment horizontal="center" vertical="top"/>
    </xf>
    <xf numFmtId="0" fontId="3" fillId="0" borderId="13" xfId="0" applyFont="1" applyBorder="1" applyAlignment="1"/>
    <xf numFmtId="0" fontId="3" fillId="0" borderId="14" xfId="0" applyFont="1" applyBorder="1" applyAlignment="1"/>
    <xf numFmtId="0" fontId="5" fillId="4" borderId="12" xfId="0" applyFont="1" applyFill="1" applyBorder="1" applyAlignment="1">
      <alignment horizontal="center" vertical="top" wrapText="1"/>
    </xf>
    <xf numFmtId="0" fontId="11" fillId="8" borderId="17" xfId="0" applyFont="1" applyFill="1" applyBorder="1" applyAlignment="1">
      <alignment horizontal="center"/>
    </xf>
    <xf numFmtId="0" fontId="9" fillId="0" borderId="12" xfId="0" applyFont="1" applyBorder="1" applyAlignment="1">
      <alignment horizontal="center"/>
    </xf>
    <xf numFmtId="0" fontId="2" fillId="0" borderId="13" xfId="0" applyFont="1" applyBorder="1" applyAlignment="1"/>
    <xf numFmtId="0" fontId="2" fillId="0" borderId="14" xfId="0" applyFont="1" applyBorder="1" applyAlignment="1"/>
    <xf numFmtId="0" fontId="5" fillId="10" borderId="21" xfId="0" applyFont="1" applyFill="1" applyBorder="1" applyAlignment="1">
      <alignment horizontal="left"/>
    </xf>
    <xf numFmtId="0" fontId="5" fillId="10" borderId="17" xfId="0" applyFont="1" applyFill="1" applyBorder="1" applyAlignment="1">
      <alignment horizontal="left"/>
    </xf>
    <xf numFmtId="0" fontId="26" fillId="10" borderId="21" xfId="0" applyFont="1" applyFill="1" applyBorder="1" applyAlignment="1">
      <alignment horizontal="left"/>
    </xf>
    <xf numFmtId="0" fontId="26" fillId="10" borderId="17" xfId="0" applyFont="1" applyFill="1" applyBorder="1" applyAlignment="1">
      <alignment horizontal="left"/>
    </xf>
    <xf numFmtId="164" fontId="29" fillId="3" borderId="18" xfId="0" applyNumberFormat="1" applyFont="1" applyFill="1" applyBorder="1" applyAlignment="1">
      <alignment horizontal="center" vertical="top" wrapText="1"/>
    </xf>
    <xf numFmtId="0" fontId="28" fillId="0" borderId="18" xfId="0" applyFont="1" applyBorder="1" applyAlignment="1"/>
    <xf numFmtId="164" fontId="29" fillId="15" borderId="23" xfId="0" applyNumberFormat="1" applyFont="1" applyFill="1" applyBorder="1" applyAlignment="1">
      <alignment horizontal="center" vertical="top" wrapText="1"/>
    </xf>
    <xf numFmtId="164" fontId="29" fillId="15" borderId="24" xfId="0" applyNumberFormat="1" applyFont="1" applyFill="1" applyBorder="1" applyAlignment="1">
      <alignment horizontal="center" vertical="top" wrapText="1"/>
    </xf>
    <xf numFmtId="164" fontId="29" fillId="15" borderId="25" xfId="0" applyNumberFormat="1" applyFont="1" applyFill="1" applyBorder="1" applyAlignment="1">
      <alignment horizontal="center" vertical="top" wrapText="1"/>
    </xf>
    <xf numFmtId="0" fontId="5" fillId="0" borderId="21" xfId="0" applyFont="1" applyBorder="1" applyAlignment="1">
      <alignment horizontal="center" wrapText="1"/>
    </xf>
    <xf numFmtId="0" fontId="20" fillId="0" borderId="17" xfId="0" applyFont="1" applyBorder="1" applyAlignment="1"/>
    <xf numFmtId="0" fontId="5" fillId="0" borderId="12" xfId="0" applyFont="1" applyBorder="1" applyAlignment="1">
      <alignment horizontal="left" vertical="top"/>
    </xf>
    <xf numFmtId="0" fontId="20" fillId="0" borderId="14" xfId="0" applyFont="1" applyBorder="1" applyAlignment="1"/>
    <xf numFmtId="0" fontId="6" fillId="0" borderId="21" xfId="0" applyFont="1" applyBorder="1" applyAlignment="1">
      <alignment horizontal="center"/>
    </xf>
    <xf numFmtId="0" fontId="24" fillId="0" borderId="17" xfId="0" applyFont="1" applyBorder="1" applyAlignment="1"/>
    <xf numFmtId="0" fontId="26" fillId="0" borderId="14" xfId="0" applyFont="1" applyBorder="1" applyAlignment="1"/>
    <xf numFmtId="0" fontId="22" fillId="0" borderId="21" xfId="0" applyFont="1" applyBorder="1" applyAlignment="1">
      <alignment horizontal="center" wrapText="1"/>
    </xf>
    <xf numFmtId="0" fontId="45" fillId="0" borderId="17" xfId="0" applyFont="1" applyBorder="1" applyAlignment="1"/>
    <xf numFmtId="0" fontId="22" fillId="0" borderId="12" xfId="0" applyFont="1" applyBorder="1" applyAlignment="1">
      <alignment horizontal="left" vertical="top"/>
    </xf>
    <xf numFmtId="0" fontId="45" fillId="0" borderId="14" xfId="0" applyFont="1" applyBorder="1" applyAlignment="1"/>
    <xf numFmtId="0" fontId="51" fillId="0" borderId="12" xfId="0" applyFont="1" applyBorder="1" applyAlignment="1">
      <alignment vertical="top" wrapText="1"/>
    </xf>
    <xf numFmtId="0" fontId="51" fillId="0" borderId="19" xfId="0" applyFont="1" applyBorder="1" applyAlignment="1">
      <alignment vertical="top" wrapText="1"/>
    </xf>
    <xf numFmtId="0" fontId="3" fillId="0" borderId="16" xfId="0" applyFont="1" applyBorder="1" applyAlignment="1"/>
    <xf numFmtId="0" fontId="51" fillId="0" borderId="12" xfId="0" applyFont="1" applyBorder="1" applyAlignment="1">
      <alignment horizontal="center" vertical="top" wrapText="1"/>
    </xf>
    <xf numFmtId="0" fontId="50" fillId="0" borderId="18" xfId="0" applyFont="1" applyBorder="1" applyAlignment="1">
      <alignment horizontal="left" vertical="top"/>
    </xf>
    <xf numFmtId="0" fontId="45" fillId="0" borderId="18" xfId="0" applyFont="1" applyBorder="1" applyAlignment="1"/>
    <xf numFmtId="0" fontId="50" fillId="2" borderId="18" xfId="0" applyFont="1" applyFill="1" applyBorder="1" applyAlignment="1">
      <alignment horizontal="left" vertical="top"/>
    </xf>
    <xf numFmtId="0" fontId="51" fillId="0" borderId="12" xfId="0" applyFont="1" applyBorder="1" applyAlignment="1">
      <alignment wrapText="1"/>
    </xf>
    <xf numFmtId="0" fontId="51" fillId="0" borderId="9" xfId="0" applyFont="1" applyBorder="1" applyAlignment="1">
      <alignment wrapText="1"/>
    </xf>
    <xf numFmtId="0" fontId="50" fillId="0" borderId="18" xfId="0" applyFont="1" applyBorder="1" applyAlignment="1">
      <alignment horizontal="center"/>
    </xf>
    <xf numFmtId="164" fontId="51" fillId="0" borderId="12" xfId="0" applyNumberFormat="1" applyFont="1" applyBorder="1" applyAlignment="1">
      <alignment vertical="top" wrapText="1"/>
    </xf>
    <xf numFmtId="164" fontId="51" fillId="0" borderId="12" xfId="0" applyNumberFormat="1" applyFont="1" applyBorder="1" applyAlignment="1">
      <alignment horizontal="center" vertical="top" wrapText="1"/>
    </xf>
    <xf numFmtId="0" fontId="5" fillId="0" borderId="18" xfId="0" applyFont="1" applyBorder="1" applyAlignment="1">
      <alignment horizontal="left" vertical="center"/>
    </xf>
    <xf numFmtId="0" fontId="5" fillId="0" borderId="12" xfId="0" applyFont="1" applyBorder="1" applyAlignment="1">
      <alignment horizontal="left" vertical="center"/>
    </xf>
    <xf numFmtId="0" fontId="24" fillId="0" borderId="14" xfId="0" applyFont="1" applyBorder="1" applyAlignment="1"/>
    <xf numFmtId="0" fontId="5" fillId="5" borderId="12" xfId="0" applyFont="1" applyFill="1" applyBorder="1" applyAlignment="1">
      <alignment horizontal="left" vertical="top" wrapText="1"/>
    </xf>
    <xf numFmtId="0" fontId="24" fillId="0" borderId="18" xfId="0" applyFont="1" applyBorder="1" applyAlignment="1"/>
    <xf numFmtId="0" fontId="58" fillId="6" borderId="12" xfId="0" applyFont="1" applyFill="1" applyBorder="1" applyAlignment="1"/>
    <xf numFmtId="0" fontId="57" fillId="0" borderId="21" xfId="0" applyFont="1" applyBorder="1" applyAlignment="1"/>
    <xf numFmtId="0" fontId="24" fillId="0" borderId="20" xfId="0" applyFont="1" applyBorder="1" applyAlignment="1"/>
    <xf numFmtId="0" fontId="57" fillId="0" borderId="12" xfId="0" applyFont="1" applyBorder="1" applyAlignment="1">
      <alignment horizontal="left"/>
    </xf>
    <xf numFmtId="0" fontId="55" fillId="6" borderId="0" xfId="0" applyFont="1" applyFill="1" applyAlignment="1"/>
    <xf numFmtId="0" fontId="3" fillId="0" borderId="0" xfId="0" applyFont="1" applyAlignment="1"/>
    <xf numFmtId="0" fontId="60" fillId="6" borderId="0" xfId="0" applyFont="1" applyFill="1" applyAlignment="1"/>
    <xf numFmtId="0" fontId="60" fillId="6" borderId="0" xfId="0" applyFont="1" applyFill="1" applyAlignment="1">
      <alignment horizontal="left"/>
    </xf>
    <xf numFmtId="0" fontId="5" fillId="6" borderId="18" xfId="0" applyFont="1" applyFill="1" applyBorder="1" applyAlignment="1">
      <alignment horizontal="center"/>
    </xf>
    <xf numFmtId="0" fontId="5" fillId="6" borderId="18" xfId="0" applyFont="1" applyFill="1" applyBorder="1" applyAlignment="1">
      <alignment horizontal="left" vertical="center"/>
    </xf>
    <xf numFmtId="0" fontId="5" fillId="6" borderId="18" xfId="0" applyFont="1" applyFill="1" applyBorder="1" applyAlignment="1">
      <alignment horizontal="left"/>
    </xf>
    <xf numFmtId="0" fontId="50" fillId="6" borderId="18" xfId="0" applyFont="1" applyFill="1" applyBorder="1" applyAlignment="1">
      <alignment horizontal="center"/>
    </xf>
    <xf numFmtId="0" fontId="50" fillId="6" borderId="18" xfId="0" applyFont="1" applyFill="1" applyBorder="1" applyAlignment="1">
      <alignment horizontal="left" vertical="center"/>
    </xf>
    <xf numFmtId="0" fontId="5" fillId="0" borderId="21" xfId="0" applyFont="1" applyBorder="1" applyAlignment="1">
      <alignment horizontal="center"/>
    </xf>
    <xf numFmtId="0" fontId="5" fillId="0" borderId="22" xfId="0" applyFont="1" applyBorder="1" applyAlignment="1">
      <alignment horizontal="center"/>
    </xf>
    <xf numFmtId="0" fontId="24" fillId="0" borderId="33" xfId="0" applyFont="1" applyBorder="1" applyAlignment="1"/>
    <xf numFmtId="0" fontId="51" fillId="0" borderId="12" xfId="0" applyFont="1" applyBorder="1" applyAlignment="1">
      <alignment horizontal="center" wrapText="1"/>
    </xf>
    <xf numFmtId="0" fontId="51" fillId="0" borderId="19" xfId="0" applyFont="1" applyBorder="1" applyAlignment="1">
      <alignment wrapText="1"/>
    </xf>
    <xf numFmtId="164" fontId="51" fillId="0" borderId="12" xfId="0" applyNumberFormat="1" applyFont="1" applyBorder="1" applyAlignment="1">
      <alignment wrapText="1"/>
    </xf>
    <xf numFmtId="0" fontId="5" fillId="0" borderId="12" xfId="0" applyFont="1" applyBorder="1" applyAlignment="1">
      <alignment horizontal="center"/>
    </xf>
    <xf numFmtId="0" fontId="5" fillId="0" borderId="12" xfId="0" applyFont="1" applyBorder="1">
      <alignment vertical="center"/>
    </xf>
    <xf numFmtId="165" fontId="5" fillId="54" borderId="12" xfId="0" applyNumberFormat="1" applyFont="1" applyFill="1" applyBorder="1" applyAlignment="1">
      <alignment horizontal="center" wrapText="1"/>
    </xf>
    <xf numFmtId="0" fontId="24" fillId="17" borderId="14" xfId="0" applyFont="1" applyFill="1" applyBorder="1" applyAlignment="1"/>
    <xf numFmtId="49" fontId="5" fillId="0" borderId="12" xfId="0" applyNumberFormat="1" applyFont="1" applyBorder="1" applyAlignment="1">
      <alignment horizontal="center"/>
    </xf>
    <xf numFmtId="0" fontId="24" fillId="0" borderId="13" xfId="0" applyFont="1" applyBorder="1" applyAlignment="1"/>
    <xf numFmtId="0" fontId="26" fillId="0" borderId="12" xfId="0" applyFont="1" applyBorder="1" applyAlignment="1">
      <alignment horizontal="left" vertical="top"/>
    </xf>
    <xf numFmtId="0" fontId="9" fillId="6" borderId="12" xfId="0" applyFont="1" applyFill="1" applyBorder="1" applyAlignment="1">
      <alignment horizontal="center"/>
    </xf>
    <xf numFmtId="164" fontId="42" fillId="2" borderId="12" xfId="0" applyNumberFormat="1" applyFont="1" applyFill="1" applyBorder="1" applyAlignment="1">
      <alignment horizontal="center"/>
    </xf>
    <xf numFmtId="164" fontId="5" fillId="5" borderId="12" xfId="0" applyNumberFormat="1" applyFont="1" applyFill="1" applyBorder="1" applyAlignment="1">
      <alignment horizontal="center"/>
    </xf>
    <xf numFmtId="164" fontId="5" fillId="14" borderId="12" xfId="0" applyNumberFormat="1" applyFont="1" applyFill="1" applyBorder="1" applyAlignment="1">
      <alignment horizontal="center"/>
    </xf>
    <xf numFmtId="164" fontId="5" fillId="5" borderId="12" xfId="0" applyNumberFormat="1" applyFont="1" applyFill="1" applyBorder="1" applyAlignment="1">
      <alignment horizontal="left"/>
    </xf>
    <xf numFmtId="164" fontId="5" fillId="7" borderId="12" xfId="0" applyNumberFormat="1" applyFont="1" applyFill="1" applyBorder="1" applyAlignment="1">
      <alignment horizontal="center"/>
    </xf>
    <xf numFmtId="0" fontId="69" fillId="0" borderId="0" xfId="0" applyFont="1" applyAlignment="1">
      <alignment horizontal="center" vertical="center" wrapText="1"/>
    </xf>
    <xf numFmtId="0" fontId="0" fillId="0" borderId="0" xfId="0">
      <alignment vertical="center"/>
    </xf>
    <xf numFmtId="0" fontId="72" fillId="0" borderId="0" xfId="0" applyFont="1" applyAlignment="1">
      <alignment horizontal="left" vertical="center" wrapText="1"/>
    </xf>
    <xf numFmtId="0" fontId="72" fillId="7" borderId="0" xfId="0" applyFont="1" applyFill="1" applyAlignment="1">
      <alignment horizontal="left" vertical="center" wrapText="1"/>
    </xf>
    <xf numFmtId="0" fontId="72" fillId="0" borderId="0" xfId="0" applyFont="1" applyAlignment="1">
      <alignment vertical="center" wrapText="1"/>
    </xf>
    <xf numFmtId="0" fontId="69" fillId="0" borderId="0" xfId="0" applyFont="1" applyAlignment="1">
      <alignment vertical="center" wrapText="1"/>
    </xf>
    <xf numFmtId="0" fontId="60" fillId="0" borderId="0" xfId="0" applyFont="1" applyAlignment="1">
      <alignment horizontal="center" vertical="center" wrapText="1"/>
    </xf>
    <xf numFmtId="0" fontId="71" fillId="0" borderId="0" xfId="0" applyFont="1" applyAlignment="1">
      <alignment vertical="center" wrapText="1"/>
    </xf>
    <xf numFmtId="0" fontId="71" fillId="7" borderId="0" xfId="0" applyFont="1" applyFill="1" applyAlignment="1">
      <alignment vertical="center" wrapText="1"/>
    </xf>
    <xf numFmtId="0" fontId="75" fillId="0" borderId="0" xfId="0" applyFont="1" applyAlignment="1">
      <alignment horizontal="left" vertical="center" wrapText="1"/>
    </xf>
    <xf numFmtId="0" fontId="74" fillId="0" borderId="0" xfId="0" applyFont="1" applyAlignment="1">
      <alignment vertical="center" wrapText="1"/>
    </xf>
    <xf numFmtId="0" fontId="72" fillId="7" borderId="0" xfId="0" applyFont="1" applyFill="1" applyAlignment="1">
      <alignment vertical="center" wrapText="1"/>
    </xf>
    <xf numFmtId="0" fontId="11" fillId="9" borderId="36" xfId="0" applyFont="1" applyFill="1" applyBorder="1" applyAlignment="1">
      <alignment horizontal="center"/>
    </xf>
    <xf numFmtId="0" fontId="11" fillId="9" borderId="37" xfId="0" applyFont="1" applyFill="1" applyBorder="1" applyAlignment="1">
      <alignment horizontal="center"/>
    </xf>
    <xf numFmtId="164" fontId="26" fillId="12" borderId="18" xfId="1" applyNumberFormat="1" applyFont="1" applyFill="1" applyBorder="1" applyAlignment="1" applyProtection="1">
      <alignment horizontal="center"/>
    </xf>
  </cellXfs>
  <cellStyles count="19">
    <cellStyle name="Comma" xfId="1" builtinId="3"/>
    <cellStyle name="Comma 11" xfId="7"/>
    <cellStyle name="Comma 2 3" xfId="18"/>
    <cellStyle name="Comma 3" xfId="11"/>
    <cellStyle name="Comma 6" xfId="17"/>
    <cellStyle name="Comma 9" xfId="16"/>
    <cellStyle name="Normal" xfId="0" builtinId="0"/>
    <cellStyle name="Normal 10" xfId="14"/>
    <cellStyle name="Normal 13" xfId="6"/>
    <cellStyle name="Normal 2" xfId="13"/>
    <cellStyle name="Normal 2 2" xfId="4"/>
    <cellStyle name="Normal 2 3" xfId="8"/>
    <cellStyle name="Normal 3" xfId="10"/>
    <cellStyle name="Normal 4" xfId="9"/>
    <cellStyle name="Normal 5" xfId="12"/>
    <cellStyle name="Normal 6" xfId="5"/>
    <cellStyle name="Normal 7" xfId="15"/>
    <cellStyle name="Normal 8" xfId="3"/>
    <cellStyle name="Percent" xfId="2" builtinId="5"/>
  </cellStyles>
  <dxfs count="9">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styles" Target="styles.xml"/><Relationship Id="rId5" Type="http://schemas.openxmlformats.org/officeDocument/2006/relationships/worksheet" Target="worksheets/sheet5.xml"/><Relationship Id="rId61" Type="http://www.wps.cn/officeDocument/2020/cellImage" Target="NUL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theme" Target="theme/theme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306</xdr:row>
      <xdr:rowOff>0</xdr:rowOff>
    </xdr:from>
    <xdr:to>
      <xdr:col>3</xdr:col>
      <xdr:colOff>3103553</xdr:colOff>
      <xdr:row>306</xdr:row>
      <xdr:rowOff>0</xdr:rowOff>
    </xdr:to>
    <xdr:pic>
      <xdr:nvPicPr>
        <xdr:cNvPr id="2" name="image2.png" descr=" "/>
        <xdr:cNvPicPr/>
      </xdr:nvPicPr>
      <xdr:blipFill>
        <a:blip xmlns:r="http://schemas.openxmlformats.org/officeDocument/2006/relationships" r:embed="rId1"/>
        <a:srcRect/>
        <a:stretch>
          <a:fillRect/>
        </a:stretch>
      </xdr:blipFill>
      <xdr:spPr>
        <a:xfrm>
          <a:off x="9171940" y="85130640"/>
          <a:ext cx="3105150" cy="0"/>
        </a:xfrm>
        <a:prstGeom prst="rect">
          <a:avLst/>
        </a:prstGeom>
        <a:noFill/>
        <a:ln>
          <a:noFill/>
        </a:ln>
        <a:effectLst/>
      </xdr:spPr>
    </xdr:pic>
    <xdr:clientData/>
  </xdr:twoCellAnchor>
  <xdr:twoCellAnchor editAs="oneCell">
    <xdr:from>
      <xdr:col>1</xdr:col>
      <xdr:colOff>3099165</xdr:colOff>
      <xdr:row>1594</xdr:row>
      <xdr:rowOff>0</xdr:rowOff>
    </xdr:from>
    <xdr:to>
      <xdr:col>1</xdr:col>
      <xdr:colOff>3099165</xdr:colOff>
      <xdr:row>1594</xdr:row>
      <xdr:rowOff>0</xdr:rowOff>
    </xdr:to>
    <xdr:pic>
      <xdr:nvPicPr>
        <xdr:cNvPr id="3" name="image1.png" descr=" "/>
        <xdr:cNvPicPr/>
      </xdr:nvPicPr>
      <xdr:blipFill>
        <a:blip xmlns:r="http://schemas.openxmlformats.org/officeDocument/2006/relationships" r:embed="rId2"/>
        <a:srcRect/>
        <a:stretch>
          <a:fillRect/>
        </a:stretch>
      </xdr:blipFill>
      <xdr:spPr>
        <a:xfrm>
          <a:off x="4224020" y="428996480"/>
          <a:ext cx="0" cy="0"/>
        </a:xfrm>
        <a:prstGeom prst="rect">
          <a:avLst/>
        </a:prstGeom>
        <a:noFill/>
        <a:ln>
          <a:noFill/>
        </a:ln>
        <a:effectLst/>
      </xdr:spPr>
    </xdr:pic>
    <xdr:clientData/>
  </xdr:twoCellAnchor>
  <xdr:twoCellAnchor editAs="oneCell">
    <xdr:from>
      <xdr:col>4</xdr:col>
      <xdr:colOff>0</xdr:colOff>
      <xdr:row>306</xdr:row>
      <xdr:rowOff>0</xdr:rowOff>
    </xdr:from>
    <xdr:to>
      <xdr:col>4</xdr:col>
      <xdr:colOff>1549809</xdr:colOff>
      <xdr:row>306</xdr:row>
      <xdr:rowOff>0</xdr:rowOff>
    </xdr:to>
    <xdr:pic>
      <xdr:nvPicPr>
        <xdr:cNvPr id="4"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4</xdr:col>
      <xdr:colOff>0</xdr:colOff>
      <xdr:row>306</xdr:row>
      <xdr:rowOff>0</xdr:rowOff>
    </xdr:from>
    <xdr:to>
      <xdr:col>4</xdr:col>
      <xdr:colOff>1549809</xdr:colOff>
      <xdr:row>306</xdr:row>
      <xdr:rowOff>0</xdr:rowOff>
    </xdr:to>
    <xdr:pic>
      <xdr:nvPicPr>
        <xdr:cNvPr id="5"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5</xdr:col>
      <xdr:colOff>0</xdr:colOff>
      <xdr:row>306</xdr:row>
      <xdr:rowOff>0</xdr:rowOff>
    </xdr:from>
    <xdr:to>
      <xdr:col>5</xdr:col>
      <xdr:colOff>0</xdr:colOff>
      <xdr:row>306</xdr:row>
      <xdr:rowOff>0</xdr:rowOff>
    </xdr:to>
    <xdr:pic>
      <xdr:nvPicPr>
        <xdr:cNvPr id="6" name="image2.png" descr=" "/>
        <xdr:cNvPicPr/>
      </xdr:nvPicPr>
      <xdr:blipFill>
        <a:blip xmlns:r="http://schemas.openxmlformats.org/officeDocument/2006/relationships" r:embed="rId1"/>
        <a:srcRect/>
        <a:stretch>
          <a:fillRect/>
        </a:stretch>
      </xdr:blipFill>
      <xdr:spPr>
        <a:xfrm>
          <a:off x="9171940" y="85130640"/>
          <a:ext cx="0" cy="0"/>
        </a:xfrm>
        <a:prstGeom prst="rect">
          <a:avLst/>
        </a:prstGeom>
        <a:noFill/>
        <a:ln>
          <a:noFill/>
        </a:ln>
        <a:effectLst/>
      </xdr:spPr>
    </xdr:pic>
    <xdr:clientData/>
  </xdr:twoCellAnchor>
  <xdr:twoCellAnchor editAs="oneCell">
    <xdr:from>
      <xdr:col>5</xdr:col>
      <xdr:colOff>0</xdr:colOff>
      <xdr:row>306</xdr:row>
      <xdr:rowOff>0</xdr:rowOff>
    </xdr:from>
    <xdr:to>
      <xdr:col>5</xdr:col>
      <xdr:colOff>1549809</xdr:colOff>
      <xdr:row>306</xdr:row>
      <xdr:rowOff>0</xdr:rowOff>
    </xdr:to>
    <xdr:pic>
      <xdr:nvPicPr>
        <xdr:cNvPr id="7"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5</xdr:col>
      <xdr:colOff>0</xdr:colOff>
      <xdr:row>306</xdr:row>
      <xdr:rowOff>0</xdr:rowOff>
    </xdr:from>
    <xdr:to>
      <xdr:col>5</xdr:col>
      <xdr:colOff>1549809</xdr:colOff>
      <xdr:row>306</xdr:row>
      <xdr:rowOff>0</xdr:rowOff>
    </xdr:to>
    <xdr:pic>
      <xdr:nvPicPr>
        <xdr:cNvPr id="8"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6</xdr:col>
      <xdr:colOff>0</xdr:colOff>
      <xdr:row>306</xdr:row>
      <xdr:rowOff>0</xdr:rowOff>
    </xdr:from>
    <xdr:to>
      <xdr:col>6</xdr:col>
      <xdr:colOff>1549809</xdr:colOff>
      <xdr:row>306</xdr:row>
      <xdr:rowOff>0</xdr:rowOff>
    </xdr:to>
    <xdr:pic>
      <xdr:nvPicPr>
        <xdr:cNvPr id="9"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6</xdr:col>
      <xdr:colOff>0</xdr:colOff>
      <xdr:row>306</xdr:row>
      <xdr:rowOff>0</xdr:rowOff>
    </xdr:from>
    <xdr:to>
      <xdr:col>6</xdr:col>
      <xdr:colOff>1549809</xdr:colOff>
      <xdr:row>306</xdr:row>
      <xdr:rowOff>0</xdr:rowOff>
    </xdr:to>
    <xdr:pic>
      <xdr:nvPicPr>
        <xdr:cNvPr id="10"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7</xdr:col>
      <xdr:colOff>0</xdr:colOff>
      <xdr:row>306</xdr:row>
      <xdr:rowOff>0</xdr:rowOff>
    </xdr:from>
    <xdr:to>
      <xdr:col>7</xdr:col>
      <xdr:colOff>1549809</xdr:colOff>
      <xdr:row>306</xdr:row>
      <xdr:rowOff>0</xdr:rowOff>
    </xdr:to>
    <xdr:pic>
      <xdr:nvPicPr>
        <xdr:cNvPr id="11"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7</xdr:col>
      <xdr:colOff>0</xdr:colOff>
      <xdr:row>306</xdr:row>
      <xdr:rowOff>0</xdr:rowOff>
    </xdr:from>
    <xdr:to>
      <xdr:col>7</xdr:col>
      <xdr:colOff>1549809</xdr:colOff>
      <xdr:row>306</xdr:row>
      <xdr:rowOff>0</xdr:rowOff>
    </xdr:to>
    <xdr:pic>
      <xdr:nvPicPr>
        <xdr:cNvPr id="12"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6</xdr:col>
      <xdr:colOff>0</xdr:colOff>
      <xdr:row>306</xdr:row>
      <xdr:rowOff>0</xdr:rowOff>
    </xdr:from>
    <xdr:to>
      <xdr:col>6</xdr:col>
      <xdr:colOff>3103553</xdr:colOff>
      <xdr:row>306</xdr:row>
      <xdr:rowOff>0</xdr:rowOff>
    </xdr:to>
    <xdr:pic>
      <xdr:nvPicPr>
        <xdr:cNvPr id="13" name="image2.png" descr=" "/>
        <xdr:cNvPicPr/>
      </xdr:nvPicPr>
      <xdr:blipFill>
        <a:blip xmlns:r="http://schemas.openxmlformats.org/officeDocument/2006/relationships" r:embed="rId1"/>
        <a:srcRect/>
        <a:stretch>
          <a:fillRect/>
        </a:stretch>
      </xdr:blipFill>
      <xdr:spPr>
        <a:xfrm>
          <a:off x="9171940" y="85130640"/>
          <a:ext cx="3105150" cy="0"/>
        </a:xfrm>
        <a:prstGeom prst="rect">
          <a:avLst/>
        </a:prstGeom>
        <a:noFill/>
        <a:ln>
          <a:noFill/>
        </a:ln>
        <a:effectLst/>
      </xdr:spPr>
    </xdr:pic>
    <xdr:clientData/>
  </xdr:twoCellAnchor>
  <xdr:twoCellAnchor editAs="oneCell">
    <xdr:from>
      <xdr:col>7</xdr:col>
      <xdr:colOff>0</xdr:colOff>
      <xdr:row>306</xdr:row>
      <xdr:rowOff>0</xdr:rowOff>
    </xdr:from>
    <xdr:to>
      <xdr:col>7</xdr:col>
      <xdr:colOff>1549809</xdr:colOff>
      <xdr:row>306</xdr:row>
      <xdr:rowOff>0</xdr:rowOff>
    </xdr:to>
    <xdr:pic>
      <xdr:nvPicPr>
        <xdr:cNvPr id="14"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7</xdr:col>
      <xdr:colOff>0</xdr:colOff>
      <xdr:row>306</xdr:row>
      <xdr:rowOff>0</xdr:rowOff>
    </xdr:from>
    <xdr:to>
      <xdr:col>7</xdr:col>
      <xdr:colOff>1549809</xdr:colOff>
      <xdr:row>306</xdr:row>
      <xdr:rowOff>0</xdr:rowOff>
    </xdr:to>
    <xdr:pic>
      <xdr:nvPicPr>
        <xdr:cNvPr id="15"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8</xdr:col>
      <xdr:colOff>0</xdr:colOff>
      <xdr:row>306</xdr:row>
      <xdr:rowOff>0</xdr:rowOff>
    </xdr:from>
    <xdr:to>
      <xdr:col>8</xdr:col>
      <xdr:colOff>1549809</xdr:colOff>
      <xdr:row>306</xdr:row>
      <xdr:rowOff>0</xdr:rowOff>
    </xdr:to>
    <xdr:pic>
      <xdr:nvPicPr>
        <xdr:cNvPr id="16"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8</xdr:col>
      <xdr:colOff>0</xdr:colOff>
      <xdr:row>306</xdr:row>
      <xdr:rowOff>0</xdr:rowOff>
    </xdr:from>
    <xdr:to>
      <xdr:col>8</xdr:col>
      <xdr:colOff>1549809</xdr:colOff>
      <xdr:row>306</xdr:row>
      <xdr:rowOff>0</xdr:rowOff>
    </xdr:to>
    <xdr:pic>
      <xdr:nvPicPr>
        <xdr:cNvPr id="17"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9</xdr:col>
      <xdr:colOff>0</xdr:colOff>
      <xdr:row>306</xdr:row>
      <xdr:rowOff>0</xdr:rowOff>
    </xdr:from>
    <xdr:to>
      <xdr:col>9</xdr:col>
      <xdr:colOff>1549809</xdr:colOff>
      <xdr:row>306</xdr:row>
      <xdr:rowOff>0</xdr:rowOff>
    </xdr:to>
    <xdr:pic>
      <xdr:nvPicPr>
        <xdr:cNvPr id="18"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9</xdr:col>
      <xdr:colOff>0</xdr:colOff>
      <xdr:row>306</xdr:row>
      <xdr:rowOff>0</xdr:rowOff>
    </xdr:from>
    <xdr:to>
      <xdr:col>9</xdr:col>
      <xdr:colOff>1549809</xdr:colOff>
      <xdr:row>306</xdr:row>
      <xdr:rowOff>0</xdr:rowOff>
    </xdr:to>
    <xdr:pic>
      <xdr:nvPicPr>
        <xdr:cNvPr id="19"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9</xdr:col>
      <xdr:colOff>0</xdr:colOff>
      <xdr:row>306</xdr:row>
      <xdr:rowOff>0</xdr:rowOff>
    </xdr:from>
    <xdr:to>
      <xdr:col>9</xdr:col>
      <xdr:colOff>1549809</xdr:colOff>
      <xdr:row>306</xdr:row>
      <xdr:rowOff>0</xdr:rowOff>
    </xdr:to>
    <xdr:pic>
      <xdr:nvPicPr>
        <xdr:cNvPr id="20"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9</xdr:col>
      <xdr:colOff>0</xdr:colOff>
      <xdr:row>306</xdr:row>
      <xdr:rowOff>0</xdr:rowOff>
    </xdr:from>
    <xdr:to>
      <xdr:col>9</xdr:col>
      <xdr:colOff>1549809</xdr:colOff>
      <xdr:row>306</xdr:row>
      <xdr:rowOff>0</xdr:rowOff>
    </xdr:to>
    <xdr:pic>
      <xdr:nvPicPr>
        <xdr:cNvPr id="21"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xdr:from>
      <xdr:col>8</xdr:col>
      <xdr:colOff>538893</xdr:colOff>
      <xdr:row>343</xdr:row>
      <xdr:rowOff>88403</xdr:rowOff>
    </xdr:from>
    <xdr:to>
      <xdr:col>15</xdr:col>
      <xdr:colOff>606457</xdr:colOff>
      <xdr:row>343</xdr:row>
      <xdr:rowOff>88403</xdr:rowOff>
    </xdr:to>
    <xdr:pic>
      <xdr:nvPicPr>
        <xdr:cNvPr id="22" name="image2.png" descr=" "/>
        <xdr:cNvPicPr/>
      </xdr:nvPicPr>
      <xdr:blipFill>
        <a:blip xmlns:r="http://schemas.openxmlformats.org/officeDocument/2006/relationships" r:embed="rId1"/>
        <a:srcRect/>
        <a:stretch>
          <a:fillRect/>
        </a:stretch>
      </xdr:blipFill>
      <xdr:spPr>
        <a:xfrm>
          <a:off x="9171940" y="94994728"/>
          <a:ext cx="607695" cy="0"/>
        </a:xfrm>
        <a:prstGeom prst="rect">
          <a:avLst/>
        </a:prstGeom>
        <a:noFill/>
        <a:ln>
          <a:noFill/>
        </a:ln>
        <a:effectLst/>
      </xdr:spPr>
    </xdr:pic>
    <xdr:clientData/>
  </xdr:twoCellAnchor>
  <xdr:twoCellAnchor>
    <xdr:from>
      <xdr:col>8</xdr:col>
      <xdr:colOff>538893</xdr:colOff>
      <xdr:row>343</xdr:row>
      <xdr:rowOff>88403</xdr:rowOff>
    </xdr:from>
    <xdr:to>
      <xdr:col>15</xdr:col>
      <xdr:colOff>606457</xdr:colOff>
      <xdr:row>343</xdr:row>
      <xdr:rowOff>88403</xdr:rowOff>
    </xdr:to>
    <xdr:pic>
      <xdr:nvPicPr>
        <xdr:cNvPr id="23" name="image2.png" descr=" "/>
        <xdr:cNvPicPr/>
      </xdr:nvPicPr>
      <xdr:blipFill>
        <a:blip xmlns:r="http://schemas.openxmlformats.org/officeDocument/2006/relationships" r:embed="rId1"/>
        <a:srcRect/>
        <a:stretch>
          <a:fillRect/>
        </a:stretch>
      </xdr:blipFill>
      <xdr:spPr>
        <a:xfrm>
          <a:off x="9171940" y="94994728"/>
          <a:ext cx="607695" cy="0"/>
        </a:xfrm>
        <a:prstGeom prst="rect">
          <a:avLst/>
        </a:prstGeom>
        <a:noFill/>
        <a:ln>
          <a:noFill/>
        </a:ln>
        <a:effectLst/>
      </xdr:spPr>
    </xdr:pic>
    <xdr:clientData/>
  </xdr:twoCellAnchor>
  <xdr:twoCellAnchor>
    <xdr:from>
      <xdr:col>8</xdr:col>
      <xdr:colOff>538893</xdr:colOff>
      <xdr:row>343</xdr:row>
      <xdr:rowOff>88403</xdr:rowOff>
    </xdr:from>
    <xdr:to>
      <xdr:col>15</xdr:col>
      <xdr:colOff>606457</xdr:colOff>
      <xdr:row>343</xdr:row>
      <xdr:rowOff>88403</xdr:rowOff>
    </xdr:to>
    <xdr:pic>
      <xdr:nvPicPr>
        <xdr:cNvPr id="24" name="image2.png" descr=" "/>
        <xdr:cNvPicPr/>
      </xdr:nvPicPr>
      <xdr:blipFill>
        <a:blip xmlns:r="http://schemas.openxmlformats.org/officeDocument/2006/relationships" r:embed="rId1"/>
        <a:srcRect/>
        <a:stretch>
          <a:fillRect/>
        </a:stretch>
      </xdr:blipFill>
      <xdr:spPr>
        <a:xfrm>
          <a:off x="9171940" y="94994728"/>
          <a:ext cx="607695" cy="0"/>
        </a:xfrm>
        <a:prstGeom prst="rect">
          <a:avLst/>
        </a:prstGeom>
        <a:noFill/>
        <a:ln>
          <a:noFill/>
        </a:ln>
        <a:effectLst/>
      </xdr:spPr>
    </xdr:pic>
    <xdr:clientData/>
  </xdr:twoCellAnchor>
  <xdr:twoCellAnchor>
    <xdr:from>
      <xdr:col>8</xdr:col>
      <xdr:colOff>538893</xdr:colOff>
      <xdr:row>343</xdr:row>
      <xdr:rowOff>88403</xdr:rowOff>
    </xdr:from>
    <xdr:to>
      <xdr:col>15</xdr:col>
      <xdr:colOff>606457</xdr:colOff>
      <xdr:row>343</xdr:row>
      <xdr:rowOff>88403</xdr:rowOff>
    </xdr:to>
    <xdr:pic>
      <xdr:nvPicPr>
        <xdr:cNvPr id="25" name="image2.png" descr=" "/>
        <xdr:cNvPicPr/>
      </xdr:nvPicPr>
      <xdr:blipFill>
        <a:blip xmlns:r="http://schemas.openxmlformats.org/officeDocument/2006/relationships" r:embed="rId1"/>
        <a:srcRect/>
        <a:stretch>
          <a:fillRect/>
        </a:stretch>
      </xdr:blipFill>
      <xdr:spPr>
        <a:xfrm>
          <a:off x="9171940" y="94994728"/>
          <a:ext cx="607695" cy="0"/>
        </a:xfrm>
        <a:prstGeom prst="rect">
          <a:avLst/>
        </a:prstGeom>
        <a:noFill/>
        <a:ln>
          <a:noFill/>
        </a:ln>
        <a:effectLst/>
      </xdr:spPr>
    </xdr:pic>
    <xdr:clientData/>
  </xdr:twoCellAnchor>
  <xdr:twoCellAnchor>
    <xdr:from>
      <xdr:col>8</xdr:col>
      <xdr:colOff>538893</xdr:colOff>
      <xdr:row>343</xdr:row>
      <xdr:rowOff>88403</xdr:rowOff>
    </xdr:from>
    <xdr:to>
      <xdr:col>15</xdr:col>
      <xdr:colOff>606457</xdr:colOff>
      <xdr:row>343</xdr:row>
      <xdr:rowOff>88403</xdr:rowOff>
    </xdr:to>
    <xdr:pic>
      <xdr:nvPicPr>
        <xdr:cNvPr id="26" name="image2.png" descr=" "/>
        <xdr:cNvPicPr/>
      </xdr:nvPicPr>
      <xdr:blipFill>
        <a:blip xmlns:r="http://schemas.openxmlformats.org/officeDocument/2006/relationships" r:embed="rId1"/>
        <a:srcRect/>
        <a:stretch>
          <a:fillRect/>
        </a:stretch>
      </xdr:blipFill>
      <xdr:spPr>
        <a:xfrm>
          <a:off x="9171940" y="94994728"/>
          <a:ext cx="607695" cy="0"/>
        </a:xfrm>
        <a:prstGeom prst="rect">
          <a:avLst/>
        </a:prstGeom>
        <a:noFill/>
        <a:ln>
          <a:noFill/>
        </a:ln>
        <a:effectLst/>
      </xdr:spPr>
    </xdr:pic>
    <xdr:clientData/>
  </xdr:twoCellAnchor>
  <xdr:twoCellAnchor>
    <xdr:from>
      <xdr:col>8</xdr:col>
      <xdr:colOff>538893</xdr:colOff>
      <xdr:row>343</xdr:row>
      <xdr:rowOff>88403</xdr:rowOff>
    </xdr:from>
    <xdr:to>
      <xdr:col>15</xdr:col>
      <xdr:colOff>606457</xdr:colOff>
      <xdr:row>343</xdr:row>
      <xdr:rowOff>88403</xdr:rowOff>
    </xdr:to>
    <xdr:pic>
      <xdr:nvPicPr>
        <xdr:cNvPr id="27" name="image2.png" descr=" "/>
        <xdr:cNvPicPr/>
      </xdr:nvPicPr>
      <xdr:blipFill>
        <a:blip xmlns:r="http://schemas.openxmlformats.org/officeDocument/2006/relationships" r:embed="rId1"/>
        <a:srcRect/>
        <a:stretch>
          <a:fillRect/>
        </a:stretch>
      </xdr:blipFill>
      <xdr:spPr>
        <a:xfrm>
          <a:off x="9171940" y="94994728"/>
          <a:ext cx="607695" cy="0"/>
        </a:xfrm>
        <a:prstGeom prst="rect">
          <a:avLst/>
        </a:prstGeom>
        <a:noFill/>
        <a:ln>
          <a:noFill/>
        </a:ln>
        <a:effectLst/>
      </xdr:spPr>
    </xdr:pic>
    <xdr:clientData/>
  </xdr:twoCellAnchor>
  <xdr:twoCellAnchor>
    <xdr:from>
      <xdr:col>1</xdr:col>
      <xdr:colOff>3099165</xdr:colOff>
      <xdr:row>1761</xdr:row>
      <xdr:rowOff>0</xdr:rowOff>
    </xdr:from>
    <xdr:to>
      <xdr:col>1</xdr:col>
      <xdr:colOff>3112025</xdr:colOff>
      <xdr:row>1761</xdr:row>
      <xdr:rowOff>0</xdr:rowOff>
    </xdr:to>
    <xdr:pic>
      <xdr:nvPicPr>
        <xdr:cNvPr id="28" name="image1.png" descr=" "/>
        <xdr:cNvPicPr/>
      </xdr:nvPicPr>
      <xdr:blipFill>
        <a:blip xmlns:r="http://schemas.openxmlformats.org/officeDocument/2006/relationships" r:embed="rId3"/>
        <a:srcRect/>
        <a:stretch>
          <a:fillRect/>
        </a:stretch>
      </xdr:blipFill>
      <xdr:spPr>
        <a:xfrm>
          <a:off x="4220210" y="474297376"/>
          <a:ext cx="15240" cy="7616"/>
        </a:xfrm>
        <a:prstGeom prst="rect">
          <a:avLst/>
        </a:prstGeom>
        <a:noFill/>
        <a:ln w="9525" cap="flat" cmpd="sng">
          <a:noFill/>
          <a:prstDash val="solid"/>
          <a:miter/>
        </a:ln>
        <a:effectLst/>
      </xdr:spPr>
    </xdr:pic>
    <xdr:clientData/>
  </xdr:twoCellAnchor>
  <xdr:twoCellAnchor editAs="oneCell">
    <xdr:from>
      <xdr:col>1</xdr:col>
      <xdr:colOff>3099165</xdr:colOff>
      <xdr:row>1602</xdr:row>
      <xdr:rowOff>0</xdr:rowOff>
    </xdr:from>
    <xdr:to>
      <xdr:col>1</xdr:col>
      <xdr:colOff>3112025</xdr:colOff>
      <xdr:row>1602</xdr:row>
      <xdr:rowOff>6027</xdr:rowOff>
    </xdr:to>
    <xdr:pic>
      <xdr:nvPicPr>
        <xdr:cNvPr id="29" name="image1.png" descr=" "/>
        <xdr:cNvPicPr/>
      </xdr:nvPicPr>
      <xdr:blipFill>
        <a:blip xmlns:r="http://schemas.openxmlformats.org/officeDocument/2006/relationships" r:embed="rId3"/>
        <a:srcRect/>
        <a:stretch>
          <a:fillRect/>
        </a:stretch>
      </xdr:blipFill>
      <xdr:spPr>
        <a:xfrm>
          <a:off x="4220210" y="431311040"/>
          <a:ext cx="15240" cy="7616"/>
        </a:xfrm>
        <a:prstGeom prst="rect">
          <a:avLst/>
        </a:prstGeom>
        <a:noFill/>
        <a:ln w="9525" cap="flat" cmpd="sng">
          <a:noFill/>
          <a:prstDash val="solid"/>
          <a:miter/>
        </a:ln>
        <a:effectLst/>
      </xdr:spPr>
    </xdr:pic>
    <xdr:clientData/>
  </xdr:twoCellAnchor>
  <xdr:twoCellAnchor editAs="oneCell">
    <xdr:from>
      <xdr:col>1</xdr:col>
      <xdr:colOff>3099165</xdr:colOff>
      <xdr:row>1646</xdr:row>
      <xdr:rowOff>0</xdr:rowOff>
    </xdr:from>
    <xdr:to>
      <xdr:col>1</xdr:col>
      <xdr:colOff>3112025</xdr:colOff>
      <xdr:row>1646</xdr:row>
      <xdr:rowOff>7032</xdr:rowOff>
    </xdr:to>
    <xdr:pic>
      <xdr:nvPicPr>
        <xdr:cNvPr id="30" name="image1.png" descr=" "/>
        <xdr:cNvPicPr/>
      </xdr:nvPicPr>
      <xdr:blipFill>
        <a:blip xmlns:r="http://schemas.openxmlformats.org/officeDocument/2006/relationships" r:embed="rId3"/>
        <a:srcRect/>
        <a:stretch>
          <a:fillRect/>
        </a:stretch>
      </xdr:blipFill>
      <xdr:spPr>
        <a:xfrm>
          <a:off x="4220210" y="443407808"/>
          <a:ext cx="15240" cy="7616"/>
        </a:xfrm>
        <a:prstGeom prst="rect">
          <a:avLst/>
        </a:prstGeom>
        <a:noFill/>
        <a:ln w="9525" cap="flat" cmpd="sng">
          <a:noFill/>
          <a:prstDash val="solid"/>
          <a:miter/>
        </a:ln>
        <a:effectLst/>
      </xdr:spPr>
    </xdr:pic>
    <xdr:clientData/>
  </xdr:twoCellAnchor>
  <xdr:twoCellAnchor editAs="oneCell">
    <xdr:from>
      <xdr:col>1</xdr:col>
      <xdr:colOff>3099165</xdr:colOff>
      <xdr:row>1672</xdr:row>
      <xdr:rowOff>0</xdr:rowOff>
    </xdr:from>
    <xdr:to>
      <xdr:col>1</xdr:col>
      <xdr:colOff>3112025</xdr:colOff>
      <xdr:row>1672</xdr:row>
      <xdr:rowOff>7032</xdr:rowOff>
    </xdr:to>
    <xdr:pic>
      <xdr:nvPicPr>
        <xdr:cNvPr id="31" name="image1.png" descr=" "/>
        <xdr:cNvPicPr/>
      </xdr:nvPicPr>
      <xdr:blipFill>
        <a:blip xmlns:r="http://schemas.openxmlformats.org/officeDocument/2006/relationships" r:embed="rId3"/>
        <a:srcRect/>
        <a:stretch>
          <a:fillRect/>
        </a:stretch>
      </xdr:blipFill>
      <xdr:spPr>
        <a:xfrm>
          <a:off x="4220210" y="450103872"/>
          <a:ext cx="15240" cy="7616"/>
        </a:xfrm>
        <a:prstGeom prst="rect">
          <a:avLst/>
        </a:prstGeom>
        <a:noFill/>
        <a:ln w="9525" cap="flat" cmpd="sng">
          <a:noFill/>
          <a:prstDash val="solid"/>
          <a:miter/>
        </a:ln>
        <a:effectLst/>
      </xdr:spPr>
    </xdr:pic>
    <xdr:clientData/>
  </xdr:twoCellAnchor>
  <xdr:twoCellAnchor editAs="oneCell">
    <xdr:from>
      <xdr:col>1</xdr:col>
      <xdr:colOff>3099165</xdr:colOff>
      <xdr:row>1674</xdr:row>
      <xdr:rowOff>0</xdr:rowOff>
    </xdr:from>
    <xdr:to>
      <xdr:col>1</xdr:col>
      <xdr:colOff>3112025</xdr:colOff>
      <xdr:row>1674</xdr:row>
      <xdr:rowOff>7032</xdr:rowOff>
    </xdr:to>
    <xdr:pic>
      <xdr:nvPicPr>
        <xdr:cNvPr id="32" name="image1.png" descr=" "/>
        <xdr:cNvPicPr/>
      </xdr:nvPicPr>
      <xdr:blipFill>
        <a:blip xmlns:r="http://schemas.openxmlformats.org/officeDocument/2006/relationships" r:embed="rId3"/>
        <a:srcRect/>
        <a:stretch>
          <a:fillRect/>
        </a:stretch>
      </xdr:blipFill>
      <xdr:spPr>
        <a:xfrm>
          <a:off x="4220210" y="450618240"/>
          <a:ext cx="15240" cy="7616"/>
        </a:xfrm>
        <a:prstGeom prst="rect">
          <a:avLst/>
        </a:prstGeom>
        <a:noFill/>
        <a:ln w="9525" cap="flat" cmpd="sng">
          <a:noFill/>
          <a:prstDash val="solid"/>
          <a:miter/>
        </a:ln>
        <a:effectLst/>
      </xdr:spPr>
    </xdr:pic>
    <xdr:clientData/>
  </xdr:twoCellAnchor>
  <xdr:twoCellAnchor editAs="oneCell">
    <xdr:from>
      <xdr:col>1</xdr:col>
      <xdr:colOff>3099165</xdr:colOff>
      <xdr:row>1686</xdr:row>
      <xdr:rowOff>0</xdr:rowOff>
    </xdr:from>
    <xdr:to>
      <xdr:col>1</xdr:col>
      <xdr:colOff>3112025</xdr:colOff>
      <xdr:row>1686</xdr:row>
      <xdr:rowOff>7032</xdr:rowOff>
    </xdr:to>
    <xdr:pic>
      <xdr:nvPicPr>
        <xdr:cNvPr id="33" name="image1.png" descr=" "/>
        <xdr:cNvPicPr/>
      </xdr:nvPicPr>
      <xdr:blipFill>
        <a:blip xmlns:r="http://schemas.openxmlformats.org/officeDocument/2006/relationships" r:embed="rId3"/>
        <a:srcRect/>
        <a:stretch>
          <a:fillRect/>
        </a:stretch>
      </xdr:blipFill>
      <xdr:spPr>
        <a:xfrm>
          <a:off x="4220210" y="453704320"/>
          <a:ext cx="15240" cy="7616"/>
        </a:xfrm>
        <a:prstGeom prst="rect">
          <a:avLst/>
        </a:prstGeom>
        <a:noFill/>
        <a:ln w="9525" cap="flat" cmpd="sng">
          <a:noFill/>
          <a:prstDash val="solid"/>
          <a:miter/>
        </a:ln>
        <a:effectLst/>
      </xdr:spPr>
    </xdr:pic>
    <xdr:clientData/>
  </xdr:twoCellAnchor>
  <xdr:twoCellAnchor editAs="oneCell">
    <xdr:from>
      <xdr:col>1</xdr:col>
      <xdr:colOff>3099165</xdr:colOff>
      <xdr:row>1714</xdr:row>
      <xdr:rowOff>0</xdr:rowOff>
    </xdr:from>
    <xdr:to>
      <xdr:col>1</xdr:col>
      <xdr:colOff>3112025</xdr:colOff>
      <xdr:row>1714</xdr:row>
      <xdr:rowOff>7032</xdr:rowOff>
    </xdr:to>
    <xdr:pic>
      <xdr:nvPicPr>
        <xdr:cNvPr id="34" name="image1.png" descr=" "/>
        <xdr:cNvPicPr/>
      </xdr:nvPicPr>
      <xdr:blipFill>
        <a:blip xmlns:r="http://schemas.openxmlformats.org/officeDocument/2006/relationships" r:embed="rId3"/>
        <a:srcRect/>
        <a:stretch>
          <a:fillRect/>
        </a:stretch>
      </xdr:blipFill>
      <xdr:spPr>
        <a:xfrm>
          <a:off x="4220210" y="461429088"/>
          <a:ext cx="15240" cy="7648"/>
        </a:xfrm>
        <a:prstGeom prst="rect">
          <a:avLst/>
        </a:prstGeom>
        <a:noFill/>
        <a:ln w="9525" cap="flat" cmpd="sng">
          <a:noFill/>
          <a:prstDash val="solid"/>
          <a:miter/>
        </a:ln>
        <a:effectLst/>
      </xdr:spPr>
    </xdr:pic>
    <xdr:clientData/>
  </xdr:twoCellAnchor>
  <xdr:twoCellAnchor editAs="oneCell">
    <xdr:from>
      <xdr:col>1</xdr:col>
      <xdr:colOff>3099165</xdr:colOff>
      <xdr:row>1721</xdr:row>
      <xdr:rowOff>0</xdr:rowOff>
    </xdr:from>
    <xdr:to>
      <xdr:col>1</xdr:col>
      <xdr:colOff>3112025</xdr:colOff>
      <xdr:row>1721</xdr:row>
      <xdr:rowOff>7032</xdr:rowOff>
    </xdr:to>
    <xdr:pic>
      <xdr:nvPicPr>
        <xdr:cNvPr id="35" name="image1.png" descr=" "/>
        <xdr:cNvPicPr/>
      </xdr:nvPicPr>
      <xdr:blipFill>
        <a:blip xmlns:r="http://schemas.openxmlformats.org/officeDocument/2006/relationships" r:embed="rId3"/>
        <a:srcRect/>
        <a:stretch>
          <a:fillRect/>
        </a:stretch>
      </xdr:blipFill>
      <xdr:spPr>
        <a:xfrm>
          <a:off x="4220210" y="463229312"/>
          <a:ext cx="15240" cy="7648"/>
        </a:xfrm>
        <a:prstGeom prst="rect">
          <a:avLst/>
        </a:prstGeom>
        <a:noFill/>
        <a:ln w="9525" cap="flat" cmpd="sng">
          <a:noFill/>
          <a:prstDash val="solid"/>
          <a:miter/>
        </a:ln>
        <a:effectLst/>
      </xdr:spPr>
    </xdr:pic>
    <xdr:clientData/>
  </xdr:twoCellAnchor>
  <xdr:twoCellAnchor>
    <xdr:from>
      <xdr:col>8</xdr:col>
      <xdr:colOff>1058118</xdr:colOff>
      <xdr:row>306</xdr:row>
      <xdr:rowOff>0</xdr:rowOff>
    </xdr:from>
    <xdr:to>
      <xdr:col>15</xdr:col>
      <xdr:colOff>608407</xdr:colOff>
      <xdr:row>306</xdr:row>
      <xdr:rowOff>0</xdr:rowOff>
    </xdr:to>
    <xdr:pic>
      <xdr:nvPicPr>
        <xdr:cNvPr id="36" name="image2.png" descr=" "/>
        <xdr:cNvPicPr/>
      </xdr:nvPicPr>
      <xdr:blipFill>
        <a:blip xmlns:r="http://schemas.openxmlformats.org/officeDocument/2006/relationships" r:embed="rId1"/>
        <a:srcRect/>
        <a:stretch>
          <a:fillRect/>
        </a:stretch>
      </xdr:blipFill>
      <xdr:spPr>
        <a:xfrm>
          <a:off x="9171940" y="85130640"/>
          <a:ext cx="609600" cy="0"/>
        </a:xfrm>
        <a:prstGeom prst="rect">
          <a:avLst/>
        </a:prstGeom>
        <a:noFill/>
        <a:ln>
          <a:noFill/>
        </a:ln>
        <a:effectLst/>
      </xdr:spPr>
    </xdr:pic>
    <xdr:clientData/>
  </xdr:twoCellAnchor>
  <xdr:twoCellAnchor>
    <xdr:from>
      <xdr:col>8</xdr:col>
      <xdr:colOff>1058118</xdr:colOff>
      <xdr:row>306</xdr:row>
      <xdr:rowOff>0</xdr:rowOff>
    </xdr:from>
    <xdr:to>
      <xdr:col>15</xdr:col>
      <xdr:colOff>608407</xdr:colOff>
      <xdr:row>306</xdr:row>
      <xdr:rowOff>0</xdr:rowOff>
    </xdr:to>
    <xdr:pic>
      <xdr:nvPicPr>
        <xdr:cNvPr id="37" name="image2.png" descr=" "/>
        <xdr:cNvPicPr/>
      </xdr:nvPicPr>
      <xdr:blipFill>
        <a:blip xmlns:r="http://schemas.openxmlformats.org/officeDocument/2006/relationships" r:embed="rId1"/>
        <a:srcRect/>
        <a:stretch>
          <a:fillRect/>
        </a:stretch>
      </xdr:blipFill>
      <xdr:spPr>
        <a:xfrm>
          <a:off x="9171940" y="85130640"/>
          <a:ext cx="609600" cy="0"/>
        </a:xfrm>
        <a:prstGeom prst="rect">
          <a:avLst/>
        </a:prstGeom>
        <a:noFill/>
        <a:ln>
          <a:noFill/>
        </a:ln>
        <a:effectLst/>
      </xdr:spPr>
    </xdr:pic>
    <xdr:clientData/>
  </xdr:twoCellAnchor>
  <xdr:twoCellAnchor>
    <xdr:from>
      <xdr:col>3</xdr:col>
      <xdr:colOff>3933</xdr:colOff>
      <xdr:row>306</xdr:row>
      <xdr:rowOff>0</xdr:rowOff>
    </xdr:from>
    <xdr:to>
      <xdr:col>15</xdr:col>
      <xdr:colOff>612307</xdr:colOff>
      <xdr:row>306</xdr:row>
      <xdr:rowOff>0</xdr:rowOff>
    </xdr:to>
    <xdr:pic>
      <xdr:nvPicPr>
        <xdr:cNvPr id="38" name="image2.png" descr=" "/>
        <xdr:cNvPicPr/>
      </xdr:nvPicPr>
      <xdr:blipFill>
        <a:blip xmlns:r="http://schemas.openxmlformats.org/officeDocument/2006/relationships" r:embed="rId1"/>
        <a:srcRect/>
        <a:stretch>
          <a:fillRect/>
        </a:stretch>
      </xdr:blipFill>
      <xdr:spPr>
        <a:xfrm>
          <a:off x="9171940" y="85130640"/>
          <a:ext cx="612140" cy="0"/>
        </a:xfrm>
        <a:prstGeom prst="rect">
          <a:avLst/>
        </a:prstGeom>
        <a:noFill/>
        <a:ln>
          <a:noFill/>
        </a:ln>
        <a:effectLst/>
      </xdr:spPr>
    </xdr:pic>
    <xdr:clientData/>
  </xdr:twoCellAnchor>
  <xdr:twoCellAnchor>
    <xdr:from>
      <xdr:col>3</xdr:col>
      <xdr:colOff>3933</xdr:colOff>
      <xdr:row>306</xdr:row>
      <xdr:rowOff>0</xdr:rowOff>
    </xdr:from>
    <xdr:to>
      <xdr:col>15</xdr:col>
      <xdr:colOff>608407</xdr:colOff>
      <xdr:row>306</xdr:row>
      <xdr:rowOff>0</xdr:rowOff>
    </xdr:to>
    <xdr:pic>
      <xdr:nvPicPr>
        <xdr:cNvPr id="39" name="image2.png" descr=" "/>
        <xdr:cNvPicPr/>
      </xdr:nvPicPr>
      <xdr:blipFill>
        <a:blip xmlns:r="http://schemas.openxmlformats.org/officeDocument/2006/relationships" r:embed="rId1"/>
        <a:srcRect/>
        <a:stretch>
          <a:fillRect/>
        </a:stretch>
      </xdr:blipFill>
      <xdr:spPr>
        <a:xfrm>
          <a:off x="9171940" y="85130640"/>
          <a:ext cx="608965" cy="0"/>
        </a:xfrm>
        <a:prstGeom prst="rect">
          <a:avLst/>
        </a:prstGeom>
        <a:noFill/>
        <a:ln>
          <a:noFill/>
        </a:ln>
        <a:effectLst/>
      </xdr:spPr>
    </xdr:pic>
    <xdr:clientData/>
  </xdr:twoCellAnchor>
  <xdr:twoCellAnchor>
    <xdr:from>
      <xdr:col>3</xdr:col>
      <xdr:colOff>3933</xdr:colOff>
      <xdr:row>306</xdr:row>
      <xdr:rowOff>0</xdr:rowOff>
    </xdr:from>
    <xdr:to>
      <xdr:col>15</xdr:col>
      <xdr:colOff>608407</xdr:colOff>
      <xdr:row>306</xdr:row>
      <xdr:rowOff>0</xdr:rowOff>
    </xdr:to>
    <xdr:pic>
      <xdr:nvPicPr>
        <xdr:cNvPr id="40" name="image2.png" descr=" "/>
        <xdr:cNvPicPr/>
      </xdr:nvPicPr>
      <xdr:blipFill>
        <a:blip xmlns:r="http://schemas.openxmlformats.org/officeDocument/2006/relationships" r:embed="rId1"/>
        <a:srcRect/>
        <a:stretch>
          <a:fillRect/>
        </a:stretch>
      </xdr:blipFill>
      <xdr:spPr>
        <a:xfrm>
          <a:off x="9171940" y="85130640"/>
          <a:ext cx="608965" cy="0"/>
        </a:xfrm>
        <a:prstGeom prst="rect">
          <a:avLst/>
        </a:prstGeom>
        <a:noFill/>
        <a:ln>
          <a:noFill/>
        </a:ln>
        <a:effectLst/>
      </xdr:spPr>
    </xdr:pic>
    <xdr:clientData/>
  </xdr:twoCellAnchor>
  <xdr:twoCellAnchor>
    <xdr:from>
      <xdr:col>3</xdr:col>
      <xdr:colOff>3933</xdr:colOff>
      <xdr:row>306</xdr:row>
      <xdr:rowOff>0</xdr:rowOff>
    </xdr:from>
    <xdr:to>
      <xdr:col>15</xdr:col>
      <xdr:colOff>608407</xdr:colOff>
      <xdr:row>306</xdr:row>
      <xdr:rowOff>0</xdr:rowOff>
    </xdr:to>
    <xdr:pic>
      <xdr:nvPicPr>
        <xdr:cNvPr id="41" name="image2.png" descr=" "/>
        <xdr:cNvPicPr/>
      </xdr:nvPicPr>
      <xdr:blipFill>
        <a:blip xmlns:r="http://schemas.openxmlformats.org/officeDocument/2006/relationships" r:embed="rId1"/>
        <a:srcRect/>
        <a:stretch>
          <a:fillRect/>
        </a:stretch>
      </xdr:blipFill>
      <xdr:spPr>
        <a:xfrm>
          <a:off x="9171940" y="85130640"/>
          <a:ext cx="608965" cy="0"/>
        </a:xfrm>
        <a:prstGeom prst="rect">
          <a:avLst/>
        </a:prstGeom>
        <a:noFill/>
        <a:ln>
          <a:noFill/>
        </a:ln>
        <a:effectLst/>
      </xdr:spPr>
    </xdr:pic>
    <xdr:clientData/>
  </xdr:twoCellAnchor>
  <xdr:twoCellAnchor>
    <xdr:from>
      <xdr:col>3</xdr:col>
      <xdr:colOff>3933</xdr:colOff>
      <xdr:row>306</xdr:row>
      <xdr:rowOff>0</xdr:rowOff>
    </xdr:from>
    <xdr:to>
      <xdr:col>15</xdr:col>
      <xdr:colOff>608407</xdr:colOff>
      <xdr:row>306</xdr:row>
      <xdr:rowOff>0</xdr:rowOff>
    </xdr:to>
    <xdr:pic>
      <xdr:nvPicPr>
        <xdr:cNvPr id="42" name="image2.png" descr=" "/>
        <xdr:cNvPicPr/>
      </xdr:nvPicPr>
      <xdr:blipFill>
        <a:blip xmlns:r="http://schemas.openxmlformats.org/officeDocument/2006/relationships" r:embed="rId1"/>
        <a:srcRect/>
        <a:stretch>
          <a:fillRect/>
        </a:stretch>
      </xdr:blipFill>
      <xdr:spPr>
        <a:xfrm>
          <a:off x="9171940" y="85130640"/>
          <a:ext cx="608965" cy="0"/>
        </a:xfrm>
        <a:prstGeom prst="rect">
          <a:avLst/>
        </a:prstGeom>
        <a:noFill/>
        <a:ln>
          <a:noFill/>
        </a:ln>
        <a:effectLst/>
      </xdr:spPr>
    </xdr:pic>
    <xdr:clientData/>
  </xdr:twoCellAnchor>
  <xdr:twoCellAnchor>
    <xdr:from>
      <xdr:col>3</xdr:col>
      <xdr:colOff>3933</xdr:colOff>
      <xdr:row>306</xdr:row>
      <xdr:rowOff>0</xdr:rowOff>
    </xdr:from>
    <xdr:to>
      <xdr:col>15</xdr:col>
      <xdr:colOff>608407</xdr:colOff>
      <xdr:row>306</xdr:row>
      <xdr:rowOff>0</xdr:rowOff>
    </xdr:to>
    <xdr:pic>
      <xdr:nvPicPr>
        <xdr:cNvPr id="43" name="image2.png" descr=" "/>
        <xdr:cNvPicPr/>
      </xdr:nvPicPr>
      <xdr:blipFill>
        <a:blip xmlns:r="http://schemas.openxmlformats.org/officeDocument/2006/relationships" r:embed="rId1"/>
        <a:srcRect/>
        <a:stretch>
          <a:fillRect/>
        </a:stretch>
      </xdr:blipFill>
      <xdr:spPr>
        <a:xfrm>
          <a:off x="9171940" y="85130640"/>
          <a:ext cx="608965" cy="0"/>
        </a:xfrm>
        <a:prstGeom prst="rect">
          <a:avLst/>
        </a:prstGeom>
        <a:noFill/>
        <a:ln>
          <a:noFill/>
        </a:ln>
        <a:effectLst/>
      </xdr:spPr>
    </xdr:pic>
    <xdr:clientData/>
  </xdr:twoCellAnchor>
  <xdr:twoCellAnchor>
    <xdr:from>
      <xdr:col>3</xdr:col>
      <xdr:colOff>3933</xdr:colOff>
      <xdr:row>306</xdr:row>
      <xdr:rowOff>0</xdr:rowOff>
    </xdr:from>
    <xdr:to>
      <xdr:col>15</xdr:col>
      <xdr:colOff>608407</xdr:colOff>
      <xdr:row>306</xdr:row>
      <xdr:rowOff>0</xdr:rowOff>
    </xdr:to>
    <xdr:pic>
      <xdr:nvPicPr>
        <xdr:cNvPr id="44" name="image2.png" descr=" "/>
        <xdr:cNvPicPr/>
      </xdr:nvPicPr>
      <xdr:blipFill>
        <a:blip xmlns:r="http://schemas.openxmlformats.org/officeDocument/2006/relationships" r:embed="rId1"/>
        <a:srcRect/>
        <a:stretch>
          <a:fillRect/>
        </a:stretch>
      </xdr:blipFill>
      <xdr:spPr>
        <a:xfrm>
          <a:off x="9171940" y="85130640"/>
          <a:ext cx="608965" cy="0"/>
        </a:xfrm>
        <a:prstGeom prst="rect">
          <a:avLst/>
        </a:prstGeom>
        <a:noFill/>
        <a:ln>
          <a:noFill/>
        </a:ln>
        <a:effectLst/>
      </xdr:spPr>
    </xdr:pic>
    <xdr:clientData/>
  </xdr:twoCellAnchor>
  <xdr:twoCellAnchor>
    <xdr:from>
      <xdr:col>9</xdr:col>
      <xdr:colOff>149474</xdr:colOff>
      <xdr:row>306</xdr:row>
      <xdr:rowOff>0</xdr:rowOff>
    </xdr:from>
    <xdr:to>
      <xdr:col>15</xdr:col>
      <xdr:colOff>612307</xdr:colOff>
      <xdr:row>306</xdr:row>
      <xdr:rowOff>0</xdr:rowOff>
    </xdr:to>
    <xdr:pic>
      <xdr:nvPicPr>
        <xdr:cNvPr id="45" name="image2.png" descr=" "/>
        <xdr:cNvPicPr/>
      </xdr:nvPicPr>
      <xdr:blipFill>
        <a:blip xmlns:r="http://schemas.openxmlformats.org/officeDocument/2006/relationships" r:embed="rId1"/>
        <a:srcRect/>
        <a:stretch>
          <a:fillRect/>
        </a:stretch>
      </xdr:blipFill>
      <xdr:spPr>
        <a:xfrm>
          <a:off x="9171940" y="85130640"/>
          <a:ext cx="612140" cy="0"/>
        </a:xfrm>
        <a:prstGeom prst="rect">
          <a:avLst/>
        </a:prstGeom>
        <a:noFill/>
        <a:ln>
          <a:noFill/>
        </a:ln>
        <a:effectLst/>
      </xdr:spPr>
    </xdr:pic>
    <xdr:clientData/>
  </xdr:twoCellAnchor>
  <xdr:twoCellAnchor>
    <xdr:from>
      <xdr:col>9</xdr:col>
      <xdr:colOff>149474</xdr:colOff>
      <xdr:row>306</xdr:row>
      <xdr:rowOff>0</xdr:rowOff>
    </xdr:from>
    <xdr:to>
      <xdr:col>15</xdr:col>
      <xdr:colOff>612307</xdr:colOff>
      <xdr:row>306</xdr:row>
      <xdr:rowOff>0</xdr:rowOff>
    </xdr:to>
    <xdr:pic>
      <xdr:nvPicPr>
        <xdr:cNvPr id="46" name="image2.png" descr=" "/>
        <xdr:cNvPicPr/>
      </xdr:nvPicPr>
      <xdr:blipFill>
        <a:blip xmlns:r="http://schemas.openxmlformats.org/officeDocument/2006/relationships" r:embed="rId1"/>
        <a:srcRect/>
        <a:stretch>
          <a:fillRect/>
        </a:stretch>
      </xdr:blipFill>
      <xdr:spPr>
        <a:xfrm>
          <a:off x="9171940" y="85130640"/>
          <a:ext cx="612140" cy="0"/>
        </a:xfrm>
        <a:prstGeom prst="rect">
          <a:avLst/>
        </a:prstGeom>
        <a:noFill/>
        <a:ln>
          <a:noFill/>
        </a:ln>
        <a:effectLst/>
      </xdr:spPr>
    </xdr:pic>
    <xdr:clientData/>
  </xdr:twoCellAnchor>
  <xdr:twoCellAnchor editAs="oneCell">
    <xdr:from>
      <xdr:col>5</xdr:col>
      <xdr:colOff>0</xdr:colOff>
      <xdr:row>306</xdr:row>
      <xdr:rowOff>0</xdr:rowOff>
    </xdr:from>
    <xdr:to>
      <xdr:col>5</xdr:col>
      <xdr:colOff>1549809</xdr:colOff>
      <xdr:row>306</xdr:row>
      <xdr:rowOff>0</xdr:rowOff>
    </xdr:to>
    <xdr:pic>
      <xdr:nvPicPr>
        <xdr:cNvPr id="47"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5</xdr:col>
      <xdr:colOff>0</xdr:colOff>
      <xdr:row>306</xdr:row>
      <xdr:rowOff>0</xdr:rowOff>
    </xdr:from>
    <xdr:to>
      <xdr:col>5</xdr:col>
      <xdr:colOff>1549809</xdr:colOff>
      <xdr:row>306</xdr:row>
      <xdr:rowOff>0</xdr:rowOff>
    </xdr:to>
    <xdr:pic>
      <xdr:nvPicPr>
        <xdr:cNvPr id="48"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6</xdr:col>
      <xdr:colOff>0</xdr:colOff>
      <xdr:row>306</xdr:row>
      <xdr:rowOff>0</xdr:rowOff>
    </xdr:from>
    <xdr:to>
      <xdr:col>6</xdr:col>
      <xdr:colOff>1549809</xdr:colOff>
      <xdr:row>306</xdr:row>
      <xdr:rowOff>0</xdr:rowOff>
    </xdr:to>
    <xdr:pic>
      <xdr:nvPicPr>
        <xdr:cNvPr id="49"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6</xdr:col>
      <xdr:colOff>0</xdr:colOff>
      <xdr:row>306</xdr:row>
      <xdr:rowOff>0</xdr:rowOff>
    </xdr:from>
    <xdr:to>
      <xdr:col>6</xdr:col>
      <xdr:colOff>1549809</xdr:colOff>
      <xdr:row>306</xdr:row>
      <xdr:rowOff>0</xdr:rowOff>
    </xdr:to>
    <xdr:pic>
      <xdr:nvPicPr>
        <xdr:cNvPr id="50"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7</xdr:col>
      <xdr:colOff>0</xdr:colOff>
      <xdr:row>306</xdr:row>
      <xdr:rowOff>0</xdr:rowOff>
    </xdr:from>
    <xdr:to>
      <xdr:col>7</xdr:col>
      <xdr:colOff>1549809</xdr:colOff>
      <xdr:row>306</xdr:row>
      <xdr:rowOff>0</xdr:rowOff>
    </xdr:to>
    <xdr:pic>
      <xdr:nvPicPr>
        <xdr:cNvPr id="51"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7</xdr:col>
      <xdr:colOff>0</xdr:colOff>
      <xdr:row>306</xdr:row>
      <xdr:rowOff>0</xdr:rowOff>
    </xdr:from>
    <xdr:to>
      <xdr:col>7</xdr:col>
      <xdr:colOff>1549809</xdr:colOff>
      <xdr:row>306</xdr:row>
      <xdr:rowOff>0</xdr:rowOff>
    </xdr:to>
    <xdr:pic>
      <xdr:nvPicPr>
        <xdr:cNvPr id="52"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8</xdr:col>
      <xdr:colOff>0</xdr:colOff>
      <xdr:row>306</xdr:row>
      <xdr:rowOff>0</xdr:rowOff>
    </xdr:from>
    <xdr:to>
      <xdr:col>8</xdr:col>
      <xdr:colOff>1549809</xdr:colOff>
      <xdr:row>306</xdr:row>
      <xdr:rowOff>0</xdr:rowOff>
    </xdr:to>
    <xdr:pic>
      <xdr:nvPicPr>
        <xdr:cNvPr id="53"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8</xdr:col>
      <xdr:colOff>0</xdr:colOff>
      <xdr:row>306</xdr:row>
      <xdr:rowOff>0</xdr:rowOff>
    </xdr:from>
    <xdr:to>
      <xdr:col>8</xdr:col>
      <xdr:colOff>1549809</xdr:colOff>
      <xdr:row>306</xdr:row>
      <xdr:rowOff>0</xdr:rowOff>
    </xdr:to>
    <xdr:pic>
      <xdr:nvPicPr>
        <xdr:cNvPr id="54"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8</xdr:col>
      <xdr:colOff>0</xdr:colOff>
      <xdr:row>306</xdr:row>
      <xdr:rowOff>0</xdr:rowOff>
    </xdr:from>
    <xdr:to>
      <xdr:col>8</xdr:col>
      <xdr:colOff>1549809</xdr:colOff>
      <xdr:row>306</xdr:row>
      <xdr:rowOff>0</xdr:rowOff>
    </xdr:to>
    <xdr:pic>
      <xdr:nvPicPr>
        <xdr:cNvPr id="55"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8</xdr:col>
      <xdr:colOff>0</xdr:colOff>
      <xdr:row>306</xdr:row>
      <xdr:rowOff>0</xdr:rowOff>
    </xdr:from>
    <xdr:to>
      <xdr:col>8</xdr:col>
      <xdr:colOff>1549809</xdr:colOff>
      <xdr:row>306</xdr:row>
      <xdr:rowOff>0</xdr:rowOff>
    </xdr:to>
    <xdr:pic>
      <xdr:nvPicPr>
        <xdr:cNvPr id="56"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9</xdr:col>
      <xdr:colOff>0</xdr:colOff>
      <xdr:row>306</xdr:row>
      <xdr:rowOff>0</xdr:rowOff>
    </xdr:from>
    <xdr:to>
      <xdr:col>9</xdr:col>
      <xdr:colOff>1549809</xdr:colOff>
      <xdr:row>306</xdr:row>
      <xdr:rowOff>0</xdr:rowOff>
    </xdr:to>
    <xdr:pic>
      <xdr:nvPicPr>
        <xdr:cNvPr id="57"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9</xdr:col>
      <xdr:colOff>0</xdr:colOff>
      <xdr:row>306</xdr:row>
      <xdr:rowOff>0</xdr:rowOff>
    </xdr:from>
    <xdr:to>
      <xdr:col>9</xdr:col>
      <xdr:colOff>1549809</xdr:colOff>
      <xdr:row>306</xdr:row>
      <xdr:rowOff>0</xdr:rowOff>
    </xdr:to>
    <xdr:pic>
      <xdr:nvPicPr>
        <xdr:cNvPr id="58"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10</xdr:col>
      <xdr:colOff>0</xdr:colOff>
      <xdr:row>306</xdr:row>
      <xdr:rowOff>0</xdr:rowOff>
    </xdr:from>
    <xdr:to>
      <xdr:col>10</xdr:col>
      <xdr:colOff>1549809</xdr:colOff>
      <xdr:row>306</xdr:row>
      <xdr:rowOff>0</xdr:rowOff>
    </xdr:to>
    <xdr:pic>
      <xdr:nvPicPr>
        <xdr:cNvPr id="59"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10</xdr:col>
      <xdr:colOff>0</xdr:colOff>
      <xdr:row>306</xdr:row>
      <xdr:rowOff>0</xdr:rowOff>
    </xdr:from>
    <xdr:to>
      <xdr:col>10</xdr:col>
      <xdr:colOff>1549809</xdr:colOff>
      <xdr:row>306</xdr:row>
      <xdr:rowOff>0</xdr:rowOff>
    </xdr:to>
    <xdr:pic>
      <xdr:nvPicPr>
        <xdr:cNvPr id="60"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10</xdr:col>
      <xdr:colOff>0</xdr:colOff>
      <xdr:row>306</xdr:row>
      <xdr:rowOff>0</xdr:rowOff>
    </xdr:from>
    <xdr:to>
      <xdr:col>10</xdr:col>
      <xdr:colOff>1549809</xdr:colOff>
      <xdr:row>306</xdr:row>
      <xdr:rowOff>0</xdr:rowOff>
    </xdr:to>
    <xdr:pic>
      <xdr:nvPicPr>
        <xdr:cNvPr id="61"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10</xdr:col>
      <xdr:colOff>0</xdr:colOff>
      <xdr:row>306</xdr:row>
      <xdr:rowOff>0</xdr:rowOff>
    </xdr:from>
    <xdr:to>
      <xdr:col>10</xdr:col>
      <xdr:colOff>1549809</xdr:colOff>
      <xdr:row>306</xdr:row>
      <xdr:rowOff>0</xdr:rowOff>
    </xdr:to>
    <xdr:pic>
      <xdr:nvPicPr>
        <xdr:cNvPr id="62"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9</xdr:col>
      <xdr:colOff>538893</xdr:colOff>
      <xdr:row>343</xdr:row>
      <xdr:rowOff>88403</xdr:rowOff>
    </xdr:from>
    <xdr:to>
      <xdr:col>16</xdr:col>
      <xdr:colOff>1916872</xdr:colOff>
      <xdr:row>343</xdr:row>
      <xdr:rowOff>88403</xdr:rowOff>
    </xdr:to>
    <xdr:pic>
      <xdr:nvPicPr>
        <xdr:cNvPr id="63" name="image2.png" descr=" "/>
        <xdr:cNvPicPr/>
      </xdr:nvPicPr>
      <xdr:blipFill>
        <a:blip xmlns:r="http://schemas.openxmlformats.org/officeDocument/2006/relationships" r:embed="rId1"/>
        <a:srcRect/>
        <a:stretch>
          <a:fillRect/>
        </a:stretch>
      </xdr:blipFill>
      <xdr:spPr>
        <a:xfrm>
          <a:off x="9171940" y="94994728"/>
          <a:ext cx="15614650" cy="0"/>
        </a:xfrm>
        <a:prstGeom prst="rect">
          <a:avLst/>
        </a:prstGeom>
        <a:noFill/>
        <a:ln>
          <a:noFill/>
        </a:ln>
        <a:effectLst/>
      </xdr:spPr>
    </xdr:pic>
    <xdr:clientData/>
  </xdr:twoCellAnchor>
  <xdr:twoCellAnchor editAs="oneCell">
    <xdr:from>
      <xdr:col>9</xdr:col>
      <xdr:colOff>538893</xdr:colOff>
      <xdr:row>343</xdr:row>
      <xdr:rowOff>88403</xdr:rowOff>
    </xdr:from>
    <xdr:to>
      <xdr:col>16</xdr:col>
      <xdr:colOff>1916872</xdr:colOff>
      <xdr:row>343</xdr:row>
      <xdr:rowOff>88403</xdr:rowOff>
    </xdr:to>
    <xdr:pic>
      <xdr:nvPicPr>
        <xdr:cNvPr id="64" name="image2.png" descr=" "/>
        <xdr:cNvPicPr/>
      </xdr:nvPicPr>
      <xdr:blipFill>
        <a:blip xmlns:r="http://schemas.openxmlformats.org/officeDocument/2006/relationships" r:embed="rId1"/>
        <a:srcRect/>
        <a:stretch>
          <a:fillRect/>
        </a:stretch>
      </xdr:blipFill>
      <xdr:spPr>
        <a:xfrm>
          <a:off x="9171940" y="94994728"/>
          <a:ext cx="15614650" cy="0"/>
        </a:xfrm>
        <a:prstGeom prst="rect">
          <a:avLst/>
        </a:prstGeom>
        <a:noFill/>
        <a:ln>
          <a:noFill/>
        </a:ln>
        <a:effectLst/>
      </xdr:spPr>
    </xdr:pic>
    <xdr:clientData/>
  </xdr:twoCellAnchor>
  <xdr:twoCellAnchor editAs="oneCell">
    <xdr:from>
      <xdr:col>9</xdr:col>
      <xdr:colOff>538893</xdr:colOff>
      <xdr:row>343</xdr:row>
      <xdr:rowOff>88403</xdr:rowOff>
    </xdr:from>
    <xdr:to>
      <xdr:col>16</xdr:col>
      <xdr:colOff>1916872</xdr:colOff>
      <xdr:row>343</xdr:row>
      <xdr:rowOff>88403</xdr:rowOff>
    </xdr:to>
    <xdr:pic>
      <xdr:nvPicPr>
        <xdr:cNvPr id="65" name="image2.png" descr=" "/>
        <xdr:cNvPicPr/>
      </xdr:nvPicPr>
      <xdr:blipFill>
        <a:blip xmlns:r="http://schemas.openxmlformats.org/officeDocument/2006/relationships" r:embed="rId1"/>
        <a:srcRect/>
        <a:stretch>
          <a:fillRect/>
        </a:stretch>
      </xdr:blipFill>
      <xdr:spPr>
        <a:xfrm>
          <a:off x="9171940" y="94994728"/>
          <a:ext cx="15614650" cy="0"/>
        </a:xfrm>
        <a:prstGeom prst="rect">
          <a:avLst/>
        </a:prstGeom>
        <a:noFill/>
        <a:ln>
          <a:noFill/>
        </a:ln>
        <a:effectLst/>
      </xdr:spPr>
    </xdr:pic>
    <xdr:clientData/>
  </xdr:twoCellAnchor>
  <xdr:twoCellAnchor editAs="oneCell">
    <xdr:from>
      <xdr:col>9</xdr:col>
      <xdr:colOff>538893</xdr:colOff>
      <xdr:row>343</xdr:row>
      <xdr:rowOff>88403</xdr:rowOff>
    </xdr:from>
    <xdr:to>
      <xdr:col>16</xdr:col>
      <xdr:colOff>1916872</xdr:colOff>
      <xdr:row>343</xdr:row>
      <xdr:rowOff>88403</xdr:rowOff>
    </xdr:to>
    <xdr:pic>
      <xdr:nvPicPr>
        <xdr:cNvPr id="66" name="image2.png" descr=" "/>
        <xdr:cNvPicPr/>
      </xdr:nvPicPr>
      <xdr:blipFill>
        <a:blip xmlns:r="http://schemas.openxmlformats.org/officeDocument/2006/relationships" r:embed="rId1"/>
        <a:srcRect/>
        <a:stretch>
          <a:fillRect/>
        </a:stretch>
      </xdr:blipFill>
      <xdr:spPr>
        <a:xfrm>
          <a:off x="9171940" y="94994728"/>
          <a:ext cx="15614650" cy="0"/>
        </a:xfrm>
        <a:prstGeom prst="rect">
          <a:avLst/>
        </a:prstGeom>
        <a:noFill/>
        <a:ln>
          <a:noFill/>
        </a:ln>
        <a:effectLst/>
      </xdr:spPr>
    </xdr:pic>
    <xdr:clientData/>
  </xdr:twoCellAnchor>
  <xdr:twoCellAnchor editAs="oneCell">
    <xdr:from>
      <xdr:col>9</xdr:col>
      <xdr:colOff>538893</xdr:colOff>
      <xdr:row>343</xdr:row>
      <xdr:rowOff>88403</xdr:rowOff>
    </xdr:from>
    <xdr:to>
      <xdr:col>16</xdr:col>
      <xdr:colOff>1916872</xdr:colOff>
      <xdr:row>343</xdr:row>
      <xdr:rowOff>88403</xdr:rowOff>
    </xdr:to>
    <xdr:pic>
      <xdr:nvPicPr>
        <xdr:cNvPr id="67" name="image2.png" descr=" "/>
        <xdr:cNvPicPr/>
      </xdr:nvPicPr>
      <xdr:blipFill>
        <a:blip xmlns:r="http://schemas.openxmlformats.org/officeDocument/2006/relationships" r:embed="rId1"/>
        <a:srcRect/>
        <a:stretch>
          <a:fillRect/>
        </a:stretch>
      </xdr:blipFill>
      <xdr:spPr>
        <a:xfrm>
          <a:off x="9171940" y="94994728"/>
          <a:ext cx="15614650" cy="0"/>
        </a:xfrm>
        <a:prstGeom prst="rect">
          <a:avLst/>
        </a:prstGeom>
        <a:noFill/>
        <a:ln>
          <a:noFill/>
        </a:ln>
        <a:effectLst/>
      </xdr:spPr>
    </xdr:pic>
    <xdr:clientData/>
  </xdr:twoCellAnchor>
  <xdr:twoCellAnchor editAs="oneCell">
    <xdr:from>
      <xdr:col>9</xdr:col>
      <xdr:colOff>538893</xdr:colOff>
      <xdr:row>343</xdr:row>
      <xdr:rowOff>88403</xdr:rowOff>
    </xdr:from>
    <xdr:to>
      <xdr:col>16</xdr:col>
      <xdr:colOff>1916872</xdr:colOff>
      <xdr:row>343</xdr:row>
      <xdr:rowOff>88403</xdr:rowOff>
    </xdr:to>
    <xdr:pic>
      <xdr:nvPicPr>
        <xdr:cNvPr id="68" name="image2.png" descr=" "/>
        <xdr:cNvPicPr/>
      </xdr:nvPicPr>
      <xdr:blipFill>
        <a:blip xmlns:r="http://schemas.openxmlformats.org/officeDocument/2006/relationships" r:embed="rId1"/>
        <a:srcRect/>
        <a:stretch>
          <a:fillRect/>
        </a:stretch>
      </xdr:blipFill>
      <xdr:spPr>
        <a:xfrm>
          <a:off x="9171940" y="94994728"/>
          <a:ext cx="15614650" cy="0"/>
        </a:xfrm>
        <a:prstGeom prst="rect">
          <a:avLst/>
        </a:prstGeom>
        <a:noFill/>
        <a:ln>
          <a:noFill/>
        </a:ln>
        <a:effectLst/>
      </xdr:spPr>
    </xdr:pic>
    <xdr:clientData/>
  </xdr:twoCellAnchor>
  <xdr:twoCellAnchor editAs="oneCell">
    <xdr:from>
      <xdr:col>9</xdr:col>
      <xdr:colOff>1058118</xdr:colOff>
      <xdr:row>306</xdr:row>
      <xdr:rowOff>0</xdr:rowOff>
    </xdr:from>
    <xdr:to>
      <xdr:col>29</xdr:col>
      <xdr:colOff>508820</xdr:colOff>
      <xdr:row>306</xdr:row>
      <xdr:rowOff>0</xdr:rowOff>
    </xdr:to>
    <xdr:pic>
      <xdr:nvPicPr>
        <xdr:cNvPr id="69" name="image2.png" descr=" "/>
        <xdr:cNvPicPr/>
      </xdr:nvPicPr>
      <xdr:blipFill>
        <a:blip xmlns:r="http://schemas.openxmlformats.org/officeDocument/2006/relationships" r:embed="rId1"/>
        <a:srcRect/>
        <a:stretch>
          <a:fillRect/>
        </a:stretch>
      </xdr:blipFill>
      <xdr:spPr>
        <a:xfrm>
          <a:off x="9171940" y="85130640"/>
          <a:ext cx="29088716" cy="0"/>
        </a:xfrm>
        <a:prstGeom prst="rect">
          <a:avLst/>
        </a:prstGeom>
        <a:noFill/>
        <a:ln>
          <a:noFill/>
        </a:ln>
        <a:effectLst/>
      </xdr:spPr>
    </xdr:pic>
    <xdr:clientData/>
  </xdr:twoCellAnchor>
  <xdr:twoCellAnchor editAs="oneCell">
    <xdr:from>
      <xdr:col>9</xdr:col>
      <xdr:colOff>1058118</xdr:colOff>
      <xdr:row>306</xdr:row>
      <xdr:rowOff>0</xdr:rowOff>
    </xdr:from>
    <xdr:to>
      <xdr:col>29</xdr:col>
      <xdr:colOff>508820</xdr:colOff>
      <xdr:row>306</xdr:row>
      <xdr:rowOff>0</xdr:rowOff>
    </xdr:to>
    <xdr:pic>
      <xdr:nvPicPr>
        <xdr:cNvPr id="70" name="image2.png" descr=" "/>
        <xdr:cNvPicPr/>
      </xdr:nvPicPr>
      <xdr:blipFill>
        <a:blip xmlns:r="http://schemas.openxmlformats.org/officeDocument/2006/relationships" r:embed="rId1"/>
        <a:srcRect/>
        <a:stretch>
          <a:fillRect/>
        </a:stretch>
      </xdr:blipFill>
      <xdr:spPr>
        <a:xfrm>
          <a:off x="9171940" y="85130640"/>
          <a:ext cx="29088716" cy="0"/>
        </a:xfrm>
        <a:prstGeom prst="rect">
          <a:avLst/>
        </a:prstGeom>
        <a:noFill/>
        <a:ln>
          <a:noFill/>
        </a:ln>
        <a:effectLst/>
      </xdr:spPr>
    </xdr:pic>
    <xdr:clientData/>
  </xdr:twoCellAnchor>
  <xdr:twoCellAnchor editAs="oneCell">
    <xdr:from>
      <xdr:col>4</xdr:col>
      <xdr:colOff>3933</xdr:colOff>
      <xdr:row>306</xdr:row>
      <xdr:rowOff>0</xdr:rowOff>
    </xdr:from>
    <xdr:to>
      <xdr:col>4</xdr:col>
      <xdr:colOff>1758286</xdr:colOff>
      <xdr:row>306</xdr:row>
      <xdr:rowOff>0</xdr:rowOff>
    </xdr:to>
    <xdr:pic>
      <xdr:nvPicPr>
        <xdr:cNvPr id="71" name="image2.png" descr=" "/>
        <xdr:cNvPicPr/>
      </xdr:nvPicPr>
      <xdr:blipFill>
        <a:blip xmlns:r="http://schemas.openxmlformats.org/officeDocument/2006/relationships" r:embed="rId1"/>
        <a:srcRect/>
        <a:stretch>
          <a:fillRect/>
        </a:stretch>
      </xdr:blipFill>
      <xdr:spPr>
        <a:xfrm>
          <a:off x="9171940" y="85130640"/>
          <a:ext cx="1755140" cy="0"/>
        </a:xfrm>
        <a:prstGeom prst="rect">
          <a:avLst/>
        </a:prstGeom>
        <a:noFill/>
        <a:ln>
          <a:noFill/>
        </a:ln>
        <a:effectLst/>
      </xdr:spPr>
    </xdr:pic>
    <xdr:clientData/>
  </xdr:twoCellAnchor>
  <xdr:twoCellAnchor editAs="oneCell">
    <xdr:from>
      <xdr:col>4</xdr:col>
      <xdr:colOff>3933</xdr:colOff>
      <xdr:row>306</xdr:row>
      <xdr:rowOff>0</xdr:rowOff>
    </xdr:from>
    <xdr:to>
      <xdr:col>4</xdr:col>
      <xdr:colOff>1758286</xdr:colOff>
      <xdr:row>306</xdr:row>
      <xdr:rowOff>0</xdr:rowOff>
    </xdr:to>
    <xdr:pic>
      <xdr:nvPicPr>
        <xdr:cNvPr id="72" name="image2.png" descr=" "/>
        <xdr:cNvPicPr/>
      </xdr:nvPicPr>
      <xdr:blipFill>
        <a:blip xmlns:r="http://schemas.openxmlformats.org/officeDocument/2006/relationships" r:embed="rId1"/>
        <a:srcRect/>
        <a:stretch>
          <a:fillRect/>
        </a:stretch>
      </xdr:blipFill>
      <xdr:spPr>
        <a:xfrm>
          <a:off x="9171940" y="85130640"/>
          <a:ext cx="1755140" cy="0"/>
        </a:xfrm>
        <a:prstGeom prst="rect">
          <a:avLst/>
        </a:prstGeom>
        <a:noFill/>
        <a:ln>
          <a:noFill/>
        </a:ln>
        <a:effectLst/>
      </xdr:spPr>
    </xdr:pic>
    <xdr:clientData/>
  </xdr:twoCellAnchor>
  <xdr:twoCellAnchor editAs="oneCell">
    <xdr:from>
      <xdr:col>4</xdr:col>
      <xdr:colOff>3933</xdr:colOff>
      <xdr:row>306</xdr:row>
      <xdr:rowOff>0</xdr:rowOff>
    </xdr:from>
    <xdr:to>
      <xdr:col>4</xdr:col>
      <xdr:colOff>1758286</xdr:colOff>
      <xdr:row>306</xdr:row>
      <xdr:rowOff>0</xdr:rowOff>
    </xdr:to>
    <xdr:pic>
      <xdr:nvPicPr>
        <xdr:cNvPr id="73" name="image2.png" descr=" "/>
        <xdr:cNvPicPr/>
      </xdr:nvPicPr>
      <xdr:blipFill>
        <a:blip xmlns:r="http://schemas.openxmlformats.org/officeDocument/2006/relationships" r:embed="rId1"/>
        <a:srcRect/>
        <a:stretch>
          <a:fillRect/>
        </a:stretch>
      </xdr:blipFill>
      <xdr:spPr>
        <a:xfrm>
          <a:off x="9171940" y="85130640"/>
          <a:ext cx="1755140" cy="0"/>
        </a:xfrm>
        <a:prstGeom prst="rect">
          <a:avLst/>
        </a:prstGeom>
        <a:noFill/>
        <a:ln>
          <a:noFill/>
        </a:ln>
        <a:effectLst/>
      </xdr:spPr>
    </xdr:pic>
    <xdr:clientData/>
  </xdr:twoCellAnchor>
  <xdr:twoCellAnchor editAs="oneCell">
    <xdr:from>
      <xdr:col>4</xdr:col>
      <xdr:colOff>3933</xdr:colOff>
      <xdr:row>306</xdr:row>
      <xdr:rowOff>0</xdr:rowOff>
    </xdr:from>
    <xdr:to>
      <xdr:col>4</xdr:col>
      <xdr:colOff>1758286</xdr:colOff>
      <xdr:row>306</xdr:row>
      <xdr:rowOff>0</xdr:rowOff>
    </xdr:to>
    <xdr:pic>
      <xdr:nvPicPr>
        <xdr:cNvPr id="74" name="image2.png" descr=" "/>
        <xdr:cNvPicPr/>
      </xdr:nvPicPr>
      <xdr:blipFill>
        <a:blip xmlns:r="http://schemas.openxmlformats.org/officeDocument/2006/relationships" r:embed="rId1"/>
        <a:srcRect/>
        <a:stretch>
          <a:fillRect/>
        </a:stretch>
      </xdr:blipFill>
      <xdr:spPr>
        <a:xfrm>
          <a:off x="9171940" y="85130640"/>
          <a:ext cx="1755140" cy="0"/>
        </a:xfrm>
        <a:prstGeom prst="rect">
          <a:avLst/>
        </a:prstGeom>
        <a:noFill/>
        <a:ln>
          <a:noFill/>
        </a:ln>
        <a:effectLst/>
      </xdr:spPr>
    </xdr:pic>
    <xdr:clientData/>
  </xdr:twoCellAnchor>
  <xdr:twoCellAnchor editAs="oneCell">
    <xdr:from>
      <xdr:col>4</xdr:col>
      <xdr:colOff>3933</xdr:colOff>
      <xdr:row>306</xdr:row>
      <xdr:rowOff>0</xdr:rowOff>
    </xdr:from>
    <xdr:to>
      <xdr:col>4</xdr:col>
      <xdr:colOff>1758286</xdr:colOff>
      <xdr:row>306</xdr:row>
      <xdr:rowOff>0</xdr:rowOff>
    </xdr:to>
    <xdr:pic>
      <xdr:nvPicPr>
        <xdr:cNvPr id="75" name="image2.png" descr=" "/>
        <xdr:cNvPicPr/>
      </xdr:nvPicPr>
      <xdr:blipFill>
        <a:blip xmlns:r="http://schemas.openxmlformats.org/officeDocument/2006/relationships" r:embed="rId1"/>
        <a:srcRect/>
        <a:stretch>
          <a:fillRect/>
        </a:stretch>
      </xdr:blipFill>
      <xdr:spPr>
        <a:xfrm>
          <a:off x="9171940" y="85130640"/>
          <a:ext cx="1755140" cy="0"/>
        </a:xfrm>
        <a:prstGeom prst="rect">
          <a:avLst/>
        </a:prstGeom>
        <a:noFill/>
        <a:ln>
          <a:noFill/>
        </a:ln>
        <a:effectLst/>
      </xdr:spPr>
    </xdr:pic>
    <xdr:clientData/>
  </xdr:twoCellAnchor>
  <xdr:twoCellAnchor editAs="oneCell">
    <xdr:from>
      <xdr:col>4</xdr:col>
      <xdr:colOff>3933</xdr:colOff>
      <xdr:row>306</xdr:row>
      <xdr:rowOff>0</xdr:rowOff>
    </xdr:from>
    <xdr:to>
      <xdr:col>4</xdr:col>
      <xdr:colOff>1758286</xdr:colOff>
      <xdr:row>306</xdr:row>
      <xdr:rowOff>0</xdr:rowOff>
    </xdr:to>
    <xdr:pic>
      <xdr:nvPicPr>
        <xdr:cNvPr id="76" name="image2.png" descr=" "/>
        <xdr:cNvPicPr/>
      </xdr:nvPicPr>
      <xdr:blipFill>
        <a:blip xmlns:r="http://schemas.openxmlformats.org/officeDocument/2006/relationships" r:embed="rId1"/>
        <a:srcRect/>
        <a:stretch>
          <a:fillRect/>
        </a:stretch>
      </xdr:blipFill>
      <xdr:spPr>
        <a:xfrm>
          <a:off x="9171940" y="85130640"/>
          <a:ext cx="1755140" cy="0"/>
        </a:xfrm>
        <a:prstGeom prst="rect">
          <a:avLst/>
        </a:prstGeom>
        <a:noFill/>
        <a:ln>
          <a:noFill/>
        </a:ln>
        <a:effectLst/>
      </xdr:spPr>
    </xdr:pic>
    <xdr:clientData/>
  </xdr:twoCellAnchor>
  <xdr:twoCellAnchor editAs="oneCell">
    <xdr:from>
      <xdr:col>10</xdr:col>
      <xdr:colOff>149474</xdr:colOff>
      <xdr:row>306</xdr:row>
      <xdr:rowOff>0</xdr:rowOff>
    </xdr:from>
    <xdr:to>
      <xdr:col>12</xdr:col>
      <xdr:colOff>819111</xdr:colOff>
      <xdr:row>306</xdr:row>
      <xdr:rowOff>0</xdr:rowOff>
    </xdr:to>
    <xdr:pic>
      <xdr:nvPicPr>
        <xdr:cNvPr id="77" name="image2.png" descr=" "/>
        <xdr:cNvPicPr/>
      </xdr:nvPicPr>
      <xdr:blipFill>
        <a:blip xmlns:r="http://schemas.openxmlformats.org/officeDocument/2006/relationships" r:embed="rId1"/>
        <a:srcRect/>
        <a:stretch>
          <a:fillRect/>
        </a:stretch>
      </xdr:blipFill>
      <xdr:spPr>
        <a:xfrm>
          <a:off x="9171940" y="85130640"/>
          <a:ext cx="5514340" cy="0"/>
        </a:xfrm>
        <a:prstGeom prst="rect">
          <a:avLst/>
        </a:prstGeom>
        <a:noFill/>
        <a:ln>
          <a:noFill/>
        </a:ln>
        <a:effectLst/>
      </xdr:spPr>
    </xdr:pic>
    <xdr:clientData/>
  </xdr:twoCellAnchor>
  <xdr:twoCellAnchor editAs="oneCell">
    <xdr:from>
      <xdr:col>10</xdr:col>
      <xdr:colOff>149474</xdr:colOff>
      <xdr:row>306</xdr:row>
      <xdr:rowOff>0</xdr:rowOff>
    </xdr:from>
    <xdr:to>
      <xdr:col>12</xdr:col>
      <xdr:colOff>819111</xdr:colOff>
      <xdr:row>306</xdr:row>
      <xdr:rowOff>0</xdr:rowOff>
    </xdr:to>
    <xdr:pic>
      <xdr:nvPicPr>
        <xdr:cNvPr id="78" name="image2.png" descr=" "/>
        <xdr:cNvPicPr/>
      </xdr:nvPicPr>
      <xdr:blipFill>
        <a:blip xmlns:r="http://schemas.openxmlformats.org/officeDocument/2006/relationships" r:embed="rId1"/>
        <a:srcRect/>
        <a:stretch>
          <a:fillRect/>
        </a:stretch>
      </xdr:blipFill>
      <xdr:spPr>
        <a:xfrm>
          <a:off x="9171940" y="85130640"/>
          <a:ext cx="5514340" cy="0"/>
        </a:xfrm>
        <a:prstGeom prst="rect">
          <a:avLst/>
        </a:prstGeom>
        <a:noFill/>
        <a:ln>
          <a:noFill/>
        </a:ln>
        <a:effectLst/>
      </xdr:spPr>
    </xdr:pic>
    <xdr:clientData/>
  </xdr:twoCellAnchor>
  <xdr:twoCellAnchor>
    <xdr:from>
      <xdr:col>1</xdr:col>
      <xdr:colOff>3189183</xdr:colOff>
      <xdr:row>1855</xdr:row>
      <xdr:rowOff>0</xdr:rowOff>
    </xdr:from>
    <xdr:to>
      <xdr:col>1</xdr:col>
      <xdr:colOff>3189183</xdr:colOff>
      <xdr:row>1855</xdr:row>
      <xdr:rowOff>0</xdr:rowOff>
    </xdr:to>
    <xdr:pic>
      <xdr:nvPicPr>
        <xdr:cNvPr id="79" name="image1.png" descr=" "/>
        <xdr:cNvPicPr/>
      </xdr:nvPicPr>
      <xdr:blipFill>
        <a:blip xmlns:r="http://schemas.openxmlformats.org/officeDocument/2006/relationships" r:embed="rId4"/>
        <a:srcRect/>
        <a:stretch>
          <a:fillRect/>
        </a:stretch>
      </xdr:blipFill>
      <xdr:spPr>
        <a:xfrm>
          <a:off x="4311650" y="500281568"/>
          <a:ext cx="0" cy="7616"/>
        </a:xfrm>
        <a:prstGeom prst="rect">
          <a:avLst/>
        </a:prstGeom>
        <a:noFill/>
        <a:ln w="9525" cap="flat" cmpd="sng">
          <a:noFill/>
          <a:prstDash val="solid"/>
          <a:miter/>
        </a:ln>
        <a:effectLst/>
      </xdr:spPr>
    </xdr:pic>
    <xdr:clientData/>
  </xdr:twoCellAnchor>
  <xdr:twoCellAnchor>
    <xdr:from>
      <xdr:col>1</xdr:col>
      <xdr:colOff>3189183</xdr:colOff>
      <xdr:row>1855</xdr:row>
      <xdr:rowOff>0</xdr:rowOff>
    </xdr:from>
    <xdr:to>
      <xdr:col>1</xdr:col>
      <xdr:colOff>3189183</xdr:colOff>
      <xdr:row>1855</xdr:row>
      <xdr:rowOff>0</xdr:rowOff>
    </xdr:to>
    <xdr:pic>
      <xdr:nvPicPr>
        <xdr:cNvPr id="80" name="image1.png" descr=" "/>
        <xdr:cNvPicPr/>
      </xdr:nvPicPr>
      <xdr:blipFill>
        <a:blip xmlns:r="http://schemas.openxmlformats.org/officeDocument/2006/relationships" r:embed="rId4"/>
        <a:srcRect/>
        <a:stretch>
          <a:fillRect/>
        </a:stretch>
      </xdr:blipFill>
      <xdr:spPr>
        <a:xfrm>
          <a:off x="4311650" y="500281568"/>
          <a:ext cx="0" cy="7616"/>
        </a:xfrm>
        <a:prstGeom prst="rect">
          <a:avLst/>
        </a:prstGeom>
        <a:noFill/>
        <a:ln w="9525" cap="flat" cmpd="sng">
          <a:noFill/>
          <a:prstDash val="solid"/>
          <a:miter/>
        </a:ln>
        <a:effectLst/>
      </xdr:spPr>
    </xdr:pic>
    <xdr:clientData/>
  </xdr:twoCellAnchor>
  <xdr:twoCellAnchor editAs="oneCell">
    <xdr:from>
      <xdr:col>5</xdr:col>
      <xdr:colOff>0</xdr:colOff>
      <xdr:row>306</xdr:row>
      <xdr:rowOff>0</xdr:rowOff>
    </xdr:from>
    <xdr:to>
      <xdr:col>5</xdr:col>
      <xdr:colOff>3103553</xdr:colOff>
      <xdr:row>306</xdr:row>
      <xdr:rowOff>0</xdr:rowOff>
    </xdr:to>
    <xdr:pic>
      <xdr:nvPicPr>
        <xdr:cNvPr id="81" name="image2.png" descr=" "/>
        <xdr:cNvPicPr/>
      </xdr:nvPicPr>
      <xdr:blipFill>
        <a:blip xmlns:r="http://schemas.openxmlformats.org/officeDocument/2006/relationships" r:embed="rId1"/>
        <a:srcRect/>
        <a:stretch>
          <a:fillRect/>
        </a:stretch>
      </xdr:blipFill>
      <xdr:spPr>
        <a:xfrm>
          <a:off x="9171940" y="85130640"/>
          <a:ext cx="3105150" cy="0"/>
        </a:xfrm>
        <a:prstGeom prst="rect">
          <a:avLst/>
        </a:prstGeom>
        <a:noFill/>
        <a:ln>
          <a:noFill/>
        </a:ln>
        <a:effectLst/>
      </xdr:spPr>
    </xdr:pic>
    <xdr:clientData/>
  </xdr:twoCellAnchor>
  <xdr:twoCellAnchor editAs="oneCell">
    <xdr:from>
      <xdr:col>8</xdr:col>
      <xdr:colOff>0</xdr:colOff>
      <xdr:row>306</xdr:row>
      <xdr:rowOff>0</xdr:rowOff>
    </xdr:from>
    <xdr:to>
      <xdr:col>8</xdr:col>
      <xdr:colOff>3103553</xdr:colOff>
      <xdr:row>306</xdr:row>
      <xdr:rowOff>0</xdr:rowOff>
    </xdr:to>
    <xdr:pic>
      <xdr:nvPicPr>
        <xdr:cNvPr id="82" name="image2.png" descr=" "/>
        <xdr:cNvPicPr/>
      </xdr:nvPicPr>
      <xdr:blipFill>
        <a:blip xmlns:r="http://schemas.openxmlformats.org/officeDocument/2006/relationships" r:embed="rId1"/>
        <a:srcRect/>
        <a:stretch>
          <a:fillRect/>
        </a:stretch>
      </xdr:blipFill>
      <xdr:spPr>
        <a:xfrm>
          <a:off x="9171940" y="85130640"/>
          <a:ext cx="3105150" cy="0"/>
        </a:xfrm>
        <a:prstGeom prst="rect">
          <a:avLst/>
        </a:prstGeom>
        <a:noFill/>
        <a:ln>
          <a:noFill/>
        </a:ln>
        <a:effectLst/>
      </xdr:spPr>
    </xdr:pic>
    <xdr:clientData/>
  </xdr:twoCellAnchor>
  <xdr:twoCellAnchor editAs="oneCell">
    <xdr:from>
      <xdr:col>5</xdr:col>
      <xdr:colOff>3933</xdr:colOff>
      <xdr:row>306</xdr:row>
      <xdr:rowOff>0</xdr:rowOff>
    </xdr:from>
    <xdr:to>
      <xdr:col>5</xdr:col>
      <xdr:colOff>3284495</xdr:colOff>
      <xdr:row>306</xdr:row>
      <xdr:rowOff>0</xdr:rowOff>
    </xdr:to>
    <xdr:pic>
      <xdr:nvPicPr>
        <xdr:cNvPr id="83" name="image2.png" descr=" "/>
        <xdr:cNvPicPr/>
      </xdr:nvPicPr>
      <xdr:blipFill>
        <a:blip xmlns:r="http://schemas.openxmlformats.org/officeDocument/2006/relationships" r:embed="rId1"/>
        <a:srcRect/>
        <a:stretch>
          <a:fillRect/>
        </a:stretch>
      </xdr:blipFill>
      <xdr:spPr>
        <a:xfrm>
          <a:off x="9171940" y="85130640"/>
          <a:ext cx="3279140" cy="0"/>
        </a:xfrm>
        <a:prstGeom prst="rect">
          <a:avLst/>
        </a:prstGeom>
        <a:noFill/>
        <a:ln>
          <a:noFill/>
        </a:ln>
        <a:effectLst/>
      </xdr:spPr>
    </xdr:pic>
    <xdr:clientData/>
  </xdr:twoCellAnchor>
  <xdr:twoCellAnchor editAs="oneCell">
    <xdr:from>
      <xdr:col>4</xdr:col>
      <xdr:colOff>0</xdr:colOff>
      <xdr:row>306</xdr:row>
      <xdr:rowOff>0</xdr:rowOff>
    </xdr:from>
    <xdr:to>
      <xdr:col>4</xdr:col>
      <xdr:colOff>3103553</xdr:colOff>
      <xdr:row>306</xdr:row>
      <xdr:rowOff>0</xdr:rowOff>
    </xdr:to>
    <xdr:pic>
      <xdr:nvPicPr>
        <xdr:cNvPr id="84" name="image2.png" descr=" "/>
        <xdr:cNvPicPr/>
      </xdr:nvPicPr>
      <xdr:blipFill>
        <a:blip xmlns:r="http://schemas.openxmlformats.org/officeDocument/2006/relationships" r:embed="rId1"/>
        <a:srcRect/>
        <a:stretch>
          <a:fillRect/>
        </a:stretch>
      </xdr:blipFill>
      <xdr:spPr>
        <a:xfrm>
          <a:off x="9171940" y="85130640"/>
          <a:ext cx="3105150" cy="0"/>
        </a:xfrm>
        <a:prstGeom prst="rect">
          <a:avLst/>
        </a:prstGeom>
        <a:noFill/>
        <a:ln>
          <a:noFill/>
        </a:ln>
        <a:effectLst/>
      </xdr:spPr>
    </xdr:pic>
    <xdr:clientData/>
  </xdr:twoCellAnchor>
  <xdr:twoCellAnchor editAs="oneCell">
    <xdr:from>
      <xdr:col>5</xdr:col>
      <xdr:colOff>0</xdr:colOff>
      <xdr:row>306</xdr:row>
      <xdr:rowOff>0</xdr:rowOff>
    </xdr:from>
    <xdr:to>
      <xdr:col>5</xdr:col>
      <xdr:colOff>1549809</xdr:colOff>
      <xdr:row>306</xdr:row>
      <xdr:rowOff>0</xdr:rowOff>
    </xdr:to>
    <xdr:pic>
      <xdr:nvPicPr>
        <xdr:cNvPr id="85"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5</xdr:col>
      <xdr:colOff>0</xdr:colOff>
      <xdr:row>306</xdr:row>
      <xdr:rowOff>0</xdr:rowOff>
    </xdr:from>
    <xdr:to>
      <xdr:col>5</xdr:col>
      <xdr:colOff>1549809</xdr:colOff>
      <xdr:row>306</xdr:row>
      <xdr:rowOff>0</xdr:rowOff>
    </xdr:to>
    <xdr:pic>
      <xdr:nvPicPr>
        <xdr:cNvPr id="86"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6</xdr:col>
      <xdr:colOff>0</xdr:colOff>
      <xdr:row>306</xdr:row>
      <xdr:rowOff>0</xdr:rowOff>
    </xdr:from>
    <xdr:to>
      <xdr:col>6</xdr:col>
      <xdr:colOff>1549809</xdr:colOff>
      <xdr:row>306</xdr:row>
      <xdr:rowOff>0</xdr:rowOff>
    </xdr:to>
    <xdr:pic>
      <xdr:nvPicPr>
        <xdr:cNvPr id="87"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6</xdr:col>
      <xdr:colOff>0</xdr:colOff>
      <xdr:row>306</xdr:row>
      <xdr:rowOff>0</xdr:rowOff>
    </xdr:from>
    <xdr:to>
      <xdr:col>6</xdr:col>
      <xdr:colOff>1549809</xdr:colOff>
      <xdr:row>306</xdr:row>
      <xdr:rowOff>0</xdr:rowOff>
    </xdr:to>
    <xdr:pic>
      <xdr:nvPicPr>
        <xdr:cNvPr id="88"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7</xdr:col>
      <xdr:colOff>0</xdr:colOff>
      <xdr:row>306</xdr:row>
      <xdr:rowOff>0</xdr:rowOff>
    </xdr:from>
    <xdr:to>
      <xdr:col>7</xdr:col>
      <xdr:colOff>1549809</xdr:colOff>
      <xdr:row>306</xdr:row>
      <xdr:rowOff>0</xdr:rowOff>
    </xdr:to>
    <xdr:pic>
      <xdr:nvPicPr>
        <xdr:cNvPr id="89"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7</xdr:col>
      <xdr:colOff>0</xdr:colOff>
      <xdr:row>306</xdr:row>
      <xdr:rowOff>0</xdr:rowOff>
    </xdr:from>
    <xdr:to>
      <xdr:col>7</xdr:col>
      <xdr:colOff>1549809</xdr:colOff>
      <xdr:row>306</xdr:row>
      <xdr:rowOff>0</xdr:rowOff>
    </xdr:to>
    <xdr:pic>
      <xdr:nvPicPr>
        <xdr:cNvPr id="90"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8</xdr:col>
      <xdr:colOff>0</xdr:colOff>
      <xdr:row>306</xdr:row>
      <xdr:rowOff>0</xdr:rowOff>
    </xdr:from>
    <xdr:to>
      <xdr:col>8</xdr:col>
      <xdr:colOff>1549809</xdr:colOff>
      <xdr:row>306</xdr:row>
      <xdr:rowOff>0</xdr:rowOff>
    </xdr:to>
    <xdr:pic>
      <xdr:nvPicPr>
        <xdr:cNvPr id="91"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8</xdr:col>
      <xdr:colOff>0</xdr:colOff>
      <xdr:row>306</xdr:row>
      <xdr:rowOff>0</xdr:rowOff>
    </xdr:from>
    <xdr:to>
      <xdr:col>8</xdr:col>
      <xdr:colOff>1549809</xdr:colOff>
      <xdr:row>306</xdr:row>
      <xdr:rowOff>0</xdr:rowOff>
    </xdr:to>
    <xdr:pic>
      <xdr:nvPicPr>
        <xdr:cNvPr id="92"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7</xdr:col>
      <xdr:colOff>0</xdr:colOff>
      <xdr:row>306</xdr:row>
      <xdr:rowOff>0</xdr:rowOff>
    </xdr:from>
    <xdr:to>
      <xdr:col>7</xdr:col>
      <xdr:colOff>3103553</xdr:colOff>
      <xdr:row>306</xdr:row>
      <xdr:rowOff>0</xdr:rowOff>
    </xdr:to>
    <xdr:pic>
      <xdr:nvPicPr>
        <xdr:cNvPr id="93" name="image2.png" descr=" "/>
        <xdr:cNvPicPr/>
      </xdr:nvPicPr>
      <xdr:blipFill>
        <a:blip xmlns:r="http://schemas.openxmlformats.org/officeDocument/2006/relationships" r:embed="rId1"/>
        <a:srcRect/>
        <a:stretch>
          <a:fillRect/>
        </a:stretch>
      </xdr:blipFill>
      <xdr:spPr>
        <a:xfrm>
          <a:off x="9171940" y="85130640"/>
          <a:ext cx="3105150" cy="0"/>
        </a:xfrm>
        <a:prstGeom prst="rect">
          <a:avLst/>
        </a:prstGeom>
        <a:noFill/>
        <a:ln>
          <a:noFill/>
        </a:ln>
        <a:effectLst/>
      </xdr:spPr>
    </xdr:pic>
    <xdr:clientData/>
  </xdr:twoCellAnchor>
  <xdr:twoCellAnchor editAs="oneCell">
    <xdr:from>
      <xdr:col>8</xdr:col>
      <xdr:colOff>0</xdr:colOff>
      <xdr:row>306</xdr:row>
      <xdr:rowOff>0</xdr:rowOff>
    </xdr:from>
    <xdr:to>
      <xdr:col>8</xdr:col>
      <xdr:colOff>1549809</xdr:colOff>
      <xdr:row>306</xdr:row>
      <xdr:rowOff>0</xdr:rowOff>
    </xdr:to>
    <xdr:pic>
      <xdr:nvPicPr>
        <xdr:cNvPr id="94"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8</xdr:col>
      <xdr:colOff>0</xdr:colOff>
      <xdr:row>306</xdr:row>
      <xdr:rowOff>0</xdr:rowOff>
    </xdr:from>
    <xdr:to>
      <xdr:col>8</xdr:col>
      <xdr:colOff>1549809</xdr:colOff>
      <xdr:row>306</xdr:row>
      <xdr:rowOff>0</xdr:rowOff>
    </xdr:to>
    <xdr:pic>
      <xdr:nvPicPr>
        <xdr:cNvPr id="95"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9</xdr:col>
      <xdr:colOff>0</xdr:colOff>
      <xdr:row>306</xdr:row>
      <xdr:rowOff>0</xdr:rowOff>
    </xdr:from>
    <xdr:to>
      <xdr:col>9</xdr:col>
      <xdr:colOff>1549809</xdr:colOff>
      <xdr:row>306</xdr:row>
      <xdr:rowOff>0</xdr:rowOff>
    </xdr:to>
    <xdr:pic>
      <xdr:nvPicPr>
        <xdr:cNvPr id="96"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9</xdr:col>
      <xdr:colOff>0</xdr:colOff>
      <xdr:row>306</xdr:row>
      <xdr:rowOff>0</xdr:rowOff>
    </xdr:from>
    <xdr:to>
      <xdr:col>9</xdr:col>
      <xdr:colOff>1549809</xdr:colOff>
      <xdr:row>306</xdr:row>
      <xdr:rowOff>0</xdr:rowOff>
    </xdr:to>
    <xdr:pic>
      <xdr:nvPicPr>
        <xdr:cNvPr id="97"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10</xdr:col>
      <xdr:colOff>0</xdr:colOff>
      <xdr:row>306</xdr:row>
      <xdr:rowOff>0</xdr:rowOff>
    </xdr:from>
    <xdr:to>
      <xdr:col>10</xdr:col>
      <xdr:colOff>1549809</xdr:colOff>
      <xdr:row>306</xdr:row>
      <xdr:rowOff>0</xdr:rowOff>
    </xdr:to>
    <xdr:pic>
      <xdr:nvPicPr>
        <xdr:cNvPr id="98"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10</xdr:col>
      <xdr:colOff>0</xdr:colOff>
      <xdr:row>306</xdr:row>
      <xdr:rowOff>0</xdr:rowOff>
    </xdr:from>
    <xdr:to>
      <xdr:col>10</xdr:col>
      <xdr:colOff>1549809</xdr:colOff>
      <xdr:row>306</xdr:row>
      <xdr:rowOff>0</xdr:rowOff>
    </xdr:to>
    <xdr:pic>
      <xdr:nvPicPr>
        <xdr:cNvPr id="99"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10</xdr:col>
      <xdr:colOff>0</xdr:colOff>
      <xdr:row>306</xdr:row>
      <xdr:rowOff>0</xdr:rowOff>
    </xdr:from>
    <xdr:to>
      <xdr:col>10</xdr:col>
      <xdr:colOff>1549809</xdr:colOff>
      <xdr:row>306</xdr:row>
      <xdr:rowOff>0</xdr:rowOff>
    </xdr:to>
    <xdr:pic>
      <xdr:nvPicPr>
        <xdr:cNvPr id="100"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10</xdr:col>
      <xdr:colOff>0</xdr:colOff>
      <xdr:row>306</xdr:row>
      <xdr:rowOff>0</xdr:rowOff>
    </xdr:from>
    <xdr:to>
      <xdr:col>10</xdr:col>
      <xdr:colOff>1549809</xdr:colOff>
      <xdr:row>306</xdr:row>
      <xdr:rowOff>0</xdr:rowOff>
    </xdr:to>
    <xdr:pic>
      <xdr:nvPicPr>
        <xdr:cNvPr id="101"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xdr:from>
      <xdr:col>9</xdr:col>
      <xdr:colOff>538893</xdr:colOff>
      <xdr:row>343</xdr:row>
      <xdr:rowOff>88403</xdr:rowOff>
    </xdr:from>
    <xdr:to>
      <xdr:col>15</xdr:col>
      <xdr:colOff>1148563</xdr:colOff>
      <xdr:row>343</xdr:row>
      <xdr:rowOff>88403</xdr:rowOff>
    </xdr:to>
    <xdr:pic>
      <xdr:nvPicPr>
        <xdr:cNvPr id="102" name="image2.png" descr=" "/>
        <xdr:cNvPicPr/>
      </xdr:nvPicPr>
      <xdr:blipFill>
        <a:blip xmlns:r="http://schemas.openxmlformats.org/officeDocument/2006/relationships" r:embed="rId1"/>
        <a:srcRect/>
        <a:stretch>
          <a:fillRect/>
        </a:stretch>
      </xdr:blipFill>
      <xdr:spPr>
        <a:xfrm>
          <a:off x="9171940" y="94994728"/>
          <a:ext cx="1148715" cy="0"/>
        </a:xfrm>
        <a:prstGeom prst="rect">
          <a:avLst/>
        </a:prstGeom>
        <a:noFill/>
        <a:ln>
          <a:noFill/>
        </a:ln>
        <a:effectLst/>
      </xdr:spPr>
    </xdr:pic>
    <xdr:clientData/>
  </xdr:twoCellAnchor>
  <xdr:twoCellAnchor>
    <xdr:from>
      <xdr:col>9</xdr:col>
      <xdr:colOff>538893</xdr:colOff>
      <xdr:row>343</xdr:row>
      <xdr:rowOff>88403</xdr:rowOff>
    </xdr:from>
    <xdr:to>
      <xdr:col>15</xdr:col>
      <xdr:colOff>1148563</xdr:colOff>
      <xdr:row>343</xdr:row>
      <xdr:rowOff>88403</xdr:rowOff>
    </xdr:to>
    <xdr:pic>
      <xdr:nvPicPr>
        <xdr:cNvPr id="103" name="image2.png" descr=" "/>
        <xdr:cNvPicPr/>
      </xdr:nvPicPr>
      <xdr:blipFill>
        <a:blip xmlns:r="http://schemas.openxmlformats.org/officeDocument/2006/relationships" r:embed="rId1"/>
        <a:srcRect/>
        <a:stretch>
          <a:fillRect/>
        </a:stretch>
      </xdr:blipFill>
      <xdr:spPr>
        <a:xfrm>
          <a:off x="9171940" y="94994728"/>
          <a:ext cx="1148715" cy="0"/>
        </a:xfrm>
        <a:prstGeom prst="rect">
          <a:avLst/>
        </a:prstGeom>
        <a:noFill/>
        <a:ln>
          <a:noFill/>
        </a:ln>
        <a:effectLst/>
      </xdr:spPr>
    </xdr:pic>
    <xdr:clientData/>
  </xdr:twoCellAnchor>
  <xdr:twoCellAnchor>
    <xdr:from>
      <xdr:col>9</xdr:col>
      <xdr:colOff>538893</xdr:colOff>
      <xdr:row>343</xdr:row>
      <xdr:rowOff>88403</xdr:rowOff>
    </xdr:from>
    <xdr:to>
      <xdr:col>15</xdr:col>
      <xdr:colOff>1148563</xdr:colOff>
      <xdr:row>343</xdr:row>
      <xdr:rowOff>88403</xdr:rowOff>
    </xdr:to>
    <xdr:pic>
      <xdr:nvPicPr>
        <xdr:cNvPr id="104" name="image2.png" descr=" "/>
        <xdr:cNvPicPr/>
      </xdr:nvPicPr>
      <xdr:blipFill>
        <a:blip xmlns:r="http://schemas.openxmlformats.org/officeDocument/2006/relationships" r:embed="rId1"/>
        <a:srcRect/>
        <a:stretch>
          <a:fillRect/>
        </a:stretch>
      </xdr:blipFill>
      <xdr:spPr>
        <a:xfrm>
          <a:off x="9171940" y="94994728"/>
          <a:ext cx="1148715" cy="0"/>
        </a:xfrm>
        <a:prstGeom prst="rect">
          <a:avLst/>
        </a:prstGeom>
        <a:noFill/>
        <a:ln>
          <a:noFill/>
        </a:ln>
        <a:effectLst/>
      </xdr:spPr>
    </xdr:pic>
    <xdr:clientData/>
  </xdr:twoCellAnchor>
  <xdr:twoCellAnchor>
    <xdr:from>
      <xdr:col>9</xdr:col>
      <xdr:colOff>538893</xdr:colOff>
      <xdr:row>343</xdr:row>
      <xdr:rowOff>88403</xdr:rowOff>
    </xdr:from>
    <xdr:to>
      <xdr:col>15</xdr:col>
      <xdr:colOff>1148563</xdr:colOff>
      <xdr:row>343</xdr:row>
      <xdr:rowOff>88403</xdr:rowOff>
    </xdr:to>
    <xdr:pic>
      <xdr:nvPicPr>
        <xdr:cNvPr id="105" name="image2.png" descr=" "/>
        <xdr:cNvPicPr/>
      </xdr:nvPicPr>
      <xdr:blipFill>
        <a:blip xmlns:r="http://schemas.openxmlformats.org/officeDocument/2006/relationships" r:embed="rId1"/>
        <a:srcRect/>
        <a:stretch>
          <a:fillRect/>
        </a:stretch>
      </xdr:blipFill>
      <xdr:spPr>
        <a:xfrm>
          <a:off x="9171940" y="94994728"/>
          <a:ext cx="1148715" cy="0"/>
        </a:xfrm>
        <a:prstGeom prst="rect">
          <a:avLst/>
        </a:prstGeom>
        <a:noFill/>
        <a:ln>
          <a:noFill/>
        </a:ln>
        <a:effectLst/>
      </xdr:spPr>
    </xdr:pic>
    <xdr:clientData/>
  </xdr:twoCellAnchor>
  <xdr:twoCellAnchor>
    <xdr:from>
      <xdr:col>9</xdr:col>
      <xdr:colOff>538893</xdr:colOff>
      <xdr:row>343</xdr:row>
      <xdr:rowOff>88403</xdr:rowOff>
    </xdr:from>
    <xdr:to>
      <xdr:col>15</xdr:col>
      <xdr:colOff>1148563</xdr:colOff>
      <xdr:row>343</xdr:row>
      <xdr:rowOff>88403</xdr:rowOff>
    </xdr:to>
    <xdr:pic>
      <xdr:nvPicPr>
        <xdr:cNvPr id="106" name="image2.png" descr=" "/>
        <xdr:cNvPicPr/>
      </xdr:nvPicPr>
      <xdr:blipFill>
        <a:blip xmlns:r="http://schemas.openxmlformats.org/officeDocument/2006/relationships" r:embed="rId1"/>
        <a:srcRect/>
        <a:stretch>
          <a:fillRect/>
        </a:stretch>
      </xdr:blipFill>
      <xdr:spPr>
        <a:xfrm>
          <a:off x="9171940" y="94994728"/>
          <a:ext cx="1148715" cy="0"/>
        </a:xfrm>
        <a:prstGeom prst="rect">
          <a:avLst/>
        </a:prstGeom>
        <a:noFill/>
        <a:ln>
          <a:noFill/>
        </a:ln>
        <a:effectLst/>
      </xdr:spPr>
    </xdr:pic>
    <xdr:clientData/>
  </xdr:twoCellAnchor>
  <xdr:twoCellAnchor>
    <xdr:from>
      <xdr:col>9</xdr:col>
      <xdr:colOff>538893</xdr:colOff>
      <xdr:row>343</xdr:row>
      <xdr:rowOff>88403</xdr:rowOff>
    </xdr:from>
    <xdr:to>
      <xdr:col>15</xdr:col>
      <xdr:colOff>1148563</xdr:colOff>
      <xdr:row>343</xdr:row>
      <xdr:rowOff>88403</xdr:rowOff>
    </xdr:to>
    <xdr:pic>
      <xdr:nvPicPr>
        <xdr:cNvPr id="107" name="image2.png" descr=" "/>
        <xdr:cNvPicPr/>
      </xdr:nvPicPr>
      <xdr:blipFill>
        <a:blip xmlns:r="http://schemas.openxmlformats.org/officeDocument/2006/relationships" r:embed="rId1"/>
        <a:srcRect/>
        <a:stretch>
          <a:fillRect/>
        </a:stretch>
      </xdr:blipFill>
      <xdr:spPr>
        <a:xfrm>
          <a:off x="9171940" y="94994728"/>
          <a:ext cx="1148715" cy="0"/>
        </a:xfrm>
        <a:prstGeom prst="rect">
          <a:avLst/>
        </a:prstGeom>
        <a:noFill/>
        <a:ln>
          <a:noFill/>
        </a:ln>
        <a:effectLst/>
      </xdr:spPr>
    </xdr:pic>
    <xdr:clientData/>
  </xdr:twoCellAnchor>
  <xdr:twoCellAnchor>
    <xdr:from>
      <xdr:col>9</xdr:col>
      <xdr:colOff>1058118</xdr:colOff>
      <xdr:row>306</xdr:row>
      <xdr:rowOff>0</xdr:rowOff>
    </xdr:from>
    <xdr:to>
      <xdr:col>15</xdr:col>
      <xdr:colOff>1667269</xdr:colOff>
      <xdr:row>306</xdr:row>
      <xdr:rowOff>0</xdr:rowOff>
    </xdr:to>
    <xdr:pic>
      <xdr:nvPicPr>
        <xdr:cNvPr id="108" name="image2.png" descr=" "/>
        <xdr:cNvPicPr/>
      </xdr:nvPicPr>
      <xdr:blipFill>
        <a:blip xmlns:r="http://schemas.openxmlformats.org/officeDocument/2006/relationships" r:embed="rId1"/>
        <a:srcRect/>
        <a:stretch>
          <a:fillRect/>
        </a:stretch>
      </xdr:blipFill>
      <xdr:spPr>
        <a:xfrm>
          <a:off x="9171940" y="85130640"/>
          <a:ext cx="1668780" cy="0"/>
        </a:xfrm>
        <a:prstGeom prst="rect">
          <a:avLst/>
        </a:prstGeom>
        <a:noFill/>
        <a:ln>
          <a:noFill/>
        </a:ln>
        <a:effectLst/>
      </xdr:spPr>
    </xdr:pic>
    <xdr:clientData/>
  </xdr:twoCellAnchor>
  <xdr:twoCellAnchor>
    <xdr:from>
      <xdr:col>9</xdr:col>
      <xdr:colOff>1058118</xdr:colOff>
      <xdr:row>306</xdr:row>
      <xdr:rowOff>0</xdr:rowOff>
    </xdr:from>
    <xdr:to>
      <xdr:col>15</xdr:col>
      <xdr:colOff>1667269</xdr:colOff>
      <xdr:row>306</xdr:row>
      <xdr:rowOff>0</xdr:rowOff>
    </xdr:to>
    <xdr:pic>
      <xdr:nvPicPr>
        <xdr:cNvPr id="109" name="image2.png" descr=" "/>
        <xdr:cNvPicPr/>
      </xdr:nvPicPr>
      <xdr:blipFill>
        <a:blip xmlns:r="http://schemas.openxmlformats.org/officeDocument/2006/relationships" r:embed="rId1"/>
        <a:srcRect/>
        <a:stretch>
          <a:fillRect/>
        </a:stretch>
      </xdr:blipFill>
      <xdr:spPr>
        <a:xfrm>
          <a:off x="9171940" y="85130640"/>
          <a:ext cx="1668780" cy="0"/>
        </a:xfrm>
        <a:prstGeom prst="rect">
          <a:avLst/>
        </a:prstGeom>
        <a:noFill/>
        <a:ln>
          <a:noFill/>
        </a:ln>
        <a:effectLst/>
      </xdr:spPr>
    </xdr:pic>
    <xdr:clientData/>
  </xdr:twoCellAnchor>
  <xdr:twoCellAnchor>
    <xdr:from>
      <xdr:col>4</xdr:col>
      <xdr:colOff>3933</xdr:colOff>
      <xdr:row>306</xdr:row>
      <xdr:rowOff>0</xdr:rowOff>
    </xdr:from>
    <xdr:to>
      <xdr:col>15</xdr:col>
      <xdr:colOff>618157</xdr:colOff>
      <xdr:row>306</xdr:row>
      <xdr:rowOff>0</xdr:rowOff>
    </xdr:to>
    <xdr:pic>
      <xdr:nvPicPr>
        <xdr:cNvPr id="110" name="image2.png" descr=" "/>
        <xdr:cNvPicPr/>
      </xdr:nvPicPr>
      <xdr:blipFill>
        <a:blip xmlns:r="http://schemas.openxmlformats.org/officeDocument/2006/relationships" r:embed="rId1"/>
        <a:srcRect/>
        <a:stretch>
          <a:fillRect/>
        </a:stretch>
      </xdr:blipFill>
      <xdr:spPr>
        <a:xfrm>
          <a:off x="9171940" y="85130640"/>
          <a:ext cx="619760" cy="0"/>
        </a:xfrm>
        <a:prstGeom prst="rect">
          <a:avLst/>
        </a:prstGeom>
        <a:noFill/>
        <a:ln>
          <a:noFill/>
        </a:ln>
        <a:effectLst/>
      </xdr:spPr>
    </xdr:pic>
    <xdr:clientData/>
  </xdr:twoCellAnchor>
  <xdr:twoCellAnchor>
    <xdr:from>
      <xdr:col>4</xdr:col>
      <xdr:colOff>3933</xdr:colOff>
      <xdr:row>306</xdr:row>
      <xdr:rowOff>0</xdr:rowOff>
    </xdr:from>
    <xdr:to>
      <xdr:col>15</xdr:col>
      <xdr:colOff>616207</xdr:colOff>
      <xdr:row>306</xdr:row>
      <xdr:rowOff>0</xdr:rowOff>
    </xdr:to>
    <xdr:pic>
      <xdr:nvPicPr>
        <xdr:cNvPr id="111" name="image2.png" descr=" "/>
        <xdr:cNvPicPr/>
      </xdr:nvPicPr>
      <xdr:blipFill>
        <a:blip xmlns:r="http://schemas.openxmlformats.org/officeDocument/2006/relationships" r:embed="rId1"/>
        <a:srcRect/>
        <a:stretch>
          <a:fillRect/>
        </a:stretch>
      </xdr:blipFill>
      <xdr:spPr>
        <a:xfrm>
          <a:off x="9171940" y="85130640"/>
          <a:ext cx="616585" cy="0"/>
        </a:xfrm>
        <a:prstGeom prst="rect">
          <a:avLst/>
        </a:prstGeom>
        <a:noFill/>
        <a:ln>
          <a:noFill/>
        </a:ln>
        <a:effectLst/>
      </xdr:spPr>
    </xdr:pic>
    <xdr:clientData/>
  </xdr:twoCellAnchor>
  <xdr:twoCellAnchor>
    <xdr:from>
      <xdr:col>4</xdr:col>
      <xdr:colOff>3933</xdr:colOff>
      <xdr:row>306</xdr:row>
      <xdr:rowOff>0</xdr:rowOff>
    </xdr:from>
    <xdr:to>
      <xdr:col>15</xdr:col>
      <xdr:colOff>616207</xdr:colOff>
      <xdr:row>306</xdr:row>
      <xdr:rowOff>0</xdr:rowOff>
    </xdr:to>
    <xdr:pic>
      <xdr:nvPicPr>
        <xdr:cNvPr id="112" name="image2.png" descr=" "/>
        <xdr:cNvPicPr/>
      </xdr:nvPicPr>
      <xdr:blipFill>
        <a:blip xmlns:r="http://schemas.openxmlformats.org/officeDocument/2006/relationships" r:embed="rId1"/>
        <a:srcRect/>
        <a:stretch>
          <a:fillRect/>
        </a:stretch>
      </xdr:blipFill>
      <xdr:spPr>
        <a:xfrm>
          <a:off x="9171940" y="85130640"/>
          <a:ext cx="616585" cy="0"/>
        </a:xfrm>
        <a:prstGeom prst="rect">
          <a:avLst/>
        </a:prstGeom>
        <a:noFill/>
        <a:ln>
          <a:noFill/>
        </a:ln>
        <a:effectLst/>
      </xdr:spPr>
    </xdr:pic>
    <xdr:clientData/>
  </xdr:twoCellAnchor>
  <xdr:twoCellAnchor>
    <xdr:from>
      <xdr:col>4</xdr:col>
      <xdr:colOff>3933</xdr:colOff>
      <xdr:row>306</xdr:row>
      <xdr:rowOff>0</xdr:rowOff>
    </xdr:from>
    <xdr:to>
      <xdr:col>15</xdr:col>
      <xdr:colOff>616207</xdr:colOff>
      <xdr:row>306</xdr:row>
      <xdr:rowOff>0</xdr:rowOff>
    </xdr:to>
    <xdr:pic>
      <xdr:nvPicPr>
        <xdr:cNvPr id="113" name="image2.png" descr=" "/>
        <xdr:cNvPicPr/>
      </xdr:nvPicPr>
      <xdr:blipFill>
        <a:blip xmlns:r="http://schemas.openxmlformats.org/officeDocument/2006/relationships" r:embed="rId1"/>
        <a:srcRect/>
        <a:stretch>
          <a:fillRect/>
        </a:stretch>
      </xdr:blipFill>
      <xdr:spPr>
        <a:xfrm>
          <a:off x="9171940" y="85130640"/>
          <a:ext cx="616585" cy="0"/>
        </a:xfrm>
        <a:prstGeom prst="rect">
          <a:avLst/>
        </a:prstGeom>
        <a:noFill/>
        <a:ln>
          <a:noFill/>
        </a:ln>
        <a:effectLst/>
      </xdr:spPr>
    </xdr:pic>
    <xdr:clientData/>
  </xdr:twoCellAnchor>
  <xdr:twoCellAnchor>
    <xdr:from>
      <xdr:col>4</xdr:col>
      <xdr:colOff>3933</xdr:colOff>
      <xdr:row>306</xdr:row>
      <xdr:rowOff>0</xdr:rowOff>
    </xdr:from>
    <xdr:to>
      <xdr:col>15</xdr:col>
      <xdr:colOff>616207</xdr:colOff>
      <xdr:row>306</xdr:row>
      <xdr:rowOff>0</xdr:rowOff>
    </xdr:to>
    <xdr:pic>
      <xdr:nvPicPr>
        <xdr:cNvPr id="114" name="image2.png" descr=" "/>
        <xdr:cNvPicPr/>
      </xdr:nvPicPr>
      <xdr:blipFill>
        <a:blip xmlns:r="http://schemas.openxmlformats.org/officeDocument/2006/relationships" r:embed="rId1"/>
        <a:srcRect/>
        <a:stretch>
          <a:fillRect/>
        </a:stretch>
      </xdr:blipFill>
      <xdr:spPr>
        <a:xfrm>
          <a:off x="9171940" y="85130640"/>
          <a:ext cx="616585" cy="0"/>
        </a:xfrm>
        <a:prstGeom prst="rect">
          <a:avLst/>
        </a:prstGeom>
        <a:noFill/>
        <a:ln>
          <a:noFill/>
        </a:ln>
        <a:effectLst/>
      </xdr:spPr>
    </xdr:pic>
    <xdr:clientData/>
  </xdr:twoCellAnchor>
  <xdr:twoCellAnchor>
    <xdr:from>
      <xdr:col>4</xdr:col>
      <xdr:colOff>3933</xdr:colOff>
      <xdr:row>306</xdr:row>
      <xdr:rowOff>0</xdr:rowOff>
    </xdr:from>
    <xdr:to>
      <xdr:col>15</xdr:col>
      <xdr:colOff>616207</xdr:colOff>
      <xdr:row>306</xdr:row>
      <xdr:rowOff>0</xdr:rowOff>
    </xdr:to>
    <xdr:pic>
      <xdr:nvPicPr>
        <xdr:cNvPr id="115" name="image2.png" descr=" "/>
        <xdr:cNvPicPr/>
      </xdr:nvPicPr>
      <xdr:blipFill>
        <a:blip xmlns:r="http://schemas.openxmlformats.org/officeDocument/2006/relationships" r:embed="rId1"/>
        <a:srcRect/>
        <a:stretch>
          <a:fillRect/>
        </a:stretch>
      </xdr:blipFill>
      <xdr:spPr>
        <a:xfrm>
          <a:off x="9171940" y="85130640"/>
          <a:ext cx="616585" cy="0"/>
        </a:xfrm>
        <a:prstGeom prst="rect">
          <a:avLst/>
        </a:prstGeom>
        <a:noFill/>
        <a:ln>
          <a:noFill/>
        </a:ln>
        <a:effectLst/>
      </xdr:spPr>
    </xdr:pic>
    <xdr:clientData/>
  </xdr:twoCellAnchor>
  <xdr:twoCellAnchor>
    <xdr:from>
      <xdr:col>4</xdr:col>
      <xdr:colOff>3933</xdr:colOff>
      <xdr:row>306</xdr:row>
      <xdr:rowOff>0</xdr:rowOff>
    </xdr:from>
    <xdr:to>
      <xdr:col>15</xdr:col>
      <xdr:colOff>616207</xdr:colOff>
      <xdr:row>306</xdr:row>
      <xdr:rowOff>0</xdr:rowOff>
    </xdr:to>
    <xdr:pic>
      <xdr:nvPicPr>
        <xdr:cNvPr id="116" name="image2.png" descr=" "/>
        <xdr:cNvPicPr/>
      </xdr:nvPicPr>
      <xdr:blipFill>
        <a:blip xmlns:r="http://schemas.openxmlformats.org/officeDocument/2006/relationships" r:embed="rId1"/>
        <a:srcRect/>
        <a:stretch>
          <a:fillRect/>
        </a:stretch>
      </xdr:blipFill>
      <xdr:spPr>
        <a:xfrm>
          <a:off x="9171940" y="85130640"/>
          <a:ext cx="616585" cy="0"/>
        </a:xfrm>
        <a:prstGeom prst="rect">
          <a:avLst/>
        </a:prstGeom>
        <a:noFill/>
        <a:ln>
          <a:noFill/>
        </a:ln>
        <a:effectLst/>
      </xdr:spPr>
    </xdr:pic>
    <xdr:clientData/>
  </xdr:twoCellAnchor>
  <xdr:twoCellAnchor>
    <xdr:from>
      <xdr:col>10</xdr:col>
      <xdr:colOff>149474</xdr:colOff>
      <xdr:row>306</xdr:row>
      <xdr:rowOff>0</xdr:rowOff>
    </xdr:from>
    <xdr:to>
      <xdr:col>15</xdr:col>
      <xdr:colOff>764408</xdr:colOff>
      <xdr:row>306</xdr:row>
      <xdr:rowOff>0</xdr:rowOff>
    </xdr:to>
    <xdr:pic>
      <xdr:nvPicPr>
        <xdr:cNvPr id="117" name="image2.png" descr=" "/>
        <xdr:cNvPicPr/>
      </xdr:nvPicPr>
      <xdr:blipFill>
        <a:blip xmlns:r="http://schemas.openxmlformats.org/officeDocument/2006/relationships" r:embed="rId1"/>
        <a:srcRect/>
        <a:stretch>
          <a:fillRect/>
        </a:stretch>
      </xdr:blipFill>
      <xdr:spPr>
        <a:xfrm>
          <a:off x="9171940" y="85130640"/>
          <a:ext cx="764540" cy="0"/>
        </a:xfrm>
        <a:prstGeom prst="rect">
          <a:avLst/>
        </a:prstGeom>
        <a:noFill/>
        <a:ln>
          <a:noFill/>
        </a:ln>
        <a:effectLst/>
      </xdr:spPr>
    </xdr:pic>
    <xdr:clientData/>
  </xdr:twoCellAnchor>
  <xdr:twoCellAnchor>
    <xdr:from>
      <xdr:col>10</xdr:col>
      <xdr:colOff>149474</xdr:colOff>
      <xdr:row>306</xdr:row>
      <xdr:rowOff>0</xdr:rowOff>
    </xdr:from>
    <xdr:to>
      <xdr:col>15</xdr:col>
      <xdr:colOff>764408</xdr:colOff>
      <xdr:row>306</xdr:row>
      <xdr:rowOff>0</xdr:rowOff>
    </xdr:to>
    <xdr:pic>
      <xdr:nvPicPr>
        <xdr:cNvPr id="118" name="image2.png" descr=" "/>
        <xdr:cNvPicPr/>
      </xdr:nvPicPr>
      <xdr:blipFill>
        <a:blip xmlns:r="http://schemas.openxmlformats.org/officeDocument/2006/relationships" r:embed="rId1"/>
        <a:srcRect/>
        <a:stretch>
          <a:fillRect/>
        </a:stretch>
      </xdr:blipFill>
      <xdr:spPr>
        <a:xfrm>
          <a:off x="9171940" y="85130640"/>
          <a:ext cx="764540" cy="0"/>
        </a:xfrm>
        <a:prstGeom prst="rect">
          <a:avLst/>
        </a:prstGeom>
        <a:noFill/>
        <a:ln>
          <a:noFill/>
        </a:ln>
        <a:effectLst/>
      </xdr:spPr>
    </xdr:pic>
    <xdr:clientData/>
  </xdr:twoCellAnchor>
  <xdr:twoCellAnchor editAs="oneCell">
    <xdr:from>
      <xdr:col>6</xdr:col>
      <xdr:colOff>0</xdr:colOff>
      <xdr:row>306</xdr:row>
      <xdr:rowOff>0</xdr:rowOff>
    </xdr:from>
    <xdr:to>
      <xdr:col>6</xdr:col>
      <xdr:colOff>1549809</xdr:colOff>
      <xdr:row>306</xdr:row>
      <xdr:rowOff>0</xdr:rowOff>
    </xdr:to>
    <xdr:pic>
      <xdr:nvPicPr>
        <xdr:cNvPr id="119"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6</xdr:col>
      <xdr:colOff>0</xdr:colOff>
      <xdr:row>306</xdr:row>
      <xdr:rowOff>0</xdr:rowOff>
    </xdr:from>
    <xdr:to>
      <xdr:col>6</xdr:col>
      <xdr:colOff>1549809</xdr:colOff>
      <xdr:row>306</xdr:row>
      <xdr:rowOff>0</xdr:rowOff>
    </xdr:to>
    <xdr:pic>
      <xdr:nvPicPr>
        <xdr:cNvPr id="120"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7</xdr:col>
      <xdr:colOff>0</xdr:colOff>
      <xdr:row>306</xdr:row>
      <xdr:rowOff>0</xdr:rowOff>
    </xdr:from>
    <xdr:to>
      <xdr:col>7</xdr:col>
      <xdr:colOff>1549809</xdr:colOff>
      <xdr:row>306</xdr:row>
      <xdr:rowOff>0</xdr:rowOff>
    </xdr:to>
    <xdr:pic>
      <xdr:nvPicPr>
        <xdr:cNvPr id="121"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7</xdr:col>
      <xdr:colOff>0</xdr:colOff>
      <xdr:row>306</xdr:row>
      <xdr:rowOff>0</xdr:rowOff>
    </xdr:from>
    <xdr:to>
      <xdr:col>7</xdr:col>
      <xdr:colOff>1549809</xdr:colOff>
      <xdr:row>306</xdr:row>
      <xdr:rowOff>0</xdr:rowOff>
    </xdr:to>
    <xdr:pic>
      <xdr:nvPicPr>
        <xdr:cNvPr id="122"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8</xdr:col>
      <xdr:colOff>0</xdr:colOff>
      <xdr:row>306</xdr:row>
      <xdr:rowOff>0</xdr:rowOff>
    </xdr:from>
    <xdr:to>
      <xdr:col>8</xdr:col>
      <xdr:colOff>1549809</xdr:colOff>
      <xdr:row>306</xdr:row>
      <xdr:rowOff>0</xdr:rowOff>
    </xdr:to>
    <xdr:pic>
      <xdr:nvPicPr>
        <xdr:cNvPr id="123"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8</xdr:col>
      <xdr:colOff>0</xdr:colOff>
      <xdr:row>306</xdr:row>
      <xdr:rowOff>0</xdr:rowOff>
    </xdr:from>
    <xdr:to>
      <xdr:col>8</xdr:col>
      <xdr:colOff>1549809</xdr:colOff>
      <xdr:row>306</xdr:row>
      <xdr:rowOff>0</xdr:rowOff>
    </xdr:to>
    <xdr:pic>
      <xdr:nvPicPr>
        <xdr:cNvPr id="124"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9</xdr:col>
      <xdr:colOff>0</xdr:colOff>
      <xdr:row>306</xdr:row>
      <xdr:rowOff>0</xdr:rowOff>
    </xdr:from>
    <xdr:to>
      <xdr:col>9</xdr:col>
      <xdr:colOff>1549809</xdr:colOff>
      <xdr:row>306</xdr:row>
      <xdr:rowOff>0</xdr:rowOff>
    </xdr:to>
    <xdr:pic>
      <xdr:nvPicPr>
        <xdr:cNvPr id="125"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9</xdr:col>
      <xdr:colOff>0</xdr:colOff>
      <xdr:row>306</xdr:row>
      <xdr:rowOff>0</xdr:rowOff>
    </xdr:from>
    <xdr:to>
      <xdr:col>9</xdr:col>
      <xdr:colOff>1549809</xdr:colOff>
      <xdr:row>306</xdr:row>
      <xdr:rowOff>0</xdr:rowOff>
    </xdr:to>
    <xdr:pic>
      <xdr:nvPicPr>
        <xdr:cNvPr id="126"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9</xdr:col>
      <xdr:colOff>0</xdr:colOff>
      <xdr:row>306</xdr:row>
      <xdr:rowOff>0</xdr:rowOff>
    </xdr:from>
    <xdr:to>
      <xdr:col>9</xdr:col>
      <xdr:colOff>1549809</xdr:colOff>
      <xdr:row>306</xdr:row>
      <xdr:rowOff>0</xdr:rowOff>
    </xdr:to>
    <xdr:pic>
      <xdr:nvPicPr>
        <xdr:cNvPr id="127"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9</xdr:col>
      <xdr:colOff>0</xdr:colOff>
      <xdr:row>306</xdr:row>
      <xdr:rowOff>0</xdr:rowOff>
    </xdr:from>
    <xdr:to>
      <xdr:col>9</xdr:col>
      <xdr:colOff>1549809</xdr:colOff>
      <xdr:row>306</xdr:row>
      <xdr:rowOff>0</xdr:rowOff>
    </xdr:to>
    <xdr:pic>
      <xdr:nvPicPr>
        <xdr:cNvPr id="128"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10</xdr:col>
      <xdr:colOff>0</xdr:colOff>
      <xdr:row>306</xdr:row>
      <xdr:rowOff>0</xdr:rowOff>
    </xdr:from>
    <xdr:to>
      <xdr:col>10</xdr:col>
      <xdr:colOff>1549809</xdr:colOff>
      <xdr:row>306</xdr:row>
      <xdr:rowOff>0</xdr:rowOff>
    </xdr:to>
    <xdr:pic>
      <xdr:nvPicPr>
        <xdr:cNvPr id="129"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10</xdr:col>
      <xdr:colOff>0</xdr:colOff>
      <xdr:row>306</xdr:row>
      <xdr:rowOff>0</xdr:rowOff>
    </xdr:from>
    <xdr:to>
      <xdr:col>10</xdr:col>
      <xdr:colOff>1549809</xdr:colOff>
      <xdr:row>306</xdr:row>
      <xdr:rowOff>0</xdr:rowOff>
    </xdr:to>
    <xdr:pic>
      <xdr:nvPicPr>
        <xdr:cNvPr id="130"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11</xdr:col>
      <xdr:colOff>0</xdr:colOff>
      <xdr:row>306</xdr:row>
      <xdr:rowOff>0</xdr:rowOff>
    </xdr:from>
    <xdr:to>
      <xdr:col>12</xdr:col>
      <xdr:colOff>730021</xdr:colOff>
      <xdr:row>306</xdr:row>
      <xdr:rowOff>0</xdr:rowOff>
    </xdr:to>
    <xdr:pic>
      <xdr:nvPicPr>
        <xdr:cNvPr id="131"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11</xdr:col>
      <xdr:colOff>0</xdr:colOff>
      <xdr:row>306</xdr:row>
      <xdr:rowOff>0</xdr:rowOff>
    </xdr:from>
    <xdr:to>
      <xdr:col>12</xdr:col>
      <xdr:colOff>730021</xdr:colOff>
      <xdr:row>306</xdr:row>
      <xdr:rowOff>0</xdr:rowOff>
    </xdr:to>
    <xdr:pic>
      <xdr:nvPicPr>
        <xdr:cNvPr id="132"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11</xdr:col>
      <xdr:colOff>0</xdr:colOff>
      <xdr:row>306</xdr:row>
      <xdr:rowOff>0</xdr:rowOff>
    </xdr:from>
    <xdr:to>
      <xdr:col>12</xdr:col>
      <xdr:colOff>730021</xdr:colOff>
      <xdr:row>306</xdr:row>
      <xdr:rowOff>0</xdr:rowOff>
    </xdr:to>
    <xdr:pic>
      <xdr:nvPicPr>
        <xdr:cNvPr id="133"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11</xdr:col>
      <xdr:colOff>0</xdr:colOff>
      <xdr:row>306</xdr:row>
      <xdr:rowOff>0</xdr:rowOff>
    </xdr:from>
    <xdr:to>
      <xdr:col>12</xdr:col>
      <xdr:colOff>730021</xdr:colOff>
      <xdr:row>306</xdr:row>
      <xdr:rowOff>0</xdr:rowOff>
    </xdr:to>
    <xdr:pic>
      <xdr:nvPicPr>
        <xdr:cNvPr id="134" name="image2.png" descr=" "/>
        <xdr:cNvPicPr/>
      </xdr:nvPicPr>
      <xdr:blipFill>
        <a:blip xmlns:r="http://schemas.openxmlformats.org/officeDocument/2006/relationships" r:embed="rId1"/>
        <a:srcRect/>
        <a:stretch>
          <a:fillRect/>
        </a:stretch>
      </xdr:blipFill>
      <xdr:spPr>
        <a:xfrm>
          <a:off x="9171940" y="85130640"/>
          <a:ext cx="1552575" cy="0"/>
        </a:xfrm>
        <a:prstGeom prst="rect">
          <a:avLst/>
        </a:prstGeom>
        <a:noFill/>
        <a:ln>
          <a:noFill/>
        </a:ln>
        <a:effectLst/>
      </xdr:spPr>
    </xdr:pic>
    <xdr:clientData/>
  </xdr:twoCellAnchor>
  <xdr:twoCellAnchor editAs="oneCell">
    <xdr:from>
      <xdr:col>5</xdr:col>
      <xdr:colOff>3933</xdr:colOff>
      <xdr:row>306</xdr:row>
      <xdr:rowOff>0</xdr:rowOff>
    </xdr:from>
    <xdr:to>
      <xdr:col>5</xdr:col>
      <xdr:colOff>1766153</xdr:colOff>
      <xdr:row>306</xdr:row>
      <xdr:rowOff>0</xdr:rowOff>
    </xdr:to>
    <xdr:pic>
      <xdr:nvPicPr>
        <xdr:cNvPr id="135" name="image2.png" descr=" "/>
        <xdr:cNvPicPr/>
      </xdr:nvPicPr>
      <xdr:blipFill>
        <a:blip xmlns:r="http://schemas.openxmlformats.org/officeDocument/2006/relationships" r:embed="rId1"/>
        <a:srcRect/>
        <a:stretch>
          <a:fillRect/>
        </a:stretch>
      </xdr:blipFill>
      <xdr:spPr>
        <a:xfrm>
          <a:off x="9171940" y="85130640"/>
          <a:ext cx="1762760" cy="0"/>
        </a:xfrm>
        <a:prstGeom prst="rect">
          <a:avLst/>
        </a:prstGeom>
        <a:noFill/>
        <a:ln>
          <a:noFill/>
        </a:ln>
        <a:effectLst/>
      </xdr:spPr>
    </xdr:pic>
    <xdr:clientData/>
  </xdr:twoCellAnchor>
  <xdr:twoCellAnchor editAs="oneCell">
    <xdr:from>
      <xdr:col>5</xdr:col>
      <xdr:colOff>3933</xdr:colOff>
      <xdr:row>306</xdr:row>
      <xdr:rowOff>0</xdr:rowOff>
    </xdr:from>
    <xdr:to>
      <xdr:col>5</xdr:col>
      <xdr:colOff>1766153</xdr:colOff>
      <xdr:row>306</xdr:row>
      <xdr:rowOff>0</xdr:rowOff>
    </xdr:to>
    <xdr:pic>
      <xdr:nvPicPr>
        <xdr:cNvPr id="136" name="image2.png" descr=" "/>
        <xdr:cNvPicPr/>
      </xdr:nvPicPr>
      <xdr:blipFill>
        <a:blip xmlns:r="http://schemas.openxmlformats.org/officeDocument/2006/relationships" r:embed="rId1"/>
        <a:srcRect/>
        <a:stretch>
          <a:fillRect/>
        </a:stretch>
      </xdr:blipFill>
      <xdr:spPr>
        <a:xfrm>
          <a:off x="9171940" y="85130640"/>
          <a:ext cx="1762760" cy="0"/>
        </a:xfrm>
        <a:prstGeom prst="rect">
          <a:avLst/>
        </a:prstGeom>
        <a:noFill/>
        <a:ln>
          <a:noFill/>
        </a:ln>
        <a:effectLst/>
      </xdr:spPr>
    </xdr:pic>
    <xdr:clientData/>
  </xdr:twoCellAnchor>
  <xdr:twoCellAnchor editAs="oneCell">
    <xdr:from>
      <xdr:col>5</xdr:col>
      <xdr:colOff>3933</xdr:colOff>
      <xdr:row>306</xdr:row>
      <xdr:rowOff>0</xdr:rowOff>
    </xdr:from>
    <xdr:to>
      <xdr:col>5</xdr:col>
      <xdr:colOff>1766153</xdr:colOff>
      <xdr:row>306</xdr:row>
      <xdr:rowOff>0</xdr:rowOff>
    </xdr:to>
    <xdr:pic>
      <xdr:nvPicPr>
        <xdr:cNvPr id="137" name="image2.png" descr=" "/>
        <xdr:cNvPicPr/>
      </xdr:nvPicPr>
      <xdr:blipFill>
        <a:blip xmlns:r="http://schemas.openxmlformats.org/officeDocument/2006/relationships" r:embed="rId1"/>
        <a:srcRect/>
        <a:stretch>
          <a:fillRect/>
        </a:stretch>
      </xdr:blipFill>
      <xdr:spPr>
        <a:xfrm>
          <a:off x="9171940" y="85130640"/>
          <a:ext cx="1762760" cy="0"/>
        </a:xfrm>
        <a:prstGeom prst="rect">
          <a:avLst/>
        </a:prstGeom>
        <a:noFill/>
        <a:ln>
          <a:noFill/>
        </a:ln>
        <a:effectLst/>
      </xdr:spPr>
    </xdr:pic>
    <xdr:clientData/>
  </xdr:twoCellAnchor>
  <xdr:twoCellAnchor editAs="oneCell">
    <xdr:from>
      <xdr:col>5</xdr:col>
      <xdr:colOff>3933</xdr:colOff>
      <xdr:row>306</xdr:row>
      <xdr:rowOff>0</xdr:rowOff>
    </xdr:from>
    <xdr:to>
      <xdr:col>5</xdr:col>
      <xdr:colOff>1766153</xdr:colOff>
      <xdr:row>306</xdr:row>
      <xdr:rowOff>0</xdr:rowOff>
    </xdr:to>
    <xdr:pic>
      <xdr:nvPicPr>
        <xdr:cNvPr id="138" name="image2.png" descr=" "/>
        <xdr:cNvPicPr/>
      </xdr:nvPicPr>
      <xdr:blipFill>
        <a:blip xmlns:r="http://schemas.openxmlformats.org/officeDocument/2006/relationships" r:embed="rId1"/>
        <a:srcRect/>
        <a:stretch>
          <a:fillRect/>
        </a:stretch>
      </xdr:blipFill>
      <xdr:spPr>
        <a:xfrm>
          <a:off x="9171940" y="85130640"/>
          <a:ext cx="1762760" cy="0"/>
        </a:xfrm>
        <a:prstGeom prst="rect">
          <a:avLst/>
        </a:prstGeom>
        <a:noFill/>
        <a:ln>
          <a:noFill/>
        </a:ln>
        <a:effectLst/>
      </xdr:spPr>
    </xdr:pic>
    <xdr:clientData/>
  </xdr:twoCellAnchor>
  <xdr:twoCellAnchor editAs="oneCell">
    <xdr:from>
      <xdr:col>5</xdr:col>
      <xdr:colOff>3933</xdr:colOff>
      <xdr:row>306</xdr:row>
      <xdr:rowOff>0</xdr:rowOff>
    </xdr:from>
    <xdr:to>
      <xdr:col>5</xdr:col>
      <xdr:colOff>1766153</xdr:colOff>
      <xdr:row>306</xdr:row>
      <xdr:rowOff>0</xdr:rowOff>
    </xdr:to>
    <xdr:pic>
      <xdr:nvPicPr>
        <xdr:cNvPr id="139" name="image2.png" descr=" "/>
        <xdr:cNvPicPr/>
      </xdr:nvPicPr>
      <xdr:blipFill>
        <a:blip xmlns:r="http://schemas.openxmlformats.org/officeDocument/2006/relationships" r:embed="rId1"/>
        <a:srcRect/>
        <a:stretch>
          <a:fillRect/>
        </a:stretch>
      </xdr:blipFill>
      <xdr:spPr>
        <a:xfrm>
          <a:off x="9171940" y="85130640"/>
          <a:ext cx="1762760" cy="0"/>
        </a:xfrm>
        <a:prstGeom prst="rect">
          <a:avLst/>
        </a:prstGeom>
        <a:noFill/>
        <a:ln>
          <a:noFill/>
        </a:ln>
        <a:effectLst/>
      </xdr:spPr>
    </xdr:pic>
    <xdr:clientData/>
  </xdr:twoCellAnchor>
  <xdr:twoCellAnchor editAs="oneCell">
    <xdr:from>
      <xdr:col>5</xdr:col>
      <xdr:colOff>3933</xdr:colOff>
      <xdr:row>306</xdr:row>
      <xdr:rowOff>0</xdr:rowOff>
    </xdr:from>
    <xdr:to>
      <xdr:col>5</xdr:col>
      <xdr:colOff>1766153</xdr:colOff>
      <xdr:row>306</xdr:row>
      <xdr:rowOff>0</xdr:rowOff>
    </xdr:to>
    <xdr:pic>
      <xdr:nvPicPr>
        <xdr:cNvPr id="140" name="image2.png" descr=" "/>
        <xdr:cNvPicPr/>
      </xdr:nvPicPr>
      <xdr:blipFill>
        <a:blip xmlns:r="http://schemas.openxmlformats.org/officeDocument/2006/relationships" r:embed="rId1"/>
        <a:srcRect/>
        <a:stretch>
          <a:fillRect/>
        </a:stretch>
      </xdr:blipFill>
      <xdr:spPr>
        <a:xfrm>
          <a:off x="9171940" y="85130640"/>
          <a:ext cx="1762760" cy="0"/>
        </a:xfrm>
        <a:prstGeom prst="rect">
          <a:avLst/>
        </a:prstGeom>
        <a:noFill/>
        <a:ln>
          <a:noFill/>
        </a:ln>
        <a:effectLst/>
      </xdr:spPr>
    </xdr:pic>
    <xdr:clientData/>
  </xdr:twoCellAnchor>
  <xdr:twoCellAnchor editAs="oneCell">
    <xdr:from>
      <xdr:col>11</xdr:col>
      <xdr:colOff>152231</xdr:colOff>
      <xdr:row>306</xdr:row>
      <xdr:rowOff>0</xdr:rowOff>
    </xdr:from>
    <xdr:to>
      <xdr:col>15</xdr:col>
      <xdr:colOff>1546367</xdr:colOff>
      <xdr:row>306</xdr:row>
      <xdr:rowOff>0</xdr:rowOff>
    </xdr:to>
    <xdr:pic>
      <xdr:nvPicPr>
        <xdr:cNvPr id="141" name="image2.png" descr=" "/>
        <xdr:cNvPicPr/>
      </xdr:nvPicPr>
      <xdr:blipFill>
        <a:blip xmlns:r="http://schemas.openxmlformats.org/officeDocument/2006/relationships" r:embed="rId1"/>
        <a:srcRect/>
        <a:stretch>
          <a:fillRect/>
        </a:stretch>
      </xdr:blipFill>
      <xdr:spPr>
        <a:xfrm>
          <a:off x="9171940" y="85130640"/>
          <a:ext cx="5666740" cy="0"/>
        </a:xfrm>
        <a:prstGeom prst="rect">
          <a:avLst/>
        </a:prstGeom>
        <a:noFill/>
        <a:ln>
          <a:noFill/>
        </a:ln>
        <a:effectLst/>
      </xdr:spPr>
    </xdr:pic>
    <xdr:clientData/>
  </xdr:twoCellAnchor>
  <xdr:twoCellAnchor editAs="oneCell">
    <xdr:from>
      <xdr:col>11</xdr:col>
      <xdr:colOff>152231</xdr:colOff>
      <xdr:row>306</xdr:row>
      <xdr:rowOff>0</xdr:rowOff>
    </xdr:from>
    <xdr:to>
      <xdr:col>15</xdr:col>
      <xdr:colOff>1546367</xdr:colOff>
      <xdr:row>306</xdr:row>
      <xdr:rowOff>0</xdr:rowOff>
    </xdr:to>
    <xdr:pic>
      <xdr:nvPicPr>
        <xdr:cNvPr id="142" name="image2.png" descr=" "/>
        <xdr:cNvPicPr/>
      </xdr:nvPicPr>
      <xdr:blipFill>
        <a:blip xmlns:r="http://schemas.openxmlformats.org/officeDocument/2006/relationships" r:embed="rId1"/>
        <a:srcRect/>
        <a:stretch>
          <a:fillRect/>
        </a:stretch>
      </xdr:blipFill>
      <xdr:spPr>
        <a:xfrm>
          <a:off x="9171940" y="85130640"/>
          <a:ext cx="5666740" cy="0"/>
        </a:xfrm>
        <a:prstGeom prst="rect">
          <a:avLst/>
        </a:prstGeom>
        <a:noFill/>
        <a:ln>
          <a:noFill/>
        </a:ln>
        <a:effectLst/>
      </xdr:spPr>
    </xdr:pic>
    <xdr:clientData/>
  </xdr:twoCellAnchor>
  <xdr:twoCellAnchor editAs="oneCell">
    <xdr:from>
      <xdr:col>6</xdr:col>
      <xdr:colOff>0</xdr:colOff>
      <xdr:row>306</xdr:row>
      <xdr:rowOff>0</xdr:rowOff>
    </xdr:from>
    <xdr:to>
      <xdr:col>6</xdr:col>
      <xdr:colOff>3103553</xdr:colOff>
      <xdr:row>306</xdr:row>
      <xdr:rowOff>0</xdr:rowOff>
    </xdr:to>
    <xdr:pic>
      <xdr:nvPicPr>
        <xdr:cNvPr id="143" name="image2.png" descr=" "/>
        <xdr:cNvPicPr/>
      </xdr:nvPicPr>
      <xdr:blipFill>
        <a:blip xmlns:r="http://schemas.openxmlformats.org/officeDocument/2006/relationships" r:embed="rId1"/>
        <a:srcRect/>
        <a:stretch>
          <a:fillRect/>
        </a:stretch>
      </xdr:blipFill>
      <xdr:spPr>
        <a:xfrm>
          <a:off x="9171940" y="85130640"/>
          <a:ext cx="3105150" cy="0"/>
        </a:xfrm>
        <a:prstGeom prst="rect">
          <a:avLst/>
        </a:prstGeom>
        <a:noFill/>
        <a:ln>
          <a:noFill/>
        </a:ln>
        <a:effectLst/>
      </xdr:spPr>
    </xdr:pic>
    <xdr:clientData/>
  </xdr:twoCellAnchor>
  <xdr:twoCellAnchor editAs="oneCell">
    <xdr:from>
      <xdr:col>9</xdr:col>
      <xdr:colOff>0</xdr:colOff>
      <xdr:row>306</xdr:row>
      <xdr:rowOff>0</xdr:rowOff>
    </xdr:from>
    <xdr:to>
      <xdr:col>9</xdr:col>
      <xdr:colOff>3103553</xdr:colOff>
      <xdr:row>306</xdr:row>
      <xdr:rowOff>0</xdr:rowOff>
    </xdr:to>
    <xdr:pic>
      <xdr:nvPicPr>
        <xdr:cNvPr id="144" name="image2.png" descr=" "/>
        <xdr:cNvPicPr/>
      </xdr:nvPicPr>
      <xdr:blipFill>
        <a:blip xmlns:r="http://schemas.openxmlformats.org/officeDocument/2006/relationships" r:embed="rId1"/>
        <a:srcRect/>
        <a:stretch>
          <a:fillRect/>
        </a:stretch>
      </xdr:blipFill>
      <xdr:spPr>
        <a:xfrm>
          <a:off x="9171940" y="85130640"/>
          <a:ext cx="3105150" cy="0"/>
        </a:xfrm>
        <a:prstGeom prst="rect">
          <a:avLst/>
        </a:prstGeom>
        <a:noFill/>
        <a:ln>
          <a:noFill/>
        </a:ln>
        <a:effectLst/>
      </xdr:spPr>
    </xdr:pic>
    <xdr:clientData/>
  </xdr:twoCellAnchor>
  <xdr:twoCellAnchor editAs="oneCell">
    <xdr:from>
      <xdr:col>6</xdr:col>
      <xdr:colOff>3933</xdr:colOff>
      <xdr:row>306</xdr:row>
      <xdr:rowOff>0</xdr:rowOff>
    </xdr:from>
    <xdr:to>
      <xdr:col>6</xdr:col>
      <xdr:colOff>3288428</xdr:colOff>
      <xdr:row>306</xdr:row>
      <xdr:rowOff>0</xdr:rowOff>
    </xdr:to>
    <xdr:pic>
      <xdr:nvPicPr>
        <xdr:cNvPr id="145" name="image2.png" descr=" "/>
        <xdr:cNvPicPr/>
      </xdr:nvPicPr>
      <xdr:blipFill>
        <a:blip xmlns:r="http://schemas.openxmlformats.org/officeDocument/2006/relationships" r:embed="rId1"/>
        <a:srcRect/>
        <a:stretch>
          <a:fillRect/>
        </a:stretch>
      </xdr:blipFill>
      <xdr:spPr>
        <a:xfrm>
          <a:off x="9171940" y="85130640"/>
          <a:ext cx="3286760" cy="0"/>
        </a:xfrm>
        <a:prstGeom prst="rect">
          <a:avLst/>
        </a:prstGeom>
        <a:noFill/>
        <a:ln>
          <a:noFill/>
        </a:ln>
        <a:effec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Users/SENIOR%20ACCOUNTANT/Downloads/proposed%20budget%20FY%2024-25%20(1)%20(3)%2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s"/>
      <sheetName val="control"/>
      <sheetName val="per diem work"/>
      <sheetName val="Sheet1"/>
      <sheetName val="PROGRAMS UPLOADED"/>
      <sheetName val="NEW BUDGET UPLOADED"/>
      <sheetName val="COMBINED BUDGET (uploaded)"/>
    </sheetNames>
    <sheetDataSet>
      <sheetData sheetId="0"/>
      <sheetData sheetId="1"/>
      <sheetData sheetId="2">
        <row r="23">
          <cell r="G23">
            <v>27750000</v>
          </cell>
        </row>
        <row r="32">
          <cell r="G32">
            <v>7100000</v>
          </cell>
        </row>
        <row r="42">
          <cell r="G42">
            <v>14568000</v>
          </cell>
        </row>
      </sheetData>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00"/>
  <sheetViews>
    <sheetView workbookViewId="0"/>
  </sheetViews>
  <sheetFormatPr defaultColWidth="14" defaultRowHeight="15" customHeight="1"/>
  <cols>
    <col min="1" max="1" width="7.42578125" customWidth="1"/>
    <col min="2" max="2" width="17" customWidth="1"/>
    <col min="3" max="4" width="12.5703125" customWidth="1"/>
    <col min="5" max="5" width="13.42578125" customWidth="1"/>
    <col min="6" max="6" width="16.28515625" customWidth="1"/>
    <col min="7" max="7" width="11" customWidth="1"/>
    <col min="8" max="26" width="7.85546875" customWidth="1"/>
  </cols>
  <sheetData>
    <row r="1" spans="1:7" ht="28.5" customHeight="1">
      <c r="A1" s="1" t="s">
        <v>0</v>
      </c>
      <c r="B1" s="1772" t="s">
        <v>1</v>
      </c>
      <c r="C1" s="1774" t="s">
        <v>2</v>
      </c>
      <c r="F1" s="2"/>
    </row>
    <row r="2" spans="1:7" ht="14.25" customHeight="1">
      <c r="A2" s="3" t="s">
        <v>3</v>
      </c>
      <c r="B2" s="1773"/>
      <c r="C2" s="1773"/>
      <c r="F2" s="2"/>
    </row>
    <row r="3" spans="1:7" ht="14.25" customHeight="1">
      <c r="A3" s="4" t="s">
        <v>4</v>
      </c>
      <c r="B3" s="5" t="s">
        <v>5</v>
      </c>
      <c r="C3" s="6">
        <v>963697525</v>
      </c>
      <c r="D3" s="6">
        <v>57553443</v>
      </c>
      <c r="E3" s="7">
        <f t="shared" ref="E3:E15" si="0">C3+D3</f>
        <v>1021250968</v>
      </c>
      <c r="F3" s="2"/>
    </row>
    <row r="4" spans="1:7" ht="14.25" customHeight="1">
      <c r="A4" s="4" t="s">
        <v>6</v>
      </c>
      <c r="B4" s="5" t="s">
        <v>7</v>
      </c>
      <c r="C4" s="6">
        <v>479512621</v>
      </c>
      <c r="D4" s="6">
        <v>35300000</v>
      </c>
      <c r="E4" s="7">
        <f t="shared" si="0"/>
        <v>514812621</v>
      </c>
      <c r="F4" s="2"/>
    </row>
    <row r="5" spans="1:7" ht="44.25" customHeight="1">
      <c r="A5" s="4" t="s">
        <v>8</v>
      </c>
      <c r="B5" s="5" t="s">
        <v>9</v>
      </c>
      <c r="C5" s="6">
        <v>1185583241</v>
      </c>
      <c r="D5" s="6">
        <v>70000000</v>
      </c>
      <c r="E5" s="7">
        <f t="shared" si="0"/>
        <v>1255583241</v>
      </c>
      <c r="F5" s="2"/>
      <c r="G5" s="2"/>
    </row>
    <row r="6" spans="1:7" ht="29.25" customHeight="1">
      <c r="A6" s="4" t="s">
        <v>10</v>
      </c>
      <c r="B6" s="5" t="s">
        <v>11</v>
      </c>
      <c r="C6" s="6">
        <v>443274069</v>
      </c>
      <c r="D6" s="6">
        <v>643011351</v>
      </c>
      <c r="E6" s="7">
        <f t="shared" si="0"/>
        <v>1086285420</v>
      </c>
      <c r="F6" s="2"/>
    </row>
    <row r="7" spans="1:7" ht="44.25" customHeight="1">
      <c r="A7" s="4" t="s">
        <v>12</v>
      </c>
      <c r="B7" s="5" t="s">
        <v>13</v>
      </c>
      <c r="C7" s="6">
        <v>195244842</v>
      </c>
      <c r="D7" s="6">
        <v>231501673</v>
      </c>
      <c r="E7" s="7">
        <f t="shared" si="0"/>
        <v>426746515</v>
      </c>
      <c r="F7" s="2"/>
    </row>
    <row r="8" spans="1:7" ht="58.5" customHeight="1">
      <c r="A8" s="4" t="s">
        <v>14</v>
      </c>
      <c r="B8" s="5" t="s">
        <v>15</v>
      </c>
      <c r="C8" s="6">
        <v>620777713</v>
      </c>
      <c r="D8" s="6">
        <v>156343034</v>
      </c>
      <c r="E8" s="7">
        <f t="shared" si="0"/>
        <v>777120747</v>
      </c>
      <c r="F8" s="2">
        <v>777120747</v>
      </c>
      <c r="G8" s="2">
        <f t="shared" ref="G8:G9" si="1">F8-E8</f>
        <v>0</v>
      </c>
    </row>
    <row r="9" spans="1:7" ht="44.25" customHeight="1">
      <c r="A9" s="4" t="s">
        <v>16</v>
      </c>
      <c r="B9" s="5" t="s">
        <v>17</v>
      </c>
      <c r="C9" s="6">
        <v>3418239511</v>
      </c>
      <c r="D9" s="6">
        <v>939494291</v>
      </c>
      <c r="E9" s="7">
        <f t="shared" si="0"/>
        <v>4357733802</v>
      </c>
      <c r="F9" s="2">
        <v>4357733802</v>
      </c>
      <c r="G9" s="2">
        <f t="shared" si="1"/>
        <v>0</v>
      </c>
    </row>
    <row r="10" spans="1:7" ht="58.5" customHeight="1">
      <c r="A10" s="4" t="s">
        <v>18</v>
      </c>
      <c r="B10" s="5" t="s">
        <v>19</v>
      </c>
      <c r="C10" s="6">
        <v>93357240</v>
      </c>
      <c r="D10" s="6">
        <v>95183915</v>
      </c>
      <c r="E10" s="7">
        <f t="shared" si="0"/>
        <v>188541155</v>
      </c>
      <c r="F10" s="2"/>
    </row>
    <row r="11" spans="1:7" ht="58.5" customHeight="1">
      <c r="A11" s="4" t="s">
        <v>20</v>
      </c>
      <c r="B11" s="5" t="s">
        <v>21</v>
      </c>
      <c r="C11" s="6">
        <v>213000000</v>
      </c>
      <c r="D11" s="6">
        <v>1284400371</v>
      </c>
      <c r="E11" s="7">
        <f t="shared" si="0"/>
        <v>1497400371</v>
      </c>
      <c r="F11" s="2">
        <v>1497400371</v>
      </c>
      <c r="G11" s="2">
        <f>F11-E11</f>
        <v>0</v>
      </c>
    </row>
    <row r="12" spans="1:7" ht="58.5" customHeight="1">
      <c r="A12" s="4" t="s">
        <v>22</v>
      </c>
      <c r="B12" s="5" t="s">
        <v>23</v>
      </c>
      <c r="C12" s="6">
        <v>82738837</v>
      </c>
      <c r="D12" s="6">
        <v>106746642</v>
      </c>
      <c r="E12" s="7">
        <f t="shared" si="0"/>
        <v>189485479</v>
      </c>
      <c r="F12" s="2"/>
    </row>
    <row r="13" spans="1:7" ht="44.25" customHeight="1">
      <c r="A13" s="4" t="s">
        <v>24</v>
      </c>
      <c r="B13" s="5" t="s">
        <v>25</v>
      </c>
      <c r="C13" s="6">
        <v>77256460</v>
      </c>
      <c r="D13" s="6">
        <v>202025502</v>
      </c>
      <c r="E13" s="7">
        <f t="shared" si="0"/>
        <v>279281962</v>
      </c>
      <c r="F13" s="2"/>
    </row>
    <row r="14" spans="1:7" ht="14.25" customHeight="1">
      <c r="A14" s="4" t="s">
        <v>26</v>
      </c>
      <c r="B14" s="5" t="s">
        <v>27</v>
      </c>
      <c r="C14" s="6">
        <v>116755459</v>
      </c>
      <c r="D14" s="6">
        <v>248717745</v>
      </c>
      <c r="E14" s="7">
        <f t="shared" si="0"/>
        <v>365473204</v>
      </c>
      <c r="F14" s="2"/>
    </row>
    <row r="15" spans="1:7" ht="58.5" customHeight="1">
      <c r="A15" s="8" t="s">
        <v>28</v>
      </c>
      <c r="B15" s="9" t="s">
        <v>29</v>
      </c>
      <c r="C15" s="10">
        <v>675120059</v>
      </c>
      <c r="D15" s="10">
        <v>36445396</v>
      </c>
      <c r="E15" s="7">
        <f t="shared" si="0"/>
        <v>711565455</v>
      </c>
      <c r="F15" s="2">
        <v>711565455</v>
      </c>
      <c r="G15" s="2">
        <f>F15-E15</f>
        <v>0</v>
      </c>
    </row>
    <row r="16" spans="1:7" ht="29.25" customHeight="1">
      <c r="A16" s="8"/>
      <c r="B16" s="11" t="s">
        <v>30</v>
      </c>
      <c r="C16" s="12">
        <f t="shared" ref="C16:E16" si="2">SUM(C3:C15)</f>
        <v>8564557577</v>
      </c>
      <c r="D16" s="12">
        <f t="shared" si="2"/>
        <v>4106723363</v>
      </c>
      <c r="E16" s="12">
        <f t="shared" si="2"/>
        <v>12671280940</v>
      </c>
      <c r="F16" s="2"/>
    </row>
    <row r="17" spans="1:6" ht="14.25" customHeight="1">
      <c r="A17" s="13"/>
      <c r="F17" s="2"/>
    </row>
    <row r="18" spans="1:6" ht="14.25" customHeight="1">
      <c r="A18" s="13"/>
      <c r="F18" s="2"/>
    </row>
    <row r="19" spans="1:6" ht="14.25" customHeight="1">
      <c r="A19" s="13"/>
      <c r="F19" s="2"/>
    </row>
    <row r="20" spans="1:6" ht="14.25" customHeight="1">
      <c r="A20" s="13"/>
      <c r="F20" s="2"/>
    </row>
    <row r="21" spans="1:6" ht="17.25" customHeight="1">
      <c r="A21" s="1766"/>
      <c r="B21" s="1767"/>
      <c r="C21" s="1768"/>
      <c r="F21" s="2"/>
    </row>
    <row r="22" spans="1:6" ht="33.75" customHeight="1">
      <c r="A22" s="1769" t="s">
        <v>31</v>
      </c>
      <c r="B22" s="1770"/>
      <c r="C22" s="1771"/>
      <c r="F22" s="2"/>
    </row>
    <row r="23" spans="1:6" ht="28.5" customHeight="1">
      <c r="A23" s="14" t="s">
        <v>32</v>
      </c>
      <c r="B23" s="1772" t="s">
        <v>33</v>
      </c>
      <c r="C23" s="1774" t="s">
        <v>2</v>
      </c>
      <c r="F23" s="2"/>
    </row>
    <row r="24" spans="1:6" ht="14.25" customHeight="1">
      <c r="A24" s="3" t="s">
        <v>34</v>
      </c>
      <c r="B24" s="1773"/>
      <c r="C24" s="1773"/>
      <c r="F24" s="2"/>
    </row>
    <row r="25" spans="1:6" ht="14.25" customHeight="1">
      <c r="A25" s="4" t="s">
        <v>35</v>
      </c>
      <c r="B25" s="5" t="s">
        <v>5</v>
      </c>
      <c r="C25" s="6">
        <v>57553443</v>
      </c>
      <c r="F25" s="2"/>
    </row>
    <row r="26" spans="1:6" ht="14.25" customHeight="1">
      <c r="A26" s="4" t="s">
        <v>36</v>
      </c>
      <c r="B26" s="5" t="s">
        <v>7</v>
      </c>
      <c r="C26" s="6">
        <v>35300000</v>
      </c>
      <c r="F26" s="2"/>
    </row>
    <row r="27" spans="1:6" ht="44.25" customHeight="1">
      <c r="A27" s="4" t="s">
        <v>37</v>
      </c>
      <c r="B27" s="5" t="s">
        <v>9</v>
      </c>
      <c r="C27" s="6">
        <v>70000000</v>
      </c>
      <c r="F27" s="2"/>
    </row>
    <row r="28" spans="1:6" ht="29.25" customHeight="1">
      <c r="A28" s="4" t="s">
        <v>38</v>
      </c>
      <c r="B28" s="5" t="s">
        <v>11</v>
      </c>
      <c r="C28" s="6">
        <v>643011351</v>
      </c>
      <c r="F28" s="2"/>
    </row>
    <row r="29" spans="1:6" ht="44.25" customHeight="1">
      <c r="A29" s="4" t="s">
        <v>39</v>
      </c>
      <c r="B29" s="5" t="s">
        <v>13</v>
      </c>
      <c r="C29" s="6">
        <v>231501673</v>
      </c>
      <c r="F29" s="2"/>
    </row>
    <row r="30" spans="1:6" ht="58.5" customHeight="1">
      <c r="A30" s="4" t="s">
        <v>40</v>
      </c>
      <c r="B30" s="5" t="s">
        <v>15</v>
      </c>
      <c r="C30" s="6">
        <v>153843034</v>
      </c>
      <c r="F30" s="2"/>
    </row>
    <row r="31" spans="1:6" ht="44.25" customHeight="1">
      <c r="A31" s="4" t="s">
        <v>41</v>
      </c>
      <c r="B31" s="5" t="s">
        <v>17</v>
      </c>
      <c r="C31" s="6">
        <v>939494291</v>
      </c>
      <c r="F31" s="2"/>
    </row>
    <row r="32" spans="1:6" ht="58.5" customHeight="1">
      <c r="A32" s="4" t="s">
        <v>42</v>
      </c>
      <c r="B32" s="5" t="s">
        <v>19</v>
      </c>
      <c r="C32" s="6">
        <v>95183915</v>
      </c>
      <c r="F32" s="2"/>
    </row>
    <row r="33" spans="1:6" ht="58.5" customHeight="1">
      <c r="A33" s="4" t="s">
        <v>43</v>
      </c>
      <c r="B33" s="5" t="s">
        <v>21</v>
      </c>
      <c r="C33" s="6">
        <v>1281400371</v>
      </c>
      <c r="F33" s="2"/>
    </row>
    <row r="34" spans="1:6" ht="58.5" customHeight="1">
      <c r="A34" s="4" t="s">
        <v>44</v>
      </c>
      <c r="B34" s="5" t="s">
        <v>23</v>
      </c>
      <c r="C34" s="6">
        <v>106746642</v>
      </c>
      <c r="F34" s="2"/>
    </row>
    <row r="35" spans="1:6" ht="44.25" customHeight="1">
      <c r="A35" s="4" t="s">
        <v>45</v>
      </c>
      <c r="B35" s="5" t="s">
        <v>25</v>
      </c>
      <c r="C35" s="6">
        <v>202025502</v>
      </c>
      <c r="F35" s="2"/>
    </row>
    <row r="36" spans="1:6" ht="14.25" customHeight="1">
      <c r="A36" s="4" t="s">
        <v>46</v>
      </c>
      <c r="B36" s="5" t="s">
        <v>27</v>
      </c>
      <c r="C36" s="6">
        <v>248717745</v>
      </c>
      <c r="F36" s="2"/>
    </row>
    <row r="37" spans="1:6" ht="58.5" customHeight="1">
      <c r="A37" s="8" t="s">
        <v>47</v>
      </c>
      <c r="B37" s="9" t="s">
        <v>29</v>
      </c>
      <c r="C37" s="10">
        <v>37445396</v>
      </c>
      <c r="F37" s="2"/>
    </row>
    <row r="38" spans="1:6" ht="44.25" customHeight="1">
      <c r="A38" s="8"/>
      <c r="B38" s="11" t="s">
        <v>48</v>
      </c>
      <c r="C38" s="15">
        <v>4102223363</v>
      </c>
      <c r="F38" s="2"/>
    </row>
    <row r="39" spans="1:6" ht="14.25" customHeight="1">
      <c r="F39" s="2"/>
    </row>
    <row r="40" spans="1:6" ht="14.25" customHeight="1">
      <c r="F40" s="2"/>
    </row>
    <row r="41" spans="1:6" ht="14.25" customHeight="1">
      <c r="F41" s="2"/>
    </row>
    <row r="42" spans="1:6" ht="14.25" customHeight="1">
      <c r="F42" s="2"/>
    </row>
    <row r="43" spans="1:6" ht="14.25" customHeight="1">
      <c r="F43" s="2"/>
    </row>
    <row r="44" spans="1:6" ht="14.25" customHeight="1">
      <c r="F44" s="2"/>
    </row>
    <row r="45" spans="1:6" ht="14.25" customHeight="1">
      <c r="F45" s="2"/>
    </row>
    <row r="46" spans="1:6" ht="14.25" customHeight="1">
      <c r="F46" s="2"/>
    </row>
    <row r="47" spans="1:6" ht="14.25" customHeight="1">
      <c r="F47" s="2"/>
    </row>
    <row r="48" spans="1:6" ht="14.25" customHeight="1">
      <c r="F48" s="2"/>
    </row>
    <row r="49" spans="6:6" ht="14.25" customHeight="1">
      <c r="F49" s="2"/>
    </row>
    <row r="50" spans="6:6" ht="14.25" customHeight="1">
      <c r="F50" s="2"/>
    </row>
    <row r="51" spans="6:6" ht="14.25" customHeight="1">
      <c r="F51" s="2"/>
    </row>
    <row r="52" spans="6:6" ht="14.25" customHeight="1">
      <c r="F52" s="2"/>
    </row>
    <row r="53" spans="6:6" ht="14.25" customHeight="1">
      <c r="F53" s="2"/>
    </row>
    <row r="54" spans="6:6" ht="14.25" customHeight="1">
      <c r="F54" s="2"/>
    </row>
    <row r="55" spans="6:6" ht="14.25" customHeight="1">
      <c r="F55" s="2"/>
    </row>
    <row r="56" spans="6:6" ht="14.25" customHeight="1">
      <c r="F56" s="2"/>
    </row>
    <row r="57" spans="6:6" ht="14.25" customHeight="1">
      <c r="F57" s="2"/>
    </row>
    <row r="58" spans="6:6" ht="14.25" customHeight="1">
      <c r="F58" s="2"/>
    </row>
    <row r="59" spans="6:6" ht="14.25" customHeight="1">
      <c r="F59" s="2"/>
    </row>
    <row r="60" spans="6:6" ht="14.25" customHeight="1">
      <c r="F60" s="2"/>
    </row>
    <row r="61" spans="6:6" ht="14.25" customHeight="1">
      <c r="F61" s="2"/>
    </row>
    <row r="62" spans="6:6" ht="14.25" customHeight="1">
      <c r="F62" s="2"/>
    </row>
    <row r="63" spans="6:6" ht="14.25" customHeight="1">
      <c r="F63" s="2"/>
    </row>
    <row r="64" spans="6:6" ht="14.25" customHeight="1">
      <c r="F64" s="2"/>
    </row>
    <row r="65" spans="6:6" ht="14.25" customHeight="1">
      <c r="F65" s="2"/>
    </row>
    <row r="66" spans="6:6" ht="14.25" customHeight="1">
      <c r="F66" s="2"/>
    </row>
    <row r="67" spans="6:6" ht="14.25" customHeight="1">
      <c r="F67" s="2"/>
    </row>
    <row r="68" spans="6:6" ht="14.25" customHeight="1">
      <c r="F68" s="2"/>
    </row>
    <row r="69" spans="6:6" ht="14.25" customHeight="1">
      <c r="F69" s="2"/>
    </row>
    <row r="70" spans="6:6" ht="14.25" customHeight="1">
      <c r="F70" s="2"/>
    </row>
    <row r="71" spans="6:6" ht="14.25" customHeight="1">
      <c r="F71" s="2"/>
    </row>
    <row r="72" spans="6:6" ht="14.25" customHeight="1">
      <c r="F72" s="2"/>
    </row>
    <row r="73" spans="6:6" ht="14.25" customHeight="1">
      <c r="F73" s="2"/>
    </row>
    <row r="74" spans="6:6" ht="14.25" customHeight="1">
      <c r="F74" s="2"/>
    </row>
    <row r="75" spans="6:6" ht="14.25" customHeight="1">
      <c r="F75" s="2"/>
    </row>
    <row r="76" spans="6:6" ht="14.25" customHeight="1">
      <c r="F76" s="2"/>
    </row>
    <row r="77" spans="6:6" ht="14.25" customHeight="1">
      <c r="F77" s="2"/>
    </row>
    <row r="78" spans="6:6" ht="14.25" customHeight="1">
      <c r="F78" s="2"/>
    </row>
    <row r="79" spans="6:6" ht="14.25" customHeight="1">
      <c r="F79" s="2"/>
    </row>
    <row r="80" spans="6:6" ht="14.25" customHeight="1">
      <c r="F80" s="2"/>
    </row>
    <row r="81" spans="6:6" ht="14.25" customHeight="1">
      <c r="F81" s="2"/>
    </row>
    <row r="82" spans="6:6" ht="14.25" customHeight="1">
      <c r="F82" s="2"/>
    </row>
    <row r="83" spans="6:6" ht="14.25" customHeight="1">
      <c r="F83" s="2"/>
    </row>
    <row r="84" spans="6:6" ht="14.25" customHeight="1">
      <c r="F84" s="2"/>
    </row>
    <row r="85" spans="6:6" ht="14.25" customHeight="1">
      <c r="F85" s="2"/>
    </row>
    <row r="86" spans="6:6" ht="14.25" customHeight="1">
      <c r="F86" s="2"/>
    </row>
    <row r="87" spans="6:6" ht="14.25" customHeight="1">
      <c r="F87" s="2"/>
    </row>
    <row r="88" spans="6:6" ht="14.25" customHeight="1">
      <c r="F88" s="2"/>
    </row>
    <row r="89" spans="6:6" ht="14.25" customHeight="1">
      <c r="F89" s="2"/>
    </row>
    <row r="90" spans="6:6" ht="14.25" customHeight="1">
      <c r="F90" s="2"/>
    </row>
    <row r="91" spans="6:6" ht="14.25" customHeight="1">
      <c r="F91" s="2"/>
    </row>
    <row r="92" spans="6:6" ht="14.25" customHeight="1">
      <c r="F92" s="2"/>
    </row>
    <row r="93" spans="6:6" ht="14.25" customHeight="1">
      <c r="F93" s="2"/>
    </row>
    <row r="94" spans="6:6" ht="14.25" customHeight="1">
      <c r="F94" s="2"/>
    </row>
    <row r="95" spans="6:6" ht="14.25" customHeight="1">
      <c r="F95" s="2"/>
    </row>
    <row r="96" spans="6:6" ht="14.25" customHeight="1">
      <c r="F96" s="2"/>
    </row>
    <row r="97" spans="6:6" ht="14.25" customHeight="1">
      <c r="F97" s="2"/>
    </row>
    <row r="98" spans="6:6" ht="14.25" customHeight="1">
      <c r="F98" s="2"/>
    </row>
    <row r="99" spans="6:6" ht="14.25" customHeight="1">
      <c r="F99" s="2"/>
    </row>
    <row r="100" spans="6:6" ht="14.25" customHeight="1">
      <c r="F100" s="2"/>
    </row>
    <row r="101" spans="6:6" ht="14.25" customHeight="1">
      <c r="F101" s="2"/>
    </row>
    <row r="102" spans="6:6" ht="14.25" customHeight="1">
      <c r="F102" s="2"/>
    </row>
    <row r="103" spans="6:6" ht="14.25" customHeight="1">
      <c r="F103" s="2"/>
    </row>
    <row r="104" spans="6:6" ht="14.25" customHeight="1">
      <c r="F104" s="2"/>
    </row>
    <row r="105" spans="6:6" ht="14.25" customHeight="1">
      <c r="F105" s="2"/>
    </row>
    <row r="106" spans="6:6" ht="14.25" customHeight="1">
      <c r="F106" s="2"/>
    </row>
    <row r="107" spans="6:6" ht="14.25" customHeight="1">
      <c r="F107" s="2"/>
    </row>
    <row r="108" spans="6:6" ht="14.25" customHeight="1">
      <c r="F108" s="2"/>
    </row>
    <row r="109" spans="6:6" ht="14.25" customHeight="1">
      <c r="F109" s="2"/>
    </row>
    <row r="110" spans="6:6" ht="14.25" customHeight="1">
      <c r="F110" s="2"/>
    </row>
    <row r="111" spans="6:6" ht="14.25" customHeight="1">
      <c r="F111" s="2"/>
    </row>
    <row r="112" spans="6:6" ht="14.25" customHeight="1">
      <c r="F112" s="2"/>
    </row>
    <row r="113" spans="6:6" ht="14.25" customHeight="1">
      <c r="F113" s="2"/>
    </row>
    <row r="114" spans="6:6" ht="14.25" customHeight="1">
      <c r="F114" s="2"/>
    </row>
    <row r="115" spans="6:6" ht="14.25" customHeight="1">
      <c r="F115" s="2"/>
    </row>
    <row r="116" spans="6:6" ht="14.25" customHeight="1">
      <c r="F116" s="2"/>
    </row>
    <row r="117" spans="6:6" ht="14.25" customHeight="1">
      <c r="F117" s="2"/>
    </row>
    <row r="118" spans="6:6" ht="14.25" customHeight="1">
      <c r="F118" s="2"/>
    </row>
    <row r="119" spans="6:6" ht="14.25" customHeight="1">
      <c r="F119" s="2"/>
    </row>
    <row r="120" spans="6:6" ht="14.25" customHeight="1">
      <c r="F120" s="2"/>
    </row>
    <row r="121" spans="6:6" ht="14.25" customHeight="1">
      <c r="F121" s="2"/>
    </row>
    <row r="122" spans="6:6" ht="14.25" customHeight="1">
      <c r="F122" s="2"/>
    </row>
    <row r="123" spans="6:6" ht="14.25" customHeight="1">
      <c r="F123" s="2"/>
    </row>
    <row r="124" spans="6:6" ht="14.25" customHeight="1">
      <c r="F124" s="2"/>
    </row>
    <row r="125" spans="6:6" ht="14.25" customHeight="1">
      <c r="F125" s="2"/>
    </row>
    <row r="126" spans="6:6" ht="14.25" customHeight="1">
      <c r="F126" s="2"/>
    </row>
    <row r="127" spans="6:6" ht="14.25" customHeight="1">
      <c r="F127" s="2"/>
    </row>
    <row r="128" spans="6:6" ht="14.25" customHeight="1">
      <c r="F128" s="2"/>
    </row>
    <row r="129" spans="6:6" ht="14.25" customHeight="1">
      <c r="F129" s="2"/>
    </row>
    <row r="130" spans="6:6" ht="14.25" customHeight="1">
      <c r="F130" s="2"/>
    </row>
    <row r="131" spans="6:6" ht="14.25" customHeight="1">
      <c r="F131" s="2"/>
    </row>
    <row r="132" spans="6:6" ht="14.25" customHeight="1">
      <c r="F132" s="2"/>
    </row>
    <row r="133" spans="6:6" ht="14.25" customHeight="1">
      <c r="F133" s="2"/>
    </row>
    <row r="134" spans="6:6" ht="14.25" customHeight="1">
      <c r="F134" s="2"/>
    </row>
    <row r="135" spans="6:6" ht="14.25" customHeight="1">
      <c r="F135" s="2"/>
    </row>
    <row r="136" spans="6:6" ht="14.25" customHeight="1">
      <c r="F136" s="2"/>
    </row>
    <row r="137" spans="6:6" ht="14.25" customHeight="1">
      <c r="F137" s="2"/>
    </row>
    <row r="138" spans="6:6" ht="14.25" customHeight="1">
      <c r="F138" s="2"/>
    </row>
    <row r="139" spans="6:6" ht="14.25" customHeight="1">
      <c r="F139" s="2"/>
    </row>
    <row r="140" spans="6:6" ht="14.25" customHeight="1">
      <c r="F140" s="2"/>
    </row>
    <row r="141" spans="6:6" ht="14.25" customHeight="1">
      <c r="F141" s="2"/>
    </row>
    <row r="142" spans="6:6" ht="14.25" customHeight="1">
      <c r="F142" s="2"/>
    </row>
    <row r="143" spans="6:6" ht="14.25" customHeight="1">
      <c r="F143" s="2"/>
    </row>
    <row r="144" spans="6:6" ht="14.25" customHeight="1">
      <c r="F144" s="2"/>
    </row>
    <row r="145" spans="6:6" ht="14.25" customHeight="1">
      <c r="F145" s="2"/>
    </row>
    <row r="146" spans="6:6" ht="14.25" customHeight="1">
      <c r="F146" s="2"/>
    </row>
    <row r="147" spans="6:6" ht="14.25" customHeight="1">
      <c r="F147" s="2"/>
    </row>
    <row r="148" spans="6:6" ht="14.25" customHeight="1">
      <c r="F148" s="2"/>
    </row>
    <row r="149" spans="6:6" ht="14.25" customHeight="1">
      <c r="F149" s="2"/>
    </row>
    <row r="150" spans="6:6" ht="14.25" customHeight="1">
      <c r="F150" s="2"/>
    </row>
    <row r="151" spans="6:6" ht="14.25" customHeight="1">
      <c r="F151" s="2"/>
    </row>
    <row r="152" spans="6:6" ht="14.25" customHeight="1">
      <c r="F152" s="2"/>
    </row>
    <row r="153" spans="6:6" ht="14.25" customHeight="1">
      <c r="F153" s="2"/>
    </row>
    <row r="154" spans="6:6" ht="14.25" customHeight="1">
      <c r="F154" s="2"/>
    </row>
    <row r="155" spans="6:6" ht="14.25" customHeight="1">
      <c r="F155" s="2"/>
    </row>
    <row r="156" spans="6:6" ht="14.25" customHeight="1">
      <c r="F156" s="2"/>
    </row>
    <row r="157" spans="6:6" ht="14.25" customHeight="1">
      <c r="F157" s="2"/>
    </row>
    <row r="158" spans="6:6" ht="14.25" customHeight="1">
      <c r="F158" s="2"/>
    </row>
    <row r="159" spans="6:6" ht="14.25" customHeight="1">
      <c r="F159" s="2"/>
    </row>
    <row r="160" spans="6:6" ht="14.25" customHeight="1">
      <c r="F160" s="2"/>
    </row>
    <row r="161" spans="6:6" ht="14.25" customHeight="1">
      <c r="F161" s="2"/>
    </row>
    <row r="162" spans="6:6" ht="14.25" customHeight="1">
      <c r="F162" s="2"/>
    </row>
    <row r="163" spans="6:6" ht="14.25" customHeight="1">
      <c r="F163" s="2"/>
    </row>
    <row r="164" spans="6:6" ht="14.25" customHeight="1">
      <c r="F164" s="2"/>
    </row>
    <row r="165" spans="6:6" ht="14.25" customHeight="1">
      <c r="F165" s="2"/>
    </row>
    <row r="166" spans="6:6" ht="14.25" customHeight="1">
      <c r="F166" s="2"/>
    </row>
    <row r="167" spans="6:6" ht="14.25" customHeight="1">
      <c r="F167" s="2"/>
    </row>
    <row r="168" spans="6:6" ht="14.25" customHeight="1">
      <c r="F168" s="2"/>
    </row>
    <row r="169" spans="6:6" ht="14.25" customHeight="1">
      <c r="F169" s="2"/>
    </row>
    <row r="170" spans="6:6" ht="14.25" customHeight="1">
      <c r="F170" s="2"/>
    </row>
    <row r="171" spans="6:6" ht="14.25" customHeight="1">
      <c r="F171" s="2"/>
    </row>
    <row r="172" spans="6:6" ht="14.25" customHeight="1">
      <c r="F172" s="2"/>
    </row>
    <row r="173" spans="6:6" ht="14.25" customHeight="1">
      <c r="F173" s="2"/>
    </row>
    <row r="174" spans="6:6" ht="14.25" customHeight="1">
      <c r="F174" s="2"/>
    </row>
    <row r="175" spans="6:6" ht="14.25" customHeight="1">
      <c r="F175" s="2"/>
    </row>
    <row r="176" spans="6:6" ht="14.25" customHeight="1">
      <c r="F176" s="2"/>
    </row>
    <row r="177" spans="6:6" ht="14.25" customHeight="1">
      <c r="F177" s="2"/>
    </row>
    <row r="178" spans="6:6" ht="14.25" customHeight="1">
      <c r="F178" s="2"/>
    </row>
    <row r="179" spans="6:6" ht="14.25" customHeight="1">
      <c r="F179" s="2"/>
    </row>
    <row r="180" spans="6:6" ht="14.25" customHeight="1">
      <c r="F180" s="2"/>
    </row>
    <row r="181" spans="6:6" ht="14.25" customHeight="1">
      <c r="F181" s="2"/>
    </row>
    <row r="182" spans="6:6" ht="14.25" customHeight="1">
      <c r="F182" s="2"/>
    </row>
    <row r="183" spans="6:6" ht="14.25" customHeight="1">
      <c r="F183" s="2"/>
    </row>
    <row r="184" spans="6:6" ht="14.25" customHeight="1">
      <c r="F184" s="2"/>
    </row>
    <row r="185" spans="6:6" ht="14.25" customHeight="1">
      <c r="F185" s="2"/>
    </row>
    <row r="186" spans="6:6" ht="14.25" customHeight="1">
      <c r="F186" s="2"/>
    </row>
    <row r="187" spans="6:6" ht="14.25" customHeight="1">
      <c r="F187" s="2"/>
    </row>
    <row r="188" spans="6:6" ht="14.25" customHeight="1">
      <c r="F188" s="2"/>
    </row>
    <row r="189" spans="6:6" ht="14.25" customHeight="1">
      <c r="F189" s="2"/>
    </row>
    <row r="190" spans="6:6" ht="14.25" customHeight="1">
      <c r="F190" s="2"/>
    </row>
    <row r="191" spans="6:6" ht="14.25" customHeight="1">
      <c r="F191" s="2"/>
    </row>
    <row r="192" spans="6:6" ht="14.25" customHeight="1">
      <c r="F192" s="2"/>
    </row>
    <row r="193" spans="6:6" ht="14.25" customHeight="1">
      <c r="F193" s="2"/>
    </row>
    <row r="194" spans="6:6" ht="14.25" customHeight="1">
      <c r="F194" s="2"/>
    </row>
    <row r="195" spans="6:6" ht="14.25" customHeight="1">
      <c r="F195" s="2"/>
    </row>
    <row r="196" spans="6:6" ht="14.25" customHeight="1">
      <c r="F196" s="2"/>
    </row>
    <row r="197" spans="6:6" ht="14.25" customHeight="1">
      <c r="F197" s="2"/>
    </row>
    <row r="198" spans="6:6" ht="14.25" customHeight="1">
      <c r="F198" s="2"/>
    </row>
    <row r="199" spans="6:6" ht="14.25" customHeight="1">
      <c r="F199" s="2"/>
    </row>
    <row r="200" spans="6:6" ht="14.25" customHeight="1">
      <c r="F200" s="2"/>
    </row>
    <row r="201" spans="6:6" ht="14.25" customHeight="1">
      <c r="F201" s="2"/>
    </row>
    <row r="202" spans="6:6" ht="14.25" customHeight="1">
      <c r="F202" s="2"/>
    </row>
    <row r="203" spans="6:6" ht="14.25" customHeight="1">
      <c r="F203" s="2"/>
    </row>
    <row r="204" spans="6:6" ht="14.25" customHeight="1">
      <c r="F204" s="2"/>
    </row>
    <row r="205" spans="6:6" ht="14.25" customHeight="1">
      <c r="F205" s="2"/>
    </row>
    <row r="206" spans="6:6" ht="14.25" customHeight="1">
      <c r="F206" s="2"/>
    </row>
    <row r="207" spans="6:6" ht="14.25" customHeight="1">
      <c r="F207" s="2"/>
    </row>
    <row r="208" spans="6:6" ht="14.25" customHeight="1">
      <c r="F208" s="2"/>
    </row>
    <row r="209" spans="6:6" ht="14.25" customHeight="1">
      <c r="F209" s="2"/>
    </row>
    <row r="210" spans="6:6" ht="14.25" customHeight="1">
      <c r="F210" s="2"/>
    </row>
    <row r="211" spans="6:6" ht="14.25" customHeight="1">
      <c r="F211" s="2"/>
    </row>
    <row r="212" spans="6:6" ht="14.25" customHeight="1">
      <c r="F212" s="2"/>
    </row>
    <row r="213" spans="6:6" ht="14.25" customHeight="1">
      <c r="F213" s="2"/>
    </row>
    <row r="214" spans="6:6" ht="14.25" customHeight="1">
      <c r="F214" s="2"/>
    </row>
    <row r="215" spans="6:6" ht="14.25" customHeight="1">
      <c r="F215" s="2"/>
    </row>
    <row r="216" spans="6:6" ht="14.25" customHeight="1">
      <c r="F216" s="2"/>
    </row>
    <row r="217" spans="6:6" ht="14.25" customHeight="1">
      <c r="F217" s="2"/>
    </row>
    <row r="218" spans="6:6" ht="14.25" customHeight="1">
      <c r="F218" s="2"/>
    </row>
    <row r="219" spans="6:6" ht="14.25" customHeight="1">
      <c r="F219" s="2"/>
    </row>
    <row r="220" spans="6:6" ht="14.25" customHeight="1">
      <c r="F220" s="2"/>
    </row>
    <row r="221" spans="6:6" ht="14.25" customHeight="1">
      <c r="F221" s="2"/>
    </row>
    <row r="222" spans="6:6" ht="14.25" customHeight="1">
      <c r="F222" s="2"/>
    </row>
    <row r="223" spans="6:6" ht="14.25" customHeight="1">
      <c r="F223" s="2"/>
    </row>
    <row r="224" spans="6:6" ht="14.25" customHeight="1">
      <c r="F224" s="2"/>
    </row>
    <row r="225" spans="6:6" ht="14.25" customHeight="1">
      <c r="F225" s="2"/>
    </row>
    <row r="226" spans="6:6" ht="14.25" customHeight="1">
      <c r="F226" s="2"/>
    </row>
    <row r="227" spans="6:6" ht="14.25" customHeight="1">
      <c r="F227" s="2"/>
    </row>
    <row r="228" spans="6:6" ht="14.25" customHeight="1">
      <c r="F228" s="2"/>
    </row>
    <row r="229" spans="6:6" ht="14.25" customHeight="1">
      <c r="F229" s="2"/>
    </row>
    <row r="230" spans="6:6" ht="14.25" customHeight="1">
      <c r="F230" s="2"/>
    </row>
    <row r="231" spans="6:6" ht="14.25" customHeight="1">
      <c r="F231" s="2"/>
    </row>
    <row r="232" spans="6:6" ht="14.25" customHeight="1">
      <c r="F232" s="2"/>
    </row>
    <row r="233" spans="6:6" ht="14.25" customHeight="1">
      <c r="F233" s="2"/>
    </row>
    <row r="234" spans="6:6" ht="14.25" customHeight="1">
      <c r="F234" s="2"/>
    </row>
    <row r="235" spans="6:6" ht="14.25" customHeight="1">
      <c r="F235" s="2"/>
    </row>
    <row r="236" spans="6:6" ht="14.25" customHeight="1">
      <c r="F236" s="2"/>
    </row>
    <row r="237" spans="6:6" ht="14.25" customHeight="1">
      <c r="F237" s="2"/>
    </row>
    <row r="238" spans="6:6" ht="14.25" customHeight="1">
      <c r="F238" s="2"/>
    </row>
    <row r="239" spans="6:6" ht="15.75" customHeight="1"/>
    <row r="240" spans="6: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
    <mergeCell ref="A21:C21"/>
    <mergeCell ref="A22:C22"/>
    <mergeCell ref="B23:B24"/>
    <mergeCell ref="C23:C24"/>
    <mergeCell ref="B1:B2"/>
    <mergeCell ref="C1:C2"/>
  </mergeCells>
  <pageMargins left="0.7" right="0.7" top="0.75" bottom="0.75" header="0" footer="0"/>
  <pageSetup fitToWidth="0"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defaultColWidth="14" defaultRowHeight="15" customHeight="1"/>
  <cols>
    <col min="1" max="26" width="7.8554687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fitToWidth="0"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00"/>
  <sheetViews>
    <sheetView workbookViewId="0">
      <selection sqref="A1:T1"/>
    </sheetView>
  </sheetViews>
  <sheetFormatPr defaultColWidth="14" defaultRowHeight="15" customHeight="1"/>
  <cols>
    <col min="1" max="1" width="7.85546875" customWidth="1"/>
    <col min="2" max="2" width="11.5703125" customWidth="1"/>
    <col min="3" max="3" width="16.5703125" customWidth="1"/>
    <col min="4" max="4" width="48.28515625" customWidth="1"/>
    <col min="5" max="5" width="19.28515625" customWidth="1"/>
    <col min="6" max="6" width="15.5703125" customWidth="1"/>
    <col min="7" max="7" width="22.5703125" customWidth="1"/>
    <col min="8" max="8" width="33.42578125" customWidth="1"/>
    <col min="9" max="9" width="21.28515625" customWidth="1"/>
    <col min="10" max="11" width="23.5703125" customWidth="1"/>
    <col min="12" max="12" width="21.5703125" customWidth="1"/>
    <col min="13" max="13" width="27" customWidth="1"/>
    <col min="14" max="14" width="25.5703125" customWidth="1"/>
    <col min="15" max="15" width="18.42578125" customWidth="1"/>
    <col min="16" max="16" width="23" customWidth="1"/>
    <col min="17" max="17" width="20.42578125" customWidth="1"/>
    <col min="18" max="18" width="24.42578125" customWidth="1"/>
    <col min="19" max="19" width="21.28515625" customWidth="1"/>
    <col min="20" max="20" width="23.42578125" customWidth="1"/>
    <col min="21" max="26" width="7.85546875" customWidth="1"/>
  </cols>
  <sheetData>
    <row r="1" spans="1:20" ht="15.75">
      <c r="A1" s="1775" t="s">
        <v>49</v>
      </c>
      <c r="B1" s="1776"/>
      <c r="C1" s="1776"/>
      <c r="D1" s="1776"/>
      <c r="E1" s="1776"/>
      <c r="F1" s="1776"/>
      <c r="G1" s="1776"/>
      <c r="H1" s="1776"/>
      <c r="I1" s="1776"/>
      <c r="J1" s="1776"/>
      <c r="K1" s="1776"/>
      <c r="L1" s="1776"/>
      <c r="M1" s="1776"/>
      <c r="N1" s="1776"/>
      <c r="O1" s="1776"/>
      <c r="P1" s="1776"/>
      <c r="Q1" s="1776"/>
      <c r="R1" s="1776"/>
      <c r="S1" s="1776"/>
      <c r="T1" s="1777"/>
    </row>
    <row r="2" spans="1:20" ht="15.75">
      <c r="A2" s="1775" t="s">
        <v>50</v>
      </c>
      <c r="B2" s="1776"/>
      <c r="C2" s="1776"/>
      <c r="D2" s="1776"/>
      <c r="E2" s="1776"/>
      <c r="F2" s="1776"/>
      <c r="G2" s="1776"/>
      <c r="H2" s="1776"/>
      <c r="I2" s="1776"/>
      <c r="J2" s="1776"/>
      <c r="K2" s="1776"/>
      <c r="L2" s="1776"/>
      <c r="M2" s="1776"/>
      <c r="N2" s="1776"/>
      <c r="O2" s="1776"/>
      <c r="P2" s="1776"/>
      <c r="Q2" s="1776"/>
      <c r="R2" s="1776"/>
      <c r="S2" s="1776"/>
      <c r="T2" s="1777"/>
    </row>
    <row r="3" spans="1:20" ht="15.75">
      <c r="A3" s="1775" t="s">
        <v>51</v>
      </c>
      <c r="B3" s="1776"/>
      <c r="C3" s="1776"/>
      <c r="D3" s="1776"/>
      <c r="E3" s="1776"/>
      <c r="F3" s="1776"/>
      <c r="G3" s="1776"/>
      <c r="H3" s="1776"/>
      <c r="I3" s="1776"/>
      <c r="J3" s="1776"/>
      <c r="K3" s="1776"/>
      <c r="L3" s="1776"/>
      <c r="M3" s="1776"/>
      <c r="N3" s="1776"/>
      <c r="O3" s="1776"/>
      <c r="P3" s="1776"/>
      <c r="Q3" s="1776"/>
      <c r="R3" s="1776"/>
      <c r="S3" s="1776"/>
      <c r="T3" s="1777"/>
    </row>
    <row r="4" spans="1:20" ht="56.25" customHeight="1">
      <c r="A4" s="16"/>
      <c r="B4" s="16" t="s">
        <v>52</v>
      </c>
      <c r="C4" s="16" t="s">
        <v>53</v>
      </c>
      <c r="D4" s="17" t="s">
        <v>54</v>
      </c>
      <c r="E4" s="17" t="s">
        <v>55</v>
      </c>
      <c r="F4" s="17" t="s">
        <v>56</v>
      </c>
      <c r="G4" s="17" t="s">
        <v>57</v>
      </c>
      <c r="H4" s="17" t="s">
        <v>58</v>
      </c>
      <c r="I4" s="17" t="s">
        <v>59</v>
      </c>
      <c r="J4" s="17" t="s">
        <v>60</v>
      </c>
      <c r="K4" s="17" t="s">
        <v>61</v>
      </c>
      <c r="L4" s="17" t="s">
        <v>62</v>
      </c>
      <c r="M4" s="17" t="s">
        <v>63</v>
      </c>
      <c r="N4" s="17" t="s">
        <v>64</v>
      </c>
      <c r="O4" s="17" t="s">
        <v>65</v>
      </c>
      <c r="P4" s="17" t="s">
        <v>66</v>
      </c>
      <c r="Q4" s="17" t="s">
        <v>67</v>
      </c>
      <c r="R4" s="17" t="s">
        <v>68</v>
      </c>
      <c r="S4" s="17" t="s">
        <v>69</v>
      </c>
      <c r="T4" s="17" t="s">
        <v>70</v>
      </c>
    </row>
    <row r="5" spans="1:20" ht="15.75" customHeight="1">
      <c r="A5" s="18">
        <v>1</v>
      </c>
      <c r="B5" s="1778" t="s">
        <v>71</v>
      </c>
      <c r="C5" s="1776"/>
      <c r="D5" s="1777"/>
      <c r="E5" s="19"/>
      <c r="F5" s="19"/>
      <c r="G5" s="19"/>
      <c r="H5" s="19"/>
      <c r="I5" s="19"/>
      <c r="J5" s="19"/>
      <c r="K5" s="19"/>
      <c r="L5" s="19"/>
      <c r="M5" s="19"/>
      <c r="N5" s="19"/>
      <c r="O5" s="19"/>
      <c r="P5" s="19"/>
      <c r="Q5" s="19"/>
      <c r="R5" s="19"/>
      <c r="S5" s="19"/>
      <c r="T5" s="19"/>
    </row>
    <row r="6" spans="1:20" ht="15.75" customHeight="1">
      <c r="A6" s="20"/>
      <c r="B6" s="20" t="s">
        <v>72</v>
      </c>
      <c r="C6" s="20"/>
      <c r="D6" s="21"/>
      <c r="E6" s="21"/>
      <c r="F6" s="21"/>
      <c r="G6" s="21"/>
      <c r="H6" s="21"/>
      <c r="I6" s="21"/>
      <c r="J6" s="21"/>
      <c r="K6" s="21"/>
      <c r="L6" s="21"/>
      <c r="M6" s="21"/>
      <c r="N6" s="21"/>
      <c r="O6" s="21"/>
      <c r="P6" s="21"/>
      <c r="Q6" s="21"/>
      <c r="R6" s="21"/>
      <c r="S6" s="21"/>
      <c r="T6" s="22"/>
    </row>
    <row r="7" spans="1:20" ht="15.75" customHeight="1">
      <c r="A7" s="20"/>
      <c r="B7" s="20" t="s">
        <v>73</v>
      </c>
      <c r="C7" s="20"/>
      <c r="D7" s="21"/>
      <c r="E7" s="21"/>
      <c r="F7" s="21"/>
      <c r="G7" s="21"/>
      <c r="H7" s="21"/>
      <c r="I7" s="21"/>
      <c r="J7" s="21"/>
      <c r="K7" s="21"/>
      <c r="L7" s="21"/>
      <c r="M7" s="21"/>
      <c r="N7" s="21"/>
      <c r="O7" s="21"/>
      <c r="P7" s="21"/>
      <c r="Q7" s="21"/>
      <c r="R7" s="21"/>
      <c r="S7" s="21"/>
      <c r="T7" s="22"/>
    </row>
    <row r="8" spans="1:20" ht="15.75">
      <c r="A8" s="23"/>
      <c r="B8" s="23" t="s">
        <v>74</v>
      </c>
      <c r="C8" s="24"/>
      <c r="D8" s="24"/>
      <c r="E8" s="24"/>
      <c r="F8" s="24"/>
      <c r="G8" s="24"/>
      <c r="H8" s="24"/>
      <c r="I8" s="24"/>
      <c r="J8" s="24"/>
      <c r="K8" s="24"/>
      <c r="L8" s="24"/>
      <c r="M8" s="24"/>
      <c r="N8" s="24"/>
      <c r="O8" s="24"/>
      <c r="P8" s="24"/>
      <c r="Q8" s="24"/>
      <c r="R8" s="24"/>
      <c r="S8" s="24"/>
      <c r="T8" s="24"/>
    </row>
    <row r="9" spans="1:20" ht="15.75">
      <c r="A9" s="18">
        <v>2</v>
      </c>
      <c r="B9" s="18" t="s">
        <v>75</v>
      </c>
      <c r="C9" s="18"/>
      <c r="D9" s="25"/>
      <c r="E9" s="25"/>
      <c r="F9" s="25"/>
      <c r="G9" s="25"/>
      <c r="H9" s="25"/>
      <c r="I9" s="25"/>
      <c r="J9" s="25"/>
      <c r="K9" s="25"/>
      <c r="L9" s="25"/>
      <c r="M9" s="25"/>
      <c r="N9" s="25"/>
      <c r="O9" s="25"/>
      <c r="P9" s="25"/>
      <c r="Q9" s="25"/>
      <c r="R9" s="25"/>
      <c r="S9" s="25"/>
      <c r="T9" s="25"/>
    </row>
    <row r="10" spans="1:20" ht="15.75" customHeight="1">
      <c r="A10" s="20"/>
      <c r="B10" s="20" t="s">
        <v>72</v>
      </c>
      <c r="C10" s="20"/>
      <c r="D10" s="21"/>
      <c r="E10" s="21"/>
      <c r="F10" s="21"/>
      <c r="G10" s="21"/>
      <c r="H10" s="21"/>
      <c r="I10" s="21"/>
      <c r="J10" s="21"/>
      <c r="K10" s="21"/>
      <c r="L10" s="21"/>
      <c r="M10" s="21"/>
      <c r="N10" s="21"/>
      <c r="O10" s="21"/>
      <c r="P10" s="21"/>
      <c r="Q10" s="21"/>
      <c r="R10" s="21"/>
      <c r="S10" s="21"/>
      <c r="T10" s="25"/>
    </row>
    <row r="11" spans="1:20" ht="15.75" customHeight="1">
      <c r="A11" s="20"/>
      <c r="B11" s="20" t="s">
        <v>73</v>
      </c>
      <c r="C11" s="20"/>
      <c r="D11" s="21"/>
      <c r="E11" s="21"/>
      <c r="F11" s="21"/>
      <c r="G11" s="21"/>
      <c r="H11" s="21"/>
      <c r="I11" s="21"/>
      <c r="J11" s="21"/>
      <c r="K11" s="21"/>
      <c r="L11" s="21"/>
      <c r="M11" s="21"/>
      <c r="N11" s="21"/>
      <c r="O11" s="21"/>
      <c r="P11" s="21"/>
      <c r="Q11" s="21"/>
      <c r="R11" s="21"/>
      <c r="S11" s="21"/>
      <c r="T11" s="25"/>
    </row>
    <row r="12" spans="1:20" ht="15.75">
      <c r="A12" s="23"/>
      <c r="B12" s="23" t="s">
        <v>74</v>
      </c>
      <c r="C12" s="24"/>
      <c r="D12" s="24"/>
      <c r="E12" s="24"/>
      <c r="F12" s="24"/>
      <c r="G12" s="24"/>
      <c r="H12" s="24"/>
      <c r="I12" s="24"/>
      <c r="J12" s="24"/>
      <c r="K12" s="24"/>
      <c r="L12" s="24"/>
      <c r="M12" s="24"/>
      <c r="N12" s="24"/>
      <c r="O12" s="24"/>
      <c r="P12" s="24"/>
      <c r="Q12" s="24"/>
      <c r="R12" s="24"/>
      <c r="S12" s="24"/>
      <c r="T12" s="24"/>
    </row>
    <row r="13" spans="1:20" ht="15.75">
      <c r="A13" s="18">
        <v>3</v>
      </c>
      <c r="B13" s="18" t="s">
        <v>76</v>
      </c>
      <c r="C13" s="18"/>
      <c r="D13" s="25"/>
      <c r="E13" s="25"/>
      <c r="F13" s="25"/>
      <c r="G13" s="25"/>
      <c r="H13" s="25"/>
      <c r="I13" s="25"/>
      <c r="J13" s="25"/>
      <c r="K13" s="25"/>
      <c r="L13" s="25"/>
      <c r="M13" s="25"/>
      <c r="N13" s="25"/>
      <c r="O13" s="25"/>
      <c r="P13" s="25"/>
      <c r="Q13" s="25"/>
      <c r="R13" s="25"/>
      <c r="S13" s="25"/>
      <c r="T13" s="25"/>
    </row>
    <row r="14" spans="1:20" ht="15.75" customHeight="1">
      <c r="A14" s="20"/>
      <c r="B14" s="20" t="s">
        <v>72</v>
      </c>
      <c r="C14" s="20"/>
      <c r="D14" s="21"/>
      <c r="E14" s="21"/>
      <c r="F14" s="21"/>
      <c r="G14" s="21"/>
      <c r="H14" s="21"/>
      <c r="I14" s="21"/>
      <c r="J14" s="21"/>
      <c r="K14" s="21"/>
      <c r="L14" s="21"/>
      <c r="M14" s="21"/>
      <c r="N14" s="21"/>
      <c r="O14" s="21"/>
      <c r="P14" s="21"/>
      <c r="Q14" s="21"/>
      <c r="R14" s="21"/>
      <c r="S14" s="21"/>
      <c r="T14" s="25"/>
    </row>
    <row r="15" spans="1:20" ht="15.75" customHeight="1">
      <c r="A15" s="20"/>
      <c r="B15" s="20" t="s">
        <v>73</v>
      </c>
      <c r="C15" s="20"/>
      <c r="D15" s="21"/>
      <c r="E15" s="21"/>
      <c r="F15" s="21"/>
      <c r="G15" s="21"/>
      <c r="H15" s="21"/>
      <c r="I15" s="21"/>
      <c r="J15" s="21"/>
      <c r="K15" s="21"/>
      <c r="L15" s="21"/>
      <c r="M15" s="21"/>
      <c r="N15" s="21"/>
      <c r="O15" s="21"/>
      <c r="P15" s="21"/>
      <c r="Q15" s="21"/>
      <c r="R15" s="21"/>
      <c r="S15" s="21"/>
      <c r="T15" s="25"/>
    </row>
    <row r="16" spans="1:20" ht="15.75">
      <c r="A16" s="23"/>
      <c r="B16" s="23" t="s">
        <v>74</v>
      </c>
      <c r="C16" s="24"/>
      <c r="D16" s="24"/>
      <c r="E16" s="24"/>
      <c r="F16" s="24"/>
      <c r="G16" s="24"/>
      <c r="H16" s="24"/>
      <c r="I16" s="24"/>
      <c r="J16" s="24"/>
      <c r="K16" s="24"/>
      <c r="L16" s="24"/>
      <c r="M16" s="24"/>
      <c r="N16" s="24"/>
      <c r="O16" s="24"/>
      <c r="P16" s="24"/>
      <c r="Q16" s="24"/>
      <c r="R16" s="24"/>
      <c r="S16" s="24"/>
      <c r="T16" s="24"/>
    </row>
    <row r="17" spans="1:20" ht="15.75">
      <c r="A17" s="18">
        <v>4</v>
      </c>
      <c r="B17" s="18" t="s">
        <v>77</v>
      </c>
      <c r="C17" s="18"/>
      <c r="D17" s="25"/>
      <c r="E17" s="25"/>
      <c r="F17" s="25"/>
      <c r="G17" s="25"/>
      <c r="H17" s="25"/>
      <c r="I17" s="25"/>
      <c r="J17" s="25"/>
      <c r="K17" s="25"/>
      <c r="L17" s="25"/>
      <c r="M17" s="25"/>
      <c r="N17" s="25"/>
      <c r="O17" s="25"/>
      <c r="P17" s="25"/>
      <c r="Q17" s="25"/>
      <c r="R17" s="25"/>
      <c r="S17" s="25"/>
      <c r="T17" s="25"/>
    </row>
    <row r="18" spans="1:20" ht="15.75" customHeight="1">
      <c r="A18" s="20"/>
      <c r="B18" s="20" t="s">
        <v>72</v>
      </c>
      <c r="C18" s="20"/>
      <c r="D18" s="21"/>
      <c r="E18" s="21"/>
      <c r="F18" s="21"/>
      <c r="G18" s="21"/>
      <c r="H18" s="21"/>
      <c r="I18" s="21"/>
      <c r="J18" s="21"/>
      <c r="K18" s="21"/>
      <c r="L18" s="21"/>
      <c r="M18" s="21"/>
      <c r="N18" s="21"/>
      <c r="O18" s="21"/>
      <c r="P18" s="21"/>
      <c r="Q18" s="21"/>
      <c r="R18" s="21"/>
      <c r="S18" s="21"/>
      <c r="T18" s="25"/>
    </row>
    <row r="19" spans="1:20" ht="15.75" customHeight="1">
      <c r="A19" s="20"/>
      <c r="B19" s="20" t="s">
        <v>73</v>
      </c>
      <c r="C19" s="20"/>
      <c r="D19" s="21"/>
      <c r="E19" s="21"/>
      <c r="F19" s="21"/>
      <c r="G19" s="21"/>
      <c r="H19" s="21"/>
      <c r="I19" s="21"/>
      <c r="J19" s="21"/>
      <c r="K19" s="21"/>
      <c r="L19" s="21"/>
      <c r="M19" s="21"/>
      <c r="N19" s="21"/>
      <c r="O19" s="21"/>
      <c r="P19" s="21"/>
      <c r="Q19" s="21"/>
      <c r="R19" s="21"/>
      <c r="S19" s="21"/>
      <c r="T19" s="25"/>
    </row>
    <row r="20" spans="1:20" ht="15.75">
      <c r="A20" s="23"/>
      <c r="B20" s="23" t="s">
        <v>74</v>
      </c>
      <c r="C20" s="24"/>
      <c r="D20" s="24"/>
      <c r="E20" s="24"/>
      <c r="F20" s="24"/>
      <c r="G20" s="24"/>
      <c r="H20" s="24"/>
      <c r="I20" s="24"/>
      <c r="J20" s="24"/>
      <c r="K20" s="24"/>
      <c r="L20" s="24"/>
      <c r="M20" s="24"/>
      <c r="N20" s="24"/>
      <c r="O20" s="24"/>
      <c r="P20" s="24"/>
      <c r="Q20" s="24"/>
      <c r="R20" s="24"/>
      <c r="S20" s="24"/>
      <c r="T20" s="24"/>
    </row>
    <row r="21" spans="1:20" ht="15.75" customHeight="1">
      <c r="A21" s="18">
        <v>5</v>
      </c>
      <c r="B21" s="18" t="s">
        <v>78</v>
      </c>
      <c r="C21" s="18"/>
      <c r="D21" s="25"/>
      <c r="E21" s="25"/>
      <c r="F21" s="25"/>
      <c r="G21" s="25"/>
      <c r="H21" s="25"/>
      <c r="I21" s="25"/>
      <c r="J21" s="25"/>
      <c r="K21" s="25"/>
      <c r="L21" s="25"/>
      <c r="M21" s="25"/>
      <c r="N21" s="25"/>
      <c r="O21" s="25"/>
      <c r="P21" s="25"/>
      <c r="Q21" s="25"/>
      <c r="R21" s="25"/>
      <c r="S21" s="25"/>
      <c r="T21" s="25"/>
    </row>
    <row r="22" spans="1:20" ht="15.75" customHeight="1">
      <c r="A22" s="20"/>
      <c r="B22" s="20" t="s">
        <v>72</v>
      </c>
      <c r="C22" s="20"/>
      <c r="D22" s="21"/>
      <c r="E22" s="21"/>
      <c r="F22" s="21"/>
      <c r="G22" s="21"/>
      <c r="H22" s="21"/>
      <c r="I22" s="21"/>
      <c r="J22" s="21"/>
      <c r="K22" s="21"/>
      <c r="L22" s="21"/>
      <c r="M22" s="21"/>
      <c r="N22" s="21"/>
      <c r="O22" s="21"/>
      <c r="P22" s="21"/>
      <c r="Q22" s="21"/>
      <c r="R22" s="21"/>
      <c r="S22" s="21"/>
      <c r="T22" s="25"/>
    </row>
    <row r="23" spans="1:20" ht="15.75" customHeight="1">
      <c r="A23" s="20"/>
      <c r="B23" s="20" t="s">
        <v>73</v>
      </c>
      <c r="C23" s="20"/>
      <c r="D23" s="21"/>
      <c r="E23" s="21"/>
      <c r="F23" s="21"/>
      <c r="G23" s="21"/>
      <c r="H23" s="21"/>
      <c r="I23" s="21"/>
      <c r="J23" s="21"/>
      <c r="K23" s="21"/>
      <c r="L23" s="21"/>
      <c r="M23" s="21"/>
      <c r="N23" s="21"/>
      <c r="O23" s="21"/>
      <c r="P23" s="21"/>
      <c r="Q23" s="21"/>
      <c r="R23" s="21"/>
      <c r="S23" s="21"/>
      <c r="T23" s="25"/>
    </row>
    <row r="24" spans="1:20" ht="15.75" customHeight="1">
      <c r="A24" s="23"/>
      <c r="B24" s="23" t="s">
        <v>74</v>
      </c>
      <c r="C24" s="24"/>
      <c r="D24" s="24"/>
      <c r="E24" s="24"/>
      <c r="F24" s="24"/>
      <c r="G24" s="24"/>
      <c r="H24" s="24"/>
      <c r="I24" s="24"/>
      <c r="J24" s="24"/>
      <c r="K24" s="24"/>
      <c r="L24" s="24"/>
      <c r="M24" s="24"/>
      <c r="N24" s="24"/>
      <c r="O24" s="24"/>
      <c r="P24" s="24"/>
      <c r="Q24" s="24"/>
      <c r="R24" s="24"/>
      <c r="S24" s="24"/>
      <c r="T24" s="24"/>
    </row>
    <row r="25" spans="1:20" ht="15.75" customHeight="1">
      <c r="A25" s="18">
        <v>6</v>
      </c>
      <c r="B25" s="18" t="s">
        <v>79</v>
      </c>
      <c r="C25" s="18"/>
      <c r="D25" s="25"/>
      <c r="E25" s="25"/>
      <c r="F25" s="25"/>
      <c r="G25" s="25"/>
      <c r="H25" s="25"/>
      <c r="I25" s="25"/>
      <c r="J25" s="25"/>
      <c r="K25" s="25"/>
      <c r="L25" s="25"/>
      <c r="M25" s="25"/>
      <c r="N25" s="25"/>
      <c r="O25" s="25"/>
      <c r="P25" s="25"/>
      <c r="Q25" s="25"/>
      <c r="R25" s="25"/>
      <c r="S25" s="25"/>
      <c r="T25" s="25"/>
    </row>
    <row r="26" spans="1:20" ht="15.75" customHeight="1">
      <c r="A26" s="20"/>
      <c r="B26" s="20" t="s">
        <v>72</v>
      </c>
      <c r="C26" s="20"/>
      <c r="D26" s="21"/>
      <c r="E26" s="21"/>
      <c r="F26" s="21"/>
      <c r="G26" s="21"/>
      <c r="H26" s="21"/>
      <c r="I26" s="21"/>
      <c r="J26" s="21"/>
      <c r="K26" s="21"/>
      <c r="L26" s="21"/>
      <c r="M26" s="21"/>
      <c r="N26" s="21"/>
      <c r="O26" s="21"/>
      <c r="P26" s="21"/>
      <c r="Q26" s="21"/>
      <c r="R26" s="21"/>
      <c r="S26" s="21"/>
      <c r="T26" s="25"/>
    </row>
    <row r="27" spans="1:20" ht="15.75" customHeight="1">
      <c r="A27" s="20"/>
      <c r="B27" s="20" t="s">
        <v>73</v>
      </c>
      <c r="C27" s="20"/>
      <c r="D27" s="21"/>
      <c r="E27" s="21"/>
      <c r="F27" s="21"/>
      <c r="G27" s="21"/>
      <c r="H27" s="21"/>
      <c r="I27" s="21"/>
      <c r="J27" s="21"/>
      <c r="K27" s="21"/>
      <c r="L27" s="21"/>
      <c r="M27" s="21"/>
      <c r="N27" s="21"/>
      <c r="O27" s="21"/>
      <c r="P27" s="21"/>
      <c r="Q27" s="21"/>
      <c r="R27" s="21"/>
      <c r="S27" s="21"/>
      <c r="T27" s="25"/>
    </row>
    <row r="28" spans="1:20" ht="15.75" customHeight="1">
      <c r="A28" s="23"/>
      <c r="B28" s="23" t="s">
        <v>74</v>
      </c>
      <c r="C28" s="24"/>
      <c r="D28" s="24"/>
      <c r="E28" s="24"/>
      <c r="F28" s="24"/>
      <c r="G28" s="24"/>
      <c r="H28" s="24"/>
      <c r="I28" s="24"/>
      <c r="J28" s="24"/>
      <c r="K28" s="24"/>
      <c r="L28" s="24"/>
      <c r="M28" s="24"/>
      <c r="N28" s="24"/>
      <c r="O28" s="24"/>
      <c r="P28" s="24"/>
      <c r="Q28" s="24"/>
      <c r="R28" s="24"/>
      <c r="S28" s="24"/>
      <c r="T28" s="24"/>
    </row>
    <row r="29" spans="1:20" ht="15.75" customHeight="1">
      <c r="A29" s="18">
        <v>7</v>
      </c>
      <c r="B29" s="18" t="s">
        <v>80</v>
      </c>
      <c r="C29" s="18"/>
      <c r="D29" s="25"/>
      <c r="E29" s="25"/>
      <c r="F29" s="25"/>
      <c r="G29" s="25"/>
      <c r="H29" s="25"/>
      <c r="I29" s="25"/>
      <c r="J29" s="25"/>
      <c r="K29" s="25"/>
      <c r="L29" s="25"/>
      <c r="M29" s="25"/>
      <c r="N29" s="25"/>
      <c r="O29" s="25"/>
      <c r="P29" s="25"/>
      <c r="Q29" s="25"/>
      <c r="R29" s="25"/>
      <c r="S29" s="25"/>
      <c r="T29" s="25"/>
    </row>
    <row r="30" spans="1:20" ht="15.75" customHeight="1">
      <c r="A30" s="20"/>
      <c r="B30" s="20" t="s">
        <v>72</v>
      </c>
      <c r="C30" s="20"/>
      <c r="D30" s="21"/>
      <c r="E30" s="21"/>
      <c r="F30" s="21"/>
      <c r="G30" s="21"/>
      <c r="H30" s="21"/>
      <c r="I30" s="21"/>
      <c r="J30" s="21"/>
      <c r="K30" s="21"/>
      <c r="L30" s="21"/>
      <c r="M30" s="21"/>
      <c r="N30" s="21"/>
      <c r="O30" s="21"/>
      <c r="P30" s="21"/>
      <c r="Q30" s="21"/>
      <c r="R30" s="21"/>
      <c r="S30" s="21"/>
      <c r="T30" s="25"/>
    </row>
    <row r="31" spans="1:20" ht="15.75" customHeight="1">
      <c r="A31" s="26"/>
      <c r="B31" s="26" t="s">
        <v>81</v>
      </c>
      <c r="C31" s="26"/>
      <c r="D31" s="27"/>
      <c r="E31" s="27"/>
      <c r="F31" s="27"/>
      <c r="G31" s="27"/>
      <c r="H31" s="27"/>
      <c r="I31" s="27"/>
      <c r="J31" s="27"/>
      <c r="K31" s="27"/>
      <c r="L31" s="27"/>
      <c r="M31" s="27"/>
      <c r="N31" s="27"/>
      <c r="O31" s="27"/>
      <c r="P31" s="27"/>
      <c r="Q31" s="27"/>
      <c r="R31" s="27"/>
      <c r="S31" s="21"/>
      <c r="T31" s="25"/>
    </row>
    <row r="32" spans="1:20" ht="15.75" customHeight="1">
      <c r="A32" s="26"/>
      <c r="B32" s="26" t="s">
        <v>82</v>
      </c>
      <c r="C32" s="26"/>
      <c r="D32" s="27"/>
      <c r="E32" s="27"/>
      <c r="F32" s="27"/>
      <c r="G32" s="27"/>
      <c r="H32" s="27"/>
      <c r="I32" s="27"/>
      <c r="J32" s="27"/>
      <c r="K32" s="27"/>
      <c r="L32" s="27"/>
      <c r="M32" s="27"/>
      <c r="N32" s="27"/>
      <c r="O32" s="27"/>
      <c r="P32" s="27"/>
      <c r="Q32" s="27"/>
      <c r="R32" s="27"/>
      <c r="S32" s="21"/>
      <c r="T32" s="25"/>
    </row>
    <row r="33" spans="1:20" ht="15.75" customHeight="1">
      <c r="A33" s="23"/>
      <c r="B33" s="23" t="s">
        <v>74</v>
      </c>
      <c r="C33" s="24"/>
      <c r="D33" s="24"/>
      <c r="E33" s="24"/>
      <c r="F33" s="24"/>
      <c r="G33" s="24"/>
      <c r="H33" s="24"/>
      <c r="I33" s="24"/>
      <c r="J33" s="24"/>
      <c r="K33" s="24"/>
      <c r="L33" s="24"/>
      <c r="M33" s="24"/>
      <c r="N33" s="24"/>
      <c r="O33" s="24"/>
      <c r="P33" s="24"/>
      <c r="Q33" s="24"/>
      <c r="R33" s="24"/>
      <c r="S33" s="24"/>
      <c r="T33" s="24"/>
    </row>
    <row r="34" spans="1:20" ht="15.75" customHeight="1">
      <c r="A34" s="18">
        <v>8</v>
      </c>
      <c r="B34" s="18" t="s">
        <v>83</v>
      </c>
      <c r="C34" s="18"/>
      <c r="D34" s="25"/>
      <c r="E34" s="25"/>
      <c r="F34" s="25"/>
      <c r="G34" s="25"/>
      <c r="H34" s="25"/>
      <c r="I34" s="25"/>
      <c r="J34" s="25"/>
      <c r="K34" s="25"/>
      <c r="L34" s="25"/>
      <c r="M34" s="25"/>
      <c r="N34" s="25"/>
      <c r="O34" s="25"/>
      <c r="P34" s="25"/>
      <c r="Q34" s="25"/>
      <c r="R34" s="25"/>
      <c r="S34" s="25"/>
      <c r="T34" s="25"/>
    </row>
    <row r="35" spans="1:20" ht="15.75" customHeight="1">
      <c r="A35" s="20"/>
      <c r="B35" s="20" t="s">
        <v>72</v>
      </c>
      <c r="C35" s="20"/>
      <c r="D35" s="21"/>
      <c r="E35" s="21"/>
      <c r="F35" s="21"/>
      <c r="G35" s="21"/>
      <c r="H35" s="21"/>
      <c r="I35" s="21"/>
      <c r="J35" s="21"/>
      <c r="K35" s="21"/>
      <c r="L35" s="21"/>
      <c r="M35" s="21"/>
      <c r="N35" s="21"/>
      <c r="O35" s="21"/>
      <c r="P35" s="21"/>
      <c r="Q35" s="21"/>
      <c r="R35" s="21"/>
      <c r="S35" s="21"/>
      <c r="T35" s="25"/>
    </row>
    <row r="36" spans="1:20" ht="15.75" customHeight="1">
      <c r="A36" s="20"/>
      <c r="B36" s="20" t="s">
        <v>84</v>
      </c>
      <c r="C36" s="20"/>
      <c r="D36" s="21"/>
      <c r="E36" s="21"/>
      <c r="F36" s="21"/>
      <c r="G36" s="21"/>
      <c r="H36" s="21"/>
      <c r="I36" s="21"/>
      <c r="J36" s="21"/>
      <c r="K36" s="21"/>
      <c r="L36" s="21"/>
      <c r="M36" s="21"/>
      <c r="N36" s="21"/>
      <c r="O36" s="21"/>
      <c r="P36" s="21"/>
      <c r="Q36" s="21"/>
      <c r="R36" s="21"/>
      <c r="S36" s="21"/>
      <c r="T36" s="25"/>
    </row>
    <row r="37" spans="1:20" ht="15.75" customHeight="1">
      <c r="A37" s="20"/>
      <c r="B37" s="20" t="s">
        <v>73</v>
      </c>
      <c r="C37" s="20"/>
      <c r="D37" s="21"/>
      <c r="E37" s="21"/>
      <c r="F37" s="21"/>
      <c r="G37" s="21"/>
      <c r="H37" s="21"/>
      <c r="I37" s="21"/>
      <c r="J37" s="21"/>
      <c r="K37" s="21"/>
      <c r="L37" s="21"/>
      <c r="M37" s="21"/>
      <c r="N37" s="21"/>
      <c r="O37" s="21"/>
      <c r="P37" s="21"/>
      <c r="Q37" s="21"/>
      <c r="R37" s="21"/>
      <c r="S37" s="21"/>
      <c r="T37" s="25"/>
    </row>
    <row r="38" spans="1:20" ht="15.75" customHeight="1">
      <c r="A38" s="23"/>
      <c r="B38" s="23" t="s">
        <v>74</v>
      </c>
      <c r="C38" s="24"/>
      <c r="D38" s="24"/>
      <c r="E38" s="24"/>
      <c r="F38" s="24"/>
      <c r="G38" s="24"/>
      <c r="H38" s="24"/>
      <c r="I38" s="24"/>
      <c r="J38" s="24"/>
      <c r="K38" s="24"/>
      <c r="L38" s="24"/>
      <c r="M38" s="24"/>
      <c r="N38" s="24"/>
      <c r="O38" s="24"/>
      <c r="P38" s="24"/>
      <c r="Q38" s="24"/>
      <c r="R38" s="24"/>
      <c r="S38" s="24"/>
      <c r="T38" s="24"/>
    </row>
    <row r="39" spans="1:20" ht="15.75" customHeight="1">
      <c r="A39" s="18">
        <v>9</v>
      </c>
      <c r="B39" s="1778" t="s">
        <v>85</v>
      </c>
      <c r="C39" s="1776"/>
      <c r="D39" s="1777"/>
      <c r="E39" s="25"/>
      <c r="F39" s="25"/>
      <c r="G39" s="25"/>
      <c r="H39" s="25"/>
      <c r="I39" s="25"/>
      <c r="J39" s="25"/>
      <c r="K39" s="25"/>
      <c r="L39" s="25"/>
      <c r="M39" s="25"/>
      <c r="N39" s="25"/>
      <c r="O39" s="25"/>
      <c r="P39" s="25"/>
      <c r="Q39" s="25"/>
      <c r="R39" s="25"/>
      <c r="S39" s="25"/>
      <c r="T39" s="25"/>
    </row>
    <row r="40" spans="1:20" ht="15.75" customHeight="1">
      <c r="A40" s="20"/>
      <c r="B40" s="20" t="s">
        <v>72</v>
      </c>
      <c r="C40" s="20"/>
      <c r="D40" s="21"/>
      <c r="E40" s="21"/>
      <c r="F40" s="21"/>
      <c r="G40" s="21"/>
      <c r="H40" s="21"/>
      <c r="I40" s="21"/>
      <c r="J40" s="21"/>
      <c r="K40" s="21"/>
      <c r="L40" s="21"/>
      <c r="M40" s="21"/>
      <c r="N40" s="21"/>
      <c r="O40" s="21"/>
      <c r="P40" s="21"/>
      <c r="Q40" s="21"/>
      <c r="R40" s="21"/>
      <c r="S40" s="21">
        <f>6000*C40</f>
        <v>0</v>
      </c>
      <c r="T40" s="25">
        <f t="shared" ref="T40:T41" si="0">SUM(D40:S40)</f>
        <v>0</v>
      </c>
    </row>
    <row r="41" spans="1:20" ht="15.75" customHeight="1">
      <c r="A41" s="20"/>
      <c r="B41" s="20" t="s">
        <v>73</v>
      </c>
      <c r="C41" s="20"/>
      <c r="D41" s="21"/>
      <c r="E41" s="21"/>
      <c r="F41" s="21"/>
      <c r="G41" s="21"/>
      <c r="H41" s="21"/>
      <c r="I41" s="21"/>
      <c r="J41" s="21"/>
      <c r="K41" s="21"/>
      <c r="L41" s="21"/>
      <c r="M41" s="21"/>
      <c r="N41" s="21"/>
      <c r="O41" s="21"/>
      <c r="P41" s="21"/>
      <c r="Q41" s="21"/>
      <c r="R41" s="21"/>
      <c r="S41" s="21">
        <f>C41*14000</f>
        <v>0</v>
      </c>
      <c r="T41" s="25">
        <f t="shared" si="0"/>
        <v>0</v>
      </c>
    </row>
    <row r="42" spans="1:20" ht="15.75" customHeight="1">
      <c r="A42" s="23"/>
      <c r="B42" s="23" t="s">
        <v>74</v>
      </c>
      <c r="C42" s="24"/>
      <c r="D42" s="24"/>
      <c r="E42" s="24"/>
      <c r="F42" s="24"/>
      <c r="G42" s="24">
        <f t="shared" ref="G42:T42" si="1">SUM(G40:G41)</f>
        <v>0</v>
      </c>
      <c r="H42" s="24">
        <f t="shared" si="1"/>
        <v>0</v>
      </c>
      <c r="I42" s="24">
        <f t="shared" si="1"/>
        <v>0</v>
      </c>
      <c r="J42" s="24">
        <f t="shared" si="1"/>
        <v>0</v>
      </c>
      <c r="K42" s="24">
        <f t="shared" si="1"/>
        <v>0</v>
      </c>
      <c r="L42" s="24">
        <f t="shared" si="1"/>
        <v>0</v>
      </c>
      <c r="M42" s="24">
        <f t="shared" si="1"/>
        <v>0</v>
      </c>
      <c r="N42" s="24">
        <f t="shared" si="1"/>
        <v>0</v>
      </c>
      <c r="O42" s="24">
        <f t="shared" si="1"/>
        <v>0</v>
      </c>
      <c r="P42" s="24">
        <f t="shared" si="1"/>
        <v>0</v>
      </c>
      <c r="Q42" s="24">
        <f t="shared" si="1"/>
        <v>0</v>
      </c>
      <c r="R42" s="24">
        <f t="shared" si="1"/>
        <v>0</v>
      </c>
      <c r="S42" s="24">
        <f t="shared" si="1"/>
        <v>0</v>
      </c>
      <c r="T42" s="24">
        <f t="shared" si="1"/>
        <v>0</v>
      </c>
    </row>
    <row r="43" spans="1:20" ht="15.75" customHeight="1">
      <c r="A43" s="18">
        <v>10</v>
      </c>
      <c r="B43" s="18" t="s">
        <v>86</v>
      </c>
      <c r="C43" s="18"/>
      <c r="D43" s="25"/>
      <c r="E43" s="25"/>
      <c r="F43" s="25"/>
      <c r="G43" s="25"/>
      <c r="H43" s="25"/>
      <c r="I43" s="25"/>
      <c r="J43" s="25"/>
      <c r="K43" s="25"/>
      <c r="L43" s="25"/>
      <c r="M43" s="25"/>
      <c r="N43" s="25"/>
      <c r="O43" s="25"/>
      <c r="P43" s="25"/>
      <c r="Q43" s="25"/>
      <c r="R43" s="25"/>
      <c r="S43" s="21">
        <f>C43*14000</f>
        <v>0</v>
      </c>
      <c r="T43" s="25"/>
    </row>
    <row r="44" spans="1:20" ht="15.75" customHeight="1">
      <c r="A44" s="20"/>
      <c r="B44" s="20" t="s">
        <v>72</v>
      </c>
      <c r="C44" s="20"/>
      <c r="D44" s="21"/>
      <c r="E44" s="21"/>
      <c r="F44" s="21"/>
      <c r="G44" s="21"/>
      <c r="H44" s="21"/>
      <c r="I44" s="21"/>
      <c r="J44" s="21"/>
      <c r="K44" s="21"/>
      <c r="L44" s="21"/>
      <c r="M44" s="21"/>
      <c r="N44" s="21"/>
      <c r="O44" s="21"/>
      <c r="P44" s="21"/>
      <c r="Q44" s="21"/>
      <c r="R44" s="21"/>
      <c r="S44" s="21">
        <f>6000*C44</f>
        <v>0</v>
      </c>
      <c r="T44" s="25">
        <f t="shared" ref="T44:T45" si="2">SUM(D44:S44)</f>
        <v>0</v>
      </c>
    </row>
    <row r="45" spans="1:20" ht="15.75" customHeight="1">
      <c r="A45" s="28"/>
      <c r="B45" s="20" t="s">
        <v>73</v>
      </c>
      <c r="C45" s="20"/>
      <c r="D45" s="21"/>
      <c r="E45" s="21"/>
      <c r="F45" s="21"/>
      <c r="G45" s="21"/>
      <c r="H45" s="21"/>
      <c r="I45" s="21"/>
      <c r="J45" s="21"/>
      <c r="K45" s="21"/>
      <c r="L45" s="21"/>
      <c r="M45" s="21"/>
      <c r="N45" s="21"/>
      <c r="O45" s="21"/>
      <c r="P45" s="21"/>
      <c r="Q45" s="21"/>
      <c r="R45" s="21"/>
      <c r="S45" s="21">
        <f>C45*14000</f>
        <v>0</v>
      </c>
      <c r="T45" s="25">
        <f t="shared" si="2"/>
        <v>0</v>
      </c>
    </row>
    <row r="46" spans="1:20" ht="15.75" customHeight="1">
      <c r="A46" s="23"/>
      <c r="B46" s="23" t="s">
        <v>74</v>
      </c>
      <c r="C46" s="24"/>
      <c r="D46" s="24"/>
      <c r="E46" s="24"/>
      <c r="F46" s="24"/>
      <c r="G46" s="24">
        <f t="shared" ref="G46:T46" si="3">SUM(G44:G45)</f>
        <v>0</v>
      </c>
      <c r="H46" s="24">
        <f t="shared" si="3"/>
        <v>0</v>
      </c>
      <c r="I46" s="24">
        <f t="shared" si="3"/>
        <v>0</v>
      </c>
      <c r="J46" s="24">
        <f t="shared" si="3"/>
        <v>0</v>
      </c>
      <c r="K46" s="24">
        <f t="shared" si="3"/>
        <v>0</v>
      </c>
      <c r="L46" s="24">
        <f t="shared" si="3"/>
        <v>0</v>
      </c>
      <c r="M46" s="24">
        <f t="shared" si="3"/>
        <v>0</v>
      </c>
      <c r="N46" s="24">
        <f t="shared" si="3"/>
        <v>0</v>
      </c>
      <c r="O46" s="24">
        <f t="shared" si="3"/>
        <v>0</v>
      </c>
      <c r="P46" s="24">
        <f t="shared" si="3"/>
        <v>0</v>
      </c>
      <c r="Q46" s="24">
        <f t="shared" si="3"/>
        <v>0</v>
      </c>
      <c r="R46" s="24">
        <f t="shared" si="3"/>
        <v>0</v>
      </c>
      <c r="S46" s="24">
        <f t="shared" si="3"/>
        <v>0</v>
      </c>
      <c r="T46" s="24">
        <f t="shared" si="3"/>
        <v>0</v>
      </c>
    </row>
    <row r="47" spans="1:20" ht="15.75" customHeight="1">
      <c r="A47" s="18">
        <v>11</v>
      </c>
      <c r="B47" s="18" t="s">
        <v>87</v>
      </c>
      <c r="C47" s="18"/>
      <c r="D47" s="25"/>
      <c r="E47" s="25"/>
      <c r="F47" s="25"/>
      <c r="G47" s="25"/>
      <c r="H47" s="25"/>
      <c r="I47" s="25"/>
      <c r="J47" s="25"/>
      <c r="K47" s="25"/>
      <c r="L47" s="25"/>
      <c r="M47" s="25"/>
      <c r="N47" s="25"/>
      <c r="O47" s="25"/>
      <c r="P47" s="25"/>
      <c r="Q47" s="25"/>
      <c r="R47" s="25"/>
      <c r="S47" s="21">
        <f>C47*14000</f>
        <v>0</v>
      </c>
      <c r="T47" s="25"/>
    </row>
    <row r="48" spans="1:20" ht="15.75" customHeight="1">
      <c r="A48" s="20"/>
      <c r="B48" s="20" t="s">
        <v>72</v>
      </c>
      <c r="C48" s="20"/>
      <c r="D48" s="21"/>
      <c r="E48" s="21"/>
      <c r="F48" s="21"/>
      <c r="G48" s="21"/>
      <c r="H48" s="21"/>
      <c r="I48" s="21"/>
      <c r="J48" s="21"/>
      <c r="K48" s="21"/>
      <c r="L48" s="21"/>
      <c r="M48" s="21"/>
      <c r="N48" s="21"/>
      <c r="O48" s="21"/>
      <c r="P48" s="21"/>
      <c r="Q48" s="21"/>
      <c r="R48" s="21"/>
      <c r="S48" s="21">
        <f t="shared" ref="S48:S49" si="4">6000*C48</f>
        <v>0</v>
      </c>
      <c r="T48" s="25">
        <f t="shared" ref="T48:T49" si="5">SUM(D48:S48)</f>
        <v>0</v>
      </c>
    </row>
    <row r="49" spans="1:20" ht="15.75" customHeight="1">
      <c r="A49" s="20"/>
      <c r="B49" s="20" t="s">
        <v>73</v>
      </c>
      <c r="C49" s="20"/>
      <c r="D49" s="21"/>
      <c r="E49" s="21"/>
      <c r="F49" s="21"/>
      <c r="G49" s="21"/>
      <c r="H49" s="21"/>
      <c r="I49" s="21"/>
      <c r="J49" s="21"/>
      <c r="K49" s="21"/>
      <c r="L49" s="21"/>
      <c r="M49" s="21"/>
      <c r="N49" s="21"/>
      <c r="O49" s="21"/>
      <c r="P49" s="21"/>
      <c r="Q49" s="21"/>
      <c r="R49" s="21"/>
      <c r="S49" s="21">
        <f t="shared" si="4"/>
        <v>0</v>
      </c>
      <c r="T49" s="25">
        <f t="shared" si="5"/>
        <v>0</v>
      </c>
    </row>
    <row r="50" spans="1:20" ht="15.75" customHeight="1">
      <c r="A50" s="23"/>
      <c r="B50" s="23" t="s">
        <v>74</v>
      </c>
      <c r="C50" s="24"/>
      <c r="D50" s="24"/>
      <c r="E50" s="24"/>
      <c r="F50" s="24"/>
      <c r="G50" s="24">
        <f t="shared" ref="G50:T50" si="6">SUM(G48:G49)</f>
        <v>0</v>
      </c>
      <c r="H50" s="24">
        <f t="shared" si="6"/>
        <v>0</v>
      </c>
      <c r="I50" s="24">
        <f t="shared" si="6"/>
        <v>0</v>
      </c>
      <c r="J50" s="24">
        <f t="shared" si="6"/>
        <v>0</v>
      </c>
      <c r="K50" s="24">
        <f t="shared" si="6"/>
        <v>0</v>
      </c>
      <c r="L50" s="24">
        <f t="shared" si="6"/>
        <v>0</v>
      </c>
      <c r="M50" s="24">
        <f t="shared" si="6"/>
        <v>0</v>
      </c>
      <c r="N50" s="24">
        <f t="shared" si="6"/>
        <v>0</v>
      </c>
      <c r="O50" s="24">
        <f t="shared" si="6"/>
        <v>0</v>
      </c>
      <c r="P50" s="24">
        <f t="shared" si="6"/>
        <v>0</v>
      </c>
      <c r="Q50" s="24">
        <f t="shared" si="6"/>
        <v>0</v>
      </c>
      <c r="R50" s="24">
        <f t="shared" si="6"/>
        <v>0</v>
      </c>
      <c r="S50" s="24">
        <f t="shared" si="6"/>
        <v>0</v>
      </c>
      <c r="T50" s="24">
        <f t="shared" si="6"/>
        <v>0</v>
      </c>
    </row>
    <row r="51" spans="1:20" ht="15.75" customHeight="1">
      <c r="A51" s="18">
        <v>12</v>
      </c>
      <c r="B51" s="18" t="s">
        <v>88</v>
      </c>
      <c r="C51" s="18"/>
      <c r="D51" s="25"/>
      <c r="E51" s="25"/>
      <c r="F51" s="25"/>
      <c r="G51" s="25"/>
      <c r="H51" s="25"/>
      <c r="I51" s="25"/>
      <c r="J51" s="25"/>
      <c r="K51" s="25"/>
      <c r="L51" s="25"/>
      <c r="M51" s="25"/>
      <c r="N51" s="25"/>
      <c r="O51" s="25"/>
      <c r="P51" s="25"/>
      <c r="Q51" s="25"/>
      <c r="R51" s="25"/>
      <c r="S51" s="21">
        <f>C51*14000</f>
        <v>0</v>
      </c>
      <c r="T51" s="25"/>
    </row>
    <row r="52" spans="1:20" ht="15.75" customHeight="1">
      <c r="A52" s="20"/>
      <c r="B52" s="20" t="s">
        <v>72</v>
      </c>
      <c r="C52" s="20"/>
      <c r="D52" s="21"/>
      <c r="E52" s="21"/>
      <c r="F52" s="21"/>
      <c r="G52" s="21"/>
      <c r="H52" s="21"/>
      <c r="I52" s="21"/>
      <c r="J52" s="21"/>
      <c r="K52" s="21"/>
      <c r="L52" s="21"/>
      <c r="M52" s="21"/>
      <c r="N52" s="21"/>
      <c r="O52" s="21"/>
      <c r="P52" s="21"/>
      <c r="Q52" s="21"/>
      <c r="R52" s="21"/>
      <c r="S52" s="21">
        <f>6000*C52</f>
        <v>0</v>
      </c>
      <c r="T52" s="25">
        <f t="shared" ref="T52:T53" si="7">SUM(D52:S52)</f>
        <v>0</v>
      </c>
    </row>
    <row r="53" spans="1:20" ht="15.75" customHeight="1">
      <c r="A53" s="20"/>
      <c r="B53" s="20" t="s">
        <v>73</v>
      </c>
      <c r="C53" s="20"/>
      <c r="D53" s="21"/>
      <c r="E53" s="21"/>
      <c r="F53" s="21"/>
      <c r="G53" s="21"/>
      <c r="H53" s="21"/>
      <c r="I53" s="21"/>
      <c r="J53" s="21"/>
      <c r="K53" s="21"/>
      <c r="L53" s="21"/>
      <c r="M53" s="21"/>
      <c r="N53" s="21"/>
      <c r="O53" s="21"/>
      <c r="P53" s="21"/>
      <c r="Q53" s="21"/>
      <c r="R53" s="21"/>
      <c r="S53" s="21">
        <f>C53*14000</f>
        <v>0</v>
      </c>
      <c r="T53" s="25">
        <f t="shared" si="7"/>
        <v>0</v>
      </c>
    </row>
    <row r="54" spans="1:20" ht="15.75" customHeight="1">
      <c r="A54" s="23"/>
      <c r="B54" s="23" t="s">
        <v>74</v>
      </c>
      <c r="C54" s="24"/>
      <c r="D54" s="24"/>
      <c r="E54" s="24"/>
      <c r="F54" s="24"/>
      <c r="G54" s="24">
        <f t="shared" ref="G54:T54" si="8">SUM(G52:G53)</f>
        <v>0</v>
      </c>
      <c r="H54" s="24">
        <f t="shared" si="8"/>
        <v>0</v>
      </c>
      <c r="I54" s="24">
        <f t="shared" si="8"/>
        <v>0</v>
      </c>
      <c r="J54" s="24">
        <f t="shared" si="8"/>
        <v>0</v>
      </c>
      <c r="K54" s="24">
        <f t="shared" si="8"/>
        <v>0</v>
      </c>
      <c r="L54" s="24">
        <f t="shared" si="8"/>
        <v>0</v>
      </c>
      <c r="M54" s="24">
        <f t="shared" si="8"/>
        <v>0</v>
      </c>
      <c r="N54" s="24">
        <f t="shared" si="8"/>
        <v>0</v>
      </c>
      <c r="O54" s="24">
        <f t="shared" si="8"/>
        <v>0</v>
      </c>
      <c r="P54" s="24">
        <f t="shared" si="8"/>
        <v>0</v>
      </c>
      <c r="Q54" s="24">
        <f t="shared" si="8"/>
        <v>0</v>
      </c>
      <c r="R54" s="24">
        <f t="shared" si="8"/>
        <v>0</v>
      </c>
      <c r="S54" s="24">
        <f t="shared" si="8"/>
        <v>0</v>
      </c>
      <c r="T54" s="24">
        <f t="shared" si="8"/>
        <v>0</v>
      </c>
    </row>
    <row r="55" spans="1:20" ht="15.75" customHeight="1">
      <c r="A55" s="18">
        <v>13</v>
      </c>
      <c r="B55" s="18" t="s">
        <v>89</v>
      </c>
      <c r="C55" s="18"/>
      <c r="D55" s="25"/>
      <c r="E55" s="25"/>
      <c r="F55" s="25"/>
      <c r="G55" s="25"/>
      <c r="H55" s="25"/>
      <c r="I55" s="25"/>
      <c r="J55" s="25"/>
      <c r="K55" s="25"/>
      <c r="L55" s="25"/>
      <c r="M55" s="25"/>
      <c r="N55" s="25"/>
      <c r="O55" s="25"/>
      <c r="P55" s="25"/>
      <c r="Q55" s="25"/>
      <c r="R55" s="25"/>
      <c r="S55" s="21">
        <f>C55*14000</f>
        <v>0</v>
      </c>
      <c r="T55" s="25"/>
    </row>
    <row r="56" spans="1:20" ht="15.75" customHeight="1">
      <c r="A56" s="20"/>
      <c r="B56" s="20" t="s">
        <v>72</v>
      </c>
      <c r="C56" s="20"/>
      <c r="D56" s="21"/>
      <c r="E56" s="21"/>
      <c r="F56" s="21"/>
      <c r="G56" s="21"/>
      <c r="H56" s="21"/>
      <c r="I56" s="21"/>
      <c r="J56" s="21"/>
      <c r="K56" s="21"/>
      <c r="L56" s="21"/>
      <c r="M56" s="21"/>
      <c r="N56" s="21"/>
      <c r="O56" s="21"/>
      <c r="P56" s="21"/>
      <c r="Q56" s="21"/>
      <c r="R56" s="21"/>
      <c r="S56" s="21">
        <f>6000*C56</f>
        <v>0</v>
      </c>
      <c r="T56" s="25">
        <f t="shared" ref="T56:T57" si="9">SUM(D56:S56)</f>
        <v>0</v>
      </c>
    </row>
    <row r="57" spans="1:20" ht="15.75" customHeight="1">
      <c r="A57" s="20"/>
      <c r="B57" s="20" t="s">
        <v>73</v>
      </c>
      <c r="C57" s="20"/>
      <c r="D57" s="21"/>
      <c r="E57" s="21"/>
      <c r="F57" s="21"/>
      <c r="G57" s="21"/>
      <c r="H57" s="21"/>
      <c r="I57" s="21"/>
      <c r="J57" s="21"/>
      <c r="K57" s="21"/>
      <c r="L57" s="21"/>
      <c r="M57" s="21"/>
      <c r="N57" s="21"/>
      <c r="O57" s="21"/>
      <c r="P57" s="21"/>
      <c r="Q57" s="21"/>
      <c r="R57" s="21"/>
      <c r="S57" s="21">
        <f>C57*14000</f>
        <v>0</v>
      </c>
      <c r="T57" s="25">
        <f t="shared" si="9"/>
        <v>0</v>
      </c>
    </row>
    <row r="58" spans="1:20" ht="15.75" customHeight="1">
      <c r="A58" s="23"/>
      <c r="B58" s="23" t="s">
        <v>74</v>
      </c>
      <c r="C58" s="24"/>
      <c r="D58" s="24"/>
      <c r="E58" s="24"/>
      <c r="F58" s="24"/>
      <c r="G58" s="24">
        <f t="shared" ref="G58:T58" si="10">SUM(G56:G57)</f>
        <v>0</v>
      </c>
      <c r="H58" s="24">
        <f t="shared" si="10"/>
        <v>0</v>
      </c>
      <c r="I58" s="24">
        <f t="shared" si="10"/>
        <v>0</v>
      </c>
      <c r="J58" s="24">
        <f t="shared" si="10"/>
        <v>0</v>
      </c>
      <c r="K58" s="24">
        <f t="shared" si="10"/>
        <v>0</v>
      </c>
      <c r="L58" s="24">
        <f t="shared" si="10"/>
        <v>0</v>
      </c>
      <c r="M58" s="24">
        <f t="shared" si="10"/>
        <v>0</v>
      </c>
      <c r="N58" s="24">
        <f t="shared" si="10"/>
        <v>0</v>
      </c>
      <c r="O58" s="24">
        <f t="shared" si="10"/>
        <v>0</v>
      </c>
      <c r="P58" s="24">
        <f t="shared" si="10"/>
        <v>0</v>
      </c>
      <c r="Q58" s="24">
        <f t="shared" si="10"/>
        <v>0</v>
      </c>
      <c r="R58" s="24">
        <f t="shared" si="10"/>
        <v>0</v>
      </c>
      <c r="S58" s="24">
        <f t="shared" si="10"/>
        <v>0</v>
      </c>
      <c r="T58" s="24">
        <f t="shared" si="10"/>
        <v>0</v>
      </c>
    </row>
    <row r="59" spans="1:20" ht="15.75" customHeight="1">
      <c r="A59" s="29"/>
      <c r="B59" s="30" t="s">
        <v>90</v>
      </c>
      <c r="C59" s="31"/>
      <c r="D59" s="31"/>
      <c r="E59" s="31"/>
      <c r="F59" s="31"/>
      <c r="G59" s="31">
        <f t="shared" ref="G59:T59" si="11">SUM(G8,G12,G16,G20,G24,G28,G38,G33,G42,G46,G50,G54,G58)</f>
        <v>0</v>
      </c>
      <c r="H59" s="31">
        <f t="shared" si="11"/>
        <v>0</v>
      </c>
      <c r="I59" s="31">
        <f t="shared" si="11"/>
        <v>0</v>
      </c>
      <c r="J59" s="31">
        <f t="shared" si="11"/>
        <v>0</v>
      </c>
      <c r="K59" s="31">
        <f t="shared" si="11"/>
        <v>0</v>
      </c>
      <c r="L59" s="31">
        <f t="shared" si="11"/>
        <v>0</v>
      </c>
      <c r="M59" s="31">
        <f t="shared" si="11"/>
        <v>0</v>
      </c>
      <c r="N59" s="31">
        <f t="shared" si="11"/>
        <v>0</v>
      </c>
      <c r="O59" s="31">
        <f t="shared" si="11"/>
        <v>0</v>
      </c>
      <c r="P59" s="31">
        <f t="shared" si="11"/>
        <v>0</v>
      </c>
      <c r="Q59" s="31">
        <f t="shared" si="11"/>
        <v>0</v>
      </c>
      <c r="R59" s="31">
        <f t="shared" si="11"/>
        <v>0</v>
      </c>
      <c r="S59" s="31">
        <f t="shared" si="11"/>
        <v>0</v>
      </c>
      <c r="T59" s="31">
        <f t="shared" si="11"/>
        <v>0</v>
      </c>
    </row>
    <row r="60" spans="1:20" ht="14.25" customHeight="1"/>
    <row r="61" spans="1:20" ht="14.25" customHeight="1"/>
    <row r="62" spans="1:20" ht="14.25" customHeight="1"/>
    <row r="63" spans="1:20" ht="14.25" customHeight="1"/>
    <row r="64" spans="1:20"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
    <mergeCell ref="A1:T1"/>
    <mergeCell ref="A2:T2"/>
    <mergeCell ref="A3:T3"/>
    <mergeCell ref="B5:D5"/>
    <mergeCell ref="B39:D39"/>
  </mergeCells>
  <pageMargins left="0.7" right="0.7" top="0.75" bottom="0.75" header="0" footer="0"/>
  <pageSetup fitToWidth="0"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defaultColWidth="14" defaultRowHeight="15" customHeight="1"/>
  <cols>
    <col min="1" max="26" width="7.8554687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fitToWidth="0" fitToHeight="0"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defaultColWidth="14" defaultRowHeight="15" customHeight="1"/>
  <cols>
    <col min="1" max="26" width="7.8554687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fitToWidth="0"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00"/>
  <sheetViews>
    <sheetView workbookViewId="0"/>
  </sheetViews>
  <sheetFormatPr defaultColWidth="14" defaultRowHeight="15" customHeight="1"/>
  <cols>
    <col min="1" max="1" width="69.28515625" customWidth="1"/>
    <col min="2" max="2" width="20.5703125" customWidth="1"/>
    <col min="3" max="26" width="7.85546875" customWidth="1"/>
  </cols>
  <sheetData>
    <row r="1" spans="1:2" ht="22.5" customHeight="1">
      <c r="A1" s="32" t="s">
        <v>49</v>
      </c>
      <c r="B1" s="33"/>
    </row>
    <row r="2" spans="1:2" ht="22.5" customHeight="1">
      <c r="A2" s="32" t="s">
        <v>91</v>
      </c>
      <c r="B2" s="33"/>
    </row>
    <row r="3" spans="1:2" ht="49.5" customHeight="1">
      <c r="A3" s="34" t="s">
        <v>52</v>
      </c>
      <c r="B3" s="35" t="s">
        <v>92</v>
      </c>
    </row>
    <row r="4" spans="1:2" ht="15.75" customHeight="1">
      <c r="A4" s="36" t="s">
        <v>71</v>
      </c>
      <c r="B4" s="37">
        <v>200000000</v>
      </c>
    </row>
    <row r="5" spans="1:2" ht="15.75" customHeight="1">
      <c r="A5" s="36" t="s">
        <v>93</v>
      </c>
      <c r="B5" s="37"/>
    </row>
    <row r="6" spans="1:2" ht="15.75" customHeight="1">
      <c r="A6" s="36" t="s">
        <v>94</v>
      </c>
      <c r="B6" s="37"/>
    </row>
    <row r="7" spans="1:2" ht="15.75" customHeight="1">
      <c r="A7" s="36" t="s">
        <v>95</v>
      </c>
      <c r="B7" s="37"/>
    </row>
    <row r="8" spans="1:2" ht="15.75" customHeight="1">
      <c r="A8" s="36" t="s">
        <v>96</v>
      </c>
      <c r="B8" s="37"/>
    </row>
    <row r="9" spans="1:2" ht="15.75" customHeight="1">
      <c r="A9" s="36" t="s">
        <v>97</v>
      </c>
      <c r="B9" s="37"/>
    </row>
    <row r="10" spans="1:2" ht="15.75" customHeight="1">
      <c r="A10" s="36" t="s">
        <v>98</v>
      </c>
      <c r="B10" s="37"/>
    </row>
    <row r="11" spans="1:2" ht="19.5" customHeight="1">
      <c r="A11" s="36" t="s">
        <v>99</v>
      </c>
      <c r="B11" s="37"/>
    </row>
    <row r="12" spans="1:2" ht="15.75" customHeight="1">
      <c r="A12" s="36" t="s">
        <v>79</v>
      </c>
      <c r="B12" s="37"/>
    </row>
    <row r="13" spans="1:2" ht="15.75" customHeight="1">
      <c r="A13" s="36" t="s">
        <v>100</v>
      </c>
      <c r="B13" s="37"/>
    </row>
    <row r="14" spans="1:2" ht="15.75" customHeight="1">
      <c r="A14" s="36" t="s">
        <v>80</v>
      </c>
      <c r="B14" s="37"/>
    </row>
    <row r="15" spans="1:2" ht="15.75" customHeight="1">
      <c r="A15" s="36" t="s">
        <v>101</v>
      </c>
      <c r="B15" s="37"/>
    </row>
    <row r="16" spans="1:2" ht="15.75" customHeight="1">
      <c r="A16" s="36" t="s">
        <v>102</v>
      </c>
      <c r="B16" s="37"/>
    </row>
    <row r="17" spans="1:2" ht="15.75" customHeight="1">
      <c r="A17" s="36" t="s">
        <v>103</v>
      </c>
      <c r="B17" s="37"/>
    </row>
    <row r="18" spans="1:2" ht="15.75" customHeight="1">
      <c r="A18" s="36" t="s">
        <v>104</v>
      </c>
      <c r="B18" s="37"/>
    </row>
    <row r="19" spans="1:2" ht="15.75" customHeight="1">
      <c r="A19" s="36" t="s">
        <v>87</v>
      </c>
      <c r="B19" s="37"/>
    </row>
    <row r="20" spans="1:2" ht="15.75" customHeight="1">
      <c r="A20" s="36" t="s">
        <v>88</v>
      </c>
      <c r="B20" s="37"/>
    </row>
    <row r="21" spans="1:2" ht="15.75" customHeight="1">
      <c r="A21" s="36" t="s">
        <v>105</v>
      </c>
      <c r="B21" s="37"/>
    </row>
    <row r="22" spans="1:2" ht="17.25" customHeight="1">
      <c r="A22" s="33" t="s">
        <v>106</v>
      </c>
      <c r="B22" s="38"/>
    </row>
    <row r="23" spans="1:2" ht="15.75" customHeight="1">
      <c r="B23" s="39"/>
    </row>
    <row r="24" spans="1:2" ht="15.75" customHeight="1">
      <c r="B24" s="39"/>
    </row>
    <row r="25" spans="1:2" ht="15.75" customHeight="1">
      <c r="B25" s="39"/>
    </row>
    <row r="26" spans="1:2" ht="15.75" customHeight="1">
      <c r="B26" s="39"/>
    </row>
    <row r="27" spans="1:2" ht="15.75" customHeight="1">
      <c r="B27" s="39"/>
    </row>
    <row r="28" spans="1:2" ht="15.75" customHeight="1">
      <c r="B28" s="39"/>
    </row>
    <row r="29" spans="1:2" ht="15.75" customHeight="1">
      <c r="B29" s="39"/>
    </row>
    <row r="30" spans="1:2" ht="15.75" customHeight="1">
      <c r="B30" s="39"/>
    </row>
    <row r="31" spans="1:2" ht="15.75" customHeight="1">
      <c r="B31" s="39"/>
    </row>
    <row r="32" spans="1:2" ht="15.75" customHeight="1">
      <c r="B32" s="39"/>
    </row>
    <row r="33" spans="2:2" ht="15.75" customHeight="1">
      <c r="B33" s="39"/>
    </row>
    <row r="34" spans="2:2" ht="15.75" customHeight="1">
      <c r="B34" s="39"/>
    </row>
    <row r="35" spans="2:2" ht="15.75" customHeight="1">
      <c r="B35" s="39"/>
    </row>
    <row r="36" spans="2:2" ht="15.75" customHeight="1">
      <c r="B36" s="39"/>
    </row>
    <row r="37" spans="2:2" ht="15.75" customHeight="1">
      <c r="B37" s="39"/>
    </row>
    <row r="38" spans="2:2" ht="15.75" customHeight="1">
      <c r="B38" s="39"/>
    </row>
    <row r="39" spans="2:2" ht="15.75" customHeight="1">
      <c r="B39" s="39"/>
    </row>
    <row r="40" spans="2:2" ht="15.75" customHeight="1">
      <c r="B40" s="39"/>
    </row>
    <row r="41" spans="2:2" ht="15.75" customHeight="1">
      <c r="B41" s="39"/>
    </row>
    <row r="42" spans="2:2" ht="15.75" customHeight="1">
      <c r="B42" s="39"/>
    </row>
    <row r="43" spans="2:2" ht="15.75" customHeight="1">
      <c r="B43" s="39"/>
    </row>
    <row r="44" spans="2:2" ht="15.75" customHeight="1">
      <c r="B44" s="39"/>
    </row>
    <row r="45" spans="2:2" ht="15.75" customHeight="1">
      <c r="B45" s="39"/>
    </row>
    <row r="46" spans="2:2" ht="15.75" customHeight="1">
      <c r="B46" s="39"/>
    </row>
    <row r="47" spans="2:2" ht="15.75" customHeight="1">
      <c r="B47" s="39"/>
    </row>
    <row r="48" spans="2:2" ht="15.75" customHeight="1">
      <c r="B48" s="39"/>
    </row>
    <row r="49" spans="2:2" ht="15.75" customHeight="1">
      <c r="B49" s="39"/>
    </row>
    <row r="50" spans="2:2" ht="15.75" customHeight="1">
      <c r="B50" s="39"/>
    </row>
    <row r="51" spans="2:2" ht="15.75" customHeight="1">
      <c r="B51" s="39"/>
    </row>
    <row r="52" spans="2:2" ht="15.75" customHeight="1">
      <c r="B52" s="39"/>
    </row>
    <row r="53" spans="2:2" ht="15.75" customHeight="1">
      <c r="B53" s="39"/>
    </row>
    <row r="54" spans="2:2" ht="15.75" customHeight="1">
      <c r="B54" s="39"/>
    </row>
    <row r="55" spans="2:2" ht="15.75" customHeight="1">
      <c r="B55" s="39"/>
    </row>
    <row r="56" spans="2:2" ht="15.75" customHeight="1">
      <c r="B56" s="39"/>
    </row>
    <row r="57" spans="2:2" ht="15.75" customHeight="1">
      <c r="B57" s="39"/>
    </row>
    <row r="58" spans="2:2" ht="15.75" customHeight="1">
      <c r="B58" s="39"/>
    </row>
    <row r="59" spans="2:2" ht="15.75" customHeight="1">
      <c r="B59" s="39"/>
    </row>
    <row r="60" spans="2:2" ht="15.75" customHeight="1">
      <c r="B60" s="39"/>
    </row>
    <row r="61" spans="2:2" ht="15.75" customHeight="1">
      <c r="B61" s="39"/>
    </row>
    <row r="62" spans="2:2" ht="15.75" customHeight="1">
      <c r="B62" s="39"/>
    </row>
    <row r="63" spans="2:2" ht="15.75" customHeight="1">
      <c r="B63" s="39"/>
    </row>
    <row r="64" spans="2:2" ht="15.75" customHeight="1">
      <c r="B64" s="39"/>
    </row>
    <row r="65" spans="2:2" ht="15.75" customHeight="1">
      <c r="B65" s="39"/>
    </row>
    <row r="66" spans="2:2" ht="15.75" customHeight="1">
      <c r="B66" s="39"/>
    </row>
    <row r="67" spans="2:2" ht="15.75" customHeight="1">
      <c r="B67" s="39"/>
    </row>
    <row r="68" spans="2:2" ht="15.75" customHeight="1">
      <c r="B68" s="39"/>
    </row>
    <row r="69" spans="2:2" ht="15.75" customHeight="1">
      <c r="B69" s="39"/>
    </row>
    <row r="70" spans="2:2" ht="15.75" customHeight="1">
      <c r="B70" s="39"/>
    </row>
    <row r="71" spans="2:2" ht="15.75" customHeight="1">
      <c r="B71" s="39"/>
    </row>
    <row r="72" spans="2:2" ht="15.75" customHeight="1">
      <c r="B72" s="39"/>
    </row>
    <row r="73" spans="2:2" ht="15.75" customHeight="1">
      <c r="B73" s="39"/>
    </row>
    <row r="74" spans="2:2" ht="15.75" customHeight="1">
      <c r="B74" s="39"/>
    </row>
    <row r="75" spans="2:2" ht="15.75" customHeight="1">
      <c r="B75" s="39"/>
    </row>
    <row r="76" spans="2:2" ht="15.75" customHeight="1">
      <c r="B76" s="39"/>
    </row>
    <row r="77" spans="2:2" ht="15.75" customHeight="1">
      <c r="B77" s="39"/>
    </row>
    <row r="78" spans="2:2" ht="15.75" customHeight="1">
      <c r="B78" s="39"/>
    </row>
    <row r="79" spans="2:2" ht="15.75" customHeight="1">
      <c r="B79" s="39"/>
    </row>
    <row r="80" spans="2:2" ht="15.75" customHeight="1">
      <c r="B80" s="39"/>
    </row>
    <row r="81" spans="2:2" ht="15.75" customHeight="1">
      <c r="B81" s="39"/>
    </row>
    <row r="82" spans="2:2" ht="15.75" customHeight="1">
      <c r="B82" s="39"/>
    </row>
    <row r="83" spans="2:2" ht="15.75" customHeight="1">
      <c r="B83" s="39"/>
    </row>
    <row r="84" spans="2:2" ht="15.75" customHeight="1">
      <c r="B84" s="39"/>
    </row>
    <row r="85" spans="2:2" ht="15.75" customHeight="1">
      <c r="B85" s="39"/>
    </row>
    <row r="86" spans="2:2" ht="15.75" customHeight="1">
      <c r="B86" s="39"/>
    </row>
    <row r="87" spans="2:2" ht="15.75" customHeight="1">
      <c r="B87" s="39"/>
    </row>
    <row r="88" spans="2:2" ht="15.75" customHeight="1">
      <c r="B88" s="39"/>
    </row>
    <row r="89" spans="2:2" ht="15.75" customHeight="1">
      <c r="B89" s="39"/>
    </row>
    <row r="90" spans="2:2" ht="15.75" customHeight="1">
      <c r="B90" s="39"/>
    </row>
    <row r="91" spans="2:2" ht="15.75" customHeight="1">
      <c r="B91" s="39"/>
    </row>
    <row r="92" spans="2:2" ht="15.75" customHeight="1">
      <c r="B92" s="39"/>
    </row>
    <row r="93" spans="2:2" ht="15.75" customHeight="1">
      <c r="B93" s="39"/>
    </row>
    <row r="94" spans="2:2" ht="15.75" customHeight="1">
      <c r="B94" s="39"/>
    </row>
    <row r="95" spans="2:2" ht="15.75" customHeight="1">
      <c r="B95" s="39"/>
    </row>
    <row r="96" spans="2:2" ht="15.75" customHeight="1">
      <c r="B96" s="39"/>
    </row>
    <row r="97" spans="2:2" ht="15.75" customHeight="1">
      <c r="B97" s="39"/>
    </row>
    <row r="98" spans="2:2" ht="15.75" customHeight="1">
      <c r="B98" s="39"/>
    </row>
    <row r="99" spans="2:2" ht="15.75" customHeight="1">
      <c r="B99" s="39"/>
    </row>
    <row r="100" spans="2:2" ht="15.75" customHeight="1">
      <c r="B100" s="39"/>
    </row>
    <row r="101" spans="2:2" ht="15.75" customHeight="1">
      <c r="B101" s="39"/>
    </row>
    <row r="102" spans="2:2" ht="15.75" customHeight="1">
      <c r="B102" s="39"/>
    </row>
    <row r="103" spans="2:2" ht="15.75" customHeight="1">
      <c r="B103" s="39"/>
    </row>
    <row r="104" spans="2:2" ht="15.75" customHeight="1">
      <c r="B104" s="39"/>
    </row>
    <row r="105" spans="2:2" ht="15.75" customHeight="1">
      <c r="B105" s="39"/>
    </row>
    <row r="106" spans="2:2" ht="15.75" customHeight="1">
      <c r="B106" s="39"/>
    </row>
    <row r="107" spans="2:2" ht="15.75" customHeight="1">
      <c r="B107" s="39"/>
    </row>
    <row r="108" spans="2:2" ht="15.75" customHeight="1">
      <c r="B108" s="39"/>
    </row>
    <row r="109" spans="2:2" ht="15.75" customHeight="1">
      <c r="B109" s="39"/>
    </row>
    <row r="110" spans="2:2" ht="15.75" customHeight="1">
      <c r="B110" s="39"/>
    </row>
    <row r="111" spans="2:2" ht="15.75" customHeight="1">
      <c r="B111" s="39"/>
    </row>
    <row r="112" spans="2:2" ht="15.75" customHeight="1">
      <c r="B112" s="39"/>
    </row>
    <row r="113" spans="2:2" ht="15.75" customHeight="1">
      <c r="B113" s="39"/>
    </row>
    <row r="114" spans="2:2" ht="15.75" customHeight="1">
      <c r="B114" s="39"/>
    </row>
    <row r="115" spans="2:2" ht="15.75" customHeight="1">
      <c r="B115" s="39"/>
    </row>
    <row r="116" spans="2:2" ht="15.75" customHeight="1">
      <c r="B116" s="39"/>
    </row>
    <row r="117" spans="2:2" ht="15.75" customHeight="1">
      <c r="B117" s="39"/>
    </row>
    <row r="118" spans="2:2" ht="15.75" customHeight="1">
      <c r="B118" s="39"/>
    </row>
    <row r="119" spans="2:2" ht="15.75" customHeight="1">
      <c r="B119" s="39"/>
    </row>
    <row r="120" spans="2:2" ht="15.75" customHeight="1">
      <c r="B120" s="39"/>
    </row>
    <row r="121" spans="2:2" ht="15.75" customHeight="1">
      <c r="B121" s="39"/>
    </row>
    <row r="122" spans="2:2" ht="15.75" customHeight="1">
      <c r="B122" s="39"/>
    </row>
    <row r="123" spans="2:2" ht="15.75" customHeight="1">
      <c r="B123" s="39"/>
    </row>
    <row r="124" spans="2:2" ht="15.75" customHeight="1">
      <c r="B124" s="39"/>
    </row>
    <row r="125" spans="2:2" ht="15.75" customHeight="1">
      <c r="B125" s="39"/>
    </row>
    <row r="126" spans="2:2" ht="15.75" customHeight="1">
      <c r="B126" s="39"/>
    </row>
    <row r="127" spans="2:2" ht="15.75" customHeight="1">
      <c r="B127" s="39"/>
    </row>
    <row r="128" spans="2:2" ht="15.75" customHeight="1">
      <c r="B128" s="39"/>
    </row>
    <row r="129" spans="2:2" ht="15.75" customHeight="1">
      <c r="B129" s="39"/>
    </row>
    <row r="130" spans="2:2" ht="15.75" customHeight="1">
      <c r="B130" s="39"/>
    </row>
    <row r="131" spans="2:2" ht="15.75" customHeight="1">
      <c r="B131" s="39"/>
    </row>
    <row r="132" spans="2:2" ht="15.75" customHeight="1">
      <c r="B132" s="39"/>
    </row>
    <row r="133" spans="2:2" ht="15.75" customHeight="1">
      <c r="B133" s="39"/>
    </row>
    <row r="134" spans="2:2" ht="15.75" customHeight="1">
      <c r="B134" s="39"/>
    </row>
    <row r="135" spans="2:2" ht="15.75" customHeight="1">
      <c r="B135" s="39"/>
    </row>
    <row r="136" spans="2:2" ht="15.75" customHeight="1">
      <c r="B136" s="39"/>
    </row>
    <row r="137" spans="2:2" ht="15.75" customHeight="1">
      <c r="B137" s="39"/>
    </row>
    <row r="138" spans="2:2" ht="15.75" customHeight="1">
      <c r="B138" s="39"/>
    </row>
    <row r="139" spans="2:2" ht="15.75" customHeight="1">
      <c r="B139" s="39"/>
    </row>
    <row r="140" spans="2:2" ht="15.75" customHeight="1">
      <c r="B140" s="39"/>
    </row>
    <row r="141" spans="2:2" ht="15.75" customHeight="1">
      <c r="B141" s="39"/>
    </row>
    <row r="142" spans="2:2" ht="15.75" customHeight="1">
      <c r="B142" s="39"/>
    </row>
    <row r="143" spans="2:2" ht="15.75" customHeight="1">
      <c r="B143" s="39"/>
    </row>
    <row r="144" spans="2:2" ht="15.75" customHeight="1">
      <c r="B144" s="39"/>
    </row>
    <row r="145" spans="2:2" ht="15.75" customHeight="1">
      <c r="B145" s="39"/>
    </row>
    <row r="146" spans="2:2" ht="15.75" customHeight="1">
      <c r="B146" s="39"/>
    </row>
    <row r="147" spans="2:2" ht="15.75" customHeight="1">
      <c r="B147" s="39"/>
    </row>
    <row r="148" spans="2:2" ht="15.75" customHeight="1">
      <c r="B148" s="39"/>
    </row>
    <row r="149" spans="2:2" ht="15.75" customHeight="1">
      <c r="B149" s="39"/>
    </row>
    <row r="150" spans="2:2" ht="15.75" customHeight="1">
      <c r="B150" s="39"/>
    </row>
    <row r="151" spans="2:2" ht="15.75" customHeight="1">
      <c r="B151" s="39"/>
    </row>
    <row r="152" spans="2:2" ht="15.75" customHeight="1">
      <c r="B152" s="39"/>
    </row>
    <row r="153" spans="2:2" ht="15.75" customHeight="1">
      <c r="B153" s="39"/>
    </row>
    <row r="154" spans="2:2" ht="15.75" customHeight="1">
      <c r="B154" s="39"/>
    </row>
    <row r="155" spans="2:2" ht="15.75" customHeight="1">
      <c r="B155" s="39"/>
    </row>
    <row r="156" spans="2:2" ht="15.75" customHeight="1">
      <c r="B156" s="39"/>
    </row>
    <row r="157" spans="2:2" ht="15.75" customHeight="1">
      <c r="B157" s="39"/>
    </row>
    <row r="158" spans="2:2" ht="15.75" customHeight="1">
      <c r="B158" s="39"/>
    </row>
    <row r="159" spans="2:2" ht="15.75" customHeight="1">
      <c r="B159" s="39"/>
    </row>
    <row r="160" spans="2:2" ht="15.75" customHeight="1">
      <c r="B160" s="39"/>
    </row>
    <row r="161" spans="2:2" ht="15.75" customHeight="1">
      <c r="B161" s="39"/>
    </row>
    <row r="162" spans="2:2" ht="15.75" customHeight="1">
      <c r="B162" s="39"/>
    </row>
    <row r="163" spans="2:2" ht="15.75" customHeight="1">
      <c r="B163" s="39"/>
    </row>
    <row r="164" spans="2:2" ht="15.75" customHeight="1">
      <c r="B164" s="39"/>
    </row>
    <row r="165" spans="2:2" ht="15.75" customHeight="1">
      <c r="B165" s="39"/>
    </row>
    <row r="166" spans="2:2" ht="15.75" customHeight="1">
      <c r="B166" s="39"/>
    </row>
    <row r="167" spans="2:2" ht="15.75" customHeight="1">
      <c r="B167" s="39"/>
    </row>
    <row r="168" spans="2:2" ht="15.75" customHeight="1">
      <c r="B168" s="39"/>
    </row>
    <row r="169" spans="2:2" ht="15.75" customHeight="1">
      <c r="B169" s="39"/>
    </row>
    <row r="170" spans="2:2" ht="15.75" customHeight="1">
      <c r="B170" s="39"/>
    </row>
    <row r="171" spans="2:2" ht="15.75" customHeight="1">
      <c r="B171" s="39"/>
    </row>
    <row r="172" spans="2:2" ht="15.75" customHeight="1">
      <c r="B172" s="39"/>
    </row>
    <row r="173" spans="2:2" ht="15.75" customHeight="1">
      <c r="B173" s="39"/>
    </row>
    <row r="174" spans="2:2" ht="15.75" customHeight="1">
      <c r="B174" s="39"/>
    </row>
    <row r="175" spans="2:2" ht="15.75" customHeight="1">
      <c r="B175" s="39"/>
    </row>
    <row r="176" spans="2:2" ht="15.75" customHeight="1">
      <c r="B176" s="39"/>
    </row>
    <row r="177" spans="2:2" ht="15.75" customHeight="1">
      <c r="B177" s="39"/>
    </row>
    <row r="178" spans="2:2" ht="15.75" customHeight="1">
      <c r="B178" s="39"/>
    </row>
    <row r="179" spans="2:2" ht="15.75" customHeight="1">
      <c r="B179" s="39"/>
    </row>
    <row r="180" spans="2:2" ht="15.75" customHeight="1">
      <c r="B180" s="39"/>
    </row>
    <row r="181" spans="2:2" ht="15.75" customHeight="1">
      <c r="B181" s="39"/>
    </row>
    <row r="182" spans="2:2" ht="15.75" customHeight="1">
      <c r="B182" s="39"/>
    </row>
    <row r="183" spans="2:2" ht="15.75" customHeight="1">
      <c r="B183" s="39"/>
    </row>
    <row r="184" spans="2:2" ht="15.75" customHeight="1">
      <c r="B184" s="39"/>
    </row>
    <row r="185" spans="2:2" ht="15.75" customHeight="1">
      <c r="B185" s="39"/>
    </row>
    <row r="186" spans="2:2" ht="15.75" customHeight="1">
      <c r="B186" s="39"/>
    </row>
    <row r="187" spans="2:2" ht="15.75" customHeight="1">
      <c r="B187" s="39"/>
    </row>
    <row r="188" spans="2:2" ht="15.75" customHeight="1">
      <c r="B188" s="39"/>
    </row>
    <row r="189" spans="2:2" ht="15.75" customHeight="1">
      <c r="B189" s="39"/>
    </row>
    <row r="190" spans="2:2" ht="15.75" customHeight="1">
      <c r="B190" s="39"/>
    </row>
    <row r="191" spans="2:2" ht="15.75" customHeight="1">
      <c r="B191" s="39"/>
    </row>
    <row r="192" spans="2:2" ht="15.75" customHeight="1">
      <c r="B192" s="39"/>
    </row>
    <row r="193" spans="2:2" ht="15.75" customHeight="1">
      <c r="B193" s="39"/>
    </row>
    <row r="194" spans="2:2" ht="15.75" customHeight="1">
      <c r="B194" s="39"/>
    </row>
    <row r="195" spans="2:2" ht="15.75" customHeight="1">
      <c r="B195" s="39"/>
    </row>
    <row r="196" spans="2:2" ht="15.75" customHeight="1">
      <c r="B196" s="39"/>
    </row>
    <row r="197" spans="2:2" ht="15.75" customHeight="1">
      <c r="B197" s="39"/>
    </row>
    <row r="198" spans="2:2" ht="15.75" customHeight="1">
      <c r="B198" s="39"/>
    </row>
    <row r="199" spans="2:2" ht="15.75" customHeight="1">
      <c r="B199" s="39"/>
    </row>
    <row r="200" spans="2:2" ht="15.75" customHeight="1">
      <c r="B200" s="39"/>
    </row>
    <row r="201" spans="2:2" ht="15.75" customHeight="1">
      <c r="B201" s="39"/>
    </row>
    <row r="202" spans="2:2" ht="15.75" customHeight="1">
      <c r="B202" s="39"/>
    </row>
    <row r="203" spans="2:2" ht="15.75" customHeight="1">
      <c r="B203" s="39"/>
    </row>
    <row r="204" spans="2:2" ht="15.75" customHeight="1">
      <c r="B204" s="39"/>
    </row>
    <row r="205" spans="2:2" ht="15.75" customHeight="1">
      <c r="B205" s="39"/>
    </row>
    <row r="206" spans="2:2" ht="15.75" customHeight="1">
      <c r="B206" s="39"/>
    </row>
    <row r="207" spans="2:2" ht="15.75" customHeight="1">
      <c r="B207" s="39"/>
    </row>
    <row r="208" spans="2:2" ht="15.75" customHeight="1">
      <c r="B208" s="39"/>
    </row>
    <row r="209" spans="2:2" ht="15.75" customHeight="1">
      <c r="B209" s="39"/>
    </row>
    <row r="210" spans="2:2" ht="15.75" customHeight="1">
      <c r="B210" s="39"/>
    </row>
    <row r="211" spans="2:2" ht="15.75" customHeight="1">
      <c r="B211" s="39"/>
    </row>
    <row r="212" spans="2:2" ht="15.75" customHeight="1">
      <c r="B212" s="39"/>
    </row>
    <row r="213" spans="2:2" ht="15.75" customHeight="1">
      <c r="B213" s="39"/>
    </row>
    <row r="214" spans="2:2" ht="15.75" customHeight="1">
      <c r="B214" s="39"/>
    </row>
    <row r="215" spans="2:2" ht="15.75" customHeight="1">
      <c r="B215" s="39"/>
    </row>
    <row r="216" spans="2:2" ht="15.75" customHeight="1">
      <c r="B216" s="39"/>
    </row>
    <row r="217" spans="2:2" ht="15.75" customHeight="1">
      <c r="B217" s="39"/>
    </row>
    <row r="218" spans="2:2" ht="15.75" customHeight="1">
      <c r="B218" s="39"/>
    </row>
    <row r="219" spans="2:2" ht="15.75" customHeight="1">
      <c r="B219" s="39"/>
    </row>
    <row r="220" spans="2:2" ht="15.75" customHeight="1">
      <c r="B220" s="39"/>
    </row>
    <row r="221" spans="2:2" ht="15.75" customHeight="1">
      <c r="B221" s="39"/>
    </row>
    <row r="222" spans="2:2" ht="15.75" customHeight="1">
      <c r="B222" s="39"/>
    </row>
    <row r="223" spans="2:2" ht="15.75" customHeight="1"/>
    <row r="224" spans="2:2"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fitToWidth="0"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33333"/>
    <pageSetUpPr fitToPage="1"/>
  </sheetPr>
  <dimension ref="A1:AA1003"/>
  <sheetViews>
    <sheetView zoomScale="120" workbookViewId="0">
      <pane ySplit="2" topLeftCell="A20" activePane="bottomLeft" state="frozen"/>
      <selection pane="bottomLeft" activeCell="A2" sqref="A2"/>
    </sheetView>
  </sheetViews>
  <sheetFormatPr defaultColWidth="14.42578125" defaultRowHeight="15" customHeight="1"/>
  <cols>
    <col min="1" max="1" width="64.7109375" style="40" customWidth="1"/>
    <col min="2" max="3" width="26.28515625" style="40" hidden="1" customWidth="1"/>
    <col min="4" max="4" width="21.28515625" style="40" hidden="1" customWidth="1"/>
    <col min="5" max="5" width="25.5703125" style="40" hidden="1" customWidth="1"/>
    <col min="6" max="6" width="21.28515625" style="40" hidden="1" customWidth="1"/>
    <col min="7" max="7" width="25.5703125" style="40" hidden="1" customWidth="1"/>
    <col min="8" max="11" width="25.5703125" style="41" hidden="1" customWidth="1"/>
    <col min="12" max="13" width="25.5703125" style="41" customWidth="1"/>
    <col min="14" max="14" width="7.85546875" style="40" customWidth="1"/>
    <col min="15" max="15" width="10.5703125" style="40" customWidth="1"/>
    <col min="16" max="16" width="12.85546875" style="40" customWidth="1"/>
    <col min="17" max="27" width="7.85546875" style="40" customWidth="1"/>
    <col min="28" max="16384" width="14.42578125" style="40"/>
  </cols>
  <sheetData>
    <row r="1" spans="1:27" ht="32.25" customHeight="1">
      <c r="A1" s="1779" t="s">
        <v>107</v>
      </c>
      <c r="B1" s="1779"/>
      <c r="C1" s="1779"/>
      <c r="D1" s="1779"/>
      <c r="E1" s="1779"/>
      <c r="F1" s="1779"/>
      <c r="G1" s="1779"/>
      <c r="H1" s="1779"/>
      <c r="I1" s="42"/>
      <c r="J1" s="42"/>
      <c r="K1" s="42"/>
      <c r="L1" s="42"/>
      <c r="M1" s="42"/>
      <c r="N1" s="43"/>
      <c r="O1" s="43"/>
      <c r="P1" s="43"/>
      <c r="Q1" s="43"/>
      <c r="R1" s="43"/>
      <c r="S1" s="43"/>
      <c r="T1" s="43"/>
      <c r="U1" s="43"/>
      <c r="V1" s="43"/>
      <c r="W1" s="43"/>
      <c r="X1" s="43"/>
      <c r="Y1" s="43"/>
      <c r="Z1" s="43"/>
      <c r="AA1" s="43"/>
    </row>
    <row r="2" spans="1:27" ht="66.75" customHeight="1">
      <c r="A2" s="44" t="s">
        <v>108</v>
      </c>
      <c r="B2" s="45" t="s">
        <v>109</v>
      </c>
      <c r="C2" s="45" t="s">
        <v>110</v>
      </c>
      <c r="D2" s="45" t="s">
        <v>111</v>
      </c>
      <c r="E2" s="45" t="s">
        <v>112</v>
      </c>
      <c r="F2" s="45" t="s">
        <v>111</v>
      </c>
      <c r="G2" s="45" t="s">
        <v>113</v>
      </c>
      <c r="H2" s="46" t="s">
        <v>114</v>
      </c>
      <c r="I2" s="46" t="s">
        <v>115</v>
      </c>
      <c r="J2" s="46" t="s">
        <v>116</v>
      </c>
      <c r="K2" s="46" t="s">
        <v>115</v>
      </c>
      <c r="L2" s="46" t="s">
        <v>117</v>
      </c>
      <c r="M2" s="46" t="s">
        <v>118</v>
      </c>
      <c r="N2" s="47"/>
      <c r="O2" s="47"/>
      <c r="P2" s="47"/>
      <c r="Q2" s="47"/>
      <c r="R2" s="47"/>
      <c r="S2" s="47"/>
      <c r="T2" s="47"/>
      <c r="U2" s="47"/>
      <c r="V2" s="47"/>
      <c r="W2" s="47"/>
      <c r="X2" s="47"/>
      <c r="Y2" s="47"/>
      <c r="Z2" s="48"/>
      <c r="AA2" s="48"/>
    </row>
    <row r="3" spans="1:27" ht="20.25" customHeight="1">
      <c r="A3" s="49" t="s">
        <v>119</v>
      </c>
      <c r="B3" s="50">
        <v>9258588608</v>
      </c>
      <c r="C3" s="50">
        <v>9605604088</v>
      </c>
      <c r="D3" s="50">
        <v>-299768400</v>
      </c>
      <c r="E3" s="50">
        <f t="shared" ref="E3:E12" si="0">C3+D3</f>
        <v>9305835688</v>
      </c>
      <c r="F3" s="50"/>
      <c r="G3" s="50">
        <f t="shared" ref="G3:G12" si="1">E3+F3</f>
        <v>9305835688</v>
      </c>
      <c r="H3" s="51">
        <v>9722580296</v>
      </c>
      <c r="I3" s="51">
        <v>97141472</v>
      </c>
      <c r="J3" s="52">
        <f t="shared" ref="J3:L3" si="2">H3+I3</f>
        <v>9819721768</v>
      </c>
      <c r="K3" s="52"/>
      <c r="L3" s="52">
        <f t="shared" si="2"/>
        <v>9819721768</v>
      </c>
      <c r="M3" s="52">
        <v>9930880341</v>
      </c>
      <c r="N3" s="53"/>
      <c r="O3" s="53"/>
      <c r="P3" s="53"/>
      <c r="Q3" s="53"/>
      <c r="R3" s="53"/>
      <c r="S3" s="53"/>
      <c r="T3" s="53"/>
      <c r="U3" s="53"/>
      <c r="V3" s="53"/>
      <c r="W3" s="53"/>
      <c r="X3" s="53"/>
      <c r="Y3" s="53"/>
    </row>
    <row r="4" spans="1:27" ht="20.25" customHeight="1">
      <c r="A4" s="49" t="s">
        <v>120</v>
      </c>
      <c r="B4" s="50">
        <v>23165743</v>
      </c>
      <c r="C4" s="50">
        <v>21486575</v>
      </c>
      <c r="D4" s="50">
        <v>0</v>
      </c>
      <c r="E4" s="50">
        <f t="shared" si="0"/>
        <v>21486575</v>
      </c>
      <c r="F4" s="50"/>
      <c r="G4" s="50">
        <f t="shared" si="1"/>
        <v>21486575</v>
      </c>
      <c r="H4" s="51">
        <v>21486575</v>
      </c>
      <c r="I4" s="51">
        <v>-5939575</v>
      </c>
      <c r="J4" s="52">
        <f t="shared" ref="J4:J16" si="3">H4+I4</f>
        <v>15547000</v>
      </c>
      <c r="K4" s="52"/>
      <c r="L4" s="52">
        <f t="shared" ref="L4:L16" si="4">J4+K4</f>
        <v>15547000</v>
      </c>
      <c r="M4" s="52"/>
      <c r="N4" s="53"/>
      <c r="O4" s="53"/>
      <c r="P4" s="53"/>
      <c r="Q4" s="53"/>
      <c r="R4" s="53"/>
      <c r="S4" s="53"/>
      <c r="T4" s="53"/>
      <c r="U4" s="53"/>
      <c r="V4" s="53"/>
      <c r="W4" s="53"/>
      <c r="X4" s="53"/>
      <c r="Y4" s="53"/>
    </row>
    <row r="5" spans="1:27" ht="20.25" customHeight="1">
      <c r="A5" s="49" t="s">
        <v>121</v>
      </c>
      <c r="B5" s="50">
        <v>0</v>
      </c>
      <c r="C5" s="50">
        <v>250000000</v>
      </c>
      <c r="D5" s="50">
        <v>0</v>
      </c>
      <c r="E5" s="50">
        <f t="shared" si="0"/>
        <v>250000000</v>
      </c>
      <c r="F5" s="50"/>
      <c r="G5" s="50">
        <f t="shared" si="1"/>
        <v>250000000</v>
      </c>
      <c r="H5" s="51">
        <v>250000000</v>
      </c>
      <c r="I5" s="51"/>
      <c r="J5" s="52">
        <f t="shared" si="3"/>
        <v>250000000</v>
      </c>
      <c r="K5" s="52"/>
      <c r="L5" s="52">
        <f t="shared" si="4"/>
        <v>250000000</v>
      </c>
      <c r="M5" s="52"/>
      <c r="N5" s="53"/>
      <c r="O5" s="53"/>
      <c r="P5" s="53"/>
      <c r="Q5" s="53"/>
      <c r="R5" s="53"/>
      <c r="S5" s="53"/>
      <c r="T5" s="53"/>
      <c r="U5" s="53"/>
      <c r="V5" s="53"/>
      <c r="W5" s="53"/>
      <c r="X5" s="53"/>
      <c r="Y5" s="53"/>
    </row>
    <row r="6" spans="1:27" ht="40.5" customHeight="1">
      <c r="A6" s="54" t="s">
        <v>122</v>
      </c>
      <c r="B6" s="50">
        <v>250000000</v>
      </c>
      <c r="C6" s="50">
        <v>151515152</v>
      </c>
      <c r="D6" s="50">
        <v>0</v>
      </c>
      <c r="E6" s="50">
        <f t="shared" si="0"/>
        <v>151515152</v>
      </c>
      <c r="F6" s="50"/>
      <c r="G6" s="50">
        <f t="shared" si="1"/>
        <v>151515152</v>
      </c>
      <c r="H6" s="51">
        <v>231250000</v>
      </c>
      <c r="I6" s="51"/>
      <c r="J6" s="52">
        <f t="shared" si="3"/>
        <v>231250000</v>
      </c>
      <c r="K6" s="52"/>
      <c r="L6" s="52">
        <f t="shared" si="4"/>
        <v>231250000</v>
      </c>
      <c r="M6" s="52">
        <v>105000000</v>
      </c>
      <c r="N6" s="53"/>
      <c r="O6" s="53"/>
      <c r="P6" s="53"/>
      <c r="Q6" s="53"/>
      <c r="R6" s="53"/>
      <c r="S6" s="53"/>
      <c r="T6" s="53"/>
      <c r="U6" s="53"/>
      <c r="V6" s="53"/>
      <c r="W6" s="53"/>
      <c r="X6" s="53"/>
      <c r="Y6" s="53"/>
    </row>
    <row r="7" spans="1:27" ht="20.25" customHeight="1">
      <c r="A7" s="55" t="s">
        <v>123</v>
      </c>
      <c r="B7" s="50">
        <v>14206500</v>
      </c>
      <c r="C7" s="50">
        <v>8856000</v>
      </c>
      <c r="D7" s="50">
        <v>3136500</v>
      </c>
      <c r="E7" s="50">
        <f t="shared" si="0"/>
        <v>11992500</v>
      </c>
      <c r="F7" s="50"/>
      <c r="G7" s="50">
        <f t="shared" si="1"/>
        <v>11992500</v>
      </c>
      <c r="H7" s="51">
        <v>8856000</v>
      </c>
      <c r="I7" s="51"/>
      <c r="J7" s="52">
        <f t="shared" si="3"/>
        <v>8856000</v>
      </c>
      <c r="K7" s="52"/>
      <c r="L7" s="52">
        <f t="shared" si="4"/>
        <v>8856000</v>
      </c>
      <c r="M7" s="52"/>
      <c r="N7" s="53"/>
      <c r="O7" s="53"/>
      <c r="P7" s="53"/>
      <c r="Q7" s="53"/>
      <c r="R7" s="53"/>
      <c r="S7" s="53"/>
      <c r="T7" s="53"/>
      <c r="U7" s="53"/>
      <c r="V7" s="53"/>
      <c r="W7" s="53"/>
      <c r="X7" s="53"/>
      <c r="Y7" s="53"/>
    </row>
    <row r="8" spans="1:27" ht="20.25" customHeight="1">
      <c r="A8" s="55" t="s">
        <v>124</v>
      </c>
      <c r="B8" s="50"/>
      <c r="C8" s="50">
        <v>0</v>
      </c>
      <c r="D8" s="50">
        <v>10918919</v>
      </c>
      <c r="E8" s="50">
        <f t="shared" si="0"/>
        <v>10918919</v>
      </c>
      <c r="F8" s="50"/>
      <c r="G8" s="50">
        <f t="shared" si="1"/>
        <v>10918919</v>
      </c>
      <c r="H8" s="51"/>
      <c r="I8" s="51"/>
      <c r="J8" s="52">
        <f t="shared" si="3"/>
        <v>0</v>
      </c>
      <c r="K8" s="52"/>
      <c r="L8" s="52">
        <f t="shared" si="4"/>
        <v>0</v>
      </c>
      <c r="M8" s="52"/>
      <c r="N8" s="53"/>
      <c r="O8" s="53"/>
      <c r="P8" s="53"/>
      <c r="Q8" s="53"/>
      <c r="R8" s="53"/>
      <c r="S8" s="53"/>
      <c r="T8" s="53"/>
      <c r="U8" s="53"/>
      <c r="V8" s="53"/>
      <c r="W8" s="53"/>
      <c r="X8" s="53"/>
      <c r="Y8" s="53"/>
    </row>
    <row r="9" spans="1:27" ht="20.25" customHeight="1">
      <c r="A9" s="55" t="s">
        <v>125</v>
      </c>
      <c r="B9" s="50">
        <v>682562</v>
      </c>
      <c r="C9" s="50">
        <v>117616</v>
      </c>
      <c r="D9" s="50"/>
      <c r="E9" s="50">
        <f t="shared" si="0"/>
        <v>117616</v>
      </c>
      <c r="F9" s="50"/>
      <c r="G9" s="50">
        <f t="shared" si="1"/>
        <v>117616</v>
      </c>
      <c r="H9" s="51">
        <v>117616</v>
      </c>
      <c r="I9" s="51">
        <v>564946</v>
      </c>
      <c r="J9" s="52">
        <f t="shared" si="3"/>
        <v>682562</v>
      </c>
      <c r="K9" s="52"/>
      <c r="L9" s="52">
        <f t="shared" si="4"/>
        <v>682562</v>
      </c>
      <c r="M9" s="52">
        <v>1560790</v>
      </c>
      <c r="N9" s="53"/>
      <c r="O9" s="53"/>
      <c r="P9" s="53"/>
      <c r="Q9" s="53"/>
      <c r="R9" s="53"/>
      <c r="S9" s="53"/>
      <c r="T9" s="53"/>
      <c r="U9" s="53"/>
      <c r="V9" s="53"/>
      <c r="W9" s="53"/>
      <c r="X9" s="53"/>
      <c r="Y9" s="53"/>
    </row>
    <row r="10" spans="1:27" s="56" customFormat="1" ht="42" customHeight="1">
      <c r="A10" s="57" t="s">
        <v>126</v>
      </c>
      <c r="B10" s="58">
        <v>22000000</v>
      </c>
      <c r="C10" s="58">
        <v>11000000</v>
      </c>
      <c r="D10" s="58">
        <v>0</v>
      </c>
      <c r="E10" s="58">
        <f t="shared" si="0"/>
        <v>11000000</v>
      </c>
      <c r="F10" s="58"/>
      <c r="G10" s="58">
        <f t="shared" si="1"/>
        <v>11000000</v>
      </c>
      <c r="H10" s="59">
        <v>0</v>
      </c>
      <c r="I10" s="59"/>
      <c r="J10" s="60">
        <f t="shared" si="3"/>
        <v>0</v>
      </c>
      <c r="K10" s="60"/>
      <c r="L10" s="60">
        <f t="shared" si="4"/>
        <v>0</v>
      </c>
      <c r="M10" s="60">
        <v>160000000</v>
      </c>
      <c r="N10" s="61"/>
      <c r="O10" s="61"/>
      <c r="P10" s="61"/>
      <c r="Q10" s="61"/>
      <c r="R10" s="61"/>
      <c r="S10" s="61"/>
      <c r="T10" s="61"/>
      <c r="U10" s="61"/>
      <c r="V10" s="61"/>
      <c r="W10" s="61"/>
      <c r="X10" s="61"/>
      <c r="Y10" s="61"/>
    </row>
    <row r="11" spans="1:27" s="56" customFormat="1" ht="40.5" customHeight="1">
      <c r="A11" s="57" t="s">
        <v>127</v>
      </c>
      <c r="B11" s="58">
        <v>160992006</v>
      </c>
      <c r="C11" s="58">
        <v>0</v>
      </c>
      <c r="D11" s="58">
        <v>160000000</v>
      </c>
      <c r="E11" s="58">
        <f t="shared" si="0"/>
        <v>160000000</v>
      </c>
      <c r="F11" s="58"/>
      <c r="G11" s="58">
        <f t="shared" si="1"/>
        <v>160000000</v>
      </c>
      <c r="H11" s="59"/>
      <c r="I11" s="59"/>
      <c r="J11" s="60">
        <f t="shared" si="3"/>
        <v>0</v>
      </c>
      <c r="K11" s="60"/>
      <c r="L11" s="60">
        <f t="shared" si="4"/>
        <v>0</v>
      </c>
      <c r="M11" s="60">
        <v>84000000</v>
      </c>
      <c r="N11" s="61"/>
      <c r="O11" s="61"/>
      <c r="P11" s="61"/>
      <c r="Q11" s="61"/>
      <c r="R11" s="61"/>
      <c r="S11" s="61"/>
      <c r="T11" s="61"/>
      <c r="U11" s="61"/>
      <c r="V11" s="61"/>
      <c r="W11" s="61"/>
      <c r="X11" s="61"/>
      <c r="Y11" s="61"/>
    </row>
    <row r="12" spans="1:27" s="56" customFormat="1" ht="44.45" customHeight="1">
      <c r="A12" s="57" t="s">
        <v>128</v>
      </c>
      <c r="B12" s="58">
        <v>84121480</v>
      </c>
      <c r="C12" s="58">
        <v>0</v>
      </c>
      <c r="D12" s="58">
        <v>84000000</v>
      </c>
      <c r="E12" s="58">
        <f t="shared" si="0"/>
        <v>84000000</v>
      </c>
      <c r="F12" s="58"/>
      <c r="G12" s="58">
        <f t="shared" si="1"/>
        <v>84000000</v>
      </c>
      <c r="H12" s="59"/>
      <c r="I12" s="59"/>
      <c r="J12" s="60">
        <f t="shared" si="3"/>
        <v>0</v>
      </c>
      <c r="K12" s="60"/>
      <c r="L12" s="60">
        <f t="shared" si="4"/>
        <v>0</v>
      </c>
      <c r="M12" s="60"/>
      <c r="N12" s="61"/>
      <c r="P12" s="61"/>
      <c r="Q12" s="61"/>
      <c r="R12" s="61"/>
      <c r="S12" s="61"/>
      <c r="T12" s="61"/>
      <c r="U12" s="61"/>
      <c r="V12" s="61"/>
      <c r="W12" s="61"/>
      <c r="X12" s="61"/>
      <c r="Y12" s="61"/>
    </row>
    <row r="13" spans="1:27" ht="24" customHeight="1">
      <c r="A13" s="62" t="s">
        <v>129</v>
      </c>
      <c r="B13" s="50"/>
      <c r="C13" s="50"/>
      <c r="D13" s="50"/>
      <c r="E13" s="50">
        <v>37500000</v>
      </c>
      <c r="F13" s="50"/>
      <c r="G13" s="50">
        <v>37500000</v>
      </c>
      <c r="H13" s="51">
        <v>37500000</v>
      </c>
      <c r="I13" s="51"/>
      <c r="J13" s="52">
        <f t="shared" si="3"/>
        <v>37500000</v>
      </c>
      <c r="K13" s="52">
        <v>-1500000</v>
      </c>
      <c r="L13" s="52">
        <f t="shared" si="4"/>
        <v>36000000</v>
      </c>
      <c r="M13" s="52">
        <v>36000000</v>
      </c>
      <c r="N13" s="53"/>
      <c r="O13" s="61"/>
      <c r="P13" s="63"/>
      <c r="Q13" s="53"/>
      <c r="R13" s="53"/>
      <c r="S13" s="53"/>
      <c r="T13" s="53"/>
      <c r="U13" s="53"/>
      <c r="V13" s="53"/>
      <c r="W13" s="53"/>
      <c r="X13" s="53"/>
      <c r="Y13" s="53"/>
    </row>
    <row r="14" spans="1:27" s="56" customFormat="1" ht="20.25" customHeight="1">
      <c r="A14" s="57" t="s">
        <v>130</v>
      </c>
      <c r="B14" s="58"/>
      <c r="C14" s="58">
        <v>37500000</v>
      </c>
      <c r="D14" s="58"/>
      <c r="E14" s="58">
        <v>0</v>
      </c>
      <c r="F14" s="58"/>
      <c r="G14" s="58">
        <f>E14+F14</f>
        <v>0</v>
      </c>
      <c r="H14" s="59">
        <v>0</v>
      </c>
      <c r="I14" s="59">
        <v>352000000</v>
      </c>
      <c r="J14" s="60">
        <f t="shared" si="3"/>
        <v>352000000</v>
      </c>
      <c r="K14" s="60"/>
      <c r="L14" s="60">
        <f t="shared" si="4"/>
        <v>352000000</v>
      </c>
      <c r="M14" s="60">
        <v>171870505</v>
      </c>
      <c r="N14" s="61"/>
      <c r="O14" s="61"/>
      <c r="P14" s="61"/>
      <c r="Q14" s="61"/>
      <c r="R14" s="61"/>
      <c r="S14" s="61"/>
      <c r="T14" s="61"/>
      <c r="U14" s="61"/>
      <c r="V14" s="61"/>
      <c r="W14" s="61"/>
      <c r="X14" s="61"/>
      <c r="Y14" s="61"/>
    </row>
    <row r="15" spans="1:27" ht="20.25" customHeight="1">
      <c r="A15" s="62" t="s">
        <v>131</v>
      </c>
      <c r="B15" s="50"/>
      <c r="C15" s="50">
        <v>88200000</v>
      </c>
      <c r="D15" s="50"/>
      <c r="E15" s="50">
        <f>C15+D15</f>
        <v>88200000</v>
      </c>
      <c r="F15" s="50"/>
      <c r="G15" s="50">
        <f>E15+F15</f>
        <v>88200000</v>
      </c>
      <c r="H15" s="51">
        <v>88200000</v>
      </c>
      <c r="I15" s="51"/>
      <c r="J15" s="52">
        <f t="shared" si="3"/>
        <v>88200000</v>
      </c>
      <c r="K15" s="52"/>
      <c r="L15" s="52">
        <f t="shared" si="4"/>
        <v>88200000</v>
      </c>
      <c r="M15" s="52">
        <v>88200000</v>
      </c>
      <c r="N15" s="53"/>
      <c r="O15" s="53"/>
      <c r="P15" s="53"/>
      <c r="Q15" s="53"/>
      <c r="R15" s="53"/>
      <c r="S15" s="53"/>
      <c r="T15" s="53"/>
      <c r="U15" s="53"/>
      <c r="V15" s="53"/>
      <c r="W15" s="53"/>
      <c r="X15" s="53"/>
      <c r="Y15" s="53"/>
    </row>
    <row r="16" spans="1:27" ht="20.25" customHeight="1">
      <c r="A16" s="64" t="s">
        <v>132</v>
      </c>
      <c r="B16" s="50"/>
      <c r="C16" s="50"/>
      <c r="D16" s="50"/>
      <c r="E16" s="50">
        <v>0</v>
      </c>
      <c r="F16" s="50"/>
      <c r="G16" s="50">
        <v>0</v>
      </c>
      <c r="H16" s="51">
        <v>72428277</v>
      </c>
      <c r="I16" s="51"/>
      <c r="J16" s="52">
        <f t="shared" si="3"/>
        <v>72428277</v>
      </c>
      <c r="K16" s="52"/>
      <c r="L16" s="52">
        <f t="shared" si="4"/>
        <v>72428277</v>
      </c>
      <c r="M16" s="52"/>
      <c r="N16" s="53"/>
      <c r="O16" s="53"/>
      <c r="P16" s="53"/>
      <c r="Q16" s="53"/>
      <c r="R16" s="53"/>
      <c r="S16" s="53"/>
      <c r="T16" s="53"/>
      <c r="U16" s="53"/>
      <c r="V16" s="53"/>
      <c r="W16" s="53"/>
      <c r="X16" s="53"/>
      <c r="Y16" s="53"/>
    </row>
    <row r="17" spans="1:25" customFormat="1" ht="20.25" customHeight="1">
      <c r="A17" s="64" t="s">
        <v>133</v>
      </c>
      <c r="B17" s="50"/>
      <c r="C17" s="50"/>
      <c r="D17" s="50"/>
      <c r="E17" s="50"/>
      <c r="F17" s="50"/>
      <c r="G17" s="50"/>
      <c r="H17" s="51"/>
      <c r="I17" s="51"/>
      <c r="J17" s="52"/>
      <c r="K17" s="52"/>
      <c r="L17" s="52"/>
      <c r="M17" s="52">
        <v>77823857</v>
      </c>
      <c r="N17" s="53"/>
      <c r="O17" s="53"/>
      <c r="P17" s="53"/>
      <c r="Q17" s="53"/>
      <c r="R17" s="53"/>
      <c r="S17" s="53"/>
      <c r="T17" s="53"/>
      <c r="U17" s="53"/>
      <c r="V17" s="53"/>
      <c r="W17" s="53"/>
      <c r="X17" s="53"/>
      <c r="Y17" s="53"/>
    </row>
    <row r="18" spans="1:25" ht="20.25" hidden="1" customHeight="1">
      <c r="A18" s="62" t="s">
        <v>134</v>
      </c>
      <c r="B18" s="50"/>
      <c r="C18" s="50">
        <v>179407700</v>
      </c>
      <c r="D18" s="50"/>
      <c r="E18" s="50">
        <f t="shared" ref="E18:E49" si="5">C18+D18</f>
        <v>179407700</v>
      </c>
      <c r="F18" s="50"/>
      <c r="G18" s="50">
        <f>E18+F18</f>
        <v>179407700</v>
      </c>
      <c r="H18" s="51">
        <v>0</v>
      </c>
      <c r="I18" s="51">
        <v>403033155</v>
      </c>
      <c r="J18" s="52">
        <f t="shared" ref="J18:J24" si="6">H18+I18</f>
        <v>403033155</v>
      </c>
      <c r="K18" s="65">
        <v>-403033156</v>
      </c>
      <c r="L18" s="52">
        <f t="shared" ref="L18:L24" si="7">J18+K18</f>
        <v>-1</v>
      </c>
      <c r="M18" s="52"/>
      <c r="N18" s="53"/>
      <c r="O18" s="53"/>
      <c r="P18" s="53"/>
      <c r="Q18" s="53"/>
      <c r="R18" s="53"/>
      <c r="S18" s="53"/>
      <c r="T18" s="53"/>
      <c r="U18" s="53"/>
      <c r="V18" s="53"/>
      <c r="W18" s="53"/>
      <c r="X18" s="53"/>
      <c r="Y18" s="53"/>
    </row>
    <row r="19" spans="1:25" s="56" customFormat="1" ht="34.15" customHeight="1">
      <c r="A19" s="57" t="s">
        <v>135</v>
      </c>
      <c r="B19" s="58"/>
      <c r="C19" s="58">
        <v>35000000</v>
      </c>
      <c r="D19" s="58"/>
      <c r="E19" s="58">
        <f t="shared" si="5"/>
        <v>35000000</v>
      </c>
      <c r="F19" s="58"/>
      <c r="G19" s="58">
        <f>E19+F19</f>
        <v>35000000</v>
      </c>
      <c r="H19" s="59">
        <v>35000000</v>
      </c>
      <c r="I19" s="59"/>
      <c r="J19" s="60">
        <f t="shared" si="6"/>
        <v>35000000</v>
      </c>
      <c r="K19" s="60"/>
      <c r="L19" s="60">
        <f t="shared" si="7"/>
        <v>35000000</v>
      </c>
      <c r="M19" s="60">
        <v>35000000</v>
      </c>
      <c r="N19" s="61"/>
      <c r="O19" s="61"/>
      <c r="P19" s="61"/>
      <c r="Q19" s="61"/>
      <c r="R19" s="61"/>
      <c r="S19" s="61"/>
      <c r="T19" s="61"/>
      <c r="U19" s="61"/>
      <c r="V19" s="61"/>
      <c r="W19" s="61"/>
      <c r="X19" s="61"/>
      <c r="Y19" s="61"/>
    </row>
    <row r="20" spans="1:25" s="56" customFormat="1" ht="20.25" customHeight="1">
      <c r="A20" s="57" t="s">
        <v>136</v>
      </c>
      <c r="B20" s="58"/>
      <c r="C20" s="58">
        <v>0</v>
      </c>
      <c r="D20" s="58">
        <v>90993018</v>
      </c>
      <c r="E20" s="58">
        <f t="shared" si="5"/>
        <v>90993018</v>
      </c>
      <c r="F20" s="58"/>
      <c r="G20" s="58">
        <f>E20+F20</f>
        <v>90993018</v>
      </c>
      <c r="H20" s="59">
        <v>90993018</v>
      </c>
      <c r="I20" s="59"/>
      <c r="J20" s="60">
        <f t="shared" si="6"/>
        <v>90993018</v>
      </c>
      <c r="K20" s="60">
        <v>19006982</v>
      </c>
      <c r="L20" s="60">
        <f t="shared" si="7"/>
        <v>110000000</v>
      </c>
      <c r="M20" s="60">
        <v>110000000</v>
      </c>
      <c r="N20" s="61"/>
      <c r="O20" s="61"/>
      <c r="P20" s="61"/>
      <c r="Q20" s="61"/>
      <c r="R20" s="61"/>
      <c r="S20" s="61"/>
      <c r="T20" s="61"/>
      <c r="U20" s="61"/>
      <c r="V20" s="61"/>
      <c r="W20" s="61"/>
      <c r="X20" s="61"/>
      <c r="Y20" s="61"/>
    </row>
    <row r="21" spans="1:25" s="56" customFormat="1" ht="20.25" customHeight="1">
      <c r="A21" s="57" t="s">
        <v>137</v>
      </c>
      <c r="B21" s="58"/>
      <c r="C21" s="58"/>
      <c r="D21" s="58"/>
      <c r="E21" s="58"/>
      <c r="F21" s="58"/>
      <c r="G21" s="58"/>
      <c r="H21" s="59">
        <v>0</v>
      </c>
      <c r="I21" s="59">
        <v>12546000</v>
      </c>
      <c r="J21" s="60">
        <f t="shared" si="6"/>
        <v>12546000</v>
      </c>
      <c r="K21" s="60"/>
      <c r="L21" s="60">
        <f t="shared" si="7"/>
        <v>12546000</v>
      </c>
      <c r="M21" s="60"/>
      <c r="N21" s="61"/>
      <c r="O21" s="61"/>
      <c r="P21" s="61"/>
      <c r="Q21" s="61"/>
      <c r="R21" s="61"/>
      <c r="S21" s="61"/>
      <c r="T21" s="61"/>
      <c r="U21" s="61"/>
      <c r="V21" s="61"/>
      <c r="W21" s="61"/>
      <c r="X21" s="61"/>
      <c r="Y21" s="61"/>
    </row>
    <row r="22" spans="1:25" ht="36" customHeight="1">
      <c r="A22" s="62" t="s">
        <v>138</v>
      </c>
      <c r="B22" s="50"/>
      <c r="C22" s="50"/>
      <c r="D22" s="50"/>
      <c r="E22" s="50"/>
      <c r="F22" s="50"/>
      <c r="G22" s="50"/>
      <c r="H22" s="51">
        <v>0</v>
      </c>
      <c r="I22" s="51">
        <v>1987622</v>
      </c>
      <c r="J22" s="52">
        <f t="shared" si="6"/>
        <v>1987622</v>
      </c>
      <c r="K22" s="52"/>
      <c r="L22" s="52">
        <f t="shared" si="7"/>
        <v>1987622</v>
      </c>
      <c r="M22" s="52">
        <v>7787057</v>
      </c>
      <c r="N22" s="53"/>
      <c r="O22" s="53"/>
      <c r="P22" s="53"/>
      <c r="Q22" s="53"/>
      <c r="R22" s="53"/>
      <c r="S22" s="53"/>
      <c r="T22" s="53"/>
      <c r="U22" s="53"/>
      <c r="V22" s="53"/>
      <c r="W22" s="53"/>
      <c r="X22" s="53"/>
      <c r="Y22" s="53"/>
    </row>
    <row r="23" spans="1:25" ht="20.25" customHeight="1">
      <c r="A23" s="62" t="s">
        <v>139</v>
      </c>
      <c r="B23" s="50">
        <v>2432460031</v>
      </c>
      <c r="C23" s="50">
        <v>3494246792</v>
      </c>
      <c r="D23" s="50">
        <f>315686536+42451566</f>
        <v>358138102</v>
      </c>
      <c r="E23" s="50">
        <f>C23+D23</f>
        <v>3852384894</v>
      </c>
      <c r="F23" s="50"/>
      <c r="G23" s="50">
        <f>E23+F23</f>
        <v>3852384894</v>
      </c>
      <c r="H23" s="51">
        <f>5411180616</f>
        <v>5411180616</v>
      </c>
      <c r="I23" s="51"/>
      <c r="J23" s="52">
        <f t="shared" si="6"/>
        <v>5411180616</v>
      </c>
      <c r="K23" s="52">
        <v>-1500000</v>
      </c>
      <c r="L23" s="52">
        <f t="shared" si="7"/>
        <v>5409680616</v>
      </c>
      <c r="M23" s="52">
        <v>3639973532</v>
      </c>
      <c r="N23" s="53"/>
      <c r="O23" s="53"/>
      <c r="P23" s="53"/>
      <c r="Q23" s="53"/>
      <c r="R23" s="53"/>
      <c r="S23" s="53"/>
      <c r="T23" s="53"/>
      <c r="U23" s="53"/>
      <c r="V23" s="53"/>
      <c r="W23" s="53"/>
      <c r="X23" s="53"/>
      <c r="Y23" s="53"/>
    </row>
    <row r="24" spans="1:25" ht="20.25" customHeight="1">
      <c r="A24" s="62" t="s">
        <v>140</v>
      </c>
      <c r="B24" s="50">
        <f>B54</f>
        <v>650000000</v>
      </c>
      <c r="C24" s="50">
        <v>650000000</v>
      </c>
      <c r="D24" s="50">
        <f>150000000+65000000</f>
        <v>215000000</v>
      </c>
      <c r="E24" s="50">
        <f t="shared" si="5"/>
        <v>865000000</v>
      </c>
      <c r="F24" s="50"/>
      <c r="G24" s="50">
        <f>E24+F24</f>
        <v>865000000</v>
      </c>
      <c r="H24" s="51">
        <f>H54</f>
        <v>2615000000</v>
      </c>
      <c r="I24" s="51">
        <f>I54</f>
        <v>602000000</v>
      </c>
      <c r="J24" s="52">
        <f t="shared" si="6"/>
        <v>3217000000</v>
      </c>
      <c r="K24" s="52">
        <f>K54</f>
        <v>500000000</v>
      </c>
      <c r="L24" s="52">
        <f t="shared" si="7"/>
        <v>3717000000</v>
      </c>
      <c r="M24" s="52">
        <f>M54</f>
        <v>2650000000</v>
      </c>
      <c r="N24" s="53"/>
      <c r="O24" s="53"/>
      <c r="P24" s="53"/>
      <c r="Q24" s="53"/>
      <c r="R24" s="53"/>
      <c r="S24" s="53"/>
      <c r="T24" s="53"/>
      <c r="U24" s="53"/>
      <c r="V24" s="53"/>
      <c r="W24" s="53"/>
      <c r="X24" s="53"/>
      <c r="Y24" s="53"/>
    </row>
    <row r="25" spans="1:25" ht="20.25" customHeight="1">
      <c r="A25" s="66" t="s">
        <v>141</v>
      </c>
      <c r="B25" s="67">
        <f t="shared" ref="B25:M25" si="8">SUM(B3:B24)</f>
        <v>12896216930</v>
      </c>
      <c r="C25" s="67">
        <f t="shared" si="8"/>
        <v>14532933923</v>
      </c>
      <c r="D25" s="67">
        <f t="shared" si="8"/>
        <v>622418139</v>
      </c>
      <c r="E25" s="67">
        <f t="shared" si="8"/>
        <v>15155352062</v>
      </c>
      <c r="F25" s="67">
        <f t="shared" si="8"/>
        <v>0</v>
      </c>
      <c r="G25" s="67">
        <f t="shared" si="8"/>
        <v>15155352062</v>
      </c>
      <c r="H25" s="68">
        <f t="shared" si="8"/>
        <v>18584592398</v>
      </c>
      <c r="I25" s="68">
        <f t="shared" si="8"/>
        <v>1463333620</v>
      </c>
      <c r="J25" s="69">
        <f t="shared" si="8"/>
        <v>20047926018</v>
      </c>
      <c r="K25" s="69">
        <f t="shared" si="8"/>
        <v>112973826</v>
      </c>
      <c r="L25" s="69">
        <f t="shared" si="8"/>
        <v>20160899844</v>
      </c>
      <c r="M25" s="69">
        <f t="shared" si="8"/>
        <v>17098096082</v>
      </c>
      <c r="N25" s="53"/>
      <c r="O25" s="53"/>
      <c r="P25" s="53"/>
      <c r="Q25" s="53"/>
      <c r="R25" s="53"/>
      <c r="S25" s="53"/>
      <c r="T25" s="53"/>
      <c r="U25" s="53"/>
      <c r="V25" s="53"/>
      <c r="W25" s="53"/>
      <c r="X25" s="53"/>
      <c r="Y25" s="53"/>
    </row>
    <row r="26" spans="1:25" ht="21" customHeight="1">
      <c r="A26" s="66" t="s">
        <v>142</v>
      </c>
      <c r="B26" s="70"/>
      <c r="C26" s="70"/>
      <c r="D26" s="70"/>
      <c r="E26" s="50"/>
      <c r="F26" s="70"/>
      <c r="G26" s="50">
        <f t="shared" ref="G26:G49" si="9">E26+F26</f>
        <v>0</v>
      </c>
      <c r="H26" s="71"/>
      <c r="I26" s="71"/>
      <c r="J26" s="72"/>
      <c r="K26" s="72"/>
      <c r="L26" s="72"/>
      <c r="M26" s="72"/>
    </row>
    <row r="27" spans="1:25" ht="21" customHeight="1">
      <c r="A27" s="73" t="s">
        <v>143</v>
      </c>
      <c r="B27" s="70"/>
      <c r="C27" s="70"/>
      <c r="D27" s="70"/>
      <c r="E27" s="50"/>
      <c r="F27" s="70"/>
      <c r="G27" s="50">
        <f t="shared" si="9"/>
        <v>0</v>
      </c>
      <c r="H27" s="71"/>
      <c r="I27" s="71"/>
      <c r="J27" s="72"/>
      <c r="K27" s="72"/>
      <c r="L27" s="72"/>
      <c r="M27" s="72"/>
    </row>
    <row r="28" spans="1:25" s="56" customFormat="1" ht="20.25" customHeight="1">
      <c r="A28" s="74" t="s">
        <v>144</v>
      </c>
      <c r="B28" s="75">
        <v>25000000</v>
      </c>
      <c r="C28" s="75">
        <v>25000000</v>
      </c>
      <c r="D28" s="75">
        <v>5000000</v>
      </c>
      <c r="E28" s="58">
        <f t="shared" si="5"/>
        <v>30000000</v>
      </c>
      <c r="F28" s="75"/>
      <c r="G28" s="58">
        <f t="shared" si="9"/>
        <v>30000000</v>
      </c>
      <c r="H28" s="59">
        <v>30000000</v>
      </c>
      <c r="I28" s="59">
        <v>200000000</v>
      </c>
      <c r="J28" s="60">
        <f t="shared" ref="J28:J52" si="10">H28+I28</f>
        <v>230000000</v>
      </c>
      <c r="K28" s="60"/>
      <c r="L28" s="60">
        <f>J28+K28</f>
        <v>230000000</v>
      </c>
      <c r="M28" s="60">
        <v>200000000</v>
      </c>
    </row>
    <row r="29" spans="1:25" s="56" customFormat="1" ht="20.25" customHeight="1">
      <c r="A29" s="74" t="s">
        <v>145</v>
      </c>
      <c r="B29" s="75">
        <v>200000000</v>
      </c>
      <c r="C29" s="75">
        <v>200000000</v>
      </c>
      <c r="D29" s="75">
        <v>30000000</v>
      </c>
      <c r="E29" s="58">
        <f t="shared" si="5"/>
        <v>230000000</v>
      </c>
      <c r="F29" s="75"/>
      <c r="G29" s="58">
        <f t="shared" si="9"/>
        <v>230000000</v>
      </c>
      <c r="H29" s="59">
        <v>230000000</v>
      </c>
      <c r="I29" s="59">
        <v>70000000</v>
      </c>
      <c r="J29" s="60">
        <f t="shared" si="10"/>
        <v>300000000</v>
      </c>
      <c r="K29" s="60"/>
      <c r="L29" s="60">
        <f t="shared" ref="L29:L53" si="11">J29+K29</f>
        <v>300000000</v>
      </c>
      <c r="M29" s="60">
        <v>225000000</v>
      </c>
    </row>
    <row r="30" spans="1:25" ht="20.25" customHeight="1">
      <c r="A30" s="49" t="s">
        <v>146</v>
      </c>
      <c r="B30" s="76">
        <v>20000000</v>
      </c>
      <c r="C30" s="76">
        <v>20000000</v>
      </c>
      <c r="D30" s="76">
        <v>5000000</v>
      </c>
      <c r="E30" s="50">
        <f t="shared" si="5"/>
        <v>25000000</v>
      </c>
      <c r="F30" s="76"/>
      <c r="G30" s="50">
        <f t="shared" si="9"/>
        <v>25000000</v>
      </c>
      <c r="H30" s="51">
        <v>25000000</v>
      </c>
      <c r="I30" s="51">
        <v>30000000</v>
      </c>
      <c r="J30" s="52">
        <f t="shared" si="10"/>
        <v>55000000</v>
      </c>
      <c r="K30" s="52"/>
      <c r="L30" s="52">
        <f t="shared" si="11"/>
        <v>55000000</v>
      </c>
      <c r="M30" s="52">
        <v>40000000</v>
      </c>
    </row>
    <row r="31" spans="1:25" ht="20.25" customHeight="1">
      <c r="A31" s="49" t="s">
        <v>147</v>
      </c>
      <c r="B31" s="76">
        <v>3500000</v>
      </c>
      <c r="C31" s="76">
        <v>3500000</v>
      </c>
      <c r="D31" s="76">
        <v>6500000</v>
      </c>
      <c r="E31" s="50">
        <f t="shared" si="5"/>
        <v>10000000</v>
      </c>
      <c r="F31" s="76"/>
      <c r="G31" s="50">
        <f t="shared" si="9"/>
        <v>10000000</v>
      </c>
      <c r="H31" s="51">
        <v>10000000</v>
      </c>
      <c r="I31" s="51"/>
      <c r="J31" s="52">
        <f t="shared" si="10"/>
        <v>10000000</v>
      </c>
      <c r="K31" s="52"/>
      <c r="L31" s="52">
        <f t="shared" si="11"/>
        <v>10000000</v>
      </c>
      <c r="M31" s="52">
        <v>10000000</v>
      </c>
    </row>
    <row r="32" spans="1:25" ht="20.25" customHeight="1">
      <c r="A32" s="49" t="s">
        <v>148</v>
      </c>
      <c r="B32" s="76">
        <v>10000000</v>
      </c>
      <c r="C32" s="76">
        <v>10000000</v>
      </c>
      <c r="D32" s="76">
        <v>5000000</v>
      </c>
      <c r="E32" s="50">
        <f t="shared" si="5"/>
        <v>15000000</v>
      </c>
      <c r="F32" s="76"/>
      <c r="G32" s="50">
        <f t="shared" si="9"/>
        <v>15000000</v>
      </c>
      <c r="H32" s="51">
        <v>15000000</v>
      </c>
      <c r="I32" s="51">
        <v>50000000</v>
      </c>
      <c r="J32" s="52">
        <f t="shared" si="10"/>
        <v>65000000</v>
      </c>
      <c r="K32" s="52"/>
      <c r="L32" s="52">
        <f t="shared" si="11"/>
        <v>65000000</v>
      </c>
      <c r="M32" s="52">
        <v>55000000</v>
      </c>
    </row>
    <row r="33" spans="1:13" s="56" customFormat="1" ht="20.25" customHeight="1">
      <c r="A33" s="74" t="s">
        <v>149</v>
      </c>
      <c r="B33" s="75">
        <v>90000000</v>
      </c>
      <c r="C33" s="75">
        <v>90000000</v>
      </c>
      <c r="D33" s="75">
        <v>10000000</v>
      </c>
      <c r="E33" s="58">
        <f t="shared" si="5"/>
        <v>100000000</v>
      </c>
      <c r="F33" s="75"/>
      <c r="G33" s="58">
        <f t="shared" si="9"/>
        <v>100000000</v>
      </c>
      <c r="H33" s="59">
        <v>100000000</v>
      </c>
      <c r="I33" s="59"/>
      <c r="J33" s="60">
        <f t="shared" si="10"/>
        <v>100000000</v>
      </c>
      <c r="K33" s="60"/>
      <c r="L33" s="60">
        <f t="shared" si="11"/>
        <v>100000000</v>
      </c>
      <c r="M33" s="60">
        <v>70000000</v>
      </c>
    </row>
    <row r="34" spans="1:13" ht="20.25" customHeight="1">
      <c r="A34" s="49" t="s">
        <v>150</v>
      </c>
      <c r="B34" s="76">
        <v>15000000</v>
      </c>
      <c r="C34" s="76">
        <v>15000000</v>
      </c>
      <c r="D34" s="76">
        <v>30000000</v>
      </c>
      <c r="E34" s="50">
        <f t="shared" si="5"/>
        <v>45000000</v>
      </c>
      <c r="F34" s="76"/>
      <c r="G34" s="50">
        <f t="shared" si="9"/>
        <v>45000000</v>
      </c>
      <c r="H34" s="51">
        <v>45000000</v>
      </c>
      <c r="I34" s="51"/>
      <c r="J34" s="52">
        <f t="shared" si="10"/>
        <v>45000000</v>
      </c>
      <c r="K34" s="52"/>
      <c r="L34" s="52">
        <f t="shared" si="11"/>
        <v>45000000</v>
      </c>
      <c r="M34" s="52">
        <v>40000000</v>
      </c>
    </row>
    <row r="35" spans="1:13" ht="20.25" customHeight="1">
      <c r="A35" s="49" t="s">
        <v>151</v>
      </c>
      <c r="B35" s="76">
        <v>76000000</v>
      </c>
      <c r="C35" s="76">
        <v>76000000</v>
      </c>
      <c r="D35" s="76">
        <v>10000000</v>
      </c>
      <c r="E35" s="50">
        <f t="shared" si="5"/>
        <v>86000000</v>
      </c>
      <c r="F35" s="76"/>
      <c r="G35" s="50">
        <f t="shared" si="9"/>
        <v>86000000</v>
      </c>
      <c r="H35" s="51">
        <v>86000000</v>
      </c>
      <c r="I35" s="51"/>
      <c r="J35" s="52">
        <f t="shared" si="10"/>
        <v>86000000</v>
      </c>
      <c r="K35" s="52"/>
      <c r="L35" s="52">
        <f t="shared" si="11"/>
        <v>86000000</v>
      </c>
      <c r="M35" s="52">
        <v>70000000</v>
      </c>
    </row>
    <row r="36" spans="1:13" ht="20.25" customHeight="1">
      <c r="A36" s="49" t="s">
        <v>152</v>
      </c>
      <c r="B36" s="76">
        <v>30000000</v>
      </c>
      <c r="C36" s="76">
        <v>30000000</v>
      </c>
      <c r="D36" s="76">
        <v>10000000</v>
      </c>
      <c r="E36" s="50">
        <f t="shared" si="5"/>
        <v>40000000</v>
      </c>
      <c r="F36" s="76"/>
      <c r="G36" s="50">
        <f t="shared" si="9"/>
        <v>40000000</v>
      </c>
      <c r="H36" s="51">
        <v>40000000</v>
      </c>
      <c r="I36" s="51">
        <v>20000000</v>
      </c>
      <c r="J36" s="52">
        <f t="shared" si="10"/>
        <v>60000000</v>
      </c>
      <c r="K36" s="52"/>
      <c r="L36" s="52">
        <f t="shared" si="11"/>
        <v>60000000</v>
      </c>
      <c r="M36" s="52">
        <v>50000000</v>
      </c>
    </row>
    <row r="37" spans="1:13" s="56" customFormat="1" ht="20.25" customHeight="1">
      <c r="A37" s="74" t="s">
        <v>153</v>
      </c>
      <c r="B37" s="75">
        <v>50000000</v>
      </c>
      <c r="C37" s="75">
        <v>50000000</v>
      </c>
      <c r="D37" s="75">
        <v>16000000</v>
      </c>
      <c r="E37" s="58">
        <f t="shared" si="5"/>
        <v>66000000</v>
      </c>
      <c r="F37" s="75"/>
      <c r="G37" s="58">
        <f t="shared" si="9"/>
        <v>66000000</v>
      </c>
      <c r="H37" s="59">
        <v>66000000</v>
      </c>
      <c r="I37" s="59">
        <v>20000000</v>
      </c>
      <c r="J37" s="60">
        <f t="shared" si="10"/>
        <v>86000000</v>
      </c>
      <c r="K37" s="60"/>
      <c r="L37" s="60">
        <f t="shared" si="11"/>
        <v>86000000</v>
      </c>
      <c r="M37" s="60">
        <v>70000000</v>
      </c>
    </row>
    <row r="38" spans="1:13" ht="20.25" customHeight="1">
      <c r="A38" s="49" t="s">
        <v>154</v>
      </c>
      <c r="B38" s="76">
        <v>500000</v>
      </c>
      <c r="C38" s="76">
        <v>500000</v>
      </c>
      <c r="D38" s="76">
        <v>2500000</v>
      </c>
      <c r="E38" s="50">
        <f t="shared" si="5"/>
        <v>3000000</v>
      </c>
      <c r="F38" s="76"/>
      <c r="G38" s="50">
        <f t="shared" si="9"/>
        <v>3000000</v>
      </c>
      <c r="H38" s="51">
        <v>3000000</v>
      </c>
      <c r="I38" s="51">
        <v>7000000</v>
      </c>
      <c r="J38" s="52">
        <f t="shared" si="10"/>
        <v>10000000</v>
      </c>
      <c r="K38" s="52"/>
      <c r="L38" s="52">
        <f t="shared" si="11"/>
        <v>10000000</v>
      </c>
      <c r="M38" s="52">
        <v>7000000</v>
      </c>
    </row>
    <row r="39" spans="1:13" s="56" customFormat="1" ht="20.25" customHeight="1">
      <c r="A39" s="74" t="s">
        <v>155</v>
      </c>
      <c r="B39" s="75">
        <v>1000000</v>
      </c>
      <c r="C39" s="75">
        <v>1000000</v>
      </c>
      <c r="D39" s="75">
        <v>9000000</v>
      </c>
      <c r="E39" s="58">
        <f t="shared" si="5"/>
        <v>10000000</v>
      </c>
      <c r="F39" s="75"/>
      <c r="G39" s="58">
        <f t="shared" si="9"/>
        <v>10000000</v>
      </c>
      <c r="H39" s="59">
        <v>10000000</v>
      </c>
      <c r="I39" s="59">
        <v>30000000</v>
      </c>
      <c r="J39" s="60">
        <f t="shared" si="10"/>
        <v>40000000</v>
      </c>
      <c r="K39" s="60"/>
      <c r="L39" s="60">
        <f t="shared" si="11"/>
        <v>40000000</v>
      </c>
      <c r="M39" s="60">
        <v>25000000</v>
      </c>
    </row>
    <row r="40" spans="1:13" ht="20.25" customHeight="1">
      <c r="A40" s="49" t="s">
        <v>156</v>
      </c>
      <c r="B40" s="76">
        <v>1000000</v>
      </c>
      <c r="C40" s="76">
        <v>1000000</v>
      </c>
      <c r="D40" s="76">
        <v>4000000</v>
      </c>
      <c r="E40" s="50">
        <f t="shared" si="5"/>
        <v>5000000</v>
      </c>
      <c r="F40" s="76"/>
      <c r="G40" s="50">
        <f t="shared" si="9"/>
        <v>5000000</v>
      </c>
      <c r="H40" s="51">
        <v>5000000</v>
      </c>
      <c r="I40" s="51"/>
      <c r="J40" s="52">
        <f t="shared" si="10"/>
        <v>5000000</v>
      </c>
      <c r="K40" s="52"/>
      <c r="L40" s="52">
        <f t="shared" si="11"/>
        <v>5000000</v>
      </c>
      <c r="M40" s="52">
        <v>5000000</v>
      </c>
    </row>
    <row r="41" spans="1:13" ht="20.25" customHeight="1">
      <c r="A41" s="49" t="s">
        <v>157</v>
      </c>
      <c r="B41" s="76">
        <v>40000000</v>
      </c>
      <c r="C41" s="76">
        <v>40000000</v>
      </c>
      <c r="D41" s="76">
        <v>20000000</v>
      </c>
      <c r="E41" s="50">
        <f t="shared" si="5"/>
        <v>60000000</v>
      </c>
      <c r="F41" s="76"/>
      <c r="G41" s="50">
        <f t="shared" si="9"/>
        <v>60000000</v>
      </c>
      <c r="H41" s="51">
        <v>60000000</v>
      </c>
      <c r="I41" s="51">
        <v>50000000</v>
      </c>
      <c r="J41" s="52">
        <f t="shared" si="10"/>
        <v>110000000</v>
      </c>
      <c r="K41" s="52"/>
      <c r="L41" s="52">
        <f t="shared" si="11"/>
        <v>110000000</v>
      </c>
      <c r="M41" s="52">
        <v>80000000</v>
      </c>
    </row>
    <row r="42" spans="1:13" ht="20.25" customHeight="1">
      <c r="A42" s="49" t="s">
        <v>158</v>
      </c>
      <c r="B42" s="76">
        <v>40000000</v>
      </c>
      <c r="C42" s="76">
        <v>40000000</v>
      </c>
      <c r="D42" s="76">
        <v>5000000</v>
      </c>
      <c r="E42" s="50">
        <f t="shared" si="5"/>
        <v>45000000</v>
      </c>
      <c r="F42" s="76"/>
      <c r="G42" s="50">
        <f t="shared" si="9"/>
        <v>45000000</v>
      </c>
      <c r="H42" s="51">
        <v>45000000</v>
      </c>
      <c r="I42" s="51">
        <v>50000000</v>
      </c>
      <c r="J42" s="52">
        <f t="shared" si="10"/>
        <v>95000000</v>
      </c>
      <c r="K42" s="52"/>
      <c r="L42" s="52">
        <f t="shared" si="11"/>
        <v>95000000</v>
      </c>
      <c r="M42" s="52">
        <v>75000000</v>
      </c>
    </row>
    <row r="43" spans="1:13" ht="20.25" customHeight="1">
      <c r="A43" s="49" t="s">
        <v>159</v>
      </c>
      <c r="B43" s="76">
        <v>15000000</v>
      </c>
      <c r="C43" s="76">
        <v>15000000</v>
      </c>
      <c r="D43" s="76">
        <v>5000000</v>
      </c>
      <c r="E43" s="50">
        <f t="shared" si="5"/>
        <v>20000000</v>
      </c>
      <c r="F43" s="76"/>
      <c r="G43" s="50">
        <f t="shared" si="9"/>
        <v>20000000</v>
      </c>
      <c r="H43" s="51">
        <v>20000000</v>
      </c>
      <c r="I43" s="51"/>
      <c r="J43" s="52">
        <f t="shared" si="10"/>
        <v>20000000</v>
      </c>
      <c r="K43" s="52"/>
      <c r="L43" s="52">
        <f t="shared" si="11"/>
        <v>20000000</v>
      </c>
      <c r="M43" s="52">
        <v>12000000</v>
      </c>
    </row>
    <row r="44" spans="1:13" ht="20.25" customHeight="1">
      <c r="A44" s="49" t="s">
        <v>160</v>
      </c>
      <c r="B44" s="76">
        <v>14000000</v>
      </c>
      <c r="C44" s="76">
        <v>14000000</v>
      </c>
      <c r="D44" s="76">
        <v>5000000</v>
      </c>
      <c r="E44" s="50">
        <f t="shared" si="5"/>
        <v>19000000</v>
      </c>
      <c r="F44" s="76"/>
      <c r="G44" s="50">
        <f t="shared" si="9"/>
        <v>19000000</v>
      </c>
      <c r="H44" s="51">
        <v>19000000</v>
      </c>
      <c r="I44" s="51"/>
      <c r="J44" s="52">
        <f t="shared" si="10"/>
        <v>19000000</v>
      </c>
      <c r="K44" s="52"/>
      <c r="L44" s="52">
        <f t="shared" si="11"/>
        <v>19000000</v>
      </c>
      <c r="M44" s="52">
        <v>12000000</v>
      </c>
    </row>
    <row r="45" spans="1:13" ht="20.25" customHeight="1">
      <c r="A45" s="49" t="s">
        <v>161</v>
      </c>
      <c r="B45" s="76">
        <v>10000000</v>
      </c>
      <c r="C45" s="76">
        <v>10000000</v>
      </c>
      <c r="D45" s="76">
        <v>2000000</v>
      </c>
      <c r="E45" s="50">
        <f t="shared" si="5"/>
        <v>12000000</v>
      </c>
      <c r="F45" s="76"/>
      <c r="G45" s="50">
        <f t="shared" si="9"/>
        <v>12000000</v>
      </c>
      <c r="H45" s="51">
        <v>12000000</v>
      </c>
      <c r="I45" s="51"/>
      <c r="J45" s="52">
        <f t="shared" si="10"/>
        <v>12000000</v>
      </c>
      <c r="K45" s="52"/>
      <c r="L45" s="52">
        <f t="shared" si="11"/>
        <v>12000000</v>
      </c>
      <c r="M45" s="52">
        <v>8000000</v>
      </c>
    </row>
    <row r="46" spans="1:13" ht="20.25" customHeight="1">
      <c r="A46" s="49" t="s">
        <v>162</v>
      </c>
      <c r="B46" s="76">
        <v>5000000</v>
      </c>
      <c r="C46" s="76">
        <v>5000000</v>
      </c>
      <c r="D46" s="76">
        <v>15000000</v>
      </c>
      <c r="E46" s="50">
        <f t="shared" si="5"/>
        <v>20000000</v>
      </c>
      <c r="F46" s="76"/>
      <c r="G46" s="50">
        <f t="shared" si="9"/>
        <v>20000000</v>
      </c>
      <c r="H46" s="51">
        <v>20000000</v>
      </c>
      <c r="I46" s="51">
        <v>30000000</v>
      </c>
      <c r="J46" s="52">
        <f t="shared" si="10"/>
        <v>50000000</v>
      </c>
      <c r="K46" s="52"/>
      <c r="L46" s="52">
        <f t="shared" si="11"/>
        <v>50000000</v>
      </c>
      <c r="M46" s="52">
        <v>38000000</v>
      </c>
    </row>
    <row r="47" spans="1:13" ht="20.25" customHeight="1">
      <c r="A47" s="49" t="s">
        <v>163</v>
      </c>
      <c r="B47" s="76">
        <v>1000000</v>
      </c>
      <c r="C47" s="76">
        <v>1000000</v>
      </c>
      <c r="D47" s="76">
        <v>5000000</v>
      </c>
      <c r="E47" s="50">
        <f t="shared" si="5"/>
        <v>6000000</v>
      </c>
      <c r="F47" s="76"/>
      <c r="G47" s="50">
        <f t="shared" si="9"/>
        <v>6000000</v>
      </c>
      <c r="H47" s="51">
        <v>6000000</v>
      </c>
      <c r="I47" s="51">
        <v>10000000</v>
      </c>
      <c r="J47" s="52">
        <f t="shared" si="10"/>
        <v>16000000</v>
      </c>
      <c r="K47" s="52"/>
      <c r="L47" s="52">
        <f t="shared" si="11"/>
        <v>16000000</v>
      </c>
      <c r="M47" s="52">
        <v>10000000</v>
      </c>
    </row>
    <row r="48" spans="1:13" ht="20.25" customHeight="1">
      <c r="A48" s="49" t="s">
        <v>164</v>
      </c>
      <c r="B48" s="76">
        <v>1000000</v>
      </c>
      <c r="C48" s="76">
        <v>1000000</v>
      </c>
      <c r="D48" s="76">
        <v>5000000</v>
      </c>
      <c r="E48" s="50">
        <f t="shared" si="5"/>
        <v>6000000</v>
      </c>
      <c r="F48" s="76"/>
      <c r="G48" s="50">
        <f t="shared" si="9"/>
        <v>6000000</v>
      </c>
      <c r="H48" s="51">
        <v>6000000</v>
      </c>
      <c r="I48" s="51">
        <v>5000000</v>
      </c>
      <c r="J48" s="52">
        <f t="shared" si="10"/>
        <v>11000000</v>
      </c>
      <c r="K48" s="52"/>
      <c r="L48" s="52">
        <f t="shared" si="11"/>
        <v>11000000</v>
      </c>
      <c r="M48" s="52">
        <v>8000000</v>
      </c>
    </row>
    <row r="49" spans="1:13" ht="20.25" customHeight="1">
      <c r="A49" s="49" t="s">
        <v>165</v>
      </c>
      <c r="B49" s="76">
        <v>2000000</v>
      </c>
      <c r="C49" s="76">
        <v>2000000</v>
      </c>
      <c r="D49" s="76">
        <v>10000000</v>
      </c>
      <c r="E49" s="50">
        <f t="shared" si="5"/>
        <v>12000000</v>
      </c>
      <c r="F49" s="76"/>
      <c r="G49" s="50">
        <f t="shared" si="9"/>
        <v>12000000</v>
      </c>
      <c r="H49" s="51">
        <v>12000000</v>
      </c>
      <c r="I49" s="51">
        <v>30000000</v>
      </c>
      <c r="J49" s="52">
        <f t="shared" si="10"/>
        <v>42000000</v>
      </c>
      <c r="K49" s="52"/>
      <c r="L49" s="52">
        <f t="shared" si="11"/>
        <v>42000000</v>
      </c>
      <c r="M49" s="52">
        <v>30000000</v>
      </c>
    </row>
    <row r="50" spans="1:13" ht="20.25" customHeight="1">
      <c r="A50" s="64" t="s">
        <v>166</v>
      </c>
      <c r="B50" s="76"/>
      <c r="C50" s="76"/>
      <c r="D50" s="76"/>
      <c r="E50" s="50">
        <v>0</v>
      </c>
      <c r="F50" s="76"/>
      <c r="G50" s="50">
        <v>0</v>
      </c>
      <c r="H50" s="51">
        <v>1300000000</v>
      </c>
      <c r="I50" s="51"/>
      <c r="J50" s="52">
        <f t="shared" si="10"/>
        <v>1300000000</v>
      </c>
      <c r="K50" s="52"/>
      <c r="L50" s="52">
        <f t="shared" si="11"/>
        <v>1300000000</v>
      </c>
      <c r="M50" s="52">
        <v>1100000000</v>
      </c>
    </row>
    <row r="51" spans="1:13" ht="20.25" customHeight="1">
      <c r="A51" s="64" t="s">
        <v>167</v>
      </c>
      <c r="B51" s="76"/>
      <c r="C51" s="76"/>
      <c r="D51" s="76"/>
      <c r="E51" s="50">
        <v>0</v>
      </c>
      <c r="F51" s="76"/>
      <c r="G51" s="50">
        <v>0</v>
      </c>
      <c r="H51" s="51">
        <v>400000000</v>
      </c>
      <c r="I51" s="51"/>
      <c r="J51" s="52">
        <f t="shared" si="10"/>
        <v>400000000</v>
      </c>
      <c r="K51" s="52"/>
      <c r="L51" s="52">
        <f t="shared" si="11"/>
        <v>400000000</v>
      </c>
      <c r="M51" s="52">
        <v>360000000</v>
      </c>
    </row>
    <row r="52" spans="1:13" ht="20.25" customHeight="1">
      <c r="A52" s="64" t="s">
        <v>168</v>
      </c>
      <c r="B52" s="76"/>
      <c r="C52" s="76"/>
      <c r="D52" s="76"/>
      <c r="E52" s="50">
        <v>0</v>
      </c>
      <c r="F52" s="76"/>
      <c r="G52" s="50"/>
      <c r="H52" s="51">
        <v>50000000</v>
      </c>
      <c r="I52" s="51"/>
      <c r="J52" s="52">
        <f t="shared" si="10"/>
        <v>50000000</v>
      </c>
      <c r="K52" s="52"/>
      <c r="L52" s="52">
        <f t="shared" si="11"/>
        <v>50000000</v>
      </c>
      <c r="M52" s="52">
        <v>50000000</v>
      </c>
    </row>
    <row r="53" spans="1:13" ht="20.25" customHeight="1">
      <c r="A53" s="64" t="s">
        <v>169</v>
      </c>
      <c r="B53" s="76"/>
      <c r="C53" s="76"/>
      <c r="D53" s="76"/>
      <c r="E53" s="50"/>
      <c r="F53" s="76"/>
      <c r="G53" s="50"/>
      <c r="H53" s="51"/>
      <c r="I53" s="51"/>
      <c r="J53" s="52">
        <v>0</v>
      </c>
      <c r="K53" s="52">
        <v>500000000</v>
      </c>
      <c r="L53" s="52">
        <f t="shared" si="11"/>
        <v>500000000</v>
      </c>
      <c r="M53" s="52"/>
    </row>
    <row r="54" spans="1:13" ht="20.25" customHeight="1">
      <c r="A54" s="73" t="s">
        <v>106</v>
      </c>
      <c r="B54" s="67">
        <f t="shared" ref="B54:E54" si="12">SUM(B28:B49)</f>
        <v>650000000</v>
      </c>
      <c r="C54" s="67">
        <f t="shared" si="12"/>
        <v>650000000</v>
      </c>
      <c r="D54" s="67">
        <f t="shared" si="12"/>
        <v>215000000</v>
      </c>
      <c r="E54" s="67">
        <f t="shared" si="12"/>
        <v>865000000</v>
      </c>
      <c r="F54" s="67">
        <f t="shared" ref="F54:G54" si="13">SUM(F28:F49)</f>
        <v>0</v>
      </c>
      <c r="G54" s="67">
        <f t="shared" si="13"/>
        <v>865000000</v>
      </c>
      <c r="H54" s="68">
        <f>SUM(H28:H52)</f>
        <v>2615000000</v>
      </c>
      <c r="I54" s="68">
        <f t="shared" ref="I54:J54" si="14">SUM(I28:I52)</f>
        <v>602000000</v>
      </c>
      <c r="J54" s="69">
        <f t="shared" si="14"/>
        <v>3217000000</v>
      </c>
      <c r="K54" s="69">
        <f t="shared" ref="K54:M54" si="15">SUM(K28:K53)</f>
        <v>500000000</v>
      </c>
      <c r="L54" s="69">
        <f t="shared" si="15"/>
        <v>3717000000</v>
      </c>
      <c r="M54" s="69">
        <f t="shared" si="15"/>
        <v>2650000000</v>
      </c>
    </row>
    <row r="55" spans="1:13" ht="14.25" customHeight="1">
      <c r="B55" s="63"/>
      <c r="C55" s="63"/>
    </row>
    <row r="56" spans="1:13" ht="14.25" customHeight="1">
      <c r="B56" s="63"/>
      <c r="C56" s="63"/>
    </row>
    <row r="57" spans="1:13" ht="14.25" customHeight="1">
      <c r="B57" s="63"/>
      <c r="C57" s="63"/>
    </row>
    <row r="58" spans="1:13" ht="14.25" customHeight="1">
      <c r="B58" s="63"/>
      <c r="C58" s="63"/>
    </row>
    <row r="59" spans="1:13" ht="14.25" customHeight="1">
      <c r="B59" s="63"/>
      <c r="C59" s="63"/>
    </row>
    <row r="60" spans="1:13" ht="14.25" customHeight="1">
      <c r="B60" s="63"/>
      <c r="C60" s="63"/>
    </row>
    <row r="61" spans="1:13" ht="14.25" customHeight="1">
      <c r="B61" s="63"/>
      <c r="C61" s="63"/>
    </row>
    <row r="62" spans="1:13" ht="14.25" customHeight="1">
      <c r="B62" s="63"/>
      <c r="C62" s="63"/>
    </row>
    <row r="63" spans="1:13" ht="14.25" customHeight="1">
      <c r="B63" s="63"/>
      <c r="C63" s="63"/>
    </row>
    <row r="64" spans="1:13" ht="14.25" customHeight="1">
      <c r="B64" s="63"/>
      <c r="C64" s="63"/>
    </row>
    <row r="65" spans="2:3" ht="14.25" customHeight="1">
      <c r="B65" s="63"/>
      <c r="C65" s="63"/>
    </row>
    <row r="66" spans="2:3" ht="14.25" customHeight="1">
      <c r="B66" s="63"/>
      <c r="C66" s="63"/>
    </row>
    <row r="67" spans="2:3" ht="14.25" customHeight="1">
      <c r="B67" s="63"/>
      <c r="C67" s="63"/>
    </row>
    <row r="68" spans="2:3" ht="14.25" customHeight="1">
      <c r="B68" s="63"/>
      <c r="C68" s="63"/>
    </row>
    <row r="69" spans="2:3" ht="14.25" customHeight="1">
      <c r="B69" s="63"/>
      <c r="C69" s="63"/>
    </row>
    <row r="70" spans="2:3" ht="14.25" customHeight="1">
      <c r="B70" s="63"/>
      <c r="C70" s="63"/>
    </row>
    <row r="71" spans="2:3" ht="14.25" customHeight="1">
      <c r="B71" s="63"/>
      <c r="C71" s="63"/>
    </row>
    <row r="72" spans="2:3" ht="14.25" customHeight="1">
      <c r="B72" s="63"/>
      <c r="C72" s="63"/>
    </row>
    <row r="73" spans="2:3" ht="14.25" customHeight="1">
      <c r="B73" s="63"/>
      <c r="C73" s="63"/>
    </row>
    <row r="74" spans="2:3" ht="14.25" customHeight="1">
      <c r="B74" s="63"/>
      <c r="C74" s="63"/>
    </row>
    <row r="75" spans="2:3" ht="14.25" customHeight="1">
      <c r="B75" s="63"/>
      <c r="C75" s="63"/>
    </row>
    <row r="76" spans="2:3" ht="14.25" customHeight="1">
      <c r="B76" s="63"/>
      <c r="C76" s="63"/>
    </row>
    <row r="77" spans="2:3" ht="14.25" customHeight="1">
      <c r="B77" s="63"/>
      <c r="C77" s="63"/>
    </row>
    <row r="78" spans="2:3" ht="14.25" customHeight="1">
      <c r="B78" s="63"/>
      <c r="C78" s="63"/>
    </row>
    <row r="79" spans="2:3" ht="14.25" customHeight="1">
      <c r="B79" s="63"/>
      <c r="C79" s="63"/>
    </row>
    <row r="80" spans="2:3" ht="14.25" customHeight="1">
      <c r="B80" s="63"/>
      <c r="C80" s="63"/>
    </row>
    <row r="81" spans="2:17" ht="14.25" customHeight="1">
      <c r="B81" s="63"/>
      <c r="C81" s="63"/>
    </row>
    <row r="82" spans="2:17" ht="14.25" customHeight="1">
      <c r="B82" s="63"/>
      <c r="C82" s="63"/>
    </row>
    <row r="83" spans="2:17" ht="14.25" customHeight="1">
      <c r="B83" s="63"/>
      <c r="C83" s="63"/>
    </row>
    <row r="84" spans="2:17" ht="14.25" customHeight="1">
      <c r="B84" s="63"/>
      <c r="C84" s="63"/>
    </row>
    <row r="85" spans="2:17" ht="14.25" customHeight="1">
      <c r="B85" s="63"/>
      <c r="C85" s="63"/>
    </row>
    <row r="86" spans="2:17" ht="14.25" customHeight="1">
      <c r="B86" s="63"/>
      <c r="C86" s="63"/>
    </row>
    <row r="87" spans="2:17" ht="14.25" customHeight="1">
      <c r="B87" s="63"/>
      <c r="C87" s="63"/>
    </row>
    <row r="88" spans="2:17" ht="14.25" customHeight="1">
      <c r="B88" s="63"/>
      <c r="C88" s="63"/>
    </row>
    <row r="89" spans="2:17" ht="14.25" customHeight="1">
      <c r="B89" s="63"/>
      <c r="C89" s="63"/>
    </row>
    <row r="90" spans="2:17" ht="14.25" customHeight="1">
      <c r="B90" s="63"/>
      <c r="C90" s="63"/>
    </row>
    <row r="91" spans="2:17" ht="14.25" customHeight="1">
      <c r="B91" s="63"/>
      <c r="C91" s="63"/>
    </row>
    <row r="92" spans="2:17" ht="14.25" customHeight="1">
      <c r="B92" s="63"/>
      <c r="C92" s="63"/>
      <c r="Q92" s="77"/>
    </row>
    <row r="93" spans="2:17" ht="14.25" customHeight="1">
      <c r="B93" s="63"/>
      <c r="C93" s="63"/>
    </row>
    <row r="94" spans="2:17" ht="14.25" customHeight="1">
      <c r="B94" s="63"/>
      <c r="C94" s="63"/>
    </row>
    <row r="95" spans="2:17" ht="14.25" customHeight="1">
      <c r="B95" s="63"/>
      <c r="C95" s="63"/>
    </row>
    <row r="96" spans="2:17" ht="14.25" customHeight="1">
      <c r="B96" s="63"/>
      <c r="C96" s="63"/>
    </row>
    <row r="97" spans="2:3" ht="14.25" customHeight="1">
      <c r="B97" s="63"/>
      <c r="C97" s="63"/>
    </row>
    <row r="98" spans="2:3" ht="14.25" customHeight="1">
      <c r="B98" s="63"/>
      <c r="C98" s="63"/>
    </row>
    <row r="99" spans="2:3" ht="14.25" customHeight="1">
      <c r="B99" s="63"/>
      <c r="C99" s="63"/>
    </row>
    <row r="100" spans="2:3" ht="14.25" customHeight="1">
      <c r="B100" s="63"/>
      <c r="C100" s="63"/>
    </row>
    <row r="101" spans="2:3" ht="14.25" customHeight="1">
      <c r="B101" s="63"/>
      <c r="C101" s="63"/>
    </row>
    <row r="102" spans="2:3" ht="14.25" customHeight="1">
      <c r="B102" s="63"/>
      <c r="C102" s="63"/>
    </row>
    <row r="103" spans="2:3" ht="14.25" customHeight="1">
      <c r="B103" s="63"/>
      <c r="C103" s="63"/>
    </row>
    <row r="104" spans="2:3" ht="14.25" customHeight="1">
      <c r="B104" s="63"/>
      <c r="C104" s="63"/>
    </row>
    <row r="105" spans="2:3" ht="14.25" customHeight="1">
      <c r="B105" s="63"/>
      <c r="C105" s="63"/>
    </row>
    <row r="106" spans="2:3" ht="14.25" customHeight="1">
      <c r="B106" s="63"/>
      <c r="C106" s="63"/>
    </row>
    <row r="107" spans="2:3" ht="14.25" customHeight="1">
      <c r="B107" s="63"/>
      <c r="C107" s="63"/>
    </row>
    <row r="108" spans="2:3" ht="14.25" customHeight="1">
      <c r="B108" s="63"/>
      <c r="C108" s="63"/>
    </row>
    <row r="109" spans="2:3" ht="14.25" customHeight="1">
      <c r="B109" s="63"/>
      <c r="C109" s="63"/>
    </row>
    <row r="110" spans="2:3" ht="14.25" customHeight="1">
      <c r="B110" s="63"/>
      <c r="C110" s="63"/>
    </row>
    <row r="111" spans="2:3" ht="14.25" customHeight="1">
      <c r="B111" s="63"/>
      <c r="C111" s="63"/>
    </row>
    <row r="112" spans="2:3" ht="14.25" customHeight="1">
      <c r="B112" s="63"/>
      <c r="C112" s="63"/>
    </row>
    <row r="113" spans="2:3" ht="14.25" customHeight="1">
      <c r="B113" s="63"/>
      <c r="C113" s="63"/>
    </row>
    <row r="114" spans="2:3" ht="14.25" customHeight="1">
      <c r="B114" s="63"/>
      <c r="C114" s="63"/>
    </row>
    <row r="115" spans="2:3" ht="14.25" customHeight="1">
      <c r="B115" s="63"/>
      <c r="C115" s="63"/>
    </row>
    <row r="116" spans="2:3" ht="14.25" customHeight="1">
      <c r="B116" s="63"/>
      <c r="C116" s="63"/>
    </row>
    <row r="117" spans="2:3" ht="14.25" customHeight="1">
      <c r="B117" s="63"/>
      <c r="C117" s="63"/>
    </row>
    <row r="118" spans="2:3" ht="14.25" customHeight="1">
      <c r="B118" s="63"/>
      <c r="C118" s="63"/>
    </row>
    <row r="119" spans="2:3" ht="14.25" customHeight="1">
      <c r="B119" s="63"/>
      <c r="C119" s="63"/>
    </row>
    <row r="120" spans="2:3" ht="14.25" customHeight="1">
      <c r="B120" s="63"/>
      <c r="C120" s="63"/>
    </row>
    <row r="121" spans="2:3" ht="14.25" customHeight="1">
      <c r="B121" s="63"/>
      <c r="C121" s="63"/>
    </row>
    <row r="122" spans="2:3" ht="14.25" customHeight="1">
      <c r="B122" s="63"/>
      <c r="C122" s="63"/>
    </row>
    <row r="123" spans="2:3" ht="14.25" customHeight="1">
      <c r="B123" s="63"/>
      <c r="C123" s="63"/>
    </row>
    <row r="124" spans="2:3" ht="14.25" customHeight="1">
      <c r="B124" s="63"/>
      <c r="C124" s="63"/>
    </row>
    <row r="125" spans="2:3" ht="14.25" customHeight="1">
      <c r="B125" s="63"/>
      <c r="C125" s="63"/>
    </row>
    <row r="126" spans="2:3" ht="14.25" customHeight="1">
      <c r="B126" s="63"/>
      <c r="C126" s="63"/>
    </row>
    <row r="127" spans="2:3" ht="14.25" customHeight="1">
      <c r="B127" s="63"/>
      <c r="C127" s="63"/>
    </row>
    <row r="128" spans="2:3" ht="14.25" customHeight="1">
      <c r="B128" s="63"/>
      <c r="C128" s="63"/>
    </row>
    <row r="129" spans="2:3" ht="14.25" customHeight="1">
      <c r="B129" s="63"/>
      <c r="C129" s="63"/>
    </row>
    <row r="130" spans="2:3" ht="14.25" customHeight="1">
      <c r="B130" s="63"/>
      <c r="C130" s="63"/>
    </row>
    <row r="131" spans="2:3" ht="14.25" customHeight="1">
      <c r="B131" s="63"/>
      <c r="C131" s="63"/>
    </row>
    <row r="132" spans="2:3" ht="14.25" customHeight="1">
      <c r="B132" s="63"/>
      <c r="C132" s="63"/>
    </row>
    <row r="133" spans="2:3" ht="14.25" customHeight="1">
      <c r="B133" s="63"/>
      <c r="C133" s="63"/>
    </row>
    <row r="134" spans="2:3" ht="14.25" customHeight="1">
      <c r="B134" s="63"/>
      <c r="C134" s="63"/>
    </row>
    <row r="135" spans="2:3" ht="14.25" customHeight="1">
      <c r="B135" s="63"/>
      <c r="C135" s="63"/>
    </row>
    <row r="136" spans="2:3" ht="14.25" customHeight="1">
      <c r="B136" s="63"/>
      <c r="C136" s="63"/>
    </row>
    <row r="137" spans="2:3" ht="14.25" customHeight="1">
      <c r="B137" s="63"/>
      <c r="C137" s="63"/>
    </row>
    <row r="138" spans="2:3" ht="14.25" customHeight="1">
      <c r="B138" s="63"/>
      <c r="C138" s="63"/>
    </row>
    <row r="139" spans="2:3" ht="14.25" customHeight="1">
      <c r="B139" s="63"/>
      <c r="C139" s="63"/>
    </row>
    <row r="140" spans="2:3" ht="14.25" customHeight="1">
      <c r="B140" s="63"/>
      <c r="C140" s="63"/>
    </row>
    <row r="141" spans="2:3" ht="14.25" customHeight="1">
      <c r="B141" s="63"/>
      <c r="C141" s="63"/>
    </row>
    <row r="142" spans="2:3" ht="14.25" customHeight="1">
      <c r="B142" s="63"/>
      <c r="C142" s="63"/>
    </row>
    <row r="143" spans="2:3" ht="14.25" customHeight="1">
      <c r="B143" s="63"/>
      <c r="C143" s="63"/>
    </row>
    <row r="144" spans="2:3" ht="14.25" customHeight="1">
      <c r="B144" s="63"/>
      <c r="C144" s="63"/>
    </row>
    <row r="145" spans="2:3" ht="14.25" customHeight="1">
      <c r="B145" s="63"/>
      <c r="C145" s="63"/>
    </row>
    <row r="146" spans="2:3" ht="14.25" customHeight="1">
      <c r="B146" s="63"/>
      <c r="C146" s="63"/>
    </row>
    <row r="147" spans="2:3" ht="14.25" customHeight="1">
      <c r="B147" s="63"/>
      <c r="C147" s="63"/>
    </row>
    <row r="148" spans="2:3" ht="14.25" customHeight="1">
      <c r="B148" s="63"/>
      <c r="C148" s="63"/>
    </row>
    <row r="149" spans="2:3" ht="14.25" customHeight="1">
      <c r="B149" s="63"/>
      <c r="C149" s="63"/>
    </row>
    <row r="150" spans="2:3" ht="14.25" customHeight="1">
      <c r="B150" s="63"/>
      <c r="C150" s="63"/>
    </row>
    <row r="151" spans="2:3" ht="14.25" customHeight="1">
      <c r="B151" s="63"/>
      <c r="C151" s="63"/>
    </row>
    <row r="152" spans="2:3" ht="14.25" customHeight="1">
      <c r="B152" s="63"/>
      <c r="C152" s="63"/>
    </row>
    <row r="153" spans="2:3" ht="14.25" customHeight="1">
      <c r="B153" s="63"/>
      <c r="C153" s="63"/>
    </row>
    <row r="154" spans="2:3" ht="14.25" customHeight="1">
      <c r="B154" s="63"/>
      <c r="C154" s="63"/>
    </row>
    <row r="155" spans="2:3" ht="14.25" customHeight="1">
      <c r="B155" s="63"/>
      <c r="C155" s="63"/>
    </row>
    <row r="156" spans="2:3" ht="14.25" customHeight="1">
      <c r="B156" s="63"/>
      <c r="C156" s="63"/>
    </row>
    <row r="157" spans="2:3" ht="14.25" customHeight="1">
      <c r="B157" s="63"/>
      <c r="C157" s="63"/>
    </row>
    <row r="158" spans="2:3" ht="14.25" customHeight="1">
      <c r="B158" s="63"/>
      <c r="C158" s="63"/>
    </row>
    <row r="159" spans="2:3" ht="14.25" customHeight="1">
      <c r="B159" s="63"/>
      <c r="C159" s="63"/>
    </row>
    <row r="160" spans="2:3" ht="14.25" customHeight="1">
      <c r="B160" s="63"/>
      <c r="C160" s="63"/>
    </row>
    <row r="161" spans="2:3" ht="14.25" customHeight="1">
      <c r="B161" s="63"/>
      <c r="C161" s="63"/>
    </row>
    <row r="162" spans="2:3" ht="14.25" customHeight="1">
      <c r="B162" s="63"/>
      <c r="C162" s="63"/>
    </row>
    <row r="163" spans="2:3" ht="14.25" customHeight="1">
      <c r="B163" s="63"/>
      <c r="C163" s="63"/>
    </row>
    <row r="164" spans="2:3" ht="14.25" customHeight="1">
      <c r="B164" s="63"/>
      <c r="C164" s="63"/>
    </row>
    <row r="165" spans="2:3" ht="14.25" customHeight="1">
      <c r="B165" s="63"/>
      <c r="C165" s="63"/>
    </row>
    <row r="166" spans="2:3" ht="14.25" customHeight="1">
      <c r="B166" s="63"/>
      <c r="C166" s="63"/>
    </row>
    <row r="167" spans="2:3" ht="14.25" customHeight="1">
      <c r="B167" s="63"/>
      <c r="C167" s="63"/>
    </row>
    <row r="168" spans="2:3" ht="14.25" customHeight="1">
      <c r="B168" s="63"/>
      <c r="C168" s="63"/>
    </row>
    <row r="169" spans="2:3" ht="14.25" customHeight="1">
      <c r="B169" s="63"/>
      <c r="C169" s="63"/>
    </row>
    <row r="170" spans="2:3" ht="14.25" customHeight="1">
      <c r="B170" s="63"/>
      <c r="C170" s="63"/>
    </row>
    <row r="171" spans="2:3" ht="14.25" customHeight="1">
      <c r="B171" s="63"/>
      <c r="C171" s="63"/>
    </row>
    <row r="172" spans="2:3" ht="14.25" customHeight="1">
      <c r="B172" s="63"/>
      <c r="C172" s="63"/>
    </row>
    <row r="173" spans="2:3" ht="14.25" customHeight="1">
      <c r="B173" s="63"/>
      <c r="C173" s="63"/>
    </row>
    <row r="174" spans="2:3" ht="14.25" customHeight="1">
      <c r="B174" s="63"/>
      <c r="C174" s="63"/>
    </row>
    <row r="175" spans="2:3" ht="14.25" customHeight="1">
      <c r="B175" s="63"/>
      <c r="C175" s="63"/>
    </row>
    <row r="176" spans="2:3" ht="14.25" customHeight="1">
      <c r="B176" s="63"/>
      <c r="C176" s="63"/>
    </row>
    <row r="177" spans="2:3" ht="14.25" customHeight="1">
      <c r="B177" s="63"/>
      <c r="C177" s="63"/>
    </row>
    <row r="178" spans="2:3" ht="14.25" customHeight="1">
      <c r="B178" s="63"/>
      <c r="C178" s="63"/>
    </row>
    <row r="179" spans="2:3" ht="14.25" customHeight="1">
      <c r="B179" s="63"/>
      <c r="C179" s="63"/>
    </row>
    <row r="180" spans="2:3" ht="14.25" customHeight="1">
      <c r="B180" s="63"/>
      <c r="C180" s="63"/>
    </row>
    <row r="181" spans="2:3" ht="14.25" customHeight="1">
      <c r="B181" s="63"/>
      <c r="C181" s="63"/>
    </row>
    <row r="182" spans="2:3" ht="14.25" customHeight="1">
      <c r="B182" s="63"/>
      <c r="C182" s="63"/>
    </row>
    <row r="183" spans="2:3" ht="14.25" customHeight="1">
      <c r="B183" s="63"/>
      <c r="C183" s="63"/>
    </row>
    <row r="184" spans="2:3" ht="14.25" customHeight="1">
      <c r="B184" s="63"/>
      <c r="C184" s="63"/>
    </row>
    <row r="185" spans="2:3" ht="14.25" customHeight="1">
      <c r="B185" s="63"/>
      <c r="C185" s="63"/>
    </row>
    <row r="186" spans="2:3" ht="14.25" customHeight="1">
      <c r="B186" s="63"/>
      <c r="C186" s="63"/>
    </row>
    <row r="187" spans="2:3" ht="14.25" customHeight="1">
      <c r="B187" s="63"/>
      <c r="C187" s="63"/>
    </row>
    <row r="188" spans="2:3" ht="14.25" customHeight="1">
      <c r="B188" s="63"/>
      <c r="C188" s="63"/>
    </row>
    <row r="189" spans="2:3" ht="14.25" customHeight="1">
      <c r="B189" s="63"/>
      <c r="C189" s="63"/>
    </row>
    <row r="190" spans="2:3" ht="14.25" customHeight="1">
      <c r="B190" s="63"/>
      <c r="C190" s="63"/>
    </row>
    <row r="191" spans="2:3" ht="14.25" customHeight="1">
      <c r="B191" s="63"/>
      <c r="C191" s="63"/>
    </row>
    <row r="192" spans="2:3" ht="14.25" customHeight="1">
      <c r="B192" s="63"/>
      <c r="C192" s="63"/>
    </row>
    <row r="193" spans="2:3" ht="14.25" customHeight="1">
      <c r="B193" s="63"/>
      <c r="C193" s="63"/>
    </row>
    <row r="194" spans="2:3" ht="14.25" customHeight="1">
      <c r="B194" s="63"/>
      <c r="C194" s="63"/>
    </row>
    <row r="195" spans="2:3" ht="14.25" customHeight="1">
      <c r="B195" s="63"/>
      <c r="C195" s="63"/>
    </row>
    <row r="196" spans="2:3" ht="14.25" customHeight="1">
      <c r="B196" s="63"/>
      <c r="C196" s="63"/>
    </row>
    <row r="197" spans="2:3" ht="14.25" customHeight="1">
      <c r="B197" s="63"/>
      <c r="C197" s="63"/>
    </row>
    <row r="198" spans="2:3" ht="14.25" customHeight="1">
      <c r="B198" s="63"/>
      <c r="C198" s="63"/>
    </row>
    <row r="199" spans="2:3" ht="14.25" customHeight="1">
      <c r="B199" s="63"/>
      <c r="C199" s="63"/>
    </row>
    <row r="200" spans="2:3" ht="14.25" customHeight="1">
      <c r="B200" s="63"/>
      <c r="C200" s="63"/>
    </row>
    <row r="201" spans="2:3" ht="14.25" customHeight="1">
      <c r="B201" s="63"/>
      <c r="C201" s="63"/>
    </row>
    <row r="202" spans="2:3" ht="14.25" customHeight="1">
      <c r="B202" s="63"/>
      <c r="C202" s="63"/>
    </row>
    <row r="203" spans="2:3" ht="14.25" customHeight="1">
      <c r="B203" s="63"/>
      <c r="C203" s="63"/>
    </row>
    <row r="204" spans="2:3" ht="14.25" customHeight="1">
      <c r="B204" s="63"/>
      <c r="C204" s="63"/>
    </row>
    <row r="205" spans="2:3" ht="14.25" customHeight="1">
      <c r="B205" s="63"/>
      <c r="C205" s="63"/>
    </row>
    <row r="206" spans="2:3" ht="14.25" customHeight="1">
      <c r="B206" s="63"/>
      <c r="C206" s="63"/>
    </row>
    <row r="207" spans="2:3" ht="14.25" customHeight="1">
      <c r="B207" s="63"/>
      <c r="C207" s="63"/>
    </row>
    <row r="208" spans="2:3" ht="14.25" customHeight="1">
      <c r="B208" s="63"/>
      <c r="C208" s="63"/>
    </row>
    <row r="209" spans="2:3" ht="14.25" customHeight="1">
      <c r="B209" s="63"/>
      <c r="C209" s="63"/>
    </row>
    <row r="210" spans="2:3" ht="14.25" customHeight="1">
      <c r="B210" s="63"/>
      <c r="C210" s="63"/>
    </row>
    <row r="211" spans="2:3" ht="14.25" customHeight="1">
      <c r="B211" s="63"/>
      <c r="C211" s="63"/>
    </row>
    <row r="212" spans="2:3" ht="14.25" customHeight="1">
      <c r="B212" s="63"/>
      <c r="C212" s="63"/>
    </row>
    <row r="213" spans="2:3" ht="14.25" customHeight="1">
      <c r="B213" s="63"/>
      <c r="C213" s="63"/>
    </row>
    <row r="214" spans="2:3" ht="14.25" customHeight="1">
      <c r="B214" s="63"/>
      <c r="C214" s="63"/>
    </row>
    <row r="215" spans="2:3" ht="14.25" customHeight="1">
      <c r="B215" s="63"/>
      <c r="C215" s="63"/>
    </row>
    <row r="216" spans="2:3" ht="14.25" customHeight="1">
      <c r="B216" s="63"/>
      <c r="C216" s="63"/>
    </row>
    <row r="217" spans="2:3" ht="14.25" customHeight="1">
      <c r="B217" s="63"/>
      <c r="C217" s="63"/>
    </row>
    <row r="218" spans="2:3" ht="14.25" customHeight="1">
      <c r="B218" s="63"/>
      <c r="C218" s="63"/>
    </row>
    <row r="219" spans="2:3" ht="14.25" customHeight="1">
      <c r="B219" s="63"/>
      <c r="C219" s="63"/>
    </row>
    <row r="220" spans="2:3" ht="14.25" customHeight="1">
      <c r="B220" s="63"/>
      <c r="C220" s="63"/>
    </row>
    <row r="221" spans="2:3" ht="14.25" customHeight="1">
      <c r="B221" s="63"/>
      <c r="C221" s="63"/>
    </row>
    <row r="222" spans="2:3" ht="14.25" customHeight="1">
      <c r="B222" s="63"/>
      <c r="C222" s="63"/>
    </row>
    <row r="223" spans="2:3" ht="14.25" customHeight="1">
      <c r="B223" s="63"/>
      <c r="C223" s="63"/>
    </row>
    <row r="224" spans="2:3" ht="14.25" customHeight="1">
      <c r="B224" s="63"/>
      <c r="C224" s="63"/>
    </row>
    <row r="225" spans="2:3" ht="14.25" customHeight="1">
      <c r="B225" s="63"/>
      <c r="C225" s="63"/>
    </row>
    <row r="226" spans="2:3" ht="14.25" customHeight="1">
      <c r="B226" s="63"/>
      <c r="C226" s="63"/>
    </row>
    <row r="227" spans="2:3" ht="14.25" customHeight="1">
      <c r="B227" s="63"/>
      <c r="C227" s="63"/>
    </row>
    <row r="228" spans="2:3" ht="14.25" customHeight="1">
      <c r="B228" s="63"/>
      <c r="C228" s="63"/>
    </row>
    <row r="229" spans="2:3" ht="14.25" customHeight="1">
      <c r="B229" s="63"/>
      <c r="C229" s="63"/>
    </row>
    <row r="230" spans="2:3" ht="14.25" customHeight="1">
      <c r="B230" s="63"/>
      <c r="C230" s="63"/>
    </row>
    <row r="231" spans="2:3" ht="14.25" customHeight="1">
      <c r="B231" s="63"/>
      <c r="C231" s="63"/>
    </row>
    <row r="232" spans="2:3" ht="14.25" customHeight="1">
      <c r="B232" s="63"/>
      <c r="C232" s="63"/>
    </row>
    <row r="233" spans="2:3" ht="14.25" customHeight="1">
      <c r="B233" s="63"/>
      <c r="C233" s="63"/>
    </row>
    <row r="234" spans="2:3" ht="14.25" customHeight="1">
      <c r="B234" s="63"/>
      <c r="C234" s="63"/>
    </row>
    <row r="235" spans="2:3" ht="14.25" customHeight="1">
      <c r="B235" s="63"/>
      <c r="C235" s="63"/>
    </row>
    <row r="236" spans="2:3" ht="14.25" customHeight="1">
      <c r="B236" s="63"/>
      <c r="C236" s="63"/>
    </row>
    <row r="237" spans="2:3" ht="14.25" customHeight="1">
      <c r="B237" s="63"/>
      <c r="C237" s="63"/>
    </row>
    <row r="238" spans="2:3" ht="14.25" customHeight="1">
      <c r="B238" s="63"/>
      <c r="C238" s="63"/>
    </row>
    <row r="239" spans="2:3" ht="14.25" customHeight="1">
      <c r="B239" s="63"/>
      <c r="C239" s="63"/>
    </row>
    <row r="240" spans="2:3" ht="14.25" customHeight="1">
      <c r="B240" s="63"/>
      <c r="C240" s="63"/>
    </row>
    <row r="241" spans="2:3" ht="14.25" customHeight="1">
      <c r="B241" s="63"/>
      <c r="C241" s="63"/>
    </row>
    <row r="242" spans="2:3" ht="14.25" customHeight="1">
      <c r="B242" s="63"/>
      <c r="C242" s="63"/>
    </row>
    <row r="243" spans="2:3" ht="14.25" customHeight="1">
      <c r="B243" s="63"/>
      <c r="C243" s="63"/>
    </row>
    <row r="244" spans="2:3" ht="14.25" customHeight="1">
      <c r="B244" s="63"/>
      <c r="C244" s="63"/>
    </row>
    <row r="245" spans="2:3" ht="14.25" customHeight="1">
      <c r="B245" s="63"/>
      <c r="C245" s="63"/>
    </row>
    <row r="246" spans="2:3" ht="14.25" customHeight="1">
      <c r="B246" s="63"/>
      <c r="C246" s="63"/>
    </row>
    <row r="247" spans="2:3" ht="14.25" customHeight="1">
      <c r="B247" s="63"/>
      <c r="C247" s="63"/>
    </row>
    <row r="248" spans="2:3" ht="14.25" customHeight="1">
      <c r="B248" s="63"/>
      <c r="C248" s="63"/>
    </row>
    <row r="249" spans="2:3" ht="14.25" customHeight="1">
      <c r="B249" s="63"/>
      <c r="C249" s="63"/>
    </row>
    <row r="250" spans="2:3" ht="15.75" customHeight="1">
      <c r="C250" s="53"/>
    </row>
    <row r="251" spans="2:3" ht="15.75" customHeight="1">
      <c r="C251" s="53"/>
    </row>
    <row r="252" spans="2:3" ht="15.75" customHeight="1">
      <c r="C252" s="53"/>
    </row>
    <row r="253" spans="2:3" ht="15.75" customHeight="1">
      <c r="C253" s="53"/>
    </row>
    <row r="254" spans="2:3" ht="15.75" customHeight="1">
      <c r="C254" s="53"/>
    </row>
    <row r="255" spans="2:3" ht="15.75" customHeight="1">
      <c r="C255" s="53"/>
    </row>
    <row r="256" spans="2:3" ht="15.75" customHeight="1">
      <c r="C256" s="53"/>
    </row>
    <row r="257" spans="3:3" ht="15.75" customHeight="1">
      <c r="C257" s="53"/>
    </row>
    <row r="258" spans="3:3" ht="15.75" customHeight="1">
      <c r="C258" s="53"/>
    </row>
    <row r="259" spans="3:3" ht="15.75" customHeight="1">
      <c r="C259" s="53"/>
    </row>
    <row r="260" spans="3:3" ht="15.75" customHeight="1">
      <c r="C260" s="53"/>
    </row>
    <row r="261" spans="3:3" ht="15.75" customHeight="1">
      <c r="C261" s="53"/>
    </row>
    <row r="262" spans="3:3" ht="15.75" customHeight="1">
      <c r="C262" s="53"/>
    </row>
    <row r="263" spans="3:3" ht="15.75" customHeight="1">
      <c r="C263" s="53"/>
    </row>
    <row r="264" spans="3:3" ht="15.75" customHeight="1">
      <c r="C264" s="53"/>
    </row>
    <row r="265" spans="3:3" ht="15.75" customHeight="1">
      <c r="C265" s="53"/>
    </row>
    <row r="266" spans="3:3" ht="15.75" customHeight="1">
      <c r="C266" s="53"/>
    </row>
    <row r="267" spans="3:3" ht="15.75" customHeight="1">
      <c r="C267" s="53"/>
    </row>
    <row r="268" spans="3:3" ht="15.75" customHeight="1">
      <c r="C268" s="53"/>
    </row>
    <row r="269" spans="3:3" ht="15.75" customHeight="1">
      <c r="C269" s="53"/>
    </row>
    <row r="270" spans="3:3" ht="15.75" customHeight="1">
      <c r="C270" s="53"/>
    </row>
    <row r="271" spans="3:3" ht="15.75" customHeight="1">
      <c r="C271" s="53"/>
    </row>
    <row r="272" spans="3:3" ht="15.75" customHeight="1">
      <c r="C272" s="53"/>
    </row>
    <row r="273" spans="3:3" ht="15.75" customHeight="1">
      <c r="C273" s="53"/>
    </row>
    <row r="274" spans="3:3" ht="15.75" customHeight="1">
      <c r="C274" s="53"/>
    </row>
    <row r="275" spans="3:3" ht="15.75" customHeight="1">
      <c r="C275" s="53"/>
    </row>
    <row r="276" spans="3:3" ht="15.75" customHeight="1">
      <c r="C276" s="53"/>
    </row>
    <row r="277" spans="3:3" ht="15.75" customHeight="1">
      <c r="C277" s="53"/>
    </row>
    <row r="278" spans="3:3" ht="15.75" customHeight="1">
      <c r="C278" s="53"/>
    </row>
    <row r="279" spans="3:3" ht="15.75" customHeight="1">
      <c r="C279" s="53"/>
    </row>
    <row r="280" spans="3:3" ht="15.75" customHeight="1">
      <c r="C280" s="53"/>
    </row>
    <row r="281" spans="3:3" ht="15.75" customHeight="1">
      <c r="C281" s="53"/>
    </row>
    <row r="282" spans="3:3" ht="15.75" customHeight="1">
      <c r="C282" s="53"/>
    </row>
    <row r="283" spans="3:3" ht="15.75" customHeight="1">
      <c r="C283" s="53"/>
    </row>
    <row r="284" spans="3:3" ht="15.75" customHeight="1">
      <c r="C284" s="53"/>
    </row>
    <row r="285" spans="3:3" ht="15.75" customHeight="1">
      <c r="C285" s="53"/>
    </row>
    <row r="286" spans="3:3" ht="15.75" customHeight="1">
      <c r="C286" s="53"/>
    </row>
    <row r="287" spans="3:3" ht="15.75" customHeight="1">
      <c r="C287" s="53"/>
    </row>
    <row r="288" spans="3:3" ht="15.75" customHeight="1">
      <c r="C288" s="53"/>
    </row>
    <row r="289" spans="3:3" ht="15.75" customHeight="1">
      <c r="C289" s="53"/>
    </row>
    <row r="290" spans="3:3" ht="15.75" customHeight="1">
      <c r="C290" s="53"/>
    </row>
    <row r="291" spans="3:3" ht="15.75" customHeight="1">
      <c r="C291" s="53"/>
    </row>
    <row r="292" spans="3:3" ht="15.75" customHeight="1">
      <c r="C292" s="53"/>
    </row>
    <row r="293" spans="3:3" ht="15.75" customHeight="1">
      <c r="C293" s="53"/>
    </row>
    <row r="294" spans="3:3" ht="15.75" customHeight="1">
      <c r="C294" s="53"/>
    </row>
    <row r="295" spans="3:3" ht="15.75" customHeight="1">
      <c r="C295" s="53"/>
    </row>
    <row r="296" spans="3:3" ht="15.75" customHeight="1">
      <c r="C296" s="53"/>
    </row>
    <row r="297" spans="3:3" ht="15.75" customHeight="1">
      <c r="C297" s="53"/>
    </row>
    <row r="298" spans="3:3" ht="15.75" customHeight="1">
      <c r="C298" s="53"/>
    </row>
    <row r="299" spans="3:3" ht="15.75" customHeight="1">
      <c r="C299" s="53"/>
    </row>
    <row r="300" spans="3:3" ht="15.75" customHeight="1">
      <c r="C300" s="53"/>
    </row>
    <row r="301" spans="3:3" ht="15.75" customHeight="1">
      <c r="C301" s="53"/>
    </row>
    <row r="302" spans="3:3" ht="15.75" customHeight="1">
      <c r="C302" s="53"/>
    </row>
    <row r="303" spans="3:3" ht="15.75" customHeight="1">
      <c r="C303" s="53"/>
    </row>
    <row r="304" spans="3:3" ht="15.75" customHeight="1">
      <c r="C304" s="53"/>
    </row>
    <row r="305" spans="3:3" ht="15.75" customHeight="1">
      <c r="C305" s="53"/>
    </row>
    <row r="306" spans="3:3" ht="15.75" customHeight="1">
      <c r="C306" s="53"/>
    </row>
    <row r="307" spans="3:3" ht="15.75" customHeight="1">
      <c r="C307" s="53"/>
    </row>
    <row r="308" spans="3:3" ht="15.75" customHeight="1">
      <c r="C308" s="53"/>
    </row>
    <row r="309" spans="3:3" ht="15.75" customHeight="1">
      <c r="C309" s="53"/>
    </row>
    <row r="310" spans="3:3" ht="15.75" customHeight="1">
      <c r="C310" s="53"/>
    </row>
    <row r="311" spans="3:3" ht="15.75" customHeight="1">
      <c r="C311" s="53"/>
    </row>
    <row r="312" spans="3:3" ht="15.75" customHeight="1">
      <c r="C312" s="53"/>
    </row>
    <row r="313" spans="3:3" ht="15.75" customHeight="1">
      <c r="C313" s="53"/>
    </row>
    <row r="314" spans="3:3" ht="15.75" customHeight="1">
      <c r="C314" s="53"/>
    </row>
    <row r="315" spans="3:3" ht="15.75" customHeight="1">
      <c r="C315" s="53"/>
    </row>
    <row r="316" spans="3:3" ht="15.75" customHeight="1">
      <c r="C316" s="53"/>
    </row>
    <row r="317" spans="3:3" ht="15.75" customHeight="1">
      <c r="C317" s="53"/>
    </row>
    <row r="318" spans="3:3" ht="15.75" customHeight="1">
      <c r="C318" s="53"/>
    </row>
    <row r="319" spans="3:3" ht="15.75" customHeight="1">
      <c r="C319" s="53"/>
    </row>
    <row r="320" spans="3:3" ht="15.75" customHeight="1">
      <c r="C320" s="53"/>
    </row>
    <row r="321" spans="3:3" ht="15.75" customHeight="1">
      <c r="C321" s="53"/>
    </row>
    <row r="322" spans="3:3" ht="15.75" customHeight="1">
      <c r="C322" s="53"/>
    </row>
    <row r="323" spans="3:3" ht="15.75" customHeight="1">
      <c r="C323" s="53"/>
    </row>
    <row r="324" spans="3:3" ht="15.75" customHeight="1">
      <c r="C324" s="53"/>
    </row>
    <row r="325" spans="3:3" ht="15.75" customHeight="1">
      <c r="C325" s="53"/>
    </row>
    <row r="326" spans="3:3" ht="15.75" customHeight="1">
      <c r="C326" s="53"/>
    </row>
    <row r="327" spans="3:3" ht="15.75" customHeight="1">
      <c r="C327" s="53"/>
    </row>
    <row r="328" spans="3:3" ht="15.75" customHeight="1">
      <c r="C328" s="53"/>
    </row>
    <row r="329" spans="3:3" ht="15.75" customHeight="1">
      <c r="C329" s="53"/>
    </row>
    <row r="330" spans="3:3" ht="15.75" customHeight="1">
      <c r="C330" s="53"/>
    </row>
    <row r="331" spans="3:3" ht="15.75" customHeight="1">
      <c r="C331" s="53"/>
    </row>
    <row r="332" spans="3:3" ht="15.75" customHeight="1">
      <c r="C332" s="53"/>
    </row>
    <row r="333" spans="3:3" ht="15.75" customHeight="1">
      <c r="C333" s="53"/>
    </row>
    <row r="334" spans="3:3" ht="15.75" customHeight="1">
      <c r="C334" s="53"/>
    </row>
    <row r="335" spans="3:3" ht="15.75" customHeight="1">
      <c r="C335" s="53"/>
    </row>
    <row r="336" spans="3:3" ht="15.75" customHeight="1">
      <c r="C336" s="53"/>
    </row>
    <row r="337" spans="3:3" ht="15.75" customHeight="1">
      <c r="C337" s="53"/>
    </row>
    <row r="338" spans="3:3" ht="15.75" customHeight="1">
      <c r="C338" s="53"/>
    </row>
    <row r="339" spans="3:3" ht="15.75" customHeight="1">
      <c r="C339" s="53"/>
    </row>
    <row r="340" spans="3:3" ht="15.75" customHeight="1">
      <c r="C340" s="53"/>
    </row>
    <row r="341" spans="3:3" ht="15.75" customHeight="1">
      <c r="C341" s="53"/>
    </row>
    <row r="342" spans="3:3" ht="15.75" customHeight="1">
      <c r="C342" s="53"/>
    </row>
    <row r="343" spans="3:3" ht="15.75" customHeight="1">
      <c r="C343" s="53"/>
    </row>
    <row r="344" spans="3:3" ht="15.75" customHeight="1">
      <c r="C344" s="53"/>
    </row>
    <row r="345" spans="3:3" ht="15.75" customHeight="1">
      <c r="C345" s="53"/>
    </row>
    <row r="346" spans="3:3" ht="15.75" customHeight="1">
      <c r="C346" s="53"/>
    </row>
    <row r="347" spans="3:3" ht="15.75" customHeight="1">
      <c r="C347" s="53"/>
    </row>
    <row r="348" spans="3:3" ht="15.75" customHeight="1">
      <c r="C348" s="53"/>
    </row>
    <row r="349" spans="3:3" ht="15.75" customHeight="1">
      <c r="C349" s="53"/>
    </row>
    <row r="350" spans="3:3" ht="15.75" customHeight="1">
      <c r="C350" s="53"/>
    </row>
    <row r="351" spans="3:3" ht="15.75" customHeight="1">
      <c r="C351" s="53"/>
    </row>
    <row r="352" spans="3:3" ht="15.75" customHeight="1">
      <c r="C352" s="53"/>
    </row>
    <row r="353" spans="3:3" ht="15.75" customHeight="1">
      <c r="C353" s="53"/>
    </row>
    <row r="354" spans="3:3" ht="15.75" customHeight="1">
      <c r="C354" s="53"/>
    </row>
    <row r="355" spans="3:3" ht="15.75" customHeight="1">
      <c r="C355" s="53"/>
    </row>
    <row r="356" spans="3:3" ht="15.75" customHeight="1">
      <c r="C356" s="53"/>
    </row>
    <row r="357" spans="3:3" ht="15.75" customHeight="1">
      <c r="C357" s="53"/>
    </row>
    <row r="358" spans="3:3" ht="15.75" customHeight="1">
      <c r="C358" s="53"/>
    </row>
    <row r="359" spans="3:3" ht="15.75" customHeight="1">
      <c r="C359" s="53"/>
    </row>
    <row r="360" spans="3:3" ht="15.75" customHeight="1">
      <c r="C360" s="53"/>
    </row>
    <row r="361" spans="3:3" ht="15.75" customHeight="1">
      <c r="C361" s="53"/>
    </row>
    <row r="362" spans="3:3" ht="15.75" customHeight="1">
      <c r="C362" s="53"/>
    </row>
    <row r="363" spans="3:3" ht="15.75" customHeight="1">
      <c r="C363" s="53"/>
    </row>
    <row r="364" spans="3:3" ht="15.75" customHeight="1">
      <c r="C364" s="53"/>
    </row>
    <row r="365" spans="3:3" ht="15.75" customHeight="1">
      <c r="C365" s="53"/>
    </row>
    <row r="366" spans="3:3" ht="15.75" customHeight="1">
      <c r="C366" s="53"/>
    </row>
    <row r="367" spans="3:3" ht="15.75" customHeight="1">
      <c r="C367" s="53"/>
    </row>
    <row r="368" spans="3:3" ht="15.75" customHeight="1">
      <c r="C368" s="53"/>
    </row>
    <row r="369" spans="3:3" ht="15.75" customHeight="1">
      <c r="C369" s="53"/>
    </row>
    <row r="370" spans="3:3" ht="15.75" customHeight="1">
      <c r="C370" s="53"/>
    </row>
    <row r="371" spans="3:3" ht="15.75" customHeight="1">
      <c r="C371" s="53"/>
    </row>
    <row r="372" spans="3:3" ht="15.75" customHeight="1">
      <c r="C372" s="53"/>
    </row>
    <row r="373" spans="3:3" ht="15.75" customHeight="1">
      <c r="C373" s="53"/>
    </row>
    <row r="374" spans="3:3" ht="15.75" customHeight="1">
      <c r="C374" s="53"/>
    </row>
    <row r="375" spans="3:3" ht="15.75" customHeight="1">
      <c r="C375" s="53"/>
    </row>
    <row r="376" spans="3:3" ht="15.75" customHeight="1">
      <c r="C376" s="53"/>
    </row>
    <row r="377" spans="3:3" ht="15.75" customHeight="1">
      <c r="C377" s="53"/>
    </row>
    <row r="378" spans="3:3" ht="15.75" customHeight="1">
      <c r="C378" s="53"/>
    </row>
    <row r="379" spans="3:3" ht="15.75" customHeight="1">
      <c r="C379" s="53"/>
    </row>
    <row r="380" spans="3:3" ht="15.75" customHeight="1">
      <c r="C380" s="53"/>
    </row>
    <row r="381" spans="3:3" ht="15.75" customHeight="1">
      <c r="C381" s="53"/>
    </row>
    <row r="382" spans="3:3" ht="15.75" customHeight="1">
      <c r="C382" s="53"/>
    </row>
    <row r="383" spans="3:3" ht="15.75" customHeight="1">
      <c r="C383" s="53"/>
    </row>
    <row r="384" spans="3:3" ht="15.75" customHeight="1">
      <c r="C384" s="53"/>
    </row>
    <row r="385" spans="3:3" ht="15.75" customHeight="1">
      <c r="C385" s="53"/>
    </row>
    <row r="386" spans="3:3" ht="15.75" customHeight="1">
      <c r="C386" s="53"/>
    </row>
    <row r="387" spans="3:3" ht="15.75" customHeight="1">
      <c r="C387" s="53"/>
    </row>
    <row r="388" spans="3:3" ht="15.75" customHeight="1">
      <c r="C388" s="53"/>
    </row>
    <row r="389" spans="3:3" ht="15.75" customHeight="1">
      <c r="C389" s="53"/>
    </row>
    <row r="390" spans="3:3" ht="15.75" customHeight="1">
      <c r="C390" s="53"/>
    </row>
    <row r="391" spans="3:3" ht="15.75" customHeight="1">
      <c r="C391" s="53"/>
    </row>
    <row r="392" spans="3:3" ht="15.75" customHeight="1">
      <c r="C392" s="53"/>
    </row>
    <row r="393" spans="3:3" ht="15.75" customHeight="1">
      <c r="C393" s="53"/>
    </row>
    <row r="394" spans="3:3" ht="15.75" customHeight="1">
      <c r="C394" s="53"/>
    </row>
    <row r="395" spans="3:3" ht="15.75" customHeight="1">
      <c r="C395" s="53"/>
    </row>
    <row r="396" spans="3:3" ht="15.75" customHeight="1">
      <c r="C396" s="53"/>
    </row>
    <row r="397" spans="3:3" ht="15.75" customHeight="1">
      <c r="C397" s="53"/>
    </row>
    <row r="398" spans="3:3" ht="15.75" customHeight="1">
      <c r="C398" s="53"/>
    </row>
    <row r="399" spans="3:3" ht="15.75" customHeight="1">
      <c r="C399" s="53"/>
    </row>
    <row r="400" spans="3:3" ht="15.75" customHeight="1">
      <c r="C400" s="53"/>
    </row>
    <row r="401" spans="3:3" ht="15.75" customHeight="1">
      <c r="C401" s="53"/>
    </row>
    <row r="402" spans="3:3" ht="15.75" customHeight="1">
      <c r="C402" s="53"/>
    </row>
    <row r="403" spans="3:3" ht="15.75" customHeight="1">
      <c r="C403" s="53"/>
    </row>
    <row r="404" spans="3:3" ht="15.75" customHeight="1">
      <c r="C404" s="53"/>
    </row>
    <row r="405" spans="3:3" ht="15.75" customHeight="1">
      <c r="C405" s="53"/>
    </row>
    <row r="406" spans="3:3" ht="15.75" customHeight="1">
      <c r="C406" s="53"/>
    </row>
    <row r="407" spans="3:3" ht="15.75" customHeight="1">
      <c r="C407" s="53"/>
    </row>
    <row r="408" spans="3:3" ht="15.75" customHeight="1">
      <c r="C408" s="53"/>
    </row>
    <row r="409" spans="3:3" ht="15.75" customHeight="1">
      <c r="C409" s="53"/>
    </row>
    <row r="410" spans="3:3" ht="15.75" customHeight="1">
      <c r="C410" s="53"/>
    </row>
    <row r="411" spans="3:3" ht="15.75" customHeight="1">
      <c r="C411" s="53"/>
    </row>
    <row r="412" spans="3:3" ht="15.75" customHeight="1">
      <c r="C412" s="53"/>
    </row>
    <row r="413" spans="3:3" ht="15.75" customHeight="1">
      <c r="C413" s="53"/>
    </row>
    <row r="414" spans="3:3" ht="15.75" customHeight="1">
      <c r="C414" s="53"/>
    </row>
    <row r="415" spans="3:3" ht="15.75" customHeight="1">
      <c r="C415" s="53"/>
    </row>
    <row r="416" spans="3:3" ht="15.75" customHeight="1">
      <c r="C416" s="53"/>
    </row>
    <row r="417" spans="3:3" ht="15.75" customHeight="1">
      <c r="C417" s="53"/>
    </row>
    <row r="418" spans="3:3" ht="15.75" customHeight="1">
      <c r="C418" s="53"/>
    </row>
    <row r="419" spans="3:3" ht="15.75" customHeight="1">
      <c r="C419" s="53"/>
    </row>
    <row r="420" spans="3:3" ht="15.75" customHeight="1">
      <c r="C420" s="53"/>
    </row>
    <row r="421" spans="3:3" ht="15.75" customHeight="1">
      <c r="C421" s="53"/>
    </row>
    <row r="422" spans="3:3" ht="15.75" customHeight="1">
      <c r="C422" s="53"/>
    </row>
    <row r="423" spans="3:3" ht="15.75" customHeight="1">
      <c r="C423" s="53"/>
    </row>
    <row r="424" spans="3:3" ht="15.75" customHeight="1">
      <c r="C424" s="53"/>
    </row>
    <row r="425" spans="3:3" ht="15.75" customHeight="1">
      <c r="C425" s="53"/>
    </row>
    <row r="426" spans="3:3" ht="15.75" customHeight="1">
      <c r="C426" s="53"/>
    </row>
    <row r="427" spans="3:3" ht="15.75" customHeight="1">
      <c r="C427" s="53"/>
    </row>
    <row r="428" spans="3:3" ht="15.75" customHeight="1">
      <c r="C428" s="53"/>
    </row>
    <row r="429" spans="3:3" ht="15.75" customHeight="1">
      <c r="C429" s="53"/>
    </row>
    <row r="430" spans="3:3" ht="15.75" customHeight="1">
      <c r="C430" s="53"/>
    </row>
    <row r="431" spans="3:3" ht="15.75" customHeight="1">
      <c r="C431" s="53"/>
    </row>
    <row r="432" spans="3:3" ht="15.75" customHeight="1">
      <c r="C432" s="53"/>
    </row>
    <row r="433" spans="3:3" ht="15.75" customHeight="1">
      <c r="C433" s="53"/>
    </row>
    <row r="434" spans="3:3" ht="15.75" customHeight="1">
      <c r="C434" s="53"/>
    </row>
    <row r="435" spans="3:3" ht="15.75" customHeight="1">
      <c r="C435" s="53"/>
    </row>
    <row r="436" spans="3:3" ht="15.75" customHeight="1">
      <c r="C436" s="53"/>
    </row>
    <row r="437" spans="3:3" ht="15.75" customHeight="1">
      <c r="C437" s="53"/>
    </row>
    <row r="438" spans="3:3" ht="15.75" customHeight="1">
      <c r="C438" s="53"/>
    </row>
    <row r="439" spans="3:3" ht="15.75" customHeight="1">
      <c r="C439" s="53"/>
    </row>
    <row r="440" spans="3:3" ht="15.75" customHeight="1">
      <c r="C440" s="53"/>
    </row>
    <row r="441" spans="3:3" ht="15.75" customHeight="1">
      <c r="C441" s="53"/>
    </row>
    <row r="442" spans="3:3" ht="15.75" customHeight="1">
      <c r="C442" s="53"/>
    </row>
    <row r="443" spans="3:3" ht="15.75" customHeight="1">
      <c r="C443" s="53"/>
    </row>
    <row r="444" spans="3:3" ht="15.75" customHeight="1">
      <c r="C444" s="53"/>
    </row>
    <row r="445" spans="3:3" ht="15.75" customHeight="1">
      <c r="C445" s="53"/>
    </row>
    <row r="446" spans="3:3" ht="15.75" customHeight="1">
      <c r="C446" s="53"/>
    </row>
    <row r="447" spans="3:3" ht="15.75" customHeight="1">
      <c r="C447" s="53"/>
    </row>
    <row r="448" spans="3:3" ht="15.75" customHeight="1">
      <c r="C448" s="53"/>
    </row>
    <row r="449" spans="3:3" ht="15.75" customHeight="1">
      <c r="C449" s="53"/>
    </row>
    <row r="450" spans="3:3" ht="15.75" customHeight="1">
      <c r="C450" s="53"/>
    </row>
    <row r="451" spans="3:3" ht="15.75" customHeight="1">
      <c r="C451" s="53"/>
    </row>
    <row r="452" spans="3:3" ht="15.75" customHeight="1">
      <c r="C452" s="53"/>
    </row>
    <row r="453" spans="3:3" ht="15.75" customHeight="1">
      <c r="C453" s="53"/>
    </row>
    <row r="454" spans="3:3" ht="15.75" customHeight="1">
      <c r="C454" s="53"/>
    </row>
    <row r="455" spans="3:3" ht="15.75" customHeight="1">
      <c r="C455" s="53"/>
    </row>
    <row r="456" spans="3:3" ht="15.75" customHeight="1">
      <c r="C456" s="53"/>
    </row>
    <row r="457" spans="3:3" ht="15.75" customHeight="1">
      <c r="C457" s="53"/>
    </row>
    <row r="458" spans="3:3" ht="15.75" customHeight="1">
      <c r="C458" s="53"/>
    </row>
    <row r="459" spans="3:3" ht="15.75" customHeight="1">
      <c r="C459" s="53"/>
    </row>
    <row r="460" spans="3:3" ht="15.75" customHeight="1">
      <c r="C460" s="53"/>
    </row>
    <row r="461" spans="3:3" ht="15.75" customHeight="1">
      <c r="C461" s="53"/>
    </row>
    <row r="462" spans="3:3" ht="15.75" customHeight="1">
      <c r="C462" s="53"/>
    </row>
    <row r="463" spans="3:3" ht="15.75" customHeight="1">
      <c r="C463" s="53"/>
    </row>
    <row r="464" spans="3:3" ht="15.75" customHeight="1">
      <c r="C464" s="53"/>
    </row>
    <row r="465" spans="3:3" ht="15.75" customHeight="1">
      <c r="C465" s="53"/>
    </row>
    <row r="466" spans="3:3" ht="15.75" customHeight="1">
      <c r="C466" s="53"/>
    </row>
    <row r="467" spans="3:3" ht="15.75" customHeight="1">
      <c r="C467" s="53"/>
    </row>
    <row r="468" spans="3:3" ht="15.75" customHeight="1">
      <c r="C468" s="53"/>
    </row>
    <row r="469" spans="3:3" ht="15.75" customHeight="1">
      <c r="C469" s="53"/>
    </row>
    <row r="470" spans="3:3" ht="15.75" customHeight="1">
      <c r="C470" s="53"/>
    </row>
    <row r="471" spans="3:3" ht="15.75" customHeight="1">
      <c r="C471" s="53"/>
    </row>
    <row r="472" spans="3:3" ht="15.75" customHeight="1">
      <c r="C472" s="53"/>
    </row>
    <row r="473" spans="3:3" ht="15.75" customHeight="1">
      <c r="C473" s="53"/>
    </row>
    <row r="474" spans="3:3" ht="15.75" customHeight="1">
      <c r="C474" s="53"/>
    </row>
    <row r="475" spans="3:3" ht="15.75" customHeight="1">
      <c r="C475" s="53"/>
    </row>
    <row r="476" spans="3:3" ht="15.75" customHeight="1">
      <c r="C476" s="53"/>
    </row>
    <row r="477" spans="3:3" ht="15.75" customHeight="1">
      <c r="C477" s="53"/>
    </row>
    <row r="478" spans="3:3" ht="15.75" customHeight="1">
      <c r="C478" s="53"/>
    </row>
    <row r="479" spans="3:3" ht="15.75" customHeight="1">
      <c r="C479" s="53"/>
    </row>
    <row r="480" spans="3:3" ht="15.75" customHeight="1">
      <c r="C480" s="53"/>
    </row>
    <row r="481" spans="3:3" ht="15.75" customHeight="1">
      <c r="C481" s="53"/>
    </row>
    <row r="482" spans="3:3" ht="15.75" customHeight="1">
      <c r="C482" s="53"/>
    </row>
    <row r="483" spans="3:3" ht="15.75" customHeight="1">
      <c r="C483" s="53"/>
    </row>
    <row r="484" spans="3:3" ht="15.75" customHeight="1">
      <c r="C484" s="53"/>
    </row>
    <row r="485" spans="3:3" ht="15.75" customHeight="1">
      <c r="C485" s="53"/>
    </row>
    <row r="486" spans="3:3" ht="15.75" customHeight="1">
      <c r="C486" s="53"/>
    </row>
    <row r="487" spans="3:3" ht="15.75" customHeight="1">
      <c r="C487" s="53"/>
    </row>
    <row r="488" spans="3:3" ht="15.75" customHeight="1">
      <c r="C488" s="53"/>
    </row>
    <row r="489" spans="3:3" ht="15.75" customHeight="1">
      <c r="C489" s="53"/>
    </row>
    <row r="490" spans="3:3" ht="15.75" customHeight="1">
      <c r="C490" s="53"/>
    </row>
    <row r="491" spans="3:3" ht="15.75" customHeight="1">
      <c r="C491" s="53"/>
    </row>
    <row r="492" spans="3:3" ht="15.75" customHeight="1">
      <c r="C492" s="53"/>
    </row>
    <row r="493" spans="3:3" ht="15.75" customHeight="1">
      <c r="C493" s="53"/>
    </row>
    <row r="494" spans="3:3" ht="15.75" customHeight="1">
      <c r="C494" s="53"/>
    </row>
    <row r="495" spans="3:3" ht="15.75" customHeight="1">
      <c r="C495" s="53"/>
    </row>
    <row r="496" spans="3:3" ht="15.75" customHeight="1">
      <c r="C496" s="53"/>
    </row>
    <row r="497" spans="3:3" ht="15.75" customHeight="1">
      <c r="C497" s="53"/>
    </row>
    <row r="498" spans="3:3" ht="15.75" customHeight="1">
      <c r="C498" s="53"/>
    </row>
    <row r="499" spans="3:3" ht="15.75" customHeight="1">
      <c r="C499" s="53"/>
    </row>
    <row r="500" spans="3:3" ht="15.75" customHeight="1">
      <c r="C500" s="53"/>
    </row>
    <row r="501" spans="3:3" ht="15.75" customHeight="1">
      <c r="C501" s="53"/>
    </row>
    <row r="502" spans="3:3" ht="15.75" customHeight="1">
      <c r="C502" s="53"/>
    </row>
    <row r="503" spans="3:3" ht="15.75" customHeight="1">
      <c r="C503" s="53"/>
    </row>
    <row r="504" spans="3:3" ht="15.75" customHeight="1">
      <c r="C504" s="53"/>
    </row>
    <row r="505" spans="3:3" ht="15.75" customHeight="1">
      <c r="C505" s="53"/>
    </row>
    <row r="506" spans="3:3" ht="15.75" customHeight="1">
      <c r="C506" s="53"/>
    </row>
    <row r="507" spans="3:3" ht="15.75" customHeight="1">
      <c r="C507" s="53"/>
    </row>
    <row r="508" spans="3:3" ht="15.75" customHeight="1">
      <c r="C508" s="53"/>
    </row>
    <row r="509" spans="3:3" ht="15.75" customHeight="1">
      <c r="C509" s="53"/>
    </row>
    <row r="510" spans="3:3" ht="15.75" customHeight="1">
      <c r="C510" s="53"/>
    </row>
    <row r="511" spans="3:3" ht="15.75" customHeight="1">
      <c r="C511" s="53"/>
    </row>
    <row r="512" spans="3:3" ht="15.75" customHeight="1">
      <c r="C512" s="53"/>
    </row>
    <row r="513" spans="3:3" ht="15.75" customHeight="1">
      <c r="C513" s="53"/>
    </row>
    <row r="514" spans="3:3" ht="15.75" customHeight="1">
      <c r="C514" s="53"/>
    </row>
    <row r="515" spans="3:3" ht="15.75" customHeight="1">
      <c r="C515" s="53"/>
    </row>
    <row r="516" spans="3:3" ht="15.75" customHeight="1">
      <c r="C516" s="53"/>
    </row>
    <row r="517" spans="3:3" ht="15.75" customHeight="1">
      <c r="C517" s="53"/>
    </row>
    <row r="518" spans="3:3" ht="15.75" customHeight="1">
      <c r="C518" s="53"/>
    </row>
    <row r="519" spans="3:3" ht="15.75" customHeight="1">
      <c r="C519" s="53"/>
    </row>
    <row r="520" spans="3:3" ht="15.75" customHeight="1">
      <c r="C520" s="53"/>
    </row>
    <row r="521" spans="3:3" ht="15.75" customHeight="1">
      <c r="C521" s="53"/>
    </row>
    <row r="522" spans="3:3" ht="15.75" customHeight="1">
      <c r="C522" s="53"/>
    </row>
    <row r="523" spans="3:3" ht="15.75" customHeight="1">
      <c r="C523" s="53"/>
    </row>
    <row r="524" spans="3:3" ht="15.75" customHeight="1">
      <c r="C524" s="53"/>
    </row>
    <row r="525" spans="3:3" ht="15.75" customHeight="1">
      <c r="C525" s="53"/>
    </row>
    <row r="526" spans="3:3" ht="15.75" customHeight="1">
      <c r="C526" s="53"/>
    </row>
    <row r="527" spans="3:3" ht="15.75" customHeight="1">
      <c r="C527" s="53"/>
    </row>
    <row r="528" spans="3:3" ht="15.75" customHeight="1">
      <c r="C528" s="53"/>
    </row>
    <row r="529" spans="3:3" ht="15.75" customHeight="1">
      <c r="C529" s="53"/>
    </row>
    <row r="530" spans="3:3" ht="15.75" customHeight="1">
      <c r="C530" s="53"/>
    </row>
    <row r="531" spans="3:3" ht="15.75" customHeight="1">
      <c r="C531" s="53"/>
    </row>
    <row r="532" spans="3:3" ht="15.75" customHeight="1">
      <c r="C532" s="53"/>
    </row>
    <row r="533" spans="3:3" ht="15.75" customHeight="1">
      <c r="C533" s="53"/>
    </row>
    <row r="534" spans="3:3" ht="15.75" customHeight="1">
      <c r="C534" s="53"/>
    </row>
    <row r="535" spans="3:3" ht="15.75" customHeight="1">
      <c r="C535" s="53"/>
    </row>
    <row r="536" spans="3:3" ht="15.75" customHeight="1">
      <c r="C536" s="53"/>
    </row>
    <row r="537" spans="3:3" ht="15.75" customHeight="1">
      <c r="C537" s="53"/>
    </row>
    <row r="538" spans="3:3" ht="15.75" customHeight="1">
      <c r="C538" s="53"/>
    </row>
    <row r="539" spans="3:3" ht="15.75" customHeight="1">
      <c r="C539" s="53"/>
    </row>
    <row r="540" spans="3:3" ht="15.75" customHeight="1">
      <c r="C540" s="53"/>
    </row>
    <row r="541" spans="3:3" ht="15.75" customHeight="1">
      <c r="C541" s="53"/>
    </row>
    <row r="542" spans="3:3" ht="15.75" customHeight="1">
      <c r="C542" s="53"/>
    </row>
    <row r="543" spans="3:3" ht="15.75" customHeight="1">
      <c r="C543" s="53"/>
    </row>
    <row r="544" spans="3:3" ht="15.75" customHeight="1">
      <c r="C544" s="53"/>
    </row>
    <row r="545" spans="3:3" ht="15.75" customHeight="1">
      <c r="C545" s="53"/>
    </row>
    <row r="546" spans="3:3" ht="15.75" customHeight="1">
      <c r="C546" s="53"/>
    </row>
    <row r="547" spans="3:3" ht="15.75" customHeight="1">
      <c r="C547" s="53"/>
    </row>
    <row r="548" spans="3:3" ht="15.75" customHeight="1">
      <c r="C548" s="53"/>
    </row>
    <row r="549" spans="3:3" ht="15.75" customHeight="1">
      <c r="C549" s="53"/>
    </row>
    <row r="550" spans="3:3" ht="15.75" customHeight="1">
      <c r="C550" s="53"/>
    </row>
    <row r="551" spans="3:3" ht="15.75" customHeight="1">
      <c r="C551" s="53"/>
    </row>
    <row r="552" spans="3:3" ht="15.75" customHeight="1">
      <c r="C552" s="53"/>
    </row>
    <row r="553" spans="3:3" ht="15.75" customHeight="1">
      <c r="C553" s="53"/>
    </row>
    <row r="554" spans="3:3" ht="15.75" customHeight="1">
      <c r="C554" s="53"/>
    </row>
    <row r="555" spans="3:3" ht="15.75" customHeight="1">
      <c r="C555" s="53"/>
    </row>
    <row r="556" spans="3:3" ht="15.75" customHeight="1">
      <c r="C556" s="53"/>
    </row>
    <row r="557" spans="3:3" ht="15.75" customHeight="1">
      <c r="C557" s="53"/>
    </row>
    <row r="558" spans="3:3" ht="15.75" customHeight="1">
      <c r="C558" s="53"/>
    </row>
    <row r="559" spans="3:3" ht="15.75" customHeight="1">
      <c r="C559" s="53"/>
    </row>
    <row r="560" spans="3:3" ht="15.75" customHeight="1">
      <c r="C560" s="53"/>
    </row>
    <row r="561" spans="3:3" ht="15.75" customHeight="1">
      <c r="C561" s="53"/>
    </row>
    <row r="562" spans="3:3" ht="15.75" customHeight="1">
      <c r="C562" s="53"/>
    </row>
    <row r="563" spans="3:3" ht="15.75" customHeight="1">
      <c r="C563" s="53"/>
    </row>
    <row r="564" spans="3:3" ht="15.75" customHeight="1">
      <c r="C564" s="53"/>
    </row>
    <row r="565" spans="3:3" ht="15.75" customHeight="1">
      <c r="C565" s="53"/>
    </row>
    <row r="566" spans="3:3" ht="15.75" customHeight="1">
      <c r="C566" s="53"/>
    </row>
    <row r="567" spans="3:3" ht="15.75" customHeight="1">
      <c r="C567" s="53"/>
    </row>
    <row r="568" spans="3:3" ht="15.75" customHeight="1">
      <c r="C568" s="53"/>
    </row>
    <row r="569" spans="3:3" ht="15.75" customHeight="1">
      <c r="C569" s="53"/>
    </row>
    <row r="570" spans="3:3" ht="15.75" customHeight="1">
      <c r="C570" s="53"/>
    </row>
    <row r="571" spans="3:3" ht="15.75" customHeight="1">
      <c r="C571" s="53"/>
    </row>
    <row r="572" spans="3:3" ht="15.75" customHeight="1">
      <c r="C572" s="53"/>
    </row>
    <row r="573" spans="3:3" ht="15.75" customHeight="1">
      <c r="C573" s="53"/>
    </row>
    <row r="574" spans="3:3" ht="15.75" customHeight="1">
      <c r="C574" s="53"/>
    </row>
    <row r="575" spans="3:3" ht="15.75" customHeight="1">
      <c r="C575" s="53"/>
    </row>
    <row r="576" spans="3:3" ht="15.75" customHeight="1">
      <c r="C576" s="53"/>
    </row>
    <row r="577" spans="3:3" ht="15.75" customHeight="1">
      <c r="C577" s="53"/>
    </row>
    <row r="578" spans="3:3" ht="15.75" customHeight="1">
      <c r="C578" s="53"/>
    </row>
    <row r="579" spans="3:3" ht="15.75" customHeight="1">
      <c r="C579" s="53"/>
    </row>
    <row r="580" spans="3:3" ht="15.75" customHeight="1">
      <c r="C580" s="53"/>
    </row>
    <row r="581" spans="3:3" ht="15.75" customHeight="1">
      <c r="C581" s="53"/>
    </row>
    <row r="582" spans="3:3" ht="15.75" customHeight="1">
      <c r="C582" s="53"/>
    </row>
    <row r="583" spans="3:3" ht="15.75" customHeight="1">
      <c r="C583" s="53"/>
    </row>
    <row r="584" spans="3:3" ht="15.75" customHeight="1">
      <c r="C584" s="53"/>
    </row>
    <row r="585" spans="3:3" ht="15.75" customHeight="1">
      <c r="C585" s="53"/>
    </row>
    <row r="586" spans="3:3" ht="15.75" customHeight="1">
      <c r="C586" s="53"/>
    </row>
    <row r="587" spans="3:3" ht="15.75" customHeight="1">
      <c r="C587" s="53"/>
    </row>
    <row r="588" spans="3:3" ht="15.75" customHeight="1">
      <c r="C588" s="53"/>
    </row>
    <row r="589" spans="3:3" ht="15.75" customHeight="1">
      <c r="C589" s="53"/>
    </row>
    <row r="590" spans="3:3" ht="15.75" customHeight="1">
      <c r="C590" s="53"/>
    </row>
    <row r="591" spans="3:3" ht="15.75" customHeight="1">
      <c r="C591" s="53"/>
    </row>
    <row r="592" spans="3:3" ht="15.75" customHeight="1">
      <c r="C592" s="53"/>
    </row>
    <row r="593" spans="3:3" ht="15.75" customHeight="1">
      <c r="C593" s="53"/>
    </row>
    <row r="594" spans="3:3" ht="15.75" customHeight="1">
      <c r="C594" s="53"/>
    </row>
    <row r="595" spans="3:3" ht="15.75" customHeight="1">
      <c r="C595" s="53"/>
    </row>
    <row r="596" spans="3:3" ht="15.75" customHeight="1">
      <c r="C596" s="53"/>
    </row>
    <row r="597" spans="3:3" ht="15.75" customHeight="1">
      <c r="C597" s="53"/>
    </row>
    <row r="598" spans="3:3" ht="15.75" customHeight="1">
      <c r="C598" s="53"/>
    </row>
    <row r="599" spans="3:3" ht="15.75" customHeight="1">
      <c r="C599" s="53"/>
    </row>
    <row r="600" spans="3:3" ht="15.75" customHeight="1">
      <c r="C600" s="53"/>
    </row>
    <row r="601" spans="3:3" ht="15.75" customHeight="1">
      <c r="C601" s="53"/>
    </row>
    <row r="602" spans="3:3" ht="15.75" customHeight="1">
      <c r="C602" s="53"/>
    </row>
    <row r="603" spans="3:3" ht="15.75" customHeight="1">
      <c r="C603" s="53"/>
    </row>
    <row r="604" spans="3:3" ht="15.75" customHeight="1">
      <c r="C604" s="53"/>
    </row>
    <row r="605" spans="3:3" ht="15.75" customHeight="1">
      <c r="C605" s="53"/>
    </row>
    <row r="606" spans="3:3" ht="15.75" customHeight="1">
      <c r="C606" s="53"/>
    </row>
    <row r="607" spans="3:3" ht="15.75" customHeight="1">
      <c r="C607" s="53"/>
    </row>
    <row r="608" spans="3:3" ht="15.75" customHeight="1">
      <c r="C608" s="53"/>
    </row>
    <row r="609" spans="3:3" ht="15.75" customHeight="1">
      <c r="C609" s="53"/>
    </row>
    <row r="610" spans="3:3" ht="15.75" customHeight="1">
      <c r="C610" s="53"/>
    </row>
    <row r="611" spans="3:3" ht="15.75" customHeight="1">
      <c r="C611" s="53"/>
    </row>
    <row r="612" spans="3:3" ht="15.75" customHeight="1">
      <c r="C612" s="53"/>
    </row>
    <row r="613" spans="3:3" ht="15.75" customHeight="1">
      <c r="C613" s="53"/>
    </row>
    <row r="614" spans="3:3" ht="15.75" customHeight="1">
      <c r="C614" s="53"/>
    </row>
    <row r="615" spans="3:3" ht="15.75" customHeight="1">
      <c r="C615" s="53"/>
    </row>
    <row r="616" spans="3:3" ht="15.75" customHeight="1">
      <c r="C616" s="53"/>
    </row>
    <row r="617" spans="3:3" ht="15.75" customHeight="1">
      <c r="C617" s="53"/>
    </row>
    <row r="618" spans="3:3" ht="15.75" customHeight="1">
      <c r="C618" s="53"/>
    </row>
    <row r="619" spans="3:3" ht="15.75" customHeight="1">
      <c r="C619" s="53"/>
    </row>
    <row r="620" spans="3:3" ht="15.75" customHeight="1">
      <c r="C620" s="53"/>
    </row>
    <row r="621" spans="3:3" ht="15.75" customHeight="1">
      <c r="C621" s="53"/>
    </row>
    <row r="622" spans="3:3" ht="15.75" customHeight="1">
      <c r="C622" s="53"/>
    </row>
    <row r="623" spans="3:3" ht="15.75" customHeight="1">
      <c r="C623" s="53"/>
    </row>
    <row r="624" spans="3:3" ht="15.75" customHeight="1">
      <c r="C624" s="53"/>
    </row>
    <row r="625" spans="3:3" ht="15.75" customHeight="1">
      <c r="C625" s="53"/>
    </row>
    <row r="626" spans="3:3" ht="15.75" customHeight="1">
      <c r="C626" s="53"/>
    </row>
    <row r="627" spans="3:3" ht="15.75" customHeight="1">
      <c r="C627" s="53"/>
    </row>
    <row r="628" spans="3:3" ht="15.75" customHeight="1">
      <c r="C628" s="53"/>
    </row>
    <row r="629" spans="3:3" ht="15.75" customHeight="1">
      <c r="C629" s="53"/>
    </row>
    <row r="630" spans="3:3" ht="15.75" customHeight="1">
      <c r="C630" s="53"/>
    </row>
    <row r="631" spans="3:3" ht="15.75" customHeight="1">
      <c r="C631" s="53"/>
    </row>
    <row r="632" spans="3:3" ht="15.75" customHeight="1">
      <c r="C632" s="53"/>
    </row>
    <row r="633" spans="3:3" ht="15.75" customHeight="1">
      <c r="C633" s="53"/>
    </row>
    <row r="634" spans="3:3" ht="15.75" customHeight="1">
      <c r="C634" s="53"/>
    </row>
    <row r="635" spans="3:3" ht="15.75" customHeight="1">
      <c r="C635" s="53"/>
    </row>
    <row r="636" spans="3:3" ht="15.75" customHeight="1">
      <c r="C636" s="53"/>
    </row>
    <row r="637" spans="3:3" ht="15.75" customHeight="1">
      <c r="C637" s="53"/>
    </row>
    <row r="638" spans="3:3" ht="15.75" customHeight="1">
      <c r="C638" s="53"/>
    </row>
    <row r="639" spans="3:3" ht="15.75" customHeight="1">
      <c r="C639" s="53"/>
    </row>
    <row r="640" spans="3:3" ht="15.75" customHeight="1">
      <c r="C640" s="53"/>
    </row>
    <row r="641" spans="3:3" ht="15.75" customHeight="1">
      <c r="C641" s="53"/>
    </row>
    <row r="642" spans="3:3" ht="15.75" customHeight="1">
      <c r="C642" s="53"/>
    </row>
    <row r="643" spans="3:3" ht="15.75" customHeight="1">
      <c r="C643" s="53"/>
    </row>
    <row r="644" spans="3:3" ht="15.75" customHeight="1">
      <c r="C644" s="53"/>
    </row>
    <row r="645" spans="3:3" ht="15.75" customHeight="1">
      <c r="C645" s="53"/>
    </row>
    <row r="646" spans="3:3" ht="15.75" customHeight="1">
      <c r="C646" s="53"/>
    </row>
    <row r="647" spans="3:3" ht="15.75" customHeight="1">
      <c r="C647" s="53"/>
    </row>
    <row r="648" spans="3:3" ht="15.75" customHeight="1">
      <c r="C648" s="53"/>
    </row>
    <row r="649" spans="3:3" ht="15.75" customHeight="1">
      <c r="C649" s="53"/>
    </row>
    <row r="650" spans="3:3" ht="15.75" customHeight="1">
      <c r="C650" s="53"/>
    </row>
    <row r="651" spans="3:3" ht="15.75" customHeight="1">
      <c r="C651" s="53"/>
    </row>
    <row r="652" spans="3:3" ht="15.75" customHeight="1">
      <c r="C652" s="53"/>
    </row>
    <row r="653" spans="3:3" ht="15.75" customHeight="1">
      <c r="C653" s="53"/>
    </row>
    <row r="654" spans="3:3" ht="15.75" customHeight="1">
      <c r="C654" s="53"/>
    </row>
    <row r="655" spans="3:3" ht="15.75" customHeight="1">
      <c r="C655" s="53"/>
    </row>
    <row r="656" spans="3:3" ht="15.75" customHeight="1">
      <c r="C656" s="53"/>
    </row>
    <row r="657" spans="3:3" ht="15.75" customHeight="1">
      <c r="C657" s="53"/>
    </row>
    <row r="658" spans="3:3" ht="15.75" customHeight="1">
      <c r="C658" s="53"/>
    </row>
    <row r="659" spans="3:3" ht="15.75" customHeight="1">
      <c r="C659" s="53"/>
    </row>
    <row r="660" spans="3:3" ht="15.75" customHeight="1">
      <c r="C660" s="53"/>
    </row>
    <row r="661" spans="3:3" ht="15.75" customHeight="1">
      <c r="C661" s="53"/>
    </row>
    <row r="662" spans="3:3" ht="15.75" customHeight="1">
      <c r="C662" s="53"/>
    </row>
    <row r="663" spans="3:3" ht="15.75" customHeight="1">
      <c r="C663" s="53"/>
    </row>
    <row r="664" spans="3:3" ht="15.75" customHeight="1">
      <c r="C664" s="53"/>
    </row>
    <row r="665" spans="3:3" ht="15.75" customHeight="1">
      <c r="C665" s="53"/>
    </row>
    <row r="666" spans="3:3" ht="15.75" customHeight="1">
      <c r="C666" s="53"/>
    </row>
    <row r="667" spans="3:3" ht="15.75" customHeight="1">
      <c r="C667" s="53"/>
    </row>
    <row r="668" spans="3:3" ht="15.75" customHeight="1">
      <c r="C668" s="53"/>
    </row>
    <row r="669" spans="3:3" ht="15.75" customHeight="1">
      <c r="C669" s="53"/>
    </row>
    <row r="670" spans="3:3" ht="15.75" customHeight="1">
      <c r="C670" s="53"/>
    </row>
    <row r="671" spans="3:3" ht="15.75" customHeight="1">
      <c r="C671" s="53"/>
    </row>
    <row r="672" spans="3:3" ht="15.75" customHeight="1">
      <c r="C672" s="53"/>
    </row>
    <row r="673" spans="3:3" ht="15.75" customHeight="1">
      <c r="C673" s="53"/>
    </row>
    <row r="674" spans="3:3" ht="15.75" customHeight="1">
      <c r="C674" s="53"/>
    </row>
    <row r="675" spans="3:3" ht="15.75" customHeight="1">
      <c r="C675" s="53"/>
    </row>
    <row r="676" spans="3:3" ht="15.75" customHeight="1">
      <c r="C676" s="53"/>
    </row>
    <row r="677" spans="3:3" ht="15.75" customHeight="1">
      <c r="C677" s="53"/>
    </row>
    <row r="678" spans="3:3" ht="15.75" customHeight="1">
      <c r="C678" s="53"/>
    </row>
    <row r="679" spans="3:3" ht="15.75" customHeight="1">
      <c r="C679" s="53"/>
    </row>
    <row r="680" spans="3:3" ht="15.75" customHeight="1">
      <c r="C680" s="53"/>
    </row>
    <row r="681" spans="3:3" ht="15.75" customHeight="1">
      <c r="C681" s="53"/>
    </row>
    <row r="682" spans="3:3" ht="15.75" customHeight="1">
      <c r="C682" s="53"/>
    </row>
    <row r="683" spans="3:3" ht="15.75" customHeight="1">
      <c r="C683" s="53"/>
    </row>
    <row r="684" spans="3:3" ht="15.75" customHeight="1">
      <c r="C684" s="53"/>
    </row>
    <row r="685" spans="3:3" ht="15.75" customHeight="1">
      <c r="C685" s="53"/>
    </row>
    <row r="686" spans="3:3" ht="15.75" customHeight="1">
      <c r="C686" s="53"/>
    </row>
    <row r="687" spans="3:3" ht="15.75" customHeight="1">
      <c r="C687" s="53"/>
    </row>
    <row r="688" spans="3:3" ht="15.75" customHeight="1">
      <c r="C688" s="53"/>
    </row>
    <row r="689" spans="3:3" ht="15.75" customHeight="1">
      <c r="C689" s="53"/>
    </row>
    <row r="690" spans="3:3" ht="15.75" customHeight="1">
      <c r="C690" s="53"/>
    </row>
    <row r="691" spans="3:3" ht="15.75" customHeight="1">
      <c r="C691" s="53"/>
    </row>
    <row r="692" spans="3:3" ht="15.75" customHeight="1">
      <c r="C692" s="53"/>
    </row>
    <row r="693" spans="3:3" ht="15.75" customHeight="1">
      <c r="C693" s="53"/>
    </row>
    <row r="694" spans="3:3" ht="15.75" customHeight="1">
      <c r="C694" s="53"/>
    </row>
    <row r="695" spans="3:3" ht="15.75" customHeight="1">
      <c r="C695" s="53"/>
    </row>
    <row r="696" spans="3:3" ht="15.75" customHeight="1">
      <c r="C696" s="53"/>
    </row>
    <row r="697" spans="3:3" ht="15.75" customHeight="1">
      <c r="C697" s="53"/>
    </row>
    <row r="698" spans="3:3" ht="15.75" customHeight="1">
      <c r="C698" s="53"/>
    </row>
    <row r="699" spans="3:3" ht="15.75" customHeight="1">
      <c r="C699" s="53"/>
    </row>
    <row r="700" spans="3:3" ht="15.75" customHeight="1">
      <c r="C700" s="53"/>
    </row>
    <row r="701" spans="3:3" ht="15.75" customHeight="1">
      <c r="C701" s="53"/>
    </row>
    <row r="702" spans="3:3" ht="15.75" customHeight="1">
      <c r="C702" s="53"/>
    </row>
    <row r="703" spans="3:3" ht="15.75" customHeight="1">
      <c r="C703" s="53"/>
    </row>
    <row r="704" spans="3:3" ht="15.75" customHeight="1">
      <c r="C704" s="53"/>
    </row>
    <row r="705" spans="3:3" ht="15.75" customHeight="1">
      <c r="C705" s="53"/>
    </row>
    <row r="706" spans="3:3" ht="15.75" customHeight="1">
      <c r="C706" s="53"/>
    </row>
    <row r="707" spans="3:3" ht="15.75" customHeight="1">
      <c r="C707" s="53"/>
    </row>
    <row r="708" spans="3:3" ht="15.75" customHeight="1">
      <c r="C708" s="53"/>
    </row>
    <row r="709" spans="3:3" ht="15.75" customHeight="1">
      <c r="C709" s="53"/>
    </row>
    <row r="710" spans="3:3" ht="15.75" customHeight="1">
      <c r="C710" s="53"/>
    </row>
    <row r="711" spans="3:3" ht="15.75" customHeight="1">
      <c r="C711" s="53"/>
    </row>
    <row r="712" spans="3:3" ht="15.75" customHeight="1">
      <c r="C712" s="53"/>
    </row>
    <row r="713" spans="3:3" ht="15.75" customHeight="1">
      <c r="C713" s="53"/>
    </row>
    <row r="714" spans="3:3" ht="15.75" customHeight="1">
      <c r="C714" s="53"/>
    </row>
    <row r="715" spans="3:3" ht="15.75" customHeight="1">
      <c r="C715" s="53"/>
    </row>
    <row r="716" spans="3:3" ht="15.75" customHeight="1">
      <c r="C716" s="53"/>
    </row>
    <row r="717" spans="3:3" ht="15.75" customHeight="1">
      <c r="C717" s="53"/>
    </row>
    <row r="718" spans="3:3" ht="15.75" customHeight="1">
      <c r="C718" s="53"/>
    </row>
    <row r="719" spans="3:3" ht="15.75" customHeight="1">
      <c r="C719" s="53"/>
    </row>
    <row r="720" spans="3:3" ht="15.75" customHeight="1">
      <c r="C720" s="53"/>
    </row>
    <row r="721" spans="3:3" ht="15.75" customHeight="1">
      <c r="C721" s="53"/>
    </row>
    <row r="722" spans="3:3" ht="15.75" customHeight="1">
      <c r="C722" s="53"/>
    </row>
    <row r="723" spans="3:3" ht="15.75" customHeight="1">
      <c r="C723" s="53"/>
    </row>
    <row r="724" spans="3:3" ht="15.75" customHeight="1">
      <c r="C724" s="53"/>
    </row>
    <row r="725" spans="3:3" ht="15.75" customHeight="1">
      <c r="C725" s="53"/>
    </row>
    <row r="726" spans="3:3" ht="15.75" customHeight="1">
      <c r="C726" s="53"/>
    </row>
    <row r="727" spans="3:3" ht="15.75" customHeight="1">
      <c r="C727" s="53"/>
    </row>
    <row r="728" spans="3:3" ht="15.75" customHeight="1">
      <c r="C728" s="53"/>
    </row>
    <row r="729" spans="3:3" ht="15.75" customHeight="1">
      <c r="C729" s="53"/>
    </row>
    <row r="730" spans="3:3" ht="15.75" customHeight="1">
      <c r="C730" s="53"/>
    </row>
    <row r="731" spans="3:3" ht="15.75" customHeight="1">
      <c r="C731" s="53"/>
    </row>
    <row r="732" spans="3:3" ht="15.75" customHeight="1">
      <c r="C732" s="53"/>
    </row>
    <row r="733" spans="3:3" ht="15.75" customHeight="1">
      <c r="C733" s="53"/>
    </row>
    <row r="734" spans="3:3" ht="15.75" customHeight="1">
      <c r="C734" s="53"/>
    </row>
    <row r="735" spans="3:3" ht="15.75" customHeight="1">
      <c r="C735" s="53"/>
    </row>
    <row r="736" spans="3:3" ht="15.75" customHeight="1">
      <c r="C736" s="53"/>
    </row>
    <row r="737" spans="3:3" ht="15.75" customHeight="1">
      <c r="C737" s="53"/>
    </row>
    <row r="738" spans="3:3" ht="15.75" customHeight="1">
      <c r="C738" s="53"/>
    </row>
    <row r="739" spans="3:3" ht="15.75" customHeight="1">
      <c r="C739" s="53"/>
    </row>
    <row r="740" spans="3:3" ht="15.75" customHeight="1">
      <c r="C740" s="53"/>
    </row>
    <row r="741" spans="3:3" ht="15.75" customHeight="1">
      <c r="C741" s="53"/>
    </row>
    <row r="742" spans="3:3" ht="15.75" customHeight="1">
      <c r="C742" s="53"/>
    </row>
    <row r="743" spans="3:3" ht="15.75" customHeight="1">
      <c r="C743" s="53"/>
    </row>
    <row r="744" spans="3:3" ht="15.75" customHeight="1">
      <c r="C744" s="53"/>
    </row>
    <row r="745" spans="3:3" ht="15.75" customHeight="1">
      <c r="C745" s="53"/>
    </row>
    <row r="746" spans="3:3" ht="15.75" customHeight="1">
      <c r="C746" s="53"/>
    </row>
    <row r="747" spans="3:3" ht="15.75" customHeight="1">
      <c r="C747" s="53"/>
    </row>
    <row r="748" spans="3:3" ht="15.75" customHeight="1">
      <c r="C748" s="53"/>
    </row>
    <row r="749" spans="3:3" ht="15.75" customHeight="1">
      <c r="C749" s="53"/>
    </row>
    <row r="750" spans="3:3" ht="15.75" customHeight="1">
      <c r="C750" s="53"/>
    </row>
    <row r="751" spans="3:3" ht="15.75" customHeight="1">
      <c r="C751" s="53"/>
    </row>
    <row r="752" spans="3:3" ht="15.75" customHeight="1">
      <c r="C752" s="53"/>
    </row>
    <row r="753" spans="3:3" ht="15.75" customHeight="1">
      <c r="C753" s="53"/>
    </row>
    <row r="754" spans="3:3" ht="15.75" customHeight="1">
      <c r="C754" s="53"/>
    </row>
    <row r="755" spans="3:3" ht="15.75" customHeight="1">
      <c r="C755" s="53"/>
    </row>
    <row r="756" spans="3:3" ht="15.75" customHeight="1">
      <c r="C756" s="53"/>
    </row>
    <row r="757" spans="3:3" ht="15.75" customHeight="1">
      <c r="C757" s="53"/>
    </row>
    <row r="758" spans="3:3" ht="15.75" customHeight="1">
      <c r="C758" s="53"/>
    </row>
    <row r="759" spans="3:3" ht="15.75" customHeight="1">
      <c r="C759" s="53"/>
    </row>
    <row r="760" spans="3:3" ht="15.75" customHeight="1">
      <c r="C760" s="53"/>
    </row>
    <row r="761" spans="3:3" ht="15.75" customHeight="1">
      <c r="C761" s="53"/>
    </row>
    <row r="762" spans="3:3" ht="15.75" customHeight="1">
      <c r="C762" s="53"/>
    </row>
    <row r="763" spans="3:3" ht="15.75" customHeight="1">
      <c r="C763" s="53"/>
    </row>
    <row r="764" spans="3:3" ht="15.75" customHeight="1">
      <c r="C764" s="53"/>
    </row>
    <row r="765" spans="3:3" ht="15.75" customHeight="1">
      <c r="C765" s="53"/>
    </row>
    <row r="766" spans="3:3" ht="15.75" customHeight="1">
      <c r="C766" s="53"/>
    </row>
    <row r="767" spans="3:3" ht="15.75" customHeight="1">
      <c r="C767" s="53"/>
    </row>
    <row r="768" spans="3:3" ht="15.75" customHeight="1">
      <c r="C768" s="53"/>
    </row>
    <row r="769" spans="3:3" ht="15.75" customHeight="1">
      <c r="C769" s="53"/>
    </row>
    <row r="770" spans="3:3" ht="15.75" customHeight="1">
      <c r="C770" s="53"/>
    </row>
    <row r="771" spans="3:3" ht="15.75" customHeight="1">
      <c r="C771" s="53"/>
    </row>
    <row r="772" spans="3:3" ht="15.75" customHeight="1">
      <c r="C772" s="53"/>
    </row>
    <row r="773" spans="3:3" ht="15.75" customHeight="1">
      <c r="C773" s="53"/>
    </row>
    <row r="774" spans="3:3" ht="15.75" customHeight="1">
      <c r="C774" s="53"/>
    </row>
    <row r="775" spans="3:3" ht="15.75" customHeight="1">
      <c r="C775" s="53"/>
    </row>
    <row r="776" spans="3:3" ht="15.75" customHeight="1">
      <c r="C776" s="53"/>
    </row>
    <row r="777" spans="3:3" ht="15.75" customHeight="1">
      <c r="C777" s="53"/>
    </row>
    <row r="778" spans="3:3" ht="15.75" customHeight="1">
      <c r="C778" s="53"/>
    </row>
    <row r="779" spans="3:3" ht="15.75" customHeight="1">
      <c r="C779" s="53"/>
    </row>
    <row r="780" spans="3:3" ht="15.75" customHeight="1">
      <c r="C780" s="53"/>
    </row>
    <row r="781" spans="3:3" ht="15.75" customHeight="1">
      <c r="C781" s="53"/>
    </row>
    <row r="782" spans="3:3" ht="15.75" customHeight="1">
      <c r="C782" s="53"/>
    </row>
    <row r="783" spans="3:3" ht="15.75" customHeight="1">
      <c r="C783" s="53"/>
    </row>
    <row r="784" spans="3:3" ht="15.75" customHeight="1">
      <c r="C784" s="53"/>
    </row>
    <row r="785" spans="3:3" ht="15.75" customHeight="1">
      <c r="C785" s="53"/>
    </row>
    <row r="786" spans="3:3" ht="15.75" customHeight="1">
      <c r="C786" s="53"/>
    </row>
    <row r="787" spans="3:3" ht="15.75" customHeight="1">
      <c r="C787" s="53"/>
    </row>
    <row r="788" spans="3:3" ht="15.75" customHeight="1">
      <c r="C788" s="53"/>
    </row>
    <row r="789" spans="3:3" ht="15.75" customHeight="1">
      <c r="C789" s="53"/>
    </row>
    <row r="790" spans="3:3" ht="15.75" customHeight="1">
      <c r="C790" s="53"/>
    </row>
    <row r="791" spans="3:3" ht="15.75" customHeight="1">
      <c r="C791" s="53"/>
    </row>
    <row r="792" spans="3:3" ht="15.75" customHeight="1">
      <c r="C792" s="53"/>
    </row>
    <row r="793" spans="3:3" ht="15.75" customHeight="1">
      <c r="C793" s="53"/>
    </row>
    <row r="794" spans="3:3" ht="15.75" customHeight="1">
      <c r="C794" s="53"/>
    </row>
    <row r="795" spans="3:3" ht="15.75" customHeight="1">
      <c r="C795" s="53"/>
    </row>
    <row r="796" spans="3:3" ht="15.75" customHeight="1">
      <c r="C796" s="53"/>
    </row>
    <row r="797" spans="3:3" ht="15.75" customHeight="1">
      <c r="C797" s="53"/>
    </row>
    <row r="798" spans="3:3" ht="15.75" customHeight="1">
      <c r="C798" s="53"/>
    </row>
    <row r="799" spans="3:3" ht="15.75" customHeight="1">
      <c r="C799" s="53"/>
    </row>
    <row r="800" spans="3:3" ht="15.75" customHeight="1">
      <c r="C800" s="53"/>
    </row>
    <row r="801" spans="3:3" ht="15.75" customHeight="1">
      <c r="C801" s="53"/>
    </row>
    <row r="802" spans="3:3" ht="15.75" customHeight="1">
      <c r="C802" s="53"/>
    </row>
    <row r="803" spans="3:3" ht="15.75" customHeight="1">
      <c r="C803" s="53"/>
    </row>
    <row r="804" spans="3:3" ht="15.75" customHeight="1">
      <c r="C804" s="53"/>
    </row>
    <row r="805" spans="3:3" ht="15.75" customHeight="1">
      <c r="C805" s="53"/>
    </row>
    <row r="806" spans="3:3" ht="15.75" customHeight="1">
      <c r="C806" s="53"/>
    </row>
    <row r="807" spans="3:3" ht="15.75" customHeight="1">
      <c r="C807" s="53"/>
    </row>
    <row r="808" spans="3:3" ht="15.75" customHeight="1">
      <c r="C808" s="53"/>
    </row>
    <row r="809" spans="3:3" ht="15.75" customHeight="1">
      <c r="C809" s="53"/>
    </row>
    <row r="810" spans="3:3" ht="15.75" customHeight="1">
      <c r="C810" s="53"/>
    </row>
    <row r="811" spans="3:3" ht="15.75" customHeight="1">
      <c r="C811" s="53"/>
    </row>
    <row r="812" spans="3:3" ht="15.75" customHeight="1">
      <c r="C812" s="53"/>
    </row>
    <row r="813" spans="3:3" ht="15.75" customHeight="1">
      <c r="C813" s="53"/>
    </row>
    <row r="814" spans="3:3" ht="15.75" customHeight="1">
      <c r="C814" s="53"/>
    </row>
    <row r="815" spans="3:3" ht="15.75" customHeight="1">
      <c r="C815" s="53"/>
    </row>
    <row r="816" spans="3:3" ht="15.75" customHeight="1">
      <c r="C816" s="53"/>
    </row>
    <row r="817" spans="3:3" ht="15.75" customHeight="1">
      <c r="C817" s="53"/>
    </row>
    <row r="818" spans="3:3" ht="15.75" customHeight="1">
      <c r="C818" s="53"/>
    </row>
    <row r="819" spans="3:3" ht="15.75" customHeight="1">
      <c r="C819" s="53"/>
    </row>
    <row r="820" spans="3:3" ht="15.75" customHeight="1">
      <c r="C820" s="53"/>
    </row>
    <row r="821" spans="3:3" ht="15.75" customHeight="1">
      <c r="C821" s="53"/>
    </row>
    <row r="822" spans="3:3" ht="15.75" customHeight="1">
      <c r="C822" s="53"/>
    </row>
    <row r="823" spans="3:3" ht="15.75" customHeight="1">
      <c r="C823" s="53"/>
    </row>
    <row r="824" spans="3:3" ht="15.75" customHeight="1">
      <c r="C824" s="53"/>
    </row>
    <row r="825" spans="3:3" ht="15.75" customHeight="1">
      <c r="C825" s="53"/>
    </row>
    <row r="826" spans="3:3" ht="15.75" customHeight="1">
      <c r="C826" s="53"/>
    </row>
    <row r="827" spans="3:3" ht="15.75" customHeight="1">
      <c r="C827" s="53"/>
    </row>
    <row r="828" spans="3:3" ht="15.75" customHeight="1">
      <c r="C828" s="53"/>
    </row>
    <row r="829" spans="3:3" ht="15.75" customHeight="1">
      <c r="C829" s="53"/>
    </row>
    <row r="830" spans="3:3" ht="15.75" customHeight="1">
      <c r="C830" s="53"/>
    </row>
    <row r="831" spans="3:3" ht="15.75" customHeight="1">
      <c r="C831" s="53"/>
    </row>
    <row r="832" spans="3:3" ht="15.75" customHeight="1">
      <c r="C832" s="53"/>
    </row>
    <row r="833" spans="3:3" ht="15.75" customHeight="1">
      <c r="C833" s="53"/>
    </row>
    <row r="834" spans="3:3" ht="15.75" customHeight="1">
      <c r="C834" s="53"/>
    </row>
    <row r="835" spans="3:3" ht="15.75" customHeight="1">
      <c r="C835" s="53"/>
    </row>
    <row r="836" spans="3:3" ht="15.75" customHeight="1">
      <c r="C836" s="53"/>
    </row>
    <row r="837" spans="3:3" ht="15.75" customHeight="1">
      <c r="C837" s="53"/>
    </row>
    <row r="838" spans="3:3" ht="15.75" customHeight="1">
      <c r="C838" s="53"/>
    </row>
    <row r="839" spans="3:3" ht="15.75" customHeight="1">
      <c r="C839" s="53"/>
    </row>
    <row r="840" spans="3:3" ht="15.75" customHeight="1">
      <c r="C840" s="53"/>
    </row>
    <row r="841" spans="3:3" ht="15.75" customHeight="1">
      <c r="C841" s="53"/>
    </row>
    <row r="842" spans="3:3" ht="15.75" customHeight="1">
      <c r="C842" s="53"/>
    </row>
    <row r="843" spans="3:3" ht="15.75" customHeight="1">
      <c r="C843" s="53"/>
    </row>
    <row r="844" spans="3:3" ht="15.75" customHeight="1">
      <c r="C844" s="53"/>
    </row>
    <row r="845" spans="3:3" ht="15.75" customHeight="1">
      <c r="C845" s="53"/>
    </row>
    <row r="846" spans="3:3" ht="15.75" customHeight="1">
      <c r="C846" s="53"/>
    </row>
    <row r="847" spans="3:3" ht="15.75" customHeight="1">
      <c r="C847" s="53"/>
    </row>
    <row r="848" spans="3:3" ht="15.75" customHeight="1">
      <c r="C848" s="53"/>
    </row>
    <row r="849" spans="3:3" ht="15.75" customHeight="1">
      <c r="C849" s="53"/>
    </row>
    <row r="850" spans="3:3" ht="15.75" customHeight="1">
      <c r="C850" s="53"/>
    </row>
    <row r="851" spans="3:3" ht="15.75" customHeight="1">
      <c r="C851" s="53"/>
    </row>
    <row r="852" spans="3:3" ht="15.75" customHeight="1">
      <c r="C852" s="53"/>
    </row>
    <row r="853" spans="3:3" ht="15.75" customHeight="1">
      <c r="C853" s="53"/>
    </row>
    <row r="854" spans="3:3" ht="15.75" customHeight="1">
      <c r="C854" s="53"/>
    </row>
    <row r="855" spans="3:3" ht="15.75" customHeight="1">
      <c r="C855" s="53"/>
    </row>
    <row r="856" spans="3:3" ht="15.75" customHeight="1">
      <c r="C856" s="53"/>
    </row>
    <row r="857" spans="3:3" ht="15.75" customHeight="1">
      <c r="C857" s="53"/>
    </row>
    <row r="858" spans="3:3" ht="15.75" customHeight="1">
      <c r="C858" s="53"/>
    </row>
    <row r="859" spans="3:3" ht="15.75" customHeight="1">
      <c r="C859" s="53"/>
    </row>
    <row r="860" spans="3:3" ht="15.75" customHeight="1">
      <c r="C860" s="53"/>
    </row>
    <row r="861" spans="3:3" ht="15.75" customHeight="1">
      <c r="C861" s="53"/>
    </row>
    <row r="862" spans="3:3" ht="15.75" customHeight="1">
      <c r="C862" s="53"/>
    </row>
    <row r="863" spans="3:3" ht="15.75" customHeight="1">
      <c r="C863" s="53"/>
    </row>
    <row r="864" spans="3:3" ht="15.75" customHeight="1">
      <c r="C864" s="53"/>
    </row>
    <row r="865" spans="3:3" ht="15.75" customHeight="1">
      <c r="C865" s="53"/>
    </row>
    <row r="866" spans="3:3" ht="15.75" customHeight="1">
      <c r="C866" s="53"/>
    </row>
    <row r="867" spans="3:3" ht="15.75" customHeight="1">
      <c r="C867" s="53"/>
    </row>
    <row r="868" spans="3:3" ht="15.75" customHeight="1">
      <c r="C868" s="53"/>
    </row>
    <row r="869" spans="3:3" ht="15.75" customHeight="1">
      <c r="C869" s="53"/>
    </row>
    <row r="870" spans="3:3" ht="15.75" customHeight="1">
      <c r="C870" s="53"/>
    </row>
    <row r="871" spans="3:3" ht="15.75" customHeight="1">
      <c r="C871" s="53"/>
    </row>
    <row r="872" spans="3:3" ht="15.75" customHeight="1">
      <c r="C872" s="53"/>
    </row>
    <row r="873" spans="3:3" ht="15.75" customHeight="1">
      <c r="C873" s="53"/>
    </row>
    <row r="874" spans="3:3" ht="15.75" customHeight="1">
      <c r="C874" s="53"/>
    </row>
    <row r="875" spans="3:3" ht="15.75" customHeight="1">
      <c r="C875" s="53"/>
    </row>
    <row r="876" spans="3:3" ht="15.75" customHeight="1">
      <c r="C876" s="53"/>
    </row>
    <row r="877" spans="3:3" ht="15.75" customHeight="1">
      <c r="C877" s="53"/>
    </row>
    <row r="878" spans="3:3" ht="15.75" customHeight="1">
      <c r="C878" s="53"/>
    </row>
    <row r="879" spans="3:3" ht="15.75" customHeight="1">
      <c r="C879" s="53"/>
    </row>
    <row r="880" spans="3:3" ht="15.75" customHeight="1">
      <c r="C880" s="53"/>
    </row>
    <row r="881" spans="3:3" ht="15.75" customHeight="1">
      <c r="C881" s="53"/>
    </row>
    <row r="882" spans="3:3" ht="15.75" customHeight="1">
      <c r="C882" s="53"/>
    </row>
    <row r="883" spans="3:3" ht="15.75" customHeight="1">
      <c r="C883" s="53"/>
    </row>
    <row r="884" spans="3:3" ht="15.75" customHeight="1">
      <c r="C884" s="53"/>
    </row>
    <row r="885" spans="3:3" ht="15.75" customHeight="1">
      <c r="C885" s="53"/>
    </row>
    <row r="886" spans="3:3" ht="15.75" customHeight="1">
      <c r="C886" s="53"/>
    </row>
    <row r="887" spans="3:3" ht="15.75" customHeight="1">
      <c r="C887" s="53"/>
    </row>
    <row r="888" spans="3:3" ht="15.75" customHeight="1">
      <c r="C888" s="53"/>
    </row>
    <row r="889" spans="3:3" ht="15.75" customHeight="1">
      <c r="C889" s="53"/>
    </row>
    <row r="890" spans="3:3" ht="15.75" customHeight="1">
      <c r="C890" s="53"/>
    </row>
    <row r="891" spans="3:3" ht="15.75" customHeight="1">
      <c r="C891" s="53"/>
    </row>
    <row r="892" spans="3:3" ht="15.75" customHeight="1">
      <c r="C892" s="53"/>
    </row>
    <row r="893" spans="3:3" ht="15.75" customHeight="1">
      <c r="C893" s="53"/>
    </row>
    <row r="894" spans="3:3" ht="15.75" customHeight="1">
      <c r="C894" s="53"/>
    </row>
    <row r="895" spans="3:3" ht="15.75" customHeight="1">
      <c r="C895" s="53"/>
    </row>
    <row r="896" spans="3:3" ht="15.75" customHeight="1">
      <c r="C896" s="53"/>
    </row>
    <row r="897" spans="3:3" ht="15.75" customHeight="1">
      <c r="C897" s="53"/>
    </row>
    <row r="898" spans="3:3" ht="15.75" customHeight="1">
      <c r="C898" s="53"/>
    </row>
    <row r="899" spans="3:3" ht="15.75" customHeight="1">
      <c r="C899" s="53"/>
    </row>
    <row r="900" spans="3:3" ht="15.75" customHeight="1">
      <c r="C900" s="53"/>
    </row>
    <row r="901" spans="3:3" ht="15.75" customHeight="1">
      <c r="C901" s="53"/>
    </row>
    <row r="902" spans="3:3" ht="15.75" customHeight="1">
      <c r="C902" s="53"/>
    </row>
    <row r="903" spans="3:3" ht="15.75" customHeight="1">
      <c r="C903" s="53"/>
    </row>
    <row r="904" spans="3:3" ht="15.75" customHeight="1">
      <c r="C904" s="53"/>
    </row>
    <row r="905" spans="3:3" ht="15.75" customHeight="1">
      <c r="C905" s="53"/>
    </row>
    <row r="906" spans="3:3" ht="15.75" customHeight="1">
      <c r="C906" s="53"/>
    </row>
    <row r="907" spans="3:3" ht="15.75" customHeight="1">
      <c r="C907" s="53"/>
    </row>
    <row r="908" spans="3:3" ht="15.75" customHeight="1">
      <c r="C908" s="53"/>
    </row>
    <row r="909" spans="3:3" ht="15.75" customHeight="1">
      <c r="C909" s="53"/>
    </row>
    <row r="910" spans="3:3" ht="15.75" customHeight="1">
      <c r="C910" s="53"/>
    </row>
    <row r="911" spans="3:3" ht="15.75" customHeight="1">
      <c r="C911" s="53"/>
    </row>
    <row r="912" spans="3:3" ht="15.75" customHeight="1">
      <c r="C912" s="53"/>
    </row>
    <row r="913" spans="3:3" ht="15.75" customHeight="1">
      <c r="C913" s="53"/>
    </row>
    <row r="914" spans="3:3" ht="15.75" customHeight="1">
      <c r="C914" s="53"/>
    </row>
    <row r="915" spans="3:3" ht="15.75" customHeight="1">
      <c r="C915" s="53"/>
    </row>
    <row r="916" spans="3:3" ht="15.75" customHeight="1">
      <c r="C916" s="53"/>
    </row>
    <row r="917" spans="3:3" ht="15.75" customHeight="1">
      <c r="C917" s="53"/>
    </row>
    <row r="918" spans="3:3" ht="15.75" customHeight="1">
      <c r="C918" s="53"/>
    </row>
    <row r="919" spans="3:3" ht="15.75" customHeight="1">
      <c r="C919" s="53"/>
    </row>
    <row r="920" spans="3:3" ht="15.75" customHeight="1">
      <c r="C920" s="53"/>
    </row>
    <row r="921" spans="3:3" ht="15.75" customHeight="1">
      <c r="C921" s="53"/>
    </row>
    <row r="922" spans="3:3" ht="15.75" customHeight="1">
      <c r="C922" s="53"/>
    </row>
    <row r="923" spans="3:3" ht="15.75" customHeight="1">
      <c r="C923" s="53"/>
    </row>
    <row r="924" spans="3:3" ht="15.75" customHeight="1">
      <c r="C924" s="53"/>
    </row>
    <row r="925" spans="3:3" ht="15.75" customHeight="1">
      <c r="C925" s="53"/>
    </row>
    <row r="926" spans="3:3" ht="15.75" customHeight="1">
      <c r="C926" s="53"/>
    </row>
    <row r="927" spans="3:3" ht="15.75" customHeight="1">
      <c r="C927" s="53"/>
    </row>
    <row r="928" spans="3:3" ht="15.75" customHeight="1">
      <c r="C928" s="53"/>
    </row>
    <row r="929" spans="3:3" ht="15.75" customHeight="1">
      <c r="C929" s="53"/>
    </row>
    <row r="930" spans="3:3" ht="15.75" customHeight="1">
      <c r="C930" s="53"/>
    </row>
    <row r="931" spans="3:3" ht="15.75" customHeight="1">
      <c r="C931" s="53"/>
    </row>
    <row r="932" spans="3:3" ht="15.75" customHeight="1">
      <c r="C932" s="53"/>
    </row>
    <row r="933" spans="3:3" ht="15.75" customHeight="1">
      <c r="C933" s="53"/>
    </row>
    <row r="934" spans="3:3" ht="15.75" customHeight="1">
      <c r="C934" s="53"/>
    </row>
    <row r="935" spans="3:3" ht="15.75" customHeight="1">
      <c r="C935" s="53"/>
    </row>
    <row r="936" spans="3:3" ht="15.75" customHeight="1">
      <c r="C936" s="53"/>
    </row>
    <row r="937" spans="3:3" ht="15.75" customHeight="1">
      <c r="C937" s="53"/>
    </row>
    <row r="938" spans="3:3" ht="15.75" customHeight="1">
      <c r="C938" s="53"/>
    </row>
    <row r="939" spans="3:3" ht="15.75" customHeight="1">
      <c r="C939" s="53"/>
    </row>
    <row r="940" spans="3:3" ht="15.75" customHeight="1">
      <c r="C940" s="53"/>
    </row>
    <row r="941" spans="3:3" ht="15.75" customHeight="1">
      <c r="C941" s="53"/>
    </row>
    <row r="942" spans="3:3" ht="15.75" customHeight="1">
      <c r="C942" s="53"/>
    </row>
    <row r="943" spans="3:3" ht="15.75" customHeight="1">
      <c r="C943" s="53"/>
    </row>
    <row r="944" spans="3:3" ht="15.75" customHeight="1">
      <c r="C944" s="53"/>
    </row>
    <row r="945" spans="3:3" ht="15.75" customHeight="1">
      <c r="C945" s="53"/>
    </row>
    <row r="946" spans="3:3" ht="15.75" customHeight="1">
      <c r="C946" s="53"/>
    </row>
    <row r="947" spans="3:3" ht="15.75" customHeight="1">
      <c r="C947" s="53"/>
    </row>
    <row r="948" spans="3:3" ht="15.75" customHeight="1">
      <c r="C948" s="53"/>
    </row>
    <row r="949" spans="3:3" ht="15.75" customHeight="1">
      <c r="C949" s="53"/>
    </row>
    <row r="950" spans="3:3" ht="15.75" customHeight="1">
      <c r="C950" s="53"/>
    </row>
    <row r="951" spans="3:3" ht="15.75" customHeight="1">
      <c r="C951" s="53"/>
    </row>
    <row r="952" spans="3:3" ht="15.75" customHeight="1">
      <c r="C952" s="53"/>
    </row>
    <row r="953" spans="3:3" ht="15.75" customHeight="1">
      <c r="C953" s="53"/>
    </row>
    <row r="954" spans="3:3" ht="15.75" customHeight="1">
      <c r="C954" s="53"/>
    </row>
    <row r="955" spans="3:3" ht="15.75" customHeight="1">
      <c r="C955" s="53"/>
    </row>
    <row r="956" spans="3:3" ht="15.75" customHeight="1">
      <c r="C956" s="53"/>
    </row>
    <row r="957" spans="3:3" ht="15.75" customHeight="1">
      <c r="C957" s="53"/>
    </row>
    <row r="958" spans="3:3" ht="15.75" customHeight="1">
      <c r="C958" s="53"/>
    </row>
    <row r="959" spans="3:3" ht="15.75" customHeight="1">
      <c r="C959" s="53"/>
    </row>
    <row r="960" spans="3:3" ht="15.75" customHeight="1">
      <c r="C960" s="53"/>
    </row>
    <row r="961" spans="3:3" ht="15.75" customHeight="1">
      <c r="C961" s="53"/>
    </row>
    <row r="962" spans="3:3" ht="15.75" customHeight="1">
      <c r="C962" s="53"/>
    </row>
    <row r="963" spans="3:3" ht="15.75" customHeight="1">
      <c r="C963" s="53"/>
    </row>
    <row r="964" spans="3:3" ht="15.75" customHeight="1">
      <c r="C964" s="53"/>
    </row>
    <row r="965" spans="3:3" ht="15.75" customHeight="1">
      <c r="C965" s="53"/>
    </row>
    <row r="966" spans="3:3" ht="15.75" customHeight="1">
      <c r="C966" s="53"/>
    </row>
    <row r="967" spans="3:3" ht="15.75" customHeight="1">
      <c r="C967" s="53"/>
    </row>
    <row r="968" spans="3:3" ht="15.75" customHeight="1">
      <c r="C968" s="53"/>
    </row>
    <row r="969" spans="3:3" ht="15.75" customHeight="1">
      <c r="C969" s="53"/>
    </row>
    <row r="970" spans="3:3" ht="15.75" customHeight="1">
      <c r="C970" s="53"/>
    </row>
    <row r="971" spans="3:3" ht="15.75" customHeight="1">
      <c r="C971" s="53"/>
    </row>
    <row r="972" spans="3:3" ht="15.75" customHeight="1">
      <c r="C972" s="53"/>
    </row>
    <row r="973" spans="3:3" ht="15.75" customHeight="1">
      <c r="C973" s="53"/>
    </row>
    <row r="974" spans="3:3" ht="15.75" customHeight="1">
      <c r="C974" s="53"/>
    </row>
    <row r="975" spans="3:3" ht="15.75" customHeight="1">
      <c r="C975" s="53"/>
    </row>
    <row r="976" spans="3:3" ht="15.75" customHeight="1">
      <c r="C976" s="53"/>
    </row>
    <row r="977" spans="3:3" ht="15.75" customHeight="1">
      <c r="C977" s="53"/>
    </row>
    <row r="978" spans="3:3" ht="15.75" customHeight="1">
      <c r="C978" s="53"/>
    </row>
    <row r="979" spans="3:3" ht="15.75" customHeight="1">
      <c r="C979" s="53"/>
    </row>
    <row r="980" spans="3:3" ht="15.75" customHeight="1">
      <c r="C980" s="53"/>
    </row>
    <row r="981" spans="3:3" ht="15.75" customHeight="1">
      <c r="C981" s="53"/>
    </row>
    <row r="982" spans="3:3" ht="15.75" customHeight="1">
      <c r="C982" s="53"/>
    </row>
    <row r="983" spans="3:3" ht="15.75" customHeight="1">
      <c r="C983" s="53"/>
    </row>
    <row r="984" spans="3:3" ht="15.75" customHeight="1">
      <c r="C984" s="53"/>
    </row>
    <row r="985" spans="3:3" ht="15.75" customHeight="1">
      <c r="C985" s="53"/>
    </row>
    <row r="986" spans="3:3" ht="15.75" customHeight="1">
      <c r="C986" s="53"/>
    </row>
    <row r="987" spans="3:3" ht="15.75" customHeight="1">
      <c r="C987" s="53"/>
    </row>
    <row r="988" spans="3:3" ht="15.75" customHeight="1">
      <c r="C988" s="53"/>
    </row>
    <row r="989" spans="3:3" ht="15.75" customHeight="1">
      <c r="C989" s="53"/>
    </row>
    <row r="990" spans="3:3" ht="15.75" customHeight="1">
      <c r="C990" s="53"/>
    </row>
    <row r="991" spans="3:3" ht="15.75" customHeight="1">
      <c r="C991" s="53"/>
    </row>
    <row r="992" spans="3:3" ht="15.75" customHeight="1">
      <c r="C992" s="53"/>
    </row>
    <row r="993" spans="3:3" ht="15.75" customHeight="1">
      <c r="C993" s="53"/>
    </row>
    <row r="994" spans="3:3" ht="15.75" customHeight="1">
      <c r="C994" s="53"/>
    </row>
    <row r="995" spans="3:3" ht="15.75" customHeight="1">
      <c r="C995" s="53"/>
    </row>
    <row r="996" spans="3:3" ht="15.75" customHeight="1">
      <c r="C996" s="53"/>
    </row>
    <row r="997" spans="3:3" ht="15.75" customHeight="1">
      <c r="C997" s="53"/>
    </row>
    <row r="998" spans="3:3" ht="15.75" customHeight="1">
      <c r="C998" s="53"/>
    </row>
    <row r="999" spans="3:3" ht="15.75" customHeight="1">
      <c r="C999" s="53"/>
    </row>
    <row r="1000" spans="3:3" ht="15.75" customHeight="1">
      <c r="C1000" s="53"/>
    </row>
    <row r="1001" spans="3:3" ht="15.75" customHeight="1">
      <c r="C1001" s="53"/>
    </row>
    <row r="1002" spans="3:3" ht="15.75" customHeight="1">
      <c r="C1002" s="53"/>
    </row>
    <row r="1003" spans="3:3" ht="15.75" customHeight="1">
      <c r="C1003" s="53"/>
    </row>
  </sheetData>
  <mergeCells count="1">
    <mergeCell ref="A1:H1"/>
  </mergeCells>
  <pageMargins left="0.70866141732283505" right="0.70866141732283505" top="0.74803149606299202" bottom="0.74803149606299202" header="0" footer="0"/>
  <pageSetup scale="77"/>
  <headerFooter>
    <oddHeader>&amp;C1</oddHead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O999"/>
  <sheetViews>
    <sheetView zoomScale="110" workbookViewId="0">
      <pane xSplit="1" ySplit="1" topLeftCell="E7" activePane="bottomRight" state="frozen"/>
      <selection pane="topRight"/>
      <selection pane="bottomLeft"/>
      <selection pane="bottomRight" sqref="A1:XFD1048576"/>
    </sheetView>
  </sheetViews>
  <sheetFormatPr defaultColWidth="14.42578125" defaultRowHeight="15" customHeight="1"/>
  <cols>
    <col min="1" max="1" width="52.140625" style="78" customWidth="1"/>
    <col min="2" max="2" width="20.28515625" style="78" customWidth="1"/>
    <col min="3" max="3" width="21.140625" style="78" customWidth="1"/>
    <col min="4" max="4" width="20.85546875" style="78" customWidth="1"/>
    <col min="5" max="5" width="21.28515625" style="79" customWidth="1"/>
    <col min="6" max="6" width="20.42578125" style="79" customWidth="1"/>
    <col min="7" max="7" width="19.28515625" style="78" hidden="1" customWidth="1"/>
    <col min="8" max="8" width="20.5703125" style="78" hidden="1" customWidth="1"/>
    <col min="9" max="9" width="18" style="78" hidden="1" customWidth="1"/>
    <col min="10" max="10" width="18.28515625" style="78" hidden="1" customWidth="1"/>
    <col min="11" max="11" width="20.85546875" style="79" customWidth="1"/>
    <col min="12" max="12" width="20.28515625" style="79" customWidth="1"/>
    <col min="13" max="16" width="7.85546875" style="78" customWidth="1"/>
    <col min="17" max="16384" width="14.42578125" style="78"/>
  </cols>
  <sheetData>
    <row r="1" spans="1:15" ht="17.25" customHeight="1">
      <c r="A1" s="1780" t="s">
        <v>170</v>
      </c>
      <c r="B1" s="1781"/>
      <c r="C1" s="1781"/>
      <c r="D1" s="1781"/>
      <c r="E1" s="1781"/>
      <c r="F1" s="1782"/>
      <c r="G1" s="21"/>
      <c r="H1" s="21"/>
      <c r="I1" s="21"/>
      <c r="J1" s="39"/>
      <c r="K1" s="80"/>
      <c r="L1" s="80"/>
      <c r="M1" s="39"/>
      <c r="N1" s="39"/>
      <c r="O1" s="39"/>
    </row>
    <row r="2" spans="1:15" ht="61.5" customHeight="1">
      <c r="A2" s="81" t="s">
        <v>52</v>
      </c>
      <c r="B2" s="82" t="s">
        <v>171</v>
      </c>
      <c r="C2" s="82" t="s">
        <v>172</v>
      </c>
      <c r="D2" s="82" t="s">
        <v>173</v>
      </c>
      <c r="E2" s="83" t="s">
        <v>174</v>
      </c>
      <c r="F2" s="83" t="s">
        <v>175</v>
      </c>
      <c r="G2" s="84" t="s">
        <v>176</v>
      </c>
      <c r="H2" s="82" t="s">
        <v>177</v>
      </c>
      <c r="I2" s="85" t="s">
        <v>178</v>
      </c>
      <c r="J2" s="85" t="s">
        <v>111</v>
      </c>
      <c r="K2" s="86" t="s">
        <v>179</v>
      </c>
      <c r="L2" s="86" t="s">
        <v>118</v>
      </c>
      <c r="M2" s="39"/>
      <c r="N2" s="39"/>
      <c r="O2" s="39"/>
    </row>
    <row r="3" spans="1:15" ht="15.75" customHeight="1">
      <c r="A3" s="87" t="s">
        <v>180</v>
      </c>
      <c r="B3" s="88"/>
      <c r="C3" s="89">
        <f>'PEMOLUMENTS SUMMARY'!K24</f>
        <v>652341142</v>
      </c>
      <c r="D3" s="90">
        <f>ASSEMBLY!L206+ASSEMBLY!L81</f>
        <v>398802038</v>
      </c>
      <c r="E3" s="91">
        <f>SUM(C3,D3)</f>
        <v>1051143180</v>
      </c>
      <c r="F3" s="92">
        <f>ASSEMBLY!L221</f>
        <v>18000000</v>
      </c>
      <c r="G3" s="93">
        <f>'COUNTY ASSEMBLY'!C246</f>
        <v>1509980447</v>
      </c>
      <c r="H3" s="93">
        <v>1387381974</v>
      </c>
      <c r="I3" s="90">
        <v>1201360230</v>
      </c>
      <c r="J3" s="93">
        <f>'SUMMARY DEVELOP.'!E24+'SUMMARY RECURRENT'!E24</f>
        <v>-84011059</v>
      </c>
      <c r="K3" s="94">
        <f>SUM(E3:F3)</f>
        <v>1069143180</v>
      </c>
      <c r="L3" s="95">
        <f>'SUMMARY DEVELOP.'!L24+'SUMMARY RECURRENT'!L24</f>
        <v>1051143180</v>
      </c>
      <c r="M3" s="39"/>
      <c r="N3" s="39"/>
      <c r="O3" s="39"/>
    </row>
    <row r="4" spans="1:15" ht="15.75" customHeight="1">
      <c r="A4" s="96" t="s">
        <v>181</v>
      </c>
      <c r="B4" s="21"/>
      <c r="C4" s="97">
        <f>'PEMOLUMENTS SUMMARY'!K3</f>
        <v>170000000</v>
      </c>
      <c r="D4" s="97">
        <f>EXECUTIVE!O180</f>
        <v>50403696</v>
      </c>
      <c r="E4" s="91">
        <f>SUM(C4,D4)</f>
        <v>220403696</v>
      </c>
      <c r="F4" s="98">
        <f>'SUMMARY DEVELOP.'!K3</f>
        <v>78000000</v>
      </c>
      <c r="G4" s="93" t="e">
        <f>EXECUTIVE!#REF!+'PROJECTS DETAILS'!#REF!</f>
        <v>#REF!</v>
      </c>
      <c r="H4" s="93">
        <v>553146720</v>
      </c>
      <c r="I4" s="90">
        <f t="shared" ref="I4:I22" si="0">SUM(E4:F4)</f>
        <v>298403696</v>
      </c>
      <c r="J4" s="93">
        <f>'SUMMARY DEVELOP.'!E3+'SUMMARY RECURRENT'!E3</f>
        <v>6000000</v>
      </c>
      <c r="K4" s="94">
        <f t="shared" ref="K4:K22" si="1">SUM(E4:F4)</f>
        <v>298403696</v>
      </c>
      <c r="L4" s="95">
        <f>'SUMMARY DEVELOP.'!L3+'SUMMARY RECURRENT'!L3</f>
        <v>224885050</v>
      </c>
      <c r="M4" s="39"/>
      <c r="N4" s="39"/>
      <c r="O4" s="39"/>
    </row>
    <row r="5" spans="1:15" ht="15.75" customHeight="1">
      <c r="A5" s="96" t="s">
        <v>182</v>
      </c>
      <c r="B5" s="21"/>
      <c r="C5" s="97">
        <v>0</v>
      </c>
      <c r="D5" s="97">
        <f>CPSB!O67</f>
        <v>14370000</v>
      </c>
      <c r="E5" s="91">
        <f>SUM(C5,D5)</f>
        <v>14370000</v>
      </c>
      <c r="F5" s="98">
        <v>0</v>
      </c>
      <c r="G5" s="93" t="e">
        <f>CPSB!#REF!</f>
        <v>#REF!</v>
      </c>
      <c r="H5" s="93">
        <v>18329000</v>
      </c>
      <c r="I5" s="90">
        <f t="shared" si="0"/>
        <v>14370000</v>
      </c>
      <c r="J5" s="93">
        <f>'SUMMARY DEVELOP.'!E4+'SUMMARY RECURRENT'!E4</f>
        <v>0</v>
      </c>
      <c r="K5" s="94">
        <f t="shared" si="1"/>
        <v>14370000</v>
      </c>
      <c r="L5" s="95">
        <f>'SUMMARY RECURRENT'!L4</f>
        <v>30229900</v>
      </c>
      <c r="M5" s="39"/>
      <c r="N5" s="39"/>
      <c r="O5" s="39"/>
    </row>
    <row r="6" spans="1:15" ht="15.75" customHeight="1">
      <c r="A6" s="96" t="s">
        <v>183</v>
      </c>
      <c r="B6" s="21"/>
      <c r="C6" s="97">
        <f>'OFFICE OF THE COUNTY ATTORNEY'!P16</f>
        <v>30000000</v>
      </c>
      <c r="D6" s="97">
        <f>'OFFICE OF THE COUNTY ATTORNEY'!P83</f>
        <v>37000000</v>
      </c>
      <c r="E6" s="91">
        <f>SUM(C6,D6)</f>
        <v>67000000</v>
      </c>
      <c r="F6" s="98">
        <v>0</v>
      </c>
      <c r="G6" s="93"/>
      <c r="H6" s="93"/>
      <c r="I6" s="90">
        <v>0</v>
      </c>
      <c r="J6" s="93">
        <v>0</v>
      </c>
      <c r="K6" s="94">
        <f t="shared" si="1"/>
        <v>67000000</v>
      </c>
      <c r="L6" s="95">
        <f>'OFFICE OF THE COUNTY ATTORNEY'!Q84</f>
        <v>70000000</v>
      </c>
      <c r="M6" s="39"/>
      <c r="N6" s="39"/>
      <c r="O6" s="39"/>
    </row>
    <row r="7" spans="1:15" ht="31.5" customHeight="1">
      <c r="A7" s="96" t="s">
        <v>184</v>
      </c>
      <c r="B7" s="99"/>
      <c r="C7" s="97">
        <f>ADMINISTRATION!O15</f>
        <v>403820424</v>
      </c>
      <c r="D7" s="97">
        <f>ADMINISTRATION!O134</f>
        <v>92422139</v>
      </c>
      <c r="E7" s="91">
        <f t="shared" ref="E7:E22" si="2">SUM(C7:D7)</f>
        <v>496242563</v>
      </c>
      <c r="F7" s="98">
        <f>'SUMMARY DEVELOP.'!K6</f>
        <v>393319120</v>
      </c>
      <c r="G7" s="93">
        <v>462546797</v>
      </c>
      <c r="H7" s="93">
        <v>557933501</v>
      </c>
      <c r="I7" s="90">
        <f t="shared" si="0"/>
        <v>889561683</v>
      </c>
      <c r="J7" s="93">
        <f>'SUMMARY DEVELOP.'!E6+'SUMMARY RECURRENT'!E6</f>
        <v>0</v>
      </c>
      <c r="K7" s="94">
        <f t="shared" si="1"/>
        <v>889561683</v>
      </c>
      <c r="L7" s="95">
        <f>'SUMMARY DEVELOP.'!L6+'SUMMARY RECURRENT'!L6</f>
        <v>639425643</v>
      </c>
      <c r="M7" s="39"/>
      <c r="N7" s="39"/>
      <c r="O7" s="39"/>
    </row>
    <row r="8" spans="1:15" ht="31.5" customHeight="1">
      <c r="A8" s="96" t="s">
        <v>185</v>
      </c>
      <c r="B8" s="99"/>
      <c r="C8" s="100">
        <f>'PEMOLUMENTS SUMMARY'!K7</f>
        <v>46179576</v>
      </c>
      <c r="D8" s="97">
        <f>STAKEHOLDER!O90</f>
        <v>7170000</v>
      </c>
      <c r="E8" s="91">
        <f t="shared" si="2"/>
        <v>53349576</v>
      </c>
      <c r="F8" s="98">
        <f>'SUMMARY DEVELOP.'!K7</f>
        <v>0</v>
      </c>
      <c r="G8" s="93" t="e">
        <f>'PROJECTS DETAILS'!#REF!+STAKEHOLDER!#REF!</f>
        <v>#REF!</v>
      </c>
      <c r="H8" s="93">
        <v>79853018</v>
      </c>
      <c r="I8" s="90">
        <f t="shared" si="0"/>
        <v>53349576</v>
      </c>
      <c r="J8" s="93">
        <f>'SUMMARY DEVELOP.'!E7+'SUMMARY RECURRENT'!E7</f>
        <v>0</v>
      </c>
      <c r="K8" s="94">
        <f t="shared" si="1"/>
        <v>53349576</v>
      </c>
      <c r="L8" s="95">
        <f>'SUMMARY DEVELOP.'!L7+'SUMMARY RECURRENT'!L7</f>
        <v>55149576</v>
      </c>
      <c r="M8" s="39"/>
      <c r="N8" s="39"/>
      <c r="O8" s="39"/>
    </row>
    <row r="9" spans="1:15" ht="31.5" customHeight="1">
      <c r="A9" s="101" t="s">
        <v>186</v>
      </c>
      <c r="B9" s="97">
        <f>Revenue!M25</f>
        <v>17098096082</v>
      </c>
      <c r="C9" s="100">
        <f>'PEMOLUMENTS SUMMARY'!K8</f>
        <v>480136160</v>
      </c>
      <c r="D9" s="97">
        <f>FINANCE!O224</f>
        <v>896780103</v>
      </c>
      <c r="E9" s="91">
        <f t="shared" si="2"/>
        <v>1376916263</v>
      </c>
      <c r="F9" s="98">
        <f>'SUMMARY DEVELOP.'!J8</f>
        <v>0</v>
      </c>
      <c r="G9" s="93" t="e">
        <f>FINANCE!#REF!</f>
        <v>#REF!</v>
      </c>
      <c r="H9" s="93">
        <v>938339170</v>
      </c>
      <c r="I9" s="90">
        <f t="shared" si="0"/>
        <v>1376916263</v>
      </c>
      <c r="J9" s="93">
        <f>'SUMMARY DEVELOP.'!E8+'SUMMARY RECURRENT'!E8</f>
        <v>120219135</v>
      </c>
      <c r="K9" s="94">
        <f t="shared" si="1"/>
        <v>1376916263</v>
      </c>
      <c r="L9" s="95">
        <f>'SUMMARY DEVELOP.'!L8+'SUMMARY RECURRENT'!L8</f>
        <v>1185840916</v>
      </c>
      <c r="M9" s="39"/>
      <c r="N9" s="39"/>
      <c r="O9" s="39"/>
    </row>
    <row r="10" spans="1:15" ht="15.75" customHeight="1">
      <c r="A10" s="96" t="s">
        <v>187</v>
      </c>
      <c r="B10" s="102"/>
      <c r="C10" s="100">
        <f>'PEMOLUMENTS SUMMARY'!K9</f>
        <v>72863840</v>
      </c>
      <c r="D10" s="97">
        <f>PLANNING!O176</f>
        <v>50855802</v>
      </c>
      <c r="E10" s="91">
        <f t="shared" si="2"/>
        <v>123719642</v>
      </c>
      <c r="F10" s="98">
        <f>'SUMMARY DEVELOP.'!K9</f>
        <v>10000000</v>
      </c>
      <c r="G10" s="93">
        <v>165091154</v>
      </c>
      <c r="H10" s="93">
        <v>309563828</v>
      </c>
      <c r="I10" s="90">
        <f t="shared" si="0"/>
        <v>133719642</v>
      </c>
      <c r="J10" s="93" t="e">
        <f>'SUMMARY DEVELOP.'!E9+'SUMMARY RECURRENT'!E9</f>
        <v>#REF!</v>
      </c>
      <c r="K10" s="94">
        <f t="shared" si="1"/>
        <v>133719642</v>
      </c>
      <c r="L10" s="95">
        <f>'SUMMARY DEVELOP.'!L9+'SUMMARY RECURRENT'!L9</f>
        <v>168918840</v>
      </c>
      <c r="M10" s="39"/>
      <c r="N10" s="39"/>
      <c r="O10" s="39"/>
    </row>
    <row r="11" spans="1:15" ht="31.5" customHeight="1">
      <c r="A11" s="96" t="s">
        <v>99</v>
      </c>
      <c r="B11" s="99"/>
      <c r="C11" s="100">
        <f>'PEMOLUMENTS SUMMARY'!K10</f>
        <v>168975432</v>
      </c>
      <c r="D11" s="97">
        <f>'AGRIC &amp; COOP'!M205</f>
        <v>36740000</v>
      </c>
      <c r="E11" s="91">
        <f t="shared" si="2"/>
        <v>205715432</v>
      </c>
      <c r="F11" s="98">
        <f>'SUMMARY DEVELOP.'!K10</f>
        <v>306030338</v>
      </c>
      <c r="G11" s="93">
        <v>365911128</v>
      </c>
      <c r="H11" s="93">
        <v>782115201</v>
      </c>
      <c r="I11" s="90">
        <f t="shared" si="0"/>
        <v>511745770</v>
      </c>
      <c r="J11" s="93" t="e">
        <f>'SUMMARY DEVELOP.'!E10+'SUMMARY RECURRENT'!E10</f>
        <v>#REF!</v>
      </c>
      <c r="K11" s="94">
        <f t="shared" si="1"/>
        <v>511745770</v>
      </c>
      <c r="L11" s="95">
        <f>'SUMMARY DEVELOP.'!L10+'SUMMARY RECURRENT'!L10</f>
        <v>1258884121</v>
      </c>
      <c r="M11" s="39"/>
      <c r="N11" s="39"/>
      <c r="O11" s="39"/>
    </row>
    <row r="12" spans="1:15" ht="31.5" customHeight="1">
      <c r="A12" s="96" t="s">
        <v>98</v>
      </c>
      <c r="B12" s="99"/>
      <c r="C12" s="100">
        <f>'PEMOLUMENTS SUMMARY'!K11</f>
        <v>101024568</v>
      </c>
      <c r="D12" s="97">
        <f>'LIVESTOCK &amp; VET'!O140</f>
        <v>3450000</v>
      </c>
      <c r="E12" s="91">
        <f t="shared" si="2"/>
        <v>104474568</v>
      </c>
      <c r="F12" s="98">
        <f>'SUMMARY DEVELOP.'!K11</f>
        <v>490481216</v>
      </c>
      <c r="G12" s="93">
        <v>437961003</v>
      </c>
      <c r="H12" s="93">
        <v>260959880</v>
      </c>
      <c r="I12" s="90">
        <f t="shared" si="0"/>
        <v>594955784</v>
      </c>
      <c r="J12" s="93" t="e">
        <f>'SUMMARY DEVELOP.'!#REF!+'SUMMARY RECURRENT'!#REF!</f>
        <v>#REF!</v>
      </c>
      <c r="K12" s="94">
        <f t="shared" si="1"/>
        <v>594955784</v>
      </c>
      <c r="L12" s="95">
        <f>'SUMMARY DEVELOP.'!L11+'SUMMARY RECURRENT'!L11</f>
        <v>221674568</v>
      </c>
      <c r="M12" s="39"/>
      <c r="N12" s="39"/>
      <c r="O12" s="39"/>
    </row>
    <row r="13" spans="1:15" ht="31.5" customHeight="1">
      <c r="A13" s="96" t="s">
        <v>188</v>
      </c>
      <c r="B13" s="99"/>
      <c r="C13" s="100">
        <f>'PEMOLUMENTS SUMMARY'!K12</f>
        <v>70000000</v>
      </c>
      <c r="D13" s="97">
        <f>'WATER, ENERGY, ENVIRONMENT AND '!O108</f>
        <v>562886382</v>
      </c>
      <c r="E13" s="91">
        <f t="shared" si="2"/>
        <v>632886382</v>
      </c>
      <c r="F13" s="98">
        <f>'SUMMARY DEVELOP.'!K12</f>
        <v>1348545087</v>
      </c>
      <c r="G13" s="93">
        <v>290604377</v>
      </c>
      <c r="H13" s="93">
        <v>692385883</v>
      </c>
      <c r="I13" s="90">
        <f t="shared" si="0"/>
        <v>1981431469</v>
      </c>
      <c r="J13" s="93" t="e">
        <f>'SUMMARY DEVELOP.'!E12+'SUMMARY RECURRENT'!E12</f>
        <v>#REF!</v>
      </c>
      <c r="K13" s="94">
        <f t="shared" si="1"/>
        <v>1981431469</v>
      </c>
      <c r="L13" s="95">
        <f>'SUMMARY DEVELOP.'!L12+'SUMMARY RECURRENT'!L12+'SUMMARY RECURRENT'!L13+'SUMMARY DEVELOP.'!L13</f>
        <v>1665597322</v>
      </c>
      <c r="M13" s="39"/>
      <c r="N13" s="39"/>
      <c r="O13" s="39"/>
    </row>
    <row r="14" spans="1:15" ht="31.5" customHeight="1">
      <c r="A14" s="96" t="s">
        <v>189</v>
      </c>
      <c r="B14" s="99"/>
      <c r="C14" s="100">
        <f>'PEMOLUMENTS SUMMARY'!K14</f>
        <v>450000000</v>
      </c>
      <c r="D14" s="97">
        <f>EDUCATION!O96</f>
        <v>947175000</v>
      </c>
      <c r="E14" s="91">
        <f t="shared" si="2"/>
        <v>1397175000</v>
      </c>
      <c r="F14" s="98">
        <f>'SUMMARY DEVELOP.'!K14</f>
        <v>552056943</v>
      </c>
      <c r="G14" s="93">
        <v>723526775</v>
      </c>
      <c r="H14" s="93">
        <v>1153917270</v>
      </c>
      <c r="I14" s="90">
        <f t="shared" si="0"/>
        <v>1949231943</v>
      </c>
      <c r="J14" s="93" t="e">
        <f>'SUMMARY DEVELOP.'!E14+'SUMMARY RECURRENT'!E14</f>
        <v>#REF!</v>
      </c>
      <c r="K14" s="94">
        <f t="shared" si="1"/>
        <v>1949231943</v>
      </c>
      <c r="L14" s="95">
        <f>'SUMMARY DEVELOP.'!L14+'SUMMARY RECURRENT'!L14</f>
        <v>1128054356</v>
      </c>
      <c r="M14" s="39"/>
      <c r="N14" s="39"/>
      <c r="O14" s="39"/>
    </row>
    <row r="15" spans="1:15" ht="31.5" customHeight="1">
      <c r="A15" s="96" t="s">
        <v>190</v>
      </c>
      <c r="B15" s="99"/>
      <c r="C15" s="100">
        <f>'PEMOLUMENTS SUMMARY'!K15</f>
        <v>3341358145</v>
      </c>
      <c r="D15" s="97">
        <f>SUM(MEDICAL!O306,MEDICAL!O212,MEDICAL!O109)+'PUBLIC HEALTH'!O95</f>
        <v>2287709262</v>
      </c>
      <c r="E15" s="91">
        <f t="shared" si="2"/>
        <v>5629067407</v>
      </c>
      <c r="F15" s="98">
        <f>'SUMMARY DEVELOP.'!K15</f>
        <v>861199314</v>
      </c>
      <c r="G15" s="93">
        <f>3731518798+29750000</f>
        <v>3761268798</v>
      </c>
      <c r="H15" s="93">
        <v>3957430185</v>
      </c>
      <c r="I15" s="90">
        <f t="shared" si="0"/>
        <v>6490266721</v>
      </c>
      <c r="J15" s="93">
        <f>'SUMMARY DEVELOP.'!E15+'SUMMARY DEVELOP.'!E16+'SUMMARY RECURRENT'!E15+'SUMMARY RECURRENT'!E16</f>
        <v>3145200</v>
      </c>
      <c r="K15" s="94">
        <f t="shared" si="1"/>
        <v>6490266721</v>
      </c>
      <c r="L15" s="95">
        <f>'SUMMARY DEVELOP.'!L15+'SUMMARY RECURRENT'!L15+'PUBLIC HEALTH'!P95</f>
        <v>7267566821</v>
      </c>
      <c r="M15" s="39"/>
      <c r="N15" s="39"/>
      <c r="O15" s="39"/>
    </row>
    <row r="16" spans="1:15" ht="33" customHeight="1">
      <c r="A16" s="96" t="s">
        <v>191</v>
      </c>
      <c r="B16" s="99"/>
      <c r="C16" s="100">
        <f>'PEMOLUMENTS SUMMARY'!K17</f>
        <v>75700000</v>
      </c>
      <c r="D16" s="97">
        <f>LANDS!O124</f>
        <v>347770006</v>
      </c>
      <c r="E16" s="91">
        <f t="shared" si="2"/>
        <v>423470006</v>
      </c>
      <c r="F16" s="98">
        <f>'SUMMARY DEVELOP.'!K17</f>
        <v>369190088</v>
      </c>
      <c r="G16" s="93">
        <v>235747982</v>
      </c>
      <c r="H16" s="93">
        <v>355795336</v>
      </c>
      <c r="I16" s="90">
        <f t="shared" si="0"/>
        <v>792660094</v>
      </c>
      <c r="J16" s="93">
        <f>'SUMMARY DEVELOP.'!E17+'SUMMARY RECURRENT'!E17</f>
        <v>-32000000</v>
      </c>
      <c r="K16" s="94">
        <f t="shared" si="1"/>
        <v>792660094</v>
      </c>
      <c r="L16" s="95">
        <f>'SUMMARY DEVELOP.'!L17+'SUMMARY RECURRENT'!L17</f>
        <v>350781692</v>
      </c>
      <c r="M16" s="39"/>
      <c r="N16" s="39"/>
      <c r="O16" s="39"/>
    </row>
    <row r="17" spans="1:15" ht="15.75" customHeight="1">
      <c r="A17" s="103" t="s">
        <v>192</v>
      </c>
      <c r="B17" s="99"/>
      <c r="C17" s="100">
        <f>'PEMOLUMENTS SUMMARY'!K18</f>
        <v>91900000</v>
      </c>
      <c r="D17" s="97">
        <f>ROADS!O83</f>
        <v>48628464</v>
      </c>
      <c r="E17" s="91">
        <f t="shared" si="2"/>
        <v>140528464</v>
      </c>
      <c r="F17" s="98">
        <f>'SUMMARY DEVELOP.'!K18</f>
        <v>2203142419</v>
      </c>
      <c r="G17" s="93">
        <f>806552927+144500312</f>
        <v>951053239</v>
      </c>
      <c r="H17" s="93">
        <v>1292971559</v>
      </c>
      <c r="I17" s="90">
        <f t="shared" si="0"/>
        <v>2343670883</v>
      </c>
      <c r="J17" s="93">
        <f>'SUMMARY DEVELOP.'!E18+'SUMMARY RECURRENT'!E18</f>
        <v>3195826</v>
      </c>
      <c r="K17" s="94">
        <f t="shared" si="1"/>
        <v>2343670883</v>
      </c>
      <c r="L17" s="95">
        <f>'SUMMARY DEVELOP.'!L18+'SUMMARY RECURRENT'!L18</f>
        <v>773951573</v>
      </c>
      <c r="M17" s="39"/>
      <c r="N17" s="39"/>
      <c r="O17" s="39"/>
    </row>
    <row r="18" spans="1:15" ht="23.45" customHeight="1">
      <c r="A18" s="96" t="s">
        <v>193</v>
      </c>
      <c r="B18" s="21"/>
      <c r="C18" s="100">
        <f>'PEMOLUMENTS SUMMARY'!K19</f>
        <v>58100000</v>
      </c>
      <c r="D18" s="97">
        <f>'PUBLIC WORKS'!O71</f>
        <v>21072750</v>
      </c>
      <c r="E18" s="91">
        <f t="shared" si="2"/>
        <v>79172750</v>
      </c>
      <c r="F18" s="98">
        <f>'SUMMARY DEVELOP.'!K19</f>
        <v>66736125</v>
      </c>
      <c r="G18" s="93"/>
      <c r="H18" s="93"/>
      <c r="I18" s="90">
        <f t="shared" si="0"/>
        <v>145908875</v>
      </c>
      <c r="J18" s="93">
        <f>'SUMMARY DEVELOP.'!E19+'SUMMARY RECURRENT'!E19</f>
        <v>0</v>
      </c>
      <c r="K18" s="94">
        <f t="shared" si="1"/>
        <v>145908875</v>
      </c>
      <c r="L18" s="95">
        <f>'SUMMARY DEVELOP.'!L19+'SUMMARY RECURRENT'!L19</f>
        <v>126048427</v>
      </c>
      <c r="M18" s="39"/>
      <c r="N18" s="39"/>
      <c r="O18" s="39"/>
    </row>
    <row r="19" spans="1:15" ht="23.45" customHeight="1">
      <c r="A19" s="96" t="s">
        <v>194</v>
      </c>
      <c r="B19" s="21"/>
      <c r="C19" s="97">
        <f>'PEMOLUMENTS SUMMARY'!K20</f>
        <v>65000000</v>
      </c>
      <c r="D19" s="97">
        <f>TRADE!O259</f>
        <v>14263042</v>
      </c>
      <c r="E19" s="91">
        <f t="shared" si="2"/>
        <v>79263042</v>
      </c>
      <c r="F19" s="98">
        <f>'SUMMARY DEVELOP.'!K20</f>
        <v>492920820</v>
      </c>
      <c r="G19" s="93" t="e">
        <f>SUM('PROJECTS DETAILS'!#REF!,TRADE!#REF!)</f>
        <v>#REF!</v>
      </c>
      <c r="H19" s="93">
        <v>378548147</v>
      </c>
      <c r="I19" s="90">
        <f t="shared" si="0"/>
        <v>572183862</v>
      </c>
      <c r="J19" s="93">
        <f>'SUMMARY DEVELOP.'!E20+'SUMMARY RECURRENT'!E20</f>
        <v>75344194</v>
      </c>
      <c r="K19" s="94">
        <f t="shared" si="1"/>
        <v>572183862</v>
      </c>
      <c r="L19" s="95">
        <f>'SUMMARY DEVELOP.'!L20+'SUMMARY RECURRENT'!L20</f>
        <v>264856138</v>
      </c>
      <c r="M19" s="39"/>
      <c r="N19" s="39"/>
      <c r="O19" s="39"/>
    </row>
    <row r="20" spans="1:15" ht="31.5" customHeight="1">
      <c r="A20" s="96" t="s">
        <v>195</v>
      </c>
      <c r="B20" s="21"/>
      <c r="C20" s="97">
        <f>'PEMOLUMENTS SUMMARY'!K21</f>
        <v>70000000</v>
      </c>
      <c r="D20" s="97">
        <f>CULTURE!O173</f>
        <v>111630345</v>
      </c>
      <c r="E20" s="91">
        <f t="shared" si="2"/>
        <v>181630345</v>
      </c>
      <c r="F20" s="98">
        <f>'SUMMARY DEVELOP.'!K21</f>
        <v>87401048</v>
      </c>
      <c r="G20" s="93" t="e">
        <f>SUM('PROJECTS DETAILS'!#REF!,CULTURE!#REF!)</f>
        <v>#REF!</v>
      </c>
      <c r="H20" s="93">
        <v>208717320</v>
      </c>
      <c r="I20" s="90">
        <f t="shared" si="0"/>
        <v>269031393</v>
      </c>
      <c r="J20" s="93">
        <f>'SUMMARY DEVELOP.'!E21+'SUMMARY RECURRENT'!E20</f>
        <v>75344194</v>
      </c>
      <c r="K20" s="94">
        <f t="shared" si="1"/>
        <v>269031393</v>
      </c>
      <c r="L20" s="95">
        <f>'SUMMARY DEVELOP.'!L21+'SUMMARY RECURRENT'!L21</f>
        <v>262321393</v>
      </c>
      <c r="M20" s="104"/>
      <c r="N20" s="104"/>
      <c r="O20" s="104"/>
    </row>
    <row r="21" spans="1:15" ht="15.75" customHeight="1">
      <c r="A21" s="96" t="s">
        <v>105</v>
      </c>
      <c r="B21" s="105"/>
      <c r="C21" s="97">
        <f>'PEMOLUMENTS SUMMARY'!K22</f>
        <v>91602484</v>
      </c>
      <c r="D21" s="97">
        <f>'KISII MUNICIPALITY'!O101</f>
        <v>47437337</v>
      </c>
      <c r="E21" s="91">
        <f t="shared" si="2"/>
        <v>139039821</v>
      </c>
      <c r="F21" s="98">
        <f>'SUMMARY DEVELOP.'!K22</f>
        <v>420548912</v>
      </c>
      <c r="G21" s="93" t="e">
        <f>SUM('PROJECTS DETAILS'!#REF!,'KISII MUNICIPALITY'!#REF!)</f>
        <v>#REF!</v>
      </c>
      <c r="H21" s="93">
        <v>272361200</v>
      </c>
      <c r="I21" s="90">
        <f t="shared" si="0"/>
        <v>559588733</v>
      </c>
      <c r="J21" s="93">
        <f>'SUMMARY DEVELOP.'!E22+'SUMMARY RECURRENT'!E22</f>
        <v>0</v>
      </c>
      <c r="K21" s="94">
        <f t="shared" si="1"/>
        <v>559588733</v>
      </c>
      <c r="L21" s="95">
        <f>'SUMMARY DEVELOP.'!L22+'SUMMARY RECURRENT'!L22</f>
        <v>318577984</v>
      </c>
      <c r="M21" s="39"/>
      <c r="N21" s="39"/>
      <c r="O21" s="39"/>
    </row>
    <row r="22" spans="1:15" ht="15.75" customHeight="1">
      <c r="A22" s="96" t="s">
        <v>196</v>
      </c>
      <c r="B22" s="105"/>
      <c r="C22" s="97">
        <f>'PEMOLUMENTS SUMMARY'!K23</f>
        <v>4300000</v>
      </c>
      <c r="D22" s="97">
        <f>'OGEMBO MUNICIPALITY '!O134</f>
        <v>8485175</v>
      </c>
      <c r="E22" s="91">
        <f t="shared" si="2"/>
        <v>12785175</v>
      </c>
      <c r="F22" s="98">
        <f>'SUMMARY DEVELOP.'!K23</f>
        <v>32875102</v>
      </c>
      <c r="G22" s="93" t="e">
        <f>SUM('PROJECTS DETAILS'!#REF!,'OGEMBO MUNICIPALITY '!#REF!)</f>
        <v>#REF!</v>
      </c>
      <c r="H22" s="93">
        <v>60372692</v>
      </c>
      <c r="I22" s="90">
        <f t="shared" si="0"/>
        <v>45660277</v>
      </c>
      <c r="J22" s="93">
        <f>'SUMMARY DEVELOP.'!E23+'SUMMARY RECURRENT'!E23</f>
        <v>13985175</v>
      </c>
      <c r="K22" s="94">
        <f t="shared" si="1"/>
        <v>45660277</v>
      </c>
      <c r="L22" s="95">
        <f>'SUMMARY DEVELOP.'!L23+'SUMMARY RECURRENT'!L23</f>
        <v>34188582</v>
      </c>
      <c r="M22" s="39"/>
      <c r="N22" s="39"/>
      <c r="O22" s="39"/>
    </row>
    <row r="23" spans="1:15" ht="15.75" customHeight="1">
      <c r="A23" s="35" t="s">
        <v>106</v>
      </c>
      <c r="B23" s="106">
        <f>SUM(B3:B21)</f>
        <v>17098096082</v>
      </c>
      <c r="C23" s="106">
        <f t="shared" ref="C23:K23" si="3">SUM(C3:C22)</f>
        <v>6443301771</v>
      </c>
      <c r="D23" s="106">
        <f t="shared" si="3"/>
        <v>5985051541</v>
      </c>
      <c r="E23" s="107">
        <f t="shared" si="3"/>
        <v>12428353312</v>
      </c>
      <c r="F23" s="107">
        <f t="shared" si="3"/>
        <v>7730446532</v>
      </c>
      <c r="G23" s="106" t="e">
        <f t="shared" si="3"/>
        <v>#REF!</v>
      </c>
      <c r="H23" s="106">
        <f t="shared" si="3"/>
        <v>13260121884</v>
      </c>
      <c r="I23" s="108">
        <f t="shared" si="3"/>
        <v>20224016894</v>
      </c>
      <c r="J23" s="109" t="e">
        <f t="shared" si="3"/>
        <v>#REF!</v>
      </c>
      <c r="K23" s="110">
        <f t="shared" si="3"/>
        <v>20158799844</v>
      </c>
      <c r="L23" s="110">
        <f t="shared" ref="L23" si="4">SUM(L3:L22)</f>
        <v>17098096082</v>
      </c>
      <c r="M23" s="39"/>
      <c r="N23" s="39"/>
      <c r="O23" s="39"/>
    </row>
    <row r="24" spans="1:15" ht="15.75" customHeight="1">
      <c r="A24" s="35" t="s">
        <v>197</v>
      </c>
      <c r="B24" s="31"/>
      <c r="C24" s="106"/>
      <c r="D24" s="111"/>
      <c r="E24" s="107"/>
      <c r="F24" s="112">
        <f>'SUMMARY DEVELOP.'!K25-F23</f>
        <v>0</v>
      </c>
      <c r="G24" s="113"/>
      <c r="H24" s="113"/>
      <c r="I24" s="114">
        <f>B23-L23</f>
        <v>0</v>
      </c>
      <c r="J24" s="115"/>
      <c r="K24" s="116"/>
      <c r="L24" s="116">
        <f>B23-L23</f>
        <v>0</v>
      </c>
      <c r="M24" s="39"/>
      <c r="N24" s="39"/>
      <c r="O24" s="39"/>
    </row>
    <row r="25" spans="1:15" ht="15.75" customHeight="1">
      <c r="A25" s="35" t="s">
        <v>198</v>
      </c>
      <c r="B25" s="31"/>
      <c r="C25" s="106"/>
      <c r="D25" s="111"/>
      <c r="E25" s="117"/>
      <c r="F25" s="118"/>
      <c r="G25" s="113"/>
      <c r="H25" s="113"/>
      <c r="I25" s="114"/>
      <c r="J25" s="119"/>
      <c r="K25" s="120"/>
      <c r="L25" s="121">
        <f>'SUMMARY DEVELOP.'!L25/L23</f>
        <v>0.32114109323438295</v>
      </c>
      <c r="M25" s="39"/>
      <c r="N25" s="39"/>
      <c r="O25" s="39"/>
    </row>
    <row r="26" spans="1:15" ht="15.75" customHeight="1">
      <c r="A26" s="122"/>
      <c r="B26" s="123"/>
      <c r="C26" s="124"/>
      <c r="D26" s="125"/>
      <c r="E26" s="80"/>
      <c r="F26" s="80"/>
      <c r="G26" s="126"/>
      <c r="H26" s="126"/>
      <c r="I26" s="127"/>
      <c r="J26" s="39"/>
      <c r="K26" s="80"/>
      <c r="L26" s="80"/>
      <c r="M26" s="39"/>
      <c r="N26" s="39"/>
      <c r="O26" s="39"/>
    </row>
    <row r="27" spans="1:15" ht="15.75" customHeight="1">
      <c r="A27" s="122"/>
      <c r="B27" s="125"/>
      <c r="C27" s="125"/>
      <c r="D27" s="125"/>
      <c r="E27" s="80"/>
      <c r="F27" s="80"/>
      <c r="G27" s="126"/>
      <c r="H27" s="126"/>
      <c r="I27" s="126"/>
      <c r="J27" s="39"/>
      <c r="K27" s="80"/>
      <c r="L27" s="80"/>
      <c r="M27" s="39"/>
      <c r="N27" s="39"/>
      <c r="O27" s="39"/>
    </row>
    <row r="28" spans="1:15" ht="15.75" customHeight="1">
      <c r="A28" s="128"/>
      <c r="B28" s="125"/>
      <c r="C28" s="125"/>
      <c r="D28" s="125"/>
      <c r="E28" s="80"/>
      <c r="F28" s="80"/>
      <c r="G28" s="126"/>
      <c r="H28" s="126"/>
      <c r="I28" s="126"/>
      <c r="J28" s="39"/>
      <c r="K28" s="80"/>
      <c r="L28" s="80"/>
      <c r="M28" s="39"/>
      <c r="N28" s="39"/>
      <c r="O28" s="39"/>
    </row>
    <row r="29" spans="1:15" ht="15.75" customHeight="1">
      <c r="A29" s="128"/>
      <c r="B29" s="125"/>
      <c r="C29" s="125"/>
      <c r="D29" s="125"/>
      <c r="E29" s="80"/>
      <c r="F29" s="80"/>
      <c r="G29" s="126"/>
      <c r="H29" s="126"/>
      <c r="I29" s="126"/>
      <c r="J29" s="39"/>
      <c r="K29" s="80"/>
      <c r="L29" s="80"/>
      <c r="M29" s="39"/>
      <c r="N29" s="39"/>
      <c r="O29" s="39"/>
    </row>
    <row r="30" spans="1:15" ht="15.75" customHeight="1">
      <c r="A30" s="128"/>
      <c r="B30" s="125"/>
      <c r="C30" s="125"/>
      <c r="D30" s="125"/>
      <c r="E30" s="80"/>
      <c r="F30" s="80"/>
      <c r="G30" s="126"/>
      <c r="H30" s="126"/>
      <c r="I30" s="126"/>
      <c r="J30" s="39"/>
      <c r="K30" s="80"/>
      <c r="L30" s="80"/>
      <c r="M30" s="39"/>
      <c r="N30" s="39"/>
      <c r="O30" s="39"/>
    </row>
    <row r="31" spans="1:15" ht="15.75" customHeight="1">
      <c r="A31" s="128"/>
      <c r="B31" s="125"/>
      <c r="C31" s="125"/>
      <c r="D31" s="125"/>
      <c r="E31" s="80"/>
      <c r="F31" s="80"/>
      <c r="G31" s="126"/>
      <c r="H31" s="126"/>
      <c r="I31" s="126"/>
      <c r="J31" s="39"/>
      <c r="K31" s="80"/>
      <c r="L31" s="80"/>
      <c r="M31" s="39"/>
      <c r="N31" s="39"/>
      <c r="O31" s="39"/>
    </row>
    <row r="32" spans="1:15" ht="15.75" customHeight="1">
      <c r="A32" s="128"/>
      <c r="B32" s="125"/>
      <c r="C32" s="125"/>
      <c r="D32" s="125"/>
      <c r="E32" s="80"/>
      <c r="F32" s="80"/>
      <c r="G32" s="126"/>
      <c r="H32" s="126"/>
      <c r="I32" s="126"/>
      <c r="J32" s="39"/>
      <c r="K32" s="80"/>
      <c r="L32" s="80"/>
      <c r="M32" s="39"/>
      <c r="N32" s="39"/>
      <c r="O32" s="39"/>
    </row>
    <row r="33" spans="1:15" ht="15.75" customHeight="1">
      <c r="A33" s="128"/>
      <c r="B33" s="125"/>
      <c r="C33" s="125"/>
      <c r="D33" s="125"/>
      <c r="E33" s="80"/>
      <c r="F33" s="80"/>
      <c r="G33" s="126"/>
      <c r="H33" s="126"/>
      <c r="I33" s="126"/>
      <c r="J33" s="39"/>
      <c r="K33" s="80"/>
      <c r="L33" s="80"/>
      <c r="M33" s="39"/>
      <c r="N33" s="39"/>
      <c r="O33" s="39"/>
    </row>
    <row r="34" spans="1:15" ht="15.75" customHeight="1">
      <c r="A34" s="128"/>
      <c r="B34" s="125"/>
      <c r="C34" s="125"/>
      <c r="D34" s="125"/>
      <c r="E34" s="80"/>
      <c r="F34" s="80"/>
      <c r="G34" s="126"/>
      <c r="H34" s="126"/>
      <c r="I34" s="126"/>
      <c r="J34" s="39"/>
      <c r="K34" s="80"/>
      <c r="L34" s="80"/>
      <c r="M34" s="39"/>
      <c r="N34" s="39"/>
      <c r="O34" s="39"/>
    </row>
    <row r="35" spans="1:15" ht="15.75" customHeight="1">
      <c r="A35" s="128"/>
      <c r="B35" s="125"/>
      <c r="C35" s="125"/>
      <c r="D35" s="125"/>
      <c r="E35" s="80"/>
      <c r="F35" s="80"/>
      <c r="G35" s="126"/>
      <c r="H35" s="126"/>
      <c r="I35" s="126"/>
      <c r="J35" s="39"/>
      <c r="K35" s="80"/>
      <c r="L35" s="80"/>
      <c r="M35" s="39"/>
      <c r="N35" s="39"/>
      <c r="O35" s="39"/>
    </row>
    <row r="36" spans="1:15" ht="15.75" customHeight="1">
      <c r="A36" s="128"/>
      <c r="B36" s="125"/>
      <c r="C36" s="125"/>
      <c r="D36" s="125"/>
      <c r="E36" s="80"/>
      <c r="F36" s="80"/>
      <c r="G36" s="126"/>
      <c r="H36" s="126"/>
      <c r="I36" s="126"/>
      <c r="J36" s="39"/>
      <c r="K36" s="80"/>
      <c r="L36" s="80"/>
      <c r="M36" s="39"/>
      <c r="N36" s="39"/>
      <c r="O36" s="39"/>
    </row>
    <row r="37" spans="1:15" ht="15.75" customHeight="1">
      <c r="A37" s="128"/>
      <c r="B37" s="125"/>
      <c r="C37" s="125"/>
      <c r="D37" s="125"/>
      <c r="E37" s="80"/>
      <c r="F37" s="80"/>
      <c r="G37" s="126"/>
      <c r="H37" s="126"/>
      <c r="I37" s="126"/>
      <c r="J37" s="39"/>
      <c r="K37" s="80"/>
      <c r="L37" s="80"/>
      <c r="M37" s="39"/>
      <c r="N37" s="39"/>
      <c r="O37" s="39"/>
    </row>
    <row r="38" spans="1:15" ht="15.75" customHeight="1">
      <c r="A38" s="128"/>
      <c r="B38" s="125"/>
      <c r="C38" s="125"/>
      <c r="D38" s="125"/>
      <c r="E38" s="80"/>
      <c r="F38" s="80"/>
      <c r="G38" s="126"/>
      <c r="H38" s="126"/>
      <c r="I38" s="126"/>
      <c r="J38" s="39"/>
      <c r="K38" s="80"/>
      <c r="L38" s="80"/>
      <c r="M38" s="39"/>
      <c r="N38" s="39"/>
      <c r="O38" s="39"/>
    </row>
    <row r="39" spans="1:15" ht="15.75" customHeight="1">
      <c r="A39" s="128"/>
      <c r="B39" s="125"/>
      <c r="C39" s="125"/>
      <c r="D39" s="125"/>
      <c r="E39" s="80"/>
      <c r="F39" s="80"/>
      <c r="G39" s="126"/>
      <c r="H39" s="126"/>
      <c r="I39" s="126"/>
      <c r="J39" s="39"/>
      <c r="K39" s="80"/>
      <c r="L39" s="80"/>
      <c r="M39" s="39"/>
      <c r="N39" s="39"/>
      <c r="O39" s="39"/>
    </row>
    <row r="40" spans="1:15" ht="15.75" customHeight="1">
      <c r="A40" s="128"/>
      <c r="B40" s="125"/>
      <c r="C40" s="125"/>
      <c r="D40" s="125"/>
      <c r="E40" s="80"/>
      <c r="F40" s="80"/>
      <c r="G40" s="126"/>
      <c r="H40" s="126"/>
      <c r="I40" s="126"/>
      <c r="J40" s="39"/>
      <c r="K40" s="80"/>
      <c r="L40" s="80"/>
      <c r="M40" s="39"/>
      <c r="N40" s="39"/>
      <c r="O40" s="39"/>
    </row>
    <row r="41" spans="1:15" ht="15.75" customHeight="1">
      <c r="A41" s="128"/>
      <c r="B41" s="125"/>
      <c r="C41" s="125"/>
      <c r="D41" s="125"/>
      <c r="E41" s="80"/>
      <c r="F41" s="80"/>
      <c r="G41" s="126"/>
      <c r="H41" s="126"/>
      <c r="I41" s="126"/>
      <c r="J41" s="39"/>
      <c r="K41" s="80"/>
      <c r="L41" s="80"/>
      <c r="M41" s="39"/>
      <c r="N41" s="39"/>
      <c r="O41" s="39"/>
    </row>
    <row r="42" spans="1:15" ht="15.75" customHeight="1">
      <c r="A42" s="128"/>
      <c r="B42" s="125"/>
      <c r="C42" s="125"/>
      <c r="D42" s="125"/>
      <c r="E42" s="80"/>
      <c r="F42" s="80"/>
      <c r="G42" s="126"/>
      <c r="H42" s="126"/>
      <c r="I42" s="126"/>
      <c r="J42" s="39"/>
      <c r="K42" s="80"/>
      <c r="L42" s="80"/>
      <c r="M42" s="39"/>
      <c r="N42" s="39"/>
      <c r="O42" s="39"/>
    </row>
    <row r="43" spans="1:15" ht="15.75" customHeight="1">
      <c r="A43" s="128"/>
      <c r="B43" s="125"/>
      <c r="C43" s="125"/>
      <c r="D43" s="125"/>
      <c r="E43" s="80"/>
      <c r="F43" s="80"/>
      <c r="G43" s="126"/>
      <c r="H43" s="126"/>
      <c r="I43" s="126"/>
      <c r="J43" s="39"/>
      <c r="K43" s="80"/>
      <c r="L43" s="80"/>
      <c r="M43" s="39"/>
      <c r="N43" s="39"/>
      <c r="O43" s="39"/>
    </row>
    <row r="44" spans="1:15" ht="15.75" customHeight="1">
      <c r="A44" s="128"/>
      <c r="B44" s="125"/>
      <c r="C44" s="125"/>
      <c r="D44" s="125"/>
      <c r="E44" s="80"/>
      <c r="F44" s="80"/>
      <c r="G44" s="126"/>
      <c r="H44" s="126"/>
      <c r="I44" s="126"/>
      <c r="J44" s="39"/>
      <c r="K44" s="80"/>
      <c r="L44" s="80"/>
      <c r="M44" s="39"/>
      <c r="N44" s="39"/>
      <c r="O44" s="39"/>
    </row>
    <row r="45" spans="1:15" ht="15.75" customHeight="1">
      <c r="A45" s="128"/>
      <c r="B45" s="125"/>
      <c r="C45" s="125"/>
      <c r="D45" s="125"/>
      <c r="E45" s="80"/>
      <c r="F45" s="80"/>
      <c r="G45" s="126"/>
      <c r="H45" s="126"/>
      <c r="I45" s="126"/>
      <c r="J45" s="39"/>
      <c r="K45" s="80"/>
      <c r="L45" s="80"/>
      <c r="M45" s="39"/>
      <c r="N45" s="39"/>
      <c r="O45" s="39"/>
    </row>
    <row r="46" spans="1:15" ht="15.75" customHeight="1">
      <c r="A46" s="128"/>
      <c r="B46" s="125"/>
      <c r="C46" s="125"/>
      <c r="D46" s="125"/>
      <c r="E46" s="80"/>
      <c r="F46" s="80"/>
      <c r="G46" s="126"/>
      <c r="H46" s="126"/>
      <c r="I46" s="126"/>
      <c r="J46" s="39"/>
      <c r="K46" s="80"/>
      <c r="L46" s="80"/>
      <c r="M46" s="39"/>
      <c r="N46" s="39"/>
      <c r="O46" s="39"/>
    </row>
    <row r="47" spans="1:15" ht="15.75" customHeight="1">
      <c r="A47" s="128"/>
      <c r="B47" s="125"/>
      <c r="C47" s="125"/>
      <c r="D47" s="125"/>
      <c r="E47" s="80"/>
      <c r="F47" s="80"/>
      <c r="G47" s="126"/>
      <c r="H47" s="126"/>
      <c r="I47" s="126"/>
      <c r="J47" s="39"/>
      <c r="K47" s="80"/>
      <c r="L47" s="80"/>
      <c r="M47" s="39"/>
      <c r="N47" s="39"/>
      <c r="O47" s="39"/>
    </row>
    <row r="48" spans="1:15" ht="15.75" customHeight="1">
      <c r="A48" s="128"/>
      <c r="B48" s="125"/>
      <c r="C48" s="125"/>
      <c r="D48" s="125"/>
      <c r="E48" s="80"/>
      <c r="F48" s="80"/>
      <c r="G48" s="126"/>
      <c r="H48" s="126"/>
      <c r="I48" s="126"/>
      <c r="J48" s="39"/>
      <c r="K48" s="80"/>
      <c r="L48" s="80"/>
      <c r="M48" s="39"/>
      <c r="N48" s="39"/>
      <c r="O48" s="39"/>
    </row>
    <row r="49" spans="1:15" ht="15.75" customHeight="1">
      <c r="A49" s="128"/>
      <c r="B49" s="125"/>
      <c r="C49" s="125"/>
      <c r="D49" s="125"/>
      <c r="E49" s="80"/>
      <c r="F49" s="80"/>
      <c r="G49" s="126"/>
      <c r="H49" s="126"/>
      <c r="I49" s="126"/>
      <c r="J49" s="39"/>
      <c r="K49" s="80"/>
      <c r="L49" s="80"/>
      <c r="M49" s="39"/>
      <c r="N49" s="39"/>
      <c r="O49" s="39"/>
    </row>
    <row r="50" spans="1:15" ht="15.75" customHeight="1">
      <c r="A50" s="128"/>
      <c r="B50" s="125"/>
      <c r="C50" s="125"/>
      <c r="D50" s="125"/>
      <c r="E50" s="80"/>
      <c r="F50" s="80"/>
      <c r="G50" s="126"/>
      <c r="H50" s="126"/>
      <c r="I50" s="126"/>
      <c r="J50" s="39"/>
      <c r="K50" s="80"/>
      <c r="L50" s="80"/>
      <c r="M50" s="39"/>
      <c r="N50" s="39"/>
      <c r="O50" s="39"/>
    </row>
    <row r="51" spans="1:15" ht="15.75" customHeight="1">
      <c r="A51" s="128"/>
      <c r="B51" s="125"/>
      <c r="C51" s="125"/>
      <c r="D51" s="125"/>
      <c r="E51" s="80"/>
      <c r="F51" s="80"/>
      <c r="G51" s="126"/>
      <c r="H51" s="126"/>
      <c r="I51" s="126"/>
      <c r="J51" s="39"/>
      <c r="K51" s="80"/>
      <c r="L51" s="80"/>
      <c r="M51" s="39"/>
      <c r="N51" s="39"/>
      <c r="O51" s="39"/>
    </row>
    <row r="52" spans="1:15" ht="15.75" customHeight="1">
      <c r="A52" s="128"/>
      <c r="B52" s="125"/>
      <c r="C52" s="125"/>
      <c r="D52" s="125"/>
      <c r="E52" s="80"/>
      <c r="F52" s="80"/>
      <c r="G52" s="126"/>
      <c r="H52" s="126"/>
      <c r="I52" s="126"/>
      <c r="J52" s="39"/>
      <c r="K52" s="80"/>
      <c r="L52" s="80"/>
      <c r="M52" s="39"/>
      <c r="N52" s="39"/>
      <c r="O52" s="39"/>
    </row>
    <row r="53" spans="1:15" ht="15.75" customHeight="1">
      <c r="A53" s="128"/>
      <c r="B53" s="125"/>
      <c r="C53" s="125"/>
      <c r="D53" s="125"/>
      <c r="E53" s="80"/>
      <c r="F53" s="80"/>
      <c r="G53" s="126"/>
      <c r="H53" s="126"/>
      <c r="I53" s="126"/>
      <c r="J53" s="39"/>
      <c r="K53" s="80"/>
      <c r="L53" s="80"/>
      <c r="M53" s="39"/>
      <c r="N53" s="39"/>
      <c r="O53" s="39"/>
    </row>
    <row r="54" spans="1:15" ht="15.75" customHeight="1">
      <c r="A54" s="128"/>
      <c r="B54" s="125"/>
      <c r="C54" s="125"/>
      <c r="D54" s="125"/>
      <c r="E54" s="80"/>
      <c r="F54" s="80"/>
      <c r="G54" s="126"/>
      <c r="H54" s="126"/>
      <c r="I54" s="126"/>
      <c r="J54" s="39"/>
      <c r="K54" s="80"/>
      <c r="L54" s="80"/>
      <c r="M54" s="39"/>
      <c r="N54" s="39"/>
      <c r="O54" s="39"/>
    </row>
    <row r="55" spans="1:15" ht="15.75" customHeight="1">
      <c r="A55" s="128"/>
      <c r="B55" s="125"/>
      <c r="C55" s="125"/>
      <c r="D55" s="125"/>
      <c r="E55" s="80"/>
      <c r="F55" s="80"/>
      <c r="G55" s="126"/>
      <c r="H55" s="126"/>
      <c r="I55" s="126"/>
      <c r="J55" s="39"/>
      <c r="K55" s="80"/>
      <c r="L55" s="80"/>
      <c r="M55" s="39"/>
      <c r="N55" s="39"/>
      <c r="O55" s="39"/>
    </row>
    <row r="56" spans="1:15" ht="15.75" customHeight="1">
      <c r="A56" s="128"/>
      <c r="B56" s="125"/>
      <c r="C56" s="125"/>
      <c r="D56" s="125"/>
      <c r="E56" s="80"/>
      <c r="F56" s="80"/>
      <c r="G56" s="126"/>
      <c r="H56" s="126"/>
      <c r="I56" s="126"/>
      <c r="J56" s="39"/>
      <c r="K56" s="80"/>
      <c r="L56" s="80"/>
      <c r="M56" s="39"/>
      <c r="N56" s="39"/>
      <c r="O56" s="39"/>
    </row>
    <row r="57" spans="1:15" ht="15.75" customHeight="1">
      <c r="A57" s="128"/>
      <c r="B57" s="125"/>
      <c r="C57" s="125"/>
      <c r="D57" s="125"/>
      <c r="E57" s="80"/>
      <c r="F57" s="80"/>
      <c r="G57" s="126"/>
      <c r="H57" s="126"/>
      <c r="I57" s="126"/>
      <c r="J57" s="39"/>
      <c r="K57" s="80"/>
      <c r="L57" s="80"/>
      <c r="M57" s="39"/>
      <c r="N57" s="39"/>
      <c r="O57" s="39"/>
    </row>
    <row r="58" spans="1:15" ht="15.75" customHeight="1">
      <c r="A58" s="128"/>
      <c r="B58" s="125"/>
      <c r="C58" s="125"/>
      <c r="D58" s="125"/>
      <c r="E58" s="80"/>
      <c r="F58" s="80"/>
      <c r="G58" s="126"/>
      <c r="H58" s="126"/>
      <c r="I58" s="126"/>
      <c r="J58" s="39"/>
      <c r="K58" s="80"/>
      <c r="L58" s="80"/>
      <c r="M58" s="39"/>
      <c r="N58" s="39"/>
      <c r="O58" s="39"/>
    </row>
    <row r="59" spans="1:15" ht="15.75" customHeight="1">
      <c r="A59" s="128"/>
      <c r="B59" s="125"/>
      <c r="C59" s="125"/>
      <c r="D59" s="125"/>
      <c r="E59" s="80"/>
      <c r="F59" s="80"/>
      <c r="G59" s="126"/>
      <c r="H59" s="126"/>
      <c r="I59" s="126"/>
      <c r="J59" s="39"/>
      <c r="K59" s="80"/>
      <c r="L59" s="80"/>
      <c r="M59" s="39"/>
      <c r="N59" s="39"/>
      <c r="O59" s="39"/>
    </row>
    <row r="60" spans="1:15" ht="15.75" customHeight="1">
      <c r="A60" s="128"/>
      <c r="B60" s="125"/>
      <c r="C60" s="125"/>
      <c r="D60" s="125"/>
      <c r="E60" s="80"/>
      <c r="F60" s="80"/>
      <c r="G60" s="126"/>
      <c r="H60" s="126"/>
      <c r="I60" s="126"/>
      <c r="J60" s="39"/>
      <c r="K60" s="80"/>
      <c r="L60" s="80"/>
      <c r="M60" s="39"/>
      <c r="N60" s="39"/>
      <c r="O60" s="39"/>
    </row>
    <row r="61" spans="1:15" ht="15.75" customHeight="1">
      <c r="A61" s="128"/>
      <c r="B61" s="125"/>
      <c r="C61" s="125"/>
      <c r="D61" s="125"/>
      <c r="E61" s="80"/>
      <c r="F61" s="80"/>
      <c r="G61" s="126"/>
      <c r="H61" s="126"/>
      <c r="I61" s="126"/>
      <c r="J61" s="39"/>
      <c r="K61" s="80"/>
      <c r="L61" s="80"/>
      <c r="M61" s="39"/>
      <c r="N61" s="39"/>
      <c r="O61" s="39"/>
    </row>
    <row r="62" spans="1:15" ht="15.75" customHeight="1">
      <c r="A62" s="128"/>
      <c r="B62" s="125"/>
      <c r="C62" s="125"/>
      <c r="D62" s="125"/>
      <c r="E62" s="80"/>
      <c r="F62" s="80"/>
      <c r="G62" s="126"/>
      <c r="H62" s="126"/>
      <c r="I62" s="126"/>
      <c r="J62" s="39"/>
      <c r="K62" s="80"/>
      <c r="L62" s="80"/>
      <c r="M62" s="39"/>
      <c r="N62" s="39"/>
      <c r="O62" s="39"/>
    </row>
    <row r="63" spans="1:15" ht="15.75" customHeight="1">
      <c r="A63" s="128"/>
      <c r="B63" s="125"/>
      <c r="C63" s="125"/>
      <c r="D63" s="125"/>
      <c r="E63" s="80"/>
      <c r="F63" s="80"/>
      <c r="G63" s="126"/>
      <c r="H63" s="126"/>
      <c r="I63" s="126"/>
      <c r="J63" s="39"/>
      <c r="K63" s="80"/>
      <c r="L63" s="80"/>
      <c r="M63" s="39"/>
      <c r="N63" s="39"/>
      <c r="O63" s="39"/>
    </row>
    <row r="64" spans="1:15" ht="15.75" customHeight="1">
      <c r="A64" s="128"/>
      <c r="B64" s="125"/>
      <c r="C64" s="125"/>
      <c r="D64" s="125"/>
      <c r="E64" s="80"/>
      <c r="F64" s="80"/>
      <c r="G64" s="126"/>
      <c r="H64" s="126"/>
      <c r="I64" s="126"/>
      <c r="J64" s="39"/>
      <c r="K64" s="80"/>
      <c r="L64" s="80"/>
      <c r="M64" s="39"/>
      <c r="N64" s="39"/>
      <c r="O64" s="39"/>
    </row>
    <row r="65" spans="1:15" ht="15.75" customHeight="1">
      <c r="A65" s="128"/>
      <c r="B65" s="125"/>
      <c r="C65" s="125"/>
      <c r="D65" s="125"/>
      <c r="E65" s="80"/>
      <c r="F65" s="80"/>
      <c r="G65" s="126"/>
      <c r="H65" s="126"/>
      <c r="I65" s="126"/>
      <c r="J65" s="39"/>
      <c r="K65" s="80"/>
      <c r="L65" s="80"/>
      <c r="M65" s="39"/>
      <c r="N65" s="39"/>
      <c r="O65" s="39"/>
    </row>
    <row r="66" spans="1:15" ht="15.75" customHeight="1">
      <c r="A66" s="128"/>
      <c r="B66" s="125"/>
      <c r="C66" s="125"/>
      <c r="D66" s="125"/>
      <c r="E66" s="80"/>
      <c r="F66" s="80"/>
      <c r="G66" s="126"/>
      <c r="H66" s="126"/>
      <c r="I66" s="126"/>
      <c r="J66" s="39"/>
      <c r="K66" s="80"/>
      <c r="L66" s="80"/>
      <c r="M66" s="39"/>
      <c r="N66" s="39"/>
      <c r="O66" s="39"/>
    </row>
    <row r="67" spans="1:15" ht="15.75" customHeight="1">
      <c r="A67" s="128"/>
      <c r="B67" s="125"/>
      <c r="C67" s="125"/>
      <c r="D67" s="125"/>
      <c r="E67" s="80"/>
      <c r="F67" s="80"/>
      <c r="G67" s="126"/>
      <c r="H67" s="126"/>
      <c r="I67" s="126"/>
      <c r="J67" s="39"/>
      <c r="K67" s="80"/>
      <c r="L67" s="80"/>
      <c r="M67" s="39"/>
      <c r="N67" s="39"/>
      <c r="O67" s="39"/>
    </row>
    <row r="68" spans="1:15" ht="15.75" customHeight="1">
      <c r="A68" s="128"/>
      <c r="B68" s="125"/>
      <c r="C68" s="125"/>
      <c r="D68" s="125"/>
      <c r="E68" s="80"/>
      <c r="F68" s="80"/>
      <c r="G68" s="126"/>
      <c r="H68" s="126"/>
      <c r="I68" s="126"/>
      <c r="J68" s="39"/>
      <c r="K68" s="80"/>
      <c r="L68" s="80"/>
      <c r="M68" s="39"/>
      <c r="N68" s="39"/>
      <c r="O68" s="39"/>
    </row>
    <row r="69" spans="1:15" ht="15.75" customHeight="1">
      <c r="A69" s="128"/>
      <c r="B69" s="125"/>
      <c r="C69" s="125"/>
      <c r="D69" s="125"/>
      <c r="E69" s="80"/>
      <c r="F69" s="80"/>
      <c r="G69" s="126"/>
      <c r="H69" s="126"/>
      <c r="I69" s="126"/>
      <c r="J69" s="39"/>
      <c r="K69" s="80"/>
      <c r="L69" s="80"/>
      <c r="M69" s="39"/>
      <c r="N69" s="39"/>
      <c r="O69" s="39"/>
    </row>
    <row r="70" spans="1:15" ht="15.75" customHeight="1">
      <c r="A70" s="128"/>
      <c r="B70" s="125"/>
      <c r="C70" s="125"/>
      <c r="D70" s="125"/>
      <c r="E70" s="80"/>
      <c r="F70" s="80"/>
      <c r="G70" s="126"/>
      <c r="H70" s="126"/>
      <c r="I70" s="126"/>
      <c r="J70" s="39"/>
      <c r="K70" s="80"/>
      <c r="L70" s="80"/>
      <c r="M70" s="39"/>
      <c r="N70" s="39"/>
      <c r="O70" s="39"/>
    </row>
    <row r="71" spans="1:15" ht="15.75" customHeight="1">
      <c r="A71" s="128"/>
      <c r="B71" s="125"/>
      <c r="C71" s="125"/>
      <c r="D71" s="125"/>
      <c r="E71" s="80"/>
      <c r="F71" s="80"/>
      <c r="G71" s="126"/>
      <c r="H71" s="126"/>
      <c r="I71" s="126"/>
      <c r="J71" s="39"/>
      <c r="K71" s="80"/>
      <c r="L71" s="80"/>
      <c r="M71" s="39"/>
      <c r="N71" s="39"/>
      <c r="O71" s="39"/>
    </row>
    <row r="72" spans="1:15" ht="15.75" customHeight="1">
      <c r="A72" s="128"/>
      <c r="B72" s="125"/>
      <c r="C72" s="125"/>
      <c r="D72" s="125"/>
      <c r="E72" s="80"/>
      <c r="F72" s="80"/>
      <c r="G72" s="126"/>
      <c r="H72" s="126"/>
      <c r="I72" s="126"/>
      <c r="J72" s="39"/>
      <c r="K72" s="80"/>
      <c r="L72" s="80"/>
      <c r="M72" s="39"/>
      <c r="N72" s="39"/>
      <c r="O72" s="39"/>
    </row>
    <row r="73" spans="1:15" ht="15.75" customHeight="1">
      <c r="A73" s="128"/>
      <c r="B73" s="125"/>
      <c r="C73" s="125"/>
      <c r="D73" s="125"/>
      <c r="E73" s="80"/>
      <c r="F73" s="80"/>
      <c r="G73" s="126"/>
      <c r="H73" s="126"/>
      <c r="I73" s="126"/>
      <c r="J73" s="39"/>
      <c r="K73" s="80"/>
      <c r="L73" s="80"/>
      <c r="M73" s="39"/>
      <c r="N73" s="39"/>
      <c r="O73" s="39"/>
    </row>
    <row r="74" spans="1:15" ht="15.75" customHeight="1">
      <c r="A74" s="128"/>
      <c r="B74" s="125"/>
      <c r="C74" s="125"/>
      <c r="D74" s="125"/>
      <c r="E74" s="80"/>
      <c r="F74" s="80"/>
      <c r="G74" s="126"/>
      <c r="H74" s="126"/>
      <c r="I74" s="126"/>
      <c r="J74" s="39"/>
      <c r="K74" s="80"/>
      <c r="L74" s="80"/>
      <c r="M74" s="39"/>
      <c r="N74" s="39"/>
      <c r="O74" s="39"/>
    </row>
    <row r="75" spans="1:15" ht="15.75" customHeight="1">
      <c r="A75" s="128"/>
      <c r="B75" s="125"/>
      <c r="C75" s="125"/>
      <c r="D75" s="125"/>
      <c r="E75" s="80"/>
      <c r="F75" s="80"/>
      <c r="G75" s="126"/>
      <c r="H75" s="126"/>
      <c r="I75" s="126"/>
      <c r="J75" s="39"/>
      <c r="K75" s="80"/>
      <c r="L75" s="80"/>
      <c r="M75" s="39"/>
      <c r="N75" s="39"/>
      <c r="O75" s="39"/>
    </row>
    <row r="76" spans="1:15" ht="15.75" customHeight="1">
      <c r="A76" s="128"/>
      <c r="B76" s="125"/>
      <c r="C76" s="125"/>
      <c r="D76" s="125"/>
      <c r="E76" s="80"/>
      <c r="F76" s="80"/>
      <c r="G76" s="126"/>
      <c r="H76" s="126"/>
      <c r="I76" s="126"/>
      <c r="J76" s="39"/>
      <c r="K76" s="80"/>
      <c r="L76" s="80"/>
      <c r="M76" s="39"/>
      <c r="N76" s="39"/>
      <c r="O76" s="39"/>
    </row>
    <row r="77" spans="1:15" ht="15.75" customHeight="1">
      <c r="A77" s="128"/>
      <c r="B77" s="125"/>
      <c r="C77" s="125"/>
      <c r="D77" s="125"/>
      <c r="E77" s="80"/>
      <c r="F77" s="80"/>
      <c r="G77" s="126"/>
      <c r="H77" s="126"/>
      <c r="I77" s="126"/>
      <c r="J77" s="39"/>
      <c r="K77" s="80"/>
      <c r="L77" s="80"/>
      <c r="M77" s="39"/>
      <c r="N77" s="39"/>
      <c r="O77" s="39"/>
    </row>
    <row r="78" spans="1:15" ht="15.75" customHeight="1">
      <c r="A78" s="128"/>
      <c r="B78" s="125"/>
      <c r="C78" s="125"/>
      <c r="D78" s="125"/>
      <c r="E78" s="80"/>
      <c r="F78" s="80"/>
      <c r="G78" s="126"/>
      <c r="H78" s="126"/>
      <c r="I78" s="126"/>
      <c r="J78" s="39"/>
      <c r="K78" s="80"/>
      <c r="L78" s="80"/>
      <c r="M78" s="39"/>
      <c r="N78" s="39"/>
      <c r="O78" s="39"/>
    </row>
    <row r="79" spans="1:15" ht="15.75" customHeight="1">
      <c r="A79" s="128"/>
      <c r="B79" s="125"/>
      <c r="C79" s="125"/>
      <c r="D79" s="125"/>
      <c r="E79" s="80"/>
      <c r="F79" s="80"/>
      <c r="G79" s="126"/>
      <c r="H79" s="126"/>
      <c r="I79" s="126"/>
      <c r="J79" s="39"/>
      <c r="K79" s="80"/>
      <c r="L79" s="80"/>
      <c r="M79" s="39"/>
      <c r="N79" s="39"/>
      <c r="O79" s="39"/>
    </row>
    <row r="80" spans="1:15" ht="15.75" customHeight="1">
      <c r="A80" s="128"/>
      <c r="B80" s="125"/>
      <c r="C80" s="125"/>
      <c r="D80" s="125"/>
      <c r="E80" s="80"/>
      <c r="F80" s="80"/>
      <c r="G80" s="126"/>
      <c r="H80" s="126"/>
      <c r="I80" s="126"/>
      <c r="J80" s="39"/>
      <c r="K80" s="80"/>
      <c r="L80" s="80"/>
      <c r="M80" s="39"/>
      <c r="N80" s="39"/>
      <c r="O80" s="39"/>
    </row>
    <row r="81" spans="1:15" ht="15.75" customHeight="1">
      <c r="A81" s="128"/>
      <c r="B81" s="125"/>
      <c r="C81" s="125"/>
      <c r="D81" s="125"/>
      <c r="E81" s="80"/>
      <c r="F81" s="80"/>
      <c r="G81" s="126"/>
      <c r="H81" s="126"/>
      <c r="I81" s="126"/>
      <c r="J81" s="39"/>
      <c r="K81" s="80"/>
      <c r="L81" s="80"/>
      <c r="M81" s="39"/>
      <c r="N81" s="39"/>
      <c r="O81" s="39"/>
    </row>
    <row r="82" spans="1:15" ht="15.75" customHeight="1">
      <c r="A82" s="128"/>
      <c r="B82" s="125"/>
      <c r="C82" s="125"/>
      <c r="D82" s="125"/>
      <c r="E82" s="80"/>
      <c r="F82" s="80"/>
      <c r="G82" s="126"/>
      <c r="H82" s="126"/>
      <c r="I82" s="126"/>
      <c r="J82" s="39"/>
      <c r="K82" s="80"/>
      <c r="L82" s="80"/>
      <c r="M82" s="39"/>
      <c r="N82" s="39"/>
      <c r="O82" s="39"/>
    </row>
    <row r="83" spans="1:15" ht="15.75" customHeight="1">
      <c r="A83" s="128"/>
      <c r="B83" s="125"/>
      <c r="C83" s="125"/>
      <c r="D83" s="125"/>
      <c r="E83" s="80"/>
      <c r="F83" s="80"/>
      <c r="G83" s="126"/>
      <c r="H83" s="126"/>
      <c r="I83" s="126"/>
      <c r="J83" s="39"/>
      <c r="K83" s="80"/>
      <c r="L83" s="80"/>
      <c r="M83" s="39"/>
      <c r="N83" s="39"/>
      <c r="O83" s="39"/>
    </row>
    <row r="84" spans="1:15" ht="15.75" customHeight="1">
      <c r="A84" s="128"/>
      <c r="B84" s="125"/>
      <c r="C84" s="125"/>
      <c r="D84" s="125"/>
      <c r="E84" s="80"/>
      <c r="F84" s="80"/>
      <c r="G84" s="126"/>
      <c r="H84" s="126"/>
      <c r="I84" s="126"/>
      <c r="J84" s="39"/>
      <c r="K84" s="80"/>
      <c r="L84" s="80"/>
      <c r="M84" s="39"/>
      <c r="N84" s="39"/>
      <c r="O84" s="39"/>
    </row>
    <row r="85" spans="1:15" ht="15.75" customHeight="1">
      <c r="A85" s="128"/>
      <c r="B85" s="125"/>
      <c r="C85" s="125"/>
      <c r="D85" s="125"/>
      <c r="E85" s="80"/>
      <c r="F85" s="80"/>
      <c r="G85" s="126"/>
      <c r="H85" s="126"/>
      <c r="I85" s="126"/>
      <c r="J85" s="39"/>
      <c r="K85" s="80"/>
      <c r="L85" s="80"/>
      <c r="M85" s="39"/>
      <c r="N85" s="39"/>
      <c r="O85" s="39"/>
    </row>
    <row r="86" spans="1:15" ht="15.75" customHeight="1">
      <c r="A86" s="128"/>
      <c r="B86" s="125"/>
      <c r="C86" s="125"/>
      <c r="D86" s="125"/>
      <c r="E86" s="80"/>
      <c r="F86" s="80"/>
      <c r="G86" s="126"/>
      <c r="H86" s="126"/>
      <c r="I86" s="126"/>
      <c r="J86" s="39"/>
      <c r="K86" s="80"/>
      <c r="L86" s="80"/>
      <c r="M86" s="39"/>
      <c r="N86" s="39"/>
      <c r="O86" s="39"/>
    </row>
    <row r="87" spans="1:15" ht="15.75" customHeight="1">
      <c r="A87" s="128"/>
      <c r="B87" s="125"/>
      <c r="C87" s="125"/>
      <c r="D87" s="125"/>
      <c r="E87" s="80"/>
      <c r="F87" s="80"/>
      <c r="G87" s="126"/>
      <c r="H87" s="126"/>
      <c r="I87" s="126"/>
      <c r="J87" s="39"/>
      <c r="K87" s="80"/>
      <c r="L87" s="80"/>
      <c r="M87" s="39"/>
      <c r="N87" s="39"/>
      <c r="O87" s="39"/>
    </row>
    <row r="88" spans="1:15" ht="15.75" customHeight="1">
      <c r="A88" s="128"/>
      <c r="B88" s="125"/>
      <c r="C88" s="125"/>
      <c r="D88" s="125"/>
      <c r="E88" s="80"/>
      <c r="F88" s="80"/>
      <c r="G88" s="126"/>
      <c r="H88" s="126"/>
      <c r="I88" s="126"/>
      <c r="J88" s="39"/>
      <c r="K88" s="80"/>
      <c r="L88" s="80"/>
      <c r="M88" s="39"/>
      <c r="N88" s="39"/>
      <c r="O88" s="39"/>
    </row>
    <row r="89" spans="1:15" ht="15.75" customHeight="1">
      <c r="A89" s="128"/>
      <c r="B89" s="125"/>
      <c r="C89" s="125"/>
      <c r="D89" s="125"/>
      <c r="E89" s="80"/>
      <c r="F89" s="80"/>
      <c r="G89" s="126"/>
      <c r="H89" s="126"/>
      <c r="I89" s="126"/>
      <c r="J89" s="39"/>
      <c r="K89" s="80"/>
      <c r="L89" s="80"/>
      <c r="M89" s="39"/>
      <c r="N89" s="39"/>
      <c r="O89" s="39"/>
    </row>
    <row r="90" spans="1:15" ht="15.75" customHeight="1">
      <c r="A90" s="128"/>
      <c r="B90" s="125"/>
      <c r="C90" s="125"/>
      <c r="D90" s="125"/>
      <c r="E90" s="80"/>
      <c r="F90" s="80"/>
      <c r="G90" s="126"/>
      <c r="H90" s="126"/>
      <c r="I90" s="126"/>
      <c r="J90" s="39"/>
      <c r="K90" s="80"/>
      <c r="L90" s="80"/>
      <c r="M90" s="39"/>
      <c r="N90" s="39"/>
      <c r="O90" s="39"/>
    </row>
    <row r="91" spans="1:15" ht="15.75" customHeight="1">
      <c r="A91" s="128"/>
      <c r="B91" s="125"/>
      <c r="C91" s="125"/>
      <c r="D91" s="125"/>
      <c r="E91" s="80"/>
      <c r="F91" s="80"/>
      <c r="G91" s="126"/>
      <c r="H91" s="126"/>
      <c r="I91" s="126"/>
      <c r="J91" s="39"/>
      <c r="K91" s="80"/>
      <c r="L91" s="80"/>
      <c r="M91" s="39"/>
      <c r="N91" s="39"/>
      <c r="O91" s="39"/>
    </row>
    <row r="92" spans="1:15" ht="15.75" customHeight="1">
      <c r="A92" s="128"/>
      <c r="B92" s="125"/>
      <c r="C92" s="125"/>
      <c r="D92" s="125"/>
      <c r="E92" s="80"/>
      <c r="F92" s="80"/>
      <c r="G92" s="126"/>
      <c r="H92" s="126"/>
      <c r="I92" s="126"/>
      <c r="J92" s="39"/>
      <c r="K92" s="80"/>
      <c r="L92" s="80"/>
      <c r="M92" s="39"/>
      <c r="N92" s="39"/>
      <c r="O92" s="39"/>
    </row>
    <row r="93" spans="1:15" ht="15.75" customHeight="1">
      <c r="A93" s="128"/>
      <c r="B93" s="125"/>
      <c r="C93" s="125"/>
      <c r="D93" s="125"/>
      <c r="E93" s="80"/>
      <c r="F93" s="80"/>
      <c r="G93" s="126"/>
      <c r="H93" s="126"/>
      <c r="I93" s="126"/>
      <c r="J93" s="39"/>
      <c r="K93" s="80"/>
      <c r="L93" s="80"/>
      <c r="M93" s="39"/>
      <c r="N93" s="39"/>
      <c r="O93" s="39"/>
    </row>
    <row r="94" spans="1:15" ht="15.75" customHeight="1">
      <c r="A94" s="128"/>
      <c r="B94" s="125"/>
      <c r="C94" s="125"/>
      <c r="D94" s="125"/>
      <c r="E94" s="80"/>
      <c r="F94" s="80"/>
      <c r="G94" s="126"/>
      <c r="H94" s="126"/>
      <c r="I94" s="126"/>
      <c r="J94" s="39"/>
      <c r="K94" s="80"/>
      <c r="L94" s="80"/>
      <c r="M94" s="39"/>
      <c r="N94" s="39"/>
      <c r="O94" s="39"/>
    </row>
    <row r="95" spans="1:15" ht="15.75" customHeight="1">
      <c r="A95" s="128"/>
      <c r="B95" s="125"/>
      <c r="C95" s="125"/>
      <c r="D95" s="125"/>
      <c r="E95" s="80"/>
      <c r="F95" s="80"/>
      <c r="G95" s="126"/>
      <c r="H95" s="126"/>
      <c r="I95" s="126"/>
      <c r="J95" s="39"/>
      <c r="K95" s="80"/>
      <c r="L95" s="80"/>
      <c r="M95" s="39"/>
      <c r="N95" s="39"/>
      <c r="O95" s="39"/>
    </row>
    <row r="96" spans="1:15" ht="15.75" customHeight="1">
      <c r="A96" s="128"/>
      <c r="B96" s="125"/>
      <c r="C96" s="125"/>
      <c r="D96" s="125"/>
      <c r="E96" s="80"/>
      <c r="F96" s="80"/>
      <c r="G96" s="126"/>
      <c r="H96" s="126"/>
      <c r="I96" s="126"/>
      <c r="J96" s="39"/>
      <c r="K96" s="80"/>
      <c r="L96" s="80"/>
      <c r="M96" s="39"/>
      <c r="N96" s="39"/>
      <c r="O96" s="39"/>
    </row>
    <row r="97" spans="1:15" ht="15.75" customHeight="1">
      <c r="A97" s="128"/>
      <c r="B97" s="125"/>
      <c r="C97" s="125"/>
      <c r="D97" s="125"/>
      <c r="E97" s="80"/>
      <c r="F97" s="80"/>
      <c r="G97" s="126"/>
      <c r="H97" s="126"/>
      <c r="I97" s="126"/>
      <c r="J97" s="39"/>
      <c r="K97" s="80"/>
      <c r="L97" s="80"/>
      <c r="M97" s="39"/>
      <c r="N97" s="39"/>
      <c r="O97" s="39"/>
    </row>
    <row r="98" spans="1:15" ht="15.75" customHeight="1">
      <c r="A98" s="128"/>
      <c r="B98" s="125"/>
      <c r="C98" s="125"/>
      <c r="D98" s="125"/>
      <c r="E98" s="80"/>
      <c r="F98" s="80"/>
      <c r="G98" s="126"/>
      <c r="H98" s="126"/>
      <c r="I98" s="126"/>
      <c r="J98" s="39"/>
      <c r="K98" s="80"/>
      <c r="L98" s="80"/>
      <c r="M98" s="39"/>
      <c r="N98" s="39"/>
      <c r="O98" s="39"/>
    </row>
    <row r="99" spans="1:15" ht="15.75" customHeight="1">
      <c r="A99" s="128"/>
      <c r="B99" s="125"/>
      <c r="C99" s="125"/>
      <c r="D99" s="125"/>
      <c r="E99" s="80"/>
      <c r="F99" s="80"/>
      <c r="G99" s="126"/>
      <c r="H99" s="126"/>
      <c r="I99" s="126"/>
      <c r="J99" s="39"/>
      <c r="K99" s="80"/>
      <c r="L99" s="80"/>
      <c r="M99" s="39"/>
      <c r="N99" s="39"/>
      <c r="O99" s="39"/>
    </row>
    <row r="100" spans="1:15" ht="15.75" customHeight="1">
      <c r="A100" s="128"/>
      <c r="B100" s="125"/>
      <c r="C100" s="125"/>
      <c r="D100" s="125"/>
      <c r="E100" s="80"/>
      <c r="F100" s="80"/>
      <c r="G100" s="126"/>
      <c r="H100" s="126"/>
      <c r="I100" s="126"/>
      <c r="J100" s="39"/>
      <c r="K100" s="80"/>
      <c r="L100" s="80"/>
      <c r="M100" s="39"/>
      <c r="N100" s="39"/>
      <c r="O100" s="39"/>
    </row>
    <row r="101" spans="1:15" ht="15.75" customHeight="1">
      <c r="A101" s="128"/>
      <c r="B101" s="125"/>
      <c r="C101" s="125"/>
      <c r="D101" s="125"/>
      <c r="E101" s="80"/>
      <c r="F101" s="80"/>
      <c r="G101" s="126"/>
      <c r="H101" s="126"/>
      <c r="I101" s="126"/>
      <c r="J101" s="39"/>
      <c r="K101" s="80"/>
      <c r="L101" s="80"/>
      <c r="M101" s="39"/>
      <c r="N101" s="39"/>
      <c r="O101" s="39"/>
    </row>
    <row r="102" spans="1:15" ht="15.75" customHeight="1">
      <c r="A102" s="128"/>
      <c r="B102" s="125"/>
      <c r="C102" s="125"/>
      <c r="D102" s="125"/>
      <c r="E102" s="80"/>
      <c r="F102" s="80"/>
      <c r="G102" s="126"/>
      <c r="H102" s="126"/>
      <c r="I102" s="126"/>
      <c r="J102" s="39"/>
      <c r="K102" s="80"/>
      <c r="L102" s="80"/>
      <c r="M102" s="39"/>
      <c r="N102" s="39"/>
      <c r="O102" s="39"/>
    </row>
    <row r="103" spans="1:15" ht="15.75" customHeight="1">
      <c r="A103" s="128"/>
      <c r="B103" s="125"/>
      <c r="C103" s="125"/>
      <c r="D103" s="125"/>
      <c r="E103" s="80"/>
      <c r="F103" s="80"/>
      <c r="G103" s="126"/>
      <c r="H103" s="126"/>
      <c r="I103" s="126"/>
      <c r="J103" s="39"/>
      <c r="K103" s="80"/>
      <c r="L103" s="80"/>
      <c r="M103" s="39"/>
      <c r="N103" s="39"/>
      <c r="O103" s="39"/>
    </row>
    <row r="104" spans="1:15" ht="15.75" customHeight="1">
      <c r="A104" s="128"/>
      <c r="B104" s="125"/>
      <c r="C104" s="125"/>
      <c r="D104" s="125"/>
      <c r="E104" s="80"/>
      <c r="F104" s="80"/>
      <c r="G104" s="126"/>
      <c r="H104" s="126"/>
      <c r="I104" s="126"/>
      <c r="J104" s="39"/>
      <c r="K104" s="80"/>
      <c r="L104" s="80"/>
      <c r="M104" s="39"/>
      <c r="N104" s="39"/>
      <c r="O104" s="39"/>
    </row>
    <row r="105" spans="1:15" ht="15.75" customHeight="1">
      <c r="A105" s="128"/>
      <c r="B105" s="125"/>
      <c r="C105" s="125"/>
      <c r="D105" s="125"/>
      <c r="E105" s="80"/>
      <c r="F105" s="80"/>
      <c r="G105" s="126"/>
      <c r="H105" s="126"/>
      <c r="I105" s="126"/>
      <c r="J105" s="39"/>
      <c r="K105" s="80"/>
      <c r="L105" s="80"/>
      <c r="M105" s="39"/>
      <c r="N105" s="39"/>
      <c r="O105" s="39"/>
    </row>
    <row r="106" spans="1:15" ht="15.75" customHeight="1">
      <c r="A106" s="128"/>
      <c r="B106" s="125"/>
      <c r="C106" s="125"/>
      <c r="D106" s="125"/>
      <c r="E106" s="80"/>
      <c r="F106" s="80"/>
      <c r="G106" s="126"/>
      <c r="H106" s="126"/>
      <c r="I106" s="126"/>
      <c r="J106" s="39"/>
      <c r="K106" s="80"/>
      <c r="L106" s="80"/>
      <c r="M106" s="39"/>
      <c r="N106" s="39"/>
      <c r="O106" s="39"/>
    </row>
    <row r="107" spans="1:15" ht="15.75" customHeight="1">
      <c r="A107" s="128"/>
      <c r="B107" s="125"/>
      <c r="C107" s="125"/>
      <c r="D107" s="125"/>
      <c r="E107" s="80"/>
      <c r="F107" s="80"/>
      <c r="G107" s="126"/>
      <c r="H107" s="126"/>
      <c r="I107" s="126"/>
      <c r="J107" s="39"/>
      <c r="K107" s="80"/>
      <c r="L107" s="80"/>
      <c r="M107" s="39"/>
      <c r="N107" s="39"/>
      <c r="O107" s="39"/>
    </row>
    <row r="108" spans="1:15" ht="15.75" customHeight="1">
      <c r="A108" s="128"/>
      <c r="B108" s="125"/>
      <c r="C108" s="125"/>
      <c r="D108" s="125"/>
      <c r="E108" s="80"/>
      <c r="F108" s="80"/>
      <c r="G108" s="126"/>
      <c r="H108" s="126"/>
      <c r="I108" s="126"/>
      <c r="J108" s="39"/>
      <c r="K108" s="80"/>
      <c r="L108" s="80"/>
      <c r="M108" s="39"/>
      <c r="N108" s="39"/>
      <c r="O108" s="39"/>
    </row>
    <row r="109" spans="1:15" ht="15.75" customHeight="1">
      <c r="A109" s="128"/>
      <c r="B109" s="125"/>
      <c r="C109" s="125"/>
      <c r="D109" s="125"/>
      <c r="E109" s="80"/>
      <c r="F109" s="80"/>
      <c r="G109" s="126"/>
      <c r="H109" s="126"/>
      <c r="I109" s="126"/>
      <c r="J109" s="39"/>
      <c r="K109" s="80"/>
      <c r="L109" s="80"/>
      <c r="M109" s="39"/>
      <c r="N109" s="39"/>
      <c r="O109" s="39"/>
    </row>
    <row r="110" spans="1:15" ht="15.75" customHeight="1">
      <c r="A110" s="128"/>
      <c r="B110" s="125"/>
      <c r="C110" s="125"/>
      <c r="D110" s="125"/>
      <c r="E110" s="80"/>
      <c r="F110" s="80"/>
      <c r="G110" s="126"/>
      <c r="H110" s="126"/>
      <c r="I110" s="126"/>
      <c r="J110" s="39"/>
      <c r="K110" s="80"/>
      <c r="L110" s="80"/>
      <c r="M110" s="39"/>
      <c r="N110" s="39"/>
      <c r="O110" s="39"/>
    </row>
    <row r="111" spans="1:15" ht="15.75" customHeight="1">
      <c r="A111" s="128"/>
      <c r="B111" s="125"/>
      <c r="C111" s="125"/>
      <c r="D111" s="125"/>
      <c r="E111" s="80"/>
      <c r="F111" s="80"/>
      <c r="G111" s="126"/>
      <c r="H111" s="126"/>
      <c r="I111" s="126"/>
      <c r="J111" s="39"/>
      <c r="K111" s="80"/>
      <c r="L111" s="80"/>
      <c r="M111" s="39"/>
      <c r="N111" s="39"/>
      <c r="O111" s="39"/>
    </row>
    <row r="112" spans="1:15" ht="15.75" customHeight="1">
      <c r="A112" s="128"/>
      <c r="B112" s="125"/>
      <c r="C112" s="125"/>
      <c r="D112" s="125"/>
      <c r="E112" s="80"/>
      <c r="F112" s="80"/>
      <c r="G112" s="126"/>
      <c r="H112" s="126"/>
      <c r="I112" s="126"/>
      <c r="J112" s="39"/>
      <c r="K112" s="80"/>
      <c r="L112" s="80"/>
      <c r="M112" s="39"/>
      <c r="N112" s="39"/>
      <c r="O112" s="39"/>
    </row>
    <row r="113" spans="1:15" ht="15.75" customHeight="1">
      <c r="A113" s="128"/>
      <c r="B113" s="125"/>
      <c r="C113" s="125"/>
      <c r="D113" s="125"/>
      <c r="E113" s="80"/>
      <c r="F113" s="80"/>
      <c r="G113" s="126"/>
      <c r="H113" s="126"/>
      <c r="I113" s="126"/>
      <c r="J113" s="39"/>
      <c r="K113" s="80"/>
      <c r="L113" s="80"/>
      <c r="M113" s="39"/>
      <c r="N113" s="39"/>
      <c r="O113" s="39"/>
    </row>
    <row r="114" spans="1:15" ht="15.75" customHeight="1">
      <c r="A114" s="128"/>
      <c r="B114" s="125"/>
      <c r="C114" s="125"/>
      <c r="D114" s="125"/>
      <c r="E114" s="80"/>
      <c r="F114" s="80"/>
      <c r="G114" s="126"/>
      <c r="H114" s="126"/>
      <c r="I114" s="126"/>
      <c r="J114" s="39"/>
      <c r="K114" s="80"/>
      <c r="L114" s="80"/>
      <c r="M114" s="39"/>
      <c r="N114" s="39"/>
      <c r="O114" s="39"/>
    </row>
    <row r="115" spans="1:15" ht="15.75" customHeight="1">
      <c r="A115" s="128"/>
      <c r="B115" s="125"/>
      <c r="C115" s="125"/>
      <c r="D115" s="125"/>
      <c r="E115" s="80"/>
      <c r="F115" s="80"/>
      <c r="G115" s="126"/>
      <c r="H115" s="126"/>
      <c r="I115" s="126"/>
      <c r="J115" s="39"/>
      <c r="K115" s="80"/>
      <c r="L115" s="80"/>
      <c r="M115" s="39"/>
      <c r="N115" s="39"/>
      <c r="O115" s="39"/>
    </row>
    <row r="116" spans="1:15" ht="15.75" customHeight="1">
      <c r="A116" s="128"/>
      <c r="B116" s="125"/>
      <c r="C116" s="125"/>
      <c r="D116" s="125"/>
      <c r="E116" s="80"/>
      <c r="F116" s="80"/>
      <c r="G116" s="126"/>
      <c r="H116" s="126"/>
      <c r="I116" s="126"/>
      <c r="J116" s="39"/>
      <c r="K116" s="80"/>
      <c r="L116" s="80"/>
      <c r="M116" s="39"/>
      <c r="N116" s="39"/>
      <c r="O116" s="39"/>
    </row>
    <row r="117" spans="1:15" ht="15.75" customHeight="1">
      <c r="A117" s="128"/>
      <c r="B117" s="125"/>
      <c r="C117" s="125"/>
      <c r="D117" s="125"/>
      <c r="E117" s="80"/>
      <c r="F117" s="80"/>
      <c r="G117" s="126"/>
      <c r="H117" s="126"/>
      <c r="I117" s="126"/>
      <c r="J117" s="39"/>
      <c r="K117" s="80"/>
      <c r="L117" s="80"/>
      <c r="M117" s="39"/>
      <c r="N117" s="39"/>
      <c r="O117" s="39"/>
    </row>
    <row r="118" spans="1:15" ht="15.75" customHeight="1">
      <c r="A118" s="128"/>
      <c r="B118" s="125"/>
      <c r="C118" s="125"/>
      <c r="D118" s="125"/>
      <c r="E118" s="80"/>
      <c r="F118" s="80"/>
      <c r="G118" s="126"/>
      <c r="H118" s="126"/>
      <c r="I118" s="126"/>
      <c r="J118" s="39"/>
      <c r="K118" s="80"/>
      <c r="L118" s="80"/>
      <c r="M118" s="39"/>
      <c r="N118" s="39"/>
      <c r="O118" s="39"/>
    </row>
    <row r="119" spans="1:15" ht="15.75" customHeight="1">
      <c r="A119" s="128"/>
      <c r="B119" s="125"/>
      <c r="C119" s="125"/>
      <c r="D119" s="125"/>
      <c r="E119" s="80"/>
      <c r="F119" s="80"/>
      <c r="G119" s="126"/>
      <c r="H119" s="126"/>
      <c r="I119" s="126"/>
      <c r="J119" s="39"/>
      <c r="K119" s="80"/>
      <c r="L119" s="80"/>
      <c r="M119" s="39"/>
      <c r="N119" s="39"/>
      <c r="O119" s="39"/>
    </row>
    <row r="120" spans="1:15" ht="15.75" customHeight="1">
      <c r="A120" s="128"/>
      <c r="B120" s="125"/>
      <c r="C120" s="125"/>
      <c r="D120" s="125"/>
      <c r="E120" s="80"/>
      <c r="F120" s="80"/>
      <c r="G120" s="126"/>
      <c r="H120" s="126"/>
      <c r="I120" s="126"/>
      <c r="J120" s="39"/>
      <c r="K120" s="80"/>
      <c r="L120" s="80"/>
      <c r="M120" s="39"/>
      <c r="N120" s="39"/>
      <c r="O120" s="39"/>
    </row>
    <row r="121" spans="1:15" ht="15.75" customHeight="1">
      <c r="A121" s="128"/>
      <c r="B121" s="125"/>
      <c r="C121" s="125"/>
      <c r="D121" s="125"/>
      <c r="E121" s="80"/>
      <c r="F121" s="80"/>
      <c r="G121" s="126"/>
      <c r="H121" s="126"/>
      <c r="I121" s="126"/>
      <c r="J121" s="39"/>
      <c r="K121" s="80"/>
      <c r="L121" s="80"/>
      <c r="M121" s="39"/>
      <c r="N121" s="39"/>
      <c r="O121" s="39"/>
    </row>
    <row r="122" spans="1:15" ht="15.75" customHeight="1">
      <c r="A122" s="128"/>
      <c r="B122" s="125"/>
      <c r="C122" s="125"/>
      <c r="D122" s="125"/>
      <c r="E122" s="80"/>
      <c r="F122" s="80"/>
      <c r="G122" s="126"/>
      <c r="H122" s="126"/>
      <c r="I122" s="126"/>
      <c r="J122" s="39"/>
      <c r="K122" s="80"/>
      <c r="L122" s="80"/>
      <c r="M122" s="39"/>
      <c r="N122" s="39"/>
      <c r="O122" s="39"/>
    </row>
    <row r="123" spans="1:15" ht="15.75" customHeight="1">
      <c r="A123" s="128"/>
      <c r="B123" s="125"/>
      <c r="C123" s="125"/>
      <c r="D123" s="125"/>
      <c r="E123" s="80"/>
      <c r="F123" s="80"/>
      <c r="G123" s="126"/>
      <c r="H123" s="126"/>
      <c r="I123" s="126"/>
      <c r="J123" s="39"/>
      <c r="K123" s="80"/>
      <c r="L123" s="80"/>
      <c r="M123" s="39"/>
      <c r="N123" s="39"/>
      <c r="O123" s="39"/>
    </row>
    <row r="124" spans="1:15" ht="15.75" customHeight="1">
      <c r="A124" s="128"/>
      <c r="B124" s="125"/>
      <c r="C124" s="125"/>
      <c r="D124" s="125"/>
      <c r="E124" s="80"/>
      <c r="F124" s="80"/>
      <c r="G124" s="126"/>
      <c r="H124" s="126"/>
      <c r="I124" s="126"/>
      <c r="J124" s="39"/>
      <c r="K124" s="80"/>
      <c r="L124" s="80"/>
      <c r="M124" s="39"/>
      <c r="N124" s="39"/>
      <c r="O124" s="39"/>
    </row>
    <row r="125" spans="1:15" ht="15.75" customHeight="1">
      <c r="A125" s="128"/>
      <c r="B125" s="125"/>
      <c r="C125" s="125"/>
      <c r="D125" s="125"/>
      <c r="E125" s="80"/>
      <c r="F125" s="80"/>
      <c r="G125" s="126"/>
      <c r="H125" s="126"/>
      <c r="I125" s="126"/>
      <c r="J125" s="39"/>
      <c r="K125" s="80"/>
      <c r="L125" s="80"/>
      <c r="M125" s="39"/>
      <c r="N125" s="39"/>
      <c r="O125" s="39"/>
    </row>
    <row r="126" spans="1:15" ht="15.75" customHeight="1">
      <c r="A126" s="128"/>
      <c r="B126" s="125"/>
      <c r="C126" s="125"/>
      <c r="D126" s="125"/>
      <c r="E126" s="80"/>
      <c r="F126" s="80"/>
      <c r="G126" s="126"/>
      <c r="H126" s="126"/>
      <c r="I126" s="126"/>
      <c r="J126" s="39"/>
      <c r="K126" s="80"/>
      <c r="L126" s="80"/>
      <c r="M126" s="39"/>
      <c r="N126" s="39"/>
      <c r="O126" s="39"/>
    </row>
    <row r="127" spans="1:15" ht="15.75" customHeight="1">
      <c r="A127" s="128"/>
      <c r="B127" s="125"/>
      <c r="C127" s="125"/>
      <c r="D127" s="125"/>
      <c r="E127" s="80"/>
      <c r="F127" s="80"/>
      <c r="G127" s="126"/>
      <c r="H127" s="126"/>
      <c r="I127" s="126"/>
      <c r="J127" s="39"/>
      <c r="K127" s="80"/>
      <c r="L127" s="80"/>
      <c r="M127" s="39"/>
      <c r="N127" s="39"/>
      <c r="O127" s="39"/>
    </row>
    <row r="128" spans="1:15" ht="15.75" customHeight="1">
      <c r="A128" s="128"/>
      <c r="B128" s="125"/>
      <c r="C128" s="125"/>
      <c r="D128" s="125"/>
      <c r="E128" s="80"/>
      <c r="F128" s="80"/>
      <c r="G128" s="126"/>
      <c r="H128" s="126"/>
      <c r="I128" s="126"/>
      <c r="J128" s="39"/>
      <c r="K128" s="80"/>
      <c r="L128" s="80"/>
      <c r="M128" s="39"/>
      <c r="N128" s="39"/>
      <c r="O128" s="39"/>
    </row>
    <row r="129" spans="1:15" ht="15.75" customHeight="1">
      <c r="A129" s="128"/>
      <c r="B129" s="125"/>
      <c r="C129" s="125"/>
      <c r="D129" s="125"/>
      <c r="E129" s="80"/>
      <c r="F129" s="80"/>
      <c r="G129" s="126"/>
      <c r="H129" s="126"/>
      <c r="I129" s="126"/>
      <c r="J129" s="39"/>
      <c r="K129" s="80"/>
      <c r="L129" s="80"/>
      <c r="M129" s="39"/>
      <c r="N129" s="39"/>
      <c r="O129" s="39"/>
    </row>
    <row r="130" spans="1:15" ht="15.75" customHeight="1">
      <c r="A130" s="128"/>
      <c r="B130" s="125"/>
      <c r="C130" s="125"/>
      <c r="D130" s="125"/>
      <c r="E130" s="80"/>
      <c r="F130" s="80"/>
      <c r="G130" s="126"/>
      <c r="H130" s="126"/>
      <c r="I130" s="126"/>
      <c r="J130" s="39"/>
      <c r="K130" s="80"/>
      <c r="L130" s="80"/>
      <c r="M130" s="39"/>
      <c r="N130" s="39"/>
      <c r="O130" s="39"/>
    </row>
    <row r="131" spans="1:15" ht="15.75" customHeight="1">
      <c r="A131" s="128"/>
      <c r="B131" s="125"/>
      <c r="C131" s="125"/>
      <c r="D131" s="125"/>
      <c r="E131" s="80"/>
      <c r="F131" s="80"/>
      <c r="G131" s="126"/>
      <c r="H131" s="126"/>
      <c r="I131" s="126"/>
      <c r="J131" s="39"/>
      <c r="K131" s="80"/>
      <c r="L131" s="80"/>
      <c r="M131" s="39"/>
      <c r="N131" s="39"/>
      <c r="O131" s="39"/>
    </row>
    <row r="132" spans="1:15" ht="15.75" customHeight="1">
      <c r="A132" s="128"/>
      <c r="B132" s="125"/>
      <c r="C132" s="125"/>
      <c r="D132" s="125"/>
      <c r="E132" s="80"/>
      <c r="F132" s="80"/>
      <c r="G132" s="126"/>
      <c r="H132" s="126"/>
      <c r="I132" s="126"/>
      <c r="J132" s="39"/>
      <c r="K132" s="80"/>
      <c r="L132" s="80"/>
      <c r="M132" s="39"/>
      <c r="N132" s="39"/>
      <c r="O132" s="39"/>
    </row>
    <row r="133" spans="1:15" ht="15.75" customHeight="1">
      <c r="A133" s="128"/>
      <c r="B133" s="125"/>
      <c r="C133" s="125"/>
      <c r="D133" s="125"/>
      <c r="E133" s="80"/>
      <c r="F133" s="80"/>
      <c r="G133" s="126"/>
      <c r="H133" s="126"/>
      <c r="I133" s="126"/>
      <c r="J133" s="39"/>
      <c r="K133" s="80"/>
      <c r="L133" s="80"/>
      <c r="M133" s="39"/>
      <c r="N133" s="39"/>
      <c r="O133" s="39"/>
    </row>
    <row r="134" spans="1:15" ht="15.75" customHeight="1">
      <c r="A134" s="128"/>
      <c r="B134" s="125"/>
      <c r="C134" s="125"/>
      <c r="D134" s="125"/>
      <c r="E134" s="80"/>
      <c r="F134" s="80"/>
      <c r="G134" s="126"/>
      <c r="H134" s="126"/>
      <c r="I134" s="126"/>
      <c r="J134" s="39"/>
      <c r="K134" s="80"/>
      <c r="L134" s="80"/>
      <c r="M134" s="39"/>
      <c r="N134" s="39"/>
      <c r="O134" s="39"/>
    </row>
    <row r="135" spans="1:15" ht="15.75" customHeight="1">
      <c r="A135" s="128"/>
      <c r="B135" s="125"/>
      <c r="C135" s="125"/>
      <c r="D135" s="125"/>
      <c r="E135" s="80"/>
      <c r="F135" s="80"/>
      <c r="G135" s="126"/>
      <c r="H135" s="126"/>
      <c r="I135" s="126"/>
      <c r="J135" s="39"/>
      <c r="K135" s="80"/>
      <c r="L135" s="80"/>
      <c r="M135" s="39"/>
      <c r="N135" s="39"/>
      <c r="O135" s="39"/>
    </row>
    <row r="136" spans="1:15" ht="15.75" customHeight="1">
      <c r="A136" s="128"/>
      <c r="B136" s="125"/>
      <c r="C136" s="125"/>
      <c r="D136" s="125"/>
      <c r="E136" s="80"/>
      <c r="F136" s="80"/>
      <c r="G136" s="126"/>
      <c r="H136" s="126"/>
      <c r="I136" s="126"/>
      <c r="J136" s="39"/>
      <c r="K136" s="80"/>
      <c r="L136" s="80"/>
      <c r="M136" s="39"/>
      <c r="N136" s="39"/>
      <c r="O136" s="39"/>
    </row>
    <row r="137" spans="1:15" ht="15.75" customHeight="1">
      <c r="A137" s="128"/>
      <c r="B137" s="125"/>
      <c r="C137" s="125"/>
      <c r="D137" s="125"/>
      <c r="E137" s="80"/>
      <c r="F137" s="80"/>
      <c r="G137" s="126"/>
      <c r="H137" s="126"/>
      <c r="I137" s="126"/>
      <c r="J137" s="39"/>
      <c r="K137" s="80"/>
      <c r="L137" s="80"/>
      <c r="M137" s="39"/>
      <c r="N137" s="39"/>
      <c r="O137" s="39"/>
    </row>
    <row r="138" spans="1:15" ht="15.75" customHeight="1">
      <c r="A138" s="128"/>
      <c r="B138" s="125"/>
      <c r="C138" s="125"/>
      <c r="D138" s="125"/>
      <c r="E138" s="80"/>
      <c r="F138" s="80"/>
      <c r="G138" s="126"/>
      <c r="H138" s="126"/>
      <c r="I138" s="126"/>
      <c r="J138" s="39"/>
      <c r="K138" s="80"/>
      <c r="L138" s="80"/>
      <c r="M138" s="39"/>
      <c r="N138" s="39"/>
      <c r="O138" s="39"/>
    </row>
    <row r="139" spans="1:15" ht="15.75" customHeight="1">
      <c r="A139" s="128"/>
      <c r="B139" s="125"/>
      <c r="C139" s="125"/>
      <c r="D139" s="125"/>
      <c r="E139" s="80"/>
      <c r="F139" s="80"/>
      <c r="G139" s="126"/>
      <c r="H139" s="126"/>
      <c r="I139" s="126"/>
      <c r="J139" s="39"/>
      <c r="K139" s="80"/>
      <c r="L139" s="80"/>
      <c r="M139" s="39"/>
      <c r="N139" s="39"/>
      <c r="O139" s="39"/>
    </row>
    <row r="140" spans="1:15" ht="15.75" customHeight="1">
      <c r="A140" s="128"/>
      <c r="B140" s="125"/>
      <c r="C140" s="125"/>
      <c r="D140" s="125"/>
      <c r="E140" s="80"/>
      <c r="F140" s="80"/>
      <c r="G140" s="126"/>
      <c r="H140" s="126"/>
      <c r="I140" s="126"/>
      <c r="J140" s="39"/>
      <c r="K140" s="80"/>
      <c r="L140" s="80"/>
      <c r="M140" s="39"/>
      <c r="N140" s="39"/>
      <c r="O140" s="39"/>
    </row>
    <row r="141" spans="1:15" ht="15.75" customHeight="1">
      <c r="A141" s="128"/>
      <c r="B141" s="125"/>
      <c r="C141" s="125"/>
      <c r="D141" s="125"/>
      <c r="E141" s="80"/>
      <c r="F141" s="80"/>
      <c r="G141" s="126"/>
      <c r="H141" s="126"/>
      <c r="I141" s="126"/>
      <c r="J141" s="39"/>
      <c r="K141" s="80"/>
      <c r="L141" s="80"/>
      <c r="M141" s="39"/>
      <c r="N141" s="39"/>
      <c r="O141" s="39"/>
    </row>
    <row r="142" spans="1:15" ht="15.75" customHeight="1">
      <c r="A142" s="128"/>
      <c r="B142" s="125"/>
      <c r="C142" s="125"/>
      <c r="D142" s="125"/>
      <c r="E142" s="80"/>
      <c r="F142" s="80"/>
      <c r="G142" s="126"/>
      <c r="H142" s="126"/>
      <c r="I142" s="126"/>
      <c r="J142" s="39"/>
      <c r="K142" s="80"/>
      <c r="L142" s="80"/>
      <c r="M142" s="39"/>
      <c r="N142" s="39"/>
      <c r="O142" s="39"/>
    </row>
    <row r="143" spans="1:15" ht="15.75" customHeight="1">
      <c r="A143" s="128"/>
      <c r="B143" s="125"/>
      <c r="C143" s="125"/>
      <c r="D143" s="125"/>
      <c r="E143" s="80"/>
      <c r="F143" s="80"/>
      <c r="G143" s="126"/>
      <c r="H143" s="126"/>
      <c r="I143" s="126"/>
      <c r="J143" s="39"/>
      <c r="K143" s="80"/>
      <c r="L143" s="80"/>
      <c r="M143" s="39"/>
      <c r="N143" s="39"/>
      <c r="O143" s="39"/>
    </row>
    <row r="144" spans="1:15" ht="15.75" customHeight="1">
      <c r="A144" s="128"/>
      <c r="B144" s="125"/>
      <c r="C144" s="125"/>
      <c r="D144" s="125"/>
      <c r="E144" s="80"/>
      <c r="F144" s="80"/>
      <c r="G144" s="126"/>
      <c r="H144" s="126"/>
      <c r="I144" s="126"/>
      <c r="J144" s="39"/>
      <c r="K144" s="80"/>
      <c r="L144" s="80"/>
      <c r="M144" s="39"/>
      <c r="N144" s="39"/>
      <c r="O144" s="39"/>
    </row>
    <row r="145" spans="1:15" ht="15.75" customHeight="1">
      <c r="A145" s="128"/>
      <c r="B145" s="125"/>
      <c r="C145" s="125"/>
      <c r="D145" s="125"/>
      <c r="E145" s="80"/>
      <c r="F145" s="80"/>
      <c r="G145" s="126"/>
      <c r="H145" s="126"/>
      <c r="I145" s="126"/>
      <c r="J145" s="39"/>
      <c r="K145" s="80"/>
      <c r="L145" s="80"/>
      <c r="M145" s="39"/>
      <c r="N145" s="39"/>
      <c r="O145" s="39"/>
    </row>
    <row r="146" spans="1:15" ht="15.75" customHeight="1">
      <c r="A146" s="128"/>
      <c r="B146" s="125"/>
      <c r="C146" s="125"/>
      <c r="D146" s="125"/>
      <c r="E146" s="80"/>
      <c r="F146" s="80"/>
      <c r="G146" s="126"/>
      <c r="H146" s="126"/>
      <c r="I146" s="126"/>
      <c r="J146" s="39"/>
      <c r="K146" s="80"/>
      <c r="L146" s="80"/>
      <c r="M146" s="39"/>
      <c r="N146" s="39"/>
      <c r="O146" s="39"/>
    </row>
    <row r="147" spans="1:15" ht="15.75" customHeight="1">
      <c r="A147" s="128"/>
      <c r="B147" s="125"/>
      <c r="C147" s="125"/>
      <c r="D147" s="125"/>
      <c r="E147" s="80"/>
      <c r="F147" s="80"/>
      <c r="G147" s="126"/>
      <c r="H147" s="126"/>
      <c r="I147" s="126"/>
      <c r="J147" s="39"/>
      <c r="K147" s="80"/>
      <c r="L147" s="80"/>
      <c r="M147" s="39"/>
      <c r="N147" s="39"/>
      <c r="O147" s="39"/>
    </row>
    <row r="148" spans="1:15" ht="15.75" customHeight="1">
      <c r="A148" s="128"/>
      <c r="B148" s="125"/>
      <c r="C148" s="125"/>
      <c r="D148" s="125"/>
      <c r="E148" s="80"/>
      <c r="F148" s="80"/>
      <c r="G148" s="126"/>
      <c r="H148" s="126"/>
      <c r="I148" s="126"/>
      <c r="J148" s="39"/>
      <c r="K148" s="80"/>
      <c r="L148" s="80"/>
      <c r="M148" s="39"/>
      <c r="N148" s="39"/>
      <c r="O148" s="39"/>
    </row>
    <row r="149" spans="1:15" ht="15.75" customHeight="1">
      <c r="A149" s="128"/>
      <c r="B149" s="125"/>
      <c r="C149" s="125"/>
      <c r="D149" s="125"/>
      <c r="E149" s="80"/>
      <c r="F149" s="80"/>
      <c r="G149" s="126"/>
      <c r="H149" s="126"/>
      <c r="I149" s="126"/>
      <c r="J149" s="39"/>
      <c r="K149" s="80"/>
      <c r="L149" s="80"/>
      <c r="M149" s="39"/>
      <c r="N149" s="39"/>
      <c r="O149" s="39"/>
    </row>
    <row r="150" spans="1:15" ht="15.75" customHeight="1">
      <c r="A150" s="128"/>
      <c r="B150" s="125"/>
      <c r="C150" s="125"/>
      <c r="D150" s="125"/>
      <c r="E150" s="80"/>
      <c r="F150" s="80"/>
      <c r="G150" s="126"/>
      <c r="H150" s="126"/>
      <c r="I150" s="126"/>
      <c r="J150" s="39"/>
      <c r="K150" s="80"/>
      <c r="L150" s="80"/>
      <c r="M150" s="39"/>
      <c r="N150" s="39"/>
      <c r="O150" s="39"/>
    </row>
    <row r="151" spans="1:15" ht="15.75" customHeight="1">
      <c r="A151" s="128"/>
      <c r="B151" s="125"/>
      <c r="C151" s="125"/>
      <c r="D151" s="125"/>
      <c r="E151" s="80"/>
      <c r="F151" s="80"/>
      <c r="G151" s="126"/>
      <c r="H151" s="126"/>
      <c r="I151" s="126"/>
      <c r="J151" s="39"/>
      <c r="K151" s="80"/>
      <c r="L151" s="80"/>
      <c r="M151" s="39"/>
      <c r="N151" s="39"/>
      <c r="O151" s="39"/>
    </row>
    <row r="152" spans="1:15" ht="15.75" customHeight="1">
      <c r="A152" s="128"/>
      <c r="B152" s="125"/>
      <c r="C152" s="125"/>
      <c r="D152" s="125"/>
      <c r="E152" s="80"/>
      <c r="F152" s="80"/>
      <c r="G152" s="126"/>
      <c r="H152" s="126"/>
      <c r="I152" s="126"/>
      <c r="J152" s="39"/>
      <c r="K152" s="80"/>
      <c r="L152" s="80"/>
      <c r="M152" s="39"/>
      <c r="N152" s="39"/>
      <c r="O152" s="39"/>
    </row>
    <row r="153" spans="1:15" ht="15.75" customHeight="1">
      <c r="A153" s="128"/>
      <c r="B153" s="125"/>
      <c r="C153" s="125"/>
      <c r="D153" s="125"/>
      <c r="E153" s="80"/>
      <c r="F153" s="80"/>
      <c r="G153" s="126"/>
      <c r="H153" s="126"/>
      <c r="I153" s="126"/>
      <c r="J153" s="39"/>
      <c r="K153" s="80"/>
      <c r="L153" s="80"/>
      <c r="M153" s="39"/>
      <c r="N153" s="39"/>
      <c r="O153" s="39"/>
    </row>
    <row r="154" spans="1:15" ht="15.75" customHeight="1">
      <c r="A154" s="128"/>
      <c r="B154" s="125"/>
      <c r="C154" s="125"/>
      <c r="D154" s="125"/>
      <c r="E154" s="80"/>
      <c r="F154" s="80"/>
      <c r="G154" s="126"/>
      <c r="H154" s="126"/>
      <c r="I154" s="126"/>
      <c r="J154" s="39"/>
      <c r="K154" s="80"/>
      <c r="L154" s="80"/>
      <c r="M154" s="39"/>
      <c r="N154" s="39"/>
      <c r="O154" s="39"/>
    </row>
    <row r="155" spans="1:15" ht="15.75" customHeight="1">
      <c r="A155" s="128"/>
      <c r="B155" s="125"/>
      <c r="C155" s="125"/>
      <c r="D155" s="125"/>
      <c r="E155" s="80"/>
      <c r="F155" s="80"/>
      <c r="G155" s="126"/>
      <c r="H155" s="126"/>
      <c r="I155" s="126"/>
      <c r="J155" s="39"/>
      <c r="K155" s="80"/>
      <c r="L155" s="80"/>
      <c r="M155" s="39"/>
      <c r="N155" s="39"/>
      <c r="O155" s="39"/>
    </row>
    <row r="156" spans="1:15" ht="15.75" customHeight="1">
      <c r="A156" s="128"/>
      <c r="B156" s="125"/>
      <c r="C156" s="125"/>
      <c r="D156" s="125"/>
      <c r="E156" s="80"/>
      <c r="F156" s="80"/>
      <c r="G156" s="126"/>
      <c r="H156" s="126"/>
      <c r="I156" s="126"/>
      <c r="J156" s="39"/>
      <c r="K156" s="80"/>
      <c r="L156" s="80"/>
      <c r="M156" s="39"/>
      <c r="N156" s="39"/>
      <c r="O156" s="39"/>
    </row>
    <row r="157" spans="1:15" ht="15.75" customHeight="1">
      <c r="A157" s="128"/>
      <c r="B157" s="125"/>
      <c r="C157" s="125"/>
      <c r="D157" s="125"/>
      <c r="E157" s="80"/>
      <c r="F157" s="80"/>
      <c r="G157" s="126"/>
      <c r="H157" s="126"/>
      <c r="I157" s="126"/>
      <c r="J157" s="39"/>
      <c r="K157" s="80"/>
      <c r="L157" s="80"/>
      <c r="M157" s="39"/>
      <c r="N157" s="39"/>
      <c r="O157" s="39"/>
    </row>
    <row r="158" spans="1:15" ht="15.75" customHeight="1">
      <c r="A158" s="128"/>
      <c r="B158" s="125"/>
      <c r="C158" s="125"/>
      <c r="D158" s="125"/>
      <c r="E158" s="80"/>
      <c r="F158" s="80"/>
      <c r="G158" s="126"/>
      <c r="H158" s="126"/>
      <c r="I158" s="126"/>
      <c r="J158" s="39"/>
      <c r="K158" s="80"/>
      <c r="L158" s="80"/>
      <c r="M158" s="39"/>
      <c r="N158" s="39"/>
      <c r="O158" s="39"/>
    </row>
    <row r="159" spans="1:15" ht="15.75" customHeight="1">
      <c r="A159" s="128"/>
      <c r="B159" s="125"/>
      <c r="C159" s="125"/>
      <c r="D159" s="125"/>
      <c r="E159" s="80"/>
      <c r="F159" s="80"/>
      <c r="G159" s="126"/>
      <c r="H159" s="126"/>
      <c r="I159" s="126"/>
      <c r="J159" s="39"/>
      <c r="K159" s="80"/>
      <c r="L159" s="80"/>
      <c r="M159" s="39"/>
      <c r="N159" s="39"/>
      <c r="O159" s="39"/>
    </row>
    <row r="160" spans="1:15" ht="15.75" customHeight="1">
      <c r="A160" s="128"/>
      <c r="B160" s="125"/>
      <c r="C160" s="125"/>
      <c r="D160" s="125"/>
      <c r="E160" s="80"/>
      <c r="F160" s="80"/>
      <c r="G160" s="126"/>
      <c r="H160" s="126"/>
      <c r="I160" s="126"/>
      <c r="J160" s="39"/>
      <c r="K160" s="80"/>
      <c r="L160" s="80"/>
      <c r="M160" s="39"/>
      <c r="N160" s="39"/>
      <c r="O160" s="39"/>
    </row>
    <row r="161" spans="1:15" ht="15.75" customHeight="1">
      <c r="A161" s="128"/>
      <c r="B161" s="125"/>
      <c r="C161" s="125"/>
      <c r="D161" s="125"/>
      <c r="E161" s="80"/>
      <c r="F161" s="80"/>
      <c r="G161" s="126"/>
      <c r="H161" s="126"/>
      <c r="I161" s="126"/>
      <c r="J161" s="39"/>
      <c r="K161" s="80"/>
      <c r="L161" s="80"/>
      <c r="M161" s="39"/>
      <c r="N161" s="39"/>
      <c r="O161" s="39"/>
    </row>
    <row r="162" spans="1:15" ht="15.75" customHeight="1">
      <c r="A162" s="128"/>
      <c r="B162" s="125"/>
      <c r="C162" s="125"/>
      <c r="D162" s="125"/>
      <c r="E162" s="80"/>
      <c r="F162" s="80"/>
      <c r="G162" s="126"/>
      <c r="H162" s="126"/>
      <c r="I162" s="126"/>
      <c r="J162" s="39"/>
      <c r="K162" s="80"/>
      <c r="L162" s="80"/>
      <c r="M162" s="39"/>
      <c r="N162" s="39"/>
      <c r="O162" s="39"/>
    </row>
    <row r="163" spans="1:15" ht="15.75" customHeight="1">
      <c r="A163" s="128"/>
      <c r="B163" s="125"/>
      <c r="C163" s="125"/>
      <c r="D163" s="125"/>
      <c r="E163" s="80"/>
      <c r="F163" s="80"/>
      <c r="G163" s="126"/>
      <c r="H163" s="126"/>
      <c r="I163" s="126"/>
      <c r="J163" s="39"/>
      <c r="K163" s="80"/>
      <c r="L163" s="80"/>
      <c r="M163" s="39"/>
      <c r="N163" s="39"/>
      <c r="O163" s="39"/>
    </row>
    <row r="164" spans="1:15" ht="15.75" customHeight="1">
      <c r="A164" s="128"/>
      <c r="B164" s="125"/>
      <c r="C164" s="125"/>
      <c r="D164" s="125"/>
      <c r="E164" s="80"/>
      <c r="F164" s="80"/>
      <c r="G164" s="126"/>
      <c r="H164" s="126"/>
      <c r="I164" s="126"/>
      <c r="J164" s="39"/>
      <c r="K164" s="80"/>
      <c r="L164" s="80"/>
      <c r="M164" s="39"/>
      <c r="N164" s="39"/>
      <c r="O164" s="39"/>
    </row>
    <row r="165" spans="1:15" ht="15.75" customHeight="1">
      <c r="A165" s="128"/>
      <c r="B165" s="125"/>
      <c r="C165" s="125"/>
      <c r="D165" s="125"/>
      <c r="E165" s="80"/>
      <c r="F165" s="80"/>
      <c r="G165" s="126"/>
      <c r="H165" s="126"/>
      <c r="I165" s="126"/>
      <c r="J165" s="39"/>
      <c r="K165" s="80"/>
      <c r="L165" s="80"/>
      <c r="M165" s="39"/>
      <c r="N165" s="39"/>
      <c r="O165" s="39"/>
    </row>
    <row r="166" spans="1:15" ht="15.75" customHeight="1">
      <c r="A166" s="128"/>
      <c r="B166" s="125"/>
      <c r="C166" s="125"/>
      <c r="D166" s="125"/>
      <c r="E166" s="80"/>
      <c r="F166" s="80"/>
      <c r="G166" s="126"/>
      <c r="H166" s="126"/>
      <c r="I166" s="126"/>
      <c r="J166" s="39"/>
      <c r="K166" s="80"/>
      <c r="L166" s="80"/>
      <c r="M166" s="39"/>
      <c r="N166" s="39"/>
      <c r="O166" s="39"/>
    </row>
    <row r="167" spans="1:15" ht="15.75" customHeight="1">
      <c r="A167" s="128"/>
      <c r="B167" s="125"/>
      <c r="C167" s="125"/>
      <c r="D167" s="125"/>
      <c r="E167" s="80"/>
      <c r="F167" s="80"/>
      <c r="G167" s="126"/>
      <c r="H167" s="126"/>
      <c r="I167" s="126"/>
      <c r="J167" s="39"/>
      <c r="K167" s="80"/>
      <c r="L167" s="80"/>
      <c r="M167" s="39"/>
      <c r="N167" s="39"/>
      <c r="O167" s="39"/>
    </row>
    <row r="168" spans="1:15" ht="15.75" customHeight="1">
      <c r="A168" s="128"/>
      <c r="B168" s="125"/>
      <c r="C168" s="125"/>
      <c r="D168" s="125"/>
      <c r="E168" s="80"/>
      <c r="F168" s="80"/>
      <c r="G168" s="126"/>
      <c r="H168" s="126"/>
      <c r="I168" s="126"/>
      <c r="J168" s="39"/>
      <c r="K168" s="80"/>
      <c r="L168" s="80"/>
      <c r="M168" s="39"/>
      <c r="N168" s="39"/>
      <c r="O168" s="39"/>
    </row>
    <row r="169" spans="1:15" ht="15.75" customHeight="1">
      <c r="A169" s="128"/>
      <c r="B169" s="125"/>
      <c r="C169" s="125"/>
      <c r="D169" s="125"/>
      <c r="E169" s="80"/>
      <c r="F169" s="80"/>
      <c r="G169" s="126"/>
      <c r="H169" s="126"/>
      <c r="I169" s="126"/>
      <c r="J169" s="39"/>
      <c r="K169" s="80"/>
      <c r="L169" s="80"/>
      <c r="M169" s="39"/>
      <c r="N169" s="39"/>
      <c r="O169" s="39"/>
    </row>
    <row r="170" spans="1:15" ht="15.75" customHeight="1">
      <c r="A170" s="128"/>
      <c r="B170" s="125"/>
      <c r="C170" s="125"/>
      <c r="D170" s="125"/>
      <c r="E170" s="80"/>
      <c r="F170" s="80"/>
      <c r="G170" s="126"/>
      <c r="H170" s="126"/>
      <c r="I170" s="126"/>
      <c r="J170" s="39"/>
      <c r="K170" s="80"/>
      <c r="L170" s="80"/>
      <c r="M170" s="39"/>
      <c r="N170" s="39"/>
      <c r="O170" s="39"/>
    </row>
    <row r="171" spans="1:15" ht="15.75" customHeight="1">
      <c r="A171" s="128"/>
      <c r="B171" s="125"/>
      <c r="C171" s="125"/>
      <c r="D171" s="125"/>
      <c r="E171" s="80"/>
      <c r="F171" s="80"/>
      <c r="G171" s="126"/>
      <c r="H171" s="126"/>
      <c r="I171" s="126"/>
      <c r="J171" s="39"/>
      <c r="K171" s="80"/>
      <c r="L171" s="80"/>
      <c r="M171" s="39"/>
      <c r="N171" s="39"/>
      <c r="O171" s="39"/>
    </row>
    <row r="172" spans="1:15" ht="15.75" customHeight="1">
      <c r="A172" s="128"/>
      <c r="B172" s="125"/>
      <c r="C172" s="125"/>
      <c r="D172" s="125"/>
      <c r="E172" s="80"/>
      <c r="F172" s="80"/>
      <c r="G172" s="126"/>
      <c r="H172" s="126"/>
      <c r="I172" s="126"/>
      <c r="J172" s="39"/>
      <c r="K172" s="80"/>
      <c r="L172" s="80"/>
      <c r="M172" s="39"/>
      <c r="N172" s="39"/>
      <c r="O172" s="39"/>
    </row>
    <row r="173" spans="1:15" ht="15.75" customHeight="1">
      <c r="A173" s="128"/>
      <c r="B173" s="125"/>
      <c r="C173" s="125"/>
      <c r="D173" s="125"/>
      <c r="E173" s="80"/>
      <c r="F173" s="80"/>
      <c r="G173" s="126"/>
      <c r="H173" s="126"/>
      <c r="I173" s="126"/>
      <c r="J173" s="39"/>
      <c r="K173" s="80"/>
      <c r="L173" s="80"/>
      <c r="M173" s="39"/>
      <c r="N173" s="39"/>
      <c r="O173" s="39"/>
    </row>
    <row r="174" spans="1:15" ht="15.75" customHeight="1">
      <c r="A174" s="128"/>
      <c r="B174" s="125"/>
      <c r="C174" s="125"/>
      <c r="D174" s="125"/>
      <c r="E174" s="80"/>
      <c r="F174" s="80"/>
      <c r="G174" s="126"/>
      <c r="H174" s="126"/>
      <c r="I174" s="126"/>
      <c r="J174" s="39"/>
      <c r="K174" s="80"/>
      <c r="L174" s="80"/>
      <c r="M174" s="39"/>
      <c r="N174" s="39"/>
      <c r="O174" s="39"/>
    </row>
    <row r="175" spans="1:15" ht="15.75" customHeight="1">
      <c r="A175" s="128"/>
      <c r="B175" s="125"/>
      <c r="C175" s="125"/>
      <c r="D175" s="125"/>
      <c r="E175" s="80"/>
      <c r="F175" s="80"/>
      <c r="G175" s="126"/>
      <c r="H175" s="126"/>
      <c r="I175" s="126"/>
      <c r="J175" s="39"/>
      <c r="K175" s="80"/>
      <c r="L175" s="80"/>
      <c r="M175" s="39"/>
      <c r="N175" s="39"/>
      <c r="O175" s="39"/>
    </row>
    <row r="176" spans="1:15" ht="15.75" customHeight="1">
      <c r="A176" s="128"/>
      <c r="B176" s="125"/>
      <c r="C176" s="125"/>
      <c r="D176" s="125"/>
      <c r="E176" s="80"/>
      <c r="F176" s="80"/>
      <c r="G176" s="126"/>
      <c r="H176" s="126"/>
      <c r="I176" s="126"/>
      <c r="J176" s="39"/>
      <c r="K176" s="80"/>
      <c r="L176" s="80"/>
      <c r="M176" s="39"/>
      <c r="N176" s="39"/>
      <c r="O176" s="39"/>
    </row>
    <row r="177" spans="1:15" ht="15.75" customHeight="1">
      <c r="A177" s="128"/>
      <c r="B177" s="125"/>
      <c r="C177" s="125"/>
      <c r="D177" s="125"/>
      <c r="E177" s="80"/>
      <c r="F177" s="80"/>
      <c r="G177" s="126"/>
      <c r="H177" s="126"/>
      <c r="I177" s="126"/>
      <c r="J177" s="39"/>
      <c r="K177" s="80"/>
      <c r="L177" s="80"/>
      <c r="M177" s="39"/>
      <c r="N177" s="39"/>
      <c r="O177" s="39"/>
    </row>
    <row r="178" spans="1:15" ht="15.75" customHeight="1">
      <c r="A178" s="128"/>
      <c r="B178" s="125"/>
      <c r="C178" s="125"/>
      <c r="D178" s="125"/>
      <c r="E178" s="80"/>
      <c r="F178" s="80"/>
      <c r="G178" s="126"/>
      <c r="H178" s="126"/>
      <c r="I178" s="126"/>
      <c r="J178" s="39"/>
      <c r="K178" s="80"/>
      <c r="L178" s="80"/>
      <c r="M178" s="39"/>
      <c r="N178" s="39"/>
      <c r="O178" s="39"/>
    </row>
    <row r="179" spans="1:15" ht="15.75" customHeight="1">
      <c r="A179" s="128"/>
      <c r="B179" s="125"/>
      <c r="C179" s="125"/>
      <c r="D179" s="125"/>
      <c r="E179" s="80"/>
      <c r="F179" s="80"/>
      <c r="G179" s="126"/>
      <c r="H179" s="126"/>
      <c r="I179" s="126"/>
      <c r="J179" s="39"/>
      <c r="K179" s="80"/>
      <c r="L179" s="80"/>
      <c r="M179" s="39"/>
      <c r="N179" s="39"/>
      <c r="O179" s="39"/>
    </row>
    <row r="180" spans="1:15" ht="15.75" customHeight="1">
      <c r="A180" s="128"/>
      <c r="B180" s="125"/>
      <c r="C180" s="125"/>
      <c r="D180" s="125"/>
      <c r="E180" s="80"/>
      <c r="F180" s="80"/>
      <c r="G180" s="126"/>
      <c r="H180" s="126"/>
      <c r="I180" s="126"/>
      <c r="J180" s="39"/>
      <c r="K180" s="80"/>
      <c r="L180" s="80"/>
      <c r="M180" s="39"/>
      <c r="N180" s="39"/>
      <c r="O180" s="39"/>
    </row>
    <row r="181" spans="1:15" ht="15.75" customHeight="1">
      <c r="A181" s="128"/>
      <c r="B181" s="125"/>
      <c r="C181" s="125"/>
      <c r="D181" s="125"/>
      <c r="E181" s="80"/>
      <c r="F181" s="80"/>
      <c r="G181" s="126"/>
      <c r="H181" s="126"/>
      <c r="I181" s="126"/>
      <c r="J181" s="39"/>
      <c r="K181" s="80"/>
      <c r="L181" s="80"/>
      <c r="M181" s="39"/>
      <c r="N181" s="39"/>
      <c r="O181" s="39"/>
    </row>
    <row r="182" spans="1:15" ht="15.75" customHeight="1">
      <c r="A182" s="128"/>
      <c r="B182" s="125"/>
      <c r="C182" s="125"/>
      <c r="D182" s="125"/>
      <c r="E182" s="80"/>
      <c r="F182" s="80"/>
      <c r="G182" s="126"/>
      <c r="H182" s="126"/>
      <c r="I182" s="126"/>
      <c r="J182" s="39"/>
      <c r="K182" s="80"/>
      <c r="L182" s="80"/>
      <c r="M182" s="39"/>
      <c r="N182" s="39"/>
      <c r="O182" s="39"/>
    </row>
    <row r="183" spans="1:15" ht="15.75" customHeight="1">
      <c r="A183" s="128"/>
      <c r="B183" s="125"/>
      <c r="C183" s="125"/>
      <c r="D183" s="125"/>
      <c r="E183" s="80"/>
      <c r="F183" s="80"/>
      <c r="G183" s="126"/>
      <c r="H183" s="126"/>
      <c r="I183" s="126"/>
      <c r="J183" s="39"/>
      <c r="K183" s="80"/>
      <c r="L183" s="80"/>
      <c r="M183" s="39"/>
      <c r="N183" s="39"/>
      <c r="O183" s="39"/>
    </row>
    <row r="184" spans="1:15" ht="15.75" customHeight="1">
      <c r="A184" s="128"/>
      <c r="B184" s="125"/>
      <c r="C184" s="125"/>
      <c r="D184" s="125"/>
      <c r="E184" s="80"/>
      <c r="F184" s="80"/>
      <c r="G184" s="126"/>
      <c r="H184" s="126"/>
      <c r="I184" s="126"/>
      <c r="J184" s="39"/>
      <c r="K184" s="80"/>
      <c r="L184" s="80"/>
      <c r="M184" s="39"/>
      <c r="N184" s="39"/>
      <c r="O184" s="39"/>
    </row>
    <row r="185" spans="1:15" ht="15.75" customHeight="1">
      <c r="A185" s="128"/>
      <c r="B185" s="125"/>
      <c r="C185" s="125"/>
      <c r="D185" s="125"/>
      <c r="E185" s="80"/>
      <c r="F185" s="80"/>
      <c r="G185" s="126"/>
      <c r="H185" s="126"/>
      <c r="I185" s="126"/>
      <c r="J185" s="39"/>
      <c r="K185" s="80"/>
      <c r="L185" s="80"/>
      <c r="M185" s="39"/>
      <c r="N185" s="39"/>
      <c r="O185" s="39"/>
    </row>
    <row r="186" spans="1:15" ht="15.75" customHeight="1">
      <c r="A186" s="128"/>
      <c r="B186" s="125"/>
      <c r="C186" s="125"/>
      <c r="D186" s="125"/>
      <c r="E186" s="80"/>
      <c r="F186" s="80"/>
      <c r="G186" s="126"/>
      <c r="H186" s="126"/>
      <c r="I186" s="126"/>
      <c r="J186" s="39"/>
      <c r="K186" s="80"/>
      <c r="L186" s="80"/>
      <c r="M186" s="39"/>
      <c r="N186" s="39"/>
      <c r="O186" s="39"/>
    </row>
    <row r="187" spans="1:15" ht="15.75" customHeight="1">
      <c r="A187" s="128"/>
      <c r="B187" s="125"/>
      <c r="C187" s="125"/>
      <c r="D187" s="125"/>
      <c r="E187" s="80"/>
      <c r="F187" s="80"/>
      <c r="G187" s="126"/>
      <c r="H187" s="126"/>
      <c r="I187" s="126"/>
      <c r="J187" s="39"/>
      <c r="K187" s="80"/>
      <c r="L187" s="80"/>
      <c r="M187" s="39"/>
      <c r="N187" s="39"/>
      <c r="O187" s="39"/>
    </row>
    <row r="188" spans="1:15" ht="15.75" customHeight="1">
      <c r="A188" s="128"/>
      <c r="B188" s="125"/>
      <c r="C188" s="125"/>
      <c r="D188" s="125"/>
      <c r="E188" s="80"/>
      <c r="F188" s="80"/>
      <c r="G188" s="126"/>
      <c r="H188" s="126"/>
      <c r="I188" s="126"/>
      <c r="J188" s="39"/>
      <c r="K188" s="80"/>
      <c r="L188" s="80"/>
      <c r="M188" s="39"/>
      <c r="N188" s="39"/>
      <c r="O188" s="39"/>
    </row>
    <row r="189" spans="1:15" ht="15.75" customHeight="1">
      <c r="A189" s="128"/>
      <c r="B189" s="125"/>
      <c r="C189" s="125"/>
      <c r="D189" s="125"/>
      <c r="E189" s="80"/>
      <c r="F189" s="80"/>
      <c r="G189" s="126"/>
      <c r="H189" s="126"/>
      <c r="I189" s="126"/>
      <c r="J189" s="39"/>
      <c r="K189" s="80"/>
      <c r="L189" s="80"/>
      <c r="M189" s="39"/>
      <c r="N189" s="39"/>
      <c r="O189" s="39"/>
    </row>
    <row r="190" spans="1:15" ht="15.75" customHeight="1">
      <c r="A190" s="128"/>
      <c r="B190" s="125"/>
      <c r="C190" s="125"/>
      <c r="D190" s="125"/>
      <c r="E190" s="80"/>
      <c r="F190" s="80"/>
      <c r="G190" s="126"/>
      <c r="H190" s="126"/>
      <c r="I190" s="126"/>
      <c r="J190" s="39"/>
      <c r="K190" s="80"/>
      <c r="L190" s="80"/>
      <c r="M190" s="39"/>
      <c r="N190" s="39"/>
      <c r="O190" s="39"/>
    </row>
    <row r="191" spans="1:15" ht="15.75" customHeight="1">
      <c r="A191" s="128"/>
      <c r="B191" s="125"/>
      <c r="C191" s="125"/>
      <c r="D191" s="125"/>
      <c r="E191" s="80"/>
      <c r="F191" s="80"/>
      <c r="G191" s="126"/>
      <c r="H191" s="126"/>
      <c r="I191" s="126"/>
      <c r="J191" s="39"/>
      <c r="K191" s="80"/>
      <c r="L191" s="80"/>
      <c r="M191" s="39"/>
      <c r="N191" s="39"/>
      <c r="O191" s="39"/>
    </row>
    <row r="192" spans="1:15" ht="15.75" customHeight="1">
      <c r="A192" s="128"/>
      <c r="B192" s="125"/>
      <c r="C192" s="125"/>
      <c r="D192" s="125"/>
      <c r="E192" s="80"/>
      <c r="F192" s="80"/>
      <c r="G192" s="126"/>
      <c r="H192" s="126"/>
      <c r="I192" s="126"/>
      <c r="J192" s="39"/>
      <c r="K192" s="80"/>
      <c r="L192" s="80"/>
      <c r="M192" s="39"/>
      <c r="N192" s="39"/>
      <c r="O192" s="39"/>
    </row>
    <row r="193" spans="1:15" ht="15.75" customHeight="1">
      <c r="A193" s="128"/>
      <c r="B193" s="125"/>
      <c r="C193" s="125"/>
      <c r="D193" s="125"/>
      <c r="E193" s="80"/>
      <c r="F193" s="80"/>
      <c r="G193" s="126"/>
      <c r="H193" s="126"/>
      <c r="I193" s="126"/>
      <c r="J193" s="39"/>
      <c r="K193" s="80"/>
      <c r="L193" s="80"/>
      <c r="M193" s="39"/>
      <c r="N193" s="39"/>
      <c r="O193" s="39"/>
    </row>
    <row r="194" spans="1:15" ht="15.75" customHeight="1">
      <c r="A194" s="128"/>
      <c r="B194" s="125"/>
      <c r="C194" s="125"/>
      <c r="D194" s="125"/>
      <c r="E194" s="80"/>
      <c r="F194" s="80"/>
      <c r="G194" s="126"/>
      <c r="H194" s="126"/>
      <c r="I194" s="126"/>
      <c r="J194" s="39"/>
      <c r="K194" s="80"/>
      <c r="L194" s="80"/>
      <c r="M194" s="39"/>
      <c r="N194" s="39"/>
      <c r="O194" s="39"/>
    </row>
    <row r="195" spans="1:15" ht="15.75" customHeight="1">
      <c r="A195" s="128"/>
      <c r="B195" s="125"/>
      <c r="C195" s="125"/>
      <c r="D195" s="125"/>
      <c r="E195" s="80"/>
      <c r="F195" s="80"/>
      <c r="G195" s="126"/>
      <c r="H195" s="126"/>
      <c r="I195" s="126"/>
      <c r="J195" s="39"/>
      <c r="K195" s="80"/>
      <c r="L195" s="80"/>
      <c r="M195" s="39"/>
      <c r="N195" s="39"/>
      <c r="O195" s="39"/>
    </row>
    <row r="196" spans="1:15" ht="15.75" customHeight="1">
      <c r="A196" s="128"/>
      <c r="B196" s="125"/>
      <c r="C196" s="125"/>
      <c r="D196" s="125"/>
      <c r="E196" s="80"/>
      <c r="F196" s="80"/>
      <c r="G196" s="126"/>
      <c r="H196" s="126"/>
      <c r="I196" s="126"/>
      <c r="J196" s="39"/>
      <c r="K196" s="80"/>
      <c r="L196" s="80"/>
      <c r="M196" s="39"/>
      <c r="N196" s="39"/>
      <c r="O196" s="39"/>
    </row>
    <row r="197" spans="1:15" ht="15.75" customHeight="1">
      <c r="A197" s="128"/>
      <c r="B197" s="125"/>
      <c r="C197" s="125"/>
      <c r="D197" s="125"/>
      <c r="E197" s="80"/>
      <c r="F197" s="80"/>
      <c r="G197" s="126"/>
      <c r="H197" s="126"/>
      <c r="I197" s="126"/>
      <c r="J197" s="39"/>
      <c r="K197" s="80"/>
      <c r="L197" s="80"/>
      <c r="M197" s="39"/>
      <c r="N197" s="39"/>
      <c r="O197" s="39"/>
    </row>
    <row r="198" spans="1:15" ht="15.75" customHeight="1">
      <c r="A198" s="128"/>
      <c r="B198" s="125"/>
      <c r="C198" s="125"/>
      <c r="D198" s="125"/>
      <c r="E198" s="80"/>
      <c r="F198" s="80"/>
      <c r="G198" s="126"/>
      <c r="H198" s="126"/>
      <c r="I198" s="126"/>
      <c r="J198" s="39"/>
      <c r="K198" s="80"/>
      <c r="L198" s="80"/>
      <c r="M198" s="39"/>
      <c r="N198" s="39"/>
      <c r="O198" s="39"/>
    </row>
    <row r="199" spans="1:15" ht="15.75" customHeight="1">
      <c r="A199" s="128"/>
      <c r="B199" s="125"/>
      <c r="C199" s="125"/>
      <c r="D199" s="125"/>
      <c r="E199" s="80"/>
      <c r="F199" s="80"/>
      <c r="G199" s="126"/>
      <c r="H199" s="126"/>
      <c r="I199" s="126"/>
      <c r="J199" s="39"/>
      <c r="K199" s="80"/>
      <c r="L199" s="80"/>
      <c r="M199" s="39"/>
      <c r="N199" s="39"/>
      <c r="O199" s="39"/>
    </row>
    <row r="200" spans="1:15" ht="15.75" customHeight="1">
      <c r="A200" s="128"/>
      <c r="B200" s="125"/>
      <c r="C200" s="125"/>
      <c r="D200" s="125"/>
      <c r="E200" s="80"/>
      <c r="F200" s="80"/>
      <c r="G200" s="126"/>
      <c r="H200" s="126"/>
      <c r="I200" s="126"/>
      <c r="J200" s="39"/>
      <c r="K200" s="80"/>
      <c r="L200" s="80"/>
      <c r="M200" s="39"/>
      <c r="N200" s="39"/>
      <c r="O200" s="39"/>
    </row>
    <row r="201" spans="1:15" ht="15.75" customHeight="1">
      <c r="A201" s="128"/>
      <c r="B201" s="125"/>
      <c r="C201" s="125"/>
      <c r="D201" s="125"/>
      <c r="E201" s="80"/>
      <c r="F201" s="80"/>
      <c r="G201" s="126"/>
      <c r="H201" s="126"/>
      <c r="I201" s="126"/>
      <c r="J201" s="39"/>
      <c r="K201" s="80"/>
      <c r="L201" s="80"/>
      <c r="M201" s="39"/>
      <c r="N201" s="39"/>
      <c r="O201" s="39"/>
    </row>
    <row r="202" spans="1:15" ht="15.75" customHeight="1">
      <c r="A202" s="128"/>
      <c r="B202" s="125"/>
      <c r="C202" s="125"/>
      <c r="D202" s="125"/>
      <c r="E202" s="80"/>
      <c r="F202" s="80"/>
      <c r="G202" s="126"/>
      <c r="H202" s="126"/>
      <c r="I202" s="126"/>
      <c r="J202" s="39"/>
      <c r="K202" s="80"/>
      <c r="L202" s="80"/>
      <c r="M202" s="39"/>
      <c r="N202" s="39"/>
      <c r="O202" s="39"/>
    </row>
    <row r="203" spans="1:15" ht="15.75" customHeight="1">
      <c r="A203" s="128"/>
      <c r="B203" s="125"/>
      <c r="C203" s="125"/>
      <c r="D203" s="125"/>
      <c r="E203" s="80"/>
      <c r="F203" s="80"/>
      <c r="G203" s="126"/>
      <c r="H203" s="126"/>
      <c r="I203" s="126"/>
      <c r="J203" s="39"/>
      <c r="K203" s="80"/>
      <c r="L203" s="80"/>
      <c r="M203" s="39"/>
      <c r="N203" s="39"/>
      <c r="O203" s="39"/>
    </row>
    <row r="204" spans="1:15" ht="15.75" customHeight="1">
      <c r="A204" s="128"/>
      <c r="B204" s="125"/>
      <c r="C204" s="125"/>
      <c r="D204" s="125"/>
      <c r="E204" s="80"/>
      <c r="F204" s="80"/>
      <c r="G204" s="126"/>
      <c r="H204" s="126"/>
      <c r="I204" s="126"/>
      <c r="J204" s="39"/>
      <c r="K204" s="80"/>
      <c r="L204" s="80"/>
      <c r="M204" s="39"/>
      <c r="N204" s="39"/>
      <c r="O204" s="39"/>
    </row>
    <row r="205" spans="1:15" ht="15.75" customHeight="1">
      <c r="A205" s="128"/>
      <c r="B205" s="125"/>
      <c r="C205" s="125"/>
      <c r="D205" s="125"/>
      <c r="E205" s="80"/>
      <c r="F205" s="80"/>
      <c r="G205" s="126"/>
      <c r="H205" s="126"/>
      <c r="I205" s="126"/>
      <c r="J205" s="39"/>
      <c r="K205" s="80"/>
      <c r="L205" s="80"/>
      <c r="M205" s="39"/>
      <c r="N205" s="39"/>
      <c r="O205" s="39"/>
    </row>
    <row r="206" spans="1:15" ht="15.75" customHeight="1">
      <c r="A206" s="128"/>
      <c r="B206" s="125"/>
      <c r="C206" s="125"/>
      <c r="D206" s="125"/>
      <c r="E206" s="80"/>
      <c r="F206" s="80"/>
      <c r="G206" s="126"/>
      <c r="H206" s="126"/>
      <c r="I206" s="126"/>
      <c r="J206" s="39"/>
      <c r="K206" s="80"/>
      <c r="L206" s="80"/>
      <c r="M206" s="39"/>
      <c r="N206" s="39"/>
      <c r="O206" s="39"/>
    </row>
    <row r="207" spans="1:15" ht="15.75" customHeight="1">
      <c r="A207" s="128"/>
      <c r="B207" s="125"/>
      <c r="C207" s="125"/>
      <c r="D207" s="125"/>
      <c r="E207" s="80"/>
      <c r="F207" s="80"/>
      <c r="G207" s="126"/>
      <c r="H207" s="126"/>
      <c r="I207" s="126"/>
      <c r="J207" s="39"/>
      <c r="K207" s="80"/>
      <c r="L207" s="80"/>
      <c r="M207" s="39"/>
      <c r="N207" s="39"/>
      <c r="O207" s="39"/>
    </row>
    <row r="208" spans="1:15" ht="15.75" customHeight="1">
      <c r="A208" s="128"/>
      <c r="B208" s="125"/>
      <c r="C208" s="125"/>
      <c r="D208" s="125"/>
      <c r="E208" s="80"/>
      <c r="F208" s="80"/>
      <c r="G208" s="126"/>
      <c r="H208" s="126"/>
      <c r="I208" s="126"/>
      <c r="J208" s="39"/>
      <c r="K208" s="80"/>
      <c r="L208" s="80"/>
      <c r="M208" s="39"/>
      <c r="N208" s="39"/>
      <c r="O208" s="39"/>
    </row>
    <row r="209" spans="1:15" ht="15.75" customHeight="1">
      <c r="A209" s="128"/>
      <c r="B209" s="125"/>
      <c r="C209" s="125"/>
      <c r="D209" s="125"/>
      <c r="E209" s="80"/>
      <c r="F209" s="80"/>
      <c r="G209" s="126"/>
      <c r="H209" s="126"/>
      <c r="I209" s="126"/>
      <c r="J209" s="39"/>
      <c r="K209" s="80"/>
      <c r="L209" s="80"/>
      <c r="M209" s="39"/>
      <c r="N209" s="39"/>
      <c r="O209" s="39"/>
    </row>
    <row r="210" spans="1:15" ht="15.75" customHeight="1">
      <c r="A210" s="128"/>
      <c r="B210" s="125"/>
      <c r="C210" s="125"/>
      <c r="D210" s="125"/>
      <c r="E210" s="80"/>
      <c r="F210" s="80"/>
      <c r="G210" s="126"/>
      <c r="H210" s="126"/>
      <c r="I210" s="126"/>
      <c r="J210" s="39"/>
      <c r="K210" s="80"/>
      <c r="L210" s="80"/>
      <c r="M210" s="39"/>
      <c r="N210" s="39"/>
      <c r="O210" s="39"/>
    </row>
    <row r="211" spans="1:15" ht="15.75" customHeight="1">
      <c r="A211" s="128"/>
      <c r="B211" s="125"/>
      <c r="C211" s="125"/>
      <c r="D211" s="125"/>
      <c r="E211" s="80"/>
      <c r="F211" s="80"/>
      <c r="G211" s="126"/>
      <c r="H211" s="126"/>
      <c r="I211" s="126"/>
      <c r="J211" s="39"/>
      <c r="K211" s="80"/>
      <c r="L211" s="80"/>
      <c r="M211" s="39"/>
      <c r="N211" s="39"/>
      <c r="O211" s="39"/>
    </row>
    <row r="212" spans="1:15" ht="15.75" customHeight="1">
      <c r="A212" s="128"/>
      <c r="B212" s="125"/>
      <c r="C212" s="125"/>
      <c r="D212" s="125"/>
      <c r="E212" s="80"/>
      <c r="F212" s="80"/>
      <c r="G212" s="126"/>
      <c r="H212" s="126"/>
      <c r="I212" s="126"/>
      <c r="J212" s="39"/>
      <c r="K212" s="80"/>
      <c r="L212" s="80"/>
      <c r="M212" s="39"/>
      <c r="N212" s="39"/>
      <c r="O212" s="39"/>
    </row>
    <row r="213" spans="1:15" ht="15.75" customHeight="1">
      <c r="A213" s="128"/>
      <c r="B213" s="125"/>
      <c r="C213" s="125"/>
      <c r="D213" s="125"/>
      <c r="E213" s="80"/>
      <c r="F213" s="80"/>
      <c r="G213" s="126"/>
      <c r="H213" s="126"/>
      <c r="I213" s="126"/>
      <c r="J213" s="39"/>
      <c r="K213" s="80"/>
      <c r="L213" s="80"/>
      <c r="M213" s="39"/>
      <c r="N213" s="39"/>
      <c r="O213" s="39"/>
    </row>
    <row r="214" spans="1:15" ht="15.75" customHeight="1">
      <c r="A214" s="128"/>
      <c r="B214" s="125"/>
      <c r="C214" s="125"/>
      <c r="D214" s="125"/>
      <c r="E214" s="80"/>
      <c r="F214" s="80"/>
      <c r="G214" s="126"/>
      <c r="H214" s="126"/>
      <c r="I214" s="126"/>
      <c r="J214" s="39"/>
      <c r="K214" s="80"/>
      <c r="L214" s="80"/>
      <c r="M214" s="39"/>
      <c r="N214" s="39"/>
      <c r="O214" s="39"/>
    </row>
    <row r="215" spans="1:15" ht="15.75" customHeight="1">
      <c r="A215" s="128"/>
      <c r="B215" s="125"/>
      <c r="C215" s="125"/>
      <c r="D215" s="125"/>
      <c r="E215" s="80"/>
      <c r="F215" s="80"/>
      <c r="G215" s="126"/>
      <c r="H215" s="126"/>
      <c r="I215" s="126"/>
      <c r="J215" s="39"/>
      <c r="K215" s="80"/>
      <c r="L215" s="80"/>
      <c r="M215" s="39"/>
      <c r="N215" s="39"/>
      <c r="O215" s="39"/>
    </row>
    <row r="216" spans="1:15" ht="15.75" customHeight="1">
      <c r="A216" s="128"/>
      <c r="B216" s="125"/>
      <c r="C216" s="125"/>
      <c r="D216" s="125"/>
      <c r="E216" s="80"/>
      <c r="F216" s="80"/>
      <c r="G216" s="126"/>
      <c r="H216" s="126"/>
      <c r="I216" s="126"/>
      <c r="J216" s="39"/>
      <c r="K216" s="80"/>
      <c r="L216" s="80"/>
      <c r="M216" s="39"/>
      <c r="N216" s="39"/>
      <c r="O216" s="39"/>
    </row>
    <row r="217" spans="1:15" ht="15.75" customHeight="1">
      <c r="A217" s="128"/>
      <c r="B217" s="125"/>
      <c r="C217" s="125"/>
      <c r="D217" s="125"/>
      <c r="E217" s="80"/>
      <c r="F217" s="80"/>
      <c r="G217" s="126"/>
      <c r="H217" s="126"/>
      <c r="I217" s="126"/>
      <c r="J217" s="39"/>
      <c r="K217" s="80"/>
      <c r="L217" s="80"/>
      <c r="M217" s="39"/>
      <c r="N217" s="39"/>
      <c r="O217" s="39"/>
    </row>
    <row r="218" spans="1:15" ht="15.75" customHeight="1">
      <c r="A218" s="128"/>
      <c r="B218" s="125"/>
      <c r="C218" s="125"/>
      <c r="D218" s="125"/>
      <c r="E218" s="80"/>
      <c r="F218" s="80"/>
      <c r="G218" s="126"/>
      <c r="H218" s="126"/>
      <c r="I218" s="126"/>
      <c r="J218" s="39"/>
      <c r="K218" s="80"/>
      <c r="L218" s="80"/>
      <c r="M218" s="39"/>
      <c r="N218" s="39"/>
      <c r="O218" s="39"/>
    </row>
    <row r="219" spans="1:15" ht="15.75" customHeight="1">
      <c r="A219" s="128"/>
      <c r="B219" s="125"/>
      <c r="C219" s="125"/>
      <c r="D219" s="125"/>
      <c r="E219" s="80"/>
      <c r="F219" s="80"/>
      <c r="G219" s="126"/>
      <c r="H219" s="126"/>
      <c r="I219" s="126"/>
      <c r="J219" s="39"/>
      <c r="K219" s="80"/>
      <c r="L219" s="80"/>
      <c r="M219" s="39"/>
      <c r="N219" s="39"/>
      <c r="O219" s="39"/>
    </row>
    <row r="220" spans="1:15" ht="15.75" customHeight="1">
      <c r="A220" s="128"/>
      <c r="B220" s="125"/>
      <c r="C220" s="125"/>
      <c r="D220" s="125"/>
      <c r="E220" s="80"/>
      <c r="F220" s="80"/>
      <c r="G220" s="126"/>
      <c r="H220" s="126"/>
      <c r="I220" s="126"/>
      <c r="J220" s="39"/>
      <c r="K220" s="80"/>
      <c r="L220" s="80"/>
      <c r="M220" s="39"/>
      <c r="N220" s="39"/>
      <c r="O220" s="39"/>
    </row>
    <row r="221" spans="1:15" ht="15.75" customHeight="1">
      <c r="A221" s="128"/>
      <c r="B221" s="125"/>
      <c r="C221" s="125"/>
      <c r="D221" s="125"/>
      <c r="E221" s="80"/>
      <c r="F221" s="80"/>
      <c r="G221" s="126"/>
      <c r="H221" s="126"/>
      <c r="I221" s="126"/>
      <c r="J221" s="39"/>
      <c r="K221" s="80"/>
      <c r="L221" s="80"/>
      <c r="M221" s="39"/>
      <c r="N221" s="39"/>
      <c r="O221" s="39"/>
    </row>
    <row r="222" spans="1:15" ht="15.75" customHeight="1">
      <c r="A222" s="128"/>
      <c r="B222" s="125"/>
      <c r="C222" s="125"/>
      <c r="D222" s="125"/>
      <c r="E222" s="80"/>
      <c r="F222" s="80"/>
      <c r="G222" s="126"/>
      <c r="H222" s="126"/>
      <c r="I222" s="126"/>
      <c r="J222" s="39"/>
      <c r="K222" s="80"/>
      <c r="L222" s="80"/>
      <c r="M222" s="39"/>
      <c r="N222" s="39"/>
      <c r="O222" s="39"/>
    </row>
    <row r="223" spans="1:15" ht="15.75" customHeight="1">
      <c r="A223" s="128"/>
      <c r="B223" s="125"/>
      <c r="C223" s="125"/>
      <c r="D223" s="125"/>
      <c r="E223" s="80"/>
      <c r="F223" s="80"/>
      <c r="G223" s="126"/>
      <c r="H223" s="126"/>
      <c r="I223" s="126"/>
      <c r="J223" s="39"/>
      <c r="K223" s="80"/>
      <c r="L223" s="80"/>
      <c r="M223" s="39"/>
      <c r="N223" s="39"/>
      <c r="O223" s="39"/>
    </row>
    <row r="224" spans="1:15" ht="15.75" customHeight="1">
      <c r="A224" s="128"/>
      <c r="B224" s="125"/>
      <c r="C224" s="125"/>
      <c r="D224" s="125"/>
      <c r="E224" s="80"/>
      <c r="F224" s="80"/>
      <c r="G224" s="126"/>
      <c r="H224" s="126"/>
      <c r="I224" s="126"/>
      <c r="J224" s="39"/>
      <c r="K224" s="80"/>
      <c r="L224" s="80"/>
      <c r="M224" s="39"/>
      <c r="N224" s="39"/>
      <c r="O224" s="39"/>
    </row>
    <row r="225" spans="5:9" ht="15.75" customHeight="1">
      <c r="E225" s="129"/>
      <c r="F225" s="129"/>
      <c r="I225" s="2"/>
    </row>
    <row r="226" spans="5:9" ht="15.75" customHeight="1">
      <c r="E226" s="129"/>
      <c r="F226" s="129"/>
      <c r="I226" s="2"/>
    </row>
    <row r="227" spans="5:9" ht="15.75" customHeight="1">
      <c r="E227" s="129"/>
      <c r="F227" s="129"/>
      <c r="I227" s="2"/>
    </row>
    <row r="228" spans="5:9" ht="15.75" customHeight="1">
      <c r="E228" s="129"/>
      <c r="F228" s="129"/>
      <c r="I228" s="2"/>
    </row>
    <row r="229" spans="5:9" ht="15.75" customHeight="1">
      <c r="E229" s="129"/>
      <c r="F229" s="129"/>
      <c r="I229" s="2"/>
    </row>
    <row r="230" spans="5:9" ht="15.75" customHeight="1">
      <c r="E230" s="129"/>
      <c r="F230" s="129"/>
      <c r="I230" s="2"/>
    </row>
    <row r="231" spans="5:9" ht="15.75" customHeight="1">
      <c r="E231" s="129"/>
      <c r="F231" s="129"/>
      <c r="I231" s="2"/>
    </row>
    <row r="232" spans="5:9" ht="15.75" customHeight="1">
      <c r="E232" s="129"/>
      <c r="F232" s="129"/>
      <c r="I232" s="2"/>
    </row>
    <row r="233" spans="5:9" ht="15.75" customHeight="1">
      <c r="E233" s="129"/>
      <c r="F233" s="129"/>
      <c r="I233" s="2"/>
    </row>
    <row r="234" spans="5:9" ht="15.75" customHeight="1">
      <c r="E234" s="129"/>
      <c r="F234" s="129"/>
      <c r="I234" s="2"/>
    </row>
    <row r="235" spans="5:9" ht="15.75" customHeight="1">
      <c r="E235" s="129"/>
      <c r="F235" s="129"/>
      <c r="I235" s="2"/>
    </row>
    <row r="236" spans="5:9" ht="15.75" customHeight="1">
      <c r="E236" s="129"/>
      <c r="F236" s="129"/>
      <c r="I236" s="2"/>
    </row>
    <row r="237" spans="5:9" ht="15.75" customHeight="1">
      <c r="E237" s="129"/>
      <c r="F237" s="129"/>
      <c r="I237" s="2"/>
    </row>
    <row r="238" spans="5:9" ht="15.75" customHeight="1">
      <c r="E238" s="129"/>
      <c r="F238" s="129"/>
      <c r="I238" s="2"/>
    </row>
    <row r="239" spans="5:9" ht="15.75" customHeight="1">
      <c r="E239" s="129"/>
      <c r="F239" s="129"/>
      <c r="I239" s="2"/>
    </row>
    <row r="240" spans="5:9" ht="15.75" customHeight="1">
      <c r="E240" s="129"/>
      <c r="F240" s="129"/>
      <c r="I240" s="2"/>
    </row>
    <row r="241" spans="5:9" ht="15.75" customHeight="1">
      <c r="E241" s="129"/>
      <c r="F241" s="129"/>
      <c r="I241" s="2"/>
    </row>
    <row r="242" spans="5:9" ht="15.75" customHeight="1">
      <c r="E242" s="129"/>
      <c r="F242" s="129"/>
      <c r="I242" s="2"/>
    </row>
    <row r="243" spans="5:9" ht="15.75" customHeight="1">
      <c r="E243" s="129"/>
      <c r="F243" s="129"/>
      <c r="I243" s="2"/>
    </row>
    <row r="244" spans="5:9" ht="15.75" customHeight="1">
      <c r="E244" s="129"/>
      <c r="F244" s="129"/>
      <c r="I244" s="2"/>
    </row>
    <row r="245" spans="5:9" ht="15.75" customHeight="1">
      <c r="E245" s="129"/>
      <c r="F245" s="129"/>
      <c r="I245" s="2"/>
    </row>
    <row r="246" spans="5:9" ht="15.75" customHeight="1">
      <c r="E246" s="129"/>
      <c r="F246" s="129"/>
      <c r="I246" s="2"/>
    </row>
    <row r="247" spans="5:9" ht="15.75" customHeight="1">
      <c r="E247" s="129"/>
      <c r="F247" s="129"/>
      <c r="I247" s="2"/>
    </row>
    <row r="248" spans="5:9" ht="15.75" customHeight="1">
      <c r="E248" s="129"/>
      <c r="F248" s="129"/>
      <c r="I248" s="2"/>
    </row>
    <row r="249" spans="5:9" ht="15.75" customHeight="1">
      <c r="E249" s="129"/>
      <c r="F249" s="129"/>
      <c r="I249" s="2"/>
    </row>
    <row r="250" spans="5:9" ht="15.75" customHeight="1">
      <c r="E250" s="129"/>
      <c r="F250" s="129"/>
      <c r="I250" s="2"/>
    </row>
    <row r="251" spans="5:9" ht="15.75" customHeight="1">
      <c r="E251" s="129"/>
      <c r="F251" s="129"/>
      <c r="I251" s="2"/>
    </row>
    <row r="252" spans="5:9" ht="15.75" customHeight="1">
      <c r="E252" s="129"/>
      <c r="F252" s="129"/>
      <c r="I252" s="2"/>
    </row>
    <row r="253" spans="5:9" ht="15.75" customHeight="1">
      <c r="E253" s="129"/>
      <c r="F253" s="129"/>
      <c r="I253" s="2"/>
    </row>
    <row r="254" spans="5:9" ht="15.75" customHeight="1">
      <c r="E254" s="129"/>
      <c r="F254" s="129"/>
      <c r="I254" s="2"/>
    </row>
    <row r="255" spans="5:9" ht="15.75" customHeight="1">
      <c r="E255" s="129"/>
      <c r="F255" s="129"/>
      <c r="I255" s="2"/>
    </row>
    <row r="256" spans="5:9" ht="15.75" customHeight="1">
      <c r="E256" s="129"/>
      <c r="F256" s="129"/>
      <c r="I256" s="2"/>
    </row>
    <row r="257" spans="5:9" ht="15.75" customHeight="1">
      <c r="E257" s="129"/>
      <c r="F257" s="129"/>
      <c r="I257" s="2"/>
    </row>
    <row r="258" spans="5:9" ht="15.75" customHeight="1">
      <c r="E258" s="129"/>
      <c r="F258" s="129"/>
      <c r="I258" s="2"/>
    </row>
    <row r="259" spans="5:9" ht="15.75" customHeight="1">
      <c r="E259" s="129"/>
      <c r="F259" s="129"/>
      <c r="I259" s="2"/>
    </row>
    <row r="260" spans="5:9" ht="15.75" customHeight="1">
      <c r="E260" s="129"/>
      <c r="F260" s="129"/>
      <c r="I260" s="2"/>
    </row>
    <row r="261" spans="5:9" ht="15.75" customHeight="1">
      <c r="E261" s="129"/>
      <c r="F261" s="129"/>
      <c r="I261" s="2"/>
    </row>
    <row r="262" spans="5:9" ht="15.75" customHeight="1">
      <c r="E262" s="129"/>
      <c r="F262" s="129"/>
      <c r="I262" s="2"/>
    </row>
    <row r="263" spans="5:9" ht="15.75" customHeight="1">
      <c r="E263" s="129"/>
      <c r="F263" s="129"/>
      <c r="I263" s="2"/>
    </row>
    <row r="264" spans="5:9" ht="15.75" customHeight="1">
      <c r="E264" s="129"/>
      <c r="F264" s="129"/>
      <c r="I264" s="2"/>
    </row>
    <row r="265" spans="5:9" ht="15.75" customHeight="1">
      <c r="E265" s="129"/>
      <c r="F265" s="129"/>
      <c r="I265" s="2"/>
    </row>
    <row r="266" spans="5:9" ht="15.75" customHeight="1">
      <c r="E266" s="129"/>
      <c r="F266" s="129"/>
      <c r="I266" s="2"/>
    </row>
    <row r="267" spans="5:9" ht="15.75" customHeight="1">
      <c r="E267" s="129"/>
      <c r="F267" s="129"/>
      <c r="I267" s="2"/>
    </row>
    <row r="268" spans="5:9" ht="15.75" customHeight="1">
      <c r="E268" s="129"/>
      <c r="F268" s="129"/>
      <c r="I268" s="2"/>
    </row>
    <row r="269" spans="5:9" ht="15.75" customHeight="1">
      <c r="E269" s="129"/>
      <c r="F269" s="129"/>
      <c r="I269" s="2"/>
    </row>
    <row r="270" spans="5:9" ht="15.75" customHeight="1">
      <c r="E270" s="129"/>
      <c r="F270" s="129"/>
      <c r="I270" s="2"/>
    </row>
    <row r="271" spans="5:9" ht="15.75" customHeight="1">
      <c r="E271" s="129"/>
      <c r="F271" s="129"/>
      <c r="I271" s="2"/>
    </row>
    <row r="272" spans="5:9" ht="15.75" customHeight="1">
      <c r="E272" s="129"/>
      <c r="F272" s="129"/>
      <c r="I272" s="2"/>
    </row>
    <row r="273" spans="5:9" ht="15.75" customHeight="1">
      <c r="E273" s="129"/>
      <c r="F273" s="129"/>
      <c r="I273" s="2"/>
    </row>
    <row r="274" spans="5:9" ht="15.75" customHeight="1">
      <c r="E274" s="129"/>
      <c r="F274" s="129"/>
      <c r="I274" s="2"/>
    </row>
    <row r="275" spans="5:9" ht="15.75" customHeight="1">
      <c r="E275" s="129"/>
      <c r="F275" s="129"/>
      <c r="I275" s="2"/>
    </row>
    <row r="276" spans="5:9" ht="15.75" customHeight="1">
      <c r="E276" s="129"/>
      <c r="F276" s="129"/>
      <c r="I276" s="2"/>
    </row>
    <row r="277" spans="5:9" ht="15.75" customHeight="1">
      <c r="E277" s="129"/>
      <c r="F277" s="129"/>
      <c r="I277" s="2"/>
    </row>
    <row r="278" spans="5:9" ht="15.75" customHeight="1">
      <c r="E278" s="129"/>
      <c r="F278" s="129"/>
      <c r="I278" s="2"/>
    </row>
    <row r="279" spans="5:9" ht="15.75" customHeight="1">
      <c r="E279" s="129"/>
      <c r="F279" s="129"/>
      <c r="I279" s="2"/>
    </row>
    <row r="280" spans="5:9" ht="15.75" customHeight="1">
      <c r="E280" s="129"/>
      <c r="F280" s="129"/>
      <c r="I280" s="2"/>
    </row>
    <row r="281" spans="5:9" ht="15.75" customHeight="1">
      <c r="E281" s="129"/>
      <c r="F281" s="129"/>
      <c r="I281" s="2"/>
    </row>
    <row r="282" spans="5:9" ht="15.75" customHeight="1">
      <c r="E282" s="129"/>
      <c r="F282" s="129"/>
      <c r="I282" s="2"/>
    </row>
    <row r="283" spans="5:9" ht="15.75" customHeight="1">
      <c r="E283" s="129"/>
      <c r="F283" s="129"/>
      <c r="I283" s="2"/>
    </row>
    <row r="284" spans="5:9" ht="15.75" customHeight="1">
      <c r="E284" s="129"/>
      <c r="F284" s="129"/>
      <c r="I284" s="2"/>
    </row>
    <row r="285" spans="5:9" ht="15.75" customHeight="1">
      <c r="E285" s="129"/>
      <c r="F285" s="129"/>
      <c r="I285" s="2"/>
    </row>
    <row r="286" spans="5:9" ht="15.75" customHeight="1">
      <c r="E286" s="129"/>
      <c r="F286" s="129"/>
      <c r="I286" s="2"/>
    </row>
    <row r="287" spans="5:9" ht="15.75" customHeight="1">
      <c r="E287" s="129"/>
      <c r="F287" s="129"/>
      <c r="I287" s="2"/>
    </row>
    <row r="288" spans="5:9" ht="15.75" customHeight="1">
      <c r="E288" s="129"/>
      <c r="F288" s="129"/>
      <c r="I288" s="2"/>
    </row>
    <row r="289" spans="5:9" ht="15.75" customHeight="1">
      <c r="E289" s="129"/>
      <c r="F289" s="129"/>
      <c r="I289" s="2"/>
    </row>
    <row r="290" spans="5:9" ht="15.75" customHeight="1">
      <c r="E290" s="129"/>
      <c r="F290" s="129"/>
      <c r="I290" s="2"/>
    </row>
    <row r="291" spans="5:9" ht="15.75" customHeight="1">
      <c r="E291" s="129"/>
      <c r="F291" s="129"/>
      <c r="I291" s="2"/>
    </row>
    <row r="292" spans="5:9" ht="15.75" customHeight="1">
      <c r="E292" s="129"/>
      <c r="F292" s="129"/>
      <c r="I292" s="2"/>
    </row>
    <row r="293" spans="5:9" ht="15.75" customHeight="1">
      <c r="E293" s="129"/>
      <c r="F293" s="129"/>
      <c r="I293" s="2"/>
    </row>
    <row r="294" spans="5:9" ht="15.75" customHeight="1">
      <c r="E294" s="129"/>
      <c r="F294" s="129"/>
      <c r="I294" s="2"/>
    </row>
    <row r="295" spans="5:9" ht="15.75" customHeight="1">
      <c r="E295" s="129"/>
      <c r="F295" s="129"/>
      <c r="I295" s="2"/>
    </row>
    <row r="296" spans="5:9" ht="15.75" customHeight="1">
      <c r="E296" s="129"/>
      <c r="F296" s="129"/>
      <c r="I296" s="2"/>
    </row>
    <row r="297" spans="5:9" ht="15.75" customHeight="1">
      <c r="E297" s="129"/>
      <c r="F297" s="129"/>
      <c r="I297" s="2"/>
    </row>
    <row r="298" spans="5:9" ht="15.75" customHeight="1">
      <c r="E298" s="129"/>
      <c r="F298" s="129"/>
      <c r="I298" s="2"/>
    </row>
    <row r="299" spans="5:9" ht="15.75" customHeight="1">
      <c r="E299" s="129"/>
      <c r="F299" s="129"/>
      <c r="I299" s="2"/>
    </row>
    <row r="300" spans="5:9" ht="15.75" customHeight="1">
      <c r="E300" s="129"/>
      <c r="F300" s="129"/>
      <c r="I300" s="2"/>
    </row>
    <row r="301" spans="5:9" ht="15.75" customHeight="1">
      <c r="E301" s="129"/>
      <c r="F301" s="129"/>
      <c r="I301" s="2"/>
    </row>
    <row r="302" spans="5:9" ht="15.75" customHeight="1">
      <c r="E302" s="129"/>
      <c r="F302" s="129"/>
      <c r="I302" s="2"/>
    </row>
    <row r="303" spans="5:9" ht="15.75" customHeight="1">
      <c r="E303" s="129"/>
      <c r="F303" s="129"/>
      <c r="I303" s="2"/>
    </row>
    <row r="304" spans="5:9" ht="15.75" customHeight="1">
      <c r="E304" s="129"/>
      <c r="F304" s="129"/>
      <c r="I304" s="2"/>
    </row>
    <row r="305" spans="5:9" ht="15.75" customHeight="1">
      <c r="E305" s="129"/>
      <c r="F305" s="129"/>
      <c r="I305" s="2"/>
    </row>
    <row r="306" spans="5:9" ht="15.75" customHeight="1">
      <c r="E306" s="129"/>
      <c r="F306" s="129"/>
      <c r="I306" s="2"/>
    </row>
    <row r="307" spans="5:9" ht="15.75" customHeight="1">
      <c r="E307" s="129"/>
      <c r="F307" s="129"/>
      <c r="I307" s="2"/>
    </row>
    <row r="308" spans="5:9" ht="15.75" customHeight="1">
      <c r="E308" s="129"/>
      <c r="F308" s="129"/>
      <c r="I308" s="2"/>
    </row>
    <row r="309" spans="5:9" ht="15.75" customHeight="1">
      <c r="E309" s="129"/>
      <c r="F309" s="129"/>
      <c r="I309" s="2"/>
    </row>
    <row r="310" spans="5:9" ht="15.75" customHeight="1">
      <c r="E310" s="129"/>
      <c r="F310" s="129"/>
      <c r="I310" s="2"/>
    </row>
    <row r="311" spans="5:9" ht="15.75" customHeight="1">
      <c r="E311" s="129"/>
      <c r="F311" s="129"/>
      <c r="I311" s="2"/>
    </row>
    <row r="312" spans="5:9" ht="15.75" customHeight="1">
      <c r="E312" s="129"/>
      <c r="F312" s="129"/>
      <c r="I312" s="2"/>
    </row>
    <row r="313" spans="5:9" ht="15.75" customHeight="1">
      <c r="E313" s="129"/>
      <c r="F313" s="129"/>
      <c r="I313" s="2"/>
    </row>
    <row r="314" spans="5:9" ht="15.75" customHeight="1">
      <c r="E314" s="129"/>
      <c r="F314" s="129"/>
      <c r="I314" s="2"/>
    </row>
    <row r="315" spans="5:9" ht="15.75" customHeight="1">
      <c r="E315" s="129"/>
      <c r="F315" s="129"/>
      <c r="I315" s="2"/>
    </row>
    <row r="316" spans="5:9" ht="15.75" customHeight="1">
      <c r="E316" s="129"/>
      <c r="F316" s="129"/>
      <c r="I316" s="2"/>
    </row>
    <row r="317" spans="5:9" ht="15.75" customHeight="1">
      <c r="E317" s="129"/>
      <c r="F317" s="129"/>
      <c r="I317" s="2"/>
    </row>
    <row r="318" spans="5:9" ht="15.75" customHeight="1">
      <c r="E318" s="129"/>
      <c r="F318" s="129"/>
      <c r="I318" s="2"/>
    </row>
    <row r="319" spans="5:9" ht="15.75" customHeight="1">
      <c r="E319" s="129"/>
      <c r="F319" s="129"/>
      <c r="I319" s="2"/>
    </row>
    <row r="320" spans="5:9" ht="15.75" customHeight="1">
      <c r="E320" s="129"/>
      <c r="F320" s="129"/>
      <c r="I320" s="2"/>
    </row>
    <row r="321" spans="5:9" ht="15.75" customHeight="1">
      <c r="E321" s="129"/>
      <c r="F321" s="129"/>
      <c r="I321" s="2"/>
    </row>
    <row r="322" spans="5:9" ht="15.75" customHeight="1">
      <c r="E322" s="129"/>
      <c r="F322" s="129"/>
      <c r="I322" s="2"/>
    </row>
    <row r="323" spans="5:9" ht="15.75" customHeight="1">
      <c r="E323" s="129"/>
      <c r="F323" s="129"/>
      <c r="I323" s="2"/>
    </row>
    <row r="324" spans="5:9" ht="15.75" customHeight="1">
      <c r="E324" s="129"/>
      <c r="F324" s="129"/>
      <c r="I324" s="2"/>
    </row>
    <row r="325" spans="5:9" ht="15.75" customHeight="1">
      <c r="E325" s="129"/>
      <c r="F325" s="129"/>
      <c r="I325" s="2"/>
    </row>
    <row r="326" spans="5:9" ht="15.75" customHeight="1">
      <c r="E326" s="129"/>
      <c r="F326" s="129"/>
      <c r="I326" s="2"/>
    </row>
    <row r="327" spans="5:9" ht="15.75" customHeight="1">
      <c r="E327" s="129"/>
      <c r="F327" s="129"/>
      <c r="I327" s="2"/>
    </row>
    <row r="328" spans="5:9" ht="15.75" customHeight="1">
      <c r="E328" s="129"/>
      <c r="F328" s="129"/>
      <c r="I328" s="2"/>
    </row>
    <row r="329" spans="5:9" ht="15.75" customHeight="1">
      <c r="E329" s="129"/>
      <c r="F329" s="129"/>
      <c r="I329" s="2"/>
    </row>
    <row r="330" spans="5:9" ht="15.75" customHeight="1">
      <c r="E330" s="129"/>
      <c r="F330" s="129"/>
      <c r="I330" s="2"/>
    </row>
    <row r="331" spans="5:9" ht="15.75" customHeight="1">
      <c r="E331" s="129"/>
      <c r="F331" s="129"/>
      <c r="I331" s="2"/>
    </row>
    <row r="332" spans="5:9" ht="15.75" customHeight="1">
      <c r="E332" s="129"/>
      <c r="F332" s="129"/>
      <c r="I332" s="2"/>
    </row>
    <row r="333" spans="5:9" ht="15.75" customHeight="1">
      <c r="E333" s="129"/>
      <c r="F333" s="129"/>
      <c r="I333" s="2"/>
    </row>
    <row r="334" spans="5:9" ht="15.75" customHeight="1">
      <c r="E334" s="129"/>
      <c r="F334" s="129"/>
      <c r="I334" s="2"/>
    </row>
    <row r="335" spans="5:9" ht="15.75" customHeight="1">
      <c r="E335" s="129"/>
      <c r="F335" s="129"/>
      <c r="I335" s="2"/>
    </row>
    <row r="336" spans="5:9" ht="15.75" customHeight="1">
      <c r="E336" s="129"/>
      <c r="F336" s="129"/>
      <c r="I336" s="2"/>
    </row>
    <row r="337" spans="5:9" ht="15.75" customHeight="1">
      <c r="E337" s="129"/>
      <c r="F337" s="129"/>
      <c r="I337" s="2"/>
    </row>
    <row r="338" spans="5:9" ht="15.75" customHeight="1">
      <c r="E338" s="129"/>
      <c r="F338" s="129"/>
      <c r="I338" s="2"/>
    </row>
    <row r="339" spans="5:9" ht="15.75" customHeight="1">
      <c r="E339" s="129"/>
      <c r="F339" s="129"/>
      <c r="I339" s="2"/>
    </row>
    <row r="340" spans="5:9" ht="15.75" customHeight="1">
      <c r="E340" s="129"/>
      <c r="F340" s="129"/>
      <c r="I340" s="2"/>
    </row>
    <row r="341" spans="5:9" ht="15.75" customHeight="1">
      <c r="E341" s="129"/>
      <c r="F341" s="129"/>
      <c r="I341" s="2"/>
    </row>
    <row r="342" spans="5:9" ht="15.75" customHeight="1">
      <c r="E342" s="129"/>
      <c r="F342" s="129"/>
      <c r="I342" s="2"/>
    </row>
    <row r="343" spans="5:9" ht="15.75" customHeight="1">
      <c r="E343" s="129"/>
      <c r="F343" s="129"/>
      <c r="I343" s="2"/>
    </row>
    <row r="344" spans="5:9" ht="15.75" customHeight="1">
      <c r="E344" s="129"/>
      <c r="F344" s="129"/>
      <c r="I344" s="2"/>
    </row>
    <row r="345" spans="5:9" ht="15.75" customHeight="1">
      <c r="E345" s="129"/>
      <c r="F345" s="129"/>
      <c r="I345" s="2"/>
    </row>
    <row r="346" spans="5:9" ht="15.75" customHeight="1">
      <c r="E346" s="129"/>
      <c r="F346" s="129"/>
      <c r="I346" s="2"/>
    </row>
    <row r="347" spans="5:9" ht="15.75" customHeight="1">
      <c r="E347" s="129"/>
      <c r="F347" s="129"/>
      <c r="I347" s="2"/>
    </row>
    <row r="348" spans="5:9" ht="15.75" customHeight="1">
      <c r="E348" s="129"/>
      <c r="F348" s="129"/>
      <c r="I348" s="2"/>
    </row>
    <row r="349" spans="5:9" ht="15.75" customHeight="1">
      <c r="E349" s="129"/>
      <c r="F349" s="129"/>
      <c r="I349" s="2"/>
    </row>
    <row r="350" spans="5:9" ht="15.75" customHeight="1">
      <c r="E350" s="129"/>
      <c r="F350" s="129"/>
      <c r="I350" s="2"/>
    </row>
    <row r="351" spans="5:9" ht="15.75" customHeight="1">
      <c r="E351" s="129"/>
      <c r="F351" s="129"/>
      <c r="I351" s="2"/>
    </row>
    <row r="352" spans="5:9" ht="15.75" customHeight="1">
      <c r="E352" s="129"/>
      <c r="F352" s="129"/>
      <c r="I352" s="2"/>
    </row>
    <row r="353" spans="5:9" ht="15.75" customHeight="1">
      <c r="E353" s="129"/>
      <c r="F353" s="129"/>
      <c r="I353" s="2"/>
    </row>
    <row r="354" spans="5:9" ht="15.75" customHeight="1">
      <c r="E354" s="129"/>
      <c r="F354" s="129"/>
      <c r="I354" s="2"/>
    </row>
    <row r="355" spans="5:9" ht="15.75" customHeight="1">
      <c r="E355" s="129"/>
      <c r="F355" s="129"/>
      <c r="I355" s="2"/>
    </row>
    <row r="356" spans="5:9" ht="15.75" customHeight="1">
      <c r="E356" s="129"/>
      <c r="F356" s="129"/>
      <c r="I356" s="2"/>
    </row>
    <row r="357" spans="5:9" ht="15.75" customHeight="1">
      <c r="E357" s="129"/>
      <c r="F357" s="129"/>
      <c r="I357" s="2"/>
    </row>
    <row r="358" spans="5:9" ht="15.75" customHeight="1">
      <c r="E358" s="129"/>
      <c r="F358" s="129"/>
      <c r="I358" s="2"/>
    </row>
    <row r="359" spans="5:9" ht="15.75" customHeight="1">
      <c r="E359" s="129"/>
      <c r="F359" s="129"/>
      <c r="I359" s="2"/>
    </row>
    <row r="360" spans="5:9" ht="15.75" customHeight="1">
      <c r="E360" s="129"/>
      <c r="F360" s="129"/>
      <c r="I360" s="2"/>
    </row>
    <row r="361" spans="5:9" ht="15.75" customHeight="1">
      <c r="E361" s="129"/>
      <c r="F361" s="129"/>
      <c r="I361" s="2"/>
    </row>
    <row r="362" spans="5:9" ht="15.75" customHeight="1">
      <c r="E362" s="129"/>
      <c r="F362" s="129"/>
      <c r="I362" s="2"/>
    </row>
    <row r="363" spans="5:9" ht="15.75" customHeight="1">
      <c r="E363" s="129"/>
      <c r="F363" s="129"/>
      <c r="I363" s="2"/>
    </row>
    <row r="364" spans="5:9" ht="15.75" customHeight="1">
      <c r="E364" s="129"/>
      <c r="F364" s="129"/>
      <c r="I364" s="2"/>
    </row>
    <row r="365" spans="5:9" ht="15.75" customHeight="1">
      <c r="E365" s="129"/>
      <c r="F365" s="129"/>
      <c r="I365" s="2"/>
    </row>
    <row r="366" spans="5:9" ht="15.75" customHeight="1">
      <c r="E366" s="129"/>
      <c r="F366" s="129"/>
      <c r="I366" s="2"/>
    </row>
    <row r="367" spans="5:9" ht="15.75" customHeight="1">
      <c r="E367" s="129"/>
      <c r="F367" s="129"/>
      <c r="I367" s="2"/>
    </row>
    <row r="368" spans="5:9" ht="15.75" customHeight="1">
      <c r="E368" s="129"/>
      <c r="F368" s="129"/>
      <c r="I368" s="2"/>
    </row>
    <row r="369" spans="5:9" ht="15.75" customHeight="1">
      <c r="E369" s="129"/>
      <c r="F369" s="129"/>
      <c r="I369" s="2"/>
    </row>
    <row r="370" spans="5:9" ht="15.75" customHeight="1">
      <c r="E370" s="129"/>
      <c r="F370" s="129"/>
      <c r="I370" s="2"/>
    </row>
    <row r="371" spans="5:9" ht="15.75" customHeight="1">
      <c r="E371" s="129"/>
      <c r="F371" s="129"/>
      <c r="I371" s="2"/>
    </row>
    <row r="372" spans="5:9" ht="15.75" customHeight="1">
      <c r="E372" s="129"/>
      <c r="F372" s="129"/>
      <c r="I372" s="2"/>
    </row>
    <row r="373" spans="5:9" ht="15.75" customHeight="1">
      <c r="E373" s="129"/>
      <c r="F373" s="129"/>
      <c r="I373" s="2"/>
    </row>
    <row r="374" spans="5:9" ht="15.75" customHeight="1">
      <c r="E374" s="129"/>
      <c r="F374" s="129"/>
      <c r="I374" s="2"/>
    </row>
    <row r="375" spans="5:9" ht="15.75" customHeight="1">
      <c r="E375" s="129"/>
      <c r="F375" s="129"/>
      <c r="I375" s="2"/>
    </row>
    <row r="376" spans="5:9" ht="15.75" customHeight="1">
      <c r="E376" s="129"/>
      <c r="F376" s="129"/>
      <c r="I376" s="2"/>
    </row>
    <row r="377" spans="5:9" ht="15.75" customHeight="1">
      <c r="E377" s="129"/>
      <c r="F377" s="129"/>
      <c r="I377" s="2"/>
    </row>
    <row r="378" spans="5:9" ht="15.75" customHeight="1">
      <c r="E378" s="129"/>
      <c r="F378" s="129"/>
      <c r="I378" s="2"/>
    </row>
    <row r="379" spans="5:9" ht="15.75" customHeight="1">
      <c r="E379" s="129"/>
      <c r="F379" s="129"/>
      <c r="I379" s="2"/>
    </row>
    <row r="380" spans="5:9" ht="15.75" customHeight="1">
      <c r="E380" s="129"/>
      <c r="F380" s="129"/>
      <c r="I380" s="2"/>
    </row>
    <row r="381" spans="5:9" ht="15.75" customHeight="1">
      <c r="E381" s="129"/>
      <c r="F381" s="129"/>
      <c r="I381" s="2"/>
    </row>
    <row r="382" spans="5:9" ht="15.75" customHeight="1">
      <c r="E382" s="129"/>
      <c r="F382" s="129"/>
      <c r="I382" s="2"/>
    </row>
    <row r="383" spans="5:9" ht="15.75" customHeight="1">
      <c r="E383" s="129"/>
      <c r="F383" s="129"/>
      <c r="I383" s="2"/>
    </row>
    <row r="384" spans="5:9" ht="15.75" customHeight="1">
      <c r="E384" s="129"/>
      <c r="F384" s="129"/>
      <c r="I384" s="2"/>
    </row>
    <row r="385" spans="5:9" ht="15.75" customHeight="1">
      <c r="E385" s="129"/>
      <c r="F385" s="129"/>
      <c r="I385" s="2"/>
    </row>
    <row r="386" spans="5:9" ht="15.75" customHeight="1">
      <c r="E386" s="129"/>
      <c r="F386" s="129"/>
      <c r="I386" s="2"/>
    </row>
    <row r="387" spans="5:9" ht="15.75" customHeight="1">
      <c r="E387" s="129"/>
      <c r="F387" s="129"/>
      <c r="I387" s="2"/>
    </row>
    <row r="388" spans="5:9" ht="15.75" customHeight="1">
      <c r="E388" s="129"/>
      <c r="F388" s="129"/>
      <c r="I388" s="2"/>
    </row>
    <row r="389" spans="5:9" ht="15.75" customHeight="1">
      <c r="E389" s="129"/>
      <c r="F389" s="129"/>
      <c r="I389" s="2"/>
    </row>
    <row r="390" spans="5:9" ht="15.75" customHeight="1">
      <c r="E390" s="129"/>
      <c r="F390" s="129"/>
      <c r="I390" s="2"/>
    </row>
    <row r="391" spans="5:9" ht="15.75" customHeight="1">
      <c r="E391" s="129"/>
      <c r="F391" s="129"/>
      <c r="I391" s="2"/>
    </row>
    <row r="392" spans="5:9" ht="15.75" customHeight="1">
      <c r="E392" s="129"/>
      <c r="F392" s="129"/>
      <c r="I392" s="2"/>
    </row>
    <row r="393" spans="5:9" ht="15.75" customHeight="1">
      <c r="E393" s="129"/>
      <c r="F393" s="129"/>
      <c r="I393" s="2"/>
    </row>
    <row r="394" spans="5:9" ht="15.75" customHeight="1">
      <c r="E394" s="129"/>
      <c r="F394" s="129"/>
      <c r="I394" s="2"/>
    </row>
    <row r="395" spans="5:9" ht="15.75" customHeight="1">
      <c r="E395" s="129"/>
      <c r="F395" s="129"/>
      <c r="I395" s="2"/>
    </row>
    <row r="396" spans="5:9" ht="15.75" customHeight="1">
      <c r="E396" s="129"/>
      <c r="F396" s="129"/>
      <c r="I396" s="2"/>
    </row>
    <row r="397" spans="5:9" ht="15.75" customHeight="1">
      <c r="E397" s="129"/>
      <c r="F397" s="129"/>
      <c r="I397" s="2"/>
    </row>
    <row r="398" spans="5:9" ht="15.75" customHeight="1">
      <c r="E398" s="129"/>
      <c r="F398" s="129"/>
      <c r="I398" s="2"/>
    </row>
    <row r="399" spans="5:9" ht="15.75" customHeight="1">
      <c r="E399" s="129"/>
      <c r="F399" s="129"/>
      <c r="I399" s="2"/>
    </row>
    <row r="400" spans="5:9" ht="15.75" customHeight="1">
      <c r="E400" s="129"/>
      <c r="F400" s="129"/>
      <c r="I400" s="2"/>
    </row>
    <row r="401" spans="5:9" ht="15.75" customHeight="1">
      <c r="E401" s="129"/>
      <c r="F401" s="129"/>
      <c r="I401" s="2"/>
    </row>
    <row r="402" spans="5:9" ht="15.75" customHeight="1">
      <c r="E402" s="129"/>
      <c r="F402" s="129"/>
      <c r="I402" s="2"/>
    </row>
    <row r="403" spans="5:9" ht="15.75" customHeight="1">
      <c r="E403" s="129"/>
      <c r="F403" s="129"/>
      <c r="I403" s="2"/>
    </row>
    <row r="404" spans="5:9" ht="15.75" customHeight="1">
      <c r="E404" s="129"/>
      <c r="F404" s="129"/>
      <c r="I404" s="2"/>
    </row>
    <row r="405" spans="5:9" ht="15.75" customHeight="1">
      <c r="E405" s="129"/>
      <c r="F405" s="129"/>
      <c r="I405" s="2"/>
    </row>
    <row r="406" spans="5:9" ht="15.75" customHeight="1">
      <c r="E406" s="129"/>
      <c r="F406" s="129"/>
      <c r="I406" s="2"/>
    </row>
    <row r="407" spans="5:9" ht="15.75" customHeight="1">
      <c r="E407" s="129"/>
      <c r="F407" s="129"/>
      <c r="I407" s="2"/>
    </row>
    <row r="408" spans="5:9" ht="15.75" customHeight="1">
      <c r="E408" s="129"/>
      <c r="F408" s="129"/>
      <c r="I408" s="2"/>
    </row>
    <row r="409" spans="5:9" ht="15.75" customHeight="1">
      <c r="E409" s="129"/>
      <c r="F409" s="129"/>
      <c r="I409" s="2"/>
    </row>
    <row r="410" spans="5:9" ht="15.75" customHeight="1">
      <c r="E410" s="129"/>
      <c r="F410" s="129"/>
      <c r="I410" s="2"/>
    </row>
    <row r="411" spans="5:9" ht="15.75" customHeight="1">
      <c r="E411" s="129"/>
      <c r="F411" s="129"/>
      <c r="I411" s="2"/>
    </row>
    <row r="412" spans="5:9" ht="15.75" customHeight="1">
      <c r="E412" s="129"/>
      <c r="F412" s="129"/>
      <c r="I412" s="2"/>
    </row>
    <row r="413" spans="5:9" ht="15.75" customHeight="1">
      <c r="E413" s="129"/>
      <c r="F413" s="129"/>
      <c r="I413" s="2"/>
    </row>
    <row r="414" spans="5:9" ht="15.75" customHeight="1">
      <c r="E414" s="129"/>
      <c r="F414" s="129"/>
      <c r="I414" s="2"/>
    </row>
    <row r="415" spans="5:9" ht="15.75" customHeight="1">
      <c r="E415" s="129"/>
      <c r="F415" s="129"/>
      <c r="I415" s="2"/>
    </row>
    <row r="416" spans="5:9" ht="15.75" customHeight="1">
      <c r="E416" s="129"/>
      <c r="F416" s="129"/>
      <c r="I416" s="2"/>
    </row>
    <row r="417" spans="5:9" ht="15.75" customHeight="1">
      <c r="E417" s="129"/>
      <c r="F417" s="129"/>
      <c r="I417" s="2"/>
    </row>
    <row r="418" spans="5:9" ht="15.75" customHeight="1">
      <c r="E418" s="129"/>
      <c r="F418" s="129"/>
      <c r="I418" s="2"/>
    </row>
    <row r="419" spans="5:9" ht="15.75" customHeight="1">
      <c r="E419" s="129"/>
      <c r="F419" s="129"/>
      <c r="I419" s="2"/>
    </row>
    <row r="420" spans="5:9" ht="15.75" customHeight="1">
      <c r="E420" s="129"/>
      <c r="F420" s="129"/>
      <c r="I420" s="2"/>
    </row>
    <row r="421" spans="5:9" ht="15.75" customHeight="1">
      <c r="E421" s="129"/>
      <c r="F421" s="129"/>
      <c r="I421" s="2"/>
    </row>
    <row r="422" spans="5:9" ht="15.75" customHeight="1">
      <c r="E422" s="129"/>
      <c r="F422" s="129"/>
      <c r="I422" s="2"/>
    </row>
    <row r="423" spans="5:9" ht="15.75" customHeight="1">
      <c r="E423" s="129"/>
      <c r="F423" s="129"/>
      <c r="I423" s="2"/>
    </row>
    <row r="424" spans="5:9" ht="15.75" customHeight="1">
      <c r="E424" s="129"/>
      <c r="F424" s="129"/>
      <c r="I424" s="2"/>
    </row>
    <row r="425" spans="5:9" ht="15.75" customHeight="1">
      <c r="E425" s="129"/>
      <c r="F425" s="129"/>
      <c r="I425" s="2"/>
    </row>
    <row r="426" spans="5:9" ht="15.75" customHeight="1">
      <c r="E426" s="129"/>
      <c r="F426" s="129"/>
      <c r="I426" s="2"/>
    </row>
    <row r="427" spans="5:9" ht="15.75" customHeight="1">
      <c r="E427" s="129"/>
      <c r="F427" s="129"/>
      <c r="I427" s="2"/>
    </row>
    <row r="428" spans="5:9" ht="15.75" customHeight="1">
      <c r="E428" s="129"/>
      <c r="F428" s="129"/>
      <c r="I428" s="2"/>
    </row>
    <row r="429" spans="5:9" ht="15.75" customHeight="1">
      <c r="E429" s="129"/>
      <c r="F429" s="129"/>
      <c r="I429" s="2"/>
    </row>
    <row r="430" spans="5:9" ht="15.75" customHeight="1">
      <c r="E430" s="129"/>
      <c r="F430" s="129"/>
      <c r="I430" s="2"/>
    </row>
    <row r="431" spans="5:9" ht="15.75" customHeight="1">
      <c r="E431" s="129"/>
      <c r="F431" s="129"/>
      <c r="I431" s="2"/>
    </row>
    <row r="432" spans="5:9" ht="15.75" customHeight="1">
      <c r="E432" s="129"/>
      <c r="F432" s="129"/>
      <c r="I432" s="2"/>
    </row>
    <row r="433" spans="5:9" ht="15.75" customHeight="1">
      <c r="E433" s="129"/>
      <c r="F433" s="129"/>
      <c r="I433" s="2"/>
    </row>
    <row r="434" spans="5:9" ht="15.75" customHeight="1">
      <c r="E434" s="129"/>
      <c r="F434" s="129"/>
      <c r="I434" s="2"/>
    </row>
    <row r="435" spans="5:9" ht="15.75" customHeight="1">
      <c r="E435" s="129"/>
      <c r="F435" s="129"/>
      <c r="I435" s="2"/>
    </row>
    <row r="436" spans="5:9" ht="15.75" customHeight="1">
      <c r="E436" s="129"/>
      <c r="F436" s="129"/>
      <c r="I436" s="2"/>
    </row>
    <row r="437" spans="5:9" ht="15.75" customHeight="1">
      <c r="E437" s="129"/>
      <c r="F437" s="129"/>
      <c r="I437" s="2"/>
    </row>
    <row r="438" spans="5:9" ht="15.75" customHeight="1">
      <c r="E438" s="129"/>
      <c r="F438" s="129"/>
      <c r="I438" s="2"/>
    </row>
    <row r="439" spans="5:9" ht="15.75" customHeight="1">
      <c r="E439" s="129"/>
      <c r="F439" s="129"/>
      <c r="I439" s="2"/>
    </row>
    <row r="440" spans="5:9" ht="15.75" customHeight="1">
      <c r="E440" s="129"/>
      <c r="F440" s="129"/>
      <c r="I440" s="2"/>
    </row>
    <row r="441" spans="5:9" ht="15.75" customHeight="1">
      <c r="E441" s="129"/>
      <c r="F441" s="129"/>
      <c r="I441" s="2"/>
    </row>
    <row r="442" spans="5:9" ht="15.75" customHeight="1">
      <c r="E442" s="129"/>
      <c r="F442" s="129"/>
      <c r="I442" s="2"/>
    </row>
    <row r="443" spans="5:9" ht="15.75" customHeight="1">
      <c r="E443" s="129"/>
      <c r="F443" s="129"/>
      <c r="I443" s="2"/>
    </row>
    <row r="444" spans="5:9" ht="15.75" customHeight="1">
      <c r="E444" s="129"/>
      <c r="F444" s="129"/>
      <c r="I444" s="2"/>
    </row>
    <row r="445" spans="5:9" ht="15.75" customHeight="1">
      <c r="E445" s="129"/>
      <c r="F445" s="129"/>
      <c r="I445" s="2"/>
    </row>
    <row r="446" spans="5:9" ht="15.75" customHeight="1">
      <c r="E446" s="129"/>
      <c r="F446" s="129"/>
      <c r="I446" s="2"/>
    </row>
    <row r="447" spans="5:9" ht="15.75" customHeight="1">
      <c r="E447" s="129"/>
      <c r="F447" s="129"/>
      <c r="I447" s="2"/>
    </row>
    <row r="448" spans="5:9" ht="15.75" customHeight="1">
      <c r="E448" s="129"/>
      <c r="F448" s="129"/>
      <c r="I448" s="2"/>
    </row>
    <row r="449" spans="5:9" ht="15.75" customHeight="1">
      <c r="E449" s="129"/>
      <c r="F449" s="129"/>
      <c r="I449" s="2"/>
    </row>
    <row r="450" spans="5:9" ht="15.75" customHeight="1">
      <c r="E450" s="129"/>
      <c r="F450" s="129"/>
      <c r="I450" s="2"/>
    </row>
    <row r="451" spans="5:9" ht="15.75" customHeight="1">
      <c r="E451" s="129"/>
      <c r="F451" s="129"/>
      <c r="I451" s="2"/>
    </row>
    <row r="452" spans="5:9" ht="15.75" customHeight="1">
      <c r="E452" s="129"/>
      <c r="F452" s="129"/>
      <c r="I452" s="2"/>
    </row>
    <row r="453" spans="5:9" ht="15.75" customHeight="1">
      <c r="E453" s="129"/>
      <c r="F453" s="129"/>
      <c r="I453" s="2"/>
    </row>
    <row r="454" spans="5:9" ht="15.75" customHeight="1">
      <c r="E454" s="129"/>
      <c r="F454" s="129"/>
      <c r="I454" s="2"/>
    </row>
    <row r="455" spans="5:9" ht="15.75" customHeight="1">
      <c r="E455" s="129"/>
      <c r="F455" s="129"/>
      <c r="I455" s="2"/>
    </row>
    <row r="456" spans="5:9" ht="15.75" customHeight="1">
      <c r="E456" s="129"/>
      <c r="F456" s="129"/>
      <c r="I456" s="2"/>
    </row>
    <row r="457" spans="5:9" ht="15.75" customHeight="1">
      <c r="E457" s="129"/>
      <c r="F457" s="129"/>
      <c r="I457" s="2"/>
    </row>
    <row r="458" spans="5:9" ht="15.75" customHeight="1">
      <c r="E458" s="129"/>
      <c r="F458" s="129"/>
      <c r="I458" s="2"/>
    </row>
    <row r="459" spans="5:9" ht="15.75" customHeight="1">
      <c r="E459" s="129"/>
      <c r="F459" s="129"/>
      <c r="I459" s="2"/>
    </row>
    <row r="460" spans="5:9" ht="15.75" customHeight="1">
      <c r="E460" s="129"/>
      <c r="F460" s="129"/>
      <c r="I460" s="2"/>
    </row>
    <row r="461" spans="5:9" ht="15.75" customHeight="1">
      <c r="E461" s="129"/>
      <c r="F461" s="129"/>
      <c r="I461" s="2"/>
    </row>
    <row r="462" spans="5:9" ht="15.75" customHeight="1">
      <c r="E462" s="129"/>
      <c r="F462" s="129"/>
      <c r="I462" s="2"/>
    </row>
    <row r="463" spans="5:9" ht="15.75" customHeight="1">
      <c r="E463" s="129"/>
      <c r="F463" s="129"/>
      <c r="I463" s="2"/>
    </row>
    <row r="464" spans="5:9" ht="15.75" customHeight="1">
      <c r="E464" s="129"/>
      <c r="F464" s="129"/>
      <c r="I464" s="2"/>
    </row>
    <row r="465" spans="5:9" ht="15.75" customHeight="1">
      <c r="E465" s="129"/>
      <c r="F465" s="129"/>
      <c r="I465" s="2"/>
    </row>
    <row r="466" spans="5:9" ht="15.75" customHeight="1">
      <c r="E466" s="129"/>
      <c r="F466" s="129"/>
      <c r="I466" s="2"/>
    </row>
    <row r="467" spans="5:9" ht="15.75" customHeight="1">
      <c r="E467" s="129"/>
      <c r="F467" s="129"/>
      <c r="I467" s="2"/>
    </row>
    <row r="468" spans="5:9" ht="15.75" customHeight="1">
      <c r="E468" s="129"/>
      <c r="F468" s="129"/>
      <c r="I468" s="2"/>
    </row>
    <row r="469" spans="5:9" ht="15.75" customHeight="1">
      <c r="E469" s="129"/>
      <c r="F469" s="129"/>
      <c r="I469" s="2"/>
    </row>
    <row r="470" spans="5:9" ht="15.75" customHeight="1">
      <c r="E470" s="129"/>
      <c r="F470" s="129"/>
      <c r="I470" s="2"/>
    </row>
    <row r="471" spans="5:9" ht="15.75" customHeight="1">
      <c r="E471" s="129"/>
      <c r="F471" s="129"/>
      <c r="I471" s="2"/>
    </row>
    <row r="472" spans="5:9" ht="15.75" customHeight="1">
      <c r="E472" s="129"/>
      <c r="F472" s="129"/>
      <c r="I472" s="2"/>
    </row>
    <row r="473" spans="5:9" ht="15.75" customHeight="1">
      <c r="E473" s="129"/>
      <c r="F473" s="129"/>
      <c r="I473" s="2"/>
    </row>
    <row r="474" spans="5:9" ht="15.75" customHeight="1">
      <c r="E474" s="129"/>
      <c r="F474" s="129"/>
      <c r="I474" s="2"/>
    </row>
    <row r="475" spans="5:9" ht="15.75" customHeight="1">
      <c r="E475" s="129"/>
      <c r="F475" s="129"/>
      <c r="I475" s="2"/>
    </row>
    <row r="476" spans="5:9" ht="15.75" customHeight="1">
      <c r="E476" s="129"/>
      <c r="F476" s="129"/>
      <c r="I476" s="2"/>
    </row>
    <row r="477" spans="5:9" ht="15.75" customHeight="1">
      <c r="E477" s="129"/>
      <c r="F477" s="129"/>
      <c r="I477" s="2"/>
    </row>
    <row r="478" spans="5:9" ht="15.75" customHeight="1">
      <c r="E478" s="129"/>
      <c r="F478" s="129"/>
      <c r="I478" s="2"/>
    </row>
    <row r="479" spans="5:9" ht="15.75" customHeight="1">
      <c r="E479" s="129"/>
      <c r="F479" s="129"/>
      <c r="I479" s="2"/>
    </row>
    <row r="480" spans="5:9" ht="15.75" customHeight="1">
      <c r="E480" s="129"/>
      <c r="F480" s="129"/>
      <c r="I480" s="2"/>
    </row>
    <row r="481" spans="5:9" ht="15.75" customHeight="1">
      <c r="E481" s="129"/>
      <c r="F481" s="129"/>
      <c r="I481" s="2"/>
    </row>
    <row r="482" spans="5:9" ht="15.75" customHeight="1">
      <c r="E482" s="129"/>
      <c r="F482" s="129"/>
      <c r="I482" s="2"/>
    </row>
    <row r="483" spans="5:9" ht="15.75" customHeight="1">
      <c r="E483" s="129"/>
      <c r="F483" s="129"/>
      <c r="I483" s="2"/>
    </row>
    <row r="484" spans="5:9" ht="15.75" customHeight="1">
      <c r="E484" s="129"/>
      <c r="F484" s="129"/>
      <c r="I484" s="2"/>
    </row>
    <row r="485" spans="5:9" ht="15.75" customHeight="1">
      <c r="E485" s="129"/>
      <c r="F485" s="129"/>
      <c r="I485" s="2"/>
    </row>
    <row r="486" spans="5:9" ht="15.75" customHeight="1">
      <c r="E486" s="129"/>
      <c r="F486" s="129"/>
      <c r="I486" s="2"/>
    </row>
    <row r="487" spans="5:9" ht="15.75" customHeight="1">
      <c r="E487" s="129"/>
      <c r="F487" s="129"/>
      <c r="I487" s="2"/>
    </row>
    <row r="488" spans="5:9" ht="15.75" customHeight="1">
      <c r="E488" s="129"/>
      <c r="F488" s="129"/>
      <c r="I488" s="2"/>
    </row>
    <row r="489" spans="5:9" ht="15.75" customHeight="1">
      <c r="E489" s="129"/>
      <c r="F489" s="129"/>
      <c r="I489" s="2"/>
    </row>
    <row r="490" spans="5:9" ht="15.75" customHeight="1">
      <c r="E490" s="129"/>
      <c r="F490" s="129"/>
      <c r="I490" s="2"/>
    </row>
    <row r="491" spans="5:9" ht="15.75" customHeight="1">
      <c r="E491" s="129"/>
      <c r="F491" s="129"/>
      <c r="I491" s="2"/>
    </row>
    <row r="492" spans="5:9" ht="15.75" customHeight="1">
      <c r="E492" s="129"/>
      <c r="F492" s="129"/>
      <c r="I492" s="2"/>
    </row>
    <row r="493" spans="5:9" ht="15.75" customHeight="1">
      <c r="E493" s="129"/>
      <c r="F493" s="129"/>
      <c r="I493" s="2"/>
    </row>
    <row r="494" spans="5:9" ht="15.75" customHeight="1">
      <c r="E494" s="129"/>
      <c r="F494" s="129"/>
      <c r="I494" s="2"/>
    </row>
    <row r="495" spans="5:9" ht="15.75" customHeight="1">
      <c r="E495" s="129"/>
      <c r="F495" s="129"/>
      <c r="I495" s="2"/>
    </row>
    <row r="496" spans="5:9" ht="15.75" customHeight="1">
      <c r="E496" s="129"/>
      <c r="F496" s="129"/>
      <c r="I496" s="2"/>
    </row>
    <row r="497" spans="5:9" ht="15.75" customHeight="1">
      <c r="E497" s="129"/>
      <c r="F497" s="129"/>
      <c r="I497" s="2"/>
    </row>
    <row r="498" spans="5:9" ht="15.75" customHeight="1">
      <c r="E498" s="129"/>
      <c r="F498" s="129"/>
      <c r="I498" s="2"/>
    </row>
    <row r="499" spans="5:9" ht="15.75" customHeight="1">
      <c r="E499" s="129"/>
      <c r="F499" s="129"/>
      <c r="I499" s="2"/>
    </row>
    <row r="500" spans="5:9" ht="15.75" customHeight="1">
      <c r="E500" s="129"/>
      <c r="F500" s="129"/>
      <c r="I500" s="2"/>
    </row>
    <row r="501" spans="5:9" ht="15.75" customHeight="1">
      <c r="E501" s="129"/>
      <c r="F501" s="129"/>
      <c r="I501" s="2"/>
    </row>
    <row r="502" spans="5:9" ht="15.75" customHeight="1">
      <c r="E502" s="129"/>
      <c r="F502" s="129"/>
      <c r="I502" s="2"/>
    </row>
    <row r="503" spans="5:9" ht="15.75" customHeight="1">
      <c r="E503" s="129"/>
      <c r="F503" s="129"/>
      <c r="I503" s="2"/>
    </row>
    <row r="504" spans="5:9" ht="15.75" customHeight="1">
      <c r="E504" s="129"/>
      <c r="F504" s="129"/>
      <c r="I504" s="2"/>
    </row>
    <row r="505" spans="5:9" ht="15.75" customHeight="1">
      <c r="E505" s="129"/>
      <c r="F505" s="129"/>
      <c r="I505" s="2"/>
    </row>
    <row r="506" spans="5:9" ht="15.75" customHeight="1">
      <c r="E506" s="129"/>
      <c r="F506" s="129"/>
      <c r="I506" s="2"/>
    </row>
    <row r="507" spans="5:9" ht="15.75" customHeight="1">
      <c r="E507" s="129"/>
      <c r="F507" s="129"/>
      <c r="I507" s="2"/>
    </row>
    <row r="508" spans="5:9" ht="15.75" customHeight="1">
      <c r="E508" s="129"/>
      <c r="F508" s="129"/>
      <c r="I508" s="2"/>
    </row>
    <row r="509" spans="5:9" ht="15.75" customHeight="1">
      <c r="E509" s="129"/>
      <c r="F509" s="129"/>
      <c r="I509" s="2"/>
    </row>
    <row r="510" spans="5:9" ht="15.75" customHeight="1">
      <c r="E510" s="129"/>
      <c r="F510" s="129"/>
      <c r="I510" s="2"/>
    </row>
    <row r="511" spans="5:9" ht="15.75" customHeight="1">
      <c r="E511" s="129"/>
      <c r="F511" s="129"/>
      <c r="I511" s="2"/>
    </row>
    <row r="512" spans="5:9" ht="15.75" customHeight="1">
      <c r="E512" s="129"/>
      <c r="F512" s="129"/>
      <c r="I512" s="2"/>
    </row>
    <row r="513" spans="5:9" ht="15.75" customHeight="1">
      <c r="E513" s="129"/>
      <c r="F513" s="129"/>
      <c r="I513" s="2"/>
    </row>
    <row r="514" spans="5:9" ht="15.75" customHeight="1">
      <c r="E514" s="129"/>
      <c r="F514" s="129"/>
      <c r="I514" s="2"/>
    </row>
    <row r="515" spans="5:9" ht="15.75" customHeight="1">
      <c r="E515" s="129"/>
      <c r="F515" s="129"/>
      <c r="I515" s="2"/>
    </row>
    <row r="516" spans="5:9" ht="15.75" customHeight="1">
      <c r="E516" s="129"/>
      <c r="F516" s="129"/>
      <c r="I516" s="2"/>
    </row>
    <row r="517" spans="5:9" ht="15.75" customHeight="1">
      <c r="E517" s="129"/>
      <c r="F517" s="129"/>
      <c r="I517" s="2"/>
    </row>
    <row r="518" spans="5:9" ht="15.75" customHeight="1">
      <c r="E518" s="129"/>
      <c r="F518" s="129"/>
      <c r="I518" s="2"/>
    </row>
    <row r="519" spans="5:9" ht="15.75" customHeight="1">
      <c r="E519" s="129"/>
      <c r="F519" s="129"/>
      <c r="I519" s="2"/>
    </row>
    <row r="520" spans="5:9" ht="15.75" customHeight="1">
      <c r="E520" s="129"/>
      <c r="F520" s="129"/>
      <c r="I520" s="2"/>
    </row>
    <row r="521" spans="5:9" ht="15.75" customHeight="1">
      <c r="E521" s="129"/>
      <c r="F521" s="129"/>
      <c r="I521" s="2"/>
    </row>
    <row r="522" spans="5:9" ht="15.75" customHeight="1">
      <c r="E522" s="129"/>
      <c r="F522" s="129"/>
      <c r="I522" s="2"/>
    </row>
    <row r="523" spans="5:9" ht="15.75" customHeight="1">
      <c r="E523" s="129"/>
      <c r="F523" s="129"/>
      <c r="I523" s="2"/>
    </row>
    <row r="524" spans="5:9" ht="15.75" customHeight="1">
      <c r="E524" s="129"/>
      <c r="F524" s="129"/>
      <c r="I524" s="2"/>
    </row>
    <row r="525" spans="5:9" ht="15.75" customHeight="1">
      <c r="E525" s="129"/>
      <c r="F525" s="129"/>
      <c r="I525" s="2"/>
    </row>
    <row r="526" spans="5:9" ht="15.75" customHeight="1">
      <c r="E526" s="129"/>
      <c r="F526" s="129"/>
      <c r="I526" s="2"/>
    </row>
    <row r="527" spans="5:9" ht="15.75" customHeight="1">
      <c r="E527" s="129"/>
      <c r="F527" s="129"/>
      <c r="I527" s="2"/>
    </row>
    <row r="528" spans="5:9" ht="15.75" customHeight="1">
      <c r="E528" s="129"/>
      <c r="F528" s="129"/>
      <c r="I528" s="2"/>
    </row>
    <row r="529" spans="5:9" ht="15.75" customHeight="1">
      <c r="E529" s="129"/>
      <c r="F529" s="129"/>
      <c r="I529" s="2"/>
    </row>
    <row r="530" spans="5:9" ht="15.75" customHeight="1">
      <c r="E530" s="129"/>
      <c r="F530" s="129"/>
      <c r="I530" s="2"/>
    </row>
    <row r="531" spans="5:9" ht="15.75" customHeight="1">
      <c r="E531" s="129"/>
      <c r="F531" s="129"/>
      <c r="I531" s="2"/>
    </row>
    <row r="532" spans="5:9" ht="15.75" customHeight="1">
      <c r="E532" s="129"/>
      <c r="F532" s="129"/>
      <c r="I532" s="2"/>
    </row>
    <row r="533" spans="5:9" ht="15.75" customHeight="1">
      <c r="E533" s="129"/>
      <c r="F533" s="129"/>
      <c r="I533" s="2"/>
    </row>
    <row r="534" spans="5:9" ht="15.75" customHeight="1">
      <c r="E534" s="129"/>
      <c r="F534" s="129"/>
      <c r="I534" s="2"/>
    </row>
    <row r="535" spans="5:9" ht="15.75" customHeight="1">
      <c r="E535" s="129"/>
      <c r="F535" s="129"/>
      <c r="I535" s="2"/>
    </row>
    <row r="536" spans="5:9" ht="15.75" customHeight="1">
      <c r="E536" s="129"/>
      <c r="F536" s="129"/>
      <c r="I536" s="2"/>
    </row>
    <row r="537" spans="5:9" ht="15.75" customHeight="1">
      <c r="E537" s="129"/>
      <c r="F537" s="129"/>
      <c r="I537" s="2"/>
    </row>
    <row r="538" spans="5:9" ht="15.75" customHeight="1">
      <c r="E538" s="129"/>
      <c r="F538" s="129"/>
      <c r="I538" s="2"/>
    </row>
    <row r="539" spans="5:9" ht="15.75" customHeight="1">
      <c r="E539" s="129"/>
      <c r="F539" s="129"/>
      <c r="I539" s="2"/>
    </row>
    <row r="540" spans="5:9" ht="15.75" customHeight="1">
      <c r="E540" s="129"/>
      <c r="F540" s="129"/>
      <c r="I540" s="2"/>
    </row>
    <row r="541" spans="5:9" ht="15.75" customHeight="1">
      <c r="E541" s="129"/>
      <c r="F541" s="129"/>
      <c r="I541" s="2"/>
    </row>
    <row r="542" spans="5:9" ht="15.75" customHeight="1">
      <c r="E542" s="129"/>
      <c r="F542" s="129"/>
      <c r="I542" s="2"/>
    </row>
    <row r="543" spans="5:9" ht="15.75" customHeight="1">
      <c r="E543" s="129"/>
      <c r="F543" s="129"/>
      <c r="I543" s="2"/>
    </row>
    <row r="544" spans="5:9" ht="15.75" customHeight="1">
      <c r="E544" s="129"/>
      <c r="F544" s="129"/>
      <c r="I544" s="2"/>
    </row>
    <row r="545" spans="5:9" ht="15.75" customHeight="1">
      <c r="E545" s="129"/>
      <c r="F545" s="129"/>
      <c r="I545" s="2"/>
    </row>
    <row r="546" spans="5:9" ht="15.75" customHeight="1">
      <c r="E546" s="129"/>
      <c r="F546" s="129"/>
      <c r="I546" s="2"/>
    </row>
    <row r="547" spans="5:9" ht="15.75" customHeight="1">
      <c r="E547" s="129"/>
      <c r="F547" s="129"/>
      <c r="I547" s="2"/>
    </row>
    <row r="548" spans="5:9" ht="15.75" customHeight="1">
      <c r="E548" s="129"/>
      <c r="F548" s="129"/>
      <c r="I548" s="2"/>
    </row>
    <row r="549" spans="5:9" ht="15.75" customHeight="1">
      <c r="E549" s="129"/>
      <c r="F549" s="129"/>
      <c r="I549" s="2"/>
    </row>
    <row r="550" spans="5:9" ht="15.75" customHeight="1">
      <c r="E550" s="129"/>
      <c r="F550" s="129"/>
      <c r="I550" s="2"/>
    </row>
    <row r="551" spans="5:9" ht="15.75" customHeight="1">
      <c r="E551" s="129"/>
      <c r="F551" s="129"/>
      <c r="I551" s="2"/>
    </row>
    <row r="552" spans="5:9" ht="15.75" customHeight="1">
      <c r="E552" s="129"/>
      <c r="F552" s="129"/>
      <c r="I552" s="2"/>
    </row>
    <row r="553" spans="5:9" ht="15.75" customHeight="1">
      <c r="E553" s="129"/>
      <c r="F553" s="129"/>
      <c r="I553" s="2"/>
    </row>
    <row r="554" spans="5:9" ht="15.75" customHeight="1">
      <c r="E554" s="129"/>
      <c r="F554" s="129"/>
      <c r="I554" s="2"/>
    </row>
    <row r="555" spans="5:9" ht="15.75" customHeight="1">
      <c r="E555" s="129"/>
      <c r="F555" s="129"/>
      <c r="I555" s="2"/>
    </row>
    <row r="556" spans="5:9" ht="15.75" customHeight="1">
      <c r="E556" s="129"/>
      <c r="F556" s="129"/>
      <c r="I556" s="2"/>
    </row>
    <row r="557" spans="5:9" ht="15.75" customHeight="1">
      <c r="E557" s="129"/>
      <c r="F557" s="129"/>
      <c r="I557" s="2"/>
    </row>
    <row r="558" spans="5:9" ht="15.75" customHeight="1">
      <c r="E558" s="129"/>
      <c r="F558" s="129"/>
      <c r="I558" s="2"/>
    </row>
    <row r="559" spans="5:9" ht="15.75" customHeight="1">
      <c r="E559" s="129"/>
      <c r="F559" s="129"/>
      <c r="I559" s="2"/>
    </row>
    <row r="560" spans="5:9" ht="15.75" customHeight="1">
      <c r="E560" s="129"/>
      <c r="F560" s="129"/>
      <c r="I560" s="2"/>
    </row>
    <row r="561" spans="5:9" ht="15.75" customHeight="1">
      <c r="E561" s="129"/>
      <c r="F561" s="129"/>
      <c r="I561" s="2"/>
    </row>
    <row r="562" spans="5:9" ht="15.75" customHeight="1">
      <c r="E562" s="129"/>
      <c r="F562" s="129"/>
      <c r="I562" s="2"/>
    </row>
    <row r="563" spans="5:9" ht="15.75" customHeight="1">
      <c r="E563" s="129"/>
      <c r="F563" s="129"/>
      <c r="I563" s="2"/>
    </row>
    <row r="564" spans="5:9" ht="15.75" customHeight="1">
      <c r="E564" s="129"/>
      <c r="F564" s="129"/>
      <c r="I564" s="2"/>
    </row>
    <row r="565" spans="5:9" ht="15.75" customHeight="1">
      <c r="E565" s="129"/>
      <c r="F565" s="129"/>
      <c r="I565" s="2"/>
    </row>
    <row r="566" spans="5:9" ht="15.75" customHeight="1">
      <c r="E566" s="129"/>
      <c r="F566" s="129"/>
      <c r="I566" s="2"/>
    </row>
    <row r="567" spans="5:9" ht="15.75" customHeight="1">
      <c r="E567" s="129"/>
      <c r="F567" s="129"/>
      <c r="I567" s="2"/>
    </row>
    <row r="568" spans="5:9" ht="15.75" customHeight="1">
      <c r="E568" s="129"/>
      <c r="F568" s="129"/>
      <c r="I568" s="2"/>
    </row>
    <row r="569" spans="5:9" ht="15.75" customHeight="1">
      <c r="E569" s="129"/>
      <c r="F569" s="129"/>
      <c r="I569" s="2"/>
    </row>
    <row r="570" spans="5:9" ht="15.75" customHeight="1">
      <c r="E570" s="129"/>
      <c r="F570" s="129"/>
      <c r="I570" s="2"/>
    </row>
    <row r="571" spans="5:9" ht="15.75" customHeight="1">
      <c r="E571" s="129"/>
      <c r="F571" s="129"/>
      <c r="I571" s="2"/>
    </row>
    <row r="572" spans="5:9" ht="15.75" customHeight="1">
      <c r="E572" s="129"/>
      <c r="F572" s="129"/>
      <c r="I572" s="2"/>
    </row>
    <row r="573" spans="5:9" ht="15.75" customHeight="1">
      <c r="E573" s="129"/>
      <c r="F573" s="129"/>
      <c r="I573" s="2"/>
    </row>
    <row r="574" spans="5:9" ht="15.75" customHeight="1">
      <c r="E574" s="129"/>
      <c r="F574" s="129"/>
      <c r="I574" s="2"/>
    </row>
    <row r="575" spans="5:9" ht="15.75" customHeight="1">
      <c r="E575" s="129"/>
      <c r="F575" s="129"/>
      <c r="I575" s="2"/>
    </row>
    <row r="576" spans="5:9" ht="15.75" customHeight="1">
      <c r="E576" s="129"/>
      <c r="F576" s="129"/>
      <c r="I576" s="2"/>
    </row>
    <row r="577" spans="5:9" ht="15.75" customHeight="1">
      <c r="E577" s="129"/>
      <c r="F577" s="129"/>
      <c r="I577" s="2"/>
    </row>
    <row r="578" spans="5:9" ht="15.75" customHeight="1">
      <c r="E578" s="129"/>
      <c r="F578" s="129"/>
      <c r="I578" s="2"/>
    </row>
    <row r="579" spans="5:9" ht="15.75" customHeight="1">
      <c r="E579" s="129"/>
      <c r="F579" s="129"/>
      <c r="I579" s="2"/>
    </row>
    <row r="580" spans="5:9" ht="15.75" customHeight="1">
      <c r="E580" s="129"/>
      <c r="F580" s="129"/>
      <c r="I580" s="2"/>
    </row>
    <row r="581" spans="5:9" ht="15.75" customHeight="1">
      <c r="E581" s="129"/>
      <c r="F581" s="129"/>
      <c r="I581" s="2"/>
    </row>
    <row r="582" spans="5:9" ht="15.75" customHeight="1">
      <c r="E582" s="129"/>
      <c r="F582" s="129"/>
      <c r="I582" s="2"/>
    </row>
    <row r="583" spans="5:9" ht="15.75" customHeight="1">
      <c r="E583" s="129"/>
      <c r="F583" s="129"/>
      <c r="I583" s="2"/>
    </row>
    <row r="584" spans="5:9" ht="15.75" customHeight="1">
      <c r="E584" s="129"/>
      <c r="F584" s="129"/>
      <c r="I584" s="2"/>
    </row>
    <row r="585" spans="5:9" ht="15.75" customHeight="1">
      <c r="E585" s="129"/>
      <c r="F585" s="129"/>
      <c r="I585" s="2"/>
    </row>
    <row r="586" spans="5:9" ht="15.75" customHeight="1">
      <c r="E586" s="129"/>
      <c r="F586" s="129"/>
      <c r="I586" s="2"/>
    </row>
    <row r="587" spans="5:9" ht="15.75" customHeight="1">
      <c r="E587" s="129"/>
      <c r="F587" s="129"/>
      <c r="I587" s="2"/>
    </row>
    <row r="588" spans="5:9" ht="15.75" customHeight="1">
      <c r="E588" s="129"/>
      <c r="F588" s="129"/>
      <c r="I588" s="2"/>
    </row>
    <row r="589" spans="5:9" ht="15.75" customHeight="1">
      <c r="E589" s="129"/>
      <c r="F589" s="129"/>
      <c r="I589" s="2"/>
    </row>
    <row r="590" spans="5:9" ht="15.75" customHeight="1">
      <c r="E590" s="129"/>
      <c r="F590" s="129"/>
      <c r="I590" s="2"/>
    </row>
    <row r="591" spans="5:9" ht="15.75" customHeight="1">
      <c r="E591" s="129"/>
      <c r="F591" s="129"/>
      <c r="I591" s="2"/>
    </row>
    <row r="592" spans="5:9" ht="15.75" customHeight="1">
      <c r="E592" s="129"/>
      <c r="F592" s="129"/>
      <c r="I592" s="2"/>
    </row>
    <row r="593" spans="5:9" ht="15.75" customHeight="1">
      <c r="E593" s="129"/>
      <c r="F593" s="129"/>
      <c r="I593" s="2"/>
    </row>
    <row r="594" spans="5:9" ht="15.75" customHeight="1">
      <c r="E594" s="129"/>
      <c r="F594" s="129"/>
      <c r="I594" s="2"/>
    </row>
    <row r="595" spans="5:9" ht="15.75" customHeight="1">
      <c r="E595" s="129"/>
      <c r="F595" s="129"/>
      <c r="I595" s="2"/>
    </row>
    <row r="596" spans="5:9" ht="15.75" customHeight="1">
      <c r="E596" s="129"/>
      <c r="F596" s="129"/>
      <c r="I596" s="2"/>
    </row>
    <row r="597" spans="5:9" ht="15.75" customHeight="1">
      <c r="E597" s="129"/>
      <c r="F597" s="129"/>
      <c r="I597" s="2"/>
    </row>
    <row r="598" spans="5:9" ht="15.75" customHeight="1">
      <c r="E598" s="129"/>
      <c r="F598" s="129"/>
      <c r="I598" s="2"/>
    </row>
    <row r="599" spans="5:9" ht="15.75" customHeight="1">
      <c r="E599" s="129"/>
      <c r="F599" s="129"/>
      <c r="I599" s="2"/>
    </row>
    <row r="600" spans="5:9" ht="15.75" customHeight="1">
      <c r="E600" s="129"/>
      <c r="F600" s="129"/>
      <c r="I600" s="2"/>
    </row>
    <row r="601" spans="5:9" ht="15.75" customHeight="1">
      <c r="E601" s="129"/>
      <c r="F601" s="129"/>
      <c r="I601" s="2"/>
    </row>
    <row r="602" spans="5:9" ht="15.75" customHeight="1">
      <c r="E602" s="129"/>
      <c r="F602" s="129"/>
      <c r="I602" s="2"/>
    </row>
    <row r="603" spans="5:9" ht="15.75" customHeight="1">
      <c r="E603" s="129"/>
      <c r="F603" s="129"/>
      <c r="I603" s="2"/>
    </row>
    <row r="604" spans="5:9" ht="15.75" customHeight="1">
      <c r="E604" s="129"/>
      <c r="F604" s="129"/>
      <c r="I604" s="2"/>
    </row>
    <row r="605" spans="5:9" ht="15.75" customHeight="1">
      <c r="E605" s="129"/>
      <c r="F605" s="129"/>
      <c r="I605" s="2"/>
    </row>
    <row r="606" spans="5:9" ht="15.75" customHeight="1">
      <c r="E606" s="129"/>
      <c r="F606" s="129"/>
      <c r="I606" s="2"/>
    </row>
    <row r="607" spans="5:9" ht="15.75" customHeight="1">
      <c r="E607" s="129"/>
      <c r="F607" s="129"/>
      <c r="I607" s="2"/>
    </row>
    <row r="608" spans="5:9" ht="15.75" customHeight="1">
      <c r="E608" s="129"/>
      <c r="F608" s="129"/>
      <c r="I608" s="2"/>
    </row>
    <row r="609" spans="5:9" ht="15.75" customHeight="1">
      <c r="E609" s="129"/>
      <c r="F609" s="129"/>
      <c r="I609" s="2"/>
    </row>
    <row r="610" spans="5:9" ht="15.75" customHeight="1">
      <c r="E610" s="129"/>
      <c r="F610" s="129"/>
      <c r="I610" s="2"/>
    </row>
    <row r="611" spans="5:9" ht="15.75" customHeight="1">
      <c r="E611" s="129"/>
      <c r="F611" s="129"/>
      <c r="I611" s="2"/>
    </row>
    <row r="612" spans="5:9" ht="15.75" customHeight="1">
      <c r="E612" s="129"/>
      <c r="F612" s="129"/>
      <c r="I612" s="2"/>
    </row>
    <row r="613" spans="5:9" ht="15.75" customHeight="1">
      <c r="E613" s="129"/>
      <c r="F613" s="129"/>
      <c r="I613" s="2"/>
    </row>
    <row r="614" spans="5:9" ht="15.75" customHeight="1">
      <c r="E614" s="129"/>
      <c r="F614" s="129"/>
      <c r="I614" s="2"/>
    </row>
    <row r="615" spans="5:9" ht="15.75" customHeight="1">
      <c r="E615" s="129"/>
      <c r="F615" s="129"/>
      <c r="I615" s="2"/>
    </row>
    <row r="616" spans="5:9" ht="15.75" customHeight="1">
      <c r="E616" s="129"/>
      <c r="F616" s="129"/>
      <c r="I616" s="2"/>
    </row>
    <row r="617" spans="5:9" ht="15.75" customHeight="1">
      <c r="E617" s="129"/>
      <c r="F617" s="129"/>
      <c r="I617" s="2"/>
    </row>
    <row r="618" spans="5:9" ht="15.75" customHeight="1">
      <c r="E618" s="129"/>
      <c r="F618" s="129"/>
      <c r="I618" s="2"/>
    </row>
    <row r="619" spans="5:9" ht="15.75" customHeight="1">
      <c r="E619" s="129"/>
      <c r="F619" s="129"/>
      <c r="I619" s="2"/>
    </row>
    <row r="620" spans="5:9" ht="15.75" customHeight="1">
      <c r="E620" s="129"/>
      <c r="F620" s="129"/>
      <c r="I620" s="2"/>
    </row>
    <row r="621" spans="5:9" ht="15.75" customHeight="1">
      <c r="E621" s="129"/>
      <c r="F621" s="129"/>
      <c r="I621" s="2"/>
    </row>
    <row r="622" spans="5:9" ht="15.75" customHeight="1">
      <c r="E622" s="129"/>
      <c r="F622" s="129"/>
      <c r="I622" s="2"/>
    </row>
    <row r="623" spans="5:9" ht="15.75" customHeight="1">
      <c r="E623" s="129"/>
      <c r="F623" s="129"/>
      <c r="I623" s="2"/>
    </row>
    <row r="624" spans="5:9" ht="15.75" customHeight="1">
      <c r="E624" s="129"/>
      <c r="F624" s="129"/>
      <c r="I624" s="2"/>
    </row>
    <row r="625" spans="5:9" ht="15.75" customHeight="1">
      <c r="E625" s="129"/>
      <c r="F625" s="129"/>
      <c r="I625" s="2"/>
    </row>
    <row r="626" spans="5:9" ht="15.75" customHeight="1">
      <c r="E626" s="129"/>
      <c r="F626" s="129"/>
      <c r="I626" s="2"/>
    </row>
    <row r="627" spans="5:9" ht="15.75" customHeight="1">
      <c r="E627" s="129"/>
      <c r="F627" s="129"/>
      <c r="I627" s="2"/>
    </row>
    <row r="628" spans="5:9" ht="15.75" customHeight="1">
      <c r="E628" s="129"/>
      <c r="F628" s="129"/>
      <c r="I628" s="2"/>
    </row>
    <row r="629" spans="5:9" ht="15.75" customHeight="1">
      <c r="E629" s="129"/>
      <c r="F629" s="129"/>
      <c r="I629" s="2"/>
    </row>
    <row r="630" spans="5:9" ht="15.75" customHeight="1">
      <c r="E630" s="129"/>
      <c r="F630" s="129"/>
      <c r="I630" s="2"/>
    </row>
    <row r="631" spans="5:9" ht="15.75" customHeight="1">
      <c r="E631" s="129"/>
      <c r="F631" s="129"/>
      <c r="I631" s="2"/>
    </row>
    <row r="632" spans="5:9" ht="15.75" customHeight="1">
      <c r="E632" s="129"/>
      <c r="F632" s="129"/>
      <c r="I632" s="2"/>
    </row>
    <row r="633" spans="5:9" ht="15.75" customHeight="1">
      <c r="E633" s="129"/>
      <c r="F633" s="129"/>
      <c r="I633" s="2"/>
    </row>
    <row r="634" spans="5:9" ht="15.75" customHeight="1">
      <c r="E634" s="129"/>
      <c r="F634" s="129"/>
      <c r="I634" s="2"/>
    </row>
    <row r="635" spans="5:9" ht="15.75" customHeight="1">
      <c r="E635" s="129"/>
      <c r="F635" s="129"/>
      <c r="I635" s="2"/>
    </row>
    <row r="636" spans="5:9" ht="15.75" customHeight="1">
      <c r="E636" s="129"/>
      <c r="F636" s="129"/>
      <c r="I636" s="2"/>
    </row>
    <row r="637" spans="5:9" ht="15.75" customHeight="1">
      <c r="E637" s="129"/>
      <c r="F637" s="129"/>
      <c r="I637" s="2"/>
    </row>
    <row r="638" spans="5:9" ht="15.75" customHeight="1">
      <c r="E638" s="129"/>
      <c r="F638" s="129"/>
      <c r="I638" s="2"/>
    </row>
    <row r="639" spans="5:9" ht="15.75" customHeight="1">
      <c r="E639" s="129"/>
      <c r="F639" s="129"/>
      <c r="I639" s="2"/>
    </row>
    <row r="640" spans="5:9" ht="15.75" customHeight="1">
      <c r="E640" s="129"/>
      <c r="F640" s="129"/>
      <c r="I640" s="2"/>
    </row>
    <row r="641" spans="5:9" ht="15.75" customHeight="1">
      <c r="E641" s="129"/>
      <c r="F641" s="129"/>
      <c r="I641" s="2"/>
    </row>
    <row r="642" spans="5:9" ht="15.75" customHeight="1">
      <c r="E642" s="129"/>
      <c r="F642" s="129"/>
      <c r="I642" s="2"/>
    </row>
    <row r="643" spans="5:9" ht="15.75" customHeight="1">
      <c r="E643" s="129"/>
      <c r="F643" s="129"/>
      <c r="I643" s="2"/>
    </row>
    <row r="644" spans="5:9" ht="15.75" customHeight="1">
      <c r="E644" s="129"/>
      <c r="F644" s="129"/>
      <c r="I644" s="2"/>
    </row>
    <row r="645" spans="5:9" ht="15.75" customHeight="1">
      <c r="E645" s="129"/>
      <c r="F645" s="129"/>
      <c r="I645" s="2"/>
    </row>
    <row r="646" spans="5:9" ht="15.75" customHeight="1">
      <c r="E646" s="129"/>
      <c r="F646" s="129"/>
      <c r="I646" s="2"/>
    </row>
    <row r="647" spans="5:9" ht="15.75" customHeight="1">
      <c r="E647" s="129"/>
      <c r="F647" s="129"/>
      <c r="I647" s="2"/>
    </row>
    <row r="648" spans="5:9" ht="15.75" customHeight="1">
      <c r="E648" s="129"/>
      <c r="F648" s="129"/>
      <c r="I648" s="2"/>
    </row>
    <row r="649" spans="5:9" ht="15.75" customHeight="1">
      <c r="E649" s="129"/>
      <c r="F649" s="129"/>
      <c r="I649" s="2"/>
    </row>
    <row r="650" spans="5:9" ht="15.75" customHeight="1">
      <c r="E650" s="129"/>
      <c r="F650" s="129"/>
      <c r="I650" s="2"/>
    </row>
    <row r="651" spans="5:9" ht="15.75" customHeight="1">
      <c r="E651" s="129"/>
      <c r="F651" s="129"/>
      <c r="I651" s="2"/>
    </row>
    <row r="652" spans="5:9" ht="15.75" customHeight="1">
      <c r="E652" s="129"/>
      <c r="F652" s="129"/>
      <c r="I652" s="2"/>
    </row>
    <row r="653" spans="5:9" ht="15.75" customHeight="1">
      <c r="E653" s="129"/>
      <c r="F653" s="129"/>
      <c r="I653" s="2"/>
    </row>
    <row r="654" spans="5:9" ht="15.75" customHeight="1">
      <c r="E654" s="129"/>
      <c r="F654" s="129"/>
      <c r="I654" s="2"/>
    </row>
    <row r="655" spans="5:9" ht="15.75" customHeight="1">
      <c r="E655" s="129"/>
      <c r="F655" s="129"/>
      <c r="I655" s="2"/>
    </row>
    <row r="656" spans="5:9" ht="15.75" customHeight="1">
      <c r="E656" s="129"/>
      <c r="F656" s="129"/>
      <c r="I656" s="2"/>
    </row>
    <row r="657" spans="5:9" ht="15.75" customHeight="1">
      <c r="E657" s="129"/>
      <c r="F657" s="129"/>
      <c r="I657" s="2"/>
    </row>
    <row r="658" spans="5:9" ht="15.75" customHeight="1">
      <c r="E658" s="129"/>
      <c r="F658" s="129"/>
      <c r="I658" s="2"/>
    </row>
    <row r="659" spans="5:9" ht="15.75" customHeight="1">
      <c r="E659" s="129"/>
      <c r="F659" s="129"/>
      <c r="I659" s="2"/>
    </row>
    <row r="660" spans="5:9" ht="15.75" customHeight="1">
      <c r="E660" s="129"/>
      <c r="F660" s="129"/>
      <c r="I660" s="2"/>
    </row>
    <row r="661" spans="5:9" ht="15.75" customHeight="1">
      <c r="E661" s="129"/>
      <c r="F661" s="129"/>
      <c r="I661" s="2"/>
    </row>
    <row r="662" spans="5:9" ht="15.75" customHeight="1">
      <c r="E662" s="129"/>
      <c r="F662" s="129"/>
      <c r="I662" s="2"/>
    </row>
    <row r="663" spans="5:9" ht="15.75" customHeight="1">
      <c r="E663" s="129"/>
      <c r="F663" s="129"/>
      <c r="I663" s="2"/>
    </row>
    <row r="664" spans="5:9" ht="15.75" customHeight="1">
      <c r="E664" s="129"/>
      <c r="F664" s="129"/>
      <c r="I664" s="2"/>
    </row>
    <row r="665" spans="5:9" ht="15.75" customHeight="1">
      <c r="E665" s="129"/>
      <c r="F665" s="129"/>
      <c r="I665" s="2"/>
    </row>
    <row r="666" spans="5:9" ht="15.75" customHeight="1">
      <c r="E666" s="129"/>
      <c r="F666" s="129"/>
      <c r="I666" s="2"/>
    </row>
    <row r="667" spans="5:9" ht="15.75" customHeight="1">
      <c r="E667" s="129"/>
      <c r="F667" s="129"/>
      <c r="I667" s="2"/>
    </row>
    <row r="668" spans="5:9" ht="15.75" customHeight="1">
      <c r="E668" s="129"/>
      <c r="F668" s="129"/>
      <c r="I668" s="2"/>
    </row>
    <row r="669" spans="5:9" ht="15.75" customHeight="1">
      <c r="E669" s="129"/>
      <c r="F669" s="129"/>
      <c r="I669" s="2"/>
    </row>
    <row r="670" spans="5:9" ht="15.75" customHeight="1">
      <c r="E670" s="129"/>
      <c r="F670" s="129"/>
      <c r="I670" s="2"/>
    </row>
    <row r="671" spans="5:9" ht="15.75" customHeight="1">
      <c r="E671" s="129"/>
      <c r="F671" s="129"/>
      <c r="I671" s="2"/>
    </row>
    <row r="672" spans="5:9" ht="15.75" customHeight="1">
      <c r="E672" s="129"/>
      <c r="F672" s="129"/>
      <c r="I672" s="2"/>
    </row>
    <row r="673" spans="5:9" ht="15.75" customHeight="1">
      <c r="E673" s="129"/>
      <c r="F673" s="129"/>
      <c r="I673" s="2"/>
    </row>
    <row r="674" spans="5:9" ht="15.75" customHeight="1">
      <c r="E674" s="129"/>
      <c r="F674" s="129"/>
      <c r="I674" s="2"/>
    </row>
    <row r="675" spans="5:9" ht="15.75" customHeight="1">
      <c r="E675" s="129"/>
      <c r="F675" s="129"/>
      <c r="I675" s="2"/>
    </row>
    <row r="676" spans="5:9" ht="15.75" customHeight="1">
      <c r="E676" s="129"/>
      <c r="F676" s="129"/>
      <c r="I676" s="2"/>
    </row>
    <row r="677" spans="5:9" ht="15.75" customHeight="1">
      <c r="E677" s="129"/>
      <c r="F677" s="129"/>
      <c r="I677" s="2"/>
    </row>
    <row r="678" spans="5:9" ht="15.75" customHeight="1">
      <c r="E678" s="129"/>
      <c r="F678" s="129"/>
      <c r="I678" s="2"/>
    </row>
    <row r="679" spans="5:9" ht="15.75" customHeight="1">
      <c r="E679" s="129"/>
      <c r="F679" s="129"/>
      <c r="I679" s="2"/>
    </row>
    <row r="680" spans="5:9" ht="15.75" customHeight="1">
      <c r="E680" s="129"/>
      <c r="F680" s="129"/>
      <c r="I680" s="2"/>
    </row>
    <row r="681" spans="5:9" ht="15.75" customHeight="1">
      <c r="E681" s="129"/>
      <c r="F681" s="129"/>
      <c r="I681" s="2"/>
    </row>
    <row r="682" spans="5:9" ht="15.75" customHeight="1">
      <c r="E682" s="129"/>
      <c r="F682" s="129"/>
      <c r="I682" s="2"/>
    </row>
    <row r="683" spans="5:9" ht="15.75" customHeight="1">
      <c r="E683" s="129"/>
      <c r="F683" s="129"/>
      <c r="I683" s="2"/>
    </row>
    <row r="684" spans="5:9" ht="15.75" customHeight="1">
      <c r="E684" s="129"/>
      <c r="F684" s="129"/>
      <c r="I684" s="2"/>
    </row>
    <row r="685" spans="5:9" ht="15.75" customHeight="1">
      <c r="E685" s="129"/>
      <c r="F685" s="129"/>
      <c r="I685" s="2"/>
    </row>
    <row r="686" spans="5:9" ht="15.75" customHeight="1">
      <c r="E686" s="129"/>
      <c r="F686" s="129"/>
      <c r="I686" s="2"/>
    </row>
    <row r="687" spans="5:9" ht="15.75" customHeight="1">
      <c r="E687" s="129"/>
      <c r="F687" s="129"/>
      <c r="I687" s="2"/>
    </row>
    <row r="688" spans="5:9" ht="15.75" customHeight="1">
      <c r="E688" s="129"/>
      <c r="F688" s="129"/>
      <c r="I688" s="2"/>
    </row>
    <row r="689" spans="5:9" ht="15.75" customHeight="1">
      <c r="E689" s="129"/>
      <c r="F689" s="129"/>
      <c r="I689" s="2"/>
    </row>
    <row r="690" spans="5:9" ht="15.75" customHeight="1">
      <c r="E690" s="129"/>
      <c r="F690" s="129"/>
      <c r="I690" s="2"/>
    </row>
    <row r="691" spans="5:9" ht="15.75" customHeight="1">
      <c r="E691" s="129"/>
      <c r="F691" s="129"/>
      <c r="I691" s="2"/>
    </row>
    <row r="692" spans="5:9" ht="15.75" customHeight="1">
      <c r="E692" s="129"/>
      <c r="F692" s="129"/>
      <c r="I692" s="2"/>
    </row>
    <row r="693" spans="5:9" ht="15.75" customHeight="1">
      <c r="E693" s="129"/>
      <c r="F693" s="129"/>
      <c r="I693" s="2"/>
    </row>
    <row r="694" spans="5:9" ht="15.75" customHeight="1">
      <c r="E694" s="129"/>
      <c r="F694" s="129"/>
      <c r="I694" s="2"/>
    </row>
    <row r="695" spans="5:9" ht="15.75" customHeight="1">
      <c r="E695" s="129"/>
      <c r="F695" s="129"/>
      <c r="I695" s="2"/>
    </row>
    <row r="696" spans="5:9" ht="15.75" customHeight="1">
      <c r="E696" s="129"/>
      <c r="F696" s="129"/>
      <c r="I696" s="2"/>
    </row>
    <row r="697" spans="5:9" ht="15.75" customHeight="1">
      <c r="E697" s="129"/>
      <c r="F697" s="129"/>
      <c r="I697" s="2"/>
    </row>
    <row r="698" spans="5:9" ht="15.75" customHeight="1">
      <c r="E698" s="129"/>
      <c r="F698" s="129"/>
      <c r="I698" s="2"/>
    </row>
    <row r="699" spans="5:9" ht="15.75" customHeight="1">
      <c r="E699" s="129"/>
      <c r="F699" s="129"/>
      <c r="I699" s="2"/>
    </row>
    <row r="700" spans="5:9" ht="15.75" customHeight="1">
      <c r="E700" s="129"/>
      <c r="F700" s="129"/>
      <c r="I700" s="2"/>
    </row>
    <row r="701" spans="5:9" ht="15.75" customHeight="1">
      <c r="E701" s="129"/>
      <c r="F701" s="129"/>
      <c r="I701" s="2"/>
    </row>
    <row r="702" spans="5:9" ht="15.75" customHeight="1">
      <c r="E702" s="129"/>
      <c r="F702" s="129"/>
      <c r="I702" s="2"/>
    </row>
    <row r="703" spans="5:9" ht="15.75" customHeight="1">
      <c r="E703" s="129"/>
      <c r="F703" s="129"/>
      <c r="I703" s="2"/>
    </row>
    <row r="704" spans="5:9" ht="15.75" customHeight="1">
      <c r="E704" s="129"/>
      <c r="F704" s="129"/>
      <c r="I704" s="2"/>
    </row>
    <row r="705" spans="5:9" ht="15.75" customHeight="1">
      <c r="E705" s="129"/>
      <c r="F705" s="129"/>
      <c r="I705" s="2"/>
    </row>
    <row r="706" spans="5:9" ht="15.75" customHeight="1">
      <c r="E706" s="129"/>
      <c r="F706" s="129"/>
      <c r="I706" s="2"/>
    </row>
    <row r="707" spans="5:9" ht="15.75" customHeight="1">
      <c r="E707" s="129"/>
      <c r="F707" s="129"/>
      <c r="I707" s="2"/>
    </row>
    <row r="708" spans="5:9" ht="15.75" customHeight="1">
      <c r="E708" s="129"/>
      <c r="F708" s="129"/>
      <c r="I708" s="2"/>
    </row>
    <row r="709" spans="5:9" ht="15.75" customHeight="1">
      <c r="E709" s="129"/>
      <c r="F709" s="129"/>
      <c r="I709" s="2"/>
    </row>
    <row r="710" spans="5:9" ht="15.75" customHeight="1">
      <c r="E710" s="129"/>
      <c r="F710" s="129"/>
      <c r="I710" s="2"/>
    </row>
    <row r="711" spans="5:9" ht="15.75" customHeight="1">
      <c r="E711" s="129"/>
      <c r="F711" s="129"/>
      <c r="I711" s="2"/>
    </row>
    <row r="712" spans="5:9" ht="15.75" customHeight="1">
      <c r="E712" s="129"/>
      <c r="F712" s="129"/>
      <c r="I712" s="2"/>
    </row>
    <row r="713" spans="5:9" ht="15.75" customHeight="1">
      <c r="E713" s="129"/>
      <c r="F713" s="129"/>
      <c r="I713" s="2"/>
    </row>
    <row r="714" spans="5:9" ht="15.75" customHeight="1">
      <c r="E714" s="129"/>
      <c r="F714" s="129"/>
      <c r="I714" s="2"/>
    </row>
    <row r="715" spans="5:9" ht="15.75" customHeight="1">
      <c r="E715" s="129"/>
      <c r="F715" s="129"/>
      <c r="I715" s="2"/>
    </row>
    <row r="716" spans="5:9" ht="15.75" customHeight="1">
      <c r="E716" s="129"/>
      <c r="F716" s="129"/>
      <c r="I716" s="2"/>
    </row>
    <row r="717" spans="5:9" ht="15.75" customHeight="1">
      <c r="E717" s="129"/>
      <c r="F717" s="129"/>
      <c r="I717" s="2"/>
    </row>
    <row r="718" spans="5:9" ht="15.75" customHeight="1">
      <c r="E718" s="129"/>
      <c r="F718" s="129"/>
      <c r="I718" s="2"/>
    </row>
    <row r="719" spans="5:9" ht="15.75" customHeight="1">
      <c r="E719" s="129"/>
      <c r="F719" s="129"/>
      <c r="I719" s="2"/>
    </row>
    <row r="720" spans="5:9" ht="15.75" customHeight="1">
      <c r="E720" s="129"/>
      <c r="F720" s="129"/>
      <c r="I720" s="2"/>
    </row>
    <row r="721" spans="5:9" ht="15.75" customHeight="1">
      <c r="E721" s="129"/>
      <c r="F721" s="129"/>
      <c r="I721" s="2"/>
    </row>
    <row r="722" spans="5:9" ht="15.75" customHeight="1">
      <c r="E722" s="129"/>
      <c r="F722" s="129"/>
      <c r="I722" s="2"/>
    </row>
    <row r="723" spans="5:9" ht="15.75" customHeight="1">
      <c r="E723" s="129"/>
      <c r="F723" s="129"/>
      <c r="I723" s="2"/>
    </row>
    <row r="724" spans="5:9" ht="15.75" customHeight="1">
      <c r="E724" s="129"/>
      <c r="F724" s="129"/>
      <c r="I724" s="2"/>
    </row>
    <row r="725" spans="5:9" ht="15.75" customHeight="1">
      <c r="E725" s="129"/>
      <c r="F725" s="129"/>
      <c r="I725" s="2"/>
    </row>
    <row r="726" spans="5:9" ht="15.75" customHeight="1">
      <c r="E726" s="129"/>
      <c r="F726" s="129"/>
      <c r="I726" s="2"/>
    </row>
    <row r="727" spans="5:9" ht="15.75" customHeight="1">
      <c r="E727" s="129"/>
      <c r="F727" s="129"/>
      <c r="I727" s="2"/>
    </row>
    <row r="728" spans="5:9" ht="15.75" customHeight="1">
      <c r="E728" s="129"/>
      <c r="F728" s="129"/>
      <c r="I728" s="2"/>
    </row>
    <row r="729" spans="5:9" ht="15.75" customHeight="1">
      <c r="E729" s="129"/>
      <c r="F729" s="129"/>
      <c r="I729" s="2"/>
    </row>
    <row r="730" spans="5:9" ht="15.75" customHeight="1">
      <c r="E730" s="129"/>
      <c r="F730" s="129"/>
      <c r="I730" s="2"/>
    </row>
    <row r="731" spans="5:9" ht="15.75" customHeight="1">
      <c r="E731" s="129"/>
      <c r="F731" s="129"/>
      <c r="I731" s="2"/>
    </row>
    <row r="732" spans="5:9" ht="15.75" customHeight="1">
      <c r="E732" s="129"/>
      <c r="F732" s="129"/>
      <c r="I732" s="2"/>
    </row>
    <row r="733" spans="5:9" ht="15.75" customHeight="1">
      <c r="E733" s="129"/>
      <c r="F733" s="129"/>
      <c r="I733" s="2"/>
    </row>
    <row r="734" spans="5:9" ht="15.75" customHeight="1">
      <c r="E734" s="129"/>
      <c r="F734" s="129"/>
      <c r="I734" s="2"/>
    </row>
    <row r="735" spans="5:9" ht="15.75" customHeight="1">
      <c r="E735" s="129"/>
      <c r="F735" s="129"/>
      <c r="I735" s="2"/>
    </row>
    <row r="736" spans="5:9" ht="15.75" customHeight="1">
      <c r="E736" s="129"/>
      <c r="F736" s="129"/>
      <c r="I736" s="2"/>
    </row>
    <row r="737" spans="5:9" ht="15.75" customHeight="1">
      <c r="E737" s="129"/>
      <c r="F737" s="129"/>
      <c r="I737" s="2"/>
    </row>
    <row r="738" spans="5:9" ht="15.75" customHeight="1">
      <c r="E738" s="129"/>
      <c r="F738" s="129"/>
      <c r="I738" s="2"/>
    </row>
    <row r="739" spans="5:9" ht="15.75" customHeight="1">
      <c r="E739" s="129"/>
      <c r="F739" s="129"/>
      <c r="I739" s="2"/>
    </row>
    <row r="740" spans="5:9" ht="15.75" customHeight="1">
      <c r="E740" s="129"/>
      <c r="F740" s="129"/>
      <c r="I740" s="2"/>
    </row>
    <row r="741" spans="5:9" ht="15.75" customHeight="1">
      <c r="E741" s="129"/>
      <c r="F741" s="129"/>
      <c r="I741" s="2"/>
    </row>
    <row r="742" spans="5:9" ht="15.75" customHeight="1">
      <c r="E742" s="129"/>
      <c r="F742" s="129"/>
      <c r="I742" s="2"/>
    </row>
    <row r="743" spans="5:9" ht="15.75" customHeight="1">
      <c r="E743" s="129"/>
      <c r="F743" s="129"/>
      <c r="I743" s="2"/>
    </row>
    <row r="744" spans="5:9" ht="15.75" customHeight="1">
      <c r="E744" s="129"/>
      <c r="F744" s="129"/>
      <c r="I744" s="2"/>
    </row>
    <row r="745" spans="5:9" ht="15.75" customHeight="1">
      <c r="E745" s="129"/>
      <c r="F745" s="129"/>
      <c r="I745" s="2"/>
    </row>
    <row r="746" spans="5:9" ht="15.75" customHeight="1">
      <c r="E746" s="129"/>
      <c r="F746" s="129"/>
      <c r="I746" s="2"/>
    </row>
    <row r="747" spans="5:9" ht="15.75" customHeight="1">
      <c r="E747" s="129"/>
      <c r="F747" s="129"/>
      <c r="I747" s="2"/>
    </row>
    <row r="748" spans="5:9" ht="15.75" customHeight="1">
      <c r="E748" s="129"/>
      <c r="F748" s="129"/>
      <c r="I748" s="2"/>
    </row>
    <row r="749" spans="5:9" ht="15.75" customHeight="1">
      <c r="E749" s="129"/>
      <c r="F749" s="129"/>
      <c r="I749" s="2"/>
    </row>
    <row r="750" spans="5:9" ht="15.75" customHeight="1">
      <c r="E750" s="129"/>
      <c r="F750" s="129"/>
      <c r="I750" s="2"/>
    </row>
    <row r="751" spans="5:9" ht="15.75" customHeight="1">
      <c r="E751" s="129"/>
      <c r="F751" s="129"/>
      <c r="I751" s="2"/>
    </row>
    <row r="752" spans="5:9" ht="15.75" customHeight="1">
      <c r="E752" s="129"/>
      <c r="F752" s="129"/>
      <c r="I752" s="2"/>
    </row>
    <row r="753" spans="5:9" ht="15.75" customHeight="1">
      <c r="E753" s="129"/>
      <c r="F753" s="129"/>
      <c r="I753" s="2"/>
    </row>
    <row r="754" spans="5:9" ht="15.75" customHeight="1">
      <c r="E754" s="129"/>
      <c r="F754" s="129"/>
      <c r="I754" s="2"/>
    </row>
    <row r="755" spans="5:9" ht="15.75" customHeight="1">
      <c r="E755" s="129"/>
      <c r="F755" s="129"/>
      <c r="I755" s="2"/>
    </row>
    <row r="756" spans="5:9" ht="15.75" customHeight="1">
      <c r="E756" s="129"/>
      <c r="F756" s="129"/>
      <c r="I756" s="2"/>
    </row>
    <row r="757" spans="5:9" ht="15.75" customHeight="1">
      <c r="E757" s="129"/>
      <c r="F757" s="129"/>
      <c r="I757" s="2"/>
    </row>
    <row r="758" spans="5:9" ht="15.75" customHeight="1">
      <c r="E758" s="129"/>
      <c r="F758" s="129"/>
      <c r="I758" s="2"/>
    </row>
    <row r="759" spans="5:9" ht="15.75" customHeight="1">
      <c r="E759" s="129"/>
      <c r="F759" s="129"/>
      <c r="I759" s="2"/>
    </row>
    <row r="760" spans="5:9" ht="15.75" customHeight="1">
      <c r="E760" s="129"/>
      <c r="F760" s="129"/>
      <c r="I760" s="2"/>
    </row>
    <row r="761" spans="5:9" ht="15.75" customHeight="1">
      <c r="E761" s="129"/>
      <c r="F761" s="129"/>
      <c r="I761" s="2"/>
    </row>
    <row r="762" spans="5:9" ht="15.75" customHeight="1">
      <c r="E762" s="129"/>
      <c r="F762" s="129"/>
      <c r="I762" s="2"/>
    </row>
    <row r="763" spans="5:9" ht="15.75" customHeight="1">
      <c r="E763" s="129"/>
      <c r="F763" s="129"/>
      <c r="I763" s="2"/>
    </row>
    <row r="764" spans="5:9" ht="15.75" customHeight="1">
      <c r="E764" s="129"/>
      <c r="F764" s="129"/>
      <c r="I764" s="2"/>
    </row>
    <row r="765" spans="5:9" ht="15.75" customHeight="1">
      <c r="E765" s="129"/>
      <c r="F765" s="129"/>
      <c r="I765" s="2"/>
    </row>
    <row r="766" spans="5:9" ht="15.75" customHeight="1">
      <c r="E766" s="129"/>
      <c r="F766" s="129"/>
      <c r="I766" s="2"/>
    </row>
    <row r="767" spans="5:9" ht="15.75" customHeight="1">
      <c r="E767" s="129"/>
      <c r="F767" s="129"/>
      <c r="I767" s="2"/>
    </row>
    <row r="768" spans="5:9" ht="15.75" customHeight="1">
      <c r="E768" s="129"/>
      <c r="F768" s="129"/>
      <c r="I768" s="2"/>
    </row>
    <row r="769" spans="5:9" ht="15.75" customHeight="1">
      <c r="E769" s="129"/>
      <c r="F769" s="129"/>
      <c r="I769" s="2"/>
    </row>
    <row r="770" spans="5:9" ht="15.75" customHeight="1">
      <c r="E770" s="129"/>
      <c r="F770" s="129"/>
      <c r="I770" s="2"/>
    </row>
    <row r="771" spans="5:9" ht="15.75" customHeight="1">
      <c r="E771" s="129"/>
      <c r="F771" s="129"/>
      <c r="I771" s="2"/>
    </row>
    <row r="772" spans="5:9" ht="15.75" customHeight="1">
      <c r="E772" s="129"/>
      <c r="F772" s="129"/>
      <c r="I772" s="2"/>
    </row>
    <row r="773" spans="5:9" ht="15.75" customHeight="1">
      <c r="E773" s="129"/>
      <c r="F773" s="129"/>
      <c r="I773" s="2"/>
    </row>
    <row r="774" spans="5:9" ht="15.75" customHeight="1">
      <c r="E774" s="129"/>
      <c r="F774" s="129"/>
      <c r="I774" s="2"/>
    </row>
    <row r="775" spans="5:9" ht="15.75" customHeight="1">
      <c r="E775" s="129"/>
      <c r="F775" s="129"/>
      <c r="I775" s="2"/>
    </row>
    <row r="776" spans="5:9" ht="15.75" customHeight="1">
      <c r="E776" s="129"/>
      <c r="F776" s="129"/>
      <c r="I776" s="2"/>
    </row>
    <row r="777" spans="5:9" ht="15.75" customHeight="1">
      <c r="E777" s="129"/>
      <c r="F777" s="129"/>
      <c r="I777" s="2"/>
    </row>
    <row r="778" spans="5:9" ht="15.75" customHeight="1">
      <c r="E778" s="129"/>
      <c r="F778" s="129"/>
      <c r="I778" s="2"/>
    </row>
    <row r="779" spans="5:9" ht="15.75" customHeight="1">
      <c r="E779" s="129"/>
      <c r="F779" s="129"/>
      <c r="I779" s="2"/>
    </row>
    <row r="780" spans="5:9" ht="15.75" customHeight="1">
      <c r="E780" s="129"/>
      <c r="F780" s="129"/>
      <c r="I780" s="2"/>
    </row>
    <row r="781" spans="5:9" ht="15.75" customHeight="1">
      <c r="E781" s="129"/>
      <c r="F781" s="129"/>
      <c r="I781" s="2"/>
    </row>
    <row r="782" spans="5:9" ht="15.75" customHeight="1">
      <c r="E782" s="129"/>
      <c r="F782" s="129"/>
      <c r="I782" s="2"/>
    </row>
    <row r="783" spans="5:9" ht="15.75" customHeight="1">
      <c r="E783" s="129"/>
      <c r="F783" s="129"/>
      <c r="I783" s="2"/>
    </row>
    <row r="784" spans="5:9" ht="15.75" customHeight="1">
      <c r="E784" s="129"/>
      <c r="F784" s="129"/>
      <c r="I784" s="2"/>
    </row>
    <row r="785" spans="5:9" ht="15.75" customHeight="1">
      <c r="E785" s="129"/>
      <c r="F785" s="129"/>
      <c r="I785" s="2"/>
    </row>
    <row r="786" spans="5:9" ht="15.75" customHeight="1">
      <c r="E786" s="129"/>
      <c r="F786" s="129"/>
      <c r="I786" s="2"/>
    </row>
    <row r="787" spans="5:9" ht="15.75" customHeight="1">
      <c r="E787" s="129"/>
      <c r="F787" s="129"/>
      <c r="I787" s="2"/>
    </row>
    <row r="788" spans="5:9" ht="15.75" customHeight="1">
      <c r="E788" s="129"/>
      <c r="F788" s="129"/>
      <c r="I788" s="2"/>
    </row>
    <row r="789" spans="5:9" ht="15.75" customHeight="1">
      <c r="E789" s="129"/>
      <c r="F789" s="129"/>
      <c r="I789" s="2"/>
    </row>
    <row r="790" spans="5:9" ht="15.75" customHeight="1">
      <c r="E790" s="129"/>
      <c r="F790" s="129"/>
      <c r="I790" s="2"/>
    </row>
    <row r="791" spans="5:9" ht="15.75" customHeight="1">
      <c r="E791" s="129"/>
      <c r="F791" s="129"/>
      <c r="I791" s="2"/>
    </row>
    <row r="792" spans="5:9" ht="15.75" customHeight="1">
      <c r="E792" s="129"/>
      <c r="F792" s="129"/>
      <c r="I792" s="2"/>
    </row>
    <row r="793" spans="5:9" ht="15.75" customHeight="1">
      <c r="E793" s="129"/>
      <c r="F793" s="129"/>
      <c r="I793" s="2"/>
    </row>
    <row r="794" spans="5:9" ht="15.75" customHeight="1">
      <c r="E794" s="129"/>
      <c r="F794" s="129"/>
      <c r="I794" s="2"/>
    </row>
    <row r="795" spans="5:9" ht="15.75" customHeight="1">
      <c r="E795" s="129"/>
      <c r="F795" s="129"/>
      <c r="I795" s="2"/>
    </row>
    <row r="796" spans="5:9" ht="15.75" customHeight="1">
      <c r="E796" s="129"/>
      <c r="F796" s="129"/>
      <c r="I796" s="2"/>
    </row>
    <row r="797" spans="5:9" ht="15.75" customHeight="1">
      <c r="E797" s="129"/>
      <c r="F797" s="129"/>
      <c r="I797" s="2"/>
    </row>
    <row r="798" spans="5:9" ht="15.75" customHeight="1">
      <c r="E798" s="129"/>
      <c r="F798" s="129"/>
      <c r="I798" s="2"/>
    </row>
    <row r="799" spans="5:9" ht="15.75" customHeight="1">
      <c r="E799" s="129"/>
      <c r="F799" s="129"/>
      <c r="I799" s="2"/>
    </row>
    <row r="800" spans="5:9" ht="15.75" customHeight="1">
      <c r="E800" s="129"/>
      <c r="F800" s="129"/>
      <c r="I800" s="2"/>
    </row>
    <row r="801" spans="5:9" ht="15.75" customHeight="1">
      <c r="E801" s="129"/>
      <c r="F801" s="129"/>
      <c r="I801" s="2"/>
    </row>
    <row r="802" spans="5:9" ht="15.75" customHeight="1">
      <c r="E802" s="129"/>
      <c r="F802" s="129"/>
      <c r="I802" s="2"/>
    </row>
    <row r="803" spans="5:9" ht="15.75" customHeight="1">
      <c r="E803" s="129"/>
      <c r="F803" s="129"/>
      <c r="I803" s="2"/>
    </row>
    <row r="804" spans="5:9" ht="15.75" customHeight="1">
      <c r="E804" s="129"/>
      <c r="F804" s="129"/>
      <c r="I804" s="2"/>
    </row>
    <row r="805" spans="5:9" ht="15.75" customHeight="1">
      <c r="E805" s="129"/>
      <c r="F805" s="129"/>
      <c r="I805" s="2"/>
    </row>
    <row r="806" spans="5:9" ht="15.75" customHeight="1">
      <c r="E806" s="129"/>
      <c r="F806" s="129"/>
      <c r="I806" s="2"/>
    </row>
    <row r="807" spans="5:9" ht="15.75" customHeight="1">
      <c r="E807" s="129"/>
      <c r="F807" s="129"/>
      <c r="I807" s="2"/>
    </row>
    <row r="808" spans="5:9" ht="15.75" customHeight="1">
      <c r="E808" s="129"/>
      <c r="F808" s="129"/>
      <c r="I808" s="2"/>
    </row>
    <row r="809" spans="5:9" ht="15.75" customHeight="1">
      <c r="E809" s="129"/>
      <c r="F809" s="129"/>
      <c r="I809" s="2"/>
    </row>
    <row r="810" spans="5:9" ht="15.75" customHeight="1">
      <c r="E810" s="129"/>
      <c r="F810" s="129"/>
      <c r="I810" s="2"/>
    </row>
    <row r="811" spans="5:9" ht="15.75" customHeight="1">
      <c r="E811" s="129"/>
      <c r="F811" s="129"/>
      <c r="I811" s="2"/>
    </row>
    <row r="812" spans="5:9" ht="15.75" customHeight="1">
      <c r="E812" s="129"/>
      <c r="F812" s="129"/>
      <c r="I812" s="2"/>
    </row>
    <row r="813" spans="5:9" ht="15.75" customHeight="1">
      <c r="E813" s="129"/>
      <c r="F813" s="129"/>
      <c r="I813" s="2"/>
    </row>
    <row r="814" spans="5:9" ht="15.75" customHeight="1">
      <c r="E814" s="129"/>
      <c r="F814" s="129"/>
      <c r="I814" s="2"/>
    </row>
    <row r="815" spans="5:9" ht="15.75" customHeight="1">
      <c r="E815" s="129"/>
      <c r="F815" s="129"/>
      <c r="I815" s="2"/>
    </row>
    <row r="816" spans="5:9" ht="15.75" customHeight="1">
      <c r="E816" s="129"/>
      <c r="F816" s="129"/>
      <c r="I816" s="2"/>
    </row>
    <row r="817" spans="5:9" ht="15.75" customHeight="1">
      <c r="E817" s="129"/>
      <c r="F817" s="129"/>
      <c r="I817" s="2"/>
    </row>
    <row r="818" spans="5:9" ht="15.75" customHeight="1">
      <c r="E818" s="129"/>
      <c r="F818" s="129"/>
      <c r="I818" s="2"/>
    </row>
    <row r="819" spans="5:9" ht="15.75" customHeight="1">
      <c r="E819" s="129"/>
      <c r="F819" s="129"/>
      <c r="I819" s="2"/>
    </row>
    <row r="820" spans="5:9" ht="15.75" customHeight="1">
      <c r="E820" s="129"/>
      <c r="F820" s="129"/>
      <c r="I820" s="2"/>
    </row>
    <row r="821" spans="5:9" ht="15.75" customHeight="1">
      <c r="E821" s="129"/>
      <c r="F821" s="129"/>
      <c r="I821" s="2"/>
    </row>
    <row r="822" spans="5:9" ht="15.75" customHeight="1">
      <c r="E822" s="129"/>
      <c r="F822" s="129"/>
      <c r="I822" s="2"/>
    </row>
    <row r="823" spans="5:9" ht="15.75" customHeight="1">
      <c r="E823" s="129"/>
      <c r="F823" s="129"/>
      <c r="I823" s="2"/>
    </row>
    <row r="824" spans="5:9" ht="15.75" customHeight="1">
      <c r="E824" s="129"/>
      <c r="F824" s="129"/>
      <c r="I824" s="2"/>
    </row>
    <row r="825" spans="5:9" ht="15.75" customHeight="1">
      <c r="E825" s="129"/>
      <c r="F825" s="129"/>
      <c r="I825" s="2"/>
    </row>
    <row r="826" spans="5:9" ht="15.75" customHeight="1">
      <c r="E826" s="129"/>
      <c r="F826" s="129"/>
      <c r="I826" s="2"/>
    </row>
    <row r="827" spans="5:9" ht="15.75" customHeight="1">
      <c r="E827" s="129"/>
      <c r="F827" s="129"/>
      <c r="I827" s="2"/>
    </row>
    <row r="828" spans="5:9" ht="15.75" customHeight="1">
      <c r="E828" s="129"/>
      <c r="F828" s="129"/>
      <c r="I828" s="2"/>
    </row>
    <row r="829" spans="5:9" ht="15.75" customHeight="1">
      <c r="E829" s="129"/>
      <c r="F829" s="129"/>
      <c r="I829" s="2"/>
    </row>
    <row r="830" spans="5:9" ht="15.75" customHeight="1">
      <c r="E830" s="129"/>
      <c r="F830" s="129"/>
      <c r="I830" s="2"/>
    </row>
    <row r="831" spans="5:9" ht="15.75" customHeight="1">
      <c r="E831" s="129"/>
      <c r="F831" s="129"/>
      <c r="I831" s="2"/>
    </row>
    <row r="832" spans="5:9" ht="15.75" customHeight="1">
      <c r="E832" s="129"/>
      <c r="F832" s="129"/>
      <c r="I832" s="2"/>
    </row>
    <row r="833" spans="5:9" ht="15.75" customHeight="1">
      <c r="E833" s="129"/>
      <c r="F833" s="129"/>
      <c r="I833" s="2"/>
    </row>
    <row r="834" spans="5:9" ht="15.75" customHeight="1">
      <c r="E834" s="129"/>
      <c r="F834" s="129"/>
      <c r="I834" s="2"/>
    </row>
    <row r="835" spans="5:9" ht="15.75" customHeight="1">
      <c r="E835" s="129"/>
      <c r="F835" s="129"/>
      <c r="I835" s="2"/>
    </row>
    <row r="836" spans="5:9" ht="15.75" customHeight="1">
      <c r="E836" s="129"/>
      <c r="F836" s="129"/>
      <c r="I836" s="2"/>
    </row>
    <row r="837" spans="5:9" ht="15.75" customHeight="1">
      <c r="E837" s="129"/>
      <c r="F837" s="129"/>
      <c r="I837" s="2"/>
    </row>
    <row r="838" spans="5:9" ht="15.75" customHeight="1">
      <c r="E838" s="129"/>
      <c r="F838" s="129"/>
      <c r="I838" s="2"/>
    </row>
    <row r="839" spans="5:9" ht="15.75" customHeight="1">
      <c r="E839" s="129"/>
      <c r="F839" s="129"/>
      <c r="I839" s="2"/>
    </row>
    <row r="840" spans="5:9" ht="15.75" customHeight="1">
      <c r="E840" s="129"/>
      <c r="F840" s="129"/>
      <c r="I840" s="2"/>
    </row>
    <row r="841" spans="5:9" ht="15.75" customHeight="1">
      <c r="E841" s="129"/>
      <c r="F841" s="129"/>
      <c r="I841" s="2"/>
    </row>
    <row r="842" spans="5:9" ht="15.75" customHeight="1">
      <c r="E842" s="129"/>
      <c r="F842" s="129"/>
      <c r="I842" s="2"/>
    </row>
    <row r="843" spans="5:9" ht="15.75" customHeight="1">
      <c r="E843" s="129"/>
      <c r="F843" s="129"/>
      <c r="I843" s="2"/>
    </row>
    <row r="844" spans="5:9" ht="15.75" customHeight="1">
      <c r="E844" s="129"/>
      <c r="F844" s="129"/>
      <c r="I844" s="2"/>
    </row>
    <row r="845" spans="5:9" ht="15.75" customHeight="1">
      <c r="E845" s="129"/>
      <c r="F845" s="129"/>
      <c r="I845" s="2"/>
    </row>
    <row r="846" spans="5:9" ht="15.75" customHeight="1">
      <c r="E846" s="129"/>
      <c r="F846" s="129"/>
      <c r="I846" s="2"/>
    </row>
    <row r="847" spans="5:9" ht="15.75" customHeight="1">
      <c r="E847" s="129"/>
      <c r="F847" s="129"/>
      <c r="I847" s="2"/>
    </row>
    <row r="848" spans="5:9" ht="15.75" customHeight="1">
      <c r="E848" s="129"/>
      <c r="F848" s="129"/>
      <c r="I848" s="2"/>
    </row>
    <row r="849" spans="5:9" ht="15.75" customHeight="1">
      <c r="E849" s="129"/>
      <c r="F849" s="129"/>
      <c r="I849" s="2"/>
    </row>
    <row r="850" spans="5:9" ht="15.75" customHeight="1">
      <c r="E850" s="129"/>
      <c r="F850" s="129"/>
      <c r="I850" s="2"/>
    </row>
    <row r="851" spans="5:9" ht="15.75" customHeight="1">
      <c r="E851" s="129"/>
      <c r="F851" s="129"/>
      <c r="I851" s="2"/>
    </row>
    <row r="852" spans="5:9" ht="15.75" customHeight="1">
      <c r="E852" s="129"/>
      <c r="F852" s="129"/>
      <c r="I852" s="2"/>
    </row>
    <row r="853" spans="5:9" ht="15.75" customHeight="1">
      <c r="E853" s="129"/>
      <c r="F853" s="129"/>
      <c r="I853" s="2"/>
    </row>
    <row r="854" spans="5:9" ht="15.75" customHeight="1">
      <c r="E854" s="129"/>
      <c r="F854" s="129"/>
      <c r="I854" s="2"/>
    </row>
    <row r="855" spans="5:9" ht="15.75" customHeight="1">
      <c r="E855" s="129"/>
      <c r="F855" s="129"/>
      <c r="I855" s="2"/>
    </row>
    <row r="856" spans="5:9" ht="15.75" customHeight="1">
      <c r="E856" s="129"/>
      <c r="F856" s="129"/>
      <c r="I856" s="2"/>
    </row>
    <row r="857" spans="5:9" ht="15.75" customHeight="1">
      <c r="E857" s="129"/>
      <c r="F857" s="129"/>
      <c r="I857" s="2"/>
    </row>
    <row r="858" spans="5:9" ht="15.75" customHeight="1">
      <c r="E858" s="129"/>
      <c r="F858" s="129"/>
      <c r="I858" s="2"/>
    </row>
    <row r="859" spans="5:9" ht="15.75" customHeight="1">
      <c r="E859" s="129"/>
      <c r="F859" s="129"/>
      <c r="I859" s="2"/>
    </row>
    <row r="860" spans="5:9" ht="15.75" customHeight="1">
      <c r="E860" s="129"/>
      <c r="F860" s="129"/>
      <c r="I860" s="2"/>
    </row>
    <row r="861" spans="5:9" ht="15.75" customHeight="1">
      <c r="E861" s="129"/>
      <c r="F861" s="129"/>
      <c r="I861" s="2"/>
    </row>
    <row r="862" spans="5:9" ht="15.75" customHeight="1">
      <c r="E862" s="129"/>
      <c r="F862" s="129"/>
      <c r="I862" s="2"/>
    </row>
    <row r="863" spans="5:9" ht="15.75" customHeight="1">
      <c r="E863" s="129"/>
      <c r="F863" s="129"/>
      <c r="I863" s="2"/>
    </row>
    <row r="864" spans="5:9" ht="15.75" customHeight="1">
      <c r="E864" s="129"/>
      <c r="F864" s="129"/>
      <c r="I864" s="2"/>
    </row>
    <row r="865" spans="5:9" ht="15.75" customHeight="1">
      <c r="E865" s="129"/>
      <c r="F865" s="129"/>
      <c r="I865" s="2"/>
    </row>
    <row r="866" spans="5:9" ht="15.75" customHeight="1">
      <c r="E866" s="129"/>
      <c r="F866" s="129"/>
      <c r="I866" s="2"/>
    </row>
    <row r="867" spans="5:9" ht="15.75" customHeight="1">
      <c r="E867" s="129"/>
      <c r="F867" s="129"/>
      <c r="I867" s="2"/>
    </row>
    <row r="868" spans="5:9" ht="15.75" customHeight="1">
      <c r="E868" s="129"/>
      <c r="F868" s="129"/>
      <c r="I868" s="2"/>
    </row>
    <row r="869" spans="5:9" ht="15.75" customHeight="1">
      <c r="E869" s="129"/>
      <c r="F869" s="129"/>
      <c r="I869" s="2"/>
    </row>
    <row r="870" spans="5:9" ht="15.75" customHeight="1">
      <c r="E870" s="129"/>
      <c r="F870" s="129"/>
      <c r="I870" s="2"/>
    </row>
    <row r="871" spans="5:9" ht="15.75" customHeight="1">
      <c r="E871" s="129"/>
      <c r="F871" s="129"/>
      <c r="I871" s="2"/>
    </row>
    <row r="872" spans="5:9" ht="15.75" customHeight="1">
      <c r="E872" s="129"/>
      <c r="F872" s="129"/>
      <c r="I872" s="2"/>
    </row>
    <row r="873" spans="5:9" ht="15.75" customHeight="1">
      <c r="E873" s="129"/>
      <c r="F873" s="129"/>
      <c r="I873" s="2"/>
    </row>
    <row r="874" spans="5:9" ht="15.75" customHeight="1">
      <c r="E874" s="129"/>
      <c r="F874" s="129"/>
      <c r="I874" s="2"/>
    </row>
    <row r="875" spans="5:9" ht="15.75" customHeight="1">
      <c r="E875" s="129"/>
      <c r="F875" s="129"/>
      <c r="I875" s="2"/>
    </row>
    <row r="876" spans="5:9" ht="15.75" customHeight="1">
      <c r="E876" s="129"/>
      <c r="F876" s="129"/>
      <c r="I876" s="2"/>
    </row>
    <row r="877" spans="5:9" ht="15.75" customHeight="1">
      <c r="E877" s="129"/>
      <c r="F877" s="129"/>
      <c r="I877" s="2"/>
    </row>
    <row r="878" spans="5:9" ht="15.75" customHeight="1">
      <c r="E878" s="129"/>
      <c r="F878" s="129"/>
      <c r="I878" s="2"/>
    </row>
    <row r="879" spans="5:9" ht="15.75" customHeight="1">
      <c r="E879" s="129"/>
      <c r="F879" s="129"/>
      <c r="I879" s="2"/>
    </row>
    <row r="880" spans="5:9" ht="15.75" customHeight="1">
      <c r="E880" s="129"/>
      <c r="F880" s="129"/>
      <c r="I880" s="2"/>
    </row>
    <row r="881" spans="5:9" ht="15.75" customHeight="1">
      <c r="E881" s="129"/>
      <c r="F881" s="129"/>
      <c r="I881" s="2"/>
    </row>
    <row r="882" spans="5:9" ht="15.75" customHeight="1">
      <c r="E882" s="129"/>
      <c r="F882" s="129"/>
      <c r="I882" s="2"/>
    </row>
    <row r="883" spans="5:9" ht="15.75" customHeight="1">
      <c r="E883" s="129"/>
      <c r="F883" s="129"/>
      <c r="I883" s="2"/>
    </row>
    <row r="884" spans="5:9" ht="15.75" customHeight="1">
      <c r="E884" s="129"/>
      <c r="F884" s="129"/>
      <c r="I884" s="2"/>
    </row>
    <row r="885" spans="5:9" ht="15.75" customHeight="1">
      <c r="E885" s="129"/>
      <c r="F885" s="129"/>
      <c r="I885" s="2"/>
    </row>
    <row r="886" spans="5:9" ht="15.75" customHeight="1">
      <c r="E886" s="129"/>
      <c r="F886" s="129"/>
      <c r="I886" s="2"/>
    </row>
    <row r="887" spans="5:9" ht="15.75" customHeight="1">
      <c r="E887" s="129"/>
      <c r="F887" s="129"/>
      <c r="I887" s="2"/>
    </row>
    <row r="888" spans="5:9" ht="15.75" customHeight="1">
      <c r="E888" s="129"/>
      <c r="F888" s="129"/>
      <c r="I888" s="2"/>
    </row>
    <row r="889" spans="5:9" ht="15.75" customHeight="1">
      <c r="E889" s="129"/>
      <c r="F889" s="129"/>
      <c r="I889" s="2"/>
    </row>
    <row r="890" spans="5:9" ht="15.75" customHeight="1">
      <c r="E890" s="129"/>
      <c r="F890" s="129"/>
      <c r="I890" s="2"/>
    </row>
    <row r="891" spans="5:9" ht="15.75" customHeight="1">
      <c r="E891" s="129"/>
      <c r="F891" s="129"/>
      <c r="I891" s="2"/>
    </row>
    <row r="892" spans="5:9" ht="15.75" customHeight="1">
      <c r="E892" s="129"/>
      <c r="F892" s="129"/>
      <c r="I892" s="2"/>
    </row>
    <row r="893" spans="5:9" ht="15.75" customHeight="1">
      <c r="E893" s="129"/>
      <c r="F893" s="129"/>
      <c r="I893" s="2"/>
    </row>
    <row r="894" spans="5:9" ht="15.75" customHeight="1">
      <c r="E894" s="129"/>
      <c r="F894" s="129"/>
      <c r="I894" s="2"/>
    </row>
    <row r="895" spans="5:9" ht="15.75" customHeight="1">
      <c r="E895" s="129"/>
      <c r="F895" s="129"/>
      <c r="I895" s="2"/>
    </row>
    <row r="896" spans="5:9" ht="15.75" customHeight="1">
      <c r="E896" s="129"/>
      <c r="F896" s="129"/>
      <c r="I896" s="2"/>
    </row>
    <row r="897" spans="5:9" ht="15.75" customHeight="1">
      <c r="E897" s="129"/>
      <c r="F897" s="129"/>
      <c r="I897" s="2"/>
    </row>
    <row r="898" spans="5:9" ht="15.75" customHeight="1">
      <c r="E898" s="129"/>
      <c r="F898" s="129"/>
      <c r="I898" s="2"/>
    </row>
    <row r="899" spans="5:9" ht="15.75" customHeight="1">
      <c r="E899" s="129"/>
      <c r="F899" s="129"/>
      <c r="I899" s="2"/>
    </row>
    <row r="900" spans="5:9" ht="15.75" customHeight="1">
      <c r="E900" s="129"/>
      <c r="F900" s="129"/>
      <c r="I900" s="2"/>
    </row>
    <row r="901" spans="5:9" ht="15.75" customHeight="1">
      <c r="E901" s="129"/>
      <c r="F901" s="129"/>
      <c r="I901" s="2"/>
    </row>
    <row r="902" spans="5:9" ht="15.75" customHeight="1">
      <c r="E902" s="129"/>
      <c r="F902" s="129"/>
      <c r="I902" s="2"/>
    </row>
    <row r="903" spans="5:9" ht="15.75" customHeight="1">
      <c r="E903" s="129"/>
      <c r="F903" s="129"/>
      <c r="I903" s="2"/>
    </row>
    <row r="904" spans="5:9" ht="15.75" customHeight="1">
      <c r="E904" s="129"/>
      <c r="F904" s="129"/>
      <c r="I904" s="2"/>
    </row>
    <row r="905" spans="5:9" ht="15.75" customHeight="1">
      <c r="E905" s="129"/>
      <c r="F905" s="129"/>
      <c r="I905" s="2"/>
    </row>
    <row r="906" spans="5:9" ht="15.75" customHeight="1">
      <c r="E906" s="129"/>
      <c r="F906" s="129"/>
      <c r="I906" s="2"/>
    </row>
    <row r="907" spans="5:9" ht="15.75" customHeight="1">
      <c r="E907" s="129"/>
      <c r="F907" s="129"/>
      <c r="I907" s="2"/>
    </row>
    <row r="908" spans="5:9" ht="15.75" customHeight="1">
      <c r="E908" s="129"/>
      <c r="F908" s="129"/>
      <c r="I908" s="2"/>
    </row>
    <row r="909" spans="5:9" ht="15.75" customHeight="1">
      <c r="E909" s="129"/>
      <c r="F909" s="129"/>
      <c r="I909" s="2"/>
    </row>
    <row r="910" spans="5:9" ht="15.75" customHeight="1">
      <c r="E910" s="129"/>
      <c r="F910" s="129"/>
      <c r="I910" s="2"/>
    </row>
    <row r="911" spans="5:9" ht="15.75" customHeight="1">
      <c r="E911" s="129"/>
      <c r="F911" s="129"/>
      <c r="I911" s="2"/>
    </row>
    <row r="912" spans="5:9" ht="15.75" customHeight="1">
      <c r="E912" s="129"/>
      <c r="F912" s="129"/>
      <c r="I912" s="2"/>
    </row>
    <row r="913" spans="5:9" ht="15.75" customHeight="1">
      <c r="E913" s="129"/>
      <c r="F913" s="129"/>
      <c r="I913" s="2"/>
    </row>
    <row r="914" spans="5:9" ht="15.75" customHeight="1">
      <c r="E914" s="129"/>
      <c r="F914" s="129"/>
      <c r="I914" s="2"/>
    </row>
    <row r="915" spans="5:9" ht="15.75" customHeight="1">
      <c r="E915" s="129"/>
      <c r="F915" s="129"/>
      <c r="I915" s="2"/>
    </row>
    <row r="916" spans="5:9" ht="15.75" customHeight="1">
      <c r="E916" s="129"/>
      <c r="F916" s="129"/>
      <c r="I916" s="2"/>
    </row>
    <row r="917" spans="5:9" ht="15.75" customHeight="1">
      <c r="E917" s="129"/>
      <c r="F917" s="129"/>
      <c r="I917" s="2"/>
    </row>
    <row r="918" spans="5:9" ht="15.75" customHeight="1">
      <c r="E918" s="129"/>
      <c r="F918" s="129"/>
      <c r="I918" s="2"/>
    </row>
    <row r="919" spans="5:9" ht="15.75" customHeight="1">
      <c r="E919" s="129"/>
      <c r="F919" s="129"/>
      <c r="I919" s="2"/>
    </row>
    <row r="920" spans="5:9" ht="15.75" customHeight="1">
      <c r="E920" s="129"/>
      <c r="F920" s="129"/>
      <c r="I920" s="2"/>
    </row>
    <row r="921" spans="5:9" ht="15.75" customHeight="1">
      <c r="E921" s="129"/>
      <c r="F921" s="129"/>
      <c r="I921" s="2"/>
    </row>
    <row r="922" spans="5:9" ht="15.75" customHeight="1">
      <c r="E922" s="129"/>
      <c r="F922" s="129"/>
      <c r="I922" s="2"/>
    </row>
    <row r="923" spans="5:9" ht="15.75" customHeight="1">
      <c r="E923" s="129"/>
      <c r="F923" s="129"/>
      <c r="I923" s="2"/>
    </row>
    <row r="924" spans="5:9" ht="15.75" customHeight="1">
      <c r="E924" s="129"/>
      <c r="F924" s="129"/>
      <c r="I924" s="2"/>
    </row>
    <row r="925" spans="5:9" ht="15.75" customHeight="1">
      <c r="E925" s="129"/>
      <c r="F925" s="129"/>
      <c r="I925" s="2"/>
    </row>
    <row r="926" spans="5:9" ht="15.75" customHeight="1">
      <c r="E926" s="129"/>
      <c r="F926" s="129"/>
      <c r="I926" s="2"/>
    </row>
    <row r="927" spans="5:9" ht="15.75" customHeight="1">
      <c r="E927" s="129"/>
      <c r="F927" s="129"/>
      <c r="I927" s="2"/>
    </row>
    <row r="928" spans="5:9" ht="15.75" customHeight="1">
      <c r="E928" s="129"/>
      <c r="F928" s="129"/>
      <c r="I928" s="2"/>
    </row>
    <row r="929" spans="5:9" ht="15.75" customHeight="1">
      <c r="E929" s="129"/>
      <c r="F929" s="129"/>
      <c r="I929" s="2"/>
    </row>
    <row r="930" spans="5:9" ht="15.75" customHeight="1">
      <c r="E930" s="129"/>
      <c r="F930" s="129"/>
      <c r="I930" s="2"/>
    </row>
    <row r="931" spans="5:9" ht="15.75" customHeight="1">
      <c r="E931" s="129"/>
      <c r="F931" s="129"/>
      <c r="I931" s="2"/>
    </row>
    <row r="932" spans="5:9" ht="15.75" customHeight="1">
      <c r="E932" s="129"/>
      <c r="F932" s="129"/>
      <c r="I932" s="2"/>
    </row>
    <row r="933" spans="5:9" ht="15.75" customHeight="1">
      <c r="E933" s="129"/>
      <c r="F933" s="129"/>
      <c r="I933" s="2"/>
    </row>
    <row r="934" spans="5:9" ht="15.75" customHeight="1">
      <c r="E934" s="129"/>
      <c r="F934" s="129"/>
      <c r="I934" s="2"/>
    </row>
    <row r="935" spans="5:9" ht="15.75" customHeight="1">
      <c r="E935" s="129"/>
      <c r="F935" s="129"/>
      <c r="I935" s="2"/>
    </row>
    <row r="936" spans="5:9" ht="15.75" customHeight="1">
      <c r="E936" s="129"/>
      <c r="F936" s="129"/>
      <c r="I936" s="2"/>
    </row>
    <row r="937" spans="5:9" ht="15.75" customHeight="1">
      <c r="E937" s="129"/>
      <c r="F937" s="129"/>
      <c r="I937" s="2"/>
    </row>
    <row r="938" spans="5:9" ht="15.75" customHeight="1">
      <c r="E938" s="129"/>
      <c r="F938" s="129"/>
      <c r="I938" s="2"/>
    </row>
    <row r="939" spans="5:9" ht="15.75" customHeight="1">
      <c r="E939" s="129"/>
      <c r="F939" s="129"/>
      <c r="I939" s="2"/>
    </row>
    <row r="940" spans="5:9" ht="15.75" customHeight="1">
      <c r="E940" s="129"/>
      <c r="F940" s="129"/>
      <c r="I940" s="2"/>
    </row>
    <row r="941" spans="5:9" ht="15.75" customHeight="1">
      <c r="E941" s="129"/>
      <c r="F941" s="129"/>
      <c r="I941" s="2"/>
    </row>
    <row r="942" spans="5:9" ht="15.75" customHeight="1">
      <c r="E942" s="129"/>
      <c r="F942" s="129"/>
      <c r="I942" s="2"/>
    </row>
    <row r="943" spans="5:9" ht="15.75" customHeight="1">
      <c r="E943" s="129"/>
      <c r="F943" s="129"/>
      <c r="I943" s="2"/>
    </row>
    <row r="944" spans="5:9" ht="15.75" customHeight="1">
      <c r="E944" s="129"/>
      <c r="F944" s="129"/>
      <c r="I944" s="2"/>
    </row>
    <row r="945" spans="5:9" ht="15.75" customHeight="1">
      <c r="E945" s="129"/>
      <c r="F945" s="129"/>
      <c r="I945" s="2"/>
    </row>
    <row r="946" spans="5:9" ht="15.75" customHeight="1">
      <c r="E946" s="129"/>
      <c r="F946" s="129"/>
      <c r="I946" s="2"/>
    </row>
    <row r="947" spans="5:9" ht="15.75" customHeight="1">
      <c r="E947" s="129"/>
      <c r="F947" s="129"/>
      <c r="I947" s="2"/>
    </row>
    <row r="948" spans="5:9" ht="15.75" customHeight="1">
      <c r="E948" s="129"/>
      <c r="F948" s="129"/>
      <c r="I948" s="2"/>
    </row>
    <row r="949" spans="5:9" ht="15.75" customHeight="1">
      <c r="E949" s="129"/>
      <c r="F949" s="129"/>
      <c r="I949" s="2"/>
    </row>
    <row r="950" spans="5:9" ht="15.75" customHeight="1">
      <c r="E950" s="129"/>
      <c r="F950" s="129"/>
      <c r="I950" s="2"/>
    </row>
    <row r="951" spans="5:9" ht="15.75" customHeight="1">
      <c r="E951" s="129"/>
      <c r="F951" s="129"/>
      <c r="I951" s="2"/>
    </row>
    <row r="952" spans="5:9" ht="15.75" customHeight="1">
      <c r="E952" s="129"/>
      <c r="F952" s="129"/>
      <c r="I952" s="2"/>
    </row>
    <row r="953" spans="5:9" ht="15.75" customHeight="1">
      <c r="E953" s="129"/>
      <c r="F953" s="129"/>
      <c r="I953" s="2"/>
    </row>
    <row r="954" spans="5:9" ht="15.75" customHeight="1">
      <c r="E954" s="129"/>
      <c r="F954" s="129"/>
      <c r="I954" s="2"/>
    </row>
    <row r="955" spans="5:9" ht="15.75" customHeight="1">
      <c r="E955" s="129"/>
      <c r="F955" s="129"/>
      <c r="I955" s="2"/>
    </row>
    <row r="956" spans="5:9" ht="15.75" customHeight="1">
      <c r="E956" s="129"/>
      <c r="F956" s="129"/>
      <c r="I956" s="2"/>
    </row>
    <row r="957" spans="5:9" ht="15.75" customHeight="1">
      <c r="E957" s="129"/>
      <c r="F957" s="129"/>
      <c r="I957" s="2"/>
    </row>
    <row r="958" spans="5:9" ht="15.75" customHeight="1">
      <c r="E958" s="129"/>
      <c r="F958" s="129"/>
      <c r="I958" s="2"/>
    </row>
    <row r="959" spans="5:9" ht="15.75" customHeight="1">
      <c r="E959" s="129"/>
      <c r="F959" s="129"/>
      <c r="I959" s="2"/>
    </row>
    <row r="960" spans="5:9" ht="15.75" customHeight="1">
      <c r="E960" s="129"/>
      <c r="F960" s="129"/>
      <c r="I960" s="2"/>
    </row>
    <row r="961" spans="5:9" ht="15.75" customHeight="1">
      <c r="E961" s="129"/>
      <c r="F961" s="129"/>
      <c r="I961" s="2"/>
    </row>
    <row r="962" spans="5:9" ht="15.75" customHeight="1">
      <c r="E962" s="129"/>
      <c r="F962" s="129"/>
      <c r="I962" s="2"/>
    </row>
    <row r="963" spans="5:9" ht="15.75" customHeight="1">
      <c r="E963" s="129"/>
      <c r="F963" s="129"/>
      <c r="I963" s="2"/>
    </row>
    <row r="964" spans="5:9" ht="15.75" customHeight="1">
      <c r="E964" s="129"/>
      <c r="F964" s="129"/>
      <c r="I964" s="2"/>
    </row>
    <row r="965" spans="5:9" ht="15.75" customHeight="1">
      <c r="E965" s="129"/>
      <c r="F965" s="129"/>
      <c r="I965" s="2"/>
    </row>
    <row r="966" spans="5:9" ht="15.75" customHeight="1">
      <c r="E966" s="129"/>
      <c r="F966" s="129"/>
      <c r="I966" s="2"/>
    </row>
    <row r="967" spans="5:9" ht="15.75" customHeight="1">
      <c r="E967" s="129"/>
      <c r="F967" s="129"/>
      <c r="I967" s="2"/>
    </row>
    <row r="968" spans="5:9" ht="15.75" customHeight="1">
      <c r="E968" s="129"/>
      <c r="F968" s="129"/>
      <c r="I968" s="2"/>
    </row>
    <row r="969" spans="5:9" ht="15.75" customHeight="1">
      <c r="E969" s="129"/>
      <c r="F969" s="129"/>
      <c r="I969" s="2"/>
    </row>
    <row r="970" spans="5:9" ht="15.75" customHeight="1">
      <c r="E970" s="129"/>
      <c r="F970" s="129"/>
      <c r="I970" s="2"/>
    </row>
    <row r="971" spans="5:9" ht="15.75" customHeight="1">
      <c r="E971" s="129"/>
      <c r="F971" s="129"/>
      <c r="I971" s="2"/>
    </row>
    <row r="972" spans="5:9" ht="15.75" customHeight="1">
      <c r="E972" s="129"/>
      <c r="F972" s="129"/>
      <c r="I972" s="2"/>
    </row>
    <row r="973" spans="5:9" ht="15.75" customHeight="1">
      <c r="E973" s="129"/>
      <c r="F973" s="129"/>
      <c r="I973" s="2"/>
    </row>
    <row r="974" spans="5:9" ht="15.75" customHeight="1">
      <c r="E974" s="129"/>
      <c r="F974" s="129"/>
      <c r="I974" s="2"/>
    </row>
    <row r="975" spans="5:9" ht="15.75" customHeight="1">
      <c r="E975" s="129"/>
      <c r="F975" s="129"/>
      <c r="I975" s="2"/>
    </row>
    <row r="976" spans="5:9" ht="15.75" customHeight="1">
      <c r="E976" s="129"/>
      <c r="F976" s="129"/>
      <c r="I976" s="2"/>
    </row>
    <row r="977" spans="5:9" ht="15.75" customHeight="1">
      <c r="E977" s="129"/>
      <c r="F977" s="129"/>
      <c r="I977" s="2"/>
    </row>
    <row r="978" spans="5:9" ht="15.75" customHeight="1">
      <c r="E978" s="129"/>
      <c r="F978" s="129"/>
      <c r="I978" s="2"/>
    </row>
    <row r="979" spans="5:9" ht="15.75" customHeight="1">
      <c r="E979" s="129"/>
      <c r="F979" s="129"/>
      <c r="I979" s="2"/>
    </row>
    <row r="980" spans="5:9" ht="15.75" customHeight="1">
      <c r="E980" s="129"/>
      <c r="F980" s="129"/>
      <c r="I980" s="2"/>
    </row>
    <row r="981" spans="5:9" ht="15.75" customHeight="1">
      <c r="E981" s="129"/>
      <c r="F981" s="129"/>
      <c r="I981" s="2"/>
    </row>
    <row r="982" spans="5:9" ht="15.75" customHeight="1">
      <c r="E982" s="129"/>
      <c r="F982" s="129"/>
      <c r="I982" s="2"/>
    </row>
    <row r="983" spans="5:9" ht="15.75" customHeight="1">
      <c r="E983" s="129"/>
      <c r="F983" s="129"/>
      <c r="I983" s="2"/>
    </row>
    <row r="984" spans="5:9" ht="15.75" customHeight="1">
      <c r="E984" s="129"/>
      <c r="F984" s="129"/>
      <c r="I984" s="2"/>
    </row>
    <row r="985" spans="5:9" ht="15.75" customHeight="1">
      <c r="E985" s="129"/>
      <c r="F985" s="129"/>
      <c r="I985" s="2"/>
    </row>
    <row r="986" spans="5:9" ht="15.75" customHeight="1">
      <c r="E986" s="129"/>
      <c r="F986" s="129"/>
      <c r="I986" s="2"/>
    </row>
    <row r="987" spans="5:9" ht="15.75" customHeight="1">
      <c r="E987" s="129"/>
      <c r="F987" s="129"/>
      <c r="I987" s="2"/>
    </row>
    <row r="988" spans="5:9" ht="15.75" customHeight="1">
      <c r="E988" s="129"/>
      <c r="F988" s="129"/>
      <c r="I988" s="2"/>
    </row>
    <row r="989" spans="5:9" ht="15.75" customHeight="1">
      <c r="E989" s="129"/>
      <c r="F989" s="129"/>
      <c r="I989" s="2"/>
    </row>
    <row r="990" spans="5:9" ht="15.75" customHeight="1">
      <c r="E990" s="129"/>
      <c r="F990" s="129"/>
      <c r="I990" s="2"/>
    </row>
    <row r="991" spans="5:9" ht="15.75" customHeight="1">
      <c r="E991" s="129"/>
      <c r="F991" s="129"/>
      <c r="I991" s="2"/>
    </row>
    <row r="992" spans="5:9" ht="15.75" customHeight="1">
      <c r="E992" s="129"/>
      <c r="F992" s="129"/>
      <c r="I992" s="2"/>
    </row>
    <row r="993" spans="5:9" ht="15.75" customHeight="1">
      <c r="E993" s="129"/>
      <c r="F993" s="129"/>
      <c r="I993" s="2"/>
    </row>
    <row r="994" spans="5:9" ht="15.75" customHeight="1">
      <c r="E994" s="129"/>
      <c r="F994" s="129"/>
      <c r="I994" s="2"/>
    </row>
    <row r="995" spans="5:9" ht="15.75" customHeight="1">
      <c r="E995" s="129"/>
      <c r="F995" s="129"/>
      <c r="I995" s="2"/>
    </row>
    <row r="996" spans="5:9" ht="15.75" customHeight="1">
      <c r="E996" s="129"/>
      <c r="F996" s="129"/>
      <c r="I996" s="2"/>
    </row>
    <row r="997" spans="5:9" ht="15.75" customHeight="1">
      <c r="E997" s="129"/>
      <c r="F997" s="129"/>
      <c r="I997" s="2"/>
    </row>
    <row r="998" spans="5:9" ht="15.75" customHeight="1">
      <c r="E998" s="129"/>
      <c r="F998" s="129"/>
      <c r="I998" s="2"/>
    </row>
    <row r="999" spans="5:9" ht="15.75" customHeight="1">
      <c r="E999" s="129"/>
      <c r="F999" s="129"/>
      <c r="I999" s="2"/>
    </row>
  </sheetData>
  <mergeCells count="1">
    <mergeCell ref="A1:F1"/>
  </mergeCells>
  <conditionalFormatting sqref="H46">
    <cfRule type="notContainsBlanks" dxfId="8" priority="1">
      <formula>LEN(TRIM(H46))&gt;0</formula>
    </cfRule>
  </conditionalFormatting>
  <pageMargins left="0.70866141732283505" right="0.70866141732283505" top="0.74803149606299202" bottom="0.74803149606299202" header="0" footer="0"/>
  <pageSetup scale="61"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002"/>
  <sheetViews>
    <sheetView topLeftCell="A11" zoomScale="96" workbookViewId="0">
      <selection activeCell="B42" sqref="B42"/>
    </sheetView>
  </sheetViews>
  <sheetFormatPr defaultColWidth="14.42578125" defaultRowHeight="15" customHeight="1"/>
  <cols>
    <col min="1" max="1" width="5.5703125" style="130" customWidth="1"/>
    <col min="2" max="2" width="64.7109375" style="130" customWidth="1"/>
    <col min="3" max="3" width="20.7109375" style="130" hidden="1" customWidth="1"/>
    <col min="4" max="4" width="18" style="130" hidden="1" customWidth="1"/>
    <col min="5" max="5" width="17.28515625" style="130" hidden="1" customWidth="1"/>
    <col min="6" max="6" width="17.85546875" style="130" hidden="1" customWidth="1"/>
    <col min="7" max="10" width="19.42578125" style="131" hidden="1" customWidth="1"/>
    <col min="11" max="12" width="19.42578125" style="131" customWidth="1"/>
    <col min="13" max="21" width="7.85546875" style="130" customWidth="1"/>
    <col min="22" max="16384" width="14.42578125" style="130"/>
  </cols>
  <sheetData>
    <row r="1" spans="1:20" ht="15.75" customHeight="1">
      <c r="A1" s="1783" t="s">
        <v>199</v>
      </c>
      <c r="B1" s="1784"/>
      <c r="C1" s="1784"/>
      <c r="D1" s="1784"/>
      <c r="E1" s="1784"/>
      <c r="F1" s="1784"/>
      <c r="G1" s="1784"/>
      <c r="H1" s="1784"/>
      <c r="I1" s="1784"/>
      <c r="J1" s="1784"/>
      <c r="K1" s="1784"/>
      <c r="L1" s="132"/>
    </row>
    <row r="2" spans="1:20" ht="62.45" customHeight="1">
      <c r="A2" s="133"/>
      <c r="B2" s="134" t="s">
        <v>52</v>
      </c>
      <c r="C2" s="134" t="s">
        <v>200</v>
      </c>
      <c r="D2" s="134" t="s">
        <v>201</v>
      </c>
      <c r="E2" s="134" t="s">
        <v>115</v>
      </c>
      <c r="F2" s="134" t="s">
        <v>202</v>
      </c>
      <c r="G2" s="135" t="s">
        <v>114</v>
      </c>
      <c r="H2" s="135" t="s">
        <v>111</v>
      </c>
      <c r="I2" s="135" t="s">
        <v>116</v>
      </c>
      <c r="J2" s="135" t="s">
        <v>111</v>
      </c>
      <c r="K2" s="135" t="s">
        <v>179</v>
      </c>
      <c r="L2" s="135" t="s">
        <v>118</v>
      </c>
    </row>
    <row r="3" spans="1:20" ht="15.75" customHeight="1">
      <c r="A3" s="20">
        <v>1</v>
      </c>
      <c r="B3" s="136" t="s">
        <v>181</v>
      </c>
      <c r="C3" s="137">
        <f>'PROJECTS DETAILS'!F9</f>
        <v>140000000</v>
      </c>
      <c r="D3" s="137">
        <f>'PROJECTS DETAILS'!I9</f>
        <v>282000000</v>
      </c>
      <c r="E3" s="137">
        <f>'PROJECTS DETAILS'!J9</f>
        <v>0</v>
      </c>
      <c r="F3" s="137">
        <f>SUM(D3:E3)</f>
        <v>282000000</v>
      </c>
      <c r="G3" s="138">
        <f>'PROJECTS DETAILS'!L9</f>
        <v>200000000</v>
      </c>
      <c r="H3" s="138">
        <f>'PROJECTS DETAILS'!M9</f>
        <v>0</v>
      </c>
      <c r="I3" s="138">
        <f t="shared" ref="I3:K3" si="0">SUM(G3:H3)</f>
        <v>200000000</v>
      </c>
      <c r="J3" s="138">
        <f>'PROJECTS DETAILS'!O9</f>
        <v>-122000000</v>
      </c>
      <c r="K3" s="138">
        <f t="shared" si="0"/>
        <v>78000000</v>
      </c>
      <c r="L3" s="138">
        <f>'PROJECTS DETAILS'!Q9</f>
        <v>32000000</v>
      </c>
      <c r="M3" s="139"/>
      <c r="N3" s="139"/>
      <c r="O3" s="139"/>
      <c r="P3" s="139"/>
      <c r="Q3" s="139"/>
      <c r="R3" s="139"/>
      <c r="S3" s="139"/>
      <c r="T3" s="139"/>
    </row>
    <row r="4" spans="1:20" ht="15.75" customHeight="1">
      <c r="A4" s="36">
        <v>2</v>
      </c>
      <c r="B4" s="36" t="s">
        <v>203</v>
      </c>
      <c r="C4" s="93">
        <v>0</v>
      </c>
      <c r="D4" s="140">
        <v>0</v>
      </c>
      <c r="E4" s="137">
        <v>0</v>
      </c>
      <c r="F4" s="137">
        <f t="shared" ref="F4:F24" si="1">SUM(D4:E4)</f>
        <v>0</v>
      </c>
      <c r="G4" s="138">
        <v>0</v>
      </c>
      <c r="H4" s="138">
        <v>0</v>
      </c>
      <c r="I4" s="138">
        <f t="shared" ref="I4:I24" si="2">SUM(G4:H4)</f>
        <v>0</v>
      </c>
      <c r="J4" s="138">
        <v>0</v>
      </c>
      <c r="K4" s="138">
        <f t="shared" ref="K4:K24" si="3">SUM(I4:J4)</f>
        <v>0</v>
      </c>
      <c r="L4" s="138">
        <f>SUM(J4:K4)</f>
        <v>0</v>
      </c>
    </row>
    <row r="5" spans="1:20" ht="15.75" customHeight="1">
      <c r="A5" s="20">
        <v>3</v>
      </c>
      <c r="B5" s="96" t="s">
        <v>183</v>
      </c>
      <c r="C5" s="93"/>
      <c r="D5" s="140">
        <v>0</v>
      </c>
      <c r="E5" s="137"/>
      <c r="F5" s="137"/>
      <c r="G5" s="138">
        <v>0</v>
      </c>
      <c r="H5" s="138">
        <v>0</v>
      </c>
      <c r="I5" s="138">
        <f t="shared" si="2"/>
        <v>0</v>
      </c>
      <c r="J5" s="138">
        <v>0</v>
      </c>
      <c r="K5" s="138">
        <f t="shared" si="3"/>
        <v>0</v>
      </c>
      <c r="L5" s="138">
        <v>0</v>
      </c>
    </row>
    <row r="6" spans="1:20" ht="15.75" customHeight="1">
      <c r="A6" s="20">
        <v>4</v>
      </c>
      <c r="B6" s="141" t="s">
        <v>184</v>
      </c>
      <c r="C6" s="93">
        <f>'PROJECTS DETAILS'!F49</f>
        <v>40846072</v>
      </c>
      <c r="D6" s="93">
        <f>'PROJECTS DETAILS'!I49</f>
        <v>28257447</v>
      </c>
      <c r="E6" s="137">
        <f>'PROJECTS DETAILS'!J49</f>
        <v>0</v>
      </c>
      <c r="F6" s="137">
        <f t="shared" si="1"/>
        <v>28257447</v>
      </c>
      <c r="G6" s="138">
        <f>'PROJECTS DETAILS'!L49</f>
        <v>35186540</v>
      </c>
      <c r="H6" s="138">
        <f>'PROJECTS DETAILS'!M49</f>
        <v>362000000</v>
      </c>
      <c r="I6" s="138">
        <f t="shared" si="2"/>
        <v>397186540</v>
      </c>
      <c r="J6" s="138">
        <f>'PROJECTS DETAILS'!O49</f>
        <v>-3867420</v>
      </c>
      <c r="K6" s="138">
        <f t="shared" si="3"/>
        <v>393319120</v>
      </c>
      <c r="L6" s="138">
        <f>'PROJECTS DETAILS'!Q49</f>
        <v>192186540</v>
      </c>
    </row>
    <row r="7" spans="1:20" ht="31.15" customHeight="1">
      <c r="A7" s="36">
        <v>5</v>
      </c>
      <c r="B7" s="141" t="s">
        <v>185</v>
      </c>
      <c r="C7" s="93">
        <f>'PROJECTS DETAILS'!F60</f>
        <v>26000000</v>
      </c>
      <c r="D7" s="93">
        <f>'PROJECTS DETAILS'!I60</f>
        <v>6200000</v>
      </c>
      <c r="E7" s="137">
        <f>'PROJECTS DETAILS'!J60</f>
        <v>0</v>
      </c>
      <c r="F7" s="137">
        <f t="shared" si="1"/>
        <v>6200000</v>
      </c>
      <c r="G7" s="138">
        <f>'PROJECTS DETAILS'!L60</f>
        <v>0</v>
      </c>
      <c r="H7" s="138">
        <f>'PROJECTS DETAILS'!M60</f>
        <v>50000000</v>
      </c>
      <c r="I7" s="138">
        <f t="shared" si="2"/>
        <v>50000000</v>
      </c>
      <c r="J7" s="138">
        <f>'PROJECTS DETAILS'!O60</f>
        <v>-50000000</v>
      </c>
      <c r="K7" s="138">
        <f t="shared" si="3"/>
        <v>0</v>
      </c>
      <c r="L7" s="138">
        <f>'PROJECTS DETAILS'!Q60</f>
        <v>5000000</v>
      </c>
    </row>
    <row r="8" spans="1:20" ht="15.75" customHeight="1">
      <c r="A8" s="20">
        <v>6</v>
      </c>
      <c r="B8" s="36" t="s">
        <v>204</v>
      </c>
      <c r="C8" s="93">
        <v>0</v>
      </c>
      <c r="D8" s="140">
        <v>0</v>
      </c>
      <c r="E8" s="137">
        <v>0</v>
      </c>
      <c r="F8" s="137">
        <f t="shared" si="1"/>
        <v>0</v>
      </c>
      <c r="G8" s="138">
        <v>0</v>
      </c>
      <c r="H8" s="138">
        <v>0</v>
      </c>
      <c r="I8" s="138">
        <f t="shared" si="2"/>
        <v>0</v>
      </c>
      <c r="J8" s="138">
        <v>0</v>
      </c>
      <c r="K8" s="138">
        <f t="shared" si="3"/>
        <v>0</v>
      </c>
      <c r="L8" s="138">
        <v>0</v>
      </c>
    </row>
    <row r="9" spans="1:20" ht="15.75" customHeight="1">
      <c r="A9" s="20">
        <v>7</v>
      </c>
      <c r="B9" s="36" t="s">
        <v>97</v>
      </c>
      <c r="C9" s="93">
        <f>'PROJECTS DETAILS'!F83</f>
        <v>93500000</v>
      </c>
      <c r="D9" s="93">
        <f>'PROJECTS DETAILS'!I83</f>
        <v>114307271</v>
      </c>
      <c r="E9" s="137">
        <f>'PROJECTS DETAILS'!J83</f>
        <v>-70039172</v>
      </c>
      <c r="F9" s="137">
        <f t="shared" si="1"/>
        <v>44268099</v>
      </c>
      <c r="G9" s="138">
        <f>'PROJECTS DETAILS'!L83</f>
        <v>3000000</v>
      </c>
      <c r="H9" s="138">
        <f>'PROJECTS DETAILS'!M83</f>
        <v>34146422</v>
      </c>
      <c r="I9" s="138">
        <f t="shared" si="2"/>
        <v>37146422</v>
      </c>
      <c r="J9" s="138">
        <f>'PROJECTS DETAILS'!O83</f>
        <v>-27146422</v>
      </c>
      <c r="K9" s="138">
        <f t="shared" si="3"/>
        <v>10000000</v>
      </c>
      <c r="L9" s="138">
        <f>'PROJECTS DETAILS'!Q83</f>
        <v>10000000</v>
      </c>
    </row>
    <row r="10" spans="1:20" ht="15.75" customHeight="1">
      <c r="A10" s="36">
        <v>8</v>
      </c>
      <c r="B10" s="36" t="s">
        <v>205</v>
      </c>
      <c r="C10" s="93" t="e">
        <f>'PROJECTS DETAILS'!F173</f>
        <v>#REF!</v>
      </c>
      <c r="D10" s="93" t="e">
        <f>'PROJECTS DETAILS'!I173</f>
        <v>#REF!</v>
      </c>
      <c r="E10" s="137" t="e">
        <f>'PROJECTS DETAILS'!J173</f>
        <v>#REF!</v>
      </c>
      <c r="F10" s="137" t="e">
        <f t="shared" si="1"/>
        <v>#REF!</v>
      </c>
      <c r="G10" s="138">
        <f>'PROJECTS DETAILS'!L173</f>
        <v>306030338</v>
      </c>
      <c r="H10" s="138">
        <f>'PROJECTS DETAILS'!M173</f>
        <v>0</v>
      </c>
      <c r="I10" s="138">
        <f t="shared" si="2"/>
        <v>306030338</v>
      </c>
      <c r="J10" s="138">
        <f>'PROJECTS DETAILS'!O173</f>
        <v>0</v>
      </c>
      <c r="K10" s="138">
        <f t="shared" si="3"/>
        <v>306030338</v>
      </c>
      <c r="L10" s="138">
        <f>SUM('PROJECTS DETAILS'!Q173)</f>
        <v>587798954</v>
      </c>
    </row>
    <row r="11" spans="1:20" ht="15.75" customHeight="1">
      <c r="A11" s="20">
        <v>9</v>
      </c>
      <c r="B11" s="36" t="s">
        <v>98</v>
      </c>
      <c r="C11" s="93">
        <f>'PROJECTS DETAILS'!F231</f>
        <v>0</v>
      </c>
      <c r="D11" s="93">
        <f>'PROJECTS DETAILS'!I231</f>
        <v>0</v>
      </c>
      <c r="E11" s="137">
        <f>'PROJECTS DETAILS'!J231</f>
        <v>0</v>
      </c>
      <c r="F11" s="137">
        <f t="shared" ref="F11" si="4">SUM(D11:E11)</f>
        <v>0</v>
      </c>
      <c r="G11" s="138">
        <f>'PROJECTS DETAILS'!L229</f>
        <v>70230650</v>
      </c>
      <c r="H11" s="138">
        <f>'PROJECTS DETAILS'!M229</f>
        <v>446237966</v>
      </c>
      <c r="I11" s="138">
        <f t="shared" ref="I11" si="5">SUM(G11:H11)</f>
        <v>516468616</v>
      </c>
      <c r="J11" s="138">
        <f>'PROJECTS DETAILS'!O229</f>
        <v>-25987400</v>
      </c>
      <c r="K11" s="138">
        <f t="shared" si="3"/>
        <v>490481216</v>
      </c>
      <c r="L11" s="138">
        <f>'PROJECTS DETAILS'!Q229</f>
        <v>85450000</v>
      </c>
    </row>
    <row r="12" spans="1:20" ht="15.75" customHeight="1">
      <c r="A12" s="20">
        <v>10</v>
      </c>
      <c r="B12" s="36" t="s">
        <v>100</v>
      </c>
      <c r="C12" s="93" t="e">
        <f>'PROJECTS DETAILS'!F739</f>
        <v>#REF!</v>
      </c>
      <c r="D12" s="93" t="e">
        <f>'PROJECTS DETAILS'!I739</f>
        <v>#REF!</v>
      </c>
      <c r="E12" s="137" t="e">
        <f>'PROJECTS DETAILS'!J739</f>
        <v>#REF!</v>
      </c>
      <c r="F12" s="137">
        <f>'PROJECTS DETAILS'!K739</f>
        <v>733678034</v>
      </c>
      <c r="G12" s="138">
        <f>'PROJECTS DETAILS'!L739</f>
        <v>1450692336</v>
      </c>
      <c r="H12" s="138">
        <f>'PROJECTS DETAILS'!M739</f>
        <v>-16147249</v>
      </c>
      <c r="I12" s="138">
        <f t="shared" si="2"/>
        <v>1434545087</v>
      </c>
      <c r="J12" s="138">
        <f>'PROJECTS DETAILS'!O739</f>
        <v>-86000000</v>
      </c>
      <c r="K12" s="138">
        <f t="shared" si="3"/>
        <v>1348545087</v>
      </c>
      <c r="L12" s="138">
        <f>'PROJECTS DETAILS'!Q739</f>
        <v>1537810940</v>
      </c>
    </row>
    <row r="13" spans="1:20" ht="15.75">
      <c r="A13" s="36">
        <v>11</v>
      </c>
      <c r="B13" s="20" t="s">
        <v>206</v>
      </c>
      <c r="C13" s="21">
        <v>0</v>
      </c>
      <c r="D13" s="142">
        <v>0</v>
      </c>
      <c r="E13" s="137">
        <v>0</v>
      </c>
      <c r="F13" s="143">
        <f t="shared" si="1"/>
        <v>0</v>
      </c>
      <c r="G13" s="138">
        <v>0</v>
      </c>
      <c r="H13" s="138">
        <v>0</v>
      </c>
      <c r="I13" s="138">
        <f t="shared" ref="I13" si="6">SUM(G13:H13)</f>
        <v>0</v>
      </c>
      <c r="J13" s="138">
        <v>0</v>
      </c>
      <c r="K13" s="138">
        <f t="shared" si="3"/>
        <v>0</v>
      </c>
      <c r="L13" s="138">
        <v>0</v>
      </c>
      <c r="M13" s="139"/>
      <c r="N13" s="139"/>
      <c r="O13" s="139"/>
      <c r="P13" s="139"/>
      <c r="Q13" s="139"/>
      <c r="R13" s="139"/>
      <c r="S13" s="139"/>
      <c r="T13" s="139"/>
    </row>
    <row r="14" spans="1:20" ht="15.75" customHeight="1">
      <c r="A14" s="20">
        <v>12</v>
      </c>
      <c r="B14" s="96" t="s">
        <v>189</v>
      </c>
      <c r="C14" s="93" t="e">
        <f>'PROJECTS DETAILS'!F1169</f>
        <v>#REF!</v>
      </c>
      <c r="D14" s="93" t="e">
        <f>'PROJECTS DETAILS'!I1169</f>
        <v>#REF!</v>
      </c>
      <c r="E14" s="137" t="e">
        <f>'PROJECTS DETAILS'!J1169</f>
        <v>#REF!</v>
      </c>
      <c r="F14" s="137">
        <f>'PROJECTS DETAILS'!K1169</f>
        <v>19574000</v>
      </c>
      <c r="G14" s="138">
        <f>'PROJECTS DETAILS'!L1169</f>
        <v>453456873</v>
      </c>
      <c r="H14" s="138">
        <f>'PROJECTS DETAILS'!M1169</f>
        <v>104100070</v>
      </c>
      <c r="I14" s="138">
        <f t="shared" si="2"/>
        <v>557556943</v>
      </c>
      <c r="J14" s="138">
        <f>'PROJECTS DETAILS'!O1169</f>
        <v>-5500000</v>
      </c>
      <c r="K14" s="138">
        <f t="shared" si="3"/>
        <v>552056943</v>
      </c>
      <c r="L14" s="138">
        <f>SUM('PROJECTS DETAILS'!Q1169)</f>
        <v>269519356</v>
      </c>
    </row>
    <row r="15" spans="1:20" ht="15.75" customHeight="1">
      <c r="A15" s="20">
        <v>13</v>
      </c>
      <c r="B15" s="36" t="s">
        <v>101</v>
      </c>
      <c r="C15" s="93">
        <v>608228878</v>
      </c>
      <c r="D15" s="93">
        <f>'PROJECTS DETAILS'!I1481</f>
        <v>515525654</v>
      </c>
      <c r="E15" s="137">
        <f>'PROJECTS DETAILS'!J1481</f>
        <v>2000000</v>
      </c>
      <c r="F15" s="137">
        <f t="shared" si="1"/>
        <v>517525654</v>
      </c>
      <c r="G15" s="138">
        <f>'PROJECTS DETAILS'!L1481</f>
        <v>882078035</v>
      </c>
      <c r="H15" s="138">
        <f>'PROJECTS DETAILS'!M1481</f>
        <v>41221279</v>
      </c>
      <c r="I15" s="138">
        <f t="shared" si="2"/>
        <v>923299314</v>
      </c>
      <c r="J15" s="138">
        <f>'PROJECTS DETAILS'!O1481</f>
        <v>-62100000</v>
      </c>
      <c r="K15" s="138">
        <f t="shared" si="3"/>
        <v>861199314</v>
      </c>
      <c r="L15" s="138">
        <f>SUM('PROJECTS DETAILS'!Q1481)</f>
        <v>1406299314</v>
      </c>
    </row>
    <row r="16" spans="1:20" ht="15.75" customHeight="1">
      <c r="A16" s="36">
        <v>14</v>
      </c>
      <c r="B16" s="36" t="s">
        <v>207</v>
      </c>
      <c r="C16" s="93">
        <v>0</v>
      </c>
      <c r="D16" s="144">
        <v>0</v>
      </c>
      <c r="E16" s="137">
        <v>0</v>
      </c>
      <c r="F16" s="137">
        <f t="shared" si="1"/>
        <v>0</v>
      </c>
      <c r="G16" s="138">
        <v>0</v>
      </c>
      <c r="H16" s="138">
        <v>0</v>
      </c>
      <c r="I16" s="138">
        <f t="shared" ref="I16" si="7">SUM(G16:H16)</f>
        <v>0</v>
      </c>
      <c r="J16" s="138">
        <v>0</v>
      </c>
      <c r="K16" s="138">
        <f t="shared" si="3"/>
        <v>0</v>
      </c>
      <c r="L16" s="138">
        <v>0</v>
      </c>
    </row>
    <row r="17" spans="1:20" ht="15.75" customHeight="1">
      <c r="A17" s="20">
        <v>15</v>
      </c>
      <c r="B17" s="36" t="s">
        <v>208</v>
      </c>
      <c r="C17" s="93">
        <f>'PROJECTS DETAILS'!F1590</f>
        <v>100100000</v>
      </c>
      <c r="D17" s="93">
        <f>'PROJECTS DETAILS'!I1590</f>
        <v>153200000</v>
      </c>
      <c r="E17" s="137">
        <f>'PROJECTS DETAILS'!J1590</f>
        <v>0</v>
      </c>
      <c r="F17" s="137">
        <f t="shared" si="1"/>
        <v>153200000</v>
      </c>
      <c r="G17" s="138">
        <f>'PROJECTS DETAILS'!L1590</f>
        <v>192690088</v>
      </c>
      <c r="H17" s="138">
        <f>'PROJECTS DETAILS'!M1590</f>
        <v>228000000</v>
      </c>
      <c r="I17" s="138">
        <f t="shared" si="2"/>
        <v>420690088</v>
      </c>
      <c r="J17" s="138">
        <f>'PROJECTS DETAILS'!O1590</f>
        <v>-51500000</v>
      </c>
      <c r="K17" s="138">
        <f t="shared" si="3"/>
        <v>369190088</v>
      </c>
      <c r="L17" s="138">
        <f>SUM('PROJECTS DETAILS'!Q1590)</f>
        <v>94503308</v>
      </c>
    </row>
    <row r="18" spans="1:20" ht="15.75" customHeight="1">
      <c r="A18" s="20">
        <v>16</v>
      </c>
      <c r="B18" s="145" t="s">
        <v>192</v>
      </c>
      <c r="C18" s="93" t="e">
        <f>'PROJECTS DETAILS'!F1956</f>
        <v>#REF!</v>
      </c>
      <c r="D18" s="93">
        <f>'PROJECTS DETAILS'!I1945</f>
        <v>1029470860.6</v>
      </c>
      <c r="E18" s="137">
        <f>'PROJECTS DETAILS'!J1945</f>
        <v>2969626</v>
      </c>
      <c r="F18" s="137">
        <f t="shared" si="1"/>
        <v>1032440486.6</v>
      </c>
      <c r="G18" s="138">
        <f>'PROJECTS DETAILS'!L1946</f>
        <v>2320249755</v>
      </c>
      <c r="H18" s="138">
        <f>'PROJECTS DETAILS'!M1946</f>
        <v>376899464</v>
      </c>
      <c r="I18" s="138">
        <f t="shared" si="2"/>
        <v>2697149219</v>
      </c>
      <c r="J18" s="138">
        <f>'PROJECTS DETAILS'!O1946</f>
        <v>-494006800</v>
      </c>
      <c r="K18" s="138">
        <f t="shared" si="3"/>
        <v>2203142419</v>
      </c>
      <c r="L18" s="138">
        <f>'PROJECTS DETAILS'!Q1946</f>
        <v>647228763</v>
      </c>
    </row>
    <row r="19" spans="1:20" ht="15.75" customHeight="1">
      <c r="A19" s="36">
        <v>17</v>
      </c>
      <c r="B19" s="36" t="s">
        <v>193</v>
      </c>
      <c r="C19" s="93">
        <v>0</v>
      </c>
      <c r="D19" s="93">
        <f>'PROJECTS DETAILS'!I1955</f>
        <v>45000000</v>
      </c>
      <c r="E19" s="137">
        <f>'PROJECTS DETAILS'!J1955</f>
        <v>0</v>
      </c>
      <c r="F19" s="137">
        <f t="shared" si="1"/>
        <v>45000000</v>
      </c>
      <c r="G19" s="138">
        <f>'PROJECTS DETAILS'!L1955</f>
        <v>43736125</v>
      </c>
      <c r="H19" s="138">
        <f>'PROJECTS DETAILS'!M1955</f>
        <v>37000000</v>
      </c>
      <c r="I19" s="138">
        <f t="shared" si="2"/>
        <v>80736125</v>
      </c>
      <c r="J19" s="138">
        <f>'PROJECTS DETAILS'!O1955</f>
        <v>-14000000</v>
      </c>
      <c r="K19" s="138">
        <f t="shared" si="3"/>
        <v>66736125</v>
      </c>
      <c r="L19" s="138">
        <f>SUM('PROJECTS DETAILS'!Q1955)</f>
        <v>52448427</v>
      </c>
    </row>
    <row r="20" spans="1:20" ht="15.75" customHeight="1">
      <c r="A20" s="20">
        <v>18</v>
      </c>
      <c r="B20" s="96" t="s">
        <v>194</v>
      </c>
      <c r="C20" s="93">
        <f>'PROJECTS DETAILS'!F2114</f>
        <v>19821370</v>
      </c>
      <c r="D20" s="93">
        <f>'PROJECTS DETAILS'!I2114</f>
        <v>351231950</v>
      </c>
      <c r="E20" s="93">
        <f>'PROJECTS DETAILS'!J2114</f>
        <v>0</v>
      </c>
      <c r="F20" s="137">
        <f t="shared" si="1"/>
        <v>351231950</v>
      </c>
      <c r="G20" s="146">
        <f>'PROJECTS DETAILS'!L2114</f>
        <v>497732663</v>
      </c>
      <c r="H20" s="146">
        <f>'PROJECTS DETAILS'!M2114</f>
        <v>30191005</v>
      </c>
      <c r="I20" s="138">
        <f t="shared" si="2"/>
        <v>527923668</v>
      </c>
      <c r="J20" s="146">
        <f>'PROJECTS DETAILS'!O2114</f>
        <v>-35002848</v>
      </c>
      <c r="K20" s="138">
        <f t="shared" si="3"/>
        <v>492920820</v>
      </c>
      <c r="L20" s="138">
        <f>'PROJECTS DETAILS'!Q2114</f>
        <v>184211706</v>
      </c>
    </row>
    <row r="21" spans="1:20" ht="15.75" customHeight="1">
      <c r="A21" s="20">
        <v>19</v>
      </c>
      <c r="B21" s="96" t="s">
        <v>195</v>
      </c>
      <c r="C21" s="93" t="e">
        <f>'PROJECTS DETAILS'!F2189</f>
        <v>#REF!</v>
      </c>
      <c r="D21" s="93">
        <f>'PROJECTS DETAILS'!I2189</f>
        <v>136000000</v>
      </c>
      <c r="E21" s="93">
        <f>'PROJECTS DETAILS'!J2189</f>
        <v>0</v>
      </c>
      <c r="F21" s="137">
        <f t="shared" si="1"/>
        <v>136000000</v>
      </c>
      <c r="G21" s="146">
        <f>'PROJECTS DETAILS'!L2189</f>
        <v>262901048</v>
      </c>
      <c r="H21" s="146">
        <f>'PROJECTS DETAILS'!M2189</f>
        <v>-115000000</v>
      </c>
      <c r="I21" s="138">
        <f t="shared" si="2"/>
        <v>147901048</v>
      </c>
      <c r="J21" s="146">
        <f>'PROJECTS DETAILS'!O2189</f>
        <v>-60500000</v>
      </c>
      <c r="K21" s="138">
        <f t="shared" si="3"/>
        <v>87401048</v>
      </c>
      <c r="L21" s="138">
        <f>SUM('PROJECTS DETAILS'!Q2189)</f>
        <v>167901048</v>
      </c>
    </row>
    <row r="22" spans="1:20" ht="15.75" customHeight="1">
      <c r="A22" s="36">
        <v>20</v>
      </c>
      <c r="B22" s="36" t="s">
        <v>105</v>
      </c>
      <c r="C22" s="93">
        <f>'PROJECTS DETAILS'!F2217</f>
        <v>30258712</v>
      </c>
      <c r="D22" s="93">
        <f>'PROJECTS DETAILS'!I2217</f>
        <v>211251730</v>
      </c>
      <c r="E22" s="93">
        <f>'PROJECTS DETAILS'!J2217</f>
        <v>0</v>
      </c>
      <c r="F22" s="137">
        <f t="shared" si="1"/>
        <v>211251730</v>
      </c>
      <c r="G22" s="146">
        <f>'PROJECTS DETAILS'!L2217</f>
        <v>401325016</v>
      </c>
      <c r="H22" s="146">
        <f>'PROJECTS DETAILS'!M2217</f>
        <v>50216914</v>
      </c>
      <c r="I22" s="138">
        <f t="shared" si="2"/>
        <v>451541930</v>
      </c>
      <c r="J22" s="146">
        <f>'PROJECTS DETAILS'!O2217</f>
        <v>-30993018</v>
      </c>
      <c r="K22" s="138">
        <f t="shared" si="3"/>
        <v>420548912</v>
      </c>
      <c r="L22" s="138">
        <f>SUM('PROJECTS DETAILS'!Q2217)</f>
        <v>201542912</v>
      </c>
    </row>
    <row r="23" spans="1:20" ht="15.75" customHeight="1">
      <c r="A23" s="20">
        <v>21</v>
      </c>
      <c r="B23" s="36" t="s">
        <v>196</v>
      </c>
      <c r="C23" s="93">
        <f>'PROJECTS DETAILS'!F2230</f>
        <v>8000000</v>
      </c>
      <c r="D23" s="93">
        <f>'PROJECTS DETAILS'!I2230</f>
        <v>20000000</v>
      </c>
      <c r="E23" s="93">
        <f>'PROJECTS DETAILS'!J2230</f>
        <v>0</v>
      </c>
      <c r="F23" s="93">
        <f>'PROJECTS DETAILS'!I2230</f>
        <v>20000000</v>
      </c>
      <c r="G23" s="146">
        <f>'PROJECTS DETAILS'!L2230</f>
        <v>59100000</v>
      </c>
      <c r="H23" s="146">
        <f>'PROJECTS DETAILS'!M2230</f>
        <v>-11224898</v>
      </c>
      <c r="I23" s="138">
        <f t="shared" si="2"/>
        <v>47875102</v>
      </c>
      <c r="J23" s="146">
        <f>'PROJECTS DETAILS'!O2230</f>
        <v>-15000000</v>
      </c>
      <c r="K23" s="138">
        <f t="shared" si="3"/>
        <v>32875102</v>
      </c>
      <c r="L23" s="138">
        <f>'PROJECTS DETAILS'!Q2230</f>
        <v>17000000</v>
      </c>
    </row>
    <row r="24" spans="1:20" ht="15.75" customHeight="1">
      <c r="A24" s="20">
        <v>22</v>
      </c>
      <c r="B24" s="147" t="s">
        <v>180</v>
      </c>
      <c r="C24" s="148">
        <v>154491231</v>
      </c>
      <c r="D24" s="148">
        <f>ASSEMBLY!E221</f>
        <v>76722235</v>
      </c>
      <c r="E24" s="149">
        <f>ASSEMBLY!F221</f>
        <v>-41242609</v>
      </c>
      <c r="F24" s="137">
        <f t="shared" si="1"/>
        <v>35479626</v>
      </c>
      <c r="G24" s="150">
        <f>ASSEMBLY!H221</f>
        <v>18000000</v>
      </c>
      <c r="H24" s="150">
        <f>ASSEMBLY!I221</f>
        <v>0</v>
      </c>
      <c r="I24" s="138">
        <f t="shared" si="2"/>
        <v>18000000</v>
      </c>
      <c r="J24" s="150">
        <f>ASSEMBLY!K221</f>
        <v>0</v>
      </c>
      <c r="K24" s="138">
        <f t="shared" si="3"/>
        <v>18000000</v>
      </c>
      <c r="L24" s="138">
        <f>ASSEMBLY!M221</f>
        <v>0</v>
      </c>
    </row>
    <row r="25" spans="1:20" ht="15.75" customHeight="1">
      <c r="A25" s="151"/>
      <c r="B25" s="151" t="s">
        <v>106</v>
      </c>
      <c r="C25" s="152" t="e">
        <f>SUM(C3:C24)</f>
        <v>#REF!</v>
      </c>
      <c r="D25" s="152" t="e">
        <f>SUM(D3:D24)</f>
        <v>#REF!</v>
      </c>
      <c r="E25" s="152" t="e">
        <f>SUM(E3:E24)</f>
        <v>#REF!</v>
      </c>
      <c r="F25" s="152" t="e">
        <f>SUM(F3:F24)</f>
        <v>#REF!</v>
      </c>
      <c r="G25" s="153">
        <f t="shared" ref="G25:I25" si="8">SUM(G3:G24)</f>
        <v>7196409467</v>
      </c>
      <c r="H25" s="153">
        <f t="shared" si="8"/>
        <v>1617640973</v>
      </c>
      <c r="I25" s="153">
        <f t="shared" si="8"/>
        <v>8814050440</v>
      </c>
      <c r="J25" s="153">
        <f t="shared" ref="J25:L25" si="9">SUM(J3:J24)</f>
        <v>-1083603908</v>
      </c>
      <c r="K25" s="153">
        <f t="shared" si="9"/>
        <v>7730446532</v>
      </c>
      <c r="L25" s="153">
        <f t="shared" si="9"/>
        <v>5490901268</v>
      </c>
      <c r="M25" s="154"/>
      <c r="N25" s="154"/>
      <c r="O25" s="154"/>
      <c r="P25" s="154"/>
      <c r="Q25" s="154"/>
      <c r="R25" s="154"/>
      <c r="S25" s="154"/>
      <c r="T25" s="154"/>
    </row>
    <row r="26" spans="1:20" ht="15.75" hidden="1" customHeight="1">
      <c r="A26" s="155"/>
      <c r="B26" s="155"/>
      <c r="C26" s="156"/>
      <c r="D26" s="156"/>
      <c r="E26" s="156"/>
      <c r="F26" s="157"/>
      <c r="G26" s="158"/>
      <c r="H26" s="158"/>
      <c r="I26" s="158"/>
      <c r="J26" s="158"/>
      <c r="K26" s="158"/>
      <c r="L26" s="158"/>
      <c r="M26" s="154"/>
      <c r="N26" s="154"/>
      <c r="O26" s="154"/>
      <c r="P26" s="154"/>
      <c r="Q26" s="154"/>
      <c r="R26" s="154"/>
      <c r="S26" s="154"/>
      <c r="T26" s="154"/>
    </row>
    <row r="27" spans="1:20" ht="21" hidden="1" customHeight="1">
      <c r="A27" s="159"/>
      <c r="B27" s="159"/>
      <c r="C27" s="160"/>
      <c r="D27" s="106"/>
    </row>
    <row r="28" spans="1:20" ht="21" hidden="1" customHeight="1">
      <c r="A28" s="159"/>
      <c r="B28" s="159"/>
      <c r="C28" s="160"/>
      <c r="D28" s="160"/>
    </row>
    <row r="29" spans="1:20" ht="21" hidden="1" customHeight="1">
      <c r="A29" s="159"/>
      <c r="B29" s="130" t="s">
        <v>209</v>
      </c>
      <c r="C29" s="160"/>
      <c r="D29" s="160"/>
      <c r="E29" s="161"/>
      <c r="F29" s="160"/>
      <c r="G29" s="131" t="e">
        <f>G25+'SUMMARY RECURRENT'!G25</f>
        <v>#REF!</v>
      </c>
      <c r="I29" s="131" t="e">
        <f>I25+'SUMMARY RECURRENT'!I25</f>
        <v>#REF!</v>
      </c>
      <c r="K29" s="131">
        <f>K25+'SUMMARY RECURRENT'!K25</f>
        <v>20160899844</v>
      </c>
      <c r="L29" s="131">
        <f>L25+'SUMMARY RECURRENT'!L25</f>
        <v>17098096082</v>
      </c>
    </row>
    <row r="30" spans="1:20" ht="14.25" hidden="1" customHeight="1">
      <c r="B30" s="130" t="s">
        <v>210</v>
      </c>
      <c r="C30" s="160"/>
      <c r="D30" s="160"/>
      <c r="F30" s="160"/>
      <c r="G30" s="131">
        <f>'GRAND SUMMARY'!L23</f>
        <v>17098096082</v>
      </c>
      <c r="I30" s="131" t="e">
        <f>'GRAND SUMMARY'!#REF!</f>
        <v>#REF!</v>
      </c>
      <c r="K30" s="131" t="e">
        <f>'GRAND SUMMARY'!#REF!</f>
        <v>#REF!</v>
      </c>
      <c r="L30" s="131" t="e">
        <f>'GRAND SUMMARY'!#REF!</f>
        <v>#REF!</v>
      </c>
    </row>
    <row r="31" spans="1:20" ht="14.25" hidden="1" customHeight="1">
      <c r="C31" s="160"/>
      <c r="D31" s="160"/>
      <c r="G31" s="138" t="e">
        <f t="shared" ref="G31:L31" si="10">G29-G30</f>
        <v>#REF!</v>
      </c>
      <c r="H31" s="138"/>
      <c r="I31" s="138" t="e">
        <f t="shared" si="10"/>
        <v>#REF!</v>
      </c>
      <c r="J31" s="138"/>
      <c r="K31" s="138" t="e">
        <f t="shared" si="10"/>
        <v>#REF!</v>
      </c>
      <c r="L31" s="138" t="e">
        <f t="shared" si="10"/>
        <v>#REF!</v>
      </c>
    </row>
    <row r="32" spans="1:20" ht="14.25" customHeight="1">
      <c r="A32" s="130" t="s">
        <v>198</v>
      </c>
      <c r="C32" s="160"/>
      <c r="D32" s="160"/>
      <c r="L32" s="162">
        <f>L25/'GRAND SUMMARY'!L23</f>
        <v>0.32114109323438295</v>
      </c>
    </row>
    <row r="33" spans="3:11" ht="14.25" customHeight="1">
      <c r="C33" s="160"/>
      <c r="D33" s="160"/>
      <c r="H33" s="131" t="e">
        <f>H25+'SUMMARY RECURRENT'!H25</f>
        <v>#REF!</v>
      </c>
    </row>
    <row r="34" spans="3:11" ht="14.25" customHeight="1">
      <c r="C34" s="160"/>
      <c r="D34" s="160"/>
      <c r="H34" s="131" t="e">
        <f>'GRAND SUMMARY'!#REF!-'SUMMARY DEVELOP.'!H33</f>
        <v>#REF!</v>
      </c>
      <c r="K34" s="131">
        <f>K32-K33</f>
        <v>0</v>
      </c>
    </row>
    <row r="35" spans="3:11" ht="14.25" customHeight="1">
      <c r="C35" s="160"/>
      <c r="D35" s="160"/>
    </row>
    <row r="36" spans="3:11" ht="14.25" customHeight="1">
      <c r="C36" s="160"/>
      <c r="D36" s="160"/>
    </row>
    <row r="37" spans="3:11" ht="14.25" customHeight="1">
      <c r="C37" s="160"/>
      <c r="D37" s="160"/>
    </row>
    <row r="38" spans="3:11" ht="14.25" customHeight="1">
      <c r="C38" s="160"/>
      <c r="D38" s="160"/>
    </row>
    <row r="39" spans="3:11" ht="14.25" customHeight="1">
      <c r="C39" s="160"/>
      <c r="D39" s="160"/>
    </row>
    <row r="40" spans="3:11" ht="14.25" customHeight="1">
      <c r="C40" s="160"/>
      <c r="D40" s="160"/>
    </row>
    <row r="41" spans="3:11" ht="14.25" customHeight="1">
      <c r="C41" s="160"/>
      <c r="D41" s="160"/>
    </row>
    <row r="42" spans="3:11" ht="14.25" customHeight="1">
      <c r="C42" s="160"/>
      <c r="D42" s="160"/>
    </row>
    <row r="43" spans="3:11" ht="14.25" customHeight="1">
      <c r="C43" s="160"/>
      <c r="D43" s="160"/>
    </row>
    <row r="44" spans="3:11" ht="14.25" customHeight="1">
      <c r="C44" s="160"/>
      <c r="D44" s="160"/>
    </row>
    <row r="45" spans="3:11" ht="14.25" customHeight="1">
      <c r="C45" s="160"/>
      <c r="D45" s="160"/>
    </row>
    <row r="46" spans="3:11" ht="14.25" customHeight="1">
      <c r="C46" s="160"/>
      <c r="D46" s="160"/>
    </row>
    <row r="47" spans="3:11" ht="14.25" customHeight="1">
      <c r="C47" s="160"/>
      <c r="D47" s="160"/>
    </row>
    <row r="48" spans="3:11" ht="14.25" customHeight="1">
      <c r="C48" s="160"/>
      <c r="D48" s="160"/>
    </row>
    <row r="49" spans="3:4" ht="14.25" customHeight="1">
      <c r="C49" s="160"/>
      <c r="D49" s="160"/>
    </row>
    <row r="50" spans="3:4" ht="14.25" customHeight="1">
      <c r="C50" s="160"/>
      <c r="D50" s="160"/>
    </row>
    <row r="51" spans="3:4" ht="14.25" customHeight="1">
      <c r="C51" s="160"/>
      <c r="D51" s="160"/>
    </row>
    <row r="52" spans="3:4" ht="14.25" customHeight="1">
      <c r="C52" s="160"/>
      <c r="D52" s="160"/>
    </row>
    <row r="53" spans="3:4" ht="14.25" customHeight="1">
      <c r="C53" s="160"/>
      <c r="D53" s="160"/>
    </row>
    <row r="54" spans="3:4" ht="14.25" customHeight="1">
      <c r="C54" s="160"/>
      <c r="D54" s="160"/>
    </row>
    <row r="55" spans="3:4" ht="14.25" customHeight="1">
      <c r="C55" s="160"/>
      <c r="D55" s="160"/>
    </row>
    <row r="56" spans="3:4" ht="14.25" customHeight="1">
      <c r="C56" s="160"/>
      <c r="D56" s="160"/>
    </row>
    <row r="57" spans="3:4" ht="14.25" customHeight="1">
      <c r="C57" s="160"/>
      <c r="D57" s="160"/>
    </row>
    <row r="58" spans="3:4" ht="14.25" customHeight="1">
      <c r="C58" s="160"/>
      <c r="D58" s="160"/>
    </row>
    <row r="59" spans="3:4" ht="14.25" customHeight="1">
      <c r="C59" s="160"/>
      <c r="D59" s="160"/>
    </row>
    <row r="60" spans="3:4" ht="14.25" customHeight="1">
      <c r="C60" s="160"/>
      <c r="D60" s="160"/>
    </row>
    <row r="61" spans="3:4" ht="14.25" customHeight="1">
      <c r="C61" s="160"/>
      <c r="D61" s="160"/>
    </row>
    <row r="62" spans="3:4" ht="14.25" customHeight="1">
      <c r="C62" s="160"/>
      <c r="D62" s="160"/>
    </row>
    <row r="63" spans="3:4" ht="14.25" customHeight="1">
      <c r="C63" s="160"/>
      <c r="D63" s="160"/>
    </row>
    <row r="64" spans="3:4" ht="14.25" customHeight="1">
      <c r="C64" s="160"/>
      <c r="D64" s="160"/>
    </row>
    <row r="65" spans="3:4" ht="14.25" customHeight="1">
      <c r="C65" s="160"/>
      <c r="D65" s="160"/>
    </row>
    <row r="66" spans="3:4" ht="14.25" customHeight="1">
      <c r="C66" s="160"/>
      <c r="D66" s="160"/>
    </row>
    <row r="67" spans="3:4" ht="14.25" customHeight="1">
      <c r="C67" s="160"/>
      <c r="D67" s="160"/>
    </row>
    <row r="68" spans="3:4" ht="14.25" customHeight="1">
      <c r="C68" s="160"/>
      <c r="D68" s="160"/>
    </row>
    <row r="69" spans="3:4" ht="14.25" customHeight="1">
      <c r="C69" s="160"/>
      <c r="D69" s="160"/>
    </row>
    <row r="70" spans="3:4" ht="14.25" customHeight="1">
      <c r="C70" s="160"/>
      <c r="D70" s="160"/>
    </row>
    <row r="71" spans="3:4" ht="14.25" customHeight="1">
      <c r="C71" s="160"/>
      <c r="D71" s="160"/>
    </row>
    <row r="72" spans="3:4" ht="14.25" customHeight="1">
      <c r="C72" s="160"/>
      <c r="D72" s="160"/>
    </row>
    <row r="73" spans="3:4" ht="14.25" customHeight="1">
      <c r="C73" s="160"/>
      <c r="D73" s="160"/>
    </row>
    <row r="74" spans="3:4" ht="14.25" customHeight="1">
      <c r="C74" s="160"/>
      <c r="D74" s="160"/>
    </row>
    <row r="75" spans="3:4" ht="14.25" customHeight="1">
      <c r="C75" s="160"/>
      <c r="D75" s="160"/>
    </row>
    <row r="76" spans="3:4" ht="14.25" customHeight="1">
      <c r="C76" s="160"/>
      <c r="D76" s="160"/>
    </row>
    <row r="77" spans="3:4" ht="14.25" customHeight="1">
      <c r="C77" s="160"/>
      <c r="D77" s="160"/>
    </row>
    <row r="78" spans="3:4" ht="14.25" customHeight="1">
      <c r="C78" s="160"/>
      <c r="D78" s="160"/>
    </row>
    <row r="79" spans="3:4" ht="14.25" customHeight="1">
      <c r="C79" s="160"/>
      <c r="D79" s="160"/>
    </row>
    <row r="80" spans="3:4" ht="14.25" customHeight="1">
      <c r="C80" s="160"/>
      <c r="D80" s="160"/>
    </row>
    <row r="81" spans="3:4" ht="14.25" customHeight="1">
      <c r="C81" s="160"/>
      <c r="D81" s="160"/>
    </row>
    <row r="82" spans="3:4" ht="14.25" customHeight="1">
      <c r="C82" s="160"/>
      <c r="D82" s="160"/>
    </row>
    <row r="83" spans="3:4" ht="14.25" customHeight="1">
      <c r="C83" s="160"/>
      <c r="D83" s="160"/>
    </row>
    <row r="84" spans="3:4" ht="14.25" customHeight="1">
      <c r="C84" s="160"/>
      <c r="D84" s="160"/>
    </row>
    <row r="85" spans="3:4" ht="14.25" customHeight="1">
      <c r="C85" s="160"/>
      <c r="D85" s="160"/>
    </row>
    <row r="86" spans="3:4" ht="14.25" customHeight="1">
      <c r="C86" s="160"/>
      <c r="D86" s="160"/>
    </row>
    <row r="87" spans="3:4" ht="14.25" customHeight="1">
      <c r="C87" s="160"/>
      <c r="D87" s="160"/>
    </row>
    <row r="88" spans="3:4" ht="14.25" customHeight="1">
      <c r="C88" s="160"/>
      <c r="D88" s="160"/>
    </row>
    <row r="89" spans="3:4" ht="14.25" customHeight="1">
      <c r="C89" s="160"/>
      <c r="D89" s="160"/>
    </row>
    <row r="90" spans="3:4" ht="14.25" customHeight="1">
      <c r="C90" s="160"/>
      <c r="D90" s="160"/>
    </row>
    <row r="91" spans="3:4" ht="14.25" customHeight="1">
      <c r="C91" s="160"/>
      <c r="D91" s="160"/>
    </row>
    <row r="92" spans="3:4" ht="14.25" customHeight="1">
      <c r="C92" s="160"/>
      <c r="D92" s="160"/>
    </row>
    <row r="93" spans="3:4" ht="14.25" customHeight="1">
      <c r="C93" s="160"/>
      <c r="D93" s="160"/>
    </row>
    <row r="94" spans="3:4" ht="14.25" customHeight="1">
      <c r="C94" s="160"/>
      <c r="D94" s="160"/>
    </row>
    <row r="95" spans="3:4" ht="14.25" customHeight="1">
      <c r="C95" s="160"/>
      <c r="D95" s="160"/>
    </row>
    <row r="96" spans="3:4" ht="14.25" customHeight="1">
      <c r="C96" s="160"/>
      <c r="D96" s="160"/>
    </row>
    <row r="97" spans="3:4" ht="14.25" customHeight="1">
      <c r="C97" s="160"/>
      <c r="D97" s="160"/>
    </row>
    <row r="98" spans="3:4" ht="14.25" customHeight="1">
      <c r="C98" s="160"/>
      <c r="D98" s="160"/>
    </row>
    <row r="99" spans="3:4" ht="14.25" customHeight="1">
      <c r="C99" s="160"/>
      <c r="D99" s="160"/>
    </row>
    <row r="100" spans="3:4" ht="14.25" customHeight="1">
      <c r="C100" s="160"/>
      <c r="D100" s="160"/>
    </row>
    <row r="101" spans="3:4" ht="14.25" customHeight="1">
      <c r="C101" s="160"/>
      <c r="D101" s="160"/>
    </row>
    <row r="102" spans="3:4" ht="14.25" customHeight="1">
      <c r="C102" s="160"/>
      <c r="D102" s="160"/>
    </row>
    <row r="103" spans="3:4" ht="14.25" customHeight="1">
      <c r="C103" s="160"/>
      <c r="D103" s="160"/>
    </row>
    <row r="104" spans="3:4" ht="14.25" customHeight="1">
      <c r="C104" s="160"/>
      <c r="D104" s="160"/>
    </row>
    <row r="105" spans="3:4" ht="14.25" customHeight="1">
      <c r="C105" s="160"/>
      <c r="D105" s="160"/>
    </row>
    <row r="106" spans="3:4" ht="14.25" customHeight="1">
      <c r="C106" s="160"/>
      <c r="D106" s="160"/>
    </row>
    <row r="107" spans="3:4" ht="14.25" customHeight="1">
      <c r="C107" s="160"/>
      <c r="D107" s="160"/>
    </row>
    <row r="108" spans="3:4" ht="14.25" customHeight="1">
      <c r="C108" s="160"/>
      <c r="D108" s="160"/>
    </row>
    <row r="109" spans="3:4" ht="14.25" customHeight="1">
      <c r="C109" s="160"/>
      <c r="D109" s="160"/>
    </row>
    <row r="110" spans="3:4" ht="14.25" customHeight="1">
      <c r="C110" s="160"/>
      <c r="D110" s="160"/>
    </row>
    <row r="111" spans="3:4" ht="14.25" customHeight="1">
      <c r="C111" s="160"/>
      <c r="D111" s="160"/>
    </row>
    <row r="112" spans="3:4" ht="14.25" customHeight="1">
      <c r="C112" s="160"/>
      <c r="D112" s="160"/>
    </row>
    <row r="113" spans="3:4" ht="14.25" customHeight="1">
      <c r="C113" s="160"/>
      <c r="D113" s="160"/>
    </row>
    <row r="114" spans="3:4" ht="14.25" customHeight="1">
      <c r="C114" s="160"/>
      <c r="D114" s="160"/>
    </row>
    <row r="115" spans="3:4" ht="14.25" customHeight="1">
      <c r="C115" s="160"/>
      <c r="D115" s="160"/>
    </row>
    <row r="116" spans="3:4" ht="14.25" customHeight="1">
      <c r="C116" s="160"/>
      <c r="D116" s="160"/>
    </row>
    <row r="117" spans="3:4" ht="14.25" customHeight="1">
      <c r="C117" s="160"/>
      <c r="D117" s="160"/>
    </row>
    <row r="118" spans="3:4" ht="14.25" customHeight="1">
      <c r="C118" s="160"/>
      <c r="D118" s="160"/>
    </row>
    <row r="119" spans="3:4" ht="14.25" customHeight="1">
      <c r="C119" s="160"/>
      <c r="D119" s="160"/>
    </row>
    <row r="120" spans="3:4" ht="14.25" customHeight="1">
      <c r="C120" s="160"/>
      <c r="D120" s="160"/>
    </row>
    <row r="121" spans="3:4" ht="14.25" customHeight="1">
      <c r="C121" s="160"/>
      <c r="D121" s="160"/>
    </row>
    <row r="122" spans="3:4" ht="14.25" customHeight="1">
      <c r="C122" s="160"/>
      <c r="D122" s="160"/>
    </row>
    <row r="123" spans="3:4" ht="14.25" customHeight="1">
      <c r="C123" s="160"/>
      <c r="D123" s="160"/>
    </row>
    <row r="124" spans="3:4" ht="14.25" customHeight="1">
      <c r="C124" s="160"/>
      <c r="D124" s="160"/>
    </row>
    <row r="125" spans="3:4" ht="14.25" customHeight="1">
      <c r="C125" s="160"/>
      <c r="D125" s="160"/>
    </row>
    <row r="126" spans="3:4" ht="14.25" customHeight="1">
      <c r="C126" s="160"/>
      <c r="D126" s="160"/>
    </row>
    <row r="127" spans="3:4" ht="14.25" customHeight="1">
      <c r="C127" s="160"/>
      <c r="D127" s="160"/>
    </row>
    <row r="128" spans="3:4" ht="14.25" customHeight="1">
      <c r="C128" s="160"/>
      <c r="D128" s="160"/>
    </row>
    <row r="129" spans="3:4" ht="14.25" customHeight="1">
      <c r="C129" s="160"/>
      <c r="D129" s="160"/>
    </row>
    <row r="130" spans="3:4" ht="14.25" customHeight="1">
      <c r="C130" s="160"/>
      <c r="D130" s="160"/>
    </row>
    <row r="131" spans="3:4" ht="14.25" customHeight="1">
      <c r="C131" s="160"/>
      <c r="D131" s="160"/>
    </row>
    <row r="132" spans="3:4" ht="14.25" customHeight="1">
      <c r="C132" s="160"/>
      <c r="D132" s="160"/>
    </row>
    <row r="133" spans="3:4" ht="14.25" customHeight="1">
      <c r="C133" s="160"/>
      <c r="D133" s="160"/>
    </row>
    <row r="134" spans="3:4" ht="14.25" customHeight="1">
      <c r="C134" s="160"/>
      <c r="D134" s="160"/>
    </row>
    <row r="135" spans="3:4" ht="14.25" customHeight="1">
      <c r="C135" s="160"/>
      <c r="D135" s="160"/>
    </row>
    <row r="136" spans="3:4" ht="14.25" customHeight="1">
      <c r="C136" s="160"/>
      <c r="D136" s="160"/>
    </row>
    <row r="137" spans="3:4" ht="14.25" customHeight="1">
      <c r="C137" s="160"/>
      <c r="D137" s="160"/>
    </row>
    <row r="138" spans="3:4" ht="14.25" customHeight="1">
      <c r="C138" s="160"/>
      <c r="D138" s="160"/>
    </row>
    <row r="139" spans="3:4" ht="14.25" customHeight="1">
      <c r="C139" s="160"/>
      <c r="D139" s="160"/>
    </row>
    <row r="140" spans="3:4" ht="14.25" customHeight="1">
      <c r="C140" s="160"/>
      <c r="D140" s="160"/>
    </row>
    <row r="141" spans="3:4" ht="14.25" customHeight="1">
      <c r="C141" s="160"/>
      <c r="D141" s="160"/>
    </row>
    <row r="142" spans="3:4" ht="14.25" customHeight="1">
      <c r="C142" s="160"/>
      <c r="D142" s="160"/>
    </row>
    <row r="143" spans="3:4" ht="14.25" customHeight="1">
      <c r="C143" s="160"/>
      <c r="D143" s="160"/>
    </row>
    <row r="144" spans="3:4" ht="14.25" customHeight="1">
      <c r="C144" s="160"/>
      <c r="D144" s="160"/>
    </row>
    <row r="145" spans="3:4" ht="14.25" customHeight="1">
      <c r="C145" s="160"/>
      <c r="D145" s="160"/>
    </row>
    <row r="146" spans="3:4" ht="14.25" customHeight="1">
      <c r="C146" s="160"/>
      <c r="D146" s="160"/>
    </row>
    <row r="147" spans="3:4" ht="14.25" customHeight="1">
      <c r="C147" s="160"/>
      <c r="D147" s="160"/>
    </row>
    <row r="148" spans="3:4" ht="14.25" customHeight="1">
      <c r="C148" s="160"/>
      <c r="D148" s="160"/>
    </row>
    <row r="149" spans="3:4" ht="14.25" customHeight="1">
      <c r="C149" s="160"/>
      <c r="D149" s="160"/>
    </row>
    <row r="150" spans="3:4" ht="14.25" customHeight="1">
      <c r="C150" s="160"/>
      <c r="D150" s="160"/>
    </row>
    <row r="151" spans="3:4" ht="14.25" customHeight="1">
      <c r="C151" s="160"/>
      <c r="D151" s="160"/>
    </row>
    <row r="152" spans="3:4" ht="14.25" customHeight="1">
      <c r="C152" s="160"/>
      <c r="D152" s="160"/>
    </row>
    <row r="153" spans="3:4" ht="14.25" customHeight="1">
      <c r="C153" s="160"/>
      <c r="D153" s="160"/>
    </row>
    <row r="154" spans="3:4" ht="14.25" customHeight="1">
      <c r="C154" s="160"/>
      <c r="D154" s="160"/>
    </row>
    <row r="155" spans="3:4" ht="14.25" customHeight="1">
      <c r="C155" s="160"/>
      <c r="D155" s="160"/>
    </row>
    <row r="156" spans="3:4" ht="14.25" customHeight="1">
      <c r="C156" s="160"/>
      <c r="D156" s="160"/>
    </row>
    <row r="157" spans="3:4" ht="14.25" customHeight="1">
      <c r="C157" s="160"/>
      <c r="D157" s="160"/>
    </row>
    <row r="158" spans="3:4" ht="14.25" customHeight="1">
      <c r="C158" s="160"/>
      <c r="D158" s="160"/>
    </row>
    <row r="159" spans="3:4" ht="14.25" customHeight="1">
      <c r="C159" s="160"/>
      <c r="D159" s="160"/>
    </row>
    <row r="160" spans="3:4" ht="14.25" customHeight="1">
      <c r="C160" s="160"/>
      <c r="D160" s="160"/>
    </row>
    <row r="161" spans="3:4" ht="14.25" customHeight="1">
      <c r="C161" s="160"/>
      <c r="D161" s="160"/>
    </row>
    <row r="162" spans="3:4" ht="14.25" customHeight="1">
      <c r="C162" s="160"/>
      <c r="D162" s="160"/>
    </row>
    <row r="163" spans="3:4" ht="14.25" customHeight="1">
      <c r="C163" s="160"/>
      <c r="D163" s="160"/>
    </row>
    <row r="164" spans="3:4" ht="14.25" customHeight="1">
      <c r="C164" s="160"/>
      <c r="D164" s="160"/>
    </row>
    <row r="165" spans="3:4" ht="14.25" customHeight="1">
      <c r="C165" s="160"/>
      <c r="D165" s="160"/>
    </row>
    <row r="166" spans="3:4" ht="14.25" customHeight="1">
      <c r="C166" s="160"/>
      <c r="D166" s="160"/>
    </row>
    <row r="167" spans="3:4" ht="14.25" customHeight="1">
      <c r="C167" s="160"/>
      <c r="D167" s="160"/>
    </row>
    <row r="168" spans="3:4" ht="14.25" customHeight="1">
      <c r="C168" s="160"/>
      <c r="D168" s="160"/>
    </row>
    <row r="169" spans="3:4" ht="14.25" customHeight="1">
      <c r="C169" s="160"/>
      <c r="D169" s="160"/>
    </row>
    <row r="170" spans="3:4" ht="14.25" customHeight="1">
      <c r="C170" s="160"/>
      <c r="D170" s="160"/>
    </row>
    <row r="171" spans="3:4" ht="14.25" customHeight="1">
      <c r="C171" s="160"/>
      <c r="D171" s="160"/>
    </row>
    <row r="172" spans="3:4" ht="14.25" customHeight="1">
      <c r="C172" s="160"/>
      <c r="D172" s="160"/>
    </row>
    <row r="173" spans="3:4" ht="14.25" customHeight="1">
      <c r="C173" s="160"/>
      <c r="D173" s="160"/>
    </row>
    <row r="174" spans="3:4" ht="14.25" customHeight="1">
      <c r="C174" s="160"/>
      <c r="D174" s="160"/>
    </row>
    <row r="175" spans="3:4" ht="14.25" customHeight="1">
      <c r="C175" s="160"/>
      <c r="D175" s="160"/>
    </row>
    <row r="176" spans="3:4" ht="14.25" customHeight="1">
      <c r="C176" s="160"/>
      <c r="D176" s="160"/>
    </row>
    <row r="177" spans="3:4" ht="14.25" customHeight="1">
      <c r="C177" s="160"/>
      <c r="D177" s="160"/>
    </row>
    <row r="178" spans="3:4" ht="14.25" customHeight="1">
      <c r="C178" s="160"/>
      <c r="D178" s="160"/>
    </row>
    <row r="179" spans="3:4" ht="14.25" customHeight="1">
      <c r="C179" s="160"/>
      <c r="D179" s="160"/>
    </row>
    <row r="180" spans="3:4" ht="14.25" customHeight="1">
      <c r="C180" s="160"/>
      <c r="D180" s="160"/>
    </row>
    <row r="181" spans="3:4" ht="14.25" customHeight="1">
      <c r="C181" s="160"/>
      <c r="D181" s="160"/>
    </row>
    <row r="182" spans="3:4" ht="14.25" customHeight="1">
      <c r="C182" s="160"/>
      <c r="D182" s="160"/>
    </row>
    <row r="183" spans="3:4" ht="14.25" customHeight="1">
      <c r="C183" s="160"/>
      <c r="D183" s="160"/>
    </row>
    <row r="184" spans="3:4" ht="14.25" customHeight="1">
      <c r="C184" s="160"/>
      <c r="D184" s="160"/>
    </row>
    <row r="185" spans="3:4" ht="14.25" customHeight="1">
      <c r="C185" s="160"/>
      <c r="D185" s="160"/>
    </row>
    <row r="186" spans="3:4" ht="14.25" customHeight="1">
      <c r="C186" s="160"/>
      <c r="D186" s="160"/>
    </row>
    <row r="187" spans="3:4" ht="14.25" customHeight="1">
      <c r="C187" s="160"/>
      <c r="D187" s="160"/>
    </row>
    <row r="188" spans="3:4" ht="14.25" customHeight="1">
      <c r="C188" s="160"/>
      <c r="D188" s="160"/>
    </row>
    <row r="189" spans="3:4" ht="14.25" customHeight="1">
      <c r="C189" s="160"/>
      <c r="D189" s="160"/>
    </row>
    <row r="190" spans="3:4" ht="14.25" customHeight="1">
      <c r="C190" s="160"/>
      <c r="D190" s="160"/>
    </row>
    <row r="191" spans="3:4" ht="14.25" customHeight="1">
      <c r="C191" s="160"/>
      <c r="D191" s="160"/>
    </row>
    <row r="192" spans="3:4" ht="14.25" customHeight="1">
      <c r="C192" s="160"/>
      <c r="D192" s="160"/>
    </row>
    <row r="193" spans="3:4" ht="14.25" customHeight="1">
      <c r="C193" s="160"/>
      <c r="D193" s="160"/>
    </row>
    <row r="194" spans="3:4" ht="14.25" customHeight="1">
      <c r="C194" s="160"/>
      <c r="D194" s="160"/>
    </row>
    <row r="195" spans="3:4" ht="14.25" customHeight="1">
      <c r="C195" s="160"/>
      <c r="D195" s="160"/>
    </row>
    <row r="196" spans="3:4" ht="14.25" customHeight="1">
      <c r="C196" s="160"/>
      <c r="D196" s="160"/>
    </row>
    <row r="197" spans="3:4" ht="14.25" customHeight="1">
      <c r="C197" s="160"/>
      <c r="D197" s="160"/>
    </row>
    <row r="198" spans="3:4" ht="14.25" customHeight="1">
      <c r="C198" s="160"/>
      <c r="D198" s="160"/>
    </row>
    <row r="199" spans="3:4" ht="14.25" customHeight="1">
      <c r="C199" s="160"/>
      <c r="D199" s="160"/>
    </row>
    <row r="200" spans="3:4" ht="14.25" customHeight="1">
      <c r="C200" s="160"/>
      <c r="D200" s="160"/>
    </row>
    <row r="201" spans="3:4" ht="14.25" customHeight="1">
      <c r="C201" s="160"/>
      <c r="D201" s="160"/>
    </row>
    <row r="202" spans="3:4" ht="14.25" customHeight="1">
      <c r="C202" s="160"/>
      <c r="D202" s="160"/>
    </row>
    <row r="203" spans="3:4" ht="14.25" customHeight="1">
      <c r="C203" s="160"/>
      <c r="D203" s="160"/>
    </row>
    <row r="204" spans="3:4" ht="14.25" customHeight="1">
      <c r="C204" s="160"/>
      <c r="D204" s="160"/>
    </row>
    <row r="205" spans="3:4" ht="14.25" customHeight="1">
      <c r="C205" s="160"/>
      <c r="D205" s="160"/>
    </row>
    <row r="206" spans="3:4" ht="14.25" customHeight="1">
      <c r="C206" s="160"/>
      <c r="D206" s="160"/>
    </row>
    <row r="207" spans="3:4" ht="14.25" customHeight="1">
      <c r="C207" s="160"/>
      <c r="D207" s="160"/>
    </row>
    <row r="208" spans="3:4" ht="14.25" customHeight="1">
      <c r="C208" s="160"/>
      <c r="D208" s="160"/>
    </row>
    <row r="209" spans="3:4" ht="14.25" customHeight="1">
      <c r="C209" s="160"/>
      <c r="D209" s="160"/>
    </row>
    <row r="210" spans="3:4" ht="14.25" customHeight="1">
      <c r="C210" s="160"/>
      <c r="D210" s="160"/>
    </row>
    <row r="211" spans="3:4" ht="14.25" customHeight="1">
      <c r="C211" s="160"/>
      <c r="D211" s="160"/>
    </row>
    <row r="212" spans="3:4" ht="14.25" customHeight="1">
      <c r="C212" s="160"/>
      <c r="D212" s="160"/>
    </row>
    <row r="213" spans="3:4" ht="14.25" customHeight="1">
      <c r="C213" s="160"/>
      <c r="D213" s="160"/>
    </row>
    <row r="214" spans="3:4" ht="14.25" customHeight="1">
      <c r="C214" s="160"/>
      <c r="D214" s="160"/>
    </row>
    <row r="215" spans="3:4" ht="14.25" customHeight="1">
      <c r="C215" s="160"/>
      <c r="D215" s="160"/>
    </row>
    <row r="216" spans="3:4" ht="14.25" customHeight="1">
      <c r="C216" s="160"/>
      <c r="D216" s="160"/>
    </row>
    <row r="217" spans="3:4" ht="14.25" customHeight="1">
      <c r="C217" s="160"/>
      <c r="D217" s="160"/>
    </row>
    <row r="218" spans="3:4" ht="14.25" customHeight="1">
      <c r="C218" s="160"/>
      <c r="D218" s="160"/>
    </row>
    <row r="219" spans="3:4" ht="14.25" customHeight="1">
      <c r="C219" s="160"/>
      <c r="D219" s="160"/>
    </row>
    <row r="220" spans="3:4" ht="14.25" customHeight="1">
      <c r="C220" s="160"/>
      <c r="D220" s="160"/>
    </row>
    <row r="221" spans="3:4" ht="14.25" customHeight="1">
      <c r="C221" s="160"/>
      <c r="D221" s="160"/>
    </row>
    <row r="222" spans="3:4" ht="14.25" customHeight="1">
      <c r="C222" s="160"/>
      <c r="D222" s="160"/>
    </row>
    <row r="223" spans="3:4" ht="14.25" customHeight="1">
      <c r="C223" s="160"/>
      <c r="D223" s="160"/>
    </row>
    <row r="224" spans="3:4" ht="14.25" customHeight="1">
      <c r="C224" s="160"/>
      <c r="D224" s="160"/>
    </row>
    <row r="225" spans="3:4" ht="14.25" customHeight="1">
      <c r="C225" s="160"/>
      <c r="D225" s="160"/>
    </row>
    <row r="226" spans="3:4" ht="14.25" customHeight="1">
      <c r="C226" s="160"/>
      <c r="D226" s="160"/>
    </row>
    <row r="227" spans="3:4" ht="15.75" customHeight="1">
      <c r="C227" s="160"/>
      <c r="D227" s="160"/>
    </row>
    <row r="228" spans="3:4" ht="15.75" customHeight="1">
      <c r="C228" s="160"/>
      <c r="D228" s="160"/>
    </row>
    <row r="229" spans="3:4" ht="15.75" customHeight="1">
      <c r="C229" s="160"/>
      <c r="D229" s="160"/>
    </row>
    <row r="230" spans="3:4" ht="15.75" customHeight="1">
      <c r="C230" s="160"/>
      <c r="D230" s="160"/>
    </row>
    <row r="231" spans="3:4" ht="15.75" customHeight="1">
      <c r="C231" s="160"/>
      <c r="D231" s="160"/>
    </row>
    <row r="232" spans="3:4" ht="15.75" customHeight="1">
      <c r="C232" s="160"/>
      <c r="D232" s="160"/>
    </row>
    <row r="233" spans="3:4" ht="15.75" customHeight="1">
      <c r="C233" s="160"/>
      <c r="D233" s="160"/>
    </row>
    <row r="234" spans="3:4" ht="15.75" customHeight="1">
      <c r="C234" s="160"/>
      <c r="D234" s="160"/>
    </row>
    <row r="235" spans="3:4" ht="15.75" customHeight="1">
      <c r="C235" s="160"/>
      <c r="D235" s="160"/>
    </row>
    <row r="236" spans="3:4" ht="15.75" customHeight="1">
      <c r="C236" s="160"/>
      <c r="D236" s="160"/>
    </row>
    <row r="237" spans="3:4" ht="15.75" customHeight="1">
      <c r="C237" s="160"/>
      <c r="D237" s="160"/>
    </row>
    <row r="238" spans="3:4" ht="15.75" customHeight="1">
      <c r="C238" s="160"/>
      <c r="D238" s="160"/>
    </row>
    <row r="239" spans="3:4" ht="15.75" customHeight="1">
      <c r="C239" s="160"/>
      <c r="D239" s="160"/>
    </row>
    <row r="240" spans="3:4" ht="15.75" customHeight="1">
      <c r="C240" s="160"/>
      <c r="D240" s="160"/>
    </row>
    <row r="241" spans="3:4" ht="15.75" customHeight="1">
      <c r="C241" s="160"/>
      <c r="D241" s="160"/>
    </row>
    <row r="242" spans="3:4" ht="15.75" customHeight="1">
      <c r="C242" s="160"/>
      <c r="D242" s="160"/>
    </row>
    <row r="243" spans="3:4" ht="15.75" customHeight="1">
      <c r="C243" s="160"/>
      <c r="D243" s="160"/>
    </row>
    <row r="244" spans="3:4" ht="15.75" customHeight="1">
      <c r="C244" s="160"/>
      <c r="D244" s="160"/>
    </row>
    <row r="245" spans="3:4" ht="15.75" customHeight="1">
      <c r="C245" s="160"/>
      <c r="D245" s="160"/>
    </row>
    <row r="246" spans="3:4" ht="15.75" customHeight="1">
      <c r="C246" s="160"/>
      <c r="D246" s="160"/>
    </row>
    <row r="247" spans="3:4" ht="15.75" customHeight="1">
      <c r="C247" s="160"/>
      <c r="D247" s="160"/>
    </row>
    <row r="248" spans="3:4" ht="15.75" customHeight="1">
      <c r="C248" s="160"/>
      <c r="D248" s="160"/>
    </row>
    <row r="249" spans="3:4" ht="15.75" customHeight="1">
      <c r="C249" s="160"/>
      <c r="D249" s="160"/>
    </row>
    <row r="250" spans="3:4" ht="15.75" customHeight="1">
      <c r="C250" s="160"/>
      <c r="D250" s="160"/>
    </row>
    <row r="251" spans="3:4" ht="15.75" customHeight="1">
      <c r="C251" s="160"/>
      <c r="D251" s="160"/>
    </row>
    <row r="252" spans="3:4" ht="15.75" customHeight="1">
      <c r="C252" s="160"/>
      <c r="D252" s="160"/>
    </row>
    <row r="253" spans="3:4" ht="15.75" customHeight="1">
      <c r="C253" s="160"/>
      <c r="D253" s="160"/>
    </row>
    <row r="254" spans="3:4" ht="15.75" customHeight="1">
      <c r="C254" s="160"/>
      <c r="D254" s="160"/>
    </row>
    <row r="255" spans="3:4" ht="15.75" customHeight="1">
      <c r="C255" s="160"/>
      <c r="D255" s="160"/>
    </row>
    <row r="256" spans="3:4" ht="15.75" customHeight="1">
      <c r="C256" s="160"/>
      <c r="D256" s="160"/>
    </row>
    <row r="257" spans="3:4" ht="15.75" customHeight="1">
      <c r="C257" s="160"/>
      <c r="D257" s="160"/>
    </row>
    <row r="258" spans="3:4" ht="15.75" customHeight="1">
      <c r="C258" s="160"/>
      <c r="D258" s="160"/>
    </row>
    <row r="259" spans="3:4" ht="15.75" customHeight="1">
      <c r="C259" s="160"/>
      <c r="D259" s="160"/>
    </row>
    <row r="260" spans="3:4" ht="15.75" customHeight="1">
      <c r="C260" s="160"/>
      <c r="D260" s="160"/>
    </row>
    <row r="261" spans="3:4" ht="15.75" customHeight="1">
      <c r="C261" s="160"/>
      <c r="D261" s="160"/>
    </row>
    <row r="262" spans="3:4" ht="15.75" customHeight="1">
      <c r="C262" s="160"/>
      <c r="D262" s="160"/>
    </row>
    <row r="263" spans="3:4" ht="15.75" customHeight="1">
      <c r="C263" s="160"/>
      <c r="D263" s="160"/>
    </row>
    <row r="264" spans="3:4" ht="15.75" customHeight="1">
      <c r="C264" s="160"/>
      <c r="D264" s="160"/>
    </row>
    <row r="265" spans="3:4" ht="15.75" customHeight="1">
      <c r="C265" s="160"/>
      <c r="D265" s="160"/>
    </row>
    <row r="266" spans="3:4" ht="15.75" customHeight="1">
      <c r="C266" s="160"/>
      <c r="D266" s="160"/>
    </row>
    <row r="267" spans="3:4" ht="15.75" customHeight="1">
      <c r="C267" s="160"/>
      <c r="D267" s="160"/>
    </row>
    <row r="268" spans="3:4" ht="15.75" customHeight="1">
      <c r="C268" s="160"/>
      <c r="D268" s="160"/>
    </row>
    <row r="269" spans="3:4" ht="15.75" customHeight="1">
      <c r="C269" s="160"/>
      <c r="D269" s="160"/>
    </row>
    <row r="270" spans="3:4" ht="15.75" customHeight="1">
      <c r="C270" s="160"/>
      <c r="D270" s="160"/>
    </row>
    <row r="271" spans="3:4" ht="15.75" customHeight="1">
      <c r="C271" s="160"/>
      <c r="D271" s="160"/>
    </row>
    <row r="272" spans="3:4" ht="15.75" customHeight="1">
      <c r="C272" s="160"/>
      <c r="D272" s="160"/>
    </row>
    <row r="273" spans="3:4" ht="15.75" customHeight="1">
      <c r="C273" s="160"/>
      <c r="D273" s="160"/>
    </row>
    <row r="274" spans="3:4" ht="15.75" customHeight="1">
      <c r="C274" s="160"/>
      <c r="D274" s="160"/>
    </row>
    <row r="275" spans="3:4" ht="15.75" customHeight="1">
      <c r="C275" s="160"/>
      <c r="D275" s="160"/>
    </row>
    <row r="276" spans="3:4" ht="15.75" customHeight="1">
      <c r="C276" s="160"/>
      <c r="D276" s="160"/>
    </row>
    <row r="277" spans="3:4" ht="15.75" customHeight="1">
      <c r="C277" s="160"/>
      <c r="D277" s="160"/>
    </row>
    <row r="278" spans="3:4" ht="15.75" customHeight="1">
      <c r="C278" s="160"/>
      <c r="D278" s="160"/>
    </row>
    <row r="279" spans="3:4" ht="15.75" customHeight="1">
      <c r="C279" s="160"/>
      <c r="D279" s="160"/>
    </row>
    <row r="280" spans="3:4" ht="15.75" customHeight="1">
      <c r="C280" s="160"/>
      <c r="D280" s="160"/>
    </row>
    <row r="281" spans="3:4" ht="15.75" customHeight="1">
      <c r="C281" s="160"/>
      <c r="D281" s="160"/>
    </row>
    <row r="282" spans="3:4" ht="15.75" customHeight="1">
      <c r="C282" s="160"/>
      <c r="D282" s="160"/>
    </row>
    <row r="283" spans="3:4" ht="15.75" customHeight="1">
      <c r="C283" s="160"/>
      <c r="D283" s="160"/>
    </row>
    <row r="284" spans="3:4" ht="15.75" customHeight="1">
      <c r="C284" s="160"/>
      <c r="D284" s="160"/>
    </row>
    <row r="285" spans="3:4" ht="15.75" customHeight="1">
      <c r="C285" s="160"/>
      <c r="D285" s="160"/>
    </row>
    <row r="286" spans="3:4" ht="15.75" customHeight="1">
      <c r="C286" s="160"/>
      <c r="D286" s="160"/>
    </row>
    <row r="287" spans="3:4" ht="15.75" customHeight="1">
      <c r="C287" s="160"/>
      <c r="D287" s="160"/>
    </row>
    <row r="288" spans="3:4" ht="15.75" customHeight="1">
      <c r="C288" s="160"/>
      <c r="D288" s="160"/>
    </row>
    <row r="289" spans="3:4" ht="15.75" customHeight="1">
      <c r="C289" s="160"/>
      <c r="D289" s="160"/>
    </row>
    <row r="290" spans="3:4" ht="15.75" customHeight="1">
      <c r="C290" s="160"/>
      <c r="D290" s="160"/>
    </row>
    <row r="291" spans="3:4" ht="15.75" customHeight="1">
      <c r="C291" s="160"/>
      <c r="D291" s="160"/>
    </row>
    <row r="292" spans="3:4" ht="15.75" customHeight="1">
      <c r="C292" s="160"/>
      <c r="D292" s="160"/>
    </row>
    <row r="293" spans="3:4" ht="15.75" customHeight="1">
      <c r="C293" s="160"/>
      <c r="D293" s="160"/>
    </row>
    <row r="294" spans="3:4" ht="15.75" customHeight="1">
      <c r="C294" s="160"/>
      <c r="D294" s="160"/>
    </row>
    <row r="295" spans="3:4" ht="15.75" customHeight="1">
      <c r="C295" s="160"/>
      <c r="D295" s="160"/>
    </row>
    <row r="296" spans="3:4" ht="15.75" customHeight="1">
      <c r="C296" s="160"/>
      <c r="D296" s="160"/>
    </row>
    <row r="297" spans="3:4" ht="15.75" customHeight="1">
      <c r="C297" s="160"/>
      <c r="D297" s="160"/>
    </row>
    <row r="298" spans="3:4" ht="15.75" customHeight="1">
      <c r="C298" s="160"/>
      <c r="D298" s="160"/>
    </row>
    <row r="299" spans="3:4" ht="15.75" customHeight="1">
      <c r="C299" s="160"/>
      <c r="D299" s="160"/>
    </row>
    <row r="300" spans="3:4" ht="15.75" customHeight="1">
      <c r="C300" s="160"/>
      <c r="D300" s="160"/>
    </row>
    <row r="301" spans="3:4" ht="15.75" customHeight="1">
      <c r="C301" s="160"/>
      <c r="D301" s="160"/>
    </row>
    <row r="302" spans="3:4" ht="15.75" customHeight="1">
      <c r="C302" s="160"/>
      <c r="D302" s="160"/>
    </row>
    <row r="303" spans="3:4" ht="15.75" customHeight="1">
      <c r="C303" s="160"/>
      <c r="D303" s="160"/>
    </row>
    <row r="304" spans="3:4" ht="15.75" customHeight="1">
      <c r="C304" s="160"/>
      <c r="D304" s="160"/>
    </row>
    <row r="305" spans="3:4" ht="15.75" customHeight="1">
      <c r="C305" s="160"/>
      <c r="D305" s="160"/>
    </row>
    <row r="306" spans="3:4" ht="15.75" customHeight="1">
      <c r="C306" s="160"/>
      <c r="D306" s="160"/>
    </row>
    <row r="307" spans="3:4" ht="15.75" customHeight="1">
      <c r="C307" s="160"/>
      <c r="D307" s="160"/>
    </row>
    <row r="308" spans="3:4" ht="15.75" customHeight="1">
      <c r="C308" s="160"/>
      <c r="D308" s="160"/>
    </row>
    <row r="309" spans="3:4" ht="15.75" customHeight="1">
      <c r="C309" s="160"/>
      <c r="D309" s="160"/>
    </row>
    <row r="310" spans="3:4" ht="15.75" customHeight="1">
      <c r="C310" s="160"/>
      <c r="D310" s="160"/>
    </row>
    <row r="311" spans="3:4" ht="15.75" customHeight="1">
      <c r="C311" s="160"/>
      <c r="D311" s="160"/>
    </row>
    <row r="312" spans="3:4" ht="15.75" customHeight="1">
      <c r="C312" s="160"/>
      <c r="D312" s="160"/>
    </row>
    <row r="313" spans="3:4" ht="15.75" customHeight="1">
      <c r="C313" s="160"/>
      <c r="D313" s="160"/>
    </row>
    <row r="314" spans="3:4" ht="15.75" customHeight="1">
      <c r="C314" s="160"/>
      <c r="D314" s="160"/>
    </row>
    <row r="315" spans="3:4" ht="15.75" customHeight="1">
      <c r="C315" s="160"/>
      <c r="D315" s="160"/>
    </row>
    <row r="316" spans="3:4" ht="15.75" customHeight="1">
      <c r="C316" s="160"/>
      <c r="D316" s="160"/>
    </row>
    <row r="317" spans="3:4" ht="15.75" customHeight="1">
      <c r="C317" s="160"/>
      <c r="D317" s="160"/>
    </row>
    <row r="318" spans="3:4" ht="15.75" customHeight="1">
      <c r="C318" s="160"/>
      <c r="D318" s="160"/>
    </row>
    <row r="319" spans="3:4" ht="15.75" customHeight="1">
      <c r="C319" s="160"/>
      <c r="D319" s="160"/>
    </row>
    <row r="320" spans="3:4" ht="15.75" customHeight="1">
      <c r="C320" s="160"/>
      <c r="D320" s="160"/>
    </row>
    <row r="321" spans="3:4" ht="15.75" customHeight="1">
      <c r="C321" s="160"/>
      <c r="D321" s="160"/>
    </row>
    <row r="322" spans="3:4" ht="15.75" customHeight="1">
      <c r="C322" s="160"/>
      <c r="D322" s="160"/>
    </row>
    <row r="323" spans="3:4" ht="15.75" customHeight="1">
      <c r="C323" s="160"/>
      <c r="D323" s="160"/>
    </row>
    <row r="324" spans="3:4" ht="15.75" customHeight="1">
      <c r="C324" s="160"/>
      <c r="D324" s="160"/>
    </row>
    <row r="325" spans="3:4" ht="15.75" customHeight="1">
      <c r="C325" s="160"/>
      <c r="D325" s="160"/>
    </row>
    <row r="326" spans="3:4" ht="15.75" customHeight="1">
      <c r="C326" s="160"/>
      <c r="D326" s="160"/>
    </row>
    <row r="327" spans="3:4" ht="15.75" customHeight="1">
      <c r="C327" s="160"/>
      <c r="D327" s="160"/>
    </row>
    <row r="328" spans="3:4" ht="15.75" customHeight="1">
      <c r="C328" s="160"/>
      <c r="D328" s="160"/>
    </row>
    <row r="329" spans="3:4" ht="15.75" customHeight="1">
      <c r="C329" s="160"/>
      <c r="D329" s="160"/>
    </row>
    <row r="330" spans="3:4" ht="15.75" customHeight="1">
      <c r="C330" s="160"/>
      <c r="D330" s="160"/>
    </row>
    <row r="331" spans="3:4" ht="15.75" customHeight="1">
      <c r="C331" s="160"/>
      <c r="D331" s="160"/>
    </row>
    <row r="332" spans="3:4" ht="15.75" customHeight="1">
      <c r="C332" s="160"/>
      <c r="D332" s="160"/>
    </row>
    <row r="333" spans="3:4" ht="15.75" customHeight="1">
      <c r="C333" s="160"/>
      <c r="D333" s="160"/>
    </row>
    <row r="334" spans="3:4" ht="15.75" customHeight="1">
      <c r="C334" s="160"/>
      <c r="D334" s="160"/>
    </row>
    <row r="335" spans="3:4" ht="15.75" customHeight="1">
      <c r="C335" s="160"/>
      <c r="D335" s="160"/>
    </row>
    <row r="336" spans="3:4" ht="15.75" customHeight="1">
      <c r="C336" s="160"/>
      <c r="D336" s="160"/>
    </row>
    <row r="337" spans="3:4" ht="15.75" customHeight="1">
      <c r="C337" s="160"/>
      <c r="D337" s="160"/>
    </row>
    <row r="338" spans="3:4" ht="15.75" customHeight="1">
      <c r="C338" s="160"/>
      <c r="D338" s="160"/>
    </row>
    <row r="339" spans="3:4" ht="15.75" customHeight="1">
      <c r="C339" s="160"/>
      <c r="D339" s="160"/>
    </row>
    <row r="340" spans="3:4" ht="15.75" customHeight="1">
      <c r="C340" s="160"/>
      <c r="D340" s="160"/>
    </row>
    <row r="341" spans="3:4" ht="15.75" customHeight="1">
      <c r="C341" s="160"/>
      <c r="D341" s="160"/>
    </row>
    <row r="342" spans="3:4" ht="15.75" customHeight="1">
      <c r="C342" s="160"/>
      <c r="D342" s="160"/>
    </row>
    <row r="343" spans="3:4" ht="15.75" customHeight="1">
      <c r="C343" s="160"/>
      <c r="D343" s="160"/>
    </row>
    <row r="344" spans="3:4" ht="15.75" customHeight="1">
      <c r="C344" s="160"/>
      <c r="D344" s="160"/>
    </row>
    <row r="345" spans="3:4" ht="15.75" customHeight="1">
      <c r="C345" s="160"/>
      <c r="D345" s="160"/>
    </row>
    <row r="346" spans="3:4" ht="15.75" customHeight="1">
      <c r="C346" s="160"/>
      <c r="D346" s="160"/>
    </row>
    <row r="347" spans="3:4" ht="15.75" customHeight="1">
      <c r="C347" s="160"/>
      <c r="D347" s="160"/>
    </row>
    <row r="348" spans="3:4" ht="15.75" customHeight="1">
      <c r="C348" s="160"/>
      <c r="D348" s="160"/>
    </row>
    <row r="349" spans="3:4" ht="15.75" customHeight="1">
      <c r="C349" s="160"/>
      <c r="D349" s="160"/>
    </row>
    <row r="350" spans="3:4" ht="15.75" customHeight="1">
      <c r="C350" s="160"/>
      <c r="D350" s="160"/>
    </row>
    <row r="351" spans="3:4" ht="15.75" customHeight="1">
      <c r="C351" s="160"/>
      <c r="D351" s="160"/>
    </row>
    <row r="352" spans="3:4" ht="15.75" customHeight="1">
      <c r="C352" s="160"/>
      <c r="D352" s="160"/>
    </row>
    <row r="353" spans="3:4" ht="15.75" customHeight="1">
      <c r="C353" s="160"/>
      <c r="D353" s="160"/>
    </row>
    <row r="354" spans="3:4" ht="15.75" customHeight="1">
      <c r="C354" s="160"/>
      <c r="D354" s="160"/>
    </row>
    <row r="355" spans="3:4" ht="15.75" customHeight="1">
      <c r="C355" s="160"/>
      <c r="D355" s="160"/>
    </row>
    <row r="356" spans="3:4" ht="15.75" customHeight="1">
      <c r="C356" s="160"/>
      <c r="D356" s="160"/>
    </row>
    <row r="357" spans="3:4" ht="15.75" customHeight="1">
      <c r="C357" s="160"/>
      <c r="D357" s="160"/>
    </row>
    <row r="358" spans="3:4" ht="15.75" customHeight="1">
      <c r="C358" s="160"/>
      <c r="D358" s="160"/>
    </row>
    <row r="359" spans="3:4" ht="15.75" customHeight="1">
      <c r="C359" s="160"/>
      <c r="D359" s="160"/>
    </row>
    <row r="360" spans="3:4" ht="15.75" customHeight="1">
      <c r="C360" s="160"/>
      <c r="D360" s="160"/>
    </row>
    <row r="361" spans="3:4" ht="15.75" customHeight="1">
      <c r="C361" s="160"/>
      <c r="D361" s="160"/>
    </row>
    <row r="362" spans="3:4" ht="15.75" customHeight="1">
      <c r="C362" s="160"/>
      <c r="D362" s="160"/>
    </row>
    <row r="363" spans="3:4" ht="15.75" customHeight="1">
      <c r="C363" s="160"/>
      <c r="D363" s="160"/>
    </row>
    <row r="364" spans="3:4" ht="15.75" customHeight="1">
      <c r="C364" s="160"/>
      <c r="D364" s="160"/>
    </row>
    <row r="365" spans="3:4" ht="15.75" customHeight="1">
      <c r="C365" s="160"/>
      <c r="D365" s="160"/>
    </row>
    <row r="366" spans="3:4" ht="15.75" customHeight="1">
      <c r="C366" s="160"/>
      <c r="D366" s="160"/>
    </row>
    <row r="367" spans="3:4" ht="15.75" customHeight="1">
      <c r="C367" s="160"/>
      <c r="D367" s="160"/>
    </row>
    <row r="368" spans="3:4" ht="15.75" customHeight="1">
      <c r="C368" s="160"/>
      <c r="D368" s="160"/>
    </row>
    <row r="369" spans="3:4" ht="15.75" customHeight="1">
      <c r="C369" s="160"/>
      <c r="D369" s="160"/>
    </row>
    <row r="370" spans="3:4" ht="15.75" customHeight="1">
      <c r="C370" s="160"/>
      <c r="D370" s="160"/>
    </row>
    <row r="371" spans="3:4" ht="15.75" customHeight="1">
      <c r="C371" s="160"/>
      <c r="D371" s="160"/>
    </row>
    <row r="372" spans="3:4" ht="15.75" customHeight="1">
      <c r="C372" s="160"/>
      <c r="D372" s="160"/>
    </row>
    <row r="373" spans="3:4" ht="15.75" customHeight="1">
      <c r="C373" s="160"/>
      <c r="D373" s="160"/>
    </row>
    <row r="374" spans="3:4" ht="15.75" customHeight="1">
      <c r="C374" s="160"/>
      <c r="D374" s="160"/>
    </row>
    <row r="375" spans="3:4" ht="15.75" customHeight="1">
      <c r="C375" s="160"/>
      <c r="D375" s="160"/>
    </row>
    <row r="376" spans="3:4" ht="15.75" customHeight="1">
      <c r="C376" s="160"/>
      <c r="D376" s="160"/>
    </row>
    <row r="377" spans="3:4" ht="15.75" customHeight="1">
      <c r="C377" s="160"/>
      <c r="D377" s="160"/>
    </row>
    <row r="378" spans="3:4" ht="15.75" customHeight="1">
      <c r="C378" s="160"/>
      <c r="D378" s="160"/>
    </row>
    <row r="379" spans="3:4" ht="15.75" customHeight="1">
      <c r="C379" s="160"/>
      <c r="D379" s="160"/>
    </row>
    <row r="380" spans="3:4" ht="15.75" customHeight="1">
      <c r="C380" s="160"/>
      <c r="D380" s="160"/>
    </row>
    <row r="381" spans="3:4" ht="15.75" customHeight="1">
      <c r="C381" s="160"/>
      <c r="D381" s="160"/>
    </row>
    <row r="382" spans="3:4" ht="15.75" customHeight="1">
      <c r="C382" s="160"/>
      <c r="D382" s="160"/>
    </row>
    <row r="383" spans="3:4" ht="15.75" customHeight="1">
      <c r="C383" s="160"/>
      <c r="D383" s="160"/>
    </row>
    <row r="384" spans="3:4" ht="15.75" customHeight="1">
      <c r="C384" s="160"/>
      <c r="D384" s="160"/>
    </row>
    <row r="385" spans="3:4" ht="15.75" customHeight="1">
      <c r="C385" s="160"/>
      <c r="D385" s="160"/>
    </row>
    <row r="386" spans="3:4" ht="15.75" customHeight="1">
      <c r="C386" s="160"/>
      <c r="D386" s="160"/>
    </row>
    <row r="387" spans="3:4" ht="15.75" customHeight="1">
      <c r="C387" s="160"/>
      <c r="D387" s="160"/>
    </row>
    <row r="388" spans="3:4" ht="15.75" customHeight="1">
      <c r="C388" s="160"/>
      <c r="D388" s="160"/>
    </row>
    <row r="389" spans="3:4" ht="15.75" customHeight="1">
      <c r="C389" s="160"/>
      <c r="D389" s="160"/>
    </row>
    <row r="390" spans="3:4" ht="15.75" customHeight="1">
      <c r="C390" s="160"/>
      <c r="D390" s="160"/>
    </row>
    <row r="391" spans="3:4" ht="15.75" customHeight="1">
      <c r="C391" s="160"/>
      <c r="D391" s="160"/>
    </row>
    <row r="392" spans="3:4" ht="15.75" customHeight="1">
      <c r="C392" s="160"/>
      <c r="D392" s="160"/>
    </row>
    <row r="393" spans="3:4" ht="15.75" customHeight="1">
      <c r="C393" s="160"/>
      <c r="D393" s="160"/>
    </row>
    <row r="394" spans="3:4" ht="15.75" customHeight="1">
      <c r="C394" s="160"/>
      <c r="D394" s="160"/>
    </row>
    <row r="395" spans="3:4" ht="15.75" customHeight="1">
      <c r="C395" s="160"/>
      <c r="D395" s="160"/>
    </row>
    <row r="396" spans="3:4" ht="15.75" customHeight="1">
      <c r="C396" s="160"/>
      <c r="D396" s="160"/>
    </row>
    <row r="397" spans="3:4" ht="15.75" customHeight="1">
      <c r="C397" s="160"/>
      <c r="D397" s="160"/>
    </row>
    <row r="398" spans="3:4" ht="15.75" customHeight="1">
      <c r="C398" s="160"/>
      <c r="D398" s="160"/>
    </row>
    <row r="399" spans="3:4" ht="15.75" customHeight="1">
      <c r="C399" s="160"/>
      <c r="D399" s="160"/>
    </row>
    <row r="400" spans="3:4" ht="15.75" customHeight="1">
      <c r="C400" s="160"/>
      <c r="D400" s="160"/>
    </row>
    <row r="401" spans="3:4" ht="15.75" customHeight="1">
      <c r="C401" s="160"/>
      <c r="D401" s="160"/>
    </row>
    <row r="402" spans="3:4" ht="15.75" customHeight="1">
      <c r="C402" s="160"/>
      <c r="D402" s="160"/>
    </row>
    <row r="403" spans="3:4" ht="15.75" customHeight="1">
      <c r="C403" s="160"/>
      <c r="D403" s="160"/>
    </row>
    <row r="404" spans="3:4" ht="15.75" customHeight="1">
      <c r="C404" s="160"/>
      <c r="D404" s="160"/>
    </row>
    <row r="405" spans="3:4" ht="15.75" customHeight="1">
      <c r="C405" s="160"/>
      <c r="D405" s="160"/>
    </row>
    <row r="406" spans="3:4" ht="15.75" customHeight="1">
      <c r="C406" s="160"/>
      <c r="D406" s="160"/>
    </row>
    <row r="407" spans="3:4" ht="15.75" customHeight="1">
      <c r="C407" s="160"/>
      <c r="D407" s="160"/>
    </row>
    <row r="408" spans="3:4" ht="15.75" customHeight="1">
      <c r="C408" s="160"/>
      <c r="D408" s="160"/>
    </row>
    <row r="409" spans="3:4" ht="15.75" customHeight="1">
      <c r="C409" s="160"/>
      <c r="D409" s="160"/>
    </row>
    <row r="410" spans="3:4" ht="15.75" customHeight="1">
      <c r="C410" s="160"/>
      <c r="D410" s="160"/>
    </row>
    <row r="411" spans="3:4" ht="15.75" customHeight="1">
      <c r="C411" s="160"/>
      <c r="D411" s="160"/>
    </row>
    <row r="412" spans="3:4" ht="15.75" customHeight="1">
      <c r="C412" s="160"/>
      <c r="D412" s="160"/>
    </row>
    <row r="413" spans="3:4" ht="15.75" customHeight="1">
      <c r="C413" s="160"/>
      <c r="D413" s="160"/>
    </row>
    <row r="414" spans="3:4" ht="15.75" customHeight="1">
      <c r="C414" s="160"/>
      <c r="D414" s="160"/>
    </row>
    <row r="415" spans="3:4" ht="15.75" customHeight="1">
      <c r="C415" s="160"/>
      <c r="D415" s="160"/>
    </row>
    <row r="416" spans="3:4" ht="15.75" customHeight="1">
      <c r="C416" s="160"/>
      <c r="D416" s="160"/>
    </row>
    <row r="417" spans="3:4" ht="15.75" customHeight="1">
      <c r="C417" s="160"/>
      <c r="D417" s="160"/>
    </row>
    <row r="418" spans="3:4" ht="15.75" customHeight="1">
      <c r="C418" s="160"/>
      <c r="D418" s="160"/>
    </row>
    <row r="419" spans="3:4" ht="15.75" customHeight="1">
      <c r="C419" s="160"/>
      <c r="D419" s="160"/>
    </row>
    <row r="420" spans="3:4" ht="15.75" customHeight="1">
      <c r="C420" s="160"/>
      <c r="D420" s="160"/>
    </row>
    <row r="421" spans="3:4" ht="15.75" customHeight="1">
      <c r="C421" s="160"/>
      <c r="D421" s="160"/>
    </row>
    <row r="422" spans="3:4" ht="15.75" customHeight="1">
      <c r="C422" s="160"/>
      <c r="D422" s="160"/>
    </row>
    <row r="423" spans="3:4" ht="15.75" customHeight="1">
      <c r="C423" s="160"/>
      <c r="D423" s="160"/>
    </row>
    <row r="424" spans="3:4" ht="15.75" customHeight="1">
      <c r="C424" s="160"/>
      <c r="D424" s="160"/>
    </row>
    <row r="425" spans="3:4" ht="15.75" customHeight="1">
      <c r="C425" s="160"/>
      <c r="D425" s="160"/>
    </row>
    <row r="426" spans="3:4" ht="15.75" customHeight="1">
      <c r="C426" s="160"/>
      <c r="D426" s="160"/>
    </row>
    <row r="427" spans="3:4" ht="15.75" customHeight="1">
      <c r="C427" s="160"/>
      <c r="D427" s="160"/>
    </row>
    <row r="428" spans="3:4" ht="15.75" customHeight="1">
      <c r="C428" s="160"/>
      <c r="D428" s="160"/>
    </row>
    <row r="429" spans="3:4" ht="15.75" customHeight="1">
      <c r="C429" s="160"/>
      <c r="D429" s="160"/>
    </row>
    <row r="430" spans="3:4" ht="15.75" customHeight="1">
      <c r="C430" s="160"/>
      <c r="D430" s="160"/>
    </row>
    <row r="431" spans="3:4" ht="15.75" customHeight="1">
      <c r="C431" s="160"/>
      <c r="D431" s="160"/>
    </row>
    <row r="432" spans="3:4" ht="15.75" customHeight="1">
      <c r="C432" s="160"/>
      <c r="D432" s="160"/>
    </row>
    <row r="433" spans="3:4" ht="15.75" customHeight="1">
      <c r="C433" s="160"/>
      <c r="D433" s="160"/>
    </row>
    <row r="434" spans="3:4" ht="15.75" customHeight="1">
      <c r="C434" s="160"/>
      <c r="D434" s="160"/>
    </row>
    <row r="435" spans="3:4" ht="15.75" customHeight="1">
      <c r="C435" s="160"/>
      <c r="D435" s="160"/>
    </row>
    <row r="436" spans="3:4" ht="15.75" customHeight="1">
      <c r="C436" s="160"/>
      <c r="D436" s="160"/>
    </row>
    <row r="437" spans="3:4" ht="15.75" customHeight="1">
      <c r="C437" s="160"/>
      <c r="D437" s="160"/>
    </row>
    <row r="438" spans="3:4" ht="15.75" customHeight="1">
      <c r="C438" s="160"/>
      <c r="D438" s="160"/>
    </row>
    <row r="439" spans="3:4" ht="15.75" customHeight="1">
      <c r="C439" s="160"/>
      <c r="D439" s="160"/>
    </row>
    <row r="440" spans="3:4" ht="15.75" customHeight="1">
      <c r="C440" s="160"/>
      <c r="D440" s="160"/>
    </row>
    <row r="441" spans="3:4" ht="15.75" customHeight="1">
      <c r="C441" s="160"/>
      <c r="D441" s="160"/>
    </row>
    <row r="442" spans="3:4" ht="15.75" customHeight="1">
      <c r="C442" s="160"/>
      <c r="D442" s="160"/>
    </row>
    <row r="443" spans="3:4" ht="15.75" customHeight="1">
      <c r="C443" s="160"/>
      <c r="D443" s="160"/>
    </row>
    <row r="444" spans="3:4" ht="15.75" customHeight="1">
      <c r="C444" s="160"/>
      <c r="D444" s="160"/>
    </row>
    <row r="445" spans="3:4" ht="15.75" customHeight="1">
      <c r="C445" s="160"/>
      <c r="D445" s="160"/>
    </row>
    <row r="446" spans="3:4" ht="15.75" customHeight="1">
      <c r="C446" s="160"/>
      <c r="D446" s="160"/>
    </row>
    <row r="447" spans="3:4" ht="15.75" customHeight="1">
      <c r="C447" s="160"/>
      <c r="D447" s="160"/>
    </row>
    <row r="448" spans="3:4" ht="15.75" customHeight="1">
      <c r="C448" s="160"/>
      <c r="D448" s="160"/>
    </row>
    <row r="449" spans="3:4" ht="15.75" customHeight="1">
      <c r="C449" s="160"/>
      <c r="D449" s="160"/>
    </row>
    <row r="450" spans="3:4" ht="15.75" customHeight="1">
      <c r="C450" s="160"/>
      <c r="D450" s="160"/>
    </row>
    <row r="451" spans="3:4" ht="15.75" customHeight="1">
      <c r="C451" s="160"/>
      <c r="D451" s="160"/>
    </row>
    <row r="452" spans="3:4" ht="15.75" customHeight="1">
      <c r="C452" s="160"/>
      <c r="D452" s="160"/>
    </row>
    <row r="453" spans="3:4" ht="15.75" customHeight="1">
      <c r="C453" s="160"/>
      <c r="D453" s="160"/>
    </row>
    <row r="454" spans="3:4" ht="15.75" customHeight="1">
      <c r="C454" s="160"/>
      <c r="D454" s="160"/>
    </row>
    <row r="455" spans="3:4" ht="15.75" customHeight="1">
      <c r="C455" s="160"/>
      <c r="D455" s="160"/>
    </row>
    <row r="456" spans="3:4" ht="15.75" customHeight="1">
      <c r="C456" s="160"/>
      <c r="D456" s="160"/>
    </row>
    <row r="457" spans="3:4" ht="15.75" customHeight="1">
      <c r="C457" s="160"/>
      <c r="D457" s="160"/>
    </row>
    <row r="458" spans="3:4" ht="15.75" customHeight="1">
      <c r="C458" s="160"/>
      <c r="D458" s="160"/>
    </row>
    <row r="459" spans="3:4" ht="15.75" customHeight="1">
      <c r="C459" s="160"/>
      <c r="D459" s="160"/>
    </row>
    <row r="460" spans="3:4" ht="15.75" customHeight="1">
      <c r="C460" s="160"/>
      <c r="D460" s="160"/>
    </row>
    <row r="461" spans="3:4" ht="15.75" customHeight="1">
      <c r="C461" s="160"/>
      <c r="D461" s="160"/>
    </row>
    <row r="462" spans="3:4" ht="15.75" customHeight="1">
      <c r="C462" s="160"/>
      <c r="D462" s="160"/>
    </row>
    <row r="463" spans="3:4" ht="15.75" customHeight="1">
      <c r="C463" s="160"/>
      <c r="D463" s="160"/>
    </row>
    <row r="464" spans="3:4" ht="15.75" customHeight="1">
      <c r="C464" s="160"/>
      <c r="D464" s="160"/>
    </row>
    <row r="465" spans="3:4" ht="15.75" customHeight="1">
      <c r="C465" s="160"/>
      <c r="D465" s="160"/>
    </row>
    <row r="466" spans="3:4" ht="15.75" customHeight="1">
      <c r="C466" s="160"/>
      <c r="D466" s="160"/>
    </row>
    <row r="467" spans="3:4" ht="15.75" customHeight="1">
      <c r="C467" s="160"/>
      <c r="D467" s="160"/>
    </row>
    <row r="468" spans="3:4" ht="15.75" customHeight="1">
      <c r="C468" s="160"/>
      <c r="D468" s="160"/>
    </row>
    <row r="469" spans="3:4" ht="15.75" customHeight="1">
      <c r="C469" s="160"/>
      <c r="D469" s="160"/>
    </row>
    <row r="470" spans="3:4" ht="15.75" customHeight="1">
      <c r="C470" s="160"/>
      <c r="D470" s="160"/>
    </row>
    <row r="471" spans="3:4" ht="15.75" customHeight="1">
      <c r="C471" s="160"/>
      <c r="D471" s="160"/>
    </row>
    <row r="472" spans="3:4" ht="15.75" customHeight="1">
      <c r="C472" s="160"/>
      <c r="D472" s="160"/>
    </row>
    <row r="473" spans="3:4" ht="15.75" customHeight="1">
      <c r="C473" s="160"/>
      <c r="D473" s="160"/>
    </row>
    <row r="474" spans="3:4" ht="15.75" customHeight="1">
      <c r="C474" s="160"/>
      <c r="D474" s="160"/>
    </row>
    <row r="475" spans="3:4" ht="15.75" customHeight="1">
      <c r="C475" s="160"/>
      <c r="D475" s="160"/>
    </row>
    <row r="476" spans="3:4" ht="15.75" customHeight="1">
      <c r="C476" s="160"/>
      <c r="D476" s="160"/>
    </row>
    <row r="477" spans="3:4" ht="15.75" customHeight="1">
      <c r="C477" s="160"/>
      <c r="D477" s="160"/>
    </row>
    <row r="478" spans="3:4" ht="15.75" customHeight="1">
      <c r="C478" s="160"/>
      <c r="D478" s="160"/>
    </row>
    <row r="479" spans="3:4" ht="15.75" customHeight="1">
      <c r="C479" s="160"/>
      <c r="D479" s="160"/>
    </row>
    <row r="480" spans="3:4" ht="15.75" customHeight="1">
      <c r="C480" s="160"/>
      <c r="D480" s="160"/>
    </row>
    <row r="481" spans="3:4" ht="15.75" customHeight="1">
      <c r="C481" s="160"/>
      <c r="D481" s="160"/>
    </row>
    <row r="482" spans="3:4" ht="15.75" customHeight="1">
      <c r="C482" s="160"/>
      <c r="D482" s="160"/>
    </row>
    <row r="483" spans="3:4" ht="15.75" customHeight="1">
      <c r="C483" s="160"/>
      <c r="D483" s="160"/>
    </row>
    <row r="484" spans="3:4" ht="15.75" customHeight="1">
      <c r="C484" s="160"/>
      <c r="D484" s="160"/>
    </row>
    <row r="485" spans="3:4" ht="15.75" customHeight="1">
      <c r="C485" s="160"/>
      <c r="D485" s="160"/>
    </row>
    <row r="486" spans="3:4" ht="15.75" customHeight="1">
      <c r="C486" s="160"/>
      <c r="D486" s="160"/>
    </row>
    <row r="487" spans="3:4" ht="15.75" customHeight="1">
      <c r="C487" s="160"/>
      <c r="D487" s="160"/>
    </row>
    <row r="488" spans="3:4" ht="15.75" customHeight="1">
      <c r="C488" s="160"/>
      <c r="D488" s="160"/>
    </row>
    <row r="489" spans="3:4" ht="15.75" customHeight="1">
      <c r="C489" s="160"/>
      <c r="D489" s="160"/>
    </row>
    <row r="490" spans="3:4" ht="15.75" customHeight="1">
      <c r="C490" s="160"/>
      <c r="D490" s="160"/>
    </row>
    <row r="491" spans="3:4" ht="15.75" customHeight="1">
      <c r="C491" s="160"/>
      <c r="D491" s="160"/>
    </row>
    <row r="492" spans="3:4" ht="15.75" customHeight="1">
      <c r="C492" s="160"/>
      <c r="D492" s="160"/>
    </row>
    <row r="493" spans="3:4" ht="15.75" customHeight="1">
      <c r="C493" s="160"/>
      <c r="D493" s="160"/>
    </row>
    <row r="494" spans="3:4" ht="15.75" customHeight="1">
      <c r="C494" s="160"/>
      <c r="D494" s="160"/>
    </row>
    <row r="495" spans="3:4" ht="15.75" customHeight="1">
      <c r="C495" s="160"/>
      <c r="D495" s="160"/>
    </row>
    <row r="496" spans="3:4" ht="15.75" customHeight="1">
      <c r="C496" s="160"/>
      <c r="D496" s="160"/>
    </row>
    <row r="497" spans="3:4" ht="15.75" customHeight="1">
      <c r="C497" s="160"/>
      <c r="D497" s="160"/>
    </row>
    <row r="498" spans="3:4" ht="15.75" customHeight="1">
      <c r="C498" s="160"/>
      <c r="D498" s="160"/>
    </row>
    <row r="499" spans="3:4" ht="15.75" customHeight="1">
      <c r="C499" s="160"/>
      <c r="D499" s="160"/>
    </row>
    <row r="500" spans="3:4" ht="15.75" customHeight="1">
      <c r="C500" s="160"/>
      <c r="D500" s="160"/>
    </row>
    <row r="501" spans="3:4" ht="15.75" customHeight="1">
      <c r="C501" s="160"/>
      <c r="D501" s="160"/>
    </row>
    <row r="502" spans="3:4" ht="15.75" customHeight="1">
      <c r="C502" s="160"/>
      <c r="D502" s="160"/>
    </row>
    <row r="503" spans="3:4" ht="15.75" customHeight="1">
      <c r="C503" s="160"/>
      <c r="D503" s="160"/>
    </row>
    <row r="504" spans="3:4" ht="15.75" customHeight="1">
      <c r="C504" s="160"/>
      <c r="D504" s="160"/>
    </row>
    <row r="505" spans="3:4" ht="15.75" customHeight="1">
      <c r="C505" s="160"/>
      <c r="D505" s="160"/>
    </row>
    <row r="506" spans="3:4" ht="15.75" customHeight="1">
      <c r="C506" s="160"/>
      <c r="D506" s="160"/>
    </row>
    <row r="507" spans="3:4" ht="15.75" customHeight="1">
      <c r="C507" s="160"/>
      <c r="D507" s="160"/>
    </row>
    <row r="508" spans="3:4" ht="15.75" customHeight="1">
      <c r="C508" s="160"/>
      <c r="D508" s="160"/>
    </row>
    <row r="509" spans="3:4" ht="15.75" customHeight="1">
      <c r="C509" s="160"/>
      <c r="D509" s="160"/>
    </row>
    <row r="510" spans="3:4" ht="15.75" customHeight="1">
      <c r="C510" s="160"/>
      <c r="D510" s="160"/>
    </row>
    <row r="511" spans="3:4" ht="15.75" customHeight="1">
      <c r="C511" s="160"/>
      <c r="D511" s="160"/>
    </row>
    <row r="512" spans="3:4" ht="15.75" customHeight="1">
      <c r="C512" s="160"/>
      <c r="D512" s="160"/>
    </row>
    <row r="513" spans="3:4" ht="15.75" customHeight="1">
      <c r="C513" s="160"/>
      <c r="D513" s="160"/>
    </row>
    <row r="514" spans="3:4" ht="15.75" customHeight="1">
      <c r="C514" s="160"/>
      <c r="D514" s="160"/>
    </row>
    <row r="515" spans="3:4" ht="15.75" customHeight="1">
      <c r="C515" s="160"/>
      <c r="D515" s="160"/>
    </row>
    <row r="516" spans="3:4" ht="15.75" customHeight="1">
      <c r="C516" s="160"/>
      <c r="D516" s="160"/>
    </row>
    <row r="517" spans="3:4" ht="15.75" customHeight="1">
      <c r="C517" s="160"/>
      <c r="D517" s="160"/>
    </row>
    <row r="518" spans="3:4" ht="15.75" customHeight="1">
      <c r="C518" s="160"/>
      <c r="D518" s="160"/>
    </row>
    <row r="519" spans="3:4" ht="15.75" customHeight="1">
      <c r="C519" s="160"/>
      <c r="D519" s="160"/>
    </row>
    <row r="520" spans="3:4" ht="15.75" customHeight="1">
      <c r="C520" s="160"/>
      <c r="D520" s="160"/>
    </row>
    <row r="521" spans="3:4" ht="15.75" customHeight="1">
      <c r="C521" s="160"/>
      <c r="D521" s="160"/>
    </row>
    <row r="522" spans="3:4" ht="15.75" customHeight="1">
      <c r="C522" s="160"/>
      <c r="D522" s="160"/>
    </row>
    <row r="523" spans="3:4" ht="15.75" customHeight="1">
      <c r="C523" s="160"/>
      <c r="D523" s="160"/>
    </row>
    <row r="524" spans="3:4" ht="15.75" customHeight="1">
      <c r="C524" s="160"/>
      <c r="D524" s="160"/>
    </row>
    <row r="525" spans="3:4" ht="15.75" customHeight="1">
      <c r="C525" s="160"/>
      <c r="D525" s="160"/>
    </row>
    <row r="526" spans="3:4" ht="15.75" customHeight="1">
      <c r="C526" s="160"/>
      <c r="D526" s="160"/>
    </row>
    <row r="527" spans="3:4" ht="15.75" customHeight="1">
      <c r="C527" s="160"/>
      <c r="D527" s="160"/>
    </row>
    <row r="528" spans="3:4" ht="15.75" customHeight="1">
      <c r="C528" s="160"/>
      <c r="D528" s="160"/>
    </row>
    <row r="529" spans="3:4" ht="15.75" customHeight="1">
      <c r="C529" s="160"/>
      <c r="D529" s="160"/>
    </row>
    <row r="530" spans="3:4" ht="15.75" customHeight="1">
      <c r="C530" s="160"/>
      <c r="D530" s="160"/>
    </row>
    <row r="531" spans="3:4" ht="15.75" customHeight="1">
      <c r="C531" s="160"/>
      <c r="D531" s="160"/>
    </row>
    <row r="532" spans="3:4" ht="15.75" customHeight="1">
      <c r="C532" s="160"/>
      <c r="D532" s="160"/>
    </row>
    <row r="533" spans="3:4" ht="15.75" customHeight="1">
      <c r="C533" s="160"/>
      <c r="D533" s="160"/>
    </row>
    <row r="534" spans="3:4" ht="15.75" customHeight="1">
      <c r="C534" s="160"/>
      <c r="D534" s="160"/>
    </row>
    <row r="535" spans="3:4" ht="15.75" customHeight="1">
      <c r="C535" s="160"/>
      <c r="D535" s="160"/>
    </row>
    <row r="536" spans="3:4" ht="15.75" customHeight="1">
      <c r="C536" s="160"/>
      <c r="D536" s="160"/>
    </row>
    <row r="537" spans="3:4" ht="15.75" customHeight="1">
      <c r="C537" s="160"/>
      <c r="D537" s="160"/>
    </row>
    <row r="538" spans="3:4" ht="15.75" customHeight="1">
      <c r="C538" s="160"/>
      <c r="D538" s="160"/>
    </row>
    <row r="539" spans="3:4" ht="15.75" customHeight="1">
      <c r="C539" s="160"/>
      <c r="D539" s="160"/>
    </row>
    <row r="540" spans="3:4" ht="15.75" customHeight="1">
      <c r="C540" s="160"/>
      <c r="D540" s="160"/>
    </row>
    <row r="541" spans="3:4" ht="15.75" customHeight="1">
      <c r="C541" s="160"/>
      <c r="D541" s="160"/>
    </row>
    <row r="542" spans="3:4" ht="15.75" customHeight="1">
      <c r="C542" s="160"/>
      <c r="D542" s="160"/>
    </row>
    <row r="543" spans="3:4" ht="15.75" customHeight="1">
      <c r="C543" s="160"/>
      <c r="D543" s="160"/>
    </row>
    <row r="544" spans="3:4" ht="15.75" customHeight="1">
      <c r="C544" s="160"/>
      <c r="D544" s="160"/>
    </row>
    <row r="545" spans="3:4" ht="15.75" customHeight="1">
      <c r="C545" s="160"/>
      <c r="D545" s="160"/>
    </row>
    <row r="546" spans="3:4" ht="15.75" customHeight="1">
      <c r="C546" s="160"/>
      <c r="D546" s="160"/>
    </row>
    <row r="547" spans="3:4" ht="15.75" customHeight="1">
      <c r="C547" s="160"/>
      <c r="D547" s="160"/>
    </row>
    <row r="548" spans="3:4" ht="15.75" customHeight="1">
      <c r="C548" s="160"/>
      <c r="D548" s="160"/>
    </row>
    <row r="549" spans="3:4" ht="15.75" customHeight="1">
      <c r="C549" s="160"/>
      <c r="D549" s="160"/>
    </row>
    <row r="550" spans="3:4" ht="15.75" customHeight="1">
      <c r="C550" s="160"/>
      <c r="D550" s="160"/>
    </row>
    <row r="551" spans="3:4" ht="15.75" customHeight="1">
      <c r="C551" s="160"/>
      <c r="D551" s="160"/>
    </row>
    <row r="552" spans="3:4" ht="15.75" customHeight="1">
      <c r="C552" s="160"/>
      <c r="D552" s="160"/>
    </row>
    <row r="553" spans="3:4" ht="15.75" customHeight="1">
      <c r="C553" s="160"/>
      <c r="D553" s="160"/>
    </row>
    <row r="554" spans="3:4" ht="15.75" customHeight="1">
      <c r="C554" s="160"/>
      <c r="D554" s="160"/>
    </row>
    <row r="555" spans="3:4" ht="15.75" customHeight="1">
      <c r="C555" s="160"/>
      <c r="D555" s="160"/>
    </row>
    <row r="556" spans="3:4" ht="15.75" customHeight="1">
      <c r="C556" s="160"/>
      <c r="D556" s="160"/>
    </row>
    <row r="557" spans="3:4" ht="15.75" customHeight="1">
      <c r="C557" s="160"/>
      <c r="D557" s="160"/>
    </row>
    <row r="558" spans="3:4" ht="15.75" customHeight="1">
      <c r="C558" s="160"/>
      <c r="D558" s="160"/>
    </row>
    <row r="559" spans="3:4" ht="15.75" customHeight="1">
      <c r="C559" s="160"/>
      <c r="D559" s="160"/>
    </row>
    <row r="560" spans="3:4" ht="15.75" customHeight="1">
      <c r="C560" s="160"/>
      <c r="D560" s="160"/>
    </row>
    <row r="561" spans="3:4" ht="15.75" customHeight="1">
      <c r="C561" s="160"/>
      <c r="D561" s="160"/>
    </row>
    <row r="562" spans="3:4" ht="15.75" customHeight="1">
      <c r="C562" s="160"/>
      <c r="D562" s="160"/>
    </row>
    <row r="563" spans="3:4" ht="15.75" customHeight="1">
      <c r="C563" s="160"/>
      <c r="D563" s="160"/>
    </row>
    <row r="564" spans="3:4" ht="15.75" customHeight="1">
      <c r="C564" s="160"/>
      <c r="D564" s="160"/>
    </row>
    <row r="565" spans="3:4" ht="15.75" customHeight="1">
      <c r="C565" s="160"/>
      <c r="D565" s="160"/>
    </row>
    <row r="566" spans="3:4" ht="15.75" customHeight="1">
      <c r="C566" s="160"/>
      <c r="D566" s="160"/>
    </row>
    <row r="567" spans="3:4" ht="15.75" customHeight="1">
      <c r="C567" s="160"/>
      <c r="D567" s="160"/>
    </row>
    <row r="568" spans="3:4" ht="15.75" customHeight="1">
      <c r="C568" s="160"/>
      <c r="D568" s="160"/>
    </row>
    <row r="569" spans="3:4" ht="15.75" customHeight="1">
      <c r="C569" s="160"/>
      <c r="D569" s="160"/>
    </row>
    <row r="570" spans="3:4" ht="15.75" customHeight="1">
      <c r="C570" s="160"/>
      <c r="D570" s="160"/>
    </row>
    <row r="571" spans="3:4" ht="15.75" customHeight="1">
      <c r="C571" s="160"/>
      <c r="D571" s="160"/>
    </row>
    <row r="572" spans="3:4" ht="15.75" customHeight="1">
      <c r="C572" s="160"/>
      <c r="D572" s="160"/>
    </row>
    <row r="573" spans="3:4" ht="15.75" customHeight="1">
      <c r="C573" s="160"/>
      <c r="D573" s="160"/>
    </row>
    <row r="574" spans="3:4" ht="15.75" customHeight="1">
      <c r="C574" s="160"/>
      <c r="D574" s="160"/>
    </row>
    <row r="575" spans="3:4" ht="15.75" customHeight="1">
      <c r="C575" s="160"/>
      <c r="D575" s="160"/>
    </row>
    <row r="576" spans="3:4" ht="15.75" customHeight="1">
      <c r="C576" s="160"/>
      <c r="D576" s="160"/>
    </row>
    <row r="577" spans="3:4" ht="15.75" customHeight="1">
      <c r="C577" s="160"/>
      <c r="D577" s="160"/>
    </row>
    <row r="578" spans="3:4" ht="15.75" customHeight="1">
      <c r="C578" s="160"/>
      <c r="D578" s="160"/>
    </row>
    <row r="579" spans="3:4" ht="15.75" customHeight="1">
      <c r="C579" s="160"/>
      <c r="D579" s="160"/>
    </row>
    <row r="580" spans="3:4" ht="15.75" customHeight="1">
      <c r="C580" s="160"/>
      <c r="D580" s="160"/>
    </row>
    <row r="581" spans="3:4" ht="15.75" customHeight="1">
      <c r="C581" s="160"/>
      <c r="D581" s="160"/>
    </row>
    <row r="582" spans="3:4" ht="15.75" customHeight="1">
      <c r="C582" s="160"/>
      <c r="D582" s="160"/>
    </row>
    <row r="583" spans="3:4" ht="15.75" customHeight="1">
      <c r="C583" s="160"/>
      <c r="D583" s="160"/>
    </row>
    <row r="584" spans="3:4" ht="15.75" customHeight="1">
      <c r="C584" s="160"/>
      <c r="D584" s="160"/>
    </row>
    <row r="585" spans="3:4" ht="15.75" customHeight="1">
      <c r="C585" s="160"/>
      <c r="D585" s="160"/>
    </row>
    <row r="586" spans="3:4" ht="15.75" customHeight="1">
      <c r="C586" s="160"/>
      <c r="D586" s="160"/>
    </row>
    <row r="587" spans="3:4" ht="15.75" customHeight="1">
      <c r="C587" s="160"/>
      <c r="D587" s="160"/>
    </row>
    <row r="588" spans="3:4" ht="15.75" customHeight="1">
      <c r="C588" s="160"/>
      <c r="D588" s="160"/>
    </row>
    <row r="589" spans="3:4" ht="15.75" customHeight="1">
      <c r="C589" s="160"/>
      <c r="D589" s="160"/>
    </row>
    <row r="590" spans="3:4" ht="15.75" customHeight="1">
      <c r="C590" s="160"/>
      <c r="D590" s="160"/>
    </row>
    <row r="591" spans="3:4" ht="15.75" customHeight="1">
      <c r="C591" s="160"/>
      <c r="D591" s="160"/>
    </row>
    <row r="592" spans="3:4" ht="15.75" customHeight="1">
      <c r="C592" s="160"/>
      <c r="D592" s="160"/>
    </row>
    <row r="593" spans="3:4" ht="15.75" customHeight="1">
      <c r="C593" s="160"/>
      <c r="D593" s="160"/>
    </row>
    <row r="594" spans="3:4" ht="15.75" customHeight="1">
      <c r="C594" s="160"/>
      <c r="D594" s="160"/>
    </row>
    <row r="595" spans="3:4" ht="15.75" customHeight="1">
      <c r="C595" s="160"/>
      <c r="D595" s="160"/>
    </row>
    <row r="596" spans="3:4" ht="15.75" customHeight="1">
      <c r="C596" s="160"/>
      <c r="D596" s="160"/>
    </row>
    <row r="597" spans="3:4" ht="15.75" customHeight="1">
      <c r="C597" s="160"/>
      <c r="D597" s="160"/>
    </row>
    <row r="598" spans="3:4" ht="15.75" customHeight="1">
      <c r="C598" s="160"/>
      <c r="D598" s="160"/>
    </row>
    <row r="599" spans="3:4" ht="15.75" customHeight="1">
      <c r="C599" s="160"/>
      <c r="D599" s="160"/>
    </row>
    <row r="600" spans="3:4" ht="15.75" customHeight="1">
      <c r="C600" s="160"/>
      <c r="D600" s="160"/>
    </row>
    <row r="601" spans="3:4" ht="15.75" customHeight="1">
      <c r="C601" s="160"/>
      <c r="D601" s="160"/>
    </row>
    <row r="602" spans="3:4" ht="15.75" customHeight="1">
      <c r="C602" s="160"/>
      <c r="D602" s="160"/>
    </row>
    <row r="603" spans="3:4" ht="15.75" customHeight="1">
      <c r="C603" s="160"/>
      <c r="D603" s="160"/>
    </row>
    <row r="604" spans="3:4" ht="15.75" customHeight="1">
      <c r="C604" s="160"/>
      <c r="D604" s="160"/>
    </row>
    <row r="605" spans="3:4" ht="15.75" customHeight="1">
      <c r="C605" s="160"/>
      <c r="D605" s="160"/>
    </row>
    <row r="606" spans="3:4" ht="15.75" customHeight="1">
      <c r="C606" s="160"/>
      <c r="D606" s="160"/>
    </row>
    <row r="607" spans="3:4" ht="15.75" customHeight="1">
      <c r="C607" s="160"/>
      <c r="D607" s="160"/>
    </row>
    <row r="608" spans="3:4" ht="15.75" customHeight="1">
      <c r="C608" s="160"/>
      <c r="D608" s="160"/>
    </row>
    <row r="609" spans="3:4" ht="15.75" customHeight="1">
      <c r="C609" s="160"/>
      <c r="D609" s="160"/>
    </row>
    <row r="610" spans="3:4" ht="15.75" customHeight="1">
      <c r="C610" s="160"/>
      <c r="D610" s="160"/>
    </row>
    <row r="611" spans="3:4" ht="15.75" customHeight="1">
      <c r="C611" s="160"/>
      <c r="D611" s="160"/>
    </row>
    <row r="612" spans="3:4" ht="15.75" customHeight="1">
      <c r="C612" s="160"/>
      <c r="D612" s="160"/>
    </row>
    <row r="613" spans="3:4" ht="15.75" customHeight="1">
      <c r="C613" s="160"/>
      <c r="D613" s="160"/>
    </row>
    <row r="614" spans="3:4" ht="15.75" customHeight="1">
      <c r="C614" s="160"/>
      <c r="D614" s="160"/>
    </row>
    <row r="615" spans="3:4" ht="15.75" customHeight="1">
      <c r="C615" s="160"/>
      <c r="D615" s="160"/>
    </row>
    <row r="616" spans="3:4" ht="15.75" customHeight="1">
      <c r="C616" s="160"/>
      <c r="D616" s="160"/>
    </row>
    <row r="617" spans="3:4" ht="15.75" customHeight="1">
      <c r="C617" s="160"/>
      <c r="D617" s="160"/>
    </row>
    <row r="618" spans="3:4" ht="15.75" customHeight="1">
      <c r="C618" s="160"/>
      <c r="D618" s="160"/>
    </row>
    <row r="619" spans="3:4" ht="15.75" customHeight="1">
      <c r="C619" s="160"/>
      <c r="D619" s="160"/>
    </row>
    <row r="620" spans="3:4" ht="15.75" customHeight="1">
      <c r="C620" s="160"/>
      <c r="D620" s="160"/>
    </row>
    <row r="621" spans="3:4" ht="15.75" customHeight="1">
      <c r="C621" s="160"/>
      <c r="D621" s="160"/>
    </row>
    <row r="622" spans="3:4" ht="15.75" customHeight="1">
      <c r="C622" s="160"/>
      <c r="D622" s="160"/>
    </row>
    <row r="623" spans="3:4" ht="15.75" customHeight="1">
      <c r="C623" s="160"/>
      <c r="D623" s="160"/>
    </row>
    <row r="624" spans="3:4" ht="15.75" customHeight="1">
      <c r="C624" s="160"/>
      <c r="D624" s="160"/>
    </row>
    <row r="625" spans="3:4" ht="15.75" customHeight="1">
      <c r="C625" s="160"/>
      <c r="D625" s="160"/>
    </row>
    <row r="626" spans="3:4" ht="15.75" customHeight="1">
      <c r="C626" s="160"/>
      <c r="D626" s="160"/>
    </row>
    <row r="627" spans="3:4" ht="15.75" customHeight="1">
      <c r="C627" s="160"/>
      <c r="D627" s="160"/>
    </row>
    <row r="628" spans="3:4" ht="15.75" customHeight="1">
      <c r="C628" s="160"/>
      <c r="D628" s="160"/>
    </row>
    <row r="629" spans="3:4" ht="15.75" customHeight="1">
      <c r="C629" s="160"/>
      <c r="D629" s="160"/>
    </row>
    <row r="630" spans="3:4" ht="15.75" customHeight="1">
      <c r="C630" s="160"/>
      <c r="D630" s="160"/>
    </row>
    <row r="631" spans="3:4" ht="15.75" customHeight="1">
      <c r="C631" s="160"/>
      <c r="D631" s="160"/>
    </row>
    <row r="632" spans="3:4" ht="15.75" customHeight="1">
      <c r="C632" s="160"/>
      <c r="D632" s="160"/>
    </row>
    <row r="633" spans="3:4" ht="15.75" customHeight="1">
      <c r="C633" s="160"/>
      <c r="D633" s="160"/>
    </row>
    <row r="634" spans="3:4" ht="15.75" customHeight="1">
      <c r="C634" s="160"/>
      <c r="D634" s="160"/>
    </row>
    <row r="635" spans="3:4" ht="15.75" customHeight="1">
      <c r="C635" s="160"/>
      <c r="D635" s="160"/>
    </row>
    <row r="636" spans="3:4" ht="15.75" customHeight="1">
      <c r="C636" s="160"/>
      <c r="D636" s="160"/>
    </row>
    <row r="637" spans="3:4" ht="15.75" customHeight="1">
      <c r="C637" s="160"/>
      <c r="D637" s="160"/>
    </row>
    <row r="638" spans="3:4" ht="15.75" customHeight="1">
      <c r="C638" s="160"/>
      <c r="D638" s="160"/>
    </row>
    <row r="639" spans="3:4" ht="15.75" customHeight="1">
      <c r="C639" s="160"/>
      <c r="D639" s="160"/>
    </row>
    <row r="640" spans="3:4" ht="15.75" customHeight="1">
      <c r="C640" s="160"/>
      <c r="D640" s="160"/>
    </row>
    <row r="641" spans="3:4" ht="15.75" customHeight="1">
      <c r="C641" s="160"/>
      <c r="D641" s="160"/>
    </row>
    <row r="642" spans="3:4" ht="15.75" customHeight="1">
      <c r="C642" s="160"/>
      <c r="D642" s="160"/>
    </row>
    <row r="643" spans="3:4" ht="15.75" customHeight="1">
      <c r="C643" s="160"/>
      <c r="D643" s="160"/>
    </row>
    <row r="644" spans="3:4" ht="15.75" customHeight="1">
      <c r="C644" s="160"/>
      <c r="D644" s="160"/>
    </row>
    <row r="645" spans="3:4" ht="15.75" customHeight="1">
      <c r="C645" s="160"/>
      <c r="D645" s="160"/>
    </row>
    <row r="646" spans="3:4" ht="15.75" customHeight="1">
      <c r="C646" s="160"/>
      <c r="D646" s="160"/>
    </row>
    <row r="647" spans="3:4" ht="15.75" customHeight="1">
      <c r="C647" s="160"/>
      <c r="D647" s="160"/>
    </row>
    <row r="648" spans="3:4" ht="15.75" customHeight="1">
      <c r="C648" s="160"/>
      <c r="D648" s="160"/>
    </row>
    <row r="649" spans="3:4" ht="15.75" customHeight="1">
      <c r="C649" s="160"/>
      <c r="D649" s="160"/>
    </row>
    <row r="650" spans="3:4" ht="15.75" customHeight="1">
      <c r="C650" s="160"/>
      <c r="D650" s="160"/>
    </row>
    <row r="651" spans="3:4" ht="15.75" customHeight="1">
      <c r="C651" s="160"/>
      <c r="D651" s="160"/>
    </row>
    <row r="652" spans="3:4" ht="15.75" customHeight="1">
      <c r="C652" s="160"/>
      <c r="D652" s="160"/>
    </row>
    <row r="653" spans="3:4" ht="15.75" customHeight="1">
      <c r="C653" s="160"/>
      <c r="D653" s="160"/>
    </row>
    <row r="654" spans="3:4" ht="15.75" customHeight="1">
      <c r="C654" s="160"/>
      <c r="D654" s="160"/>
    </row>
    <row r="655" spans="3:4" ht="15.75" customHeight="1">
      <c r="C655" s="160"/>
      <c r="D655" s="160"/>
    </row>
    <row r="656" spans="3:4" ht="15.75" customHeight="1">
      <c r="C656" s="160"/>
      <c r="D656" s="160"/>
    </row>
    <row r="657" spans="3:4" ht="15.75" customHeight="1">
      <c r="C657" s="160"/>
      <c r="D657" s="160"/>
    </row>
    <row r="658" spans="3:4" ht="15.75" customHeight="1">
      <c r="C658" s="160"/>
      <c r="D658" s="160"/>
    </row>
    <row r="659" spans="3:4" ht="15.75" customHeight="1">
      <c r="C659" s="160"/>
      <c r="D659" s="160"/>
    </row>
    <row r="660" spans="3:4" ht="15.75" customHeight="1">
      <c r="C660" s="160"/>
      <c r="D660" s="160"/>
    </row>
    <row r="661" spans="3:4" ht="15.75" customHeight="1">
      <c r="C661" s="160"/>
      <c r="D661" s="160"/>
    </row>
    <row r="662" spans="3:4" ht="15.75" customHeight="1">
      <c r="C662" s="160"/>
      <c r="D662" s="160"/>
    </row>
    <row r="663" spans="3:4" ht="15.75" customHeight="1">
      <c r="C663" s="160"/>
      <c r="D663" s="160"/>
    </row>
    <row r="664" spans="3:4" ht="15.75" customHeight="1">
      <c r="C664" s="160"/>
      <c r="D664" s="160"/>
    </row>
    <row r="665" spans="3:4" ht="15.75" customHeight="1">
      <c r="C665" s="160"/>
      <c r="D665" s="160"/>
    </row>
    <row r="666" spans="3:4" ht="15.75" customHeight="1">
      <c r="C666" s="160"/>
      <c r="D666" s="160"/>
    </row>
    <row r="667" spans="3:4" ht="15.75" customHeight="1">
      <c r="C667" s="160"/>
      <c r="D667" s="160"/>
    </row>
    <row r="668" spans="3:4" ht="15.75" customHeight="1">
      <c r="C668" s="160"/>
      <c r="D668" s="160"/>
    </row>
    <row r="669" spans="3:4" ht="15.75" customHeight="1">
      <c r="C669" s="160"/>
      <c r="D669" s="160"/>
    </row>
    <row r="670" spans="3:4" ht="15.75" customHeight="1">
      <c r="C670" s="160"/>
      <c r="D670" s="160"/>
    </row>
    <row r="671" spans="3:4" ht="15.75" customHeight="1">
      <c r="C671" s="160"/>
      <c r="D671" s="160"/>
    </row>
    <row r="672" spans="3:4" ht="15.75" customHeight="1">
      <c r="C672" s="160"/>
      <c r="D672" s="160"/>
    </row>
    <row r="673" spans="3:4" ht="15.75" customHeight="1">
      <c r="C673" s="160"/>
      <c r="D673" s="160"/>
    </row>
    <row r="674" spans="3:4" ht="15.75" customHeight="1">
      <c r="C674" s="160"/>
      <c r="D674" s="160"/>
    </row>
    <row r="675" spans="3:4" ht="15.75" customHeight="1">
      <c r="C675" s="160"/>
      <c r="D675" s="160"/>
    </row>
    <row r="676" spans="3:4" ht="15.75" customHeight="1">
      <c r="C676" s="160"/>
      <c r="D676" s="160"/>
    </row>
    <row r="677" spans="3:4" ht="15.75" customHeight="1">
      <c r="C677" s="160"/>
      <c r="D677" s="160"/>
    </row>
    <row r="678" spans="3:4" ht="15.75" customHeight="1">
      <c r="C678" s="160"/>
      <c r="D678" s="160"/>
    </row>
    <row r="679" spans="3:4" ht="15.75" customHeight="1">
      <c r="C679" s="160"/>
      <c r="D679" s="160"/>
    </row>
    <row r="680" spans="3:4" ht="15.75" customHeight="1">
      <c r="C680" s="160"/>
      <c r="D680" s="160"/>
    </row>
    <row r="681" spans="3:4" ht="15.75" customHeight="1">
      <c r="C681" s="160"/>
      <c r="D681" s="160"/>
    </row>
    <row r="682" spans="3:4" ht="15.75" customHeight="1">
      <c r="C682" s="160"/>
      <c r="D682" s="160"/>
    </row>
    <row r="683" spans="3:4" ht="15.75" customHeight="1">
      <c r="C683" s="160"/>
      <c r="D683" s="160"/>
    </row>
    <row r="684" spans="3:4" ht="15.75" customHeight="1">
      <c r="C684" s="160"/>
      <c r="D684" s="160"/>
    </row>
    <row r="685" spans="3:4" ht="15.75" customHeight="1">
      <c r="C685" s="160"/>
      <c r="D685" s="160"/>
    </row>
    <row r="686" spans="3:4" ht="15.75" customHeight="1">
      <c r="C686" s="160"/>
      <c r="D686" s="160"/>
    </row>
    <row r="687" spans="3:4" ht="15.75" customHeight="1">
      <c r="C687" s="160"/>
      <c r="D687" s="160"/>
    </row>
    <row r="688" spans="3:4" ht="15.75" customHeight="1">
      <c r="C688" s="160"/>
      <c r="D688" s="160"/>
    </row>
    <row r="689" spans="3:4" ht="15.75" customHeight="1">
      <c r="C689" s="160"/>
      <c r="D689" s="160"/>
    </row>
    <row r="690" spans="3:4" ht="15.75" customHeight="1">
      <c r="C690" s="160"/>
      <c r="D690" s="160"/>
    </row>
    <row r="691" spans="3:4" ht="15.75" customHeight="1">
      <c r="C691" s="160"/>
      <c r="D691" s="160"/>
    </row>
    <row r="692" spans="3:4" ht="15.75" customHeight="1">
      <c r="C692" s="160"/>
      <c r="D692" s="160"/>
    </row>
    <row r="693" spans="3:4" ht="15.75" customHeight="1">
      <c r="C693" s="160"/>
      <c r="D693" s="160"/>
    </row>
    <row r="694" spans="3:4" ht="15.75" customHeight="1">
      <c r="C694" s="160"/>
      <c r="D694" s="160"/>
    </row>
    <row r="695" spans="3:4" ht="15.75" customHeight="1">
      <c r="C695" s="160"/>
      <c r="D695" s="160"/>
    </row>
    <row r="696" spans="3:4" ht="15.75" customHeight="1">
      <c r="C696" s="160"/>
      <c r="D696" s="160"/>
    </row>
    <row r="697" spans="3:4" ht="15.75" customHeight="1">
      <c r="C697" s="160"/>
      <c r="D697" s="160"/>
    </row>
    <row r="698" spans="3:4" ht="15.75" customHeight="1">
      <c r="C698" s="160"/>
      <c r="D698" s="160"/>
    </row>
    <row r="699" spans="3:4" ht="15.75" customHeight="1">
      <c r="C699" s="160"/>
      <c r="D699" s="160"/>
    </row>
    <row r="700" spans="3:4" ht="15.75" customHeight="1">
      <c r="C700" s="160"/>
      <c r="D700" s="160"/>
    </row>
    <row r="701" spans="3:4" ht="15.75" customHeight="1">
      <c r="C701" s="160"/>
      <c r="D701" s="160"/>
    </row>
    <row r="702" spans="3:4" ht="15.75" customHeight="1">
      <c r="C702" s="160"/>
      <c r="D702" s="160"/>
    </row>
    <row r="703" spans="3:4" ht="15.75" customHeight="1">
      <c r="C703" s="160"/>
      <c r="D703" s="160"/>
    </row>
    <row r="704" spans="3:4" ht="15.75" customHeight="1">
      <c r="C704" s="160"/>
      <c r="D704" s="160"/>
    </row>
    <row r="705" spans="3:4" ht="15.75" customHeight="1">
      <c r="C705" s="160"/>
      <c r="D705" s="160"/>
    </row>
    <row r="706" spans="3:4" ht="15.75" customHeight="1">
      <c r="C706" s="160"/>
      <c r="D706" s="160"/>
    </row>
    <row r="707" spans="3:4" ht="15.75" customHeight="1">
      <c r="C707" s="160"/>
      <c r="D707" s="160"/>
    </row>
    <row r="708" spans="3:4" ht="15.75" customHeight="1">
      <c r="C708" s="160"/>
      <c r="D708" s="160"/>
    </row>
    <row r="709" spans="3:4" ht="15.75" customHeight="1">
      <c r="C709" s="160"/>
      <c r="D709" s="160"/>
    </row>
    <row r="710" spans="3:4" ht="15.75" customHeight="1">
      <c r="C710" s="160"/>
      <c r="D710" s="160"/>
    </row>
    <row r="711" spans="3:4" ht="15.75" customHeight="1">
      <c r="C711" s="160"/>
      <c r="D711" s="160"/>
    </row>
    <row r="712" spans="3:4" ht="15.75" customHeight="1">
      <c r="C712" s="160"/>
      <c r="D712" s="160"/>
    </row>
    <row r="713" spans="3:4" ht="15.75" customHeight="1">
      <c r="C713" s="160"/>
      <c r="D713" s="160"/>
    </row>
    <row r="714" spans="3:4" ht="15.75" customHeight="1">
      <c r="C714" s="160"/>
      <c r="D714" s="160"/>
    </row>
    <row r="715" spans="3:4" ht="15.75" customHeight="1">
      <c r="C715" s="160"/>
      <c r="D715" s="160"/>
    </row>
    <row r="716" spans="3:4" ht="15.75" customHeight="1">
      <c r="C716" s="160"/>
      <c r="D716" s="160"/>
    </row>
    <row r="717" spans="3:4" ht="15.75" customHeight="1">
      <c r="C717" s="160"/>
      <c r="D717" s="160"/>
    </row>
    <row r="718" spans="3:4" ht="15.75" customHeight="1">
      <c r="C718" s="160"/>
      <c r="D718" s="160"/>
    </row>
    <row r="719" spans="3:4" ht="15.75" customHeight="1">
      <c r="C719" s="160"/>
      <c r="D719" s="160"/>
    </row>
    <row r="720" spans="3:4" ht="15.75" customHeight="1">
      <c r="C720" s="160"/>
      <c r="D720" s="160"/>
    </row>
    <row r="721" spans="3:4" ht="15.75" customHeight="1">
      <c r="C721" s="160"/>
      <c r="D721" s="160"/>
    </row>
    <row r="722" spans="3:4" ht="15.75" customHeight="1">
      <c r="C722" s="160"/>
      <c r="D722" s="160"/>
    </row>
    <row r="723" spans="3:4" ht="15.75" customHeight="1">
      <c r="C723" s="160"/>
      <c r="D723" s="160"/>
    </row>
    <row r="724" spans="3:4" ht="15.75" customHeight="1">
      <c r="C724" s="160"/>
      <c r="D724" s="160"/>
    </row>
    <row r="725" spans="3:4" ht="15.75" customHeight="1">
      <c r="C725" s="160"/>
      <c r="D725" s="160"/>
    </row>
    <row r="726" spans="3:4" ht="15.75" customHeight="1">
      <c r="C726" s="160"/>
      <c r="D726" s="160"/>
    </row>
    <row r="727" spans="3:4" ht="15.75" customHeight="1">
      <c r="C727" s="160"/>
      <c r="D727" s="160"/>
    </row>
    <row r="728" spans="3:4" ht="15.75" customHeight="1">
      <c r="C728" s="160"/>
      <c r="D728" s="160"/>
    </row>
    <row r="729" spans="3:4" ht="15.75" customHeight="1">
      <c r="C729" s="160"/>
      <c r="D729" s="160"/>
    </row>
    <row r="730" spans="3:4" ht="15.75" customHeight="1">
      <c r="C730" s="160"/>
      <c r="D730" s="160"/>
    </row>
    <row r="731" spans="3:4" ht="15.75" customHeight="1">
      <c r="C731" s="160"/>
      <c r="D731" s="160"/>
    </row>
    <row r="732" spans="3:4" ht="15.75" customHeight="1">
      <c r="C732" s="160"/>
      <c r="D732" s="160"/>
    </row>
    <row r="733" spans="3:4" ht="15.75" customHeight="1">
      <c r="C733" s="160"/>
      <c r="D733" s="160"/>
    </row>
    <row r="734" spans="3:4" ht="15.75" customHeight="1">
      <c r="C734" s="160"/>
      <c r="D734" s="160"/>
    </row>
    <row r="735" spans="3:4" ht="15.75" customHeight="1">
      <c r="C735" s="160"/>
      <c r="D735" s="160"/>
    </row>
    <row r="736" spans="3:4" ht="15.75" customHeight="1">
      <c r="C736" s="160"/>
      <c r="D736" s="160"/>
    </row>
    <row r="737" spans="3:4" ht="15.75" customHeight="1">
      <c r="C737" s="160"/>
      <c r="D737" s="160"/>
    </row>
    <row r="738" spans="3:4" ht="15.75" customHeight="1">
      <c r="C738" s="160"/>
      <c r="D738" s="160"/>
    </row>
    <row r="739" spans="3:4" ht="15.75" customHeight="1">
      <c r="C739" s="160"/>
      <c r="D739" s="160"/>
    </row>
    <row r="740" spans="3:4" ht="15.75" customHeight="1">
      <c r="C740" s="160"/>
      <c r="D740" s="160"/>
    </row>
    <row r="741" spans="3:4" ht="15.75" customHeight="1">
      <c r="C741" s="160"/>
      <c r="D741" s="160"/>
    </row>
    <row r="742" spans="3:4" ht="15.75" customHeight="1">
      <c r="C742" s="160"/>
      <c r="D742" s="160"/>
    </row>
    <row r="743" spans="3:4" ht="15.75" customHeight="1">
      <c r="C743" s="160"/>
      <c r="D743" s="160"/>
    </row>
    <row r="744" spans="3:4" ht="15.75" customHeight="1">
      <c r="C744" s="160"/>
      <c r="D744" s="160"/>
    </row>
    <row r="745" spans="3:4" ht="15.75" customHeight="1">
      <c r="C745" s="160"/>
      <c r="D745" s="160"/>
    </row>
    <row r="746" spans="3:4" ht="15.75" customHeight="1">
      <c r="C746" s="160"/>
      <c r="D746" s="160"/>
    </row>
    <row r="747" spans="3:4" ht="15.75" customHeight="1">
      <c r="C747" s="160"/>
      <c r="D747" s="160"/>
    </row>
    <row r="748" spans="3:4" ht="15.75" customHeight="1">
      <c r="C748" s="160"/>
      <c r="D748" s="160"/>
    </row>
    <row r="749" spans="3:4" ht="15.75" customHeight="1">
      <c r="C749" s="160"/>
      <c r="D749" s="160"/>
    </row>
    <row r="750" spans="3:4" ht="15.75" customHeight="1">
      <c r="C750" s="160"/>
      <c r="D750" s="160"/>
    </row>
    <row r="751" spans="3:4" ht="15.75" customHeight="1">
      <c r="C751" s="160"/>
      <c r="D751" s="160"/>
    </row>
    <row r="752" spans="3:4" ht="15.75" customHeight="1">
      <c r="C752" s="160"/>
      <c r="D752" s="160"/>
    </row>
    <row r="753" spans="3:4" ht="15.75" customHeight="1">
      <c r="C753" s="160"/>
      <c r="D753" s="160"/>
    </row>
    <row r="754" spans="3:4" ht="15.75" customHeight="1">
      <c r="C754" s="160"/>
      <c r="D754" s="160"/>
    </row>
    <row r="755" spans="3:4" ht="15.75" customHeight="1">
      <c r="C755" s="160"/>
      <c r="D755" s="160"/>
    </row>
    <row r="756" spans="3:4" ht="15.75" customHeight="1">
      <c r="C756" s="160"/>
      <c r="D756" s="160"/>
    </row>
    <row r="757" spans="3:4" ht="15.75" customHeight="1">
      <c r="C757" s="160"/>
      <c r="D757" s="160"/>
    </row>
    <row r="758" spans="3:4" ht="15.75" customHeight="1">
      <c r="C758" s="160"/>
      <c r="D758" s="160"/>
    </row>
    <row r="759" spans="3:4" ht="15.75" customHeight="1">
      <c r="C759" s="160"/>
      <c r="D759" s="160"/>
    </row>
    <row r="760" spans="3:4" ht="15.75" customHeight="1">
      <c r="C760" s="160"/>
      <c r="D760" s="160"/>
    </row>
    <row r="761" spans="3:4" ht="15.75" customHeight="1">
      <c r="C761" s="160"/>
      <c r="D761" s="160"/>
    </row>
    <row r="762" spans="3:4" ht="15.75" customHeight="1">
      <c r="C762" s="160"/>
      <c r="D762" s="160"/>
    </row>
    <row r="763" spans="3:4" ht="15.75" customHeight="1">
      <c r="C763" s="160"/>
      <c r="D763" s="160"/>
    </row>
    <row r="764" spans="3:4" ht="15.75" customHeight="1">
      <c r="C764" s="160"/>
      <c r="D764" s="160"/>
    </row>
    <row r="765" spans="3:4" ht="15.75" customHeight="1">
      <c r="C765" s="160"/>
      <c r="D765" s="160"/>
    </row>
    <row r="766" spans="3:4" ht="15.75" customHeight="1">
      <c r="C766" s="160"/>
      <c r="D766" s="160"/>
    </row>
    <row r="767" spans="3:4" ht="15.75" customHeight="1">
      <c r="C767" s="160"/>
      <c r="D767" s="160"/>
    </row>
    <row r="768" spans="3:4" ht="15.75" customHeight="1">
      <c r="C768" s="160"/>
      <c r="D768" s="160"/>
    </row>
    <row r="769" spans="3:4" ht="15.75" customHeight="1">
      <c r="C769" s="160"/>
      <c r="D769" s="160"/>
    </row>
    <row r="770" spans="3:4" ht="15.75" customHeight="1">
      <c r="C770" s="160"/>
      <c r="D770" s="160"/>
    </row>
    <row r="771" spans="3:4" ht="15.75" customHeight="1">
      <c r="C771" s="160"/>
      <c r="D771" s="160"/>
    </row>
    <row r="772" spans="3:4" ht="15.75" customHeight="1">
      <c r="C772" s="160"/>
      <c r="D772" s="160"/>
    </row>
    <row r="773" spans="3:4" ht="15.75" customHeight="1">
      <c r="C773" s="160"/>
      <c r="D773" s="160"/>
    </row>
    <row r="774" spans="3:4" ht="15.75" customHeight="1">
      <c r="C774" s="160"/>
      <c r="D774" s="160"/>
    </row>
    <row r="775" spans="3:4" ht="15.75" customHeight="1">
      <c r="C775" s="160"/>
      <c r="D775" s="160"/>
    </row>
    <row r="776" spans="3:4" ht="15.75" customHeight="1">
      <c r="C776" s="160"/>
      <c r="D776" s="160"/>
    </row>
    <row r="777" spans="3:4" ht="15.75" customHeight="1">
      <c r="C777" s="160"/>
      <c r="D777" s="160"/>
    </row>
    <row r="778" spans="3:4" ht="15.75" customHeight="1">
      <c r="C778" s="160"/>
      <c r="D778" s="160"/>
    </row>
    <row r="779" spans="3:4" ht="15.75" customHeight="1">
      <c r="C779" s="160"/>
      <c r="D779" s="160"/>
    </row>
    <row r="780" spans="3:4" ht="15.75" customHeight="1">
      <c r="C780" s="160"/>
      <c r="D780" s="160"/>
    </row>
    <row r="781" spans="3:4" ht="15.75" customHeight="1">
      <c r="C781" s="160"/>
      <c r="D781" s="160"/>
    </row>
    <row r="782" spans="3:4" ht="15.75" customHeight="1">
      <c r="C782" s="160"/>
      <c r="D782" s="160"/>
    </row>
    <row r="783" spans="3:4" ht="15.75" customHeight="1">
      <c r="C783" s="160"/>
      <c r="D783" s="160"/>
    </row>
    <row r="784" spans="3:4" ht="15.75" customHeight="1">
      <c r="C784" s="160"/>
      <c r="D784" s="160"/>
    </row>
    <row r="785" spans="3:4" ht="15.75" customHeight="1">
      <c r="C785" s="160"/>
      <c r="D785" s="160"/>
    </row>
    <row r="786" spans="3:4" ht="15.75" customHeight="1">
      <c r="C786" s="160"/>
      <c r="D786" s="160"/>
    </row>
    <row r="787" spans="3:4" ht="15.75" customHeight="1">
      <c r="C787" s="160"/>
      <c r="D787" s="160"/>
    </row>
    <row r="788" spans="3:4" ht="15.75" customHeight="1">
      <c r="C788" s="160"/>
      <c r="D788" s="160"/>
    </row>
    <row r="789" spans="3:4" ht="15.75" customHeight="1">
      <c r="C789" s="160"/>
      <c r="D789" s="160"/>
    </row>
    <row r="790" spans="3:4" ht="15.75" customHeight="1">
      <c r="C790" s="160"/>
      <c r="D790" s="160"/>
    </row>
    <row r="791" spans="3:4" ht="15.75" customHeight="1">
      <c r="C791" s="160"/>
      <c r="D791" s="160"/>
    </row>
    <row r="792" spans="3:4" ht="15.75" customHeight="1">
      <c r="C792" s="160"/>
      <c r="D792" s="160"/>
    </row>
    <row r="793" spans="3:4" ht="15.75" customHeight="1">
      <c r="C793" s="160"/>
      <c r="D793" s="160"/>
    </row>
    <row r="794" spans="3:4" ht="15.75" customHeight="1">
      <c r="C794" s="160"/>
      <c r="D794" s="160"/>
    </row>
    <row r="795" spans="3:4" ht="15.75" customHeight="1">
      <c r="C795" s="160"/>
      <c r="D795" s="160"/>
    </row>
    <row r="796" spans="3:4" ht="15.75" customHeight="1">
      <c r="C796" s="160"/>
      <c r="D796" s="160"/>
    </row>
    <row r="797" spans="3:4" ht="15.75" customHeight="1">
      <c r="C797" s="160"/>
      <c r="D797" s="160"/>
    </row>
    <row r="798" spans="3:4" ht="15.75" customHeight="1">
      <c r="C798" s="160"/>
      <c r="D798" s="160"/>
    </row>
    <row r="799" spans="3:4" ht="15.75" customHeight="1">
      <c r="C799" s="160"/>
      <c r="D799" s="160"/>
    </row>
    <row r="800" spans="3:4" ht="15.75" customHeight="1">
      <c r="C800" s="160"/>
      <c r="D800" s="160"/>
    </row>
    <row r="801" spans="3:4" ht="15.75" customHeight="1">
      <c r="C801" s="160"/>
      <c r="D801" s="160"/>
    </row>
    <row r="802" spans="3:4" ht="15.75" customHeight="1">
      <c r="C802" s="160"/>
      <c r="D802" s="160"/>
    </row>
    <row r="803" spans="3:4" ht="15.75" customHeight="1">
      <c r="C803" s="160"/>
      <c r="D803" s="160"/>
    </row>
    <row r="804" spans="3:4" ht="15.75" customHeight="1">
      <c r="C804" s="160"/>
      <c r="D804" s="160"/>
    </row>
    <row r="805" spans="3:4" ht="15.75" customHeight="1">
      <c r="C805" s="160"/>
      <c r="D805" s="160"/>
    </row>
    <row r="806" spans="3:4" ht="15.75" customHeight="1">
      <c r="C806" s="160"/>
      <c r="D806" s="160"/>
    </row>
    <row r="807" spans="3:4" ht="15.75" customHeight="1">
      <c r="C807" s="160"/>
      <c r="D807" s="160"/>
    </row>
    <row r="808" spans="3:4" ht="15.75" customHeight="1">
      <c r="C808" s="160"/>
      <c r="D808" s="160"/>
    </row>
    <row r="809" spans="3:4" ht="15.75" customHeight="1">
      <c r="C809" s="160"/>
      <c r="D809" s="160"/>
    </row>
    <row r="810" spans="3:4" ht="15.75" customHeight="1">
      <c r="C810" s="160"/>
      <c r="D810" s="160"/>
    </row>
    <row r="811" spans="3:4" ht="15.75" customHeight="1">
      <c r="C811" s="160"/>
      <c r="D811" s="160"/>
    </row>
    <row r="812" spans="3:4" ht="15.75" customHeight="1">
      <c r="C812" s="160"/>
      <c r="D812" s="160"/>
    </row>
    <row r="813" spans="3:4" ht="15.75" customHeight="1">
      <c r="C813" s="160"/>
      <c r="D813" s="160"/>
    </row>
    <row r="814" spans="3:4" ht="15.75" customHeight="1">
      <c r="C814" s="160"/>
      <c r="D814" s="160"/>
    </row>
    <row r="815" spans="3:4" ht="15.75" customHeight="1">
      <c r="C815" s="160"/>
      <c r="D815" s="160"/>
    </row>
    <row r="816" spans="3:4" ht="15.75" customHeight="1">
      <c r="C816" s="160"/>
      <c r="D816" s="160"/>
    </row>
    <row r="817" spans="3:4" ht="15.75" customHeight="1">
      <c r="C817" s="160"/>
      <c r="D817" s="160"/>
    </row>
    <row r="818" spans="3:4" ht="15.75" customHeight="1">
      <c r="C818" s="160"/>
      <c r="D818" s="160"/>
    </row>
    <row r="819" spans="3:4" ht="15.75" customHeight="1">
      <c r="C819" s="160"/>
      <c r="D819" s="160"/>
    </row>
    <row r="820" spans="3:4" ht="15.75" customHeight="1">
      <c r="C820" s="160"/>
      <c r="D820" s="160"/>
    </row>
    <row r="821" spans="3:4" ht="15.75" customHeight="1">
      <c r="C821" s="160"/>
      <c r="D821" s="160"/>
    </row>
    <row r="822" spans="3:4" ht="15.75" customHeight="1">
      <c r="C822" s="160"/>
      <c r="D822" s="160"/>
    </row>
    <row r="823" spans="3:4" ht="15.75" customHeight="1">
      <c r="C823" s="160"/>
      <c r="D823" s="160"/>
    </row>
    <row r="824" spans="3:4" ht="15.75" customHeight="1">
      <c r="C824" s="160"/>
      <c r="D824" s="160"/>
    </row>
    <row r="825" spans="3:4" ht="15.75" customHeight="1">
      <c r="C825" s="160"/>
      <c r="D825" s="160"/>
    </row>
    <row r="826" spans="3:4" ht="15.75" customHeight="1">
      <c r="C826" s="160"/>
      <c r="D826" s="160"/>
    </row>
    <row r="827" spans="3:4" ht="15.75" customHeight="1">
      <c r="C827" s="160"/>
      <c r="D827" s="160"/>
    </row>
    <row r="828" spans="3:4" ht="15.75" customHeight="1">
      <c r="C828" s="160"/>
      <c r="D828" s="160"/>
    </row>
    <row r="829" spans="3:4" ht="15.75" customHeight="1">
      <c r="C829" s="160"/>
      <c r="D829" s="160"/>
    </row>
    <row r="830" spans="3:4" ht="15.75" customHeight="1">
      <c r="C830" s="160"/>
      <c r="D830" s="160"/>
    </row>
    <row r="831" spans="3:4" ht="15.75" customHeight="1">
      <c r="C831" s="160"/>
      <c r="D831" s="160"/>
    </row>
    <row r="832" spans="3:4" ht="15.75" customHeight="1">
      <c r="C832" s="160"/>
      <c r="D832" s="160"/>
    </row>
    <row r="833" spans="3:4" ht="15.75" customHeight="1">
      <c r="C833" s="160"/>
      <c r="D833" s="160"/>
    </row>
    <row r="834" spans="3:4" ht="15.75" customHeight="1">
      <c r="C834" s="160"/>
      <c r="D834" s="160"/>
    </row>
    <row r="835" spans="3:4" ht="15.75" customHeight="1">
      <c r="C835" s="160"/>
      <c r="D835" s="160"/>
    </row>
    <row r="836" spans="3:4" ht="15.75" customHeight="1">
      <c r="C836" s="160"/>
      <c r="D836" s="160"/>
    </row>
    <row r="837" spans="3:4" ht="15.75" customHeight="1">
      <c r="C837" s="160"/>
      <c r="D837" s="160"/>
    </row>
    <row r="838" spans="3:4" ht="15.75" customHeight="1">
      <c r="C838" s="160"/>
      <c r="D838" s="160"/>
    </row>
    <row r="839" spans="3:4" ht="15.75" customHeight="1">
      <c r="C839" s="160"/>
      <c r="D839" s="160"/>
    </row>
    <row r="840" spans="3:4" ht="15.75" customHeight="1">
      <c r="C840" s="160"/>
      <c r="D840" s="160"/>
    </row>
    <row r="841" spans="3:4" ht="15.75" customHeight="1">
      <c r="C841" s="160"/>
      <c r="D841" s="160"/>
    </row>
    <row r="842" spans="3:4" ht="15.75" customHeight="1">
      <c r="C842" s="160"/>
      <c r="D842" s="160"/>
    </row>
    <row r="843" spans="3:4" ht="15.75" customHeight="1">
      <c r="C843" s="160"/>
      <c r="D843" s="160"/>
    </row>
    <row r="844" spans="3:4" ht="15.75" customHeight="1">
      <c r="C844" s="160"/>
      <c r="D844" s="160"/>
    </row>
    <row r="845" spans="3:4" ht="15.75" customHeight="1">
      <c r="C845" s="160"/>
      <c r="D845" s="160"/>
    </row>
    <row r="846" spans="3:4" ht="15.75" customHeight="1">
      <c r="C846" s="160"/>
      <c r="D846" s="160"/>
    </row>
    <row r="847" spans="3:4" ht="15.75" customHeight="1">
      <c r="C847" s="160"/>
      <c r="D847" s="160"/>
    </row>
    <row r="848" spans="3:4" ht="15.75" customHeight="1">
      <c r="C848" s="160"/>
      <c r="D848" s="160"/>
    </row>
    <row r="849" spans="3:4" ht="15.75" customHeight="1">
      <c r="C849" s="160"/>
      <c r="D849" s="160"/>
    </row>
    <row r="850" spans="3:4" ht="15.75" customHeight="1">
      <c r="C850" s="160"/>
      <c r="D850" s="160"/>
    </row>
    <row r="851" spans="3:4" ht="15.75" customHeight="1">
      <c r="C851" s="160"/>
      <c r="D851" s="160"/>
    </row>
    <row r="852" spans="3:4" ht="15.75" customHeight="1">
      <c r="C852" s="160"/>
      <c r="D852" s="160"/>
    </row>
    <row r="853" spans="3:4" ht="15.75" customHeight="1">
      <c r="C853" s="160"/>
      <c r="D853" s="160"/>
    </row>
    <row r="854" spans="3:4" ht="15.75" customHeight="1">
      <c r="C854" s="160"/>
      <c r="D854" s="160"/>
    </row>
    <row r="855" spans="3:4" ht="15.75" customHeight="1">
      <c r="C855" s="160"/>
      <c r="D855" s="160"/>
    </row>
    <row r="856" spans="3:4" ht="15.75" customHeight="1">
      <c r="C856" s="160"/>
      <c r="D856" s="160"/>
    </row>
    <row r="857" spans="3:4" ht="15.75" customHeight="1">
      <c r="C857" s="160"/>
      <c r="D857" s="160"/>
    </row>
    <row r="858" spans="3:4" ht="15.75" customHeight="1">
      <c r="C858" s="160"/>
      <c r="D858" s="160"/>
    </row>
    <row r="859" spans="3:4" ht="15.75" customHeight="1">
      <c r="C859" s="160"/>
      <c r="D859" s="160"/>
    </row>
    <row r="860" spans="3:4" ht="15.75" customHeight="1">
      <c r="C860" s="160"/>
      <c r="D860" s="160"/>
    </row>
    <row r="861" spans="3:4" ht="15.75" customHeight="1">
      <c r="C861" s="160"/>
      <c r="D861" s="160"/>
    </row>
    <row r="862" spans="3:4" ht="15.75" customHeight="1">
      <c r="C862" s="160"/>
      <c r="D862" s="160"/>
    </row>
    <row r="863" spans="3:4" ht="15.75" customHeight="1">
      <c r="C863" s="160"/>
      <c r="D863" s="160"/>
    </row>
    <row r="864" spans="3:4" ht="15.75" customHeight="1">
      <c r="C864" s="160"/>
      <c r="D864" s="160"/>
    </row>
    <row r="865" spans="3:4" ht="15.75" customHeight="1">
      <c r="C865" s="160"/>
      <c r="D865" s="160"/>
    </row>
    <row r="866" spans="3:4" ht="15.75" customHeight="1">
      <c r="C866" s="160"/>
      <c r="D866" s="160"/>
    </row>
    <row r="867" spans="3:4" ht="15.75" customHeight="1">
      <c r="C867" s="160"/>
      <c r="D867" s="160"/>
    </row>
    <row r="868" spans="3:4" ht="15.75" customHeight="1">
      <c r="C868" s="160"/>
      <c r="D868" s="160"/>
    </row>
    <row r="869" spans="3:4" ht="15.75" customHeight="1">
      <c r="C869" s="160"/>
      <c r="D869" s="160"/>
    </row>
    <row r="870" spans="3:4" ht="15.75" customHeight="1">
      <c r="C870" s="160"/>
      <c r="D870" s="160"/>
    </row>
    <row r="871" spans="3:4" ht="15.75" customHeight="1">
      <c r="C871" s="160"/>
      <c r="D871" s="160"/>
    </row>
    <row r="872" spans="3:4" ht="15.75" customHeight="1">
      <c r="C872" s="160"/>
      <c r="D872" s="160"/>
    </row>
    <row r="873" spans="3:4" ht="15.75" customHeight="1">
      <c r="C873" s="160"/>
      <c r="D873" s="160"/>
    </row>
    <row r="874" spans="3:4" ht="15.75" customHeight="1">
      <c r="C874" s="160"/>
      <c r="D874" s="160"/>
    </row>
    <row r="875" spans="3:4" ht="15.75" customHeight="1">
      <c r="C875" s="160"/>
      <c r="D875" s="160"/>
    </row>
    <row r="876" spans="3:4" ht="15.75" customHeight="1">
      <c r="C876" s="160"/>
      <c r="D876" s="160"/>
    </row>
    <row r="877" spans="3:4" ht="15.75" customHeight="1">
      <c r="C877" s="160"/>
      <c r="D877" s="160"/>
    </row>
    <row r="878" spans="3:4" ht="15.75" customHeight="1">
      <c r="C878" s="160"/>
      <c r="D878" s="160"/>
    </row>
    <row r="879" spans="3:4" ht="15.75" customHeight="1">
      <c r="C879" s="160"/>
      <c r="D879" s="160"/>
    </row>
    <row r="880" spans="3:4" ht="15.75" customHeight="1">
      <c r="C880" s="160"/>
      <c r="D880" s="160"/>
    </row>
    <row r="881" spans="3:4" ht="15.75" customHeight="1">
      <c r="C881" s="160"/>
      <c r="D881" s="160"/>
    </row>
    <row r="882" spans="3:4" ht="15.75" customHeight="1">
      <c r="C882" s="160"/>
      <c r="D882" s="160"/>
    </row>
    <row r="883" spans="3:4" ht="15.75" customHeight="1">
      <c r="C883" s="160"/>
      <c r="D883" s="160"/>
    </row>
    <row r="884" spans="3:4" ht="15.75" customHeight="1">
      <c r="C884" s="160"/>
      <c r="D884" s="160"/>
    </row>
    <row r="885" spans="3:4" ht="15.75" customHeight="1">
      <c r="C885" s="160"/>
      <c r="D885" s="160"/>
    </row>
    <row r="886" spans="3:4" ht="15.75" customHeight="1">
      <c r="C886" s="160"/>
      <c r="D886" s="160"/>
    </row>
    <row r="887" spans="3:4" ht="15.75" customHeight="1">
      <c r="C887" s="160"/>
      <c r="D887" s="160"/>
    </row>
    <row r="888" spans="3:4" ht="15.75" customHeight="1">
      <c r="C888" s="160"/>
      <c r="D888" s="160"/>
    </row>
    <row r="889" spans="3:4" ht="15.75" customHeight="1">
      <c r="C889" s="160"/>
      <c r="D889" s="160"/>
    </row>
    <row r="890" spans="3:4" ht="15.75" customHeight="1">
      <c r="C890" s="160"/>
      <c r="D890" s="160"/>
    </row>
    <row r="891" spans="3:4" ht="15.75" customHeight="1">
      <c r="C891" s="160"/>
      <c r="D891" s="160"/>
    </row>
    <row r="892" spans="3:4" ht="15.75" customHeight="1">
      <c r="C892" s="160"/>
      <c r="D892" s="160"/>
    </row>
    <row r="893" spans="3:4" ht="15.75" customHeight="1">
      <c r="C893" s="160"/>
      <c r="D893" s="160"/>
    </row>
    <row r="894" spans="3:4" ht="15.75" customHeight="1">
      <c r="C894" s="160"/>
      <c r="D894" s="160"/>
    </row>
    <row r="895" spans="3:4" ht="15.75" customHeight="1">
      <c r="C895" s="160"/>
      <c r="D895" s="160"/>
    </row>
    <row r="896" spans="3:4" ht="15.75" customHeight="1">
      <c r="C896" s="160"/>
      <c r="D896" s="160"/>
    </row>
    <row r="897" spans="3:4" ht="15.75" customHeight="1">
      <c r="C897" s="160"/>
      <c r="D897" s="160"/>
    </row>
    <row r="898" spans="3:4" ht="15.75" customHeight="1">
      <c r="C898" s="160"/>
      <c r="D898" s="160"/>
    </row>
    <row r="899" spans="3:4" ht="15.75" customHeight="1">
      <c r="C899" s="160"/>
      <c r="D899" s="160"/>
    </row>
    <row r="900" spans="3:4" ht="15.75" customHeight="1">
      <c r="C900" s="160"/>
      <c r="D900" s="160"/>
    </row>
    <row r="901" spans="3:4" ht="15.75" customHeight="1">
      <c r="C901" s="160"/>
      <c r="D901" s="160"/>
    </row>
    <row r="902" spans="3:4" ht="15.75" customHeight="1">
      <c r="C902" s="160"/>
      <c r="D902" s="160"/>
    </row>
    <row r="903" spans="3:4" ht="15.75" customHeight="1">
      <c r="C903" s="160"/>
      <c r="D903" s="160"/>
    </row>
    <row r="904" spans="3:4" ht="15.75" customHeight="1">
      <c r="C904" s="160"/>
      <c r="D904" s="160"/>
    </row>
    <row r="905" spans="3:4" ht="15.75" customHeight="1">
      <c r="C905" s="160"/>
      <c r="D905" s="160"/>
    </row>
    <row r="906" spans="3:4" ht="15.75" customHeight="1">
      <c r="C906" s="160"/>
      <c r="D906" s="160"/>
    </row>
    <row r="907" spans="3:4" ht="15.75" customHeight="1">
      <c r="C907" s="160"/>
      <c r="D907" s="160"/>
    </row>
    <row r="908" spans="3:4" ht="15.75" customHeight="1">
      <c r="C908" s="160"/>
      <c r="D908" s="160"/>
    </row>
    <row r="909" spans="3:4" ht="15.75" customHeight="1">
      <c r="C909" s="160"/>
      <c r="D909" s="160"/>
    </row>
    <row r="910" spans="3:4" ht="15.75" customHeight="1">
      <c r="C910" s="160"/>
      <c r="D910" s="160"/>
    </row>
    <row r="911" spans="3:4" ht="15.75" customHeight="1">
      <c r="C911" s="160"/>
      <c r="D911" s="160"/>
    </row>
    <row r="912" spans="3:4" ht="15.75" customHeight="1">
      <c r="C912" s="160"/>
      <c r="D912" s="160"/>
    </row>
    <row r="913" spans="3:4" ht="15.75" customHeight="1">
      <c r="C913" s="160"/>
      <c r="D913" s="160"/>
    </row>
    <row r="914" spans="3:4" ht="15.75" customHeight="1">
      <c r="C914" s="160"/>
      <c r="D914" s="160"/>
    </row>
    <row r="915" spans="3:4" ht="15.75" customHeight="1">
      <c r="C915" s="160"/>
      <c r="D915" s="160"/>
    </row>
    <row r="916" spans="3:4" ht="15.75" customHeight="1">
      <c r="C916" s="160"/>
      <c r="D916" s="160"/>
    </row>
    <row r="917" spans="3:4" ht="15.75" customHeight="1">
      <c r="C917" s="160"/>
      <c r="D917" s="160"/>
    </row>
    <row r="918" spans="3:4" ht="15.75" customHeight="1">
      <c r="C918" s="160"/>
      <c r="D918" s="160"/>
    </row>
    <row r="919" spans="3:4" ht="15.75" customHeight="1">
      <c r="C919" s="160"/>
      <c r="D919" s="160"/>
    </row>
    <row r="920" spans="3:4" ht="15.75" customHeight="1">
      <c r="C920" s="160"/>
      <c r="D920" s="160"/>
    </row>
    <row r="921" spans="3:4" ht="15.75" customHeight="1">
      <c r="C921" s="160"/>
      <c r="D921" s="160"/>
    </row>
    <row r="922" spans="3:4" ht="15.75" customHeight="1">
      <c r="C922" s="160"/>
      <c r="D922" s="160"/>
    </row>
    <row r="923" spans="3:4" ht="15.75" customHeight="1">
      <c r="C923" s="160"/>
      <c r="D923" s="160"/>
    </row>
    <row r="924" spans="3:4" ht="15.75" customHeight="1">
      <c r="C924" s="160"/>
      <c r="D924" s="160"/>
    </row>
    <row r="925" spans="3:4" ht="15.75" customHeight="1">
      <c r="C925" s="160"/>
      <c r="D925" s="160"/>
    </row>
    <row r="926" spans="3:4" ht="15.75" customHeight="1">
      <c r="C926" s="160"/>
      <c r="D926" s="160"/>
    </row>
    <row r="927" spans="3:4" ht="15.75" customHeight="1">
      <c r="C927" s="160"/>
      <c r="D927" s="160"/>
    </row>
    <row r="928" spans="3:4" ht="15.75" customHeight="1">
      <c r="C928" s="160"/>
      <c r="D928" s="160"/>
    </row>
    <row r="929" spans="3:4" ht="15.75" customHeight="1">
      <c r="C929" s="160"/>
      <c r="D929" s="160"/>
    </row>
    <row r="930" spans="3:4" ht="15.75" customHeight="1">
      <c r="C930" s="160"/>
      <c r="D930" s="160"/>
    </row>
    <row r="931" spans="3:4" ht="15.75" customHeight="1">
      <c r="C931" s="160"/>
      <c r="D931" s="160"/>
    </row>
    <row r="932" spans="3:4" ht="15.75" customHeight="1">
      <c r="C932" s="160"/>
      <c r="D932" s="160"/>
    </row>
    <row r="933" spans="3:4" ht="15.75" customHeight="1">
      <c r="C933" s="160"/>
      <c r="D933" s="160"/>
    </row>
    <row r="934" spans="3:4" ht="15.75" customHeight="1">
      <c r="C934" s="160"/>
      <c r="D934" s="160"/>
    </row>
    <row r="935" spans="3:4" ht="15.75" customHeight="1">
      <c r="C935" s="160"/>
      <c r="D935" s="160"/>
    </row>
    <row r="936" spans="3:4" ht="15.75" customHeight="1">
      <c r="C936" s="160"/>
      <c r="D936" s="160"/>
    </row>
    <row r="937" spans="3:4" ht="15.75" customHeight="1">
      <c r="C937" s="160"/>
      <c r="D937" s="160"/>
    </row>
    <row r="938" spans="3:4" ht="15.75" customHeight="1">
      <c r="C938" s="160"/>
      <c r="D938" s="160"/>
    </row>
    <row r="939" spans="3:4" ht="15.75" customHeight="1">
      <c r="C939" s="160"/>
      <c r="D939" s="160"/>
    </row>
    <row r="940" spans="3:4" ht="15.75" customHeight="1">
      <c r="C940" s="160"/>
      <c r="D940" s="160"/>
    </row>
    <row r="941" spans="3:4" ht="15.75" customHeight="1">
      <c r="C941" s="160"/>
      <c r="D941" s="160"/>
    </row>
    <row r="942" spans="3:4" ht="15.75" customHeight="1">
      <c r="C942" s="160"/>
      <c r="D942" s="160"/>
    </row>
    <row r="943" spans="3:4" ht="15.75" customHeight="1">
      <c r="C943" s="160"/>
      <c r="D943" s="160"/>
    </row>
    <row r="944" spans="3:4" ht="15.75" customHeight="1">
      <c r="C944" s="160"/>
      <c r="D944" s="160"/>
    </row>
    <row r="945" spans="3:4" ht="15.75" customHeight="1">
      <c r="C945" s="160"/>
      <c r="D945" s="160"/>
    </row>
    <row r="946" spans="3:4" ht="15.75" customHeight="1">
      <c r="C946" s="160"/>
      <c r="D946" s="160"/>
    </row>
    <row r="947" spans="3:4" ht="15.75" customHeight="1">
      <c r="C947" s="160"/>
      <c r="D947" s="160"/>
    </row>
    <row r="948" spans="3:4" ht="15.75" customHeight="1">
      <c r="C948" s="160"/>
      <c r="D948" s="160"/>
    </row>
    <row r="949" spans="3:4" ht="15.75" customHeight="1">
      <c r="C949" s="160"/>
      <c r="D949" s="160"/>
    </row>
    <row r="950" spans="3:4" ht="15.75" customHeight="1">
      <c r="C950" s="160"/>
      <c r="D950" s="160"/>
    </row>
    <row r="951" spans="3:4" ht="15.75" customHeight="1">
      <c r="C951" s="160"/>
      <c r="D951" s="160"/>
    </row>
    <row r="952" spans="3:4" ht="15.75" customHeight="1">
      <c r="C952" s="160"/>
      <c r="D952" s="160"/>
    </row>
    <row r="953" spans="3:4" ht="15.75" customHeight="1">
      <c r="C953" s="160"/>
      <c r="D953" s="160"/>
    </row>
    <row r="954" spans="3:4" ht="15.75" customHeight="1">
      <c r="C954" s="160"/>
      <c r="D954" s="160"/>
    </row>
    <row r="955" spans="3:4" ht="15.75" customHeight="1">
      <c r="C955" s="160"/>
      <c r="D955" s="160"/>
    </row>
    <row r="956" spans="3:4" ht="15.75" customHeight="1">
      <c r="C956" s="160"/>
      <c r="D956" s="160"/>
    </row>
    <row r="957" spans="3:4" ht="15.75" customHeight="1">
      <c r="C957" s="160"/>
      <c r="D957" s="160"/>
    </row>
    <row r="958" spans="3:4" ht="15.75" customHeight="1">
      <c r="C958" s="160"/>
      <c r="D958" s="160"/>
    </row>
    <row r="959" spans="3:4" ht="15.75" customHeight="1">
      <c r="C959" s="160"/>
      <c r="D959" s="160"/>
    </row>
    <row r="960" spans="3:4" ht="15.75" customHeight="1">
      <c r="C960" s="160"/>
      <c r="D960" s="160"/>
    </row>
    <row r="961" spans="3:4" ht="15.75" customHeight="1">
      <c r="C961" s="160"/>
      <c r="D961" s="160"/>
    </row>
    <row r="962" spans="3:4" ht="15.75" customHeight="1">
      <c r="C962" s="160"/>
      <c r="D962" s="160"/>
    </row>
    <row r="963" spans="3:4" ht="15.75" customHeight="1">
      <c r="C963" s="160"/>
      <c r="D963" s="160"/>
    </row>
    <row r="964" spans="3:4" ht="15.75" customHeight="1">
      <c r="C964" s="160"/>
      <c r="D964" s="160"/>
    </row>
    <row r="965" spans="3:4" ht="15.75" customHeight="1">
      <c r="C965" s="160"/>
      <c r="D965" s="160"/>
    </row>
    <row r="966" spans="3:4" ht="15.75" customHeight="1">
      <c r="C966" s="160"/>
      <c r="D966" s="160"/>
    </row>
    <row r="967" spans="3:4" ht="15.75" customHeight="1">
      <c r="C967" s="160"/>
      <c r="D967" s="160"/>
    </row>
    <row r="968" spans="3:4" ht="15.75" customHeight="1">
      <c r="C968" s="160"/>
      <c r="D968" s="160"/>
    </row>
    <row r="969" spans="3:4" ht="15.75" customHeight="1">
      <c r="C969" s="160"/>
      <c r="D969" s="160"/>
    </row>
    <row r="970" spans="3:4" ht="15.75" customHeight="1">
      <c r="C970" s="160"/>
      <c r="D970" s="160"/>
    </row>
    <row r="971" spans="3:4" ht="15.75" customHeight="1">
      <c r="C971" s="160"/>
      <c r="D971" s="160"/>
    </row>
    <row r="972" spans="3:4" ht="15.75" customHeight="1">
      <c r="C972" s="160"/>
      <c r="D972" s="160"/>
    </row>
    <row r="973" spans="3:4" ht="15.75" customHeight="1">
      <c r="C973" s="160"/>
      <c r="D973" s="160"/>
    </row>
    <row r="974" spans="3:4" ht="15.75" customHeight="1">
      <c r="C974" s="160"/>
      <c r="D974" s="160"/>
    </row>
    <row r="975" spans="3:4" ht="15.75" customHeight="1">
      <c r="C975" s="160"/>
      <c r="D975" s="160"/>
    </row>
    <row r="976" spans="3:4" ht="15.75" customHeight="1">
      <c r="C976" s="160"/>
      <c r="D976" s="160"/>
    </row>
    <row r="977" spans="3:4" ht="15.75" customHeight="1">
      <c r="C977" s="160"/>
      <c r="D977" s="160"/>
    </row>
    <row r="978" spans="3:4" ht="15.75" customHeight="1">
      <c r="C978" s="160"/>
      <c r="D978" s="160"/>
    </row>
    <row r="979" spans="3:4" ht="15.75" customHeight="1">
      <c r="C979" s="160"/>
      <c r="D979" s="160"/>
    </row>
    <row r="980" spans="3:4" ht="15.75" customHeight="1">
      <c r="C980" s="160"/>
      <c r="D980" s="160"/>
    </row>
    <row r="981" spans="3:4" ht="15.75" customHeight="1">
      <c r="C981" s="160"/>
      <c r="D981" s="160"/>
    </row>
    <row r="982" spans="3:4" ht="15.75" customHeight="1">
      <c r="C982" s="160"/>
      <c r="D982" s="160"/>
    </row>
    <row r="983" spans="3:4" ht="15.75" customHeight="1">
      <c r="C983" s="160"/>
      <c r="D983" s="160"/>
    </row>
    <row r="984" spans="3:4" ht="15.75" customHeight="1">
      <c r="C984" s="160"/>
      <c r="D984" s="160"/>
    </row>
    <row r="985" spans="3:4" ht="15.75" customHeight="1">
      <c r="C985" s="160"/>
      <c r="D985" s="160"/>
    </row>
    <row r="986" spans="3:4" ht="15.75" customHeight="1">
      <c r="C986" s="160"/>
      <c r="D986" s="160"/>
    </row>
    <row r="987" spans="3:4" ht="15.75" customHeight="1">
      <c r="C987" s="160"/>
      <c r="D987" s="160"/>
    </row>
    <row r="988" spans="3:4" ht="15.75" customHeight="1">
      <c r="C988" s="160"/>
      <c r="D988" s="160"/>
    </row>
    <row r="989" spans="3:4" ht="15.75" customHeight="1">
      <c r="C989" s="160"/>
      <c r="D989" s="160"/>
    </row>
    <row r="990" spans="3:4" ht="15.75" customHeight="1">
      <c r="C990" s="160"/>
      <c r="D990" s="160"/>
    </row>
    <row r="991" spans="3:4" ht="15.75" customHeight="1">
      <c r="C991" s="160"/>
      <c r="D991" s="160"/>
    </row>
    <row r="992" spans="3:4" ht="15.75" customHeight="1">
      <c r="C992" s="160"/>
      <c r="D992" s="160"/>
    </row>
    <row r="993" spans="3:4" ht="15.75" customHeight="1">
      <c r="C993" s="160"/>
      <c r="D993" s="160"/>
    </row>
    <row r="994" spans="3:4" ht="15.75" customHeight="1">
      <c r="C994" s="160"/>
      <c r="D994" s="160"/>
    </row>
    <row r="995" spans="3:4" ht="15.75" customHeight="1">
      <c r="C995" s="160"/>
      <c r="D995" s="160"/>
    </row>
    <row r="996" spans="3:4" ht="15.75" customHeight="1">
      <c r="C996" s="160"/>
      <c r="D996" s="160"/>
    </row>
    <row r="997" spans="3:4" ht="15.75" customHeight="1">
      <c r="C997" s="160"/>
      <c r="D997" s="160"/>
    </row>
    <row r="998" spans="3:4" ht="15.75" customHeight="1">
      <c r="C998" s="160"/>
      <c r="D998" s="160"/>
    </row>
    <row r="999" spans="3:4" ht="15.75" customHeight="1">
      <c r="C999" s="160"/>
      <c r="D999" s="160"/>
    </row>
    <row r="1000" spans="3:4" ht="15.75" customHeight="1">
      <c r="C1000" s="160"/>
      <c r="D1000" s="160"/>
    </row>
    <row r="1001" spans="3:4" ht="15.75" customHeight="1">
      <c r="C1001" s="160"/>
      <c r="D1001" s="160"/>
    </row>
    <row r="1002" spans="3:4" ht="15.75" customHeight="1">
      <c r="C1002" s="160"/>
      <c r="D1002" s="160"/>
    </row>
  </sheetData>
  <mergeCells count="1">
    <mergeCell ref="A1:K1"/>
  </mergeCells>
  <pageMargins left="0.70866141732283505" right="0.70866141732283505" top="0.74803149606299202" bottom="0.74803149606299202" header="0" footer="0"/>
  <pageSetup scale="82"/>
  <headerFooter>
    <oddHeader>&amp;C&amp;P</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001"/>
  <sheetViews>
    <sheetView zoomScale="80" workbookViewId="0">
      <selection activeCell="L34" sqref="L34"/>
    </sheetView>
  </sheetViews>
  <sheetFormatPr defaultColWidth="14.42578125" defaultRowHeight="15" customHeight="1"/>
  <cols>
    <col min="1" max="1" width="3.28515625" style="39" customWidth="1"/>
    <col min="2" max="2" width="56.7109375" style="39" customWidth="1"/>
    <col min="3" max="3" width="18.28515625" style="39" hidden="1" customWidth="1"/>
    <col min="4" max="4" width="21" style="39" hidden="1" customWidth="1"/>
    <col min="5" max="5" width="18.140625" style="39" hidden="1" customWidth="1"/>
    <col min="6" max="6" width="20.7109375" style="39" hidden="1" customWidth="1"/>
    <col min="7" max="10" width="20.7109375" style="80" hidden="1" customWidth="1"/>
    <col min="11" max="12" width="20.7109375" style="80" customWidth="1"/>
    <col min="13" max="16384" width="14.42578125" style="39"/>
  </cols>
  <sheetData>
    <row r="1" spans="1:12" ht="15.75" customHeight="1">
      <c r="A1" s="1785" t="s">
        <v>211</v>
      </c>
      <c r="B1" s="1786"/>
      <c r="C1" s="1786"/>
      <c r="D1" s="1786"/>
      <c r="E1" s="1786"/>
      <c r="F1" s="1786"/>
      <c r="G1" s="1786"/>
      <c r="H1" s="1786"/>
      <c r="I1" s="1786"/>
      <c r="J1" s="1786"/>
      <c r="K1" s="1786"/>
      <c r="L1" s="163"/>
    </row>
    <row r="2" spans="1:12" ht="45.6" customHeight="1">
      <c r="A2" s="164"/>
      <c r="B2" s="164" t="s">
        <v>52</v>
      </c>
      <c r="C2" s="165" t="s">
        <v>200</v>
      </c>
      <c r="D2" s="166" t="s">
        <v>201</v>
      </c>
      <c r="E2" s="166" t="s">
        <v>115</v>
      </c>
      <c r="F2" s="166" t="s">
        <v>202</v>
      </c>
      <c r="G2" s="167" t="s">
        <v>114</v>
      </c>
      <c r="H2" s="167" t="s">
        <v>111</v>
      </c>
      <c r="I2" s="135" t="s">
        <v>212</v>
      </c>
      <c r="J2" s="167" t="s">
        <v>111</v>
      </c>
      <c r="K2" s="135" t="s">
        <v>179</v>
      </c>
      <c r="L2" s="135" t="s">
        <v>118</v>
      </c>
    </row>
    <row r="3" spans="1:12" ht="15.75" customHeight="1">
      <c r="A3" s="168">
        <v>1</v>
      </c>
      <c r="B3" s="136" t="s">
        <v>181</v>
      </c>
      <c r="C3" s="169">
        <f>EXECUTIVE!C181</f>
        <v>385526720</v>
      </c>
      <c r="D3" s="170">
        <f>EXECUTIVE!H181</f>
        <v>347350399.60000038</v>
      </c>
      <c r="E3" s="171">
        <f>EXECUTIVE!I181</f>
        <v>6000000</v>
      </c>
      <c r="F3" s="171">
        <f>D3+E3</f>
        <v>353350399.60000002</v>
      </c>
      <c r="G3" s="172">
        <f>EXECUTIVE!K181</f>
        <v>548744950</v>
      </c>
      <c r="H3" s="172">
        <f>EXECUTIVE!L181</f>
        <v>-110500000</v>
      </c>
      <c r="I3" s="172">
        <f t="shared" ref="I3:K3" si="0">SUM(G3:H3)</f>
        <v>438244950</v>
      </c>
      <c r="J3" s="172">
        <f>EXECUTIVE!N181</f>
        <v>-217841254</v>
      </c>
      <c r="K3" s="172">
        <f t="shared" si="0"/>
        <v>220403696</v>
      </c>
      <c r="L3" s="172">
        <f>EXECUTIVE!P181</f>
        <v>192885050</v>
      </c>
    </row>
    <row r="4" spans="1:12" ht="15.75" customHeight="1">
      <c r="A4" s="173">
        <v>2</v>
      </c>
      <c r="B4" s="145" t="s">
        <v>203</v>
      </c>
      <c r="C4" s="174">
        <f>CPSB!C67</f>
        <v>7460000</v>
      </c>
      <c r="D4" s="170">
        <f>CPSB!H67</f>
        <v>7929917</v>
      </c>
      <c r="E4" s="171">
        <f>CPSB!I67</f>
        <v>0</v>
      </c>
      <c r="F4" s="171">
        <f t="shared" ref="F4:F24" si="1">D4+E4</f>
        <v>7929917</v>
      </c>
      <c r="G4" s="172">
        <f>CPSB!K67</f>
        <v>14870000</v>
      </c>
      <c r="H4" s="172">
        <f>CPSB!L67</f>
        <v>0</v>
      </c>
      <c r="I4" s="172">
        <f t="shared" ref="I4:I24" si="2">SUM(G4:H4)</f>
        <v>14870000</v>
      </c>
      <c r="J4" s="172">
        <f>CPSB!N67</f>
        <v>-500000</v>
      </c>
      <c r="K4" s="172">
        <f t="shared" ref="K4:K24" si="3">SUM(I4:J4)</f>
        <v>14370000</v>
      </c>
      <c r="L4" s="172">
        <f>CPSB!P67</f>
        <v>30229900</v>
      </c>
    </row>
    <row r="5" spans="1:12" ht="15.75" customHeight="1">
      <c r="A5" s="168">
        <v>3</v>
      </c>
      <c r="B5" s="145" t="s">
        <v>183</v>
      </c>
      <c r="C5" s="174"/>
      <c r="D5" s="170">
        <v>0</v>
      </c>
      <c r="E5" s="171"/>
      <c r="F5" s="171"/>
      <c r="G5" s="172">
        <f>'OFFICE OF THE COUNTY ATTORNEY'!L84</f>
        <v>60000000</v>
      </c>
      <c r="H5" s="172">
        <f>'OFFICE OF THE COUNTY ATTORNEY'!M84</f>
        <v>7000000</v>
      </c>
      <c r="I5" s="172">
        <f t="shared" si="2"/>
        <v>67000000</v>
      </c>
      <c r="J5" s="172">
        <f>'OFFICE OF THE COUNTY ATTORNEY'!O84</f>
        <v>0</v>
      </c>
      <c r="K5" s="172">
        <f t="shared" si="3"/>
        <v>67000000</v>
      </c>
      <c r="L5" s="172">
        <f>SUM('OFFICE OF THE COUNTY ATTORNEY'!Q84)</f>
        <v>70000000</v>
      </c>
    </row>
    <row r="6" spans="1:12" s="175" customFormat="1" ht="15.75" customHeight="1">
      <c r="A6" s="176">
        <v>4</v>
      </c>
      <c r="B6" s="177" t="s">
        <v>184</v>
      </c>
      <c r="C6" s="178">
        <f>ADMINISTRATION!C135</f>
        <v>479773964</v>
      </c>
      <c r="D6" s="179">
        <f>ADMINISTRATION!H135</f>
        <v>522122232</v>
      </c>
      <c r="E6" s="180">
        <f>ADMINISTRATION!I135</f>
        <v>0</v>
      </c>
      <c r="F6" s="180">
        <f t="shared" si="1"/>
        <v>522122232</v>
      </c>
      <c r="G6" s="181">
        <f>ADMINISTRATION!K135</f>
        <v>620727563</v>
      </c>
      <c r="H6" s="181">
        <f>ADMINISTRATION!L135</f>
        <v>-90200000</v>
      </c>
      <c r="I6" s="181">
        <f t="shared" si="2"/>
        <v>530527563</v>
      </c>
      <c r="J6" s="181">
        <f>ADMINISTRATION!N135</f>
        <v>-34285000</v>
      </c>
      <c r="K6" s="181">
        <f t="shared" si="3"/>
        <v>496242563</v>
      </c>
      <c r="L6" s="181">
        <f>SUM(ADMINISTRATION!P135)</f>
        <v>447239103</v>
      </c>
    </row>
    <row r="7" spans="1:12" s="175" customFormat="1" ht="34.15" customHeight="1">
      <c r="A7" s="28">
        <v>5</v>
      </c>
      <c r="B7" s="177" t="s">
        <v>185</v>
      </c>
      <c r="C7" s="178">
        <f>STAKEHOLDER!C91</f>
        <v>110353018</v>
      </c>
      <c r="D7" s="179">
        <f>STAKEHOLDER!H93</f>
        <v>83321480</v>
      </c>
      <c r="E7" s="180">
        <f>STAKEHOLDER!I93</f>
        <v>0</v>
      </c>
      <c r="F7" s="180">
        <f t="shared" si="1"/>
        <v>83321480</v>
      </c>
      <c r="G7" s="181">
        <f>STAKEHOLDER!K93</f>
        <v>53349576</v>
      </c>
      <c r="H7" s="181">
        <f>STAKEHOLDER!L93</f>
        <v>0</v>
      </c>
      <c r="I7" s="181">
        <f t="shared" si="2"/>
        <v>53349576</v>
      </c>
      <c r="J7" s="181">
        <f>STAKEHOLDER!N93</f>
        <v>0</v>
      </c>
      <c r="K7" s="181">
        <f t="shared" si="3"/>
        <v>53349576</v>
      </c>
      <c r="L7" s="181">
        <f>SUM(STAKEHOLDER!P93)</f>
        <v>50149576</v>
      </c>
    </row>
    <row r="8" spans="1:12" ht="15.75" customHeight="1">
      <c r="A8" s="173">
        <v>6</v>
      </c>
      <c r="B8" s="145" t="s">
        <v>204</v>
      </c>
      <c r="C8" s="174">
        <f>FINANCE!C225</f>
        <v>962189170</v>
      </c>
      <c r="D8" s="170">
        <f>FINANCE!H225</f>
        <v>900249288</v>
      </c>
      <c r="E8" s="171">
        <f>FINANCE!I225</f>
        <v>120219135</v>
      </c>
      <c r="F8" s="171">
        <f t="shared" si="1"/>
        <v>1020468423</v>
      </c>
      <c r="G8" s="172">
        <f>FINANCE!K225</f>
        <v>1208186160</v>
      </c>
      <c r="H8" s="172">
        <f>FINANCE!L225</f>
        <v>-22563631</v>
      </c>
      <c r="I8" s="172">
        <f t="shared" si="2"/>
        <v>1185622529</v>
      </c>
      <c r="J8" s="172">
        <f>FINANCE!N225</f>
        <v>191293734</v>
      </c>
      <c r="K8" s="172">
        <f t="shared" si="3"/>
        <v>1376916263</v>
      </c>
      <c r="L8" s="172">
        <f>SUM(FINANCE!P225)</f>
        <v>1185840916</v>
      </c>
    </row>
    <row r="9" spans="1:12" ht="15.75" customHeight="1">
      <c r="A9" s="168">
        <v>7</v>
      </c>
      <c r="B9" s="145" t="s">
        <v>97</v>
      </c>
      <c r="C9" s="174" t="e">
        <f>PLANNING!C177</f>
        <v>#REF!</v>
      </c>
      <c r="D9" s="170" t="e">
        <f>PLANNING!H177</f>
        <v>#REF!</v>
      </c>
      <c r="E9" s="171" t="e">
        <f>PLANNING!I177</f>
        <v>#REF!</v>
      </c>
      <c r="F9" s="171" t="e">
        <f t="shared" si="1"/>
        <v>#REF!</v>
      </c>
      <c r="G9" s="172" t="e">
        <f>PLANNING!K177</f>
        <v>#REF!</v>
      </c>
      <c r="H9" s="172" t="e">
        <f>PLANNING!L177</f>
        <v>#REF!</v>
      </c>
      <c r="I9" s="172" t="e">
        <f t="shared" si="2"/>
        <v>#REF!</v>
      </c>
      <c r="J9" s="172" t="e">
        <f>PLANNING!N177</f>
        <v>#REF!</v>
      </c>
      <c r="K9" s="172">
        <f>PLANNING!O177</f>
        <v>123719642</v>
      </c>
      <c r="L9" s="172">
        <f>SUM(PLANNING!P177)</f>
        <v>158918840</v>
      </c>
    </row>
    <row r="10" spans="1:12" s="175" customFormat="1" ht="15.75" customHeight="1">
      <c r="A10" s="176">
        <v>8</v>
      </c>
      <c r="B10" s="182" t="s">
        <v>205</v>
      </c>
      <c r="C10" s="178">
        <f>'AGRIC &amp; COOP'!C206</f>
        <v>202025432</v>
      </c>
      <c r="D10" s="179">
        <f>'AGRIC &amp; COOP'!F206</f>
        <v>177851929</v>
      </c>
      <c r="E10" s="180">
        <f>'AGRIC &amp; COOP'!G206</f>
        <v>989400</v>
      </c>
      <c r="F10" s="180">
        <f t="shared" si="1"/>
        <v>178841329</v>
      </c>
      <c r="G10" s="181">
        <f>'AGRIC &amp; COOP'!I206</f>
        <v>177715432</v>
      </c>
      <c r="H10" s="181">
        <f>'AGRIC &amp; COOP'!J206</f>
        <v>0</v>
      </c>
      <c r="I10" s="181">
        <f t="shared" si="2"/>
        <v>177715432</v>
      </c>
      <c r="J10" s="181">
        <f>'AGRIC &amp; COOP'!L206</f>
        <v>28000000</v>
      </c>
      <c r="K10" s="181">
        <f t="shared" si="3"/>
        <v>205715432</v>
      </c>
      <c r="L10" s="181">
        <f>SUM('AGRIC &amp; COOP'!N206)</f>
        <v>671085167</v>
      </c>
    </row>
    <row r="11" spans="1:12" s="175" customFormat="1" ht="15.75" customHeight="1">
      <c r="A11" s="28">
        <v>9</v>
      </c>
      <c r="B11" s="182" t="s">
        <v>98</v>
      </c>
      <c r="C11" s="178">
        <f>'LIVESTOCK &amp; VET'!C144</f>
        <v>0</v>
      </c>
      <c r="D11" s="179">
        <f>'LIVESTOCK &amp; VET'!H144</f>
        <v>0</v>
      </c>
      <c r="E11" s="180">
        <f>'LIVESTOCK &amp; VET'!I144</f>
        <v>0</v>
      </c>
      <c r="F11" s="180">
        <f t="shared" ref="F11" si="4">D11+E11</f>
        <v>0</v>
      </c>
      <c r="G11" s="181">
        <f>'LIVESTOCK &amp; VET'!K142</f>
        <v>111577817</v>
      </c>
      <c r="H11" s="181">
        <f>'LIVESTOCK &amp; VET'!L142</f>
        <v>-2043503</v>
      </c>
      <c r="I11" s="181">
        <f t="shared" ref="I11" si="5">SUM(G11:H11)</f>
        <v>109534314</v>
      </c>
      <c r="J11" s="181">
        <f>'LIVESTOCK &amp; VET'!N142</f>
        <v>-5059746</v>
      </c>
      <c r="K11" s="181">
        <f t="shared" si="3"/>
        <v>104474568</v>
      </c>
      <c r="L11" s="181">
        <f>SUM('LIVESTOCK &amp; VET'!P142)</f>
        <v>136224568</v>
      </c>
    </row>
    <row r="12" spans="1:12" ht="15.75" customHeight="1">
      <c r="A12" s="173">
        <v>10</v>
      </c>
      <c r="B12" s="145" t="s">
        <v>100</v>
      </c>
      <c r="C12" s="174">
        <f>'WATER, ENERGY, ENVIRONMENT AND '!C109</f>
        <v>127295000</v>
      </c>
      <c r="D12" s="170">
        <f>'WATER, ENERGY, ENVIRONMENT AND '!H109</f>
        <v>125282022</v>
      </c>
      <c r="E12" s="171">
        <f>'WATER, ENERGY, ENVIRONMENT AND '!I109</f>
        <v>920200</v>
      </c>
      <c r="F12" s="171">
        <f t="shared" si="1"/>
        <v>126202222</v>
      </c>
      <c r="G12" s="172">
        <f>'WATER, ENERGY, ENVIRONMENT AND '!K109</f>
        <v>108686382</v>
      </c>
      <c r="H12" s="172">
        <f>'WATER, ENERGY, ENVIRONMENT AND '!L109</f>
        <v>19100000</v>
      </c>
      <c r="I12" s="172">
        <f t="shared" si="2"/>
        <v>127786382</v>
      </c>
      <c r="J12" s="172">
        <f>'WATER, ENERGY, ENVIRONMENT AND '!N109</f>
        <v>505100000</v>
      </c>
      <c r="K12" s="172">
        <f>'WATER, ENERGY, ENVIRONMENT AND '!O109</f>
        <v>632886382</v>
      </c>
      <c r="L12" s="172">
        <f>SUM('WATER, ENERGY, ENVIRONMENT AND '!P109)</f>
        <v>127786382</v>
      </c>
    </row>
    <row r="13" spans="1:12" ht="15.75">
      <c r="A13" s="168">
        <v>11</v>
      </c>
      <c r="B13" s="136" t="s">
        <v>206</v>
      </c>
      <c r="C13" s="170">
        <f>'ENVIRONMENT '!C9</f>
        <v>22000000</v>
      </c>
      <c r="D13" s="171">
        <f>'ENVIRONMENT '!D9</f>
        <v>0</v>
      </c>
      <c r="E13" s="171">
        <f>'ENVIRONMENT '!E9</f>
        <v>0</v>
      </c>
      <c r="F13" s="171">
        <f>'ENVIRONMENT '!F9</f>
        <v>0</v>
      </c>
      <c r="G13" s="172">
        <f>'ENVIRONMENT '!G9</f>
        <v>0</v>
      </c>
      <c r="H13" s="172">
        <f>'ENVIRONMENT '!H9</f>
        <v>0</v>
      </c>
      <c r="I13" s="172">
        <f t="shared" si="2"/>
        <v>0</v>
      </c>
      <c r="J13" s="172">
        <f>'ENVIRONMENT '!J9</f>
        <v>0</v>
      </c>
      <c r="K13" s="172">
        <f t="shared" si="3"/>
        <v>0</v>
      </c>
      <c r="L13" s="172">
        <v>0</v>
      </c>
    </row>
    <row r="14" spans="1:12" ht="15.75" customHeight="1">
      <c r="A14" s="173">
        <v>12</v>
      </c>
      <c r="B14" s="96" t="s">
        <v>189</v>
      </c>
      <c r="C14" s="174">
        <f>EDUCATION!C97</f>
        <v>1035000000</v>
      </c>
      <c r="D14" s="170">
        <f>EDUCATION!H97</f>
        <v>985409200</v>
      </c>
      <c r="E14" s="171">
        <f>EDUCATION!I97</f>
        <v>0</v>
      </c>
      <c r="F14" s="171">
        <f t="shared" si="1"/>
        <v>985409200</v>
      </c>
      <c r="G14" s="172">
        <f>EDUCATION!K97</f>
        <v>886715305</v>
      </c>
      <c r="H14" s="172">
        <f>EDUCATION!L97</f>
        <v>-36610305</v>
      </c>
      <c r="I14" s="172">
        <f t="shared" si="2"/>
        <v>850105000</v>
      </c>
      <c r="J14" s="172">
        <f>EDUCATION!N97</f>
        <v>547070000</v>
      </c>
      <c r="K14" s="172">
        <f t="shared" si="3"/>
        <v>1397175000</v>
      </c>
      <c r="L14" s="172">
        <f>SUM(EDUCATION!P97)</f>
        <v>858535000</v>
      </c>
    </row>
    <row r="15" spans="1:12" ht="15.75" customHeight="1">
      <c r="A15" s="168">
        <v>13</v>
      </c>
      <c r="B15" s="145" t="s">
        <v>101</v>
      </c>
      <c r="C15" s="174">
        <f>MEDICAL!C307</f>
        <v>2981137498</v>
      </c>
      <c r="D15" s="170">
        <f>MEDICAL!H307</f>
        <v>3373110794</v>
      </c>
      <c r="E15" s="171">
        <f>MEDICAL!I307</f>
        <v>950000</v>
      </c>
      <c r="F15" s="171">
        <f t="shared" si="1"/>
        <v>3374060794</v>
      </c>
      <c r="G15" s="172">
        <f>MEDICAL!K109+MEDICAL!K20+MEDICAL!K212+MEDICAL!K306</f>
        <v>5309541407</v>
      </c>
      <c r="H15" s="172">
        <f>MEDICAL!L307</f>
        <v>-128000000</v>
      </c>
      <c r="I15" s="172">
        <f t="shared" si="2"/>
        <v>5181541407</v>
      </c>
      <c r="J15" s="172">
        <f>MEDICAL!N307</f>
        <v>68900000</v>
      </c>
      <c r="K15" s="172">
        <f t="shared" si="3"/>
        <v>5250441407</v>
      </c>
      <c r="L15" s="172">
        <f>SUM(MEDICAL!P307)</f>
        <v>5677997507</v>
      </c>
    </row>
    <row r="16" spans="1:12" ht="15.75" customHeight="1">
      <c r="A16" s="173">
        <v>14</v>
      </c>
      <c r="B16" s="36" t="s">
        <v>207</v>
      </c>
      <c r="C16" s="174">
        <f>'PUBLIC HEALTH'!C95</f>
        <v>24530000</v>
      </c>
      <c r="D16" s="170">
        <f>'PUBLIC HEALTH'!H95</f>
        <v>240750000</v>
      </c>
      <c r="E16" s="171">
        <f>'PUBLIC HEALTH'!I95</f>
        <v>195200</v>
      </c>
      <c r="F16" s="171">
        <f t="shared" si="1"/>
        <v>240945200</v>
      </c>
      <c r="G16" s="172">
        <f>'PUBLIC HEALTH'!K95</f>
        <v>267180000</v>
      </c>
      <c r="H16" s="172">
        <f>'PUBLIC HEALTH'!L95</f>
        <v>92546000</v>
      </c>
      <c r="I16" s="172">
        <f t="shared" si="2"/>
        <v>359726000</v>
      </c>
      <c r="J16" s="172">
        <f>'PUBLIC HEALTH'!N95</f>
        <v>21000000</v>
      </c>
      <c r="K16" s="172">
        <f t="shared" si="3"/>
        <v>380726000</v>
      </c>
      <c r="L16" s="172">
        <f>SUM('PUBLIC HEALTH'!P95)</f>
        <v>183270000</v>
      </c>
    </row>
    <row r="17" spans="1:12" ht="15.75" customHeight="1">
      <c r="A17" s="168">
        <v>15</v>
      </c>
      <c r="B17" s="145" t="s">
        <v>208</v>
      </c>
      <c r="C17" s="174">
        <f>LANDS!C125</f>
        <v>145700000</v>
      </c>
      <c r="D17" s="170">
        <f>LANDS!H125</f>
        <v>262100000</v>
      </c>
      <c r="E17" s="171">
        <f>LANDS!I125</f>
        <v>-32000000</v>
      </c>
      <c r="F17" s="171">
        <f t="shared" si="1"/>
        <v>230100000</v>
      </c>
      <c r="G17" s="172">
        <f>LANDS!K125</f>
        <v>250482384</v>
      </c>
      <c r="H17" s="172">
        <f>LANDS!L125</f>
        <v>110987622</v>
      </c>
      <c r="I17" s="172">
        <f t="shared" si="2"/>
        <v>361470006</v>
      </c>
      <c r="J17" s="172">
        <f>LANDS!N125</f>
        <v>62000000</v>
      </c>
      <c r="K17" s="172">
        <f t="shared" si="3"/>
        <v>423470006</v>
      </c>
      <c r="L17" s="172">
        <f>SUM(LANDS!P125)</f>
        <v>256278384</v>
      </c>
    </row>
    <row r="18" spans="1:12" ht="15.75" customHeight="1">
      <c r="A18" s="173">
        <v>16</v>
      </c>
      <c r="B18" s="145" t="s">
        <v>192</v>
      </c>
      <c r="C18" s="174">
        <f>ROADS!C84</f>
        <v>153750000</v>
      </c>
      <c r="D18" s="170">
        <f>ROADS!H84</f>
        <v>140500000</v>
      </c>
      <c r="E18" s="171">
        <f>ROADS!I84</f>
        <v>226200</v>
      </c>
      <c r="F18" s="171">
        <f t="shared" si="1"/>
        <v>140726200</v>
      </c>
      <c r="G18" s="172">
        <f>ROADS!K84</f>
        <v>159100000</v>
      </c>
      <c r="H18" s="172">
        <f>ROADS!L84</f>
        <v>-25971536</v>
      </c>
      <c r="I18" s="172">
        <f t="shared" si="2"/>
        <v>133128464</v>
      </c>
      <c r="J18" s="172">
        <f>ROADS!N84</f>
        <v>7400000</v>
      </c>
      <c r="K18" s="172">
        <f t="shared" si="3"/>
        <v>140528464</v>
      </c>
      <c r="L18" s="172">
        <f>SUM(ROADS!P84)</f>
        <v>126722810</v>
      </c>
    </row>
    <row r="19" spans="1:12" ht="15.75" customHeight="1">
      <c r="A19" s="168">
        <v>17</v>
      </c>
      <c r="B19" s="145" t="s">
        <v>193</v>
      </c>
      <c r="C19" s="174">
        <f>'PUBLIC WORKS'!C85</f>
        <v>35250000</v>
      </c>
      <c r="D19" s="170">
        <f>'PUBLIC WORKS'!H85</f>
        <v>70300000</v>
      </c>
      <c r="E19" s="171">
        <f>'PUBLIC WORKS'!I85</f>
        <v>0</v>
      </c>
      <c r="F19" s="171">
        <f t="shared" si="1"/>
        <v>70300000</v>
      </c>
      <c r="G19" s="172">
        <f>'PUBLIC WORKS'!K85</f>
        <v>95172750</v>
      </c>
      <c r="H19" s="172">
        <f>'PUBLIC WORKS'!L85</f>
        <v>-14000000</v>
      </c>
      <c r="I19" s="172">
        <f t="shared" si="2"/>
        <v>81172750</v>
      </c>
      <c r="J19" s="172">
        <f>'PUBLIC WORKS'!N85</f>
        <v>-2000000</v>
      </c>
      <c r="K19" s="172">
        <f t="shared" si="3"/>
        <v>79172750</v>
      </c>
      <c r="L19" s="172">
        <f>SUM('PUBLIC WORKS'!P85)</f>
        <v>73600000</v>
      </c>
    </row>
    <row r="20" spans="1:12" ht="15.75" customHeight="1">
      <c r="A20" s="36">
        <v>18</v>
      </c>
      <c r="B20" s="96" t="s">
        <v>194</v>
      </c>
      <c r="C20" s="183">
        <f>TRADE!C260</f>
        <v>153012240</v>
      </c>
      <c r="D20" s="184">
        <f>TRADE!H260</f>
        <v>80508618</v>
      </c>
      <c r="E20" s="137">
        <f>TRADE!I260</f>
        <v>75344194</v>
      </c>
      <c r="F20" s="137">
        <f t="shared" si="1"/>
        <v>155852812</v>
      </c>
      <c r="G20" s="185">
        <f>TRADE!K260</f>
        <v>77873042</v>
      </c>
      <c r="H20" s="185">
        <f>TRADE!L260</f>
        <v>-2000000</v>
      </c>
      <c r="I20" s="185">
        <f t="shared" si="2"/>
        <v>75873042</v>
      </c>
      <c r="J20" s="185">
        <f>TRADE!N260</f>
        <v>3390000</v>
      </c>
      <c r="K20" s="185">
        <f t="shared" si="3"/>
        <v>79263042</v>
      </c>
      <c r="L20" s="185">
        <f>TRADE!P260</f>
        <v>80644432</v>
      </c>
    </row>
    <row r="21" spans="1:12" ht="15.75" customHeight="1">
      <c r="A21" s="168">
        <v>19</v>
      </c>
      <c r="B21" s="96" t="s">
        <v>195</v>
      </c>
      <c r="C21" s="174" t="e">
        <f>CULTURE!C174</f>
        <v>#REF!</v>
      </c>
      <c r="D21" s="170" t="e">
        <f>CULTURE!H174</f>
        <v>#REF!</v>
      </c>
      <c r="E21" s="171" t="e">
        <f>CULTURE!I174</f>
        <v>#REF!</v>
      </c>
      <c r="F21" s="171">
        <f>CULTURE!J174</f>
        <v>141712345</v>
      </c>
      <c r="G21" s="172">
        <f>CULTURE!K174</f>
        <v>167552345</v>
      </c>
      <c r="H21" s="172">
        <f>CULTURE!L174</f>
        <v>16868000</v>
      </c>
      <c r="I21" s="172">
        <f t="shared" si="2"/>
        <v>184420345</v>
      </c>
      <c r="J21" s="172">
        <f>CULTURE!N174</f>
        <v>-2790000</v>
      </c>
      <c r="K21" s="172">
        <f t="shared" si="3"/>
        <v>181630345</v>
      </c>
      <c r="L21" s="172">
        <f>SUM(CULTURE!P174)</f>
        <v>94420345</v>
      </c>
    </row>
    <row r="22" spans="1:12" ht="15.75" customHeight="1">
      <c r="A22" s="173">
        <v>20</v>
      </c>
      <c r="B22" s="145" t="s">
        <v>105</v>
      </c>
      <c r="C22" s="174">
        <f>'KISII MUNICIPALITY'!C102</f>
        <v>115000000</v>
      </c>
      <c r="D22" s="170">
        <f>'KISII MUNICIPALITY'!H102</f>
        <v>142957337</v>
      </c>
      <c r="E22" s="171">
        <f>'KISII MUNICIPALITY'!I102</f>
        <v>0</v>
      </c>
      <c r="F22" s="171">
        <f t="shared" si="1"/>
        <v>142957337</v>
      </c>
      <c r="G22" s="172">
        <f>'KISII MUNICIPALITY'!K102</f>
        <v>104559821</v>
      </c>
      <c r="H22" s="172">
        <f>'KISII MUNICIPALITY'!L102</f>
        <v>12080000</v>
      </c>
      <c r="I22" s="172">
        <f t="shared" si="2"/>
        <v>116639821</v>
      </c>
      <c r="J22" s="172">
        <f>'KISII MUNICIPALITY'!N102</f>
        <v>22400000</v>
      </c>
      <c r="K22" s="172">
        <f t="shared" si="3"/>
        <v>139039821</v>
      </c>
      <c r="L22" s="172">
        <f>SUM('KISII MUNICIPALITY'!P102)</f>
        <v>117035072</v>
      </c>
    </row>
    <row r="23" spans="1:12" ht="15.75" customHeight="1">
      <c r="A23" s="168">
        <v>21</v>
      </c>
      <c r="B23" s="145" t="s">
        <v>196</v>
      </c>
      <c r="C23" s="174">
        <f>'OGEMBO MUNICIPALITY '!C135</f>
        <v>14000000</v>
      </c>
      <c r="D23" s="170">
        <f>'OGEMBO MUNICIPALITY '!H135</f>
        <v>14485175</v>
      </c>
      <c r="E23" s="171">
        <f>'OGEMBO MUNICIPALITY '!I135</f>
        <v>13985175</v>
      </c>
      <c r="F23" s="171">
        <f t="shared" si="1"/>
        <v>28470350</v>
      </c>
      <c r="G23" s="172">
        <f>'OGEMBO MUNICIPALITY '!K135</f>
        <v>14985175</v>
      </c>
      <c r="H23" s="172">
        <f>'OGEMBO MUNICIPALITY '!L135</f>
        <v>-3000000</v>
      </c>
      <c r="I23" s="172">
        <f t="shared" si="2"/>
        <v>11985175</v>
      </c>
      <c r="J23" s="172">
        <f>'OGEMBO MUNICIPALITY '!N135</f>
        <v>800000</v>
      </c>
      <c r="K23" s="172">
        <f t="shared" si="3"/>
        <v>12785175</v>
      </c>
      <c r="L23" s="172">
        <f>SUM('OGEMBO MUNICIPALITY '!P135)</f>
        <v>17188582</v>
      </c>
    </row>
    <row r="24" spans="1:12" s="175" customFormat="1" ht="15.75" customHeight="1">
      <c r="A24" s="176">
        <v>22</v>
      </c>
      <c r="B24" s="182" t="s">
        <v>180</v>
      </c>
      <c r="C24" s="178">
        <v>1232890743</v>
      </c>
      <c r="D24" s="186">
        <f>ASSEMBLY!E210</f>
        <v>1124637995</v>
      </c>
      <c r="E24" s="180">
        <f>ASSEMBLY!F210</f>
        <v>-42768450</v>
      </c>
      <c r="F24" s="180">
        <f t="shared" si="1"/>
        <v>1081869545</v>
      </c>
      <c r="G24" s="181">
        <f>ASSEMBLY!H210</f>
        <v>1051143180</v>
      </c>
      <c r="H24" s="181">
        <f>ASSEMBLY!I210</f>
        <v>0</v>
      </c>
      <c r="I24" s="181">
        <f t="shared" si="2"/>
        <v>1051143180</v>
      </c>
      <c r="J24" s="181">
        <f>ASSEMBLY!K210</f>
        <v>0</v>
      </c>
      <c r="K24" s="181">
        <f t="shared" si="3"/>
        <v>1051143180</v>
      </c>
      <c r="L24" s="181">
        <f>SUM(ASSEMBLY!M223)</f>
        <v>1051143180</v>
      </c>
    </row>
    <row r="25" spans="1:12" ht="15.75" customHeight="1">
      <c r="A25" s="187"/>
      <c r="B25" s="187" t="s">
        <v>106</v>
      </c>
      <c r="C25" s="188" t="e">
        <f t="shared" ref="C25:I25" si="6">SUM(C3:C24)</f>
        <v>#REF!</v>
      </c>
      <c r="D25" s="188" t="e">
        <f t="shared" si="6"/>
        <v>#REF!</v>
      </c>
      <c r="E25" s="189" t="e">
        <f t="shared" si="6"/>
        <v>#REF!</v>
      </c>
      <c r="F25" s="189" t="e">
        <f t="shared" si="6"/>
        <v>#REF!</v>
      </c>
      <c r="G25" s="190" t="e">
        <f t="shared" si="6"/>
        <v>#REF!</v>
      </c>
      <c r="H25" s="190" t="e">
        <f t="shared" si="6"/>
        <v>#REF!</v>
      </c>
      <c r="I25" s="190" t="e">
        <f t="shared" si="6"/>
        <v>#REF!</v>
      </c>
      <c r="J25" s="190" t="e">
        <f t="shared" ref="J25:L25" si="7">SUM(J3:J24)</f>
        <v>#REF!</v>
      </c>
      <c r="K25" s="190">
        <f t="shared" si="7"/>
        <v>12430453312</v>
      </c>
      <c r="L25" s="190">
        <f t="shared" si="7"/>
        <v>11607194814</v>
      </c>
    </row>
    <row r="26" spans="1:12" ht="21" hidden="1" customHeight="1">
      <c r="C26" s="191"/>
      <c r="D26" s="184"/>
      <c r="E26" s="191"/>
    </row>
    <row r="27" spans="1:12" ht="21" hidden="1" customHeight="1">
      <c r="B27" s="191"/>
      <c r="D27" s="192"/>
      <c r="G27" s="80" t="e">
        <f>G25-'GRAND SUMMARY'!E23</f>
        <v>#REF!</v>
      </c>
      <c r="K27" s="80">
        <f>'GRAND SUMMARY'!K23</f>
        <v>20158799844</v>
      </c>
      <c r="L27" s="80">
        <f>'GRAND SUMMARY'!L23</f>
        <v>17098096082</v>
      </c>
    </row>
    <row r="28" spans="1:12" ht="14.25" hidden="1" customHeight="1">
      <c r="D28" s="193"/>
      <c r="K28" s="80">
        <f>Revenue!L25</f>
        <v>20160899844</v>
      </c>
      <c r="L28" s="80">
        <f>Revenue!M25</f>
        <v>17098096082</v>
      </c>
    </row>
    <row r="29" spans="1:12" ht="14.25" hidden="1" customHeight="1">
      <c r="K29" s="80">
        <f>K27-K28</f>
        <v>-2100000</v>
      </c>
      <c r="L29" s="80">
        <f>L27-L28</f>
        <v>0</v>
      </c>
    </row>
    <row r="30" spans="1:12" ht="14.25" hidden="1" customHeight="1">
      <c r="K30" s="80">
        <f>K25+'SUMMARY DEVELOP.'!K25</f>
        <v>20160899844</v>
      </c>
      <c r="L30" s="80">
        <f>L25+'SUMMARY DEVELOP.'!L25</f>
        <v>17098096082</v>
      </c>
    </row>
    <row r="31" spans="1:12" ht="14.25" hidden="1" customHeight="1">
      <c r="K31" s="80">
        <f>K30-K28</f>
        <v>0</v>
      </c>
      <c r="L31" s="80">
        <f>L30-L28</f>
        <v>0</v>
      </c>
    </row>
    <row r="32" spans="1:12" ht="14.25" hidden="1"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mergeCells count="1">
    <mergeCell ref="A1:K1"/>
  </mergeCells>
  <pageMargins left="0.70866141732283505" right="0.70866141732283505" top="0.74803149606299202" bottom="0.74803149606299202" header="0" footer="0"/>
  <pageSetup scale="88"/>
  <headerFooter>
    <oddHeader>&amp;C&amp;P</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01"/>
  <sheetViews>
    <sheetView zoomScale="80" workbookViewId="0">
      <selection activeCell="M1" sqref="M1:N1048576"/>
    </sheetView>
  </sheetViews>
  <sheetFormatPr defaultColWidth="14.42578125" defaultRowHeight="15.75"/>
  <cols>
    <col min="1" max="1" width="3.28515625" style="39" customWidth="1"/>
    <col min="2" max="2" width="70" style="39" customWidth="1"/>
    <col min="3" max="3" width="18.28515625" style="39" hidden="1" customWidth="1"/>
    <col min="4" max="4" width="21" style="39" hidden="1" customWidth="1"/>
    <col min="5" max="5" width="18.140625" style="39" hidden="1" customWidth="1"/>
    <col min="6" max="6" width="20.7109375" style="39" hidden="1" customWidth="1"/>
    <col min="7" max="7" width="5.5703125" style="194" hidden="1" customWidth="1"/>
    <col min="8" max="8" width="5.85546875" style="194" hidden="1" customWidth="1"/>
    <col min="9" max="10" width="20.7109375" style="194" hidden="1" customWidth="1"/>
    <col min="11" max="12" width="20.7109375" style="194" customWidth="1"/>
    <col min="13" max="19" width="7.85546875" style="39" customWidth="1"/>
    <col min="20" max="16384" width="14.42578125" style="39"/>
  </cols>
  <sheetData>
    <row r="1" spans="1:19" ht="15.75" customHeight="1">
      <c r="A1" s="1785" t="s">
        <v>213</v>
      </c>
      <c r="B1" s="1786"/>
      <c r="C1" s="1786"/>
      <c r="D1" s="1786"/>
      <c r="E1" s="1786"/>
      <c r="F1" s="1786"/>
      <c r="G1" s="1786"/>
      <c r="H1" s="1786"/>
      <c r="I1" s="1786"/>
      <c r="J1" s="1786"/>
      <c r="K1" s="1786"/>
      <c r="L1" s="163"/>
    </row>
    <row r="2" spans="1:19" ht="45.6" customHeight="1">
      <c r="A2" s="164"/>
      <c r="B2" s="164" t="s">
        <v>52</v>
      </c>
      <c r="C2" s="165" t="s">
        <v>200</v>
      </c>
      <c r="D2" s="166" t="s">
        <v>201</v>
      </c>
      <c r="E2" s="166" t="s">
        <v>115</v>
      </c>
      <c r="F2" s="166" t="s">
        <v>202</v>
      </c>
      <c r="G2" s="195" t="s">
        <v>114</v>
      </c>
      <c r="H2" s="195" t="s">
        <v>111</v>
      </c>
      <c r="I2" s="196" t="s">
        <v>212</v>
      </c>
      <c r="J2" s="195" t="s">
        <v>111</v>
      </c>
      <c r="K2" s="196" t="s">
        <v>179</v>
      </c>
      <c r="L2" s="135" t="s">
        <v>118</v>
      </c>
    </row>
    <row r="3" spans="1:19" ht="15.75" customHeight="1">
      <c r="A3" s="168">
        <v>1</v>
      </c>
      <c r="B3" s="136" t="s">
        <v>181</v>
      </c>
      <c r="C3" s="169">
        <f>EXECUTIVE!C181</f>
        <v>385526720</v>
      </c>
      <c r="D3" s="170">
        <f>EXECUTIVE!H181</f>
        <v>347350399.60000038</v>
      </c>
      <c r="E3" s="171">
        <f>EXECUTIVE!I181</f>
        <v>6000000</v>
      </c>
      <c r="F3" s="171">
        <f>D3+E3</f>
        <v>353350399.60000002</v>
      </c>
      <c r="G3" s="197">
        <f>'GRAND SUMMARY'!C4</f>
        <v>170000000</v>
      </c>
      <c r="H3" s="197">
        <f>EXECUTIVE!L16</f>
        <v>-50000000</v>
      </c>
      <c r="I3" s="198">
        <f>EXECUTIVE!M16</f>
        <v>170000000</v>
      </c>
      <c r="J3" s="198">
        <f>EXECUTIVE!N16</f>
        <v>0</v>
      </c>
      <c r="K3" s="198">
        <f>I3+J3</f>
        <v>170000000</v>
      </c>
      <c r="L3" s="197">
        <f>EXECUTIVE!P16</f>
        <v>170000000</v>
      </c>
      <c r="M3" s="104"/>
      <c r="N3" s="104"/>
      <c r="O3" s="104"/>
      <c r="P3" s="104"/>
      <c r="Q3" s="104"/>
      <c r="R3" s="104"/>
      <c r="S3" s="104"/>
    </row>
    <row r="4" spans="1:19" ht="15.75" customHeight="1">
      <c r="A4" s="173">
        <v>2</v>
      </c>
      <c r="B4" s="145" t="s">
        <v>203</v>
      </c>
      <c r="C4" s="174">
        <f>CPSB!C67</f>
        <v>7460000</v>
      </c>
      <c r="D4" s="170">
        <f>CPSB!H67</f>
        <v>7929917</v>
      </c>
      <c r="E4" s="171">
        <f>CPSB!I67</f>
        <v>0</v>
      </c>
      <c r="F4" s="171">
        <f t="shared" ref="F4:F24" si="0">D4+E4</f>
        <v>7929917</v>
      </c>
      <c r="G4" s="197">
        <f>'GRAND SUMMARY'!C5</f>
        <v>0</v>
      </c>
      <c r="H4" s="197">
        <v>0</v>
      </c>
      <c r="I4" s="198">
        <f t="shared" ref="I4:I16" si="1">SUM(G4:H4)</f>
        <v>0</v>
      </c>
      <c r="J4" s="198">
        <v>0</v>
      </c>
      <c r="K4" s="198">
        <f t="shared" ref="K4:K24" si="2">I4+J4</f>
        <v>0</v>
      </c>
      <c r="L4" s="197">
        <v>0</v>
      </c>
    </row>
    <row r="5" spans="1:19" ht="15.75" customHeight="1">
      <c r="A5" s="168">
        <v>3</v>
      </c>
      <c r="B5" s="145" t="s">
        <v>183</v>
      </c>
      <c r="C5" s="174"/>
      <c r="D5" s="170">
        <v>0</v>
      </c>
      <c r="E5" s="171"/>
      <c r="F5" s="171"/>
      <c r="G5" s="197">
        <f>'GRAND SUMMARY'!C6</f>
        <v>30000000</v>
      </c>
      <c r="H5" s="197">
        <f>'OFFICE OF THE COUNTY ATTORNEY'!M16</f>
        <v>0</v>
      </c>
      <c r="I5" s="198">
        <f t="shared" si="1"/>
        <v>30000000</v>
      </c>
      <c r="J5" s="198">
        <f>'OFFICE OF THE COUNTY ATTORNEY'!O16</f>
        <v>0</v>
      </c>
      <c r="K5" s="198">
        <f t="shared" si="2"/>
        <v>30000000</v>
      </c>
      <c r="L5" s="197">
        <f>SUM('OFFICE OF THE COUNTY ATTORNEY'!Q16)</f>
        <v>30000000</v>
      </c>
    </row>
    <row r="6" spans="1:19" ht="15.75" customHeight="1">
      <c r="A6" s="173">
        <v>4</v>
      </c>
      <c r="B6" s="141" t="s">
        <v>184</v>
      </c>
      <c r="C6" s="174">
        <f>ADMINISTRATION!C135</f>
        <v>479773964</v>
      </c>
      <c r="D6" s="170">
        <f>ADMINISTRATION!H135</f>
        <v>522122232</v>
      </c>
      <c r="E6" s="171">
        <f>ADMINISTRATION!I135</f>
        <v>0</v>
      </c>
      <c r="F6" s="171">
        <f t="shared" si="0"/>
        <v>522122232</v>
      </c>
      <c r="G6" s="197">
        <f>'GRAND SUMMARY'!C7</f>
        <v>403820424</v>
      </c>
      <c r="H6" s="197">
        <f>ADMINISTRATION!L15</f>
        <v>-100000000</v>
      </c>
      <c r="I6" s="198">
        <f>ADMINISTRATION!M15</f>
        <v>403820424</v>
      </c>
      <c r="J6" s="198">
        <f>ADMINISTRATION!N15</f>
        <v>0</v>
      </c>
      <c r="K6" s="198">
        <f t="shared" si="2"/>
        <v>403820424</v>
      </c>
      <c r="L6" s="197">
        <f>SUM(ADMINISTRATION!P15)</f>
        <v>403820424</v>
      </c>
    </row>
    <row r="7" spans="1:19" s="199" customFormat="1" ht="29.45" customHeight="1">
      <c r="A7" s="168">
        <v>5</v>
      </c>
      <c r="B7" s="141" t="s">
        <v>185</v>
      </c>
      <c r="C7" s="174">
        <f>STAKEHOLDER!C91</f>
        <v>110353018</v>
      </c>
      <c r="D7" s="170">
        <f>STAKEHOLDER!H93</f>
        <v>83321480</v>
      </c>
      <c r="E7" s="171">
        <f>STAKEHOLDER!I93</f>
        <v>0</v>
      </c>
      <c r="F7" s="171">
        <f t="shared" si="0"/>
        <v>83321480</v>
      </c>
      <c r="G7" s="197">
        <f>'GRAND SUMMARY'!C8</f>
        <v>46179576</v>
      </c>
      <c r="H7" s="197">
        <f>STAKEHOLDER!L13</f>
        <v>0</v>
      </c>
      <c r="I7" s="198">
        <f>STAKEHOLDER!M13</f>
        <v>46179576</v>
      </c>
      <c r="J7" s="198">
        <f>STAKEHOLDER!N13</f>
        <v>0</v>
      </c>
      <c r="K7" s="198">
        <f t="shared" si="2"/>
        <v>46179576</v>
      </c>
      <c r="L7" s="197">
        <f>SUM(STAKEHOLDER!P13)</f>
        <v>46179576</v>
      </c>
    </row>
    <row r="8" spans="1:19" ht="15.75" customHeight="1">
      <c r="A8" s="173">
        <v>6</v>
      </c>
      <c r="B8" s="145" t="s">
        <v>204</v>
      </c>
      <c r="C8" s="174">
        <f>FINANCE!C225</f>
        <v>962189170</v>
      </c>
      <c r="D8" s="170">
        <f>FINANCE!H225</f>
        <v>900249288</v>
      </c>
      <c r="E8" s="171">
        <f>FINANCE!I225</f>
        <v>120219135</v>
      </c>
      <c r="F8" s="171">
        <f t="shared" si="0"/>
        <v>1020468423</v>
      </c>
      <c r="G8" s="197">
        <f>'GRAND SUMMARY'!C9</f>
        <v>480136160</v>
      </c>
      <c r="H8" s="197">
        <f>FINANCE!L17</f>
        <v>-97000000</v>
      </c>
      <c r="I8" s="198">
        <f>FINANCE!M17</f>
        <v>480136160</v>
      </c>
      <c r="J8" s="198">
        <f>FINANCE!N17</f>
        <v>0</v>
      </c>
      <c r="K8" s="198">
        <f t="shared" si="2"/>
        <v>480136160</v>
      </c>
      <c r="L8" s="197">
        <f>SUM(FINANCE!P17)</f>
        <v>457136160</v>
      </c>
    </row>
    <row r="9" spans="1:19" ht="15.75" customHeight="1">
      <c r="A9" s="168">
        <v>7</v>
      </c>
      <c r="B9" s="145" t="s">
        <v>97</v>
      </c>
      <c r="C9" s="174" t="e">
        <f>PLANNING!C177</f>
        <v>#REF!</v>
      </c>
      <c r="D9" s="170" t="e">
        <f>PLANNING!H177</f>
        <v>#REF!</v>
      </c>
      <c r="E9" s="171" t="e">
        <f>PLANNING!I177</f>
        <v>#REF!</v>
      </c>
      <c r="F9" s="171" t="e">
        <f t="shared" si="0"/>
        <v>#REF!</v>
      </c>
      <c r="G9" s="197">
        <f>'GRAND SUMMARY'!C10</f>
        <v>72863840</v>
      </c>
      <c r="H9" s="197">
        <f>PLANNING!L14</f>
        <v>0</v>
      </c>
      <c r="I9" s="198">
        <f>PLANNING!M14</f>
        <v>72863840</v>
      </c>
      <c r="J9" s="198">
        <f>PLANNING!N14</f>
        <v>0</v>
      </c>
      <c r="K9" s="198">
        <f t="shared" si="2"/>
        <v>72863840</v>
      </c>
      <c r="L9" s="197">
        <f>SUM(PLANNING!P14)</f>
        <v>72863840</v>
      </c>
    </row>
    <row r="10" spans="1:19" ht="15.75" customHeight="1">
      <c r="A10" s="173">
        <v>8</v>
      </c>
      <c r="B10" s="145" t="s">
        <v>205</v>
      </c>
      <c r="C10" s="174">
        <f>'AGRIC &amp; COOP'!C206</f>
        <v>202025432</v>
      </c>
      <c r="D10" s="170">
        <f>'AGRIC &amp; COOP'!F206</f>
        <v>177851929</v>
      </c>
      <c r="E10" s="171">
        <f>'AGRIC &amp; COOP'!G206</f>
        <v>989400</v>
      </c>
      <c r="F10" s="171">
        <f t="shared" si="0"/>
        <v>178841329</v>
      </c>
      <c r="G10" s="197">
        <f>'GRAND SUMMARY'!C11</f>
        <v>168975432</v>
      </c>
      <c r="H10" s="197">
        <f>'AGRIC &amp; COOP'!J16</f>
        <v>0</v>
      </c>
      <c r="I10" s="198">
        <f>'AGRIC &amp; COOP'!K16</f>
        <v>168975432</v>
      </c>
      <c r="J10" s="198">
        <f>'AGRIC &amp; COOP'!L16</f>
        <v>0</v>
      </c>
      <c r="K10" s="198">
        <f t="shared" si="2"/>
        <v>168975432</v>
      </c>
      <c r="L10" s="197">
        <f>SUM('AGRIC &amp; COOP'!N16)</f>
        <v>168975432</v>
      </c>
    </row>
    <row r="11" spans="1:19" ht="15.75" customHeight="1">
      <c r="A11" s="168">
        <v>9</v>
      </c>
      <c r="B11" s="145" t="s">
        <v>98</v>
      </c>
      <c r="C11" s="174">
        <f>'LIVESTOCK &amp; VET'!C144</f>
        <v>0</v>
      </c>
      <c r="D11" s="170">
        <f>'LIVESTOCK &amp; VET'!H144</f>
        <v>0</v>
      </c>
      <c r="E11" s="171">
        <f>'LIVESTOCK &amp; VET'!I144</f>
        <v>0</v>
      </c>
      <c r="F11" s="171">
        <f t="shared" ref="F11" si="3">D11+E11</f>
        <v>0</v>
      </c>
      <c r="G11" s="197">
        <f>'LIVESTOCK &amp; VET'!K15</f>
        <v>101024568</v>
      </c>
      <c r="H11" s="197">
        <f>'LIVESTOCK &amp; VET'!L15</f>
        <v>0</v>
      </c>
      <c r="I11" s="198">
        <f>'LIVESTOCK &amp; VET'!M15</f>
        <v>101024568</v>
      </c>
      <c r="J11" s="198">
        <f>'LIVESTOCK &amp; VET'!N15</f>
        <v>0</v>
      </c>
      <c r="K11" s="198">
        <f t="shared" si="2"/>
        <v>101024568</v>
      </c>
      <c r="L11" s="197">
        <f>'LIVESTOCK &amp; VET'!P15</f>
        <v>101024568</v>
      </c>
    </row>
    <row r="12" spans="1:19" ht="15.75" customHeight="1">
      <c r="A12" s="173">
        <v>10</v>
      </c>
      <c r="B12" s="145" t="s">
        <v>100</v>
      </c>
      <c r="C12" s="174">
        <f>'WATER, ENERGY, ENVIRONMENT AND '!C109</f>
        <v>127295000</v>
      </c>
      <c r="D12" s="170">
        <f>'WATER, ENERGY, ENVIRONMENT AND '!H109</f>
        <v>125282022</v>
      </c>
      <c r="E12" s="171">
        <f>'WATER, ENERGY, ENVIRONMENT AND '!I109</f>
        <v>920200</v>
      </c>
      <c r="F12" s="171">
        <f t="shared" si="0"/>
        <v>126202222</v>
      </c>
      <c r="G12" s="197">
        <f>'GRAND SUMMARY'!C13</f>
        <v>70000000</v>
      </c>
      <c r="H12" s="197">
        <f>'WATER, ENERGY, ENVIRONMENT AND '!L13</f>
        <v>0</v>
      </c>
      <c r="I12" s="198">
        <f>'WATER, ENERGY, ENVIRONMENT AND '!M13</f>
        <v>70000000</v>
      </c>
      <c r="J12" s="198">
        <f>'WATER, ENERGY, ENVIRONMENT AND '!N13</f>
        <v>0</v>
      </c>
      <c r="K12" s="198">
        <f t="shared" si="2"/>
        <v>70000000</v>
      </c>
      <c r="L12" s="197">
        <f>SUM('WATER, ENERGY, ENVIRONMENT AND '!P13)</f>
        <v>70000000</v>
      </c>
    </row>
    <row r="13" spans="1:19">
      <c r="A13" s="168">
        <v>11</v>
      </c>
      <c r="B13" s="136" t="s">
        <v>206</v>
      </c>
      <c r="C13" s="170">
        <f>'ENVIRONMENT '!C9</f>
        <v>22000000</v>
      </c>
      <c r="D13" s="171">
        <f>'ENVIRONMENT '!D9</f>
        <v>0</v>
      </c>
      <c r="E13" s="171">
        <f>'ENVIRONMENT '!E9</f>
        <v>0</v>
      </c>
      <c r="F13" s="171">
        <f>'ENVIRONMENT '!F9</f>
        <v>0</v>
      </c>
      <c r="G13" s="197">
        <f>'ENVIRONMENT '!G9</f>
        <v>0</v>
      </c>
      <c r="H13" s="197">
        <v>0</v>
      </c>
      <c r="I13" s="198">
        <f t="shared" si="1"/>
        <v>0</v>
      </c>
      <c r="J13" s="198">
        <v>0</v>
      </c>
      <c r="K13" s="198">
        <f t="shared" si="2"/>
        <v>0</v>
      </c>
      <c r="L13" s="197">
        <v>0</v>
      </c>
      <c r="M13" s="104"/>
      <c r="N13" s="104"/>
      <c r="O13" s="104"/>
      <c r="P13" s="104"/>
      <c r="Q13" s="104"/>
      <c r="R13" s="104"/>
      <c r="S13" s="104"/>
    </row>
    <row r="14" spans="1:19" ht="15.75" customHeight="1">
      <c r="A14" s="173">
        <v>12</v>
      </c>
      <c r="B14" s="96" t="s">
        <v>189</v>
      </c>
      <c r="C14" s="174">
        <f>EDUCATION!C97</f>
        <v>1035000000</v>
      </c>
      <c r="D14" s="170">
        <f>EDUCATION!H97</f>
        <v>985409200</v>
      </c>
      <c r="E14" s="171">
        <f>EDUCATION!I97</f>
        <v>0</v>
      </c>
      <c r="F14" s="171">
        <f t="shared" si="0"/>
        <v>985409200</v>
      </c>
      <c r="G14" s="197">
        <f>'GRAND SUMMARY'!C14</f>
        <v>450000000</v>
      </c>
      <c r="H14" s="197">
        <f>EDUCATION!L13</f>
        <v>-350000000</v>
      </c>
      <c r="I14" s="198">
        <f>EDUCATION!M13</f>
        <v>410000000</v>
      </c>
      <c r="J14" s="198">
        <f>EDUCATION!N13</f>
        <v>40000000</v>
      </c>
      <c r="K14" s="198">
        <f t="shared" si="2"/>
        <v>450000000</v>
      </c>
      <c r="L14" s="197">
        <f>SUM(EDUCATION!P13)</f>
        <v>418000000</v>
      </c>
    </row>
    <row r="15" spans="1:19" ht="15.75" customHeight="1">
      <c r="A15" s="168">
        <v>13</v>
      </c>
      <c r="B15" s="145" t="s">
        <v>101</v>
      </c>
      <c r="C15" s="174">
        <f>MEDICAL!C307</f>
        <v>2981137498</v>
      </c>
      <c r="D15" s="170">
        <f>MEDICAL!H307</f>
        <v>3373110794</v>
      </c>
      <c r="E15" s="171">
        <f>MEDICAL!I307</f>
        <v>950000</v>
      </c>
      <c r="F15" s="171">
        <f t="shared" si="0"/>
        <v>3374060794</v>
      </c>
      <c r="G15" s="197">
        <f>'GRAND SUMMARY'!C15</f>
        <v>3341358145</v>
      </c>
      <c r="H15" s="197">
        <f>MEDICAL!L20</f>
        <v>-130000000</v>
      </c>
      <c r="I15" s="198">
        <f>MEDICAL!M20</f>
        <v>3293358145</v>
      </c>
      <c r="J15" s="198">
        <f>MEDICAL!N20</f>
        <v>48000000</v>
      </c>
      <c r="K15" s="198">
        <f t="shared" si="2"/>
        <v>3341358145</v>
      </c>
      <c r="L15" s="197">
        <f>SUM(MEDICAL!P20)</f>
        <v>3293358145</v>
      </c>
    </row>
    <row r="16" spans="1:19" ht="15.75" customHeight="1">
      <c r="A16" s="173">
        <v>14</v>
      </c>
      <c r="B16" s="36" t="s">
        <v>207</v>
      </c>
      <c r="C16" s="174">
        <f>'PUBLIC HEALTH'!C95</f>
        <v>24530000</v>
      </c>
      <c r="D16" s="170">
        <f>'PUBLIC HEALTH'!H95</f>
        <v>240750000</v>
      </c>
      <c r="E16" s="171">
        <f>'PUBLIC HEALTH'!I95</f>
        <v>195200</v>
      </c>
      <c r="F16" s="171">
        <f t="shared" si="0"/>
        <v>240945200</v>
      </c>
      <c r="G16" s="197">
        <v>0</v>
      </c>
      <c r="H16" s="197">
        <v>0</v>
      </c>
      <c r="I16" s="198">
        <f t="shared" si="1"/>
        <v>0</v>
      </c>
      <c r="J16" s="198">
        <v>0</v>
      </c>
      <c r="K16" s="198">
        <f t="shared" si="2"/>
        <v>0</v>
      </c>
      <c r="L16" s="197">
        <v>0</v>
      </c>
    </row>
    <row r="17" spans="1:19" ht="15.75" customHeight="1">
      <c r="A17" s="168">
        <v>15</v>
      </c>
      <c r="B17" s="145" t="s">
        <v>208</v>
      </c>
      <c r="C17" s="174">
        <f>LANDS!C125</f>
        <v>145700000</v>
      </c>
      <c r="D17" s="170">
        <f>LANDS!H125</f>
        <v>262100000</v>
      </c>
      <c r="E17" s="171">
        <f>LANDS!I125</f>
        <v>-32000000</v>
      </c>
      <c r="F17" s="171">
        <f t="shared" si="0"/>
        <v>230100000</v>
      </c>
      <c r="G17" s="197">
        <f>'GRAND SUMMARY'!C16</f>
        <v>75700000</v>
      </c>
      <c r="H17" s="197">
        <f>LANDS!L13</f>
        <v>-10000000</v>
      </c>
      <c r="I17" s="198">
        <f>LANDS!M13</f>
        <v>75700000</v>
      </c>
      <c r="J17" s="198">
        <f>LANDS!N13</f>
        <v>0</v>
      </c>
      <c r="K17" s="198">
        <f t="shared" si="2"/>
        <v>75700000</v>
      </c>
      <c r="L17" s="197">
        <f>SUM(LANDS!P13)</f>
        <v>75700000</v>
      </c>
    </row>
    <row r="18" spans="1:19" ht="15.75" customHeight="1">
      <c r="A18" s="173">
        <v>16</v>
      </c>
      <c r="B18" s="145" t="s">
        <v>192</v>
      </c>
      <c r="C18" s="174">
        <f>ROADS!C84</f>
        <v>153750000</v>
      </c>
      <c r="D18" s="170">
        <f>ROADS!H84</f>
        <v>140500000</v>
      </c>
      <c r="E18" s="171">
        <f>ROADS!I84</f>
        <v>226200</v>
      </c>
      <c r="F18" s="171">
        <f t="shared" si="0"/>
        <v>140726200</v>
      </c>
      <c r="G18" s="197">
        <f>'GRAND SUMMARY'!C17</f>
        <v>91900000</v>
      </c>
      <c r="H18" s="197">
        <f>ROADS!L13</f>
        <v>-50000000</v>
      </c>
      <c r="I18" s="198">
        <f>ROADS!M13</f>
        <v>91900000</v>
      </c>
      <c r="J18" s="198">
        <f>ROADS!N13</f>
        <v>0</v>
      </c>
      <c r="K18" s="198">
        <f t="shared" si="2"/>
        <v>91900000</v>
      </c>
      <c r="L18" s="197">
        <f>SUM(ROADS!P13)</f>
        <v>91900000</v>
      </c>
    </row>
    <row r="19" spans="1:19" ht="15.75" customHeight="1">
      <c r="A19" s="168">
        <v>17</v>
      </c>
      <c r="B19" s="145" t="s">
        <v>193</v>
      </c>
      <c r="C19" s="174">
        <f>'PUBLIC WORKS'!C85</f>
        <v>35250000</v>
      </c>
      <c r="D19" s="170">
        <f>'PUBLIC WORKS'!H85</f>
        <v>70300000</v>
      </c>
      <c r="E19" s="171">
        <f>'PUBLIC WORKS'!I85</f>
        <v>0</v>
      </c>
      <c r="F19" s="171">
        <f t="shared" si="0"/>
        <v>70300000</v>
      </c>
      <c r="G19" s="197">
        <f>'GRAND SUMMARY'!C18</f>
        <v>58100000</v>
      </c>
      <c r="H19" s="197">
        <f>'PUBLIC WORKS'!L13</f>
        <v>-20000000</v>
      </c>
      <c r="I19" s="198">
        <f>'PUBLIC WORKS'!M13</f>
        <v>58100000</v>
      </c>
      <c r="J19" s="198">
        <f>'PUBLIC WORKS'!N13</f>
        <v>0</v>
      </c>
      <c r="K19" s="198">
        <f t="shared" si="2"/>
        <v>58100000</v>
      </c>
      <c r="L19" s="197">
        <f>SUM('PUBLIC WORKS'!P13)</f>
        <v>58100000</v>
      </c>
    </row>
    <row r="20" spans="1:19" ht="15.75" customHeight="1">
      <c r="A20" s="173">
        <v>18</v>
      </c>
      <c r="B20" s="96" t="s">
        <v>194</v>
      </c>
      <c r="C20" s="174">
        <f>TRADE!C260</f>
        <v>153012240</v>
      </c>
      <c r="D20" s="170">
        <f>TRADE!H260</f>
        <v>80508618</v>
      </c>
      <c r="E20" s="171">
        <f>TRADE!I260</f>
        <v>75344194</v>
      </c>
      <c r="F20" s="171">
        <f t="shared" si="0"/>
        <v>155852812</v>
      </c>
      <c r="G20" s="197">
        <f>'GRAND SUMMARY'!C19</f>
        <v>65000000</v>
      </c>
      <c r="H20" s="197">
        <f>TRADE!L13</f>
        <v>0</v>
      </c>
      <c r="I20" s="198">
        <f>TRADE!M13</f>
        <v>65000000</v>
      </c>
      <c r="J20" s="198">
        <f>TRADE!N13</f>
        <v>0</v>
      </c>
      <c r="K20" s="198">
        <f t="shared" si="2"/>
        <v>65000000</v>
      </c>
      <c r="L20" s="197">
        <f>SUM(TRADE!P13)</f>
        <v>65000000</v>
      </c>
    </row>
    <row r="21" spans="1:19" ht="15.75" customHeight="1">
      <c r="A21" s="168">
        <v>19</v>
      </c>
      <c r="B21" s="96" t="s">
        <v>195</v>
      </c>
      <c r="C21" s="174" t="e">
        <f>CULTURE!C174</f>
        <v>#REF!</v>
      </c>
      <c r="D21" s="170" t="e">
        <f>CULTURE!H174</f>
        <v>#REF!</v>
      </c>
      <c r="E21" s="171" t="e">
        <f>CULTURE!I174</f>
        <v>#REF!</v>
      </c>
      <c r="F21" s="171">
        <f>CULTURE!J174</f>
        <v>141712345</v>
      </c>
      <c r="G21" s="197">
        <f>'GRAND SUMMARY'!C20</f>
        <v>70000000</v>
      </c>
      <c r="H21" s="197">
        <f>CULTURE!L13</f>
        <v>-10000000</v>
      </c>
      <c r="I21" s="198">
        <f>CULTURE!M13</f>
        <v>70000000</v>
      </c>
      <c r="J21" s="198">
        <f>CULTURE!N13</f>
        <v>0</v>
      </c>
      <c r="K21" s="198">
        <f t="shared" si="2"/>
        <v>70000000</v>
      </c>
      <c r="L21" s="197">
        <f>SUM(CULTURE!P13)</f>
        <v>70000000</v>
      </c>
    </row>
    <row r="22" spans="1:19" ht="15.75" customHeight="1">
      <c r="A22" s="173">
        <v>20</v>
      </c>
      <c r="B22" s="145" t="s">
        <v>105</v>
      </c>
      <c r="C22" s="174">
        <f>'KISII MUNICIPALITY'!C102</f>
        <v>115000000</v>
      </c>
      <c r="D22" s="170">
        <f>'KISII MUNICIPALITY'!H102</f>
        <v>142957337</v>
      </c>
      <c r="E22" s="171">
        <f>'KISII MUNICIPALITY'!I102</f>
        <v>0</v>
      </c>
      <c r="F22" s="171">
        <f t="shared" si="0"/>
        <v>142957337</v>
      </c>
      <c r="G22" s="197">
        <f>'GRAND SUMMARY'!C21</f>
        <v>91602484</v>
      </c>
      <c r="H22" s="197">
        <f>'KISII MUNICIPALITY'!L13</f>
        <v>0</v>
      </c>
      <c r="I22" s="198">
        <f>'KISII MUNICIPALITY'!M13</f>
        <v>91602484</v>
      </c>
      <c r="J22" s="198">
        <f>'KISII MUNICIPALITY'!N13</f>
        <v>0</v>
      </c>
      <c r="K22" s="198">
        <f t="shared" si="2"/>
        <v>91602484</v>
      </c>
      <c r="L22" s="197">
        <f>SUM('KISII MUNICIPALITY'!P13)</f>
        <v>92000000</v>
      </c>
    </row>
    <row r="23" spans="1:19" ht="15.75" customHeight="1">
      <c r="A23" s="168">
        <v>21</v>
      </c>
      <c r="B23" s="145" t="s">
        <v>196</v>
      </c>
      <c r="C23" s="174">
        <f>'OGEMBO MUNICIPALITY '!C135</f>
        <v>14000000</v>
      </c>
      <c r="D23" s="170">
        <f>'OGEMBO MUNICIPALITY '!H135</f>
        <v>14485175</v>
      </c>
      <c r="E23" s="171">
        <f>'OGEMBO MUNICIPALITY '!I135</f>
        <v>13985175</v>
      </c>
      <c r="F23" s="171">
        <f t="shared" si="0"/>
        <v>28470350</v>
      </c>
      <c r="G23" s="197">
        <f>'GRAND SUMMARY'!C22</f>
        <v>4300000</v>
      </c>
      <c r="H23" s="197">
        <f>'OGEMBO MUNICIPALITY '!L13</f>
        <v>0</v>
      </c>
      <c r="I23" s="198">
        <f>'OGEMBO MUNICIPALITY '!M13</f>
        <v>4300000</v>
      </c>
      <c r="J23" s="198">
        <f>'OGEMBO MUNICIPALITY '!N13</f>
        <v>0</v>
      </c>
      <c r="K23" s="198">
        <f t="shared" si="2"/>
        <v>4300000</v>
      </c>
      <c r="L23" s="197">
        <f>SUM('OGEMBO MUNICIPALITY '!P13)</f>
        <v>4300000</v>
      </c>
    </row>
    <row r="24" spans="1:19" s="175" customFormat="1" ht="15.75" customHeight="1">
      <c r="A24" s="173">
        <v>22</v>
      </c>
      <c r="B24" s="145" t="s">
        <v>180</v>
      </c>
      <c r="C24" s="174">
        <v>1232890743</v>
      </c>
      <c r="D24" s="200">
        <f>ASSEMBLY!E210</f>
        <v>1124637995</v>
      </c>
      <c r="E24" s="171">
        <f>ASSEMBLY!F210</f>
        <v>-42768450</v>
      </c>
      <c r="F24" s="171">
        <f t="shared" si="0"/>
        <v>1081869545</v>
      </c>
      <c r="G24" s="197">
        <f>'GRAND SUMMARY'!C3</f>
        <v>652341142</v>
      </c>
      <c r="H24" s="197">
        <f>ASSEMBLY!I103</f>
        <v>0</v>
      </c>
      <c r="I24" s="198">
        <f>ASSEMBLY!J103</f>
        <v>652341142</v>
      </c>
      <c r="J24" s="198">
        <f>ASSEMBLY!K103</f>
        <v>0</v>
      </c>
      <c r="K24" s="198">
        <f t="shared" si="2"/>
        <v>652341142</v>
      </c>
      <c r="L24" s="197">
        <f>SUM(ASSEMBLY!M103)</f>
        <v>706064570</v>
      </c>
    </row>
    <row r="25" spans="1:19" ht="15.75" customHeight="1">
      <c r="A25" s="187"/>
      <c r="B25" s="187" t="s">
        <v>106</v>
      </c>
      <c r="C25" s="188" t="e">
        <f t="shared" ref="C25:I25" si="4">SUM(C3:C24)</f>
        <v>#REF!</v>
      </c>
      <c r="D25" s="188" t="e">
        <f t="shared" si="4"/>
        <v>#REF!</v>
      </c>
      <c r="E25" s="189" t="e">
        <f t="shared" si="4"/>
        <v>#REF!</v>
      </c>
      <c r="F25" s="189" t="e">
        <f t="shared" si="4"/>
        <v>#REF!</v>
      </c>
      <c r="G25" s="201">
        <f t="shared" si="4"/>
        <v>6443301771</v>
      </c>
      <c r="H25" s="201">
        <f t="shared" si="4"/>
        <v>-817000000</v>
      </c>
      <c r="I25" s="202">
        <f t="shared" si="4"/>
        <v>6355301771</v>
      </c>
      <c r="J25" s="202">
        <f t="shared" ref="J25:L25" si="5">SUM(J3:J24)</f>
        <v>88000000</v>
      </c>
      <c r="K25" s="202">
        <f t="shared" si="5"/>
        <v>6443301771</v>
      </c>
      <c r="L25" s="201">
        <f t="shared" si="5"/>
        <v>6394422715</v>
      </c>
      <c r="M25" s="155"/>
      <c r="N25" s="155"/>
      <c r="O25" s="155"/>
      <c r="P25" s="155"/>
      <c r="Q25" s="155"/>
      <c r="R25" s="155"/>
      <c r="S25" s="155"/>
    </row>
    <row r="26" spans="1:19" ht="21" hidden="1" customHeight="1">
      <c r="C26" s="191"/>
      <c r="D26" s="184"/>
      <c r="E26" s="191"/>
    </row>
    <row r="27" spans="1:19" s="155" customFormat="1" ht="21" customHeight="1">
      <c r="B27" s="127" t="s">
        <v>214</v>
      </c>
      <c r="D27" s="203"/>
      <c r="G27" s="204"/>
      <c r="H27" s="204"/>
      <c r="I27" s="158"/>
      <c r="J27" s="204"/>
      <c r="K27" s="205">
        <f>K25/'GRAND SUMMARY'!L23</f>
        <v>0.37684323097138156</v>
      </c>
      <c r="L27" s="206">
        <f>L25/'GRAND SUMMARY'!L23</f>
        <v>0.3739844883508241</v>
      </c>
    </row>
    <row r="28" spans="1:19" ht="14.25" customHeight="1">
      <c r="D28" s="193"/>
    </row>
    <row r="29" spans="1:19" ht="14.25" customHeight="1"/>
    <row r="30" spans="1:19" ht="14.25" customHeight="1"/>
    <row r="31" spans="1:19" ht="14.25" customHeight="1"/>
    <row r="32" spans="1:19"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mergeCells count="1">
    <mergeCell ref="A1:K1"/>
  </mergeCells>
  <pageMargins left="0.7" right="0.7" top="0.75" bottom="0.75" header="0.3" footer="0.3"/>
  <pageSetup scale="6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00"/>
  <sheetViews>
    <sheetView topLeftCell="A2" zoomScale="90" workbookViewId="0">
      <selection activeCell="B4" sqref="B4"/>
    </sheetView>
  </sheetViews>
  <sheetFormatPr defaultColWidth="14.42578125" defaultRowHeight="15.75"/>
  <cols>
    <col min="1" max="1" width="3.28515625" style="39" customWidth="1"/>
    <col min="2" max="2" width="70" style="39" customWidth="1"/>
    <col min="3" max="3" width="18.28515625" style="39" hidden="1" customWidth="1"/>
    <col min="4" max="4" width="21" style="39" hidden="1" customWidth="1"/>
    <col min="5" max="5" width="18.140625" style="39" hidden="1" customWidth="1"/>
    <col min="6" max="6" width="20.7109375" style="39" hidden="1" customWidth="1"/>
    <col min="7" max="7" width="5.5703125" style="194" hidden="1" customWidth="1"/>
    <col min="8" max="8" width="5.85546875" style="194" hidden="1" customWidth="1"/>
    <col min="9" max="10" width="20.7109375" style="194" hidden="1" customWidth="1"/>
    <col min="11" max="12" width="20.7109375" style="194" customWidth="1"/>
    <col min="13" max="19" width="7.85546875" style="39" customWidth="1"/>
    <col min="20" max="16384" width="14.42578125" style="39"/>
  </cols>
  <sheetData>
    <row r="1" spans="1:19" ht="15.75" customHeight="1">
      <c r="A1" s="1785" t="s">
        <v>213</v>
      </c>
      <c r="B1" s="1786"/>
      <c r="C1" s="1786"/>
      <c r="D1" s="1786"/>
      <c r="E1" s="1786"/>
      <c r="F1" s="1786"/>
      <c r="G1" s="1786"/>
      <c r="H1" s="1786"/>
      <c r="I1" s="1786"/>
      <c r="J1" s="1786"/>
      <c r="K1" s="1786"/>
      <c r="L1" s="163"/>
    </row>
    <row r="2" spans="1:19" ht="45.6" customHeight="1">
      <c r="A2" s="164"/>
      <c r="B2" s="164" t="s">
        <v>52</v>
      </c>
      <c r="C2" s="165" t="s">
        <v>200</v>
      </c>
      <c r="D2" s="166" t="s">
        <v>201</v>
      </c>
      <c r="E2" s="166" t="s">
        <v>115</v>
      </c>
      <c r="F2" s="166" t="s">
        <v>202</v>
      </c>
      <c r="G2" s="195" t="s">
        <v>114</v>
      </c>
      <c r="H2" s="195" t="s">
        <v>111</v>
      </c>
      <c r="I2" s="196" t="s">
        <v>212</v>
      </c>
      <c r="J2" s="195" t="s">
        <v>111</v>
      </c>
      <c r="K2" s="196" t="s">
        <v>179</v>
      </c>
      <c r="L2" s="135" t="s">
        <v>118</v>
      </c>
    </row>
    <row r="3" spans="1:19" ht="15.75" customHeight="1">
      <c r="A3" s="168">
        <v>1</v>
      </c>
      <c r="B3" s="136" t="s">
        <v>181</v>
      </c>
      <c r="C3" s="169">
        <f>EXECUTIVE!C181</f>
        <v>385526720</v>
      </c>
      <c r="D3" s="170">
        <f>EXECUTIVE!H181</f>
        <v>347350399.60000038</v>
      </c>
      <c r="E3" s="171">
        <f>EXECUTIVE!I181</f>
        <v>6000000</v>
      </c>
      <c r="F3" s="171">
        <f t="shared" ref="F3:F12" si="0">D3+E3</f>
        <v>353350399.60000002</v>
      </c>
      <c r="G3" s="197">
        <f>'GRAND SUMMARY'!C4</f>
        <v>170000000</v>
      </c>
      <c r="H3" s="197">
        <f>EXECUTIVE!L16</f>
        <v>-50000000</v>
      </c>
      <c r="I3" s="198">
        <f>EXECUTIVE!M16</f>
        <v>170000000</v>
      </c>
      <c r="J3" s="198">
        <f>EXECUTIVE!N16</f>
        <v>0</v>
      </c>
      <c r="K3" s="198">
        <f>EXECUTIVE!O180</f>
        <v>50403696</v>
      </c>
      <c r="L3" s="198">
        <f>EXECUTIVE!P180</f>
        <v>22885050</v>
      </c>
      <c r="M3" s="104"/>
      <c r="N3" s="104"/>
      <c r="O3" s="104"/>
      <c r="P3" s="104"/>
      <c r="Q3" s="104"/>
      <c r="R3" s="104"/>
      <c r="S3" s="104"/>
    </row>
    <row r="4" spans="1:19" ht="15.75" customHeight="1">
      <c r="A4" s="173">
        <v>2</v>
      </c>
      <c r="B4" s="145" t="s">
        <v>203</v>
      </c>
      <c r="C4" s="174">
        <f>CPSB!C67</f>
        <v>7460000</v>
      </c>
      <c r="D4" s="170">
        <f>CPSB!H67</f>
        <v>7929917</v>
      </c>
      <c r="E4" s="171">
        <f>CPSB!I67</f>
        <v>0</v>
      </c>
      <c r="F4" s="171">
        <f t="shared" si="0"/>
        <v>7929917</v>
      </c>
      <c r="G4" s="197">
        <f>'GRAND SUMMARY'!C5</f>
        <v>0</v>
      </c>
      <c r="H4" s="197">
        <v>0</v>
      </c>
      <c r="I4" s="198">
        <f>SUM(G4:H4)</f>
        <v>0</v>
      </c>
      <c r="J4" s="198">
        <v>0</v>
      </c>
      <c r="K4" s="198">
        <f>CPSB!O67</f>
        <v>14370000</v>
      </c>
      <c r="L4" s="198">
        <f>CPSB!P67</f>
        <v>30229900</v>
      </c>
    </row>
    <row r="5" spans="1:19" ht="15.75" customHeight="1">
      <c r="A5" s="168">
        <v>3</v>
      </c>
      <c r="B5" s="145" t="s">
        <v>183</v>
      </c>
      <c r="C5" s="174"/>
      <c r="D5" s="170">
        <v>0</v>
      </c>
      <c r="E5" s="171"/>
      <c r="F5" s="171"/>
      <c r="G5" s="197">
        <f>'GRAND SUMMARY'!C6</f>
        <v>30000000</v>
      </c>
      <c r="H5" s="197">
        <f>'OFFICE OF THE COUNTY ATTORNEY'!M16</f>
        <v>0</v>
      </c>
      <c r="I5" s="198">
        <f>SUM(G5:H5)</f>
        <v>30000000</v>
      </c>
      <c r="J5" s="198">
        <f>'OFFICE OF THE COUNTY ATTORNEY'!O16</f>
        <v>0</v>
      </c>
      <c r="K5" s="198">
        <f>'OFFICE OF THE COUNTY ATTORNEY'!P83</f>
        <v>37000000</v>
      </c>
      <c r="L5" s="198">
        <f>'OFFICE OF THE COUNTY ATTORNEY'!Q83</f>
        <v>40000000</v>
      </c>
    </row>
    <row r="6" spans="1:19" ht="15.75" customHeight="1">
      <c r="A6" s="173">
        <v>4</v>
      </c>
      <c r="B6" s="141" t="s">
        <v>184</v>
      </c>
      <c r="C6" s="174">
        <f>ADMINISTRATION!C135</f>
        <v>479773964</v>
      </c>
      <c r="D6" s="170">
        <f>ADMINISTRATION!H135</f>
        <v>522122232</v>
      </c>
      <c r="E6" s="171">
        <f>ADMINISTRATION!I135</f>
        <v>0</v>
      </c>
      <c r="F6" s="171">
        <f t="shared" si="0"/>
        <v>522122232</v>
      </c>
      <c r="G6" s="197">
        <f>'GRAND SUMMARY'!C7</f>
        <v>403820424</v>
      </c>
      <c r="H6" s="197">
        <f>ADMINISTRATION!L15</f>
        <v>-100000000</v>
      </c>
      <c r="I6" s="198">
        <f>ADMINISTRATION!M15</f>
        <v>403820424</v>
      </c>
      <c r="J6" s="198">
        <f>ADMINISTRATION!N15</f>
        <v>0</v>
      </c>
      <c r="K6" s="198">
        <f>ADMINISTRATION!O134</f>
        <v>92422139</v>
      </c>
      <c r="L6" s="198">
        <f>ADMINISTRATION!P134</f>
        <v>43418679</v>
      </c>
    </row>
    <row r="7" spans="1:19" s="199" customFormat="1" ht="29.45" customHeight="1">
      <c r="A7" s="168">
        <v>5</v>
      </c>
      <c r="B7" s="141" t="s">
        <v>185</v>
      </c>
      <c r="C7" s="174">
        <f>STAKEHOLDER!C91</f>
        <v>110353018</v>
      </c>
      <c r="D7" s="170">
        <f>STAKEHOLDER!H93</f>
        <v>83321480</v>
      </c>
      <c r="E7" s="171">
        <f>STAKEHOLDER!I93</f>
        <v>0</v>
      </c>
      <c r="F7" s="171">
        <f t="shared" si="0"/>
        <v>83321480</v>
      </c>
      <c r="G7" s="197">
        <f>'GRAND SUMMARY'!C8</f>
        <v>46179576</v>
      </c>
      <c r="H7" s="197">
        <f>STAKEHOLDER!L13</f>
        <v>0</v>
      </c>
      <c r="I7" s="198">
        <f>STAKEHOLDER!M13</f>
        <v>46179576</v>
      </c>
      <c r="J7" s="198">
        <f>STAKEHOLDER!N13</f>
        <v>0</v>
      </c>
      <c r="K7" s="198">
        <f>STAKEHOLDER!O90</f>
        <v>7170000</v>
      </c>
      <c r="L7" s="198">
        <f>STAKEHOLDER!P90</f>
        <v>3970000</v>
      </c>
    </row>
    <row r="8" spans="1:19" ht="15.75" customHeight="1">
      <c r="A8" s="173">
        <v>6</v>
      </c>
      <c r="B8" s="145" t="s">
        <v>204</v>
      </c>
      <c r="C8" s="174">
        <f>FINANCE!C225</f>
        <v>962189170</v>
      </c>
      <c r="D8" s="170">
        <f>FINANCE!H225</f>
        <v>900249288</v>
      </c>
      <c r="E8" s="171">
        <f>FINANCE!I225</f>
        <v>120219135</v>
      </c>
      <c r="F8" s="171">
        <f t="shared" si="0"/>
        <v>1020468423</v>
      </c>
      <c r="G8" s="197">
        <f>'GRAND SUMMARY'!C9</f>
        <v>480136160</v>
      </c>
      <c r="H8" s="197">
        <f>FINANCE!L17</f>
        <v>-97000000</v>
      </c>
      <c r="I8" s="198">
        <f>FINANCE!M17</f>
        <v>480136160</v>
      </c>
      <c r="J8" s="198">
        <f>FINANCE!N17</f>
        <v>0</v>
      </c>
      <c r="K8" s="198">
        <f>FINANCE!O224</f>
        <v>896780103</v>
      </c>
      <c r="L8" s="198">
        <f>FINANCE!P224</f>
        <v>728704756</v>
      </c>
    </row>
    <row r="9" spans="1:19" ht="15.75" customHeight="1">
      <c r="A9" s="168">
        <v>7</v>
      </c>
      <c r="B9" s="145" t="s">
        <v>97</v>
      </c>
      <c r="C9" s="174" t="e">
        <f>PLANNING!C177</f>
        <v>#REF!</v>
      </c>
      <c r="D9" s="170" t="e">
        <f>PLANNING!H177</f>
        <v>#REF!</v>
      </c>
      <c r="E9" s="171" t="e">
        <f>PLANNING!I177</f>
        <v>#REF!</v>
      </c>
      <c r="F9" s="171" t="e">
        <f t="shared" si="0"/>
        <v>#REF!</v>
      </c>
      <c r="G9" s="197">
        <f>'GRAND SUMMARY'!C10</f>
        <v>72863840</v>
      </c>
      <c r="H9" s="197">
        <f>PLANNING!L14</f>
        <v>0</v>
      </c>
      <c r="I9" s="198">
        <f>PLANNING!M14</f>
        <v>72863840</v>
      </c>
      <c r="J9" s="198">
        <f>PLANNING!N14</f>
        <v>0</v>
      </c>
      <c r="K9" s="198">
        <f>PLANNING!O176</f>
        <v>50855802</v>
      </c>
      <c r="L9" s="198">
        <f>PLANNING!P176</f>
        <v>86055000</v>
      </c>
    </row>
    <row r="10" spans="1:19" ht="15.75" customHeight="1">
      <c r="A10" s="173">
        <v>8</v>
      </c>
      <c r="B10" s="145" t="s">
        <v>205</v>
      </c>
      <c r="C10" s="174">
        <f>'AGRIC &amp; COOP'!C206</f>
        <v>202025432</v>
      </c>
      <c r="D10" s="170">
        <f>'AGRIC &amp; COOP'!F206</f>
        <v>177851929</v>
      </c>
      <c r="E10" s="171">
        <f>'AGRIC &amp; COOP'!G206</f>
        <v>989400</v>
      </c>
      <c r="F10" s="171">
        <f t="shared" si="0"/>
        <v>178841329</v>
      </c>
      <c r="G10" s="197">
        <f>'GRAND SUMMARY'!C11</f>
        <v>168975432</v>
      </c>
      <c r="H10" s="197">
        <f>'AGRIC &amp; COOP'!J16</f>
        <v>0</v>
      </c>
      <c r="I10" s="198">
        <f>'AGRIC &amp; COOP'!K16</f>
        <v>168975432</v>
      </c>
      <c r="J10" s="198">
        <f>'AGRIC &amp; COOP'!L16</f>
        <v>0</v>
      </c>
      <c r="K10" s="198">
        <f>'AGRIC &amp; COOP'!M205</f>
        <v>36740000</v>
      </c>
      <c r="L10" s="198">
        <f>'AGRIC &amp; COOP'!N205</f>
        <v>502109735</v>
      </c>
    </row>
    <row r="11" spans="1:19" ht="15.75" customHeight="1">
      <c r="A11" s="168">
        <v>9</v>
      </c>
      <c r="B11" s="145" t="s">
        <v>98</v>
      </c>
      <c r="C11" s="174">
        <f>'LIVESTOCK &amp; VET'!C144</f>
        <v>0</v>
      </c>
      <c r="D11" s="170">
        <f>'LIVESTOCK &amp; VET'!H144</f>
        <v>0</v>
      </c>
      <c r="E11" s="171">
        <f>'LIVESTOCK &amp; VET'!I144</f>
        <v>0</v>
      </c>
      <c r="F11" s="171">
        <f t="shared" si="0"/>
        <v>0</v>
      </c>
      <c r="G11" s="197">
        <f>'LIVESTOCK &amp; VET'!K15</f>
        <v>101024568</v>
      </c>
      <c r="H11" s="197">
        <f>'LIVESTOCK &amp; VET'!L15</f>
        <v>0</v>
      </c>
      <c r="I11" s="198">
        <f>'LIVESTOCK &amp; VET'!M15</f>
        <v>101024568</v>
      </c>
      <c r="J11" s="198">
        <f>'LIVESTOCK &amp; VET'!N15</f>
        <v>0</v>
      </c>
      <c r="K11" s="198">
        <f>'LIVESTOCK &amp; VET'!O140</f>
        <v>3450000</v>
      </c>
      <c r="L11" s="198">
        <f>'LIVESTOCK &amp; VET'!P140</f>
        <v>35200000</v>
      </c>
    </row>
    <row r="12" spans="1:19" ht="15.75" customHeight="1">
      <c r="A12" s="173">
        <v>10</v>
      </c>
      <c r="B12" s="145" t="s">
        <v>100</v>
      </c>
      <c r="C12" s="174">
        <f>'WATER, ENERGY, ENVIRONMENT AND '!C109</f>
        <v>127295000</v>
      </c>
      <c r="D12" s="170">
        <f>'WATER, ENERGY, ENVIRONMENT AND '!H109</f>
        <v>125282022</v>
      </c>
      <c r="E12" s="171">
        <f>'WATER, ENERGY, ENVIRONMENT AND '!I109</f>
        <v>920200</v>
      </c>
      <c r="F12" s="171">
        <f t="shared" si="0"/>
        <v>126202222</v>
      </c>
      <c r="G12" s="197">
        <f>'GRAND SUMMARY'!C13</f>
        <v>70000000</v>
      </c>
      <c r="H12" s="197">
        <f>'WATER, ENERGY, ENVIRONMENT AND '!L13</f>
        <v>0</v>
      </c>
      <c r="I12" s="198">
        <f>'WATER, ENERGY, ENVIRONMENT AND '!M13</f>
        <v>70000000</v>
      </c>
      <c r="J12" s="198">
        <f>'WATER, ENERGY, ENVIRONMENT AND '!N13</f>
        <v>0</v>
      </c>
      <c r="K12" s="198">
        <f>'WATER, ENERGY, ENVIRONMENT AND '!O108</f>
        <v>562886382</v>
      </c>
      <c r="L12" s="198">
        <f>'WATER, ENERGY, ENVIRONMENT AND '!P108</f>
        <v>57786382</v>
      </c>
    </row>
    <row r="13" spans="1:19">
      <c r="A13" s="168">
        <v>11</v>
      </c>
      <c r="B13" s="136" t="s">
        <v>206</v>
      </c>
      <c r="C13" s="170">
        <f>'ENVIRONMENT '!C9</f>
        <v>22000000</v>
      </c>
      <c r="D13" s="171">
        <f>'ENVIRONMENT '!D9</f>
        <v>0</v>
      </c>
      <c r="E13" s="171">
        <f>'ENVIRONMENT '!E9</f>
        <v>0</v>
      </c>
      <c r="F13" s="171">
        <f>'ENVIRONMENT '!F9</f>
        <v>0</v>
      </c>
      <c r="G13" s="197">
        <f>'ENVIRONMENT '!G9</f>
        <v>0</v>
      </c>
      <c r="H13" s="197">
        <v>0</v>
      </c>
      <c r="I13" s="198">
        <f>SUM(G13:H13)</f>
        <v>0</v>
      </c>
      <c r="J13" s="198">
        <v>0</v>
      </c>
      <c r="K13" s="198">
        <f>I13+J13</f>
        <v>0</v>
      </c>
      <c r="L13" s="198">
        <f>J13+K13</f>
        <v>0</v>
      </c>
      <c r="M13" s="104"/>
      <c r="N13" s="104"/>
      <c r="O13" s="104"/>
      <c r="P13" s="104"/>
      <c r="Q13" s="104"/>
      <c r="R13" s="104"/>
      <c r="S13" s="104"/>
    </row>
    <row r="14" spans="1:19" ht="15.75" customHeight="1">
      <c r="A14" s="173">
        <v>12</v>
      </c>
      <c r="B14" s="96" t="s">
        <v>189</v>
      </c>
      <c r="C14" s="174">
        <f>EDUCATION!C97</f>
        <v>1035000000</v>
      </c>
      <c r="D14" s="170">
        <f>EDUCATION!H97</f>
        <v>985409200</v>
      </c>
      <c r="E14" s="171">
        <f>EDUCATION!I97</f>
        <v>0</v>
      </c>
      <c r="F14" s="171">
        <f t="shared" ref="F14:F20" si="1">D14+E14</f>
        <v>985409200</v>
      </c>
      <c r="G14" s="197">
        <f>'GRAND SUMMARY'!C14</f>
        <v>450000000</v>
      </c>
      <c r="H14" s="197">
        <f>EDUCATION!L13</f>
        <v>-350000000</v>
      </c>
      <c r="I14" s="198">
        <f>EDUCATION!M13</f>
        <v>410000000</v>
      </c>
      <c r="J14" s="198">
        <f>EDUCATION!N13</f>
        <v>40000000</v>
      </c>
      <c r="K14" s="198">
        <f>EDUCATION!O96</f>
        <v>947175000</v>
      </c>
      <c r="L14" s="198">
        <f>EDUCATION!P96</f>
        <v>440535000</v>
      </c>
    </row>
    <row r="15" spans="1:19" ht="15.75" customHeight="1">
      <c r="A15" s="168">
        <v>13</v>
      </c>
      <c r="B15" s="145" t="s">
        <v>101</v>
      </c>
      <c r="C15" s="174">
        <f>MEDICAL!C307</f>
        <v>2981137498</v>
      </c>
      <c r="D15" s="170">
        <f>MEDICAL!H307</f>
        <v>3373110794</v>
      </c>
      <c r="E15" s="171">
        <f>MEDICAL!I307</f>
        <v>950000</v>
      </c>
      <c r="F15" s="171">
        <f t="shared" si="1"/>
        <v>3374060794</v>
      </c>
      <c r="G15" s="197">
        <f>'GRAND SUMMARY'!C15</f>
        <v>3341358145</v>
      </c>
      <c r="H15" s="197">
        <f>MEDICAL!L20</f>
        <v>-130000000</v>
      </c>
      <c r="I15" s="198">
        <f>MEDICAL!M20</f>
        <v>3293358145</v>
      </c>
      <c r="J15" s="198">
        <f>MEDICAL!N20</f>
        <v>48000000</v>
      </c>
      <c r="K15" s="198">
        <f>MEDICAL!O109+MEDICAL!O212+MEDICAL!O306</f>
        <v>1906983262</v>
      </c>
      <c r="L15" s="198">
        <f>MEDICAL!P109+MEDICAL!P212+MEDICAL!P306</f>
        <v>2384639362</v>
      </c>
    </row>
    <row r="16" spans="1:19" ht="15.75" customHeight="1">
      <c r="A16" s="173">
        <v>14</v>
      </c>
      <c r="B16" s="36" t="s">
        <v>207</v>
      </c>
      <c r="C16" s="174">
        <f>'PUBLIC HEALTH'!C95</f>
        <v>24530000</v>
      </c>
      <c r="D16" s="170">
        <f>'PUBLIC HEALTH'!H95</f>
        <v>240750000</v>
      </c>
      <c r="E16" s="171">
        <f>'PUBLIC HEALTH'!I95</f>
        <v>195200</v>
      </c>
      <c r="F16" s="171">
        <f t="shared" si="1"/>
        <v>240945200</v>
      </c>
      <c r="G16" s="197">
        <v>0</v>
      </c>
      <c r="H16" s="197">
        <v>0</v>
      </c>
      <c r="I16" s="198">
        <f>SUM(G16:H16)</f>
        <v>0</v>
      </c>
      <c r="J16" s="198">
        <v>0</v>
      </c>
      <c r="K16" s="198">
        <f>'PUBLIC HEALTH'!O95</f>
        <v>380726000</v>
      </c>
      <c r="L16" s="198">
        <f>'PUBLIC HEALTH'!P95</f>
        <v>183270000</v>
      </c>
    </row>
    <row r="17" spans="1:19" ht="15.75" customHeight="1">
      <c r="A17" s="168">
        <v>15</v>
      </c>
      <c r="B17" s="145" t="s">
        <v>208</v>
      </c>
      <c r="C17" s="174">
        <f>LANDS!C125</f>
        <v>145700000</v>
      </c>
      <c r="D17" s="170">
        <f>LANDS!H125</f>
        <v>262100000</v>
      </c>
      <c r="E17" s="171">
        <f>LANDS!I125</f>
        <v>-32000000</v>
      </c>
      <c r="F17" s="171">
        <f t="shared" si="1"/>
        <v>230100000</v>
      </c>
      <c r="G17" s="197">
        <f>'GRAND SUMMARY'!C16</f>
        <v>75700000</v>
      </c>
      <c r="H17" s="197">
        <f>LANDS!L13</f>
        <v>-10000000</v>
      </c>
      <c r="I17" s="198">
        <f>LANDS!M13</f>
        <v>75700000</v>
      </c>
      <c r="J17" s="198">
        <f>LANDS!N13</f>
        <v>0</v>
      </c>
      <c r="K17" s="198">
        <f>LANDS!O124</f>
        <v>347770006</v>
      </c>
      <c r="L17" s="198">
        <f>LANDS!P124</f>
        <v>180578384</v>
      </c>
    </row>
    <row r="18" spans="1:19" ht="15.75" customHeight="1">
      <c r="A18" s="173">
        <v>16</v>
      </c>
      <c r="B18" s="145" t="s">
        <v>192</v>
      </c>
      <c r="C18" s="174">
        <f>ROADS!C84</f>
        <v>153750000</v>
      </c>
      <c r="D18" s="170">
        <f>ROADS!H84</f>
        <v>140500000</v>
      </c>
      <c r="E18" s="171">
        <f>ROADS!I84</f>
        <v>226200</v>
      </c>
      <c r="F18" s="171">
        <f t="shared" si="1"/>
        <v>140726200</v>
      </c>
      <c r="G18" s="197">
        <f>'GRAND SUMMARY'!C17</f>
        <v>91900000</v>
      </c>
      <c r="H18" s="197">
        <f>ROADS!L13</f>
        <v>-50000000</v>
      </c>
      <c r="I18" s="198">
        <f>ROADS!M13</f>
        <v>91900000</v>
      </c>
      <c r="J18" s="198">
        <f>ROADS!N13</f>
        <v>0</v>
      </c>
      <c r="K18" s="198">
        <f>ROADS!O83</f>
        <v>48628464</v>
      </c>
      <c r="L18" s="198">
        <f>ROADS!P83</f>
        <v>34822810</v>
      </c>
    </row>
    <row r="19" spans="1:19" ht="15.75" customHeight="1">
      <c r="A19" s="168">
        <v>17</v>
      </c>
      <c r="B19" s="145" t="s">
        <v>193</v>
      </c>
      <c r="C19" s="174">
        <f>'PUBLIC WORKS'!C85</f>
        <v>35250000</v>
      </c>
      <c r="D19" s="170">
        <f>'PUBLIC WORKS'!H85</f>
        <v>70300000</v>
      </c>
      <c r="E19" s="171">
        <f>'PUBLIC WORKS'!I85</f>
        <v>0</v>
      </c>
      <c r="F19" s="171">
        <f t="shared" si="1"/>
        <v>70300000</v>
      </c>
      <c r="G19" s="197">
        <f>'GRAND SUMMARY'!C18</f>
        <v>58100000</v>
      </c>
      <c r="H19" s="197">
        <f>'PUBLIC WORKS'!L13</f>
        <v>-20000000</v>
      </c>
      <c r="I19" s="198">
        <f>'PUBLIC WORKS'!M13</f>
        <v>58100000</v>
      </c>
      <c r="J19" s="198">
        <f>'PUBLIC WORKS'!N13</f>
        <v>0</v>
      </c>
      <c r="K19" s="198">
        <f>'PUBLIC WORKS'!O71</f>
        <v>21072750</v>
      </c>
      <c r="L19" s="198">
        <f>'PUBLIC WORKS'!P71</f>
        <v>15500000</v>
      </c>
    </row>
    <row r="20" spans="1:19" ht="15.75" customHeight="1">
      <c r="A20" s="173">
        <v>18</v>
      </c>
      <c r="B20" s="96" t="s">
        <v>194</v>
      </c>
      <c r="C20" s="174">
        <f>TRADE!C260</f>
        <v>153012240</v>
      </c>
      <c r="D20" s="170">
        <f>TRADE!H260</f>
        <v>80508618</v>
      </c>
      <c r="E20" s="171">
        <f>TRADE!I260</f>
        <v>75344194</v>
      </c>
      <c r="F20" s="171">
        <f t="shared" si="1"/>
        <v>155852812</v>
      </c>
      <c r="G20" s="197">
        <f>'GRAND SUMMARY'!C19</f>
        <v>65000000</v>
      </c>
      <c r="H20" s="197">
        <f>TRADE!L13</f>
        <v>0</v>
      </c>
      <c r="I20" s="198">
        <f>TRADE!M13</f>
        <v>65000000</v>
      </c>
      <c r="J20" s="198">
        <f>TRADE!N13</f>
        <v>0</v>
      </c>
      <c r="K20" s="198">
        <f>TRADE!O259</f>
        <v>14263042</v>
      </c>
      <c r="L20" s="198">
        <f>TRADE!P259</f>
        <v>15644432</v>
      </c>
    </row>
    <row r="21" spans="1:19" ht="15.75" customHeight="1">
      <c r="A21" s="168">
        <v>19</v>
      </c>
      <c r="B21" s="96" t="s">
        <v>195</v>
      </c>
      <c r="C21" s="174" t="e">
        <f>CULTURE!C174</f>
        <v>#REF!</v>
      </c>
      <c r="D21" s="170" t="e">
        <f>CULTURE!H174</f>
        <v>#REF!</v>
      </c>
      <c r="E21" s="171" t="e">
        <f>CULTURE!I174</f>
        <v>#REF!</v>
      </c>
      <c r="F21" s="171">
        <f>CULTURE!J174</f>
        <v>141712345</v>
      </c>
      <c r="G21" s="197">
        <f>'GRAND SUMMARY'!C20</f>
        <v>70000000</v>
      </c>
      <c r="H21" s="197">
        <f>CULTURE!L13</f>
        <v>-10000000</v>
      </c>
      <c r="I21" s="198">
        <f>CULTURE!M13</f>
        <v>70000000</v>
      </c>
      <c r="J21" s="198">
        <f>CULTURE!N13</f>
        <v>0</v>
      </c>
      <c r="K21" s="198">
        <f>CULTURE!O173</f>
        <v>111630345</v>
      </c>
      <c r="L21" s="198">
        <f>CULTURE!P173</f>
        <v>24420345</v>
      </c>
    </row>
    <row r="22" spans="1:19" ht="15.75" customHeight="1">
      <c r="A22" s="173">
        <v>20</v>
      </c>
      <c r="B22" s="145" t="s">
        <v>105</v>
      </c>
      <c r="C22" s="174">
        <f>'KISII MUNICIPALITY'!C102</f>
        <v>115000000</v>
      </c>
      <c r="D22" s="170">
        <f>'KISII MUNICIPALITY'!H102</f>
        <v>142957337</v>
      </c>
      <c r="E22" s="171">
        <f>'KISII MUNICIPALITY'!I102</f>
        <v>0</v>
      </c>
      <c r="F22" s="171">
        <f t="shared" ref="F22:F24" si="2">D22+E22</f>
        <v>142957337</v>
      </c>
      <c r="G22" s="197">
        <f>'GRAND SUMMARY'!C21</f>
        <v>91602484</v>
      </c>
      <c r="H22" s="197">
        <f>'KISII MUNICIPALITY'!L13</f>
        <v>0</v>
      </c>
      <c r="I22" s="198">
        <f>'KISII MUNICIPALITY'!M13</f>
        <v>91602484</v>
      </c>
      <c r="J22" s="198">
        <f>'KISII MUNICIPALITY'!N13</f>
        <v>0</v>
      </c>
      <c r="K22" s="198">
        <f>'KISII MUNICIPALITY'!O101</f>
        <v>47437337</v>
      </c>
      <c r="L22" s="198">
        <f>'KISII MUNICIPALITY'!P101</f>
        <v>25035072</v>
      </c>
    </row>
    <row r="23" spans="1:19" ht="15.75" customHeight="1">
      <c r="A23" s="168">
        <v>21</v>
      </c>
      <c r="B23" s="145" t="s">
        <v>196</v>
      </c>
      <c r="C23" s="174">
        <f>'OGEMBO MUNICIPALITY '!C135</f>
        <v>14000000</v>
      </c>
      <c r="D23" s="170">
        <f>'OGEMBO MUNICIPALITY '!H135</f>
        <v>14485175</v>
      </c>
      <c r="E23" s="171">
        <f>'OGEMBO MUNICIPALITY '!I135</f>
        <v>13985175</v>
      </c>
      <c r="F23" s="171">
        <f t="shared" si="2"/>
        <v>28470350</v>
      </c>
      <c r="G23" s="197">
        <f>'GRAND SUMMARY'!C22</f>
        <v>4300000</v>
      </c>
      <c r="H23" s="197">
        <f>'OGEMBO MUNICIPALITY '!L13</f>
        <v>0</v>
      </c>
      <c r="I23" s="198">
        <f>'OGEMBO MUNICIPALITY '!M13</f>
        <v>4300000</v>
      </c>
      <c r="J23" s="198">
        <f>'OGEMBO MUNICIPALITY '!N13</f>
        <v>0</v>
      </c>
      <c r="K23" s="198">
        <f>'OGEMBO MUNICIPALITY '!O134</f>
        <v>8485175</v>
      </c>
      <c r="L23" s="198">
        <f>'OGEMBO MUNICIPALITY '!P134</f>
        <v>12888582</v>
      </c>
    </row>
    <row r="24" spans="1:19" s="175" customFormat="1" ht="15.75" customHeight="1">
      <c r="A24" s="173">
        <v>22</v>
      </c>
      <c r="B24" s="145" t="s">
        <v>180</v>
      </c>
      <c r="C24" s="174">
        <v>1232890743</v>
      </c>
      <c r="D24" s="200">
        <f>ASSEMBLY!E210</f>
        <v>1124637995</v>
      </c>
      <c r="E24" s="171">
        <f>ASSEMBLY!F210</f>
        <v>-42768450</v>
      </c>
      <c r="F24" s="171">
        <f t="shared" si="2"/>
        <v>1081869545</v>
      </c>
      <c r="G24" s="197">
        <f>'GRAND SUMMARY'!C3</f>
        <v>652341142</v>
      </c>
      <c r="H24" s="197">
        <f>ASSEMBLY!I103</f>
        <v>0</v>
      </c>
      <c r="I24" s="198">
        <f>ASSEMBLY!J103</f>
        <v>652341142</v>
      </c>
      <c r="J24" s="198">
        <f>ASSEMBLY!K103</f>
        <v>0</v>
      </c>
      <c r="K24" s="198">
        <f>ASSEMBLY!L81+ASSEMBLY!L206</f>
        <v>398802038</v>
      </c>
      <c r="L24" s="198">
        <f>ASSEMBLY!M206+ASSEMBLY!M81</f>
        <v>345078610</v>
      </c>
    </row>
    <row r="25" spans="1:19" ht="15.75" customHeight="1">
      <c r="A25" s="187"/>
      <c r="B25" s="187" t="s">
        <v>106</v>
      </c>
      <c r="C25" s="188" t="e">
        <f t="shared" ref="C25:L25" si="3">SUM(C3:C24)</f>
        <v>#REF!</v>
      </c>
      <c r="D25" s="188" t="e">
        <f t="shared" si="3"/>
        <v>#REF!</v>
      </c>
      <c r="E25" s="189" t="e">
        <f t="shared" si="3"/>
        <v>#REF!</v>
      </c>
      <c r="F25" s="189" t="e">
        <f t="shared" si="3"/>
        <v>#REF!</v>
      </c>
      <c r="G25" s="201">
        <f t="shared" si="3"/>
        <v>6443301771</v>
      </c>
      <c r="H25" s="201">
        <f t="shared" si="3"/>
        <v>-817000000</v>
      </c>
      <c r="I25" s="202">
        <f t="shared" si="3"/>
        <v>6355301771</v>
      </c>
      <c r="J25" s="202">
        <f t="shared" si="3"/>
        <v>88000000</v>
      </c>
      <c r="K25" s="202">
        <f t="shared" si="3"/>
        <v>5985051541</v>
      </c>
      <c r="L25" s="201">
        <f t="shared" si="3"/>
        <v>5212772099</v>
      </c>
      <c r="M25" s="155"/>
      <c r="N25" s="155"/>
      <c r="O25" s="155"/>
      <c r="P25" s="155"/>
      <c r="Q25" s="155"/>
      <c r="R25" s="155"/>
      <c r="S25" s="155"/>
    </row>
    <row r="26" spans="1:19" ht="21" hidden="1" customHeight="1">
      <c r="C26" s="191"/>
      <c r="D26" s="184"/>
      <c r="E26" s="191"/>
    </row>
    <row r="27" spans="1:19" ht="14.25" customHeight="1">
      <c r="D27" s="193"/>
    </row>
    <row r="28" spans="1:19" ht="14.25" customHeight="1"/>
    <row r="29" spans="1:19" ht="14.25" customHeight="1"/>
    <row r="30" spans="1:19" ht="14.25" customHeight="1"/>
    <row r="31" spans="1:19" ht="14.25" customHeight="1"/>
    <row r="32" spans="1:19"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K1"/>
  </mergeCells>
  <pageMargins left="0.7" right="0.7" top="0.75" bottom="0.75" header="0.3" footer="0.3"/>
  <pageSetup scale="6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sheetPr>
  <dimension ref="A1:R2231"/>
  <sheetViews>
    <sheetView showGridLines="0" zoomScale="82" workbookViewId="0">
      <selection sqref="A1:XFD1"/>
    </sheetView>
  </sheetViews>
  <sheetFormatPr defaultColWidth="14.42578125" defaultRowHeight="20.25"/>
  <cols>
    <col min="1" max="1" width="16.7109375" style="207" customWidth="1"/>
    <col min="2" max="2" width="85" style="207" customWidth="1"/>
    <col min="3" max="3" width="35.7109375" style="207" customWidth="1"/>
    <col min="4" max="11" width="52" style="207" hidden="1" customWidth="1"/>
    <col min="12" max="13" width="11.42578125" style="208" hidden="1" customWidth="1"/>
    <col min="14" max="14" width="16.28515625" style="208" hidden="1" customWidth="1"/>
    <col min="15" max="15" width="18.28515625" style="208" hidden="1" customWidth="1"/>
    <col min="16" max="17" width="25.7109375" style="208" customWidth="1"/>
    <col min="18" max="18" width="20" style="207"/>
    <col min="19" max="16384" width="14.42578125" style="207"/>
  </cols>
  <sheetData>
    <row r="1" spans="1:17" s="199" customFormat="1" ht="15.75">
      <c r="A1" s="209"/>
      <c r="B1" s="210" t="s">
        <v>49</v>
      </c>
      <c r="C1" s="210"/>
      <c r="D1" s="210"/>
      <c r="E1" s="210"/>
      <c r="F1" s="210"/>
      <c r="G1" s="210"/>
      <c r="H1" s="210"/>
      <c r="I1" s="210"/>
      <c r="J1" s="210"/>
      <c r="K1" s="210"/>
      <c r="L1" s="211"/>
      <c r="M1" s="211"/>
      <c r="N1" s="211"/>
      <c r="O1" s="211"/>
      <c r="P1" s="211"/>
      <c r="Q1" s="211"/>
    </row>
    <row r="2" spans="1:17">
      <c r="A2" s="212"/>
      <c r="B2" s="213" t="s">
        <v>215</v>
      </c>
      <c r="C2" s="213"/>
      <c r="D2" s="213"/>
      <c r="E2" s="213"/>
      <c r="F2" s="213"/>
      <c r="G2" s="213"/>
      <c r="H2" s="213"/>
      <c r="I2" s="213"/>
      <c r="J2" s="213"/>
      <c r="K2" s="213"/>
      <c r="L2" s="214"/>
      <c r="M2" s="214"/>
      <c r="N2" s="214"/>
      <c r="O2" s="214"/>
      <c r="P2" s="214"/>
      <c r="Q2" s="214"/>
    </row>
    <row r="3" spans="1:17" ht="141.75">
      <c r="A3" s="215"/>
      <c r="B3" s="216" t="s">
        <v>49</v>
      </c>
      <c r="C3" s="217" t="s">
        <v>216</v>
      </c>
      <c r="D3" s="218" t="s">
        <v>217</v>
      </c>
      <c r="E3" s="218" t="s">
        <v>115</v>
      </c>
      <c r="F3" s="218" t="s">
        <v>177</v>
      </c>
      <c r="G3" s="218" t="s">
        <v>218</v>
      </c>
      <c r="H3" s="218" t="s">
        <v>115</v>
      </c>
      <c r="I3" s="218" t="s">
        <v>201</v>
      </c>
      <c r="J3" s="218" t="s">
        <v>115</v>
      </c>
      <c r="K3" s="218" t="s">
        <v>202</v>
      </c>
      <c r="L3" s="219" t="s">
        <v>114</v>
      </c>
      <c r="M3" s="219" t="s">
        <v>115</v>
      </c>
      <c r="N3" s="220" t="s">
        <v>116</v>
      </c>
      <c r="O3" s="220" t="s">
        <v>115</v>
      </c>
      <c r="P3" s="220" t="s">
        <v>117</v>
      </c>
      <c r="Q3" s="220" t="s">
        <v>118</v>
      </c>
    </row>
    <row r="4" spans="1:17">
      <c r="A4" s="221"/>
      <c r="B4" s="222" t="s">
        <v>71</v>
      </c>
      <c r="C4" s="222"/>
      <c r="D4" s="223"/>
      <c r="E4" s="223"/>
      <c r="F4" s="223"/>
      <c r="G4" s="223"/>
      <c r="H4" s="223"/>
      <c r="I4" s="223"/>
      <c r="J4" s="223"/>
      <c r="K4" s="223"/>
      <c r="L4" s="224"/>
      <c r="M4" s="224"/>
      <c r="N4" s="224"/>
      <c r="O4" s="224"/>
      <c r="P4" s="224"/>
      <c r="Q4" s="224"/>
    </row>
    <row r="5" spans="1:17">
      <c r="A5" s="225">
        <v>3110201</v>
      </c>
      <c r="B5" s="226" t="s">
        <v>219</v>
      </c>
      <c r="C5" s="227" t="s">
        <v>27</v>
      </c>
      <c r="D5" s="228">
        <v>20000000</v>
      </c>
      <c r="E5" s="228">
        <v>10000000</v>
      </c>
      <c r="F5" s="228">
        <f>SUM(D5:E5)</f>
        <v>30000000</v>
      </c>
      <c r="G5" s="228">
        <v>32000000</v>
      </c>
      <c r="H5" s="228">
        <v>0</v>
      </c>
      <c r="I5" s="228">
        <f>G5+H5</f>
        <v>32000000</v>
      </c>
      <c r="J5" s="228"/>
      <c r="K5" s="228">
        <f>I5+J5</f>
        <v>32000000</v>
      </c>
      <c r="L5" s="229">
        <v>32000000</v>
      </c>
      <c r="M5" s="229"/>
      <c r="N5" s="230">
        <f>SUM(L5:M5)</f>
        <v>32000000</v>
      </c>
      <c r="O5" s="230">
        <v>-32000000</v>
      </c>
      <c r="P5" s="230">
        <f t="shared" ref="P5:P36" si="0">SUM(N5,O5)</f>
        <v>0</v>
      </c>
      <c r="Q5" s="230">
        <v>32000000</v>
      </c>
    </row>
    <row r="6" spans="1:17">
      <c r="A6" s="225">
        <v>3110202</v>
      </c>
      <c r="B6" s="226" t="s">
        <v>220</v>
      </c>
      <c r="C6" s="227" t="s">
        <v>27</v>
      </c>
      <c r="D6" s="228">
        <v>100000000</v>
      </c>
      <c r="E6" s="228"/>
      <c r="F6" s="228">
        <f>SUM(D6:E6)</f>
        <v>100000000</v>
      </c>
      <c r="G6" s="228">
        <v>168000000</v>
      </c>
      <c r="H6" s="231">
        <v>82000000</v>
      </c>
      <c r="I6" s="228">
        <f t="shared" ref="I6" si="1">G6+H6</f>
        <v>250000000</v>
      </c>
      <c r="J6" s="231"/>
      <c r="K6" s="228">
        <f t="shared" ref="K6:K7" si="2">I6+J6</f>
        <v>250000000</v>
      </c>
      <c r="L6" s="229">
        <f>190000000-32000000</f>
        <v>158000000</v>
      </c>
      <c r="M6" s="229"/>
      <c r="N6" s="230">
        <f t="shared" ref="N6:N8" si="3">SUM(L6:M6)</f>
        <v>158000000</v>
      </c>
      <c r="O6" s="230">
        <v>-80000000</v>
      </c>
      <c r="P6" s="230">
        <f t="shared" si="0"/>
        <v>78000000</v>
      </c>
      <c r="Q6" s="230"/>
    </row>
    <row r="7" spans="1:17">
      <c r="A7" s="225"/>
      <c r="B7" s="226" t="s">
        <v>221</v>
      </c>
      <c r="C7" s="227" t="s">
        <v>27</v>
      </c>
      <c r="D7" s="228">
        <v>10000000</v>
      </c>
      <c r="E7" s="228"/>
      <c r="F7" s="228">
        <f>SUM(D7:E7)</f>
        <v>10000000</v>
      </c>
      <c r="G7" s="228">
        <v>0</v>
      </c>
      <c r="H7" s="228">
        <v>0</v>
      </c>
      <c r="I7" s="228"/>
      <c r="J7" s="228">
        <v>0</v>
      </c>
      <c r="K7" s="228">
        <f t="shared" si="2"/>
        <v>0</v>
      </c>
      <c r="L7" s="229">
        <v>10000000</v>
      </c>
      <c r="M7" s="229"/>
      <c r="N7" s="230">
        <f t="shared" si="3"/>
        <v>10000000</v>
      </c>
      <c r="O7" s="230">
        <v>-10000000</v>
      </c>
      <c r="P7" s="230">
        <f t="shared" si="0"/>
        <v>0</v>
      </c>
      <c r="Q7" s="230"/>
    </row>
    <row r="8" spans="1:17">
      <c r="A8" s="225"/>
      <c r="B8" s="226" t="s">
        <v>222</v>
      </c>
      <c r="C8" s="227" t="s">
        <v>27</v>
      </c>
      <c r="D8" s="228"/>
      <c r="E8" s="228"/>
      <c r="F8" s="228"/>
      <c r="G8" s="228"/>
      <c r="H8" s="228"/>
      <c r="I8" s="228"/>
      <c r="J8" s="228"/>
      <c r="K8" s="228"/>
      <c r="L8" s="229">
        <v>0</v>
      </c>
      <c r="M8" s="229"/>
      <c r="N8" s="230">
        <f t="shared" si="3"/>
        <v>0</v>
      </c>
      <c r="O8" s="230"/>
      <c r="P8" s="230">
        <f t="shared" si="0"/>
        <v>0</v>
      </c>
      <c r="Q8" s="230">
        <f>SUM(O8,P8)</f>
        <v>0</v>
      </c>
    </row>
    <row r="9" spans="1:17">
      <c r="A9" s="221"/>
      <c r="B9" s="232" t="s">
        <v>223</v>
      </c>
      <c r="C9" s="233"/>
      <c r="D9" s="234">
        <f t="shared" ref="D9:K9" si="4">SUM(D5:D7)</f>
        <v>130000000</v>
      </c>
      <c r="E9" s="234">
        <f t="shared" si="4"/>
        <v>10000000</v>
      </c>
      <c r="F9" s="234">
        <f t="shared" si="4"/>
        <v>140000000</v>
      </c>
      <c r="G9" s="234">
        <f t="shared" si="4"/>
        <v>200000000</v>
      </c>
      <c r="H9" s="234">
        <f t="shared" si="4"/>
        <v>82000000</v>
      </c>
      <c r="I9" s="234">
        <f t="shared" si="4"/>
        <v>282000000</v>
      </c>
      <c r="J9" s="234">
        <f t="shared" si="4"/>
        <v>0</v>
      </c>
      <c r="K9" s="234">
        <f t="shared" si="4"/>
        <v>282000000</v>
      </c>
      <c r="L9" s="235">
        <f>SUM(L5:L8)</f>
        <v>200000000</v>
      </c>
      <c r="M9" s="235">
        <f t="shared" ref="M9:O9" si="5">SUM(M5:M8)</f>
        <v>0</v>
      </c>
      <c r="N9" s="236">
        <f t="shared" si="5"/>
        <v>200000000</v>
      </c>
      <c r="O9" s="236">
        <f t="shared" si="5"/>
        <v>-122000000</v>
      </c>
      <c r="P9" s="236">
        <f t="shared" si="0"/>
        <v>78000000</v>
      </c>
      <c r="Q9" s="236">
        <f>SUM(Q5:Q8)</f>
        <v>32000000</v>
      </c>
    </row>
    <row r="10" spans="1:17">
      <c r="A10" s="221"/>
      <c r="B10" s="222" t="s">
        <v>224</v>
      </c>
      <c r="C10" s="222"/>
      <c r="D10" s="237"/>
      <c r="E10" s="237"/>
      <c r="F10" s="237"/>
      <c r="G10" s="237"/>
      <c r="H10" s="237"/>
      <c r="I10" s="237"/>
      <c r="J10" s="237"/>
      <c r="K10" s="237"/>
      <c r="L10" s="235"/>
      <c r="M10" s="235"/>
      <c r="N10" s="236"/>
      <c r="O10" s="236"/>
      <c r="P10" s="236">
        <f t="shared" si="0"/>
        <v>0</v>
      </c>
      <c r="Q10" s="236">
        <f>SUM(O10,P10)</f>
        <v>0</v>
      </c>
    </row>
    <row r="11" spans="1:17">
      <c r="A11" s="212"/>
      <c r="B11" s="215" t="s">
        <v>225</v>
      </c>
      <c r="C11" s="215"/>
      <c r="D11" s="213"/>
      <c r="E11" s="213"/>
      <c r="F11" s="213"/>
      <c r="G11" s="213"/>
      <c r="H11" s="213"/>
      <c r="I11" s="213"/>
      <c r="J11" s="213"/>
      <c r="K11" s="213"/>
      <c r="L11" s="214"/>
      <c r="M11" s="214"/>
      <c r="N11" s="238"/>
      <c r="O11" s="238"/>
      <c r="P11" s="238">
        <f t="shared" si="0"/>
        <v>0</v>
      </c>
      <c r="Q11" s="238">
        <f>SUM(O11,P11)</f>
        <v>0</v>
      </c>
    </row>
    <row r="12" spans="1:17">
      <c r="A12" s="225"/>
      <c r="B12" s="239" t="s">
        <v>226</v>
      </c>
      <c r="C12" s="240"/>
      <c r="D12" s="227"/>
      <c r="E12" s="227"/>
      <c r="F12" s="228"/>
      <c r="G12" s="228"/>
      <c r="H12" s="228"/>
      <c r="I12" s="228"/>
      <c r="J12" s="228"/>
      <c r="K12" s="228"/>
      <c r="L12" s="229"/>
      <c r="M12" s="229"/>
      <c r="N12" s="230"/>
      <c r="O12" s="230"/>
      <c r="P12" s="230">
        <f t="shared" si="0"/>
        <v>0</v>
      </c>
      <c r="Q12" s="230">
        <f>SUM(O12,P12)</f>
        <v>0</v>
      </c>
    </row>
    <row r="13" spans="1:17" s="241" customFormat="1">
      <c r="A13" s="242"/>
      <c r="B13" s="243" t="s">
        <v>227</v>
      </c>
      <c r="C13" s="243" t="s">
        <v>228</v>
      </c>
      <c r="D13" s="244"/>
      <c r="E13" s="244"/>
      <c r="F13" s="245"/>
      <c r="G13" s="245"/>
      <c r="H13" s="245"/>
      <c r="I13" s="245"/>
      <c r="J13" s="245"/>
      <c r="K13" s="245"/>
      <c r="L13" s="246">
        <v>0</v>
      </c>
      <c r="M13" s="246">
        <v>352000000</v>
      </c>
      <c r="N13" s="247">
        <f>SUM(L13:M13)</f>
        <v>352000000</v>
      </c>
      <c r="O13" s="247"/>
      <c r="P13" s="247">
        <f t="shared" si="0"/>
        <v>352000000</v>
      </c>
      <c r="Q13" s="247">
        <v>111619120</v>
      </c>
    </row>
    <row r="14" spans="1:17">
      <c r="A14" s="225"/>
      <c r="B14" s="240" t="s">
        <v>229</v>
      </c>
      <c r="C14" s="240"/>
      <c r="D14" s="227"/>
      <c r="E14" s="227"/>
      <c r="F14" s="228"/>
      <c r="G14" s="228"/>
      <c r="H14" s="228"/>
      <c r="I14" s="228"/>
      <c r="J14" s="228"/>
      <c r="K14" s="228"/>
      <c r="L14" s="229">
        <v>0</v>
      </c>
      <c r="M14" s="229">
        <v>10000000</v>
      </c>
      <c r="N14" s="230">
        <f>SUM(L14:M14)</f>
        <v>10000000</v>
      </c>
      <c r="O14" s="230">
        <v>10000000</v>
      </c>
      <c r="P14" s="230">
        <f t="shared" si="0"/>
        <v>20000000</v>
      </c>
      <c r="Q14" s="230">
        <v>20000000</v>
      </c>
    </row>
    <row r="15" spans="1:17">
      <c r="A15" s="248"/>
      <c r="B15" s="249" t="s">
        <v>230</v>
      </c>
      <c r="C15" s="250"/>
      <c r="D15" s="251">
        <f>SUM(D4:D13)</f>
        <v>260000000</v>
      </c>
      <c r="E15" s="251">
        <f>SUM(E4:E13)</f>
        <v>20000000</v>
      </c>
      <c r="F15" s="251">
        <f>SUM(F4:F13)</f>
        <v>280000000</v>
      </c>
      <c r="G15" s="251">
        <f>SUM(G4:G13)</f>
        <v>400000000</v>
      </c>
      <c r="H15" s="251">
        <f>SUM(H3:H13)</f>
        <v>164000000</v>
      </c>
      <c r="I15" s="251">
        <v>0</v>
      </c>
      <c r="J15" s="251">
        <f>SUM(J3:J13)</f>
        <v>0</v>
      </c>
      <c r="K15" s="251">
        <v>0</v>
      </c>
      <c r="L15" s="252">
        <f>SUM(L13:L14)</f>
        <v>0</v>
      </c>
      <c r="M15" s="252">
        <f t="shared" ref="M15:O15" si="6">SUM(M13:M14)</f>
        <v>362000000</v>
      </c>
      <c r="N15" s="253">
        <f t="shared" si="6"/>
        <v>362000000</v>
      </c>
      <c r="O15" s="253">
        <f t="shared" si="6"/>
        <v>10000000</v>
      </c>
      <c r="P15" s="253">
        <f t="shared" si="0"/>
        <v>372000000</v>
      </c>
      <c r="Q15" s="253">
        <f>SUM(Q13:Q14)</f>
        <v>131619120</v>
      </c>
    </row>
    <row r="16" spans="1:17">
      <c r="A16" s="254">
        <v>3110200</v>
      </c>
      <c r="B16" s="239" t="s">
        <v>231</v>
      </c>
      <c r="C16" s="254"/>
      <c r="D16" s="255"/>
      <c r="E16" s="255"/>
      <c r="F16" s="228"/>
      <c r="G16" s="228"/>
      <c r="H16" s="228"/>
      <c r="I16" s="228"/>
      <c r="J16" s="228"/>
      <c r="K16" s="228"/>
      <c r="L16" s="256"/>
      <c r="M16" s="256"/>
      <c r="N16" s="230"/>
      <c r="O16" s="230"/>
      <c r="P16" s="230">
        <f t="shared" si="0"/>
        <v>0</v>
      </c>
      <c r="Q16" s="230">
        <f>SUM(O16,P16)</f>
        <v>0</v>
      </c>
    </row>
    <row r="17" spans="1:17">
      <c r="A17" s="225">
        <v>3110202</v>
      </c>
      <c r="B17" s="240" t="s">
        <v>232</v>
      </c>
      <c r="C17" s="240" t="s">
        <v>233</v>
      </c>
      <c r="D17" s="227">
        <v>1000000</v>
      </c>
      <c r="E17" s="227"/>
      <c r="F17" s="228">
        <f t="shared" ref="F17:F22" si="7">SUM(D17:E17)</f>
        <v>1000000</v>
      </c>
      <c r="G17" s="228">
        <v>1000000</v>
      </c>
      <c r="H17" s="228"/>
      <c r="I17" s="228">
        <f>G17+H17</f>
        <v>1000000</v>
      </c>
      <c r="J17" s="228"/>
      <c r="K17" s="228">
        <f t="shared" ref="K17:K25" si="8">I17+J17</f>
        <v>1000000</v>
      </c>
      <c r="L17" s="256">
        <v>1000000</v>
      </c>
      <c r="M17" s="256"/>
      <c r="N17" s="230">
        <f t="shared" ref="N17:N30" si="9">SUM(L17:M17)</f>
        <v>1000000</v>
      </c>
      <c r="O17" s="230"/>
      <c r="P17" s="230">
        <f t="shared" si="0"/>
        <v>1000000</v>
      </c>
      <c r="Q17" s="230"/>
    </row>
    <row r="18" spans="1:17">
      <c r="A18" s="225">
        <v>3110202</v>
      </c>
      <c r="B18" s="240" t="s">
        <v>234</v>
      </c>
      <c r="C18" s="240" t="s">
        <v>235</v>
      </c>
      <c r="D18" s="227">
        <v>2819120</v>
      </c>
      <c r="E18" s="227"/>
      <c r="F18" s="228">
        <f t="shared" si="7"/>
        <v>2819120</v>
      </c>
      <c r="G18" s="228">
        <v>2819120</v>
      </c>
      <c r="H18" s="228"/>
      <c r="I18" s="228">
        <f t="shared" ref="I18:I25" si="10">G18+H18</f>
        <v>2819120</v>
      </c>
      <c r="J18" s="228"/>
      <c r="K18" s="228">
        <f t="shared" si="8"/>
        <v>2819120</v>
      </c>
      <c r="L18" s="256">
        <v>2819120</v>
      </c>
      <c r="M18" s="256"/>
      <c r="N18" s="230">
        <f t="shared" si="9"/>
        <v>2819120</v>
      </c>
      <c r="O18" s="230"/>
      <c r="P18" s="230">
        <f t="shared" si="0"/>
        <v>2819120</v>
      </c>
      <c r="Q18" s="230"/>
    </row>
    <row r="19" spans="1:17">
      <c r="A19" s="225">
        <v>3110202</v>
      </c>
      <c r="B19" s="240" t="s">
        <v>236</v>
      </c>
      <c r="C19" s="240" t="s">
        <v>237</v>
      </c>
      <c r="D19" s="227">
        <v>800000</v>
      </c>
      <c r="E19" s="227"/>
      <c r="F19" s="228">
        <f t="shared" si="7"/>
        <v>800000</v>
      </c>
      <c r="G19" s="228">
        <v>800000</v>
      </c>
      <c r="H19" s="228"/>
      <c r="I19" s="228">
        <f t="shared" si="10"/>
        <v>800000</v>
      </c>
      <c r="J19" s="228"/>
      <c r="K19" s="228">
        <f t="shared" si="8"/>
        <v>800000</v>
      </c>
      <c r="L19" s="256">
        <v>800000</v>
      </c>
      <c r="M19" s="256"/>
      <c r="N19" s="230">
        <f t="shared" si="9"/>
        <v>800000</v>
      </c>
      <c r="O19" s="230"/>
      <c r="P19" s="230">
        <f t="shared" si="0"/>
        <v>800000</v>
      </c>
      <c r="Q19" s="230"/>
    </row>
    <row r="20" spans="1:17" ht="23.25">
      <c r="A20" s="225">
        <v>3110202</v>
      </c>
      <c r="B20" s="240" t="s">
        <v>238</v>
      </c>
      <c r="C20" s="240" t="s">
        <v>239</v>
      </c>
      <c r="D20" s="227">
        <v>3435170</v>
      </c>
      <c r="E20" s="227">
        <v>3432250</v>
      </c>
      <c r="F20" s="228">
        <f t="shared" si="7"/>
        <v>6867420</v>
      </c>
      <c r="G20" s="228">
        <v>6867420</v>
      </c>
      <c r="H20" s="228"/>
      <c r="I20" s="228">
        <f t="shared" si="10"/>
        <v>6867420</v>
      </c>
      <c r="J20" s="228"/>
      <c r="K20" s="228">
        <f t="shared" si="8"/>
        <v>6867420</v>
      </c>
      <c r="L20" s="256">
        <v>6867420</v>
      </c>
      <c r="M20" s="256"/>
      <c r="N20" s="230">
        <f t="shared" si="9"/>
        <v>6867420</v>
      </c>
      <c r="O20" s="230">
        <v>-6867420</v>
      </c>
      <c r="P20" s="230">
        <f t="shared" si="0"/>
        <v>0</v>
      </c>
      <c r="Q20" s="257">
        <v>6867420</v>
      </c>
    </row>
    <row r="21" spans="1:17">
      <c r="A21" s="225">
        <v>3110202</v>
      </c>
      <c r="B21" s="240" t="s">
        <v>240</v>
      </c>
      <c r="C21" s="240" t="s">
        <v>241</v>
      </c>
      <c r="D21" s="227">
        <v>2000000</v>
      </c>
      <c r="E21" s="227"/>
      <c r="F21" s="228">
        <f t="shared" si="7"/>
        <v>2000000</v>
      </c>
      <c r="G21" s="228">
        <v>2000000</v>
      </c>
      <c r="H21" s="228"/>
      <c r="I21" s="228">
        <f t="shared" si="10"/>
        <v>2000000</v>
      </c>
      <c r="J21" s="228"/>
      <c r="K21" s="228">
        <f t="shared" si="8"/>
        <v>2000000</v>
      </c>
      <c r="L21" s="256">
        <v>2000000</v>
      </c>
      <c r="M21" s="256"/>
      <c r="N21" s="230">
        <f t="shared" si="9"/>
        <v>2000000</v>
      </c>
      <c r="O21" s="230"/>
      <c r="P21" s="230">
        <f t="shared" si="0"/>
        <v>2000000</v>
      </c>
      <c r="Q21" s="230"/>
    </row>
    <row r="22" spans="1:17">
      <c r="A22" s="225">
        <v>3110202</v>
      </c>
      <c r="B22" s="240" t="s">
        <v>242</v>
      </c>
      <c r="C22" s="240" t="s">
        <v>243</v>
      </c>
      <c r="D22" s="227">
        <v>3059270</v>
      </c>
      <c r="E22" s="227"/>
      <c r="F22" s="228">
        <f t="shared" si="7"/>
        <v>3059270</v>
      </c>
      <c r="G22" s="228">
        <v>3059270</v>
      </c>
      <c r="H22" s="228"/>
      <c r="I22" s="228">
        <f t="shared" si="10"/>
        <v>3059270</v>
      </c>
      <c r="J22" s="228"/>
      <c r="K22" s="228">
        <f t="shared" si="8"/>
        <v>3059270</v>
      </c>
      <c r="L22" s="256"/>
      <c r="M22" s="256"/>
      <c r="N22" s="230">
        <f t="shared" si="9"/>
        <v>0</v>
      </c>
      <c r="O22" s="230"/>
      <c r="P22" s="230">
        <f t="shared" si="0"/>
        <v>0</v>
      </c>
      <c r="Q22" s="230"/>
    </row>
    <row r="23" spans="1:17">
      <c r="A23" s="225">
        <v>3110202</v>
      </c>
      <c r="B23" s="240" t="s">
        <v>244</v>
      </c>
      <c r="C23" s="240" t="s">
        <v>245</v>
      </c>
      <c r="D23" s="227">
        <v>3059270</v>
      </c>
      <c r="E23" s="227"/>
      <c r="F23" s="228">
        <v>0</v>
      </c>
      <c r="G23" s="228">
        <v>2500000</v>
      </c>
      <c r="H23" s="228"/>
      <c r="I23" s="228">
        <f t="shared" si="10"/>
        <v>2500000</v>
      </c>
      <c r="J23" s="228"/>
      <c r="K23" s="228">
        <f t="shared" si="8"/>
        <v>2500000</v>
      </c>
      <c r="L23" s="256">
        <v>2500000</v>
      </c>
      <c r="M23" s="256"/>
      <c r="N23" s="230">
        <f t="shared" si="9"/>
        <v>2500000</v>
      </c>
      <c r="O23" s="230"/>
      <c r="P23" s="230">
        <f t="shared" si="0"/>
        <v>2500000</v>
      </c>
      <c r="Q23" s="258">
        <v>2500000</v>
      </c>
    </row>
    <row r="24" spans="1:17">
      <c r="A24" s="225">
        <v>3110202</v>
      </c>
      <c r="B24" s="240" t="s">
        <v>246</v>
      </c>
      <c r="C24" s="240" t="s">
        <v>247</v>
      </c>
      <c r="D24" s="227">
        <v>1000000</v>
      </c>
      <c r="E24" s="227"/>
      <c r="F24" s="228">
        <f>SUM(D24:E24)</f>
        <v>1000000</v>
      </c>
      <c r="G24" s="228">
        <v>1000000</v>
      </c>
      <c r="H24" s="228"/>
      <c r="I24" s="228">
        <f t="shared" si="10"/>
        <v>1000000</v>
      </c>
      <c r="J24" s="228"/>
      <c r="K24" s="228">
        <f t="shared" si="8"/>
        <v>1000000</v>
      </c>
      <c r="L24" s="256">
        <v>1000000</v>
      </c>
      <c r="M24" s="256"/>
      <c r="N24" s="230">
        <f t="shared" si="9"/>
        <v>1000000</v>
      </c>
      <c r="O24" s="230"/>
      <c r="P24" s="230">
        <f t="shared" si="0"/>
        <v>1000000</v>
      </c>
      <c r="Q24" s="230"/>
    </row>
    <row r="25" spans="1:17">
      <c r="A25" s="225">
        <v>3110202</v>
      </c>
      <c r="B25" s="240" t="s">
        <v>248</v>
      </c>
      <c r="C25" s="240" t="s">
        <v>249</v>
      </c>
      <c r="D25" s="227">
        <v>1005087</v>
      </c>
      <c r="E25" s="227">
        <v>1005084</v>
      </c>
      <c r="F25" s="228">
        <f>SUM(D25:E25)</f>
        <v>2010171</v>
      </c>
      <c r="G25" s="228">
        <v>2010171</v>
      </c>
      <c r="H25" s="228"/>
      <c r="I25" s="228">
        <f t="shared" si="10"/>
        <v>2010171</v>
      </c>
      <c r="J25" s="228"/>
      <c r="K25" s="228">
        <f t="shared" si="8"/>
        <v>2010171</v>
      </c>
      <c r="L25" s="256"/>
      <c r="M25" s="256"/>
      <c r="N25" s="230">
        <f t="shared" si="9"/>
        <v>0</v>
      </c>
      <c r="O25" s="230"/>
      <c r="P25" s="230">
        <f t="shared" si="0"/>
        <v>0</v>
      </c>
      <c r="Q25" s="230"/>
    </row>
    <row r="26" spans="1:17">
      <c r="A26" s="225">
        <v>3110202</v>
      </c>
      <c r="B26" s="240" t="s">
        <v>250</v>
      </c>
      <c r="C26" s="240" t="s">
        <v>251</v>
      </c>
      <c r="D26" s="227"/>
      <c r="E26" s="227"/>
      <c r="F26" s="228"/>
      <c r="G26" s="228"/>
      <c r="H26" s="228"/>
      <c r="I26" s="228">
        <v>0</v>
      </c>
      <c r="J26" s="228"/>
      <c r="K26" s="228"/>
      <c r="L26" s="256">
        <v>1200000</v>
      </c>
      <c r="M26" s="256"/>
      <c r="N26" s="230">
        <f t="shared" si="9"/>
        <v>1200000</v>
      </c>
      <c r="O26" s="230"/>
      <c r="P26" s="230">
        <f t="shared" si="0"/>
        <v>1200000</v>
      </c>
      <c r="Q26" s="258">
        <v>1200000</v>
      </c>
    </row>
    <row r="27" spans="1:17">
      <c r="A27" s="225">
        <v>3110599</v>
      </c>
      <c r="B27" s="226" t="s">
        <v>252</v>
      </c>
      <c r="C27" s="240" t="s">
        <v>253</v>
      </c>
      <c r="D27" s="227"/>
      <c r="E27" s="227"/>
      <c r="F27" s="228"/>
      <c r="G27" s="228">
        <v>800000</v>
      </c>
      <c r="H27" s="228"/>
      <c r="I27" s="228">
        <f>G27+H27</f>
        <v>800000</v>
      </c>
      <c r="J27" s="228"/>
      <c r="K27" s="228"/>
      <c r="L27" s="256">
        <v>1000000</v>
      </c>
      <c r="M27" s="256"/>
      <c r="N27" s="230">
        <f t="shared" si="9"/>
        <v>1000000</v>
      </c>
      <c r="O27" s="230"/>
      <c r="P27" s="230">
        <f t="shared" si="0"/>
        <v>1000000</v>
      </c>
      <c r="Q27" s="230"/>
    </row>
    <row r="28" spans="1:17">
      <c r="A28" s="225">
        <v>3110599</v>
      </c>
      <c r="B28" s="226" t="s">
        <v>254</v>
      </c>
      <c r="C28" s="240" t="s">
        <v>255</v>
      </c>
      <c r="D28" s="227"/>
      <c r="E28" s="227"/>
      <c r="F28" s="228"/>
      <c r="G28" s="228"/>
      <c r="H28" s="228"/>
      <c r="I28" s="228"/>
      <c r="J28" s="228"/>
      <c r="K28" s="228"/>
      <c r="L28" s="256">
        <v>7000000</v>
      </c>
      <c r="M28" s="256"/>
      <c r="N28" s="230">
        <f t="shared" si="9"/>
        <v>7000000</v>
      </c>
      <c r="O28" s="230">
        <v>-7000000</v>
      </c>
      <c r="P28" s="230">
        <f t="shared" si="0"/>
        <v>0</v>
      </c>
      <c r="Q28" s="258">
        <v>7000000</v>
      </c>
    </row>
    <row r="29" spans="1:17">
      <c r="A29" s="225">
        <v>3110599</v>
      </c>
      <c r="B29" s="259" t="s">
        <v>256</v>
      </c>
      <c r="C29" s="240" t="s">
        <v>257</v>
      </c>
      <c r="D29" s="227"/>
      <c r="E29" s="227"/>
      <c r="F29" s="228"/>
      <c r="G29" s="228"/>
      <c r="H29" s="228"/>
      <c r="I29" s="228"/>
      <c r="J29" s="228"/>
      <c r="K29" s="228"/>
      <c r="L29" s="256">
        <v>3000000</v>
      </c>
      <c r="M29" s="256"/>
      <c r="N29" s="230">
        <f t="shared" si="9"/>
        <v>3000000</v>
      </c>
      <c r="O29" s="230"/>
      <c r="P29" s="230">
        <f t="shared" si="0"/>
        <v>3000000</v>
      </c>
      <c r="Q29" s="230"/>
    </row>
    <row r="30" spans="1:17">
      <c r="A30" s="225">
        <v>3110599</v>
      </c>
      <c r="B30" s="259" t="s">
        <v>258</v>
      </c>
      <c r="C30" s="240" t="s">
        <v>259</v>
      </c>
      <c r="D30" s="227"/>
      <c r="E30" s="227"/>
      <c r="F30" s="228"/>
      <c r="G30" s="228"/>
      <c r="H30" s="228"/>
      <c r="I30" s="228"/>
      <c r="J30" s="228"/>
      <c r="K30" s="228"/>
      <c r="L30" s="256">
        <v>6000000</v>
      </c>
      <c r="M30" s="256"/>
      <c r="N30" s="230">
        <f t="shared" si="9"/>
        <v>6000000</v>
      </c>
      <c r="O30" s="230"/>
      <c r="P30" s="230">
        <f t="shared" si="0"/>
        <v>6000000</v>
      </c>
      <c r="Q30" s="258">
        <v>6000000</v>
      </c>
    </row>
    <row r="31" spans="1:17">
      <c r="A31" s="248"/>
      <c r="B31" s="249" t="s">
        <v>230</v>
      </c>
      <c r="C31" s="250"/>
      <c r="D31" s="251">
        <f>SUM(D17:D25)</f>
        <v>18177917</v>
      </c>
      <c r="E31" s="251">
        <f>SUM(E17:E25)</f>
        <v>4437334</v>
      </c>
      <c r="F31" s="251">
        <f>SUM(F17:F25)</f>
        <v>19555981</v>
      </c>
      <c r="G31" s="251">
        <f>SUM(G17:G25)</f>
        <v>22055981</v>
      </c>
      <c r="H31" s="251">
        <f>SUM(H16:H25)</f>
        <v>0</v>
      </c>
      <c r="I31" s="251">
        <f>SUM(I16:I25)</f>
        <v>22055981</v>
      </c>
      <c r="J31" s="251">
        <f>SUM(J16:J25)</f>
        <v>0</v>
      </c>
      <c r="K31" s="251">
        <f>SUM(K16:K25)</f>
        <v>22055981</v>
      </c>
      <c r="L31" s="252">
        <f>SUM(L17:L30)</f>
        <v>35186540</v>
      </c>
      <c r="M31" s="252">
        <f>SUM(M17:M30)</f>
        <v>0</v>
      </c>
      <c r="N31" s="253">
        <f>SUM(N17:N30)</f>
        <v>35186540</v>
      </c>
      <c r="O31" s="253">
        <f>SUM(O17:O30)</f>
        <v>-13867420</v>
      </c>
      <c r="P31" s="253">
        <f t="shared" si="0"/>
        <v>21319120</v>
      </c>
      <c r="Q31" s="253">
        <f>SUM(Q17:Q30)</f>
        <v>23567420</v>
      </c>
    </row>
    <row r="32" spans="1:17">
      <c r="A32" s="225">
        <v>3110202</v>
      </c>
      <c r="B32" s="226" t="s">
        <v>260</v>
      </c>
      <c r="C32" s="240" t="s">
        <v>261</v>
      </c>
      <c r="D32" s="227">
        <v>9500000</v>
      </c>
      <c r="E32" s="227"/>
      <c r="F32" s="228">
        <f>SUM(D32:E32)</f>
        <v>9500000</v>
      </c>
      <c r="G32" s="228"/>
      <c r="H32" s="228"/>
      <c r="I32" s="228"/>
      <c r="J32" s="228"/>
      <c r="K32" s="228"/>
      <c r="L32" s="256">
        <v>0</v>
      </c>
      <c r="M32" s="256"/>
      <c r="N32" s="230">
        <f>SUM(L32:M32)</f>
        <v>0</v>
      </c>
      <c r="O32" s="230">
        <f>SUM(M32:N32)</f>
        <v>0</v>
      </c>
      <c r="P32" s="230">
        <f t="shared" si="0"/>
        <v>0</v>
      </c>
      <c r="Q32" s="230"/>
    </row>
    <row r="33" spans="1:17">
      <c r="A33" s="225">
        <v>3110202</v>
      </c>
      <c r="B33" s="226" t="s">
        <v>262</v>
      </c>
      <c r="C33" s="240" t="s">
        <v>253</v>
      </c>
      <c r="D33" s="227">
        <v>3000000</v>
      </c>
      <c r="E33" s="227"/>
      <c r="F33" s="228">
        <f>SUM(D33:E33)</f>
        <v>3000000</v>
      </c>
      <c r="G33" s="228">
        <v>2921978</v>
      </c>
      <c r="H33" s="228">
        <v>-2921978</v>
      </c>
      <c r="I33" s="228">
        <f>G33+H33</f>
        <v>0</v>
      </c>
      <c r="J33" s="228"/>
      <c r="K33" s="228">
        <f t="shared" ref="K33:K36" si="11">I33+J33</f>
        <v>0</v>
      </c>
      <c r="L33" s="256">
        <v>0</v>
      </c>
      <c r="M33" s="256"/>
      <c r="N33" s="230">
        <f t="shared" ref="N33:O36" si="12">SUM(L33:M33)</f>
        <v>0</v>
      </c>
      <c r="O33" s="230">
        <f t="shared" si="12"/>
        <v>0</v>
      </c>
      <c r="P33" s="230">
        <f t="shared" si="0"/>
        <v>0</v>
      </c>
      <c r="Q33" s="258">
        <v>3000000</v>
      </c>
    </row>
    <row r="34" spans="1:17">
      <c r="A34" s="225">
        <v>3110599</v>
      </c>
      <c r="B34" s="226" t="s">
        <v>263</v>
      </c>
      <c r="C34" s="240" t="s">
        <v>264</v>
      </c>
      <c r="D34" s="227">
        <v>3601466</v>
      </c>
      <c r="E34" s="227"/>
      <c r="F34" s="228">
        <f>SUM(D34:E34)</f>
        <v>3601466</v>
      </c>
      <c r="G34" s="228">
        <v>3601466</v>
      </c>
      <c r="H34" s="228"/>
      <c r="I34" s="228">
        <f t="shared" ref="I34:I36" si="13">G34+H34</f>
        <v>3601466</v>
      </c>
      <c r="J34" s="228"/>
      <c r="K34" s="228">
        <f t="shared" si="11"/>
        <v>3601466</v>
      </c>
      <c r="L34" s="256">
        <v>0</v>
      </c>
      <c r="M34" s="256"/>
      <c r="N34" s="230">
        <f t="shared" si="12"/>
        <v>0</v>
      </c>
      <c r="O34" s="230">
        <f t="shared" si="12"/>
        <v>0</v>
      </c>
      <c r="P34" s="230">
        <f t="shared" si="0"/>
        <v>0</v>
      </c>
      <c r="Q34" s="230"/>
    </row>
    <row r="35" spans="1:17">
      <c r="A35" s="225">
        <v>3110599</v>
      </c>
      <c r="B35" s="226" t="s">
        <v>265</v>
      </c>
      <c r="C35" s="240" t="s">
        <v>266</v>
      </c>
      <c r="D35" s="227"/>
      <c r="E35" s="227">
        <v>520575</v>
      </c>
      <c r="F35" s="228">
        <f>SUM(D35:E35)</f>
        <v>520575</v>
      </c>
      <c r="G35" s="228">
        <v>520575</v>
      </c>
      <c r="H35" s="228">
        <v>-520575</v>
      </c>
      <c r="I35" s="228">
        <f t="shared" si="13"/>
        <v>0</v>
      </c>
      <c r="J35" s="228"/>
      <c r="K35" s="228">
        <f t="shared" si="11"/>
        <v>0</v>
      </c>
      <c r="L35" s="256">
        <v>0</v>
      </c>
      <c r="M35" s="256"/>
      <c r="N35" s="230">
        <f t="shared" si="12"/>
        <v>0</v>
      </c>
      <c r="O35" s="230">
        <f t="shared" si="12"/>
        <v>0</v>
      </c>
      <c r="P35" s="230">
        <f t="shared" si="0"/>
        <v>0</v>
      </c>
      <c r="Q35" s="258">
        <v>1000000</v>
      </c>
    </row>
    <row r="36" spans="1:17">
      <c r="A36" s="225">
        <v>3110599</v>
      </c>
      <c r="B36" s="226" t="s">
        <v>267</v>
      </c>
      <c r="C36" s="240" t="s">
        <v>268</v>
      </c>
      <c r="D36" s="227"/>
      <c r="E36" s="227">
        <v>1468050</v>
      </c>
      <c r="F36" s="228">
        <f>SUM(D36:E36)</f>
        <v>1468050</v>
      </c>
      <c r="G36" s="228"/>
      <c r="H36" s="228"/>
      <c r="I36" s="228">
        <f t="shared" si="13"/>
        <v>0</v>
      </c>
      <c r="J36" s="228"/>
      <c r="K36" s="228">
        <f t="shared" si="11"/>
        <v>0</v>
      </c>
      <c r="L36" s="256">
        <v>0</v>
      </c>
      <c r="M36" s="256"/>
      <c r="N36" s="230">
        <f t="shared" si="12"/>
        <v>0</v>
      </c>
      <c r="O36" s="230">
        <f t="shared" si="12"/>
        <v>0</v>
      </c>
      <c r="P36" s="230">
        <f t="shared" si="0"/>
        <v>0</v>
      </c>
      <c r="Q36" s="230"/>
    </row>
    <row r="37" spans="1:17">
      <c r="A37" s="225">
        <v>3110599</v>
      </c>
      <c r="B37" s="226" t="s">
        <v>269</v>
      </c>
      <c r="C37" s="240" t="s">
        <v>264</v>
      </c>
      <c r="D37" s="227"/>
      <c r="E37" s="227"/>
      <c r="F37" s="228"/>
      <c r="G37" s="228"/>
      <c r="H37" s="228"/>
      <c r="I37" s="228"/>
      <c r="J37" s="228"/>
      <c r="K37" s="228"/>
      <c r="L37" s="256"/>
      <c r="M37" s="256"/>
      <c r="N37" s="230"/>
      <c r="O37" s="230"/>
      <c r="P37" s="230"/>
      <c r="Q37" s="258">
        <v>15000000</v>
      </c>
    </row>
    <row r="38" spans="1:17">
      <c r="A38" s="225">
        <v>3110599</v>
      </c>
      <c r="B38" s="226" t="s">
        <v>270</v>
      </c>
      <c r="C38" s="240" t="s">
        <v>264</v>
      </c>
      <c r="D38" s="227"/>
      <c r="E38" s="227"/>
      <c r="F38" s="228"/>
      <c r="G38" s="228"/>
      <c r="H38" s="228"/>
      <c r="I38" s="228"/>
      <c r="J38" s="228"/>
      <c r="K38" s="228"/>
      <c r="L38" s="256"/>
      <c r="M38" s="256"/>
      <c r="N38" s="230"/>
      <c r="O38" s="230"/>
      <c r="P38" s="230"/>
      <c r="Q38" s="258">
        <v>15000000</v>
      </c>
    </row>
    <row r="39" spans="1:17">
      <c r="A39" s="225">
        <v>3110599</v>
      </c>
      <c r="B39" s="226" t="s">
        <v>271</v>
      </c>
      <c r="C39" s="240" t="s">
        <v>264</v>
      </c>
      <c r="D39" s="227"/>
      <c r="E39" s="227"/>
      <c r="F39" s="228"/>
      <c r="G39" s="228"/>
      <c r="H39" s="228"/>
      <c r="I39" s="228"/>
      <c r="J39" s="228"/>
      <c r="K39" s="228"/>
      <c r="L39" s="256"/>
      <c r="M39" s="256"/>
      <c r="N39" s="230"/>
      <c r="O39" s="230"/>
      <c r="P39" s="230"/>
      <c r="Q39" s="230">
        <v>2000000</v>
      </c>
    </row>
    <row r="40" spans="1:17">
      <c r="A40" s="225">
        <v>3110599</v>
      </c>
      <c r="B40" s="226" t="s">
        <v>272</v>
      </c>
      <c r="C40" s="240" t="s">
        <v>264</v>
      </c>
      <c r="D40" s="227"/>
      <c r="E40" s="227"/>
      <c r="F40" s="228"/>
      <c r="G40" s="228"/>
      <c r="H40" s="228"/>
      <c r="I40" s="228"/>
      <c r="J40" s="228"/>
      <c r="K40" s="228"/>
      <c r="L40" s="256"/>
      <c r="M40" s="256"/>
      <c r="N40" s="230"/>
      <c r="O40" s="230"/>
      <c r="P40" s="230"/>
      <c r="Q40" s="230">
        <v>1000000</v>
      </c>
    </row>
    <row r="41" spans="1:17">
      <c r="A41" s="248"/>
      <c r="B41" s="249" t="s">
        <v>230</v>
      </c>
      <c r="C41" s="250"/>
      <c r="D41" s="251">
        <f>SUM(D32:D36)</f>
        <v>16101466</v>
      </c>
      <c r="E41" s="251">
        <f>SUM(E32:E36)</f>
        <v>1988625</v>
      </c>
      <c r="F41" s="251">
        <f>SUM(F32:F36)</f>
        <v>18090091</v>
      </c>
      <c r="G41" s="251">
        <f>SUM(G32:G36)</f>
        <v>7044019</v>
      </c>
      <c r="H41" s="251">
        <f>SUM(H32:H36)</f>
        <v>-3442553</v>
      </c>
      <c r="I41" s="251">
        <f>SUM(I33:I36)</f>
        <v>3601466</v>
      </c>
      <c r="J41" s="251">
        <f>SUM(J32:J36)</f>
        <v>0</v>
      </c>
      <c r="K41" s="251">
        <f>SUM(K33:K36)</f>
        <v>3601466</v>
      </c>
      <c r="L41" s="252">
        <f>SUM(L33:L36)</f>
        <v>0</v>
      </c>
      <c r="M41" s="252">
        <f t="shared" ref="M41:N41" si="14">SUM(M33:M36)</f>
        <v>0</v>
      </c>
      <c r="N41" s="253">
        <f t="shared" si="14"/>
        <v>0</v>
      </c>
      <c r="O41" s="253">
        <f t="shared" ref="O41" si="15">SUM(O33:O36)</f>
        <v>0</v>
      </c>
      <c r="P41" s="253">
        <f t="shared" ref="P41:P73" si="16">SUM(N41,O41)</f>
        <v>0</v>
      </c>
      <c r="Q41" s="253">
        <f>SUM(Q32:Q40)</f>
        <v>37000000</v>
      </c>
    </row>
    <row r="42" spans="1:17">
      <c r="A42" s="254"/>
      <c r="B42" s="254" t="s">
        <v>273</v>
      </c>
      <c r="C42" s="254"/>
      <c r="D42" s="260"/>
      <c r="E42" s="260"/>
      <c r="F42" s="228"/>
      <c r="G42" s="228"/>
      <c r="H42" s="228"/>
      <c r="I42" s="228"/>
      <c r="J42" s="228"/>
      <c r="K42" s="228"/>
      <c r="L42" s="256">
        <v>0</v>
      </c>
      <c r="M42" s="256"/>
      <c r="N42" s="230">
        <f>SUM(L42:M42)</f>
        <v>0</v>
      </c>
      <c r="O42" s="230">
        <f>SUM(M42:N42)</f>
        <v>0</v>
      </c>
      <c r="P42" s="230">
        <f t="shared" si="16"/>
        <v>0</v>
      </c>
      <c r="Q42" s="230">
        <f>SUM(O42,P42)</f>
        <v>0</v>
      </c>
    </row>
    <row r="43" spans="1:17">
      <c r="A43" s="225">
        <v>3110299</v>
      </c>
      <c r="B43" s="226" t="s">
        <v>274</v>
      </c>
      <c r="C43" s="227" t="s">
        <v>233</v>
      </c>
      <c r="D43" s="227">
        <v>800000</v>
      </c>
      <c r="E43" s="227"/>
      <c r="F43" s="228">
        <f>SUM(D43:E43)</f>
        <v>800000</v>
      </c>
      <c r="G43" s="228">
        <v>800000</v>
      </c>
      <c r="H43" s="228"/>
      <c r="I43" s="228">
        <f>G43+H43</f>
        <v>800000</v>
      </c>
      <c r="J43" s="228"/>
      <c r="K43" s="228">
        <f t="shared" ref="K43:K47" si="17">I43+J43</f>
        <v>800000</v>
      </c>
      <c r="L43" s="256">
        <v>0</v>
      </c>
      <c r="M43" s="256"/>
      <c r="N43" s="230">
        <f t="shared" ref="N43:O47" si="18">SUM(L43:M43)</f>
        <v>0</v>
      </c>
      <c r="O43" s="230">
        <f t="shared" si="18"/>
        <v>0</v>
      </c>
      <c r="P43" s="230">
        <f t="shared" si="16"/>
        <v>0</v>
      </c>
      <c r="Q43" s="230"/>
    </row>
    <row r="44" spans="1:17">
      <c r="A44" s="225">
        <v>3110299</v>
      </c>
      <c r="B44" s="226" t="s">
        <v>275</v>
      </c>
      <c r="C44" s="227" t="s">
        <v>268</v>
      </c>
      <c r="D44" s="227">
        <v>1000000</v>
      </c>
      <c r="E44" s="227"/>
      <c r="F44" s="228">
        <f>SUM(D44:E44)</f>
        <v>1000000</v>
      </c>
      <c r="G44" s="228">
        <v>1000000</v>
      </c>
      <c r="H44" s="228"/>
      <c r="I44" s="228">
        <f t="shared" ref="I44:I47" si="19">G44+H44</f>
        <v>1000000</v>
      </c>
      <c r="J44" s="228"/>
      <c r="K44" s="228">
        <f t="shared" si="17"/>
        <v>1000000</v>
      </c>
      <c r="L44" s="256">
        <v>0</v>
      </c>
      <c r="M44" s="256"/>
      <c r="N44" s="230">
        <f t="shared" si="18"/>
        <v>0</v>
      </c>
      <c r="O44" s="230">
        <f t="shared" si="18"/>
        <v>0</v>
      </c>
      <c r="P44" s="230">
        <f t="shared" si="16"/>
        <v>0</v>
      </c>
      <c r="Q44" s="230"/>
    </row>
    <row r="45" spans="1:17">
      <c r="A45" s="225">
        <v>3110299</v>
      </c>
      <c r="B45" s="226" t="s">
        <v>276</v>
      </c>
      <c r="C45" s="261" t="s">
        <v>277</v>
      </c>
      <c r="D45" s="227">
        <v>800000</v>
      </c>
      <c r="E45" s="227">
        <v>-800000</v>
      </c>
      <c r="F45" s="228">
        <f>SUM(D45:E45)</f>
        <v>0</v>
      </c>
      <c r="G45" s="228">
        <v>1000000</v>
      </c>
      <c r="H45" s="228">
        <v>-1000000</v>
      </c>
      <c r="I45" s="228">
        <f t="shared" si="19"/>
        <v>0</v>
      </c>
      <c r="J45" s="228"/>
      <c r="K45" s="228">
        <f t="shared" si="17"/>
        <v>0</v>
      </c>
      <c r="L45" s="256">
        <v>0</v>
      </c>
      <c r="M45" s="256"/>
      <c r="N45" s="230">
        <f t="shared" si="18"/>
        <v>0</v>
      </c>
      <c r="O45" s="230">
        <f t="shared" si="18"/>
        <v>0</v>
      </c>
      <c r="P45" s="230">
        <f t="shared" si="16"/>
        <v>0</v>
      </c>
      <c r="Q45" s="230"/>
    </row>
    <row r="46" spans="1:17" ht="40.5">
      <c r="A46" s="225">
        <v>3110299</v>
      </c>
      <c r="B46" s="226" t="s">
        <v>278</v>
      </c>
      <c r="C46" s="227" t="s">
        <v>279</v>
      </c>
      <c r="D46" s="227">
        <v>800000</v>
      </c>
      <c r="E46" s="227"/>
      <c r="F46" s="228">
        <f>SUM(D46:E46)</f>
        <v>800000</v>
      </c>
      <c r="G46" s="228">
        <v>800000</v>
      </c>
      <c r="H46" s="228"/>
      <c r="I46" s="228">
        <f t="shared" si="19"/>
        <v>800000</v>
      </c>
      <c r="J46" s="228"/>
      <c r="K46" s="228">
        <f t="shared" si="17"/>
        <v>800000</v>
      </c>
      <c r="L46" s="256">
        <v>0</v>
      </c>
      <c r="M46" s="256"/>
      <c r="N46" s="230">
        <f t="shared" si="18"/>
        <v>0</v>
      </c>
      <c r="O46" s="230">
        <f t="shared" si="18"/>
        <v>0</v>
      </c>
      <c r="P46" s="230">
        <f t="shared" si="16"/>
        <v>0</v>
      </c>
      <c r="Q46" s="230"/>
    </row>
    <row r="47" spans="1:17">
      <c r="A47" s="225">
        <v>3110299</v>
      </c>
      <c r="B47" s="226" t="s">
        <v>280</v>
      </c>
      <c r="C47" s="227" t="s">
        <v>247</v>
      </c>
      <c r="D47" s="227">
        <v>600000</v>
      </c>
      <c r="E47" s="227"/>
      <c r="F47" s="228">
        <f>SUM(D47:E47)</f>
        <v>600000</v>
      </c>
      <c r="G47" s="228">
        <v>600000</v>
      </c>
      <c r="H47" s="228">
        <v>-600000</v>
      </c>
      <c r="I47" s="228">
        <f t="shared" si="19"/>
        <v>0</v>
      </c>
      <c r="J47" s="228"/>
      <c r="K47" s="228">
        <f t="shared" si="17"/>
        <v>0</v>
      </c>
      <c r="L47" s="256">
        <v>0</v>
      </c>
      <c r="M47" s="256"/>
      <c r="N47" s="230">
        <f t="shared" si="18"/>
        <v>0</v>
      </c>
      <c r="O47" s="230">
        <f t="shared" si="18"/>
        <v>0</v>
      </c>
      <c r="P47" s="230">
        <f t="shared" si="16"/>
        <v>0</v>
      </c>
      <c r="Q47" s="230"/>
    </row>
    <row r="48" spans="1:17" s="262" customFormat="1">
      <c r="A48" s="248"/>
      <c r="B48" s="249" t="s">
        <v>230</v>
      </c>
      <c r="C48" s="249"/>
      <c r="D48" s="251">
        <f t="shared" ref="D48:I48" si="20">SUM(D43:D47)</f>
        <v>4000000</v>
      </c>
      <c r="E48" s="251">
        <f t="shared" si="20"/>
        <v>-800000</v>
      </c>
      <c r="F48" s="251">
        <f t="shared" si="20"/>
        <v>3200000</v>
      </c>
      <c r="G48" s="251">
        <f t="shared" si="20"/>
        <v>4200000</v>
      </c>
      <c r="H48" s="251">
        <f t="shared" si="20"/>
        <v>-1600000</v>
      </c>
      <c r="I48" s="251">
        <f t="shared" si="20"/>
        <v>2600000</v>
      </c>
      <c r="J48" s="251">
        <f t="shared" ref="J48:K48" si="21">SUM(J43:J47)</f>
        <v>0</v>
      </c>
      <c r="K48" s="251">
        <f t="shared" si="21"/>
        <v>2600000</v>
      </c>
      <c r="L48" s="252">
        <f t="shared" ref="L48:N48" si="22">SUM(L43:L47)</f>
        <v>0</v>
      </c>
      <c r="M48" s="252">
        <f t="shared" si="22"/>
        <v>0</v>
      </c>
      <c r="N48" s="253">
        <f t="shared" si="22"/>
        <v>0</v>
      </c>
      <c r="O48" s="253">
        <f t="shared" ref="O48" si="23">SUM(O43:O47)</f>
        <v>0</v>
      </c>
      <c r="P48" s="253">
        <f t="shared" si="16"/>
        <v>0</v>
      </c>
      <c r="Q48" s="253">
        <f>SUM(Q43:Q47)</f>
        <v>0</v>
      </c>
    </row>
    <row r="49" spans="1:17" ht="40.5">
      <c r="A49" s="263"/>
      <c r="B49" s="263" t="s">
        <v>281</v>
      </c>
      <c r="C49" s="264"/>
      <c r="D49" s="265" t="e">
        <f>SUM(#REF!,D48,D41,D31)</f>
        <v>#REF!</v>
      </c>
      <c r="E49" s="265" t="e">
        <f>SUM(#REF!,E48,E41,E31)</f>
        <v>#REF!</v>
      </c>
      <c r="F49" s="265">
        <f t="shared" ref="F49:K49" si="24">SUM( ,F48,F41,F31)</f>
        <v>40846072</v>
      </c>
      <c r="G49" s="265">
        <f t="shared" si="24"/>
        <v>33300000</v>
      </c>
      <c r="H49" s="265">
        <f t="shared" si="24"/>
        <v>-5042553</v>
      </c>
      <c r="I49" s="265">
        <f t="shared" si="24"/>
        <v>28257447</v>
      </c>
      <c r="J49" s="265">
        <f t="shared" si="24"/>
        <v>0</v>
      </c>
      <c r="K49" s="265">
        <f t="shared" si="24"/>
        <v>28257447</v>
      </c>
      <c r="L49" s="214">
        <f>SUM(L15,L31,L41,L48)</f>
        <v>35186540</v>
      </c>
      <c r="M49" s="214">
        <f>SUM(M15,M31,M41,M48)</f>
        <v>362000000</v>
      </c>
      <c r="N49" s="238">
        <f>SUM(N15,N31,N41,N48)</f>
        <v>397186540</v>
      </c>
      <c r="O49" s="238">
        <f>SUM(O15,O31,O41,O48)</f>
        <v>-3867420</v>
      </c>
      <c r="P49" s="238">
        <f t="shared" si="16"/>
        <v>393319120</v>
      </c>
      <c r="Q49" s="238">
        <f>SUM(Q48,Q41,Q31,Q15)</f>
        <v>192186540</v>
      </c>
    </row>
    <row r="50" spans="1:17">
      <c r="A50" s="215"/>
      <c r="B50" s="215" t="s">
        <v>185</v>
      </c>
      <c r="C50" s="215"/>
      <c r="D50" s="213"/>
      <c r="E50" s="213"/>
      <c r="F50" s="213"/>
      <c r="G50" s="213"/>
      <c r="H50" s="213"/>
      <c r="I50" s="213"/>
      <c r="J50" s="213"/>
      <c r="K50" s="213"/>
      <c r="L50" s="266"/>
      <c r="M50" s="266"/>
      <c r="N50" s="238"/>
      <c r="O50" s="238"/>
      <c r="P50" s="238">
        <f t="shared" si="16"/>
        <v>0</v>
      </c>
      <c r="Q50" s="238">
        <f>SUM(O50,P50)</f>
        <v>0</v>
      </c>
    </row>
    <row r="51" spans="1:17" ht="40.5">
      <c r="A51" s="225">
        <v>3110902</v>
      </c>
      <c r="B51" s="226" t="s">
        <v>282</v>
      </c>
      <c r="C51" s="240" t="s">
        <v>268</v>
      </c>
      <c r="D51" s="267">
        <v>4000000</v>
      </c>
      <c r="E51" s="267"/>
      <c r="F51" s="228">
        <f>SUM(D51:E51)</f>
        <v>4000000</v>
      </c>
      <c r="G51" s="228">
        <v>4000000</v>
      </c>
      <c r="H51" s="228"/>
      <c r="I51" s="228">
        <f>G51+H51</f>
        <v>4000000</v>
      </c>
      <c r="J51" s="228"/>
      <c r="K51" s="228">
        <f t="shared" ref="K51:K55" si="25">I51+J51</f>
        <v>4000000</v>
      </c>
      <c r="L51" s="256"/>
      <c r="M51" s="256"/>
      <c r="N51" s="230"/>
      <c r="O51" s="230"/>
      <c r="P51" s="230">
        <f t="shared" si="16"/>
        <v>0</v>
      </c>
      <c r="Q51" s="230">
        <v>5000000</v>
      </c>
    </row>
    <row r="52" spans="1:17" ht="40.5">
      <c r="A52" s="225">
        <v>3111106</v>
      </c>
      <c r="B52" s="226" t="s">
        <v>283</v>
      </c>
      <c r="C52" s="240" t="s">
        <v>268</v>
      </c>
      <c r="D52" s="227">
        <v>16600000</v>
      </c>
      <c r="E52" s="227"/>
      <c r="F52" s="228">
        <f>SUM(D52:E52)</f>
        <v>16600000</v>
      </c>
      <c r="G52" s="228">
        <v>0</v>
      </c>
      <c r="H52" s="228"/>
      <c r="I52" s="228">
        <f t="shared" ref="I52:I55" si="26">G52+H52</f>
        <v>0</v>
      </c>
      <c r="J52" s="228"/>
      <c r="K52" s="228">
        <f t="shared" si="25"/>
        <v>0</v>
      </c>
      <c r="L52" s="256"/>
      <c r="M52" s="256"/>
      <c r="N52" s="230"/>
      <c r="O52" s="230"/>
      <c r="P52" s="230">
        <f t="shared" si="16"/>
        <v>0</v>
      </c>
      <c r="Q52" s="230"/>
    </row>
    <row r="53" spans="1:17">
      <c r="A53" s="225"/>
      <c r="B53" s="226" t="s">
        <v>284</v>
      </c>
      <c r="C53" s="240" t="s">
        <v>268</v>
      </c>
      <c r="D53" s="227">
        <v>1500000</v>
      </c>
      <c r="E53" s="227"/>
      <c r="F53" s="228">
        <f>SUM(D53:E53)</f>
        <v>1500000</v>
      </c>
      <c r="G53" s="228">
        <v>1500000</v>
      </c>
      <c r="H53" s="228">
        <v>-100000</v>
      </c>
      <c r="I53" s="228">
        <f t="shared" si="26"/>
        <v>1400000</v>
      </c>
      <c r="J53" s="228"/>
      <c r="K53" s="228">
        <f t="shared" si="25"/>
        <v>1400000</v>
      </c>
      <c r="L53" s="256"/>
      <c r="M53" s="256"/>
      <c r="N53" s="230"/>
      <c r="O53" s="230"/>
      <c r="P53" s="230">
        <f t="shared" si="16"/>
        <v>0</v>
      </c>
      <c r="Q53" s="230"/>
    </row>
    <row r="54" spans="1:17">
      <c r="A54" s="225"/>
      <c r="B54" s="226" t="s">
        <v>285</v>
      </c>
      <c r="C54" s="240" t="s">
        <v>268</v>
      </c>
      <c r="D54" s="227"/>
      <c r="E54" s="227"/>
      <c r="F54" s="228"/>
      <c r="G54" s="228"/>
      <c r="H54" s="228"/>
      <c r="I54" s="228"/>
      <c r="J54" s="228"/>
      <c r="K54" s="228"/>
      <c r="L54" s="256">
        <v>0</v>
      </c>
      <c r="M54" s="256">
        <v>50000000</v>
      </c>
      <c r="N54" s="230">
        <f>SUM(L54:M54)</f>
        <v>50000000</v>
      </c>
      <c r="O54" s="230">
        <v>-50000000</v>
      </c>
      <c r="P54" s="230">
        <f t="shared" si="16"/>
        <v>0</v>
      </c>
      <c r="Q54" s="230"/>
    </row>
    <row r="55" spans="1:17">
      <c r="A55" s="225">
        <v>3111120</v>
      </c>
      <c r="B55" s="226" t="s">
        <v>286</v>
      </c>
      <c r="C55" s="240" t="s">
        <v>268</v>
      </c>
      <c r="D55" s="227">
        <v>3900000</v>
      </c>
      <c r="E55" s="227"/>
      <c r="F55" s="228">
        <f>SUM(D55:E55)</f>
        <v>3900000</v>
      </c>
      <c r="G55" s="228">
        <v>3900000</v>
      </c>
      <c r="H55" s="228">
        <v>-3900000</v>
      </c>
      <c r="I55" s="228">
        <f t="shared" si="26"/>
        <v>0</v>
      </c>
      <c r="J55" s="228"/>
      <c r="K55" s="228">
        <f t="shared" si="25"/>
        <v>0</v>
      </c>
      <c r="L55" s="256"/>
      <c r="M55" s="256"/>
      <c r="N55" s="230">
        <f>SUM(L55:M55)</f>
        <v>0</v>
      </c>
      <c r="O55" s="230"/>
      <c r="P55" s="230">
        <f t="shared" si="16"/>
        <v>0</v>
      </c>
      <c r="Q55" s="230"/>
    </row>
    <row r="56" spans="1:17">
      <c r="A56" s="248"/>
      <c r="B56" s="249" t="s">
        <v>230</v>
      </c>
      <c r="C56" s="250"/>
      <c r="D56" s="251">
        <f t="shared" ref="D56:I56" si="27">SUM(D51:D55)</f>
        <v>26000000</v>
      </c>
      <c r="E56" s="251">
        <f t="shared" si="27"/>
        <v>0</v>
      </c>
      <c r="F56" s="251">
        <f t="shared" si="27"/>
        <v>26000000</v>
      </c>
      <c r="G56" s="251">
        <f t="shared" si="27"/>
        <v>9400000</v>
      </c>
      <c r="H56" s="251">
        <f t="shared" si="27"/>
        <v>-4000000</v>
      </c>
      <c r="I56" s="251">
        <f t="shared" si="27"/>
        <v>5400000</v>
      </c>
      <c r="J56" s="251">
        <f t="shared" ref="J56:L56" si="28">SUM(J51:J55)</f>
        <v>0</v>
      </c>
      <c r="K56" s="251">
        <f t="shared" si="28"/>
        <v>5400000</v>
      </c>
      <c r="L56" s="252">
        <f t="shared" si="28"/>
        <v>0</v>
      </c>
      <c r="M56" s="252">
        <f t="shared" ref="M56:O56" si="29">SUM(M51:M55)</f>
        <v>50000000</v>
      </c>
      <c r="N56" s="253">
        <f t="shared" si="29"/>
        <v>50000000</v>
      </c>
      <c r="O56" s="253">
        <f t="shared" si="29"/>
        <v>-50000000</v>
      </c>
      <c r="P56" s="253">
        <f t="shared" si="16"/>
        <v>0</v>
      </c>
      <c r="Q56" s="253">
        <f>SUM(Q51:Q55)</f>
        <v>5000000</v>
      </c>
    </row>
    <row r="57" spans="1:17">
      <c r="A57" s="254"/>
      <c r="B57" s="239" t="s">
        <v>287</v>
      </c>
      <c r="C57" s="268"/>
      <c r="D57" s="260"/>
      <c r="E57" s="260"/>
      <c r="F57" s="228"/>
      <c r="G57" s="228"/>
      <c r="H57" s="228"/>
      <c r="I57" s="228"/>
      <c r="J57" s="228"/>
      <c r="K57" s="228"/>
      <c r="L57" s="256"/>
      <c r="M57" s="256"/>
      <c r="N57" s="230"/>
      <c r="O57" s="230"/>
      <c r="P57" s="230">
        <f t="shared" si="16"/>
        <v>0</v>
      </c>
      <c r="Q57" s="230"/>
    </row>
    <row r="58" spans="1:17">
      <c r="A58" s="225">
        <v>3110599</v>
      </c>
      <c r="B58" s="226" t="s">
        <v>288</v>
      </c>
      <c r="C58" s="240"/>
      <c r="D58" s="227"/>
      <c r="E58" s="227"/>
      <c r="F58" s="228"/>
      <c r="G58" s="228">
        <v>800000</v>
      </c>
      <c r="H58" s="228"/>
      <c r="I58" s="228">
        <f>G58+H58</f>
        <v>800000</v>
      </c>
      <c r="J58" s="228"/>
      <c r="K58" s="228">
        <f t="shared" ref="K58" si="30">I58+J58</f>
        <v>800000</v>
      </c>
      <c r="L58" s="256">
        <v>0</v>
      </c>
      <c r="M58" s="256"/>
      <c r="N58" s="230">
        <v>0</v>
      </c>
      <c r="O58" s="230"/>
      <c r="P58" s="230">
        <f t="shared" si="16"/>
        <v>0</v>
      </c>
      <c r="Q58" s="230"/>
    </row>
    <row r="59" spans="1:17">
      <c r="A59" s="248"/>
      <c r="B59" s="249" t="s">
        <v>230</v>
      </c>
      <c r="C59" s="250"/>
      <c r="D59" s="251" t="e">
        <f>SUM(#REF!)</f>
        <v>#REF!</v>
      </c>
      <c r="E59" s="251" t="e">
        <f>SUM(#REF!)</f>
        <v>#REF!</v>
      </c>
      <c r="F59" s="269">
        <f t="shared" ref="F59:N59" si="31">SUM(F58)</f>
        <v>0</v>
      </c>
      <c r="G59" s="251">
        <f t="shared" si="31"/>
        <v>800000</v>
      </c>
      <c r="H59" s="251">
        <f t="shared" si="31"/>
        <v>0</v>
      </c>
      <c r="I59" s="251">
        <f t="shared" si="31"/>
        <v>800000</v>
      </c>
      <c r="J59" s="251">
        <f t="shared" si="31"/>
        <v>0</v>
      </c>
      <c r="K59" s="251">
        <f t="shared" si="31"/>
        <v>800000</v>
      </c>
      <c r="L59" s="252">
        <f t="shared" si="31"/>
        <v>0</v>
      </c>
      <c r="M59" s="252">
        <f t="shared" si="31"/>
        <v>0</v>
      </c>
      <c r="N59" s="253">
        <f t="shared" si="31"/>
        <v>0</v>
      </c>
      <c r="O59" s="253"/>
      <c r="P59" s="253">
        <f t="shared" si="16"/>
        <v>0</v>
      </c>
      <c r="Q59" s="253">
        <f>SUM(Q57:Q58)</f>
        <v>0</v>
      </c>
    </row>
    <row r="60" spans="1:17" ht="40.5">
      <c r="A60" s="263"/>
      <c r="B60" s="263" t="s">
        <v>289</v>
      </c>
      <c r="C60" s="264"/>
      <c r="D60" s="265" t="e">
        <f t="shared" ref="D60:K60" si="32">SUM(D59,D56)</f>
        <v>#REF!</v>
      </c>
      <c r="E60" s="265" t="e">
        <f t="shared" si="32"/>
        <v>#REF!</v>
      </c>
      <c r="F60" s="265">
        <f t="shared" si="32"/>
        <v>26000000</v>
      </c>
      <c r="G60" s="265">
        <f t="shared" si="32"/>
        <v>10200000</v>
      </c>
      <c r="H60" s="265">
        <f t="shared" si="32"/>
        <v>-4000000</v>
      </c>
      <c r="I60" s="265">
        <f t="shared" si="32"/>
        <v>6200000</v>
      </c>
      <c r="J60" s="265">
        <f t="shared" si="32"/>
        <v>0</v>
      </c>
      <c r="K60" s="265">
        <f t="shared" si="32"/>
        <v>6200000</v>
      </c>
      <c r="L60" s="214">
        <f>SUM(L56,L59)</f>
        <v>0</v>
      </c>
      <c r="M60" s="214">
        <f>SUM(M56,M59)</f>
        <v>50000000</v>
      </c>
      <c r="N60" s="238">
        <f>SUM(N56,N59)</f>
        <v>50000000</v>
      </c>
      <c r="O60" s="238">
        <f>SUM(O56,O59)</f>
        <v>-50000000</v>
      </c>
      <c r="P60" s="238">
        <f t="shared" si="16"/>
        <v>0</v>
      </c>
      <c r="Q60" s="238">
        <f>SUM(Q59,Q56)</f>
        <v>5000000</v>
      </c>
    </row>
    <row r="61" spans="1:17" ht="43.15" customHeight="1">
      <c r="A61" s="232"/>
      <c r="B61" s="232" t="s">
        <v>290</v>
      </c>
      <c r="C61" s="233"/>
      <c r="D61" s="234" t="e">
        <f t="shared" ref="D61:K61" si="33">SUM(D60,D49)</f>
        <v>#REF!</v>
      </c>
      <c r="E61" s="234" t="e">
        <f t="shared" si="33"/>
        <v>#REF!</v>
      </c>
      <c r="F61" s="234">
        <f t="shared" si="33"/>
        <v>66846072</v>
      </c>
      <c r="G61" s="234">
        <f t="shared" si="33"/>
        <v>43500000</v>
      </c>
      <c r="H61" s="234">
        <f t="shared" si="33"/>
        <v>-9042553</v>
      </c>
      <c r="I61" s="234">
        <f t="shared" si="33"/>
        <v>34457447</v>
      </c>
      <c r="J61" s="234">
        <f t="shared" si="33"/>
        <v>0</v>
      </c>
      <c r="K61" s="234">
        <f t="shared" si="33"/>
        <v>34457447</v>
      </c>
      <c r="L61" s="235">
        <f>SUM(L60,L49,L15)</f>
        <v>35186540</v>
      </c>
      <c r="M61" s="235">
        <f>M60+M49</f>
        <v>412000000</v>
      </c>
      <c r="N61" s="236">
        <f>SUM(N60,N49)</f>
        <v>447186540</v>
      </c>
      <c r="O61" s="236">
        <f>SUM(O60,O49)</f>
        <v>-53867420</v>
      </c>
      <c r="P61" s="236">
        <f t="shared" si="16"/>
        <v>393319120</v>
      </c>
      <c r="Q61" s="236">
        <f>SUM(Q60,Q49)</f>
        <v>197186540</v>
      </c>
    </row>
    <row r="62" spans="1:17">
      <c r="A62" s="1787" t="s">
        <v>291</v>
      </c>
      <c r="B62" s="1788"/>
      <c r="C62" s="1788"/>
      <c r="D62" s="1788"/>
      <c r="E62" s="234"/>
      <c r="F62" s="234"/>
      <c r="G62" s="234"/>
      <c r="H62" s="234"/>
      <c r="I62" s="234"/>
      <c r="J62" s="234"/>
      <c r="K62" s="234"/>
      <c r="L62" s="235"/>
      <c r="M62" s="235"/>
      <c r="N62" s="236"/>
      <c r="O62" s="236"/>
      <c r="P62" s="236">
        <f t="shared" si="16"/>
        <v>0</v>
      </c>
      <c r="Q62" s="236">
        <f>SUM(O62,P62)</f>
        <v>0</v>
      </c>
    </row>
    <row r="63" spans="1:17">
      <c r="A63" s="1789" t="s">
        <v>187</v>
      </c>
      <c r="B63" s="1790"/>
      <c r="C63" s="1791"/>
      <c r="D63" s="271"/>
      <c r="E63" s="271"/>
      <c r="F63" s="271"/>
      <c r="G63" s="271"/>
      <c r="H63" s="271"/>
      <c r="I63" s="271"/>
      <c r="J63" s="271"/>
      <c r="K63" s="271"/>
      <c r="L63" s="272"/>
      <c r="M63" s="272"/>
      <c r="N63" s="273"/>
      <c r="O63" s="273"/>
      <c r="P63" s="273">
        <f t="shared" si="16"/>
        <v>0</v>
      </c>
      <c r="Q63" s="273">
        <f>SUM(O63,P63)</f>
        <v>0</v>
      </c>
    </row>
    <row r="64" spans="1:17" hidden="1">
      <c r="A64" s="225">
        <v>3111112</v>
      </c>
      <c r="B64" s="226" t="s">
        <v>292</v>
      </c>
      <c r="C64" s="240" t="s">
        <v>268</v>
      </c>
      <c r="D64" s="255"/>
      <c r="E64" s="255"/>
      <c r="F64" s="228">
        <f t="shared" ref="F64:F71" si="34">SUM(D64:E64)</f>
        <v>0</v>
      </c>
      <c r="G64" s="228"/>
      <c r="H64" s="228"/>
      <c r="I64" s="228"/>
      <c r="J64" s="228"/>
      <c r="K64" s="228"/>
      <c r="L64" s="256"/>
      <c r="M64" s="256"/>
      <c r="N64" s="230">
        <f>SUM(L64:M64)</f>
        <v>0</v>
      </c>
      <c r="O64" s="230"/>
      <c r="P64" s="230">
        <f t="shared" si="16"/>
        <v>0</v>
      </c>
      <c r="Q64" s="230"/>
    </row>
    <row r="65" spans="1:17" ht="23.45" hidden="1" customHeight="1">
      <c r="A65" s="225">
        <v>3111111</v>
      </c>
      <c r="B65" s="226" t="s">
        <v>293</v>
      </c>
      <c r="C65" s="240" t="s">
        <v>268</v>
      </c>
      <c r="D65" s="255"/>
      <c r="E65" s="255"/>
      <c r="F65" s="228">
        <f t="shared" si="34"/>
        <v>0</v>
      </c>
      <c r="G65" s="228"/>
      <c r="H65" s="228"/>
      <c r="I65" s="228"/>
      <c r="J65" s="228"/>
      <c r="K65" s="228"/>
      <c r="L65" s="256"/>
      <c r="M65" s="256"/>
      <c r="N65" s="230">
        <f t="shared" ref="N65:N80" si="35">SUM(L65:M65)</f>
        <v>0</v>
      </c>
      <c r="O65" s="230"/>
      <c r="P65" s="230">
        <f t="shared" si="16"/>
        <v>0</v>
      </c>
      <c r="Q65" s="230"/>
    </row>
    <row r="66" spans="1:17" hidden="1">
      <c r="A66" s="225">
        <v>3111111</v>
      </c>
      <c r="B66" s="226" t="s">
        <v>294</v>
      </c>
      <c r="C66" s="240" t="s">
        <v>295</v>
      </c>
      <c r="D66" s="255">
        <v>20000000</v>
      </c>
      <c r="E66" s="255">
        <v>-5000000</v>
      </c>
      <c r="F66" s="228">
        <f t="shared" si="34"/>
        <v>15000000</v>
      </c>
      <c r="G66" s="228">
        <v>10000000</v>
      </c>
      <c r="H66" s="228">
        <v>15000000</v>
      </c>
      <c r="I66" s="228">
        <f t="shared" ref="I66:I71" si="36">G66+H66</f>
        <v>25000000</v>
      </c>
      <c r="J66" s="228">
        <v>-25000000</v>
      </c>
      <c r="K66" s="228">
        <f t="shared" ref="K66:K80" si="37">I66+J66</f>
        <v>0</v>
      </c>
      <c r="L66" s="256"/>
      <c r="M66" s="256"/>
      <c r="N66" s="230">
        <f t="shared" si="35"/>
        <v>0</v>
      </c>
      <c r="O66" s="230"/>
      <c r="P66" s="230">
        <f t="shared" si="16"/>
        <v>0</v>
      </c>
      <c r="Q66" s="230"/>
    </row>
    <row r="67" spans="1:17" hidden="1">
      <c r="A67" s="225"/>
      <c r="B67" s="274" t="s">
        <v>296</v>
      </c>
      <c r="D67" s="255"/>
      <c r="E67" s="255"/>
      <c r="F67" s="228"/>
      <c r="G67" s="228"/>
      <c r="H67" s="228"/>
      <c r="I67" s="228"/>
      <c r="J67" s="228">
        <v>9960828</v>
      </c>
      <c r="K67" s="228">
        <f t="shared" si="37"/>
        <v>9960828</v>
      </c>
      <c r="L67" s="256"/>
      <c r="M67" s="256"/>
      <c r="N67" s="230">
        <f t="shared" si="35"/>
        <v>0</v>
      </c>
      <c r="O67" s="230"/>
      <c r="P67" s="230">
        <f t="shared" si="16"/>
        <v>0</v>
      </c>
      <c r="Q67" s="230"/>
    </row>
    <row r="68" spans="1:17" ht="40.5" hidden="1">
      <c r="A68" s="225">
        <v>3111299</v>
      </c>
      <c r="B68" s="226" t="s">
        <v>297</v>
      </c>
      <c r="C68" s="226" t="s">
        <v>268</v>
      </c>
      <c r="D68" s="275">
        <v>30000000</v>
      </c>
      <c r="E68" s="275">
        <v>-22500000</v>
      </c>
      <c r="F68" s="228">
        <f t="shared" si="34"/>
        <v>7500000</v>
      </c>
      <c r="G68" s="228">
        <v>17307271</v>
      </c>
      <c r="H68" s="228"/>
      <c r="I68" s="228">
        <f t="shared" si="36"/>
        <v>17307271</v>
      </c>
      <c r="J68" s="228"/>
      <c r="K68" s="228">
        <f t="shared" si="37"/>
        <v>17307271</v>
      </c>
      <c r="L68" s="256"/>
      <c r="M68" s="256"/>
      <c r="N68" s="230">
        <f t="shared" si="35"/>
        <v>0</v>
      </c>
      <c r="O68" s="230"/>
      <c r="P68" s="230">
        <f t="shared" si="16"/>
        <v>0</v>
      </c>
      <c r="Q68" s="230"/>
    </row>
    <row r="69" spans="1:17" ht="44.45" hidden="1" customHeight="1">
      <c r="A69" s="225">
        <v>3111120</v>
      </c>
      <c r="B69" s="226" t="s">
        <v>298</v>
      </c>
      <c r="C69" s="226" t="s">
        <v>268</v>
      </c>
      <c r="D69" s="275">
        <v>25000000</v>
      </c>
      <c r="E69" s="275">
        <v>6000000</v>
      </c>
      <c r="F69" s="228">
        <f t="shared" si="34"/>
        <v>31000000</v>
      </c>
      <c r="G69" s="228">
        <v>25000000</v>
      </c>
      <c r="H69" s="228">
        <v>-8000000</v>
      </c>
      <c r="I69" s="228">
        <f t="shared" si="36"/>
        <v>17000000</v>
      </c>
      <c r="J69" s="228"/>
      <c r="K69" s="228">
        <f t="shared" si="37"/>
        <v>17000000</v>
      </c>
      <c r="L69" s="256"/>
      <c r="M69" s="256"/>
      <c r="N69" s="230">
        <f t="shared" si="35"/>
        <v>0</v>
      </c>
      <c r="O69" s="230"/>
      <c r="P69" s="230">
        <f t="shared" si="16"/>
        <v>0</v>
      </c>
      <c r="Q69" s="230"/>
    </row>
    <row r="70" spans="1:17" hidden="1">
      <c r="A70" s="225">
        <v>3111120</v>
      </c>
      <c r="B70" s="226" t="s">
        <v>299</v>
      </c>
      <c r="C70" s="226" t="s">
        <v>268</v>
      </c>
      <c r="D70" s="275">
        <v>20000000</v>
      </c>
      <c r="E70" s="275">
        <v>-5000000</v>
      </c>
      <c r="F70" s="228">
        <f t="shared" si="34"/>
        <v>15000000</v>
      </c>
      <c r="G70" s="228"/>
      <c r="H70" s="228"/>
      <c r="I70" s="228">
        <f t="shared" si="36"/>
        <v>0</v>
      </c>
      <c r="J70" s="228"/>
      <c r="K70" s="228">
        <f t="shared" si="37"/>
        <v>0</v>
      </c>
      <c r="L70" s="256"/>
      <c r="M70" s="256"/>
      <c r="N70" s="230">
        <f t="shared" si="35"/>
        <v>0</v>
      </c>
      <c r="O70" s="230"/>
      <c r="P70" s="230">
        <f t="shared" si="16"/>
        <v>0</v>
      </c>
      <c r="Q70" s="230"/>
    </row>
    <row r="71" spans="1:17" hidden="1">
      <c r="A71" s="225"/>
      <c r="B71" s="226" t="s">
        <v>300</v>
      </c>
      <c r="C71" s="226"/>
      <c r="D71" s="275"/>
      <c r="E71" s="275">
        <v>25000000</v>
      </c>
      <c r="F71" s="228">
        <f t="shared" si="34"/>
        <v>25000000</v>
      </c>
      <c r="G71" s="228">
        <v>25000000</v>
      </c>
      <c r="H71" s="228">
        <v>30000000</v>
      </c>
      <c r="I71" s="228">
        <f t="shared" si="36"/>
        <v>55000000</v>
      </c>
      <c r="J71" s="228">
        <v>-55000000</v>
      </c>
      <c r="K71" s="228">
        <f t="shared" si="37"/>
        <v>0</v>
      </c>
      <c r="L71" s="256">
        <v>0</v>
      </c>
      <c r="M71" s="256"/>
      <c r="N71" s="230">
        <f t="shared" si="35"/>
        <v>0</v>
      </c>
      <c r="O71" s="230"/>
      <c r="P71" s="230">
        <f t="shared" si="16"/>
        <v>0</v>
      </c>
      <c r="Q71" s="230"/>
    </row>
    <row r="72" spans="1:17" ht="40.5" hidden="1">
      <c r="A72" s="225"/>
      <c r="B72" s="226" t="s">
        <v>301</v>
      </c>
      <c r="C72" s="226" t="s">
        <v>268</v>
      </c>
      <c r="D72" s="275"/>
      <c r="E72" s="275"/>
      <c r="F72" s="228"/>
      <c r="G72" s="228"/>
      <c r="H72" s="228"/>
      <c r="I72" s="228">
        <v>0</v>
      </c>
      <c r="J72" s="228"/>
      <c r="K72" s="228">
        <f t="shared" si="37"/>
        <v>0</v>
      </c>
      <c r="L72" s="256"/>
      <c r="M72" s="256"/>
      <c r="N72" s="230">
        <f t="shared" si="35"/>
        <v>0</v>
      </c>
      <c r="O72" s="230"/>
      <c r="P72" s="230">
        <f t="shared" si="16"/>
        <v>0</v>
      </c>
      <c r="Q72" s="230"/>
    </row>
    <row r="73" spans="1:17" ht="40.5" hidden="1">
      <c r="A73" s="225"/>
      <c r="B73" s="226" t="s">
        <v>302</v>
      </c>
      <c r="C73" s="226" t="s">
        <v>268</v>
      </c>
      <c r="D73" s="275"/>
      <c r="E73" s="275"/>
      <c r="F73" s="228"/>
      <c r="G73" s="228"/>
      <c r="H73" s="228"/>
      <c r="I73" s="228">
        <v>0</v>
      </c>
      <c r="J73" s="228"/>
      <c r="K73" s="228">
        <f t="shared" si="37"/>
        <v>0</v>
      </c>
      <c r="L73" s="256"/>
      <c r="M73" s="256"/>
      <c r="N73" s="230">
        <f t="shared" si="35"/>
        <v>0</v>
      </c>
      <c r="O73" s="230"/>
      <c r="P73" s="230">
        <f t="shared" si="16"/>
        <v>0</v>
      </c>
      <c r="Q73" s="230"/>
    </row>
    <row r="74" spans="1:17" ht="40.5" hidden="1">
      <c r="A74" s="225"/>
      <c r="B74" s="226" t="s">
        <v>303</v>
      </c>
      <c r="C74" s="226" t="s">
        <v>268</v>
      </c>
      <c r="D74" s="275"/>
      <c r="E74" s="275"/>
      <c r="F74" s="228"/>
      <c r="G74" s="228"/>
      <c r="H74" s="228"/>
      <c r="I74" s="228">
        <v>0</v>
      </c>
      <c r="J74" s="228"/>
      <c r="K74" s="228">
        <f t="shared" si="37"/>
        <v>0</v>
      </c>
      <c r="L74" s="256"/>
      <c r="M74" s="256"/>
      <c r="N74" s="230">
        <f t="shared" si="35"/>
        <v>0</v>
      </c>
      <c r="O74" s="230"/>
      <c r="P74" s="230">
        <f t="shared" ref="P74:P80" si="38">SUM(N74,O74)</f>
        <v>0</v>
      </c>
      <c r="Q74" s="230"/>
    </row>
    <row r="75" spans="1:17">
      <c r="A75" s="225"/>
      <c r="B75" s="226" t="s">
        <v>304</v>
      </c>
      <c r="C75" s="226" t="s">
        <v>268</v>
      </c>
      <c r="D75" s="275"/>
      <c r="E75" s="275"/>
      <c r="F75" s="228"/>
      <c r="G75" s="228"/>
      <c r="H75" s="228"/>
      <c r="I75" s="228"/>
      <c r="J75" s="228"/>
      <c r="K75" s="228"/>
      <c r="L75" s="256">
        <v>0</v>
      </c>
      <c r="M75" s="256">
        <v>3000000</v>
      </c>
      <c r="N75" s="230">
        <f t="shared" ref="N75:N77" si="39">SUM(L75:M75)</f>
        <v>3000000</v>
      </c>
      <c r="O75" s="230"/>
      <c r="P75" s="230">
        <f t="shared" si="38"/>
        <v>3000000</v>
      </c>
      <c r="Q75" s="230"/>
    </row>
    <row r="76" spans="1:17">
      <c r="A76" s="225"/>
      <c r="B76" s="226" t="s">
        <v>305</v>
      </c>
      <c r="C76" s="226" t="s">
        <v>268</v>
      </c>
      <c r="D76" s="275"/>
      <c r="E76" s="275"/>
      <c r="F76" s="228"/>
      <c r="G76" s="228"/>
      <c r="H76" s="228"/>
      <c r="I76" s="228"/>
      <c r="J76" s="228"/>
      <c r="K76" s="228"/>
      <c r="L76" s="256">
        <v>0</v>
      </c>
      <c r="M76" s="256">
        <v>4000000</v>
      </c>
      <c r="N76" s="230">
        <f t="shared" si="39"/>
        <v>4000000</v>
      </c>
      <c r="O76" s="230"/>
      <c r="P76" s="230">
        <f t="shared" si="38"/>
        <v>4000000</v>
      </c>
      <c r="Q76" s="230"/>
    </row>
    <row r="77" spans="1:17">
      <c r="A77" s="225"/>
      <c r="B77" s="226" t="s">
        <v>306</v>
      </c>
      <c r="C77" s="226" t="s">
        <v>268</v>
      </c>
      <c r="D77" s="275"/>
      <c r="E77" s="275"/>
      <c r="F77" s="228"/>
      <c r="G77" s="228"/>
      <c r="H77" s="228"/>
      <c r="I77" s="228"/>
      <c r="J77" s="228"/>
      <c r="K77" s="228"/>
      <c r="L77" s="256">
        <v>0</v>
      </c>
      <c r="M77" s="256">
        <v>27146422</v>
      </c>
      <c r="N77" s="230">
        <f t="shared" si="39"/>
        <v>27146422</v>
      </c>
      <c r="O77" s="230">
        <v>-27146422</v>
      </c>
      <c r="P77" s="230">
        <f t="shared" si="38"/>
        <v>0</v>
      </c>
      <c r="Q77" s="230"/>
    </row>
    <row r="78" spans="1:17" ht="40.5">
      <c r="A78" s="225"/>
      <c r="B78" s="226" t="s">
        <v>307</v>
      </c>
      <c r="C78" s="226" t="s">
        <v>268</v>
      </c>
      <c r="D78" s="275"/>
      <c r="E78" s="275"/>
      <c r="F78" s="228"/>
      <c r="G78" s="228"/>
      <c r="H78" s="228"/>
      <c r="I78" s="228"/>
      <c r="J78" s="228"/>
      <c r="K78" s="228"/>
      <c r="L78" s="256">
        <v>3000000</v>
      </c>
      <c r="M78" s="256"/>
      <c r="N78" s="230">
        <f t="shared" si="35"/>
        <v>3000000</v>
      </c>
      <c r="O78" s="230"/>
      <c r="P78" s="230">
        <f t="shared" si="38"/>
        <v>3000000</v>
      </c>
      <c r="Q78" s="230"/>
    </row>
    <row r="79" spans="1:17">
      <c r="A79" s="225"/>
      <c r="B79" s="226" t="s">
        <v>308</v>
      </c>
      <c r="C79" s="226" t="s">
        <v>268</v>
      </c>
      <c r="D79" s="275"/>
      <c r="E79" s="275"/>
      <c r="F79" s="228"/>
      <c r="G79" s="228"/>
      <c r="H79" s="228"/>
      <c r="I79" s="228">
        <v>0</v>
      </c>
      <c r="J79" s="228"/>
      <c r="K79" s="228">
        <f t="shared" si="37"/>
        <v>0</v>
      </c>
      <c r="L79" s="256"/>
      <c r="M79" s="256"/>
      <c r="N79" s="230">
        <f t="shared" si="35"/>
        <v>0</v>
      </c>
      <c r="O79" s="230"/>
      <c r="P79" s="230">
        <f t="shared" si="38"/>
        <v>0</v>
      </c>
      <c r="Q79" s="230"/>
    </row>
    <row r="80" spans="1:17" ht="40.5">
      <c r="A80" s="225"/>
      <c r="B80" s="226" t="s">
        <v>309</v>
      </c>
      <c r="C80" s="226" t="s">
        <v>268</v>
      </c>
      <c r="D80" s="275"/>
      <c r="E80" s="275"/>
      <c r="F80" s="228"/>
      <c r="G80" s="228"/>
      <c r="H80" s="228"/>
      <c r="I80" s="228">
        <v>0</v>
      </c>
      <c r="J80" s="228"/>
      <c r="K80" s="228">
        <f t="shared" si="37"/>
        <v>0</v>
      </c>
      <c r="L80" s="256"/>
      <c r="M80" s="256"/>
      <c r="N80" s="230">
        <f t="shared" si="35"/>
        <v>0</v>
      </c>
      <c r="O80" s="230"/>
      <c r="P80" s="230">
        <f t="shared" si="38"/>
        <v>0</v>
      </c>
      <c r="Q80" s="230"/>
    </row>
    <row r="81" spans="1:17" ht="81">
      <c r="A81" s="225"/>
      <c r="B81" s="226" t="s">
        <v>310</v>
      </c>
      <c r="C81" s="226" t="s">
        <v>268</v>
      </c>
      <c r="D81" s="275"/>
      <c r="E81" s="275"/>
      <c r="F81" s="228"/>
      <c r="G81" s="228"/>
      <c r="H81" s="228"/>
      <c r="I81" s="228"/>
      <c r="J81" s="228"/>
      <c r="K81" s="228"/>
      <c r="L81" s="256"/>
      <c r="M81" s="256"/>
      <c r="N81" s="230"/>
      <c r="O81" s="230"/>
      <c r="P81" s="230"/>
      <c r="Q81" s="230">
        <v>6000000</v>
      </c>
    </row>
    <row r="82" spans="1:17" ht="40.5">
      <c r="A82" s="225"/>
      <c r="B82" s="226" t="s">
        <v>311</v>
      </c>
      <c r="C82" s="226" t="s">
        <v>268</v>
      </c>
      <c r="D82" s="275"/>
      <c r="E82" s="275"/>
      <c r="F82" s="228"/>
      <c r="G82" s="228"/>
      <c r="H82" s="228"/>
      <c r="I82" s="228"/>
      <c r="J82" s="228"/>
      <c r="K82" s="228"/>
      <c r="L82" s="256"/>
      <c r="M82" s="256"/>
      <c r="N82" s="230"/>
      <c r="O82" s="230"/>
      <c r="P82" s="230"/>
      <c r="Q82" s="230">
        <v>4000000</v>
      </c>
    </row>
    <row r="83" spans="1:17">
      <c r="A83" s="237"/>
      <c r="B83" s="232" t="s">
        <v>312</v>
      </c>
      <c r="C83" s="276"/>
      <c r="D83" s="277">
        <f t="shared" ref="D83:K83" si="40">SUM(D66:D71)</f>
        <v>95000000</v>
      </c>
      <c r="E83" s="277">
        <f t="shared" si="40"/>
        <v>-1500000</v>
      </c>
      <c r="F83" s="277">
        <f t="shared" si="40"/>
        <v>93500000</v>
      </c>
      <c r="G83" s="277">
        <f t="shared" si="40"/>
        <v>77307271</v>
      </c>
      <c r="H83" s="277">
        <f t="shared" si="40"/>
        <v>37000000</v>
      </c>
      <c r="I83" s="277">
        <f t="shared" si="40"/>
        <v>114307271</v>
      </c>
      <c r="J83" s="277">
        <f t="shared" si="40"/>
        <v>-70039172</v>
      </c>
      <c r="K83" s="277">
        <f t="shared" si="40"/>
        <v>44268099</v>
      </c>
      <c r="L83" s="278">
        <f>SUM(L66:L80)</f>
        <v>3000000</v>
      </c>
      <c r="M83" s="278">
        <f>SUM(M66:M80)</f>
        <v>34146422</v>
      </c>
      <c r="N83" s="279">
        <f>SUM(N66:N80)</f>
        <v>37146422</v>
      </c>
      <c r="O83" s="279">
        <f>SUM(O66:O80)</f>
        <v>-27146422</v>
      </c>
      <c r="P83" s="279">
        <f t="shared" ref="P83:P110" si="41">SUM(N83,O83)</f>
        <v>10000000</v>
      </c>
      <c r="Q83" s="279">
        <f>SUM(Q75:Q82)</f>
        <v>10000000</v>
      </c>
    </row>
    <row r="84" spans="1:17">
      <c r="A84" s="222" t="s">
        <v>313</v>
      </c>
      <c r="B84" s="222"/>
      <c r="C84" s="222"/>
      <c r="D84" s="237"/>
      <c r="E84" s="237"/>
      <c r="F84" s="237"/>
      <c r="G84" s="237"/>
      <c r="H84" s="237"/>
      <c r="I84" s="237"/>
      <c r="J84" s="237"/>
      <c r="K84" s="237"/>
      <c r="L84" s="280"/>
      <c r="M84" s="280"/>
      <c r="N84" s="236"/>
      <c r="O84" s="236"/>
      <c r="P84" s="236">
        <f t="shared" si="41"/>
        <v>0</v>
      </c>
      <c r="Q84" s="236">
        <f>SUM(O84,P84)</f>
        <v>0</v>
      </c>
    </row>
    <row r="85" spans="1:17">
      <c r="A85" s="248" t="s">
        <v>314</v>
      </c>
      <c r="B85" s="248"/>
      <c r="C85" s="248"/>
      <c r="D85" s="281"/>
      <c r="E85" s="281"/>
      <c r="F85" s="281"/>
      <c r="G85" s="281"/>
      <c r="H85" s="281"/>
      <c r="I85" s="281"/>
      <c r="J85" s="281"/>
      <c r="K85" s="281"/>
      <c r="L85" s="282"/>
      <c r="M85" s="282"/>
      <c r="N85" s="253"/>
      <c r="O85" s="253"/>
      <c r="P85" s="253">
        <f t="shared" si="41"/>
        <v>0</v>
      </c>
      <c r="Q85" s="253">
        <f>SUM(O85,P85)</f>
        <v>0</v>
      </c>
    </row>
    <row r="86" spans="1:17">
      <c r="A86" s="225">
        <v>2640503</v>
      </c>
      <c r="B86" s="283" t="s">
        <v>315</v>
      </c>
      <c r="C86" s="240" t="s">
        <v>268</v>
      </c>
      <c r="D86" s="255">
        <v>3168601</v>
      </c>
      <c r="E86" s="255"/>
      <c r="F86" s="228">
        <f>SUM(D86:E86)</f>
        <v>3168601</v>
      </c>
      <c r="G86" s="284">
        <v>11918919</v>
      </c>
      <c r="H86" s="284"/>
      <c r="I86" s="284">
        <f t="shared" ref="I86:I101" si="42">G86+H86</f>
        <v>11918919</v>
      </c>
      <c r="J86" s="284"/>
      <c r="K86" s="228">
        <f t="shared" ref="K86:K87" si="43">I86+J86</f>
        <v>11918919</v>
      </c>
      <c r="L86" s="256"/>
      <c r="M86" s="256"/>
      <c r="N86" s="230">
        <f>SUM(L86:M86)</f>
        <v>0</v>
      </c>
      <c r="O86" s="230"/>
      <c r="P86" s="230">
        <f t="shared" si="41"/>
        <v>0</v>
      </c>
      <c r="Q86" s="230"/>
    </row>
    <row r="87" spans="1:17">
      <c r="A87" s="225">
        <v>2640503</v>
      </c>
      <c r="B87" s="285" t="s">
        <v>316</v>
      </c>
      <c r="C87" s="240"/>
      <c r="D87" s="255"/>
      <c r="E87" s="255"/>
      <c r="F87" s="228"/>
      <c r="G87" s="228">
        <v>5000000</v>
      </c>
      <c r="H87" s="228"/>
      <c r="I87" s="228">
        <f t="shared" si="42"/>
        <v>5000000</v>
      </c>
      <c r="J87" s="228"/>
      <c r="K87" s="228">
        <f t="shared" si="43"/>
        <v>5000000</v>
      </c>
      <c r="L87" s="256"/>
      <c r="M87" s="256"/>
      <c r="N87" s="230">
        <f>SUM(L87:M87)</f>
        <v>0</v>
      </c>
      <c r="O87" s="230"/>
      <c r="P87" s="230">
        <f t="shared" si="41"/>
        <v>0</v>
      </c>
      <c r="Q87" s="230">
        <f>SUM(O87,P87)</f>
        <v>0</v>
      </c>
    </row>
    <row r="88" spans="1:17">
      <c r="A88" s="263"/>
      <c r="B88" s="263" t="s">
        <v>317</v>
      </c>
      <c r="C88" s="286"/>
      <c r="D88" s="265">
        <f>SUM(D86)</f>
        <v>3168601</v>
      </c>
      <c r="E88" s="265">
        <f>SUM(E86)</f>
        <v>0</v>
      </c>
      <c r="F88" s="265">
        <f>SUM(F86)</f>
        <v>3168601</v>
      </c>
      <c r="G88" s="265">
        <f t="shared" ref="G88:N88" si="44">SUM(G86:G87)</f>
        <v>16918919</v>
      </c>
      <c r="H88" s="265">
        <f t="shared" si="44"/>
        <v>0</v>
      </c>
      <c r="I88" s="265">
        <f t="shared" si="44"/>
        <v>16918919</v>
      </c>
      <c r="J88" s="265">
        <f t="shared" si="44"/>
        <v>0</v>
      </c>
      <c r="K88" s="265">
        <f t="shared" si="44"/>
        <v>16918919</v>
      </c>
      <c r="L88" s="214">
        <f t="shared" si="44"/>
        <v>0</v>
      </c>
      <c r="M88" s="214">
        <f t="shared" si="44"/>
        <v>0</v>
      </c>
      <c r="N88" s="238">
        <f t="shared" si="44"/>
        <v>0</v>
      </c>
      <c r="O88" s="238"/>
      <c r="P88" s="238">
        <f t="shared" si="41"/>
        <v>0</v>
      </c>
      <c r="Q88" s="238">
        <f>SUM(Q86:Q87)</f>
        <v>0</v>
      </c>
    </row>
    <row r="89" spans="1:17">
      <c r="A89" s="248" t="s">
        <v>318</v>
      </c>
      <c r="B89" s="248"/>
      <c r="C89" s="248"/>
      <c r="D89" s="281"/>
      <c r="E89" s="281"/>
      <c r="F89" s="281"/>
      <c r="G89" s="281"/>
      <c r="H89" s="281"/>
      <c r="I89" s="281"/>
      <c r="J89" s="281"/>
      <c r="K89" s="281"/>
      <c r="L89" s="282"/>
      <c r="M89" s="282"/>
      <c r="N89" s="253"/>
      <c r="O89" s="253"/>
      <c r="P89" s="253">
        <f t="shared" si="41"/>
        <v>0</v>
      </c>
      <c r="Q89" s="253">
        <f>SUM(O89,P89)</f>
        <v>0</v>
      </c>
    </row>
    <row r="90" spans="1:17">
      <c r="A90" s="226"/>
      <c r="B90" s="226" t="s">
        <v>124</v>
      </c>
      <c r="C90" s="240"/>
      <c r="D90" s="255"/>
      <c r="E90" s="255"/>
      <c r="F90" s="255"/>
      <c r="G90" s="255">
        <v>0</v>
      </c>
      <c r="H90" s="255">
        <v>10918919</v>
      </c>
      <c r="I90" s="228">
        <f t="shared" si="42"/>
        <v>10918919</v>
      </c>
      <c r="J90" s="255"/>
      <c r="K90" s="228">
        <f t="shared" ref="K90" si="45">I90+J90</f>
        <v>10918919</v>
      </c>
      <c r="L90" s="256">
        <v>10918919</v>
      </c>
      <c r="M90" s="256"/>
      <c r="N90" s="230">
        <f t="shared" ref="N90:N91" si="46">SUM(L90:M90)</f>
        <v>10918919</v>
      </c>
      <c r="O90" s="230"/>
      <c r="P90" s="230">
        <f t="shared" si="41"/>
        <v>10918919</v>
      </c>
      <c r="Q90" s="230"/>
    </row>
    <row r="91" spans="1:17">
      <c r="A91" s="226"/>
      <c r="B91" s="226" t="s">
        <v>319</v>
      </c>
      <c r="C91" s="240"/>
      <c r="D91" s="255"/>
      <c r="E91" s="255"/>
      <c r="F91" s="255"/>
      <c r="G91" s="255">
        <v>0</v>
      </c>
      <c r="H91" s="255">
        <v>10918919</v>
      </c>
      <c r="I91" s="228">
        <f t="shared" ref="I91" si="47">G91+H91</f>
        <v>10918919</v>
      </c>
      <c r="J91" s="255"/>
      <c r="K91" s="228"/>
      <c r="L91" s="256">
        <v>10918919</v>
      </c>
      <c r="M91" s="256"/>
      <c r="N91" s="230">
        <f t="shared" si="46"/>
        <v>10918919</v>
      </c>
      <c r="O91" s="230"/>
      <c r="P91" s="230">
        <f t="shared" si="41"/>
        <v>10918919</v>
      </c>
      <c r="Q91" s="230"/>
    </row>
    <row r="92" spans="1:17">
      <c r="A92" s="263"/>
      <c r="B92" s="263" t="s">
        <v>317</v>
      </c>
      <c r="C92" s="286"/>
      <c r="D92" s="265">
        <f>SUM(D90)</f>
        <v>0</v>
      </c>
      <c r="E92" s="265">
        <f>SUM(E90)</f>
        <v>0</v>
      </c>
      <c r="F92" s="265">
        <f>SUM(F90)</f>
        <v>0</v>
      </c>
      <c r="G92" s="265">
        <f t="shared" ref="G92:K92" si="48">SUM(G90:G90)</f>
        <v>0</v>
      </c>
      <c r="H92" s="265">
        <f t="shared" si="48"/>
        <v>10918919</v>
      </c>
      <c r="I92" s="265">
        <f t="shared" si="48"/>
        <v>10918919</v>
      </c>
      <c r="J92" s="265">
        <f t="shared" si="48"/>
        <v>0</v>
      </c>
      <c r="K92" s="265">
        <f t="shared" si="48"/>
        <v>10918919</v>
      </c>
      <c r="L92" s="214">
        <f>SUM(L90:L91)</f>
        <v>21837838</v>
      </c>
      <c r="M92" s="214">
        <f t="shared" ref="M92:O92" si="49">SUM(M90:M91)</f>
        <v>0</v>
      </c>
      <c r="N92" s="238">
        <f t="shared" si="49"/>
        <v>21837838</v>
      </c>
      <c r="O92" s="238">
        <f t="shared" si="49"/>
        <v>0</v>
      </c>
      <c r="P92" s="238">
        <f t="shared" si="41"/>
        <v>21837838</v>
      </c>
      <c r="Q92" s="238">
        <f>SUM(Q90:Q91)</f>
        <v>0</v>
      </c>
    </row>
    <row r="93" spans="1:17" ht="40.5">
      <c r="A93" s="225"/>
      <c r="B93" s="239" t="s">
        <v>320</v>
      </c>
      <c r="C93" s="239"/>
      <c r="D93" s="287"/>
      <c r="E93" s="287"/>
      <c r="F93" s="228"/>
      <c r="G93" s="228"/>
      <c r="H93" s="228"/>
      <c r="I93" s="228">
        <f t="shared" si="42"/>
        <v>0</v>
      </c>
      <c r="J93" s="228"/>
      <c r="K93" s="228">
        <f t="shared" ref="K93:K94" si="50">I93+J93</f>
        <v>0</v>
      </c>
      <c r="L93" s="256"/>
      <c r="M93" s="256"/>
      <c r="N93" s="230"/>
      <c r="O93" s="230"/>
      <c r="P93" s="230">
        <f t="shared" si="41"/>
        <v>0</v>
      </c>
      <c r="Q93" s="230"/>
    </row>
    <row r="94" spans="1:17">
      <c r="A94" s="225">
        <v>2630203</v>
      </c>
      <c r="B94" s="226" t="s">
        <v>321</v>
      </c>
      <c r="C94" s="240" t="s">
        <v>322</v>
      </c>
      <c r="D94" s="228">
        <v>150000000</v>
      </c>
      <c r="E94" s="228">
        <v>-145000000</v>
      </c>
      <c r="F94" s="228">
        <f>SUM(D94:E94)</f>
        <v>5000000</v>
      </c>
      <c r="G94" s="228"/>
      <c r="H94" s="228"/>
      <c r="I94" s="228">
        <f t="shared" si="42"/>
        <v>0</v>
      </c>
      <c r="J94" s="228"/>
      <c r="K94" s="228">
        <f t="shared" si="50"/>
        <v>0</v>
      </c>
      <c r="L94" s="256"/>
      <c r="M94" s="256"/>
      <c r="N94" s="230"/>
      <c r="O94" s="230"/>
      <c r="P94" s="230">
        <f t="shared" si="41"/>
        <v>0</v>
      </c>
      <c r="Q94" s="230"/>
    </row>
    <row r="95" spans="1:17">
      <c r="A95" s="263"/>
      <c r="B95" s="263" t="s">
        <v>230</v>
      </c>
      <c r="C95" s="286"/>
      <c r="D95" s="265">
        <f>SUM(D94:D94)</f>
        <v>150000000</v>
      </c>
      <c r="E95" s="265">
        <f>SUM(E94:E94)</f>
        <v>-145000000</v>
      </c>
      <c r="F95" s="265">
        <f>SUM(F94:F94)</f>
        <v>5000000</v>
      </c>
      <c r="G95" s="265">
        <f>SUM(G94:G94)</f>
        <v>0</v>
      </c>
      <c r="H95" s="265">
        <f>SUM(H94:H94)</f>
        <v>0</v>
      </c>
      <c r="I95" s="265">
        <f t="shared" si="42"/>
        <v>0</v>
      </c>
      <c r="J95" s="265">
        <f>SUM(J93:J94)</f>
        <v>0</v>
      </c>
      <c r="K95" s="265">
        <f>SUM(K93:K94)</f>
        <v>0</v>
      </c>
      <c r="L95" s="214">
        <f>SUM(L93:L94)</f>
        <v>0</v>
      </c>
      <c r="M95" s="214"/>
      <c r="N95" s="238">
        <f>SUM(N93:N94)</f>
        <v>0</v>
      </c>
      <c r="O95" s="238"/>
      <c r="P95" s="238">
        <f t="shared" si="41"/>
        <v>0</v>
      </c>
      <c r="Q95" s="238">
        <f>SUM(Q93:Q94)</f>
        <v>0</v>
      </c>
    </row>
    <row r="96" spans="1:17">
      <c r="A96" s="225"/>
      <c r="B96" s="254" t="s">
        <v>323</v>
      </c>
      <c r="C96" s="254"/>
      <c r="D96" s="260"/>
      <c r="E96" s="260"/>
      <c r="F96" s="228"/>
      <c r="G96" s="228"/>
      <c r="H96" s="228"/>
      <c r="I96" s="228">
        <f t="shared" si="42"/>
        <v>0</v>
      </c>
      <c r="J96" s="228"/>
      <c r="K96" s="228"/>
      <c r="L96" s="256"/>
      <c r="M96" s="256"/>
      <c r="N96" s="230"/>
      <c r="O96" s="230"/>
      <c r="P96" s="230">
        <f t="shared" si="41"/>
        <v>0</v>
      </c>
      <c r="Q96" s="230">
        <f>SUM(O96,P96)</f>
        <v>0</v>
      </c>
    </row>
    <row r="97" spans="1:17" ht="40.5">
      <c r="A97" s="225">
        <v>2640503</v>
      </c>
      <c r="B97" s="283" t="s">
        <v>324</v>
      </c>
      <c r="C97" s="240" t="s">
        <v>325</v>
      </c>
      <c r="D97" s="228">
        <v>250000000</v>
      </c>
      <c r="E97" s="228">
        <v>67192656</v>
      </c>
      <c r="F97" s="228">
        <f>SUM(D97:E97)</f>
        <v>317192656</v>
      </c>
      <c r="G97" s="228">
        <v>251515512</v>
      </c>
      <c r="H97" s="228">
        <v>-100000000</v>
      </c>
      <c r="I97" s="228">
        <f t="shared" si="42"/>
        <v>151515512</v>
      </c>
      <c r="J97" s="228"/>
      <c r="K97" s="228">
        <f t="shared" ref="K97:K98" si="51">I97+J97</f>
        <v>151515512</v>
      </c>
      <c r="L97" s="256">
        <f>231250000</f>
        <v>231250000</v>
      </c>
      <c r="M97" s="256">
        <v>0</v>
      </c>
      <c r="N97" s="230">
        <f t="shared" ref="N97:N101" si="52">SUM(L97:M97)</f>
        <v>231250000</v>
      </c>
      <c r="O97" s="230"/>
      <c r="P97" s="230">
        <f t="shared" si="41"/>
        <v>231250000</v>
      </c>
      <c r="Q97" s="230">
        <v>105000000</v>
      </c>
    </row>
    <row r="98" spans="1:17" ht="40.5">
      <c r="A98" s="225">
        <v>2630203</v>
      </c>
      <c r="B98" s="283" t="s">
        <v>326</v>
      </c>
      <c r="C98" s="240" t="s">
        <v>325</v>
      </c>
      <c r="D98" s="228">
        <v>5000000</v>
      </c>
      <c r="E98" s="228">
        <v>5000000</v>
      </c>
      <c r="F98" s="228">
        <f>SUM(D98:E98)</f>
        <v>10000000</v>
      </c>
      <c r="G98" s="228">
        <v>10000000</v>
      </c>
      <c r="H98" s="228"/>
      <c r="I98" s="228">
        <f t="shared" si="42"/>
        <v>10000000</v>
      </c>
      <c r="J98" s="228"/>
      <c r="K98" s="228">
        <f t="shared" si="51"/>
        <v>10000000</v>
      </c>
      <c r="L98" s="256">
        <v>5000000</v>
      </c>
      <c r="M98" s="256">
        <v>0</v>
      </c>
      <c r="N98" s="230">
        <f t="shared" si="52"/>
        <v>5000000</v>
      </c>
      <c r="O98" s="230"/>
      <c r="P98" s="230">
        <f t="shared" si="41"/>
        <v>5000000</v>
      </c>
      <c r="Q98" s="230"/>
    </row>
    <row r="99" spans="1:17">
      <c r="A99" s="263"/>
      <c r="B99" s="263" t="s">
        <v>230</v>
      </c>
      <c r="C99" s="286"/>
      <c r="D99" s="265">
        <f t="shared" ref="D99:O99" si="53">SUM(D97:D98)</f>
        <v>255000000</v>
      </c>
      <c r="E99" s="265">
        <f t="shared" si="53"/>
        <v>72192656</v>
      </c>
      <c r="F99" s="265">
        <f t="shared" si="53"/>
        <v>327192656</v>
      </c>
      <c r="G99" s="265">
        <f t="shared" si="53"/>
        <v>261515512</v>
      </c>
      <c r="H99" s="265">
        <f t="shared" si="53"/>
        <v>-100000000</v>
      </c>
      <c r="I99" s="265">
        <f t="shared" si="53"/>
        <v>161515512</v>
      </c>
      <c r="J99" s="265">
        <f t="shared" si="53"/>
        <v>0</v>
      </c>
      <c r="K99" s="265">
        <f t="shared" si="53"/>
        <v>161515512</v>
      </c>
      <c r="L99" s="214">
        <f t="shared" si="53"/>
        <v>236250000</v>
      </c>
      <c r="M99" s="214">
        <f t="shared" si="53"/>
        <v>0</v>
      </c>
      <c r="N99" s="238">
        <f t="shared" si="53"/>
        <v>236250000</v>
      </c>
      <c r="O99" s="238">
        <f t="shared" si="53"/>
        <v>0</v>
      </c>
      <c r="P99" s="238">
        <f t="shared" si="41"/>
        <v>236250000</v>
      </c>
      <c r="Q99" s="238">
        <f>SUM(Q97:Q98)</f>
        <v>105000000</v>
      </c>
    </row>
    <row r="100" spans="1:17">
      <c r="A100" s="225"/>
      <c r="B100" s="239" t="s">
        <v>327</v>
      </c>
      <c r="C100" s="254"/>
      <c r="D100" s="287"/>
      <c r="E100" s="287"/>
      <c r="F100" s="228"/>
      <c r="G100" s="228"/>
      <c r="H100" s="228"/>
      <c r="I100" s="228">
        <f t="shared" si="42"/>
        <v>0</v>
      </c>
      <c r="J100" s="228"/>
      <c r="K100" s="228">
        <f t="shared" ref="K100:K101" si="54">I100+J100</f>
        <v>0</v>
      </c>
      <c r="L100" s="256"/>
      <c r="M100" s="256"/>
      <c r="N100" s="230">
        <f t="shared" si="52"/>
        <v>0</v>
      </c>
      <c r="O100" s="230"/>
      <c r="P100" s="230">
        <f t="shared" si="41"/>
        <v>0</v>
      </c>
      <c r="Q100" s="230">
        <f>SUM(O100,P100)</f>
        <v>0</v>
      </c>
    </row>
    <row r="101" spans="1:17">
      <c r="A101" s="225">
        <v>3111120</v>
      </c>
      <c r="B101" s="225" t="s">
        <v>328</v>
      </c>
      <c r="C101" s="225" t="s">
        <v>329</v>
      </c>
      <c r="D101" s="255">
        <v>3000000</v>
      </c>
      <c r="E101" s="255">
        <v>-3000000</v>
      </c>
      <c r="F101" s="228">
        <f>SUM(D101:E101)</f>
        <v>0</v>
      </c>
      <c r="G101" s="228">
        <v>500000</v>
      </c>
      <c r="H101" s="228">
        <v>-500000</v>
      </c>
      <c r="I101" s="228">
        <f t="shared" si="42"/>
        <v>0</v>
      </c>
      <c r="J101" s="228"/>
      <c r="K101" s="228">
        <f t="shared" si="54"/>
        <v>0</v>
      </c>
      <c r="L101" s="256"/>
      <c r="M101" s="256"/>
      <c r="N101" s="230">
        <f t="shared" si="52"/>
        <v>0</v>
      </c>
      <c r="O101" s="230"/>
      <c r="P101" s="230">
        <f t="shared" si="41"/>
        <v>0</v>
      </c>
      <c r="Q101" s="230"/>
    </row>
    <row r="102" spans="1:17">
      <c r="A102" s="263"/>
      <c r="B102" s="263" t="s">
        <v>317</v>
      </c>
      <c r="C102" s="286"/>
      <c r="D102" s="265">
        <f>SUM(D101)</f>
        <v>3000000</v>
      </c>
      <c r="E102" s="265">
        <f>SUM(E101)</f>
        <v>-3000000</v>
      </c>
      <c r="F102" s="265">
        <f>SUM(F101)</f>
        <v>0</v>
      </c>
      <c r="G102" s="265">
        <f>SUM(G101)</f>
        <v>500000</v>
      </c>
      <c r="H102" s="265">
        <f>SUM(H101)</f>
        <v>-500000</v>
      </c>
      <c r="I102" s="265">
        <f>SUM(I100:I101)</f>
        <v>0</v>
      </c>
      <c r="J102" s="265">
        <f>SUM(J101)</f>
        <v>0</v>
      </c>
      <c r="K102" s="265">
        <f>SUM(K101)</f>
        <v>0</v>
      </c>
      <c r="L102" s="214">
        <f>SUM(L100:L101)</f>
        <v>0</v>
      </c>
      <c r="M102" s="214">
        <f t="shared" ref="M102:N102" si="55">SUM(M100:M101)</f>
        <v>0</v>
      </c>
      <c r="N102" s="238">
        <f t="shared" si="55"/>
        <v>0</v>
      </c>
      <c r="O102" s="238"/>
      <c r="P102" s="238">
        <f t="shared" si="41"/>
        <v>0</v>
      </c>
      <c r="Q102" s="238">
        <f>SUM(Q101)</f>
        <v>0</v>
      </c>
    </row>
    <row r="103" spans="1:17">
      <c r="A103" s="248" t="s">
        <v>330</v>
      </c>
      <c r="B103" s="248"/>
      <c r="C103" s="248"/>
      <c r="D103" s="281"/>
      <c r="E103" s="281"/>
      <c r="F103" s="281"/>
      <c r="G103" s="281"/>
      <c r="H103" s="281"/>
      <c r="I103" s="281"/>
      <c r="J103" s="281"/>
      <c r="K103" s="281"/>
      <c r="L103" s="282"/>
      <c r="M103" s="282"/>
      <c r="N103" s="253"/>
      <c r="O103" s="253"/>
      <c r="P103" s="253">
        <f t="shared" si="41"/>
        <v>0</v>
      </c>
      <c r="Q103" s="253">
        <f>SUM(O103,P103)</f>
        <v>0</v>
      </c>
    </row>
    <row r="104" spans="1:17">
      <c r="A104" s="225">
        <v>3110599</v>
      </c>
      <c r="B104" s="283" t="s">
        <v>331</v>
      </c>
      <c r="C104" s="240" t="s">
        <v>332</v>
      </c>
      <c r="D104" s="288"/>
      <c r="E104" s="288"/>
      <c r="F104" s="288"/>
      <c r="G104" s="288"/>
      <c r="H104" s="288"/>
      <c r="I104" s="288"/>
      <c r="J104" s="288"/>
      <c r="K104" s="288"/>
      <c r="L104" s="256">
        <v>1500000</v>
      </c>
      <c r="M104" s="256"/>
      <c r="N104" s="230">
        <f t="shared" ref="N104:N110" si="56">SUM(L104:M104)</f>
        <v>1500000</v>
      </c>
      <c r="O104" s="230"/>
      <c r="P104" s="230">
        <f t="shared" si="41"/>
        <v>1500000</v>
      </c>
      <c r="Q104" s="230"/>
    </row>
    <row r="105" spans="1:17">
      <c r="A105" s="225">
        <v>3110599</v>
      </c>
      <c r="B105" s="283" t="s">
        <v>333</v>
      </c>
      <c r="C105" s="240" t="s">
        <v>334</v>
      </c>
      <c r="D105" s="288"/>
      <c r="E105" s="288"/>
      <c r="F105" s="288"/>
      <c r="G105" s="288"/>
      <c r="H105" s="288"/>
      <c r="I105" s="288"/>
      <c r="J105" s="288"/>
      <c r="K105" s="288"/>
      <c r="L105" s="256">
        <v>2000000</v>
      </c>
      <c r="M105" s="256"/>
      <c r="N105" s="230">
        <f t="shared" si="56"/>
        <v>2000000</v>
      </c>
      <c r="O105" s="230"/>
      <c r="P105" s="230">
        <f t="shared" si="41"/>
        <v>2000000</v>
      </c>
      <c r="Q105" s="230"/>
    </row>
    <row r="106" spans="1:17">
      <c r="A106" s="225">
        <v>3110599</v>
      </c>
      <c r="B106" s="283" t="s">
        <v>335</v>
      </c>
      <c r="C106" s="240" t="s">
        <v>334</v>
      </c>
      <c r="D106" s="288"/>
      <c r="E106" s="288"/>
      <c r="F106" s="288"/>
      <c r="G106" s="288"/>
      <c r="H106" s="288"/>
      <c r="I106" s="288"/>
      <c r="J106" s="288"/>
      <c r="K106" s="288"/>
      <c r="L106" s="256">
        <v>3000000</v>
      </c>
      <c r="M106" s="256"/>
      <c r="N106" s="230">
        <f t="shared" si="56"/>
        <v>3000000</v>
      </c>
      <c r="O106" s="230"/>
      <c r="P106" s="230">
        <f t="shared" si="41"/>
        <v>3000000</v>
      </c>
      <c r="Q106" s="230"/>
    </row>
    <row r="107" spans="1:17">
      <c r="A107" s="225">
        <v>3110599</v>
      </c>
      <c r="B107" s="283" t="s">
        <v>336</v>
      </c>
      <c r="C107" s="240" t="s">
        <v>337</v>
      </c>
      <c r="D107" s="288"/>
      <c r="E107" s="288"/>
      <c r="F107" s="288"/>
      <c r="G107" s="288"/>
      <c r="H107" s="288"/>
      <c r="I107" s="288"/>
      <c r="J107" s="288"/>
      <c r="K107" s="288"/>
      <c r="L107" s="256">
        <v>3000000</v>
      </c>
      <c r="M107" s="256"/>
      <c r="N107" s="230">
        <f t="shared" si="56"/>
        <v>3000000</v>
      </c>
      <c r="O107" s="230"/>
      <c r="P107" s="230">
        <f t="shared" si="41"/>
        <v>3000000</v>
      </c>
      <c r="Q107" s="230"/>
    </row>
    <row r="108" spans="1:17" ht="40.5">
      <c r="A108" s="225">
        <v>3110599</v>
      </c>
      <c r="B108" s="283" t="s">
        <v>338</v>
      </c>
      <c r="C108" s="240" t="s">
        <v>239</v>
      </c>
      <c r="D108" s="288"/>
      <c r="E108" s="288"/>
      <c r="F108" s="288"/>
      <c r="G108" s="288"/>
      <c r="H108" s="288"/>
      <c r="I108" s="288"/>
      <c r="J108" s="288"/>
      <c r="K108" s="288"/>
      <c r="L108" s="256">
        <v>1000000</v>
      </c>
      <c r="M108" s="256"/>
      <c r="N108" s="230">
        <f t="shared" si="56"/>
        <v>1000000</v>
      </c>
      <c r="O108" s="230"/>
      <c r="P108" s="230">
        <f t="shared" si="41"/>
        <v>1000000</v>
      </c>
      <c r="Q108" s="230"/>
    </row>
    <row r="109" spans="1:17">
      <c r="A109" s="225">
        <v>3110599</v>
      </c>
      <c r="B109" s="283" t="s">
        <v>339</v>
      </c>
      <c r="C109" s="240" t="s">
        <v>340</v>
      </c>
      <c r="D109" s="288"/>
      <c r="E109" s="288"/>
      <c r="F109" s="288"/>
      <c r="G109" s="288"/>
      <c r="H109" s="288"/>
      <c r="I109" s="288"/>
      <c r="J109" s="288"/>
      <c r="K109" s="288"/>
      <c r="L109" s="256">
        <v>2000000</v>
      </c>
      <c r="M109" s="256"/>
      <c r="N109" s="230">
        <f t="shared" si="56"/>
        <v>2000000</v>
      </c>
      <c r="O109" s="230"/>
      <c r="P109" s="230">
        <f t="shared" si="41"/>
        <v>2000000</v>
      </c>
      <c r="Q109" s="230"/>
    </row>
    <row r="110" spans="1:17">
      <c r="A110" s="225">
        <v>3110599</v>
      </c>
      <c r="B110" s="283" t="s">
        <v>341</v>
      </c>
      <c r="C110" s="240" t="s">
        <v>259</v>
      </c>
      <c r="D110" s="288"/>
      <c r="E110" s="288"/>
      <c r="F110" s="288"/>
      <c r="G110" s="288"/>
      <c r="H110" s="288"/>
      <c r="I110" s="288"/>
      <c r="J110" s="288"/>
      <c r="K110" s="288"/>
      <c r="L110" s="256">
        <v>442500</v>
      </c>
      <c r="M110" s="256"/>
      <c r="N110" s="230">
        <f t="shared" si="56"/>
        <v>442500</v>
      </c>
      <c r="O110" s="230"/>
      <c r="P110" s="230">
        <f t="shared" si="41"/>
        <v>442500</v>
      </c>
      <c r="Q110" s="230"/>
    </row>
    <row r="111" spans="1:17">
      <c r="A111" s="225"/>
      <c r="B111" s="283" t="s">
        <v>342</v>
      </c>
      <c r="C111" s="240" t="s">
        <v>329</v>
      </c>
      <c r="D111" s="288"/>
      <c r="E111" s="288"/>
      <c r="F111" s="288"/>
      <c r="G111" s="288"/>
      <c r="H111" s="288"/>
      <c r="I111" s="288"/>
      <c r="J111" s="288"/>
      <c r="K111" s="288"/>
      <c r="L111" s="256"/>
      <c r="M111" s="256"/>
      <c r="N111" s="230"/>
      <c r="O111" s="230"/>
      <c r="P111" s="230"/>
      <c r="Q111" s="230">
        <v>4000000</v>
      </c>
    </row>
    <row r="112" spans="1:17">
      <c r="A112" s="225"/>
      <c r="B112" s="283" t="s">
        <v>343</v>
      </c>
      <c r="C112" s="240" t="s">
        <v>228</v>
      </c>
      <c r="D112" s="288"/>
      <c r="E112" s="288"/>
      <c r="F112" s="288"/>
      <c r="G112" s="288"/>
      <c r="H112" s="288"/>
      <c r="I112" s="288"/>
      <c r="J112" s="288"/>
      <c r="K112" s="288"/>
      <c r="L112" s="256"/>
      <c r="M112" s="256"/>
      <c r="N112" s="230"/>
      <c r="O112" s="230"/>
      <c r="P112" s="230"/>
      <c r="Q112" s="230">
        <v>4500000</v>
      </c>
    </row>
    <row r="113" spans="1:17">
      <c r="A113" s="225"/>
      <c r="B113" s="283" t="s">
        <v>344</v>
      </c>
      <c r="C113" s="240" t="s">
        <v>329</v>
      </c>
      <c r="D113" s="288"/>
      <c r="E113" s="288"/>
      <c r="F113" s="288"/>
      <c r="G113" s="288"/>
      <c r="H113" s="288"/>
      <c r="I113" s="288"/>
      <c r="J113" s="288"/>
      <c r="K113" s="288"/>
      <c r="L113" s="256"/>
      <c r="M113" s="256"/>
      <c r="N113" s="230"/>
      <c r="O113" s="230"/>
      <c r="P113" s="230"/>
      <c r="Q113" s="230">
        <v>3000000</v>
      </c>
    </row>
    <row r="114" spans="1:17">
      <c r="A114" s="225"/>
      <c r="B114" s="283" t="s">
        <v>345</v>
      </c>
      <c r="C114" s="240"/>
      <c r="D114" s="288"/>
      <c r="E114" s="288"/>
      <c r="F114" s="288"/>
      <c r="G114" s="288"/>
      <c r="H114" s="288"/>
      <c r="I114" s="288"/>
      <c r="J114" s="288"/>
      <c r="K114" s="288"/>
      <c r="L114" s="256"/>
      <c r="M114" s="256"/>
      <c r="N114" s="230"/>
      <c r="O114" s="230"/>
      <c r="P114" s="230"/>
      <c r="Q114" s="230">
        <v>7000000</v>
      </c>
    </row>
    <row r="115" spans="1:17">
      <c r="A115" s="225"/>
      <c r="B115" s="283" t="s">
        <v>346</v>
      </c>
      <c r="C115" s="240"/>
      <c r="D115" s="288"/>
      <c r="E115" s="288"/>
      <c r="F115" s="288"/>
      <c r="G115" s="288"/>
      <c r="H115" s="288"/>
      <c r="I115" s="288"/>
      <c r="J115" s="288"/>
      <c r="K115" s="288"/>
      <c r="L115" s="256"/>
      <c r="M115" s="256"/>
      <c r="N115" s="230"/>
      <c r="O115" s="230"/>
      <c r="P115" s="230"/>
      <c r="Q115" s="230">
        <v>1597592</v>
      </c>
    </row>
    <row r="116" spans="1:17">
      <c r="A116" s="225"/>
      <c r="B116" s="283" t="s">
        <v>347</v>
      </c>
      <c r="C116" s="240"/>
      <c r="D116" s="288"/>
      <c r="E116" s="288"/>
      <c r="F116" s="288"/>
      <c r="G116" s="288"/>
      <c r="H116" s="288"/>
      <c r="I116" s="288"/>
      <c r="J116" s="288"/>
      <c r="K116" s="288"/>
      <c r="L116" s="256"/>
      <c r="M116" s="256"/>
      <c r="N116" s="230"/>
      <c r="O116" s="230"/>
      <c r="P116" s="230"/>
      <c r="Q116" s="230">
        <v>1149200</v>
      </c>
    </row>
    <row r="117" spans="1:17">
      <c r="A117" s="225"/>
      <c r="B117" s="283" t="s">
        <v>348</v>
      </c>
      <c r="C117" s="240"/>
      <c r="D117" s="288"/>
      <c r="E117" s="288"/>
      <c r="F117" s="288"/>
      <c r="G117" s="288"/>
      <c r="H117" s="288"/>
      <c r="I117" s="288"/>
      <c r="J117" s="288"/>
      <c r="K117" s="288"/>
      <c r="L117" s="256"/>
      <c r="M117" s="256"/>
      <c r="N117" s="230"/>
      <c r="O117" s="230"/>
      <c r="P117" s="230"/>
      <c r="Q117" s="230">
        <v>531250</v>
      </c>
    </row>
    <row r="118" spans="1:17">
      <c r="A118" s="263"/>
      <c r="B118" s="263" t="s">
        <v>317</v>
      </c>
      <c r="C118" s="286"/>
      <c r="D118" s="265" t="e">
        <f>SUM(#REF!)</f>
        <v>#REF!</v>
      </c>
      <c r="E118" s="265" t="e">
        <f>SUM(#REF!)</f>
        <v>#REF!</v>
      </c>
      <c r="F118" s="265" t="e">
        <f>SUM(#REF!)</f>
        <v>#REF!</v>
      </c>
      <c r="G118" s="265" t="e">
        <f>SUM(#REF!)</f>
        <v>#REF!</v>
      </c>
      <c r="H118" s="265" t="e">
        <f>SUM(#REF!)</f>
        <v>#REF!</v>
      </c>
      <c r="I118" s="265" t="e">
        <f>SUM(#REF!)</f>
        <v>#REF!</v>
      </c>
      <c r="J118" s="265" t="e">
        <f>SUM(#REF!)</f>
        <v>#REF!</v>
      </c>
      <c r="K118" s="265" t="e">
        <f>SUM(#REF!)</f>
        <v>#REF!</v>
      </c>
      <c r="L118" s="214">
        <f>SUM(L104:L110)</f>
        <v>12942500</v>
      </c>
      <c r="M118" s="214">
        <f>SUM(M104:M110)</f>
        <v>0</v>
      </c>
      <c r="N118" s="238">
        <f>SUM(N104:N110)</f>
        <v>12942500</v>
      </c>
      <c r="O118" s="238">
        <f>SUM(O104:O110)</f>
        <v>0</v>
      </c>
      <c r="P118" s="238">
        <f t="shared" ref="P118:P129" si="57">SUM(N118,O118)</f>
        <v>12942500</v>
      </c>
      <c r="Q118" s="238">
        <f>SUM(Q104:Q117)</f>
        <v>21778042</v>
      </c>
    </row>
    <row r="119" spans="1:17">
      <c r="A119" s="248" t="s">
        <v>349</v>
      </c>
      <c r="B119" s="248"/>
      <c r="C119" s="248"/>
      <c r="D119" s="281"/>
      <c r="E119" s="281"/>
      <c r="F119" s="281"/>
      <c r="G119" s="281"/>
      <c r="H119" s="281"/>
      <c r="I119" s="281"/>
      <c r="J119" s="281"/>
      <c r="K119" s="281"/>
      <c r="L119" s="282"/>
      <c r="M119" s="282"/>
      <c r="N119" s="253"/>
      <c r="O119" s="253"/>
      <c r="P119" s="253">
        <f t="shared" si="57"/>
        <v>0</v>
      </c>
      <c r="Q119" s="253">
        <f>SUM(O119,P119)</f>
        <v>0</v>
      </c>
    </row>
    <row r="120" spans="1:17" ht="40.5">
      <c r="A120" s="225"/>
      <c r="B120" s="283" t="s">
        <v>350</v>
      </c>
      <c r="C120" s="225" t="s">
        <v>329</v>
      </c>
      <c r="D120" s="289">
        <v>1000000</v>
      </c>
      <c r="E120" s="289"/>
      <c r="F120" s="228">
        <f>SUM(D120:E120)</f>
        <v>1000000</v>
      </c>
      <c r="G120" s="228">
        <v>1000000</v>
      </c>
      <c r="H120" s="228">
        <v>-500000</v>
      </c>
      <c r="I120" s="228">
        <f>G120+H120</f>
        <v>500000</v>
      </c>
      <c r="J120" s="228"/>
      <c r="K120" s="228">
        <f t="shared" ref="K120" si="58">I120+J120</f>
        <v>500000</v>
      </c>
      <c r="L120" s="256"/>
      <c r="M120" s="256"/>
      <c r="N120" s="230">
        <f>SUM(L120:M120)</f>
        <v>0</v>
      </c>
      <c r="O120" s="230"/>
      <c r="P120" s="230">
        <f t="shared" si="57"/>
        <v>0</v>
      </c>
      <c r="Q120" s="230"/>
    </row>
    <row r="121" spans="1:17">
      <c r="A121" s="225"/>
      <c r="B121" s="283" t="s">
        <v>351</v>
      </c>
      <c r="C121" s="225"/>
      <c r="D121" s="289"/>
      <c r="E121" s="289"/>
      <c r="F121" s="228"/>
      <c r="G121" s="228"/>
      <c r="H121" s="228"/>
      <c r="I121" s="228"/>
      <c r="J121" s="228"/>
      <c r="K121" s="228"/>
      <c r="L121" s="256"/>
      <c r="M121" s="256"/>
      <c r="N121" s="230">
        <f>SUM(L121:M121)</f>
        <v>0</v>
      </c>
      <c r="O121" s="230"/>
      <c r="P121" s="230">
        <f t="shared" si="57"/>
        <v>0</v>
      </c>
      <c r="Q121" s="230"/>
    </row>
    <row r="122" spans="1:17">
      <c r="A122" s="263"/>
      <c r="B122" s="290" t="s">
        <v>317</v>
      </c>
      <c r="C122" s="286"/>
      <c r="D122" s="291">
        <f>SUM(D120)</f>
        <v>1000000</v>
      </c>
      <c r="E122" s="291">
        <f>SUM(E120)</f>
        <v>0</v>
      </c>
      <c r="F122" s="291">
        <f>SUM(F120)</f>
        <v>1000000</v>
      </c>
      <c r="G122" s="291" t="e">
        <f>SUM(G120+#REF!)</f>
        <v>#REF!</v>
      </c>
      <c r="H122" s="291" t="e">
        <f>SUM(H120+#REF!)</f>
        <v>#REF!</v>
      </c>
      <c r="I122" s="291">
        <f>SUM(I120)</f>
        <v>500000</v>
      </c>
      <c r="J122" s="291">
        <f>SUM(J120)</f>
        <v>0</v>
      </c>
      <c r="K122" s="291">
        <f>SUM(K120)</f>
        <v>500000</v>
      </c>
      <c r="L122" s="219">
        <f>SUM(L120:L121)</f>
        <v>0</v>
      </c>
      <c r="M122" s="219">
        <f>SUM(M120:M121)</f>
        <v>0</v>
      </c>
      <c r="N122" s="292">
        <f>SUM(N120:N121)</f>
        <v>0</v>
      </c>
      <c r="O122" s="292">
        <f>SUM(O120:O121)</f>
        <v>0</v>
      </c>
      <c r="P122" s="292">
        <f t="shared" si="57"/>
        <v>0</v>
      </c>
      <c r="Q122" s="292">
        <f>SUM(Q120:Q121)</f>
        <v>0</v>
      </c>
    </row>
    <row r="123" spans="1:17">
      <c r="A123" s="248" t="s">
        <v>352</v>
      </c>
      <c r="B123" s="248"/>
      <c r="C123" s="248"/>
      <c r="D123" s="281"/>
      <c r="E123" s="281"/>
      <c r="F123" s="281"/>
      <c r="G123" s="281"/>
      <c r="H123" s="281"/>
      <c r="I123" s="281"/>
      <c r="J123" s="281"/>
      <c r="K123" s="281"/>
      <c r="L123" s="282"/>
      <c r="M123" s="282"/>
      <c r="N123" s="253"/>
      <c r="O123" s="253"/>
      <c r="P123" s="253">
        <f t="shared" si="57"/>
        <v>0</v>
      </c>
      <c r="Q123" s="253">
        <f>SUM(O123,P123)</f>
        <v>0</v>
      </c>
    </row>
    <row r="124" spans="1:17">
      <c r="A124" s="225">
        <v>3111299</v>
      </c>
      <c r="B124" s="226" t="s">
        <v>353</v>
      </c>
      <c r="C124" s="225" t="s">
        <v>354</v>
      </c>
      <c r="D124" s="289">
        <v>4500000</v>
      </c>
      <c r="E124" s="289"/>
      <c r="F124" s="228">
        <f>SUM(D124:E124)</f>
        <v>4500000</v>
      </c>
      <c r="G124" s="228">
        <f>SUM(E124:F124)</f>
        <v>4500000</v>
      </c>
      <c r="H124" s="228">
        <v>-4500000</v>
      </c>
      <c r="I124" s="228">
        <f>G124+H124</f>
        <v>0</v>
      </c>
      <c r="J124" s="228"/>
      <c r="K124" s="228">
        <f t="shared" ref="K124" si="59">I124+J124</f>
        <v>0</v>
      </c>
      <c r="L124" s="256"/>
      <c r="M124" s="256"/>
      <c r="N124" s="230">
        <f>SUM(K124:M124)</f>
        <v>0</v>
      </c>
      <c r="O124" s="230"/>
      <c r="P124" s="230">
        <f t="shared" si="57"/>
        <v>0</v>
      </c>
      <c r="Q124" s="230"/>
    </row>
    <row r="125" spans="1:17">
      <c r="A125" s="293">
        <v>3111399</v>
      </c>
      <c r="B125" s="225" t="s">
        <v>355</v>
      </c>
      <c r="C125" s="226" t="s">
        <v>356</v>
      </c>
      <c r="D125" s="289"/>
      <c r="E125" s="289"/>
      <c r="F125" s="228"/>
      <c r="G125" s="228"/>
      <c r="H125" s="228"/>
      <c r="I125" s="228"/>
      <c r="J125" s="228"/>
      <c r="K125" s="228"/>
      <c r="L125" s="256"/>
      <c r="M125" s="256"/>
      <c r="N125" s="230">
        <f>SUM(K125:M125)</f>
        <v>0</v>
      </c>
      <c r="O125" s="230"/>
      <c r="P125" s="230">
        <f t="shared" si="57"/>
        <v>0</v>
      </c>
      <c r="Q125" s="230"/>
    </row>
    <row r="126" spans="1:17">
      <c r="A126" s="263"/>
      <c r="B126" s="290" t="s">
        <v>317</v>
      </c>
      <c r="C126" s="286"/>
      <c r="D126" s="291">
        <f>SUM(D124:D124)</f>
        <v>4500000</v>
      </c>
      <c r="E126" s="291">
        <f>SUM(E124:E124)</f>
        <v>0</v>
      </c>
      <c r="F126" s="291">
        <f>SUM(F124:F124)</f>
        <v>4500000</v>
      </c>
      <c r="G126" s="291">
        <f>SUM(G124:G124)</f>
        <v>4500000</v>
      </c>
      <c r="H126" s="291">
        <f>SUM(H124:H124)</f>
        <v>-4500000</v>
      </c>
      <c r="I126" s="291">
        <f>SUM(I124)</f>
        <v>0</v>
      </c>
      <c r="J126" s="291">
        <f>SUM(J124)</f>
        <v>0</v>
      </c>
      <c r="K126" s="291">
        <f>SUM(K124)</f>
        <v>0</v>
      </c>
      <c r="L126" s="219">
        <f>SUM(L124:L125)</f>
        <v>0</v>
      </c>
      <c r="M126" s="219">
        <f t="shared" ref="M126:O126" si="60">SUM(M124:M125)</f>
        <v>0</v>
      </c>
      <c r="N126" s="294">
        <f t="shared" si="60"/>
        <v>0</v>
      </c>
      <c r="O126" s="294">
        <f t="shared" si="60"/>
        <v>0</v>
      </c>
      <c r="P126" s="294">
        <f t="shared" si="57"/>
        <v>0</v>
      </c>
      <c r="Q126" s="294">
        <f>SUM(Q124:Q125)</f>
        <v>0</v>
      </c>
    </row>
    <row r="127" spans="1:17">
      <c r="A127" s="248" t="s">
        <v>357</v>
      </c>
      <c r="B127" s="248"/>
      <c r="C127" s="248"/>
      <c r="D127" s="281"/>
      <c r="E127" s="281"/>
      <c r="F127" s="281"/>
      <c r="G127" s="281"/>
      <c r="H127" s="281"/>
      <c r="I127" s="281"/>
      <c r="J127" s="281"/>
      <c r="K127" s="281"/>
      <c r="L127" s="282"/>
      <c r="M127" s="282"/>
      <c r="N127" s="253"/>
      <c r="O127" s="253"/>
      <c r="P127" s="253">
        <f t="shared" si="57"/>
        <v>0</v>
      </c>
      <c r="Q127" s="253">
        <f>SUM(O127,P127)</f>
        <v>0</v>
      </c>
    </row>
    <row r="128" spans="1:17">
      <c r="A128" s="295">
        <v>3111399</v>
      </c>
      <c r="B128" s="225" t="s">
        <v>358</v>
      </c>
      <c r="C128" s="296" t="s">
        <v>359</v>
      </c>
      <c r="D128" s="255"/>
      <c r="E128" s="255"/>
      <c r="F128" s="228"/>
      <c r="G128" s="255"/>
      <c r="H128" s="255"/>
      <c r="I128" s="255"/>
      <c r="J128" s="255"/>
      <c r="K128" s="228">
        <v>15000000</v>
      </c>
      <c r="L128" s="256">
        <v>15000000</v>
      </c>
      <c r="M128" s="256"/>
      <c r="N128" s="230">
        <v>15000000</v>
      </c>
      <c r="O128" s="230"/>
      <c r="P128" s="230">
        <f t="shared" si="57"/>
        <v>15000000</v>
      </c>
      <c r="Q128" s="230"/>
    </row>
    <row r="129" spans="1:17">
      <c r="A129" s="295">
        <v>3111399</v>
      </c>
      <c r="B129" s="225" t="s">
        <v>360</v>
      </c>
      <c r="C129" s="296" t="s">
        <v>359</v>
      </c>
      <c r="D129" s="255"/>
      <c r="E129" s="255"/>
      <c r="F129" s="228"/>
      <c r="G129" s="255"/>
      <c r="H129" s="255"/>
      <c r="I129" s="255"/>
      <c r="J129" s="255"/>
      <c r="K129" s="228"/>
      <c r="L129" s="256">
        <v>20000000</v>
      </c>
      <c r="M129" s="256"/>
      <c r="N129" s="230">
        <v>20000000</v>
      </c>
      <c r="O129" s="230"/>
      <c r="P129" s="230">
        <f t="shared" si="57"/>
        <v>20000000</v>
      </c>
      <c r="Q129" s="230"/>
    </row>
    <row r="130" spans="1:17">
      <c r="A130" s="295"/>
      <c r="B130" s="225" t="s">
        <v>361</v>
      </c>
      <c r="C130" s="296"/>
      <c r="D130" s="255"/>
      <c r="E130" s="255"/>
      <c r="F130" s="228"/>
      <c r="G130" s="255"/>
      <c r="H130" s="255"/>
      <c r="I130" s="255"/>
      <c r="J130" s="255"/>
      <c r="K130" s="228"/>
      <c r="L130" s="256"/>
      <c r="M130" s="256"/>
      <c r="N130" s="230"/>
      <c r="O130" s="230"/>
      <c r="P130" s="230"/>
      <c r="Q130" s="230">
        <v>17000000</v>
      </c>
    </row>
    <row r="131" spans="1:17">
      <c r="A131" s="295"/>
      <c r="B131" s="225" t="s">
        <v>362</v>
      </c>
      <c r="C131" s="296"/>
      <c r="D131" s="255"/>
      <c r="E131" s="255"/>
      <c r="F131" s="228"/>
      <c r="G131" s="255"/>
      <c r="H131" s="255"/>
      <c r="I131" s="255"/>
      <c r="J131" s="255"/>
      <c r="K131" s="228"/>
      <c r="L131" s="256"/>
      <c r="M131" s="256"/>
      <c r="N131" s="230"/>
      <c r="O131" s="230"/>
      <c r="P131" s="230"/>
      <c r="Q131" s="230">
        <v>15000000</v>
      </c>
    </row>
    <row r="132" spans="1:17">
      <c r="A132" s="295"/>
      <c r="B132" s="225" t="s">
        <v>363</v>
      </c>
      <c r="C132" s="296"/>
      <c r="D132" s="255"/>
      <c r="E132" s="255"/>
      <c r="F132" s="228"/>
      <c r="G132" s="255"/>
      <c r="H132" s="255"/>
      <c r="I132" s="255"/>
      <c r="J132" s="255"/>
      <c r="K132" s="228"/>
      <c r="L132" s="256"/>
      <c r="M132" s="256"/>
      <c r="N132" s="230"/>
      <c r="O132" s="230"/>
      <c r="P132" s="230"/>
      <c r="Q132" s="230">
        <v>20000000</v>
      </c>
    </row>
    <row r="133" spans="1:17">
      <c r="A133" s="295"/>
      <c r="B133" s="225" t="s">
        <v>364</v>
      </c>
      <c r="C133" s="296"/>
      <c r="D133" s="255"/>
      <c r="E133" s="255"/>
      <c r="F133" s="228"/>
      <c r="G133" s="255"/>
      <c r="H133" s="255"/>
      <c r="I133" s="255"/>
      <c r="J133" s="255"/>
      <c r="K133" s="228"/>
      <c r="L133" s="256"/>
      <c r="M133" s="256"/>
      <c r="N133" s="230"/>
      <c r="O133" s="230"/>
      <c r="P133" s="230"/>
      <c r="Q133" s="230">
        <v>100000000</v>
      </c>
    </row>
    <row r="134" spans="1:17">
      <c r="A134" s="295"/>
      <c r="B134" s="225" t="s">
        <v>365</v>
      </c>
      <c r="C134" s="296"/>
      <c r="D134" s="255"/>
      <c r="E134" s="255"/>
      <c r="F134" s="228"/>
      <c r="G134" s="255"/>
      <c r="H134" s="255"/>
      <c r="I134" s="255"/>
      <c r="J134" s="255"/>
      <c r="K134" s="228"/>
      <c r="L134" s="256"/>
      <c r="M134" s="256"/>
      <c r="N134" s="230"/>
      <c r="O134" s="230"/>
      <c r="P134" s="230"/>
      <c r="Q134" s="230">
        <v>20000000</v>
      </c>
    </row>
    <row r="135" spans="1:17">
      <c r="A135" s="295"/>
      <c r="B135" s="225" t="s">
        <v>366</v>
      </c>
      <c r="C135" s="296"/>
      <c r="D135" s="255"/>
      <c r="E135" s="255"/>
      <c r="F135" s="228"/>
      <c r="G135" s="255"/>
      <c r="H135" s="255"/>
      <c r="I135" s="255"/>
      <c r="J135" s="255"/>
      <c r="K135" s="228"/>
      <c r="L135" s="256"/>
      <c r="M135" s="256"/>
      <c r="N135" s="230"/>
      <c r="O135" s="230"/>
      <c r="P135" s="230"/>
      <c r="Q135" s="230">
        <v>80000000</v>
      </c>
    </row>
    <row r="136" spans="1:17">
      <c r="A136" s="295"/>
      <c r="B136" s="225" t="s">
        <v>367</v>
      </c>
      <c r="C136" s="296"/>
      <c r="D136" s="255"/>
      <c r="E136" s="255"/>
      <c r="F136" s="228"/>
      <c r="G136" s="255"/>
      <c r="H136" s="255"/>
      <c r="I136" s="255"/>
      <c r="J136" s="255"/>
      <c r="K136" s="228"/>
      <c r="L136" s="256"/>
      <c r="M136" s="256"/>
      <c r="N136" s="230"/>
      <c r="O136" s="230"/>
      <c r="P136" s="230"/>
      <c r="Q136" s="230">
        <v>5000000</v>
      </c>
    </row>
    <row r="137" spans="1:17">
      <c r="A137" s="295"/>
      <c r="B137" s="225" t="s">
        <v>368</v>
      </c>
      <c r="C137" s="296"/>
      <c r="D137" s="255"/>
      <c r="E137" s="255"/>
      <c r="F137" s="228"/>
      <c r="G137" s="255"/>
      <c r="H137" s="255"/>
      <c r="I137" s="255"/>
      <c r="J137" s="255"/>
      <c r="K137" s="228"/>
      <c r="L137" s="256"/>
      <c r="M137" s="256"/>
      <c r="N137" s="230"/>
      <c r="O137" s="230"/>
      <c r="P137" s="230"/>
      <c r="Q137" s="230">
        <v>1349060</v>
      </c>
    </row>
    <row r="138" spans="1:17">
      <c r="A138" s="295"/>
      <c r="B138" s="225" t="s">
        <v>369</v>
      </c>
      <c r="C138" s="296"/>
      <c r="D138" s="255"/>
      <c r="E138" s="255"/>
      <c r="F138" s="228"/>
      <c r="G138" s="255"/>
      <c r="H138" s="255"/>
      <c r="I138" s="255"/>
      <c r="J138" s="255"/>
      <c r="K138" s="228"/>
      <c r="L138" s="256"/>
      <c r="M138" s="256"/>
      <c r="N138" s="230"/>
      <c r="O138" s="230"/>
      <c r="P138" s="230"/>
      <c r="Q138" s="230">
        <v>1943960</v>
      </c>
    </row>
    <row r="139" spans="1:17" s="241" customFormat="1">
      <c r="A139" s="297"/>
      <c r="B139" s="242" t="s">
        <v>370</v>
      </c>
      <c r="C139" s="298"/>
      <c r="D139" s="299"/>
      <c r="E139" s="299"/>
      <c r="F139" s="245"/>
      <c r="G139" s="299"/>
      <c r="H139" s="299"/>
      <c r="I139" s="299"/>
      <c r="J139" s="299"/>
      <c r="K139" s="245"/>
      <c r="L139" s="300"/>
      <c r="M139" s="300"/>
      <c r="N139" s="247"/>
      <c r="O139" s="247"/>
      <c r="P139" s="247"/>
      <c r="Q139" s="247">
        <v>162477892</v>
      </c>
    </row>
    <row r="140" spans="1:17">
      <c r="A140" s="263"/>
      <c r="B140" s="290" t="s">
        <v>317</v>
      </c>
      <c r="C140" s="286"/>
      <c r="D140" s="291" t="e">
        <f>SUM(#REF!)</f>
        <v>#REF!</v>
      </c>
      <c r="E140" s="291" t="e">
        <f>SUM(#REF!)</f>
        <v>#REF!</v>
      </c>
      <c r="F140" s="291" t="e">
        <f>SUM(#REF!)</f>
        <v>#REF!</v>
      </c>
      <c r="G140" s="291" t="e">
        <f>SUM(#REF!)</f>
        <v>#REF!</v>
      </c>
      <c r="H140" s="291" t="e">
        <f>SUM(#REF!)</f>
        <v>#REF!</v>
      </c>
      <c r="I140" s="291" t="e">
        <f>SUM(#REF!)</f>
        <v>#REF!</v>
      </c>
      <c r="J140" s="291" t="e">
        <f>SUM(#REF!)</f>
        <v>#REF!</v>
      </c>
      <c r="K140" s="291" t="e">
        <f>SUM(#REF!)</f>
        <v>#REF!</v>
      </c>
      <c r="L140" s="219">
        <f t="shared" ref="L140:P140" si="61">SUM(L128:L129)</f>
        <v>35000000</v>
      </c>
      <c r="M140" s="219">
        <f t="shared" si="61"/>
        <v>0</v>
      </c>
      <c r="N140" s="294">
        <f t="shared" si="61"/>
        <v>35000000</v>
      </c>
      <c r="O140" s="294">
        <f t="shared" si="61"/>
        <v>0</v>
      </c>
      <c r="P140" s="294">
        <f t="shared" si="61"/>
        <v>35000000</v>
      </c>
      <c r="Q140" s="294">
        <f>SUM(Q128:Q139)</f>
        <v>422770912</v>
      </c>
    </row>
    <row r="141" spans="1:17" customFormat="1">
      <c r="A141" s="295"/>
      <c r="B141" s="254" t="s">
        <v>371</v>
      </c>
      <c r="C141" s="296"/>
      <c r="D141" s="255"/>
      <c r="E141" s="255"/>
      <c r="F141" s="228"/>
      <c r="G141" s="255"/>
      <c r="H141" s="255"/>
      <c r="I141" s="255"/>
      <c r="J141" s="255"/>
      <c r="K141" s="228"/>
      <c r="L141" s="256"/>
      <c r="M141" s="256"/>
      <c r="N141" s="230"/>
      <c r="O141" s="230"/>
      <c r="P141" s="230"/>
      <c r="Q141" s="230"/>
    </row>
    <row r="142" spans="1:17" s="301" customFormat="1">
      <c r="A142" s="295"/>
      <c r="B142" s="225" t="s">
        <v>372</v>
      </c>
      <c r="C142" s="296" t="s">
        <v>373</v>
      </c>
      <c r="D142" s="255"/>
      <c r="E142" s="255"/>
      <c r="F142" s="228"/>
      <c r="G142" s="255"/>
      <c r="H142" s="255"/>
      <c r="I142" s="255"/>
      <c r="J142" s="255"/>
      <c r="K142" s="228"/>
      <c r="L142" s="256"/>
      <c r="M142" s="256"/>
      <c r="N142" s="230"/>
      <c r="O142" s="230"/>
      <c r="P142" s="230"/>
      <c r="Q142" s="230">
        <v>2000000</v>
      </c>
    </row>
    <row r="143" spans="1:17" s="301" customFormat="1">
      <c r="A143" s="295"/>
      <c r="B143" s="225" t="s">
        <v>374</v>
      </c>
      <c r="C143" s="296" t="s">
        <v>373</v>
      </c>
      <c r="D143" s="255"/>
      <c r="E143" s="255"/>
      <c r="F143" s="228"/>
      <c r="G143" s="255"/>
      <c r="H143" s="255"/>
      <c r="I143" s="255"/>
      <c r="J143" s="255"/>
      <c r="K143" s="228"/>
      <c r="L143" s="256"/>
      <c r="M143" s="256"/>
      <c r="N143" s="230"/>
      <c r="O143" s="230"/>
      <c r="P143" s="230"/>
      <c r="Q143" s="230">
        <v>1000000</v>
      </c>
    </row>
    <row r="144" spans="1:17" s="301" customFormat="1">
      <c r="A144" s="295"/>
      <c r="B144" s="225" t="s">
        <v>375</v>
      </c>
      <c r="C144" s="296" t="s">
        <v>376</v>
      </c>
      <c r="D144" s="255"/>
      <c r="E144" s="255"/>
      <c r="F144" s="228"/>
      <c r="G144" s="255"/>
      <c r="H144" s="255"/>
      <c r="I144" s="255"/>
      <c r="J144" s="255"/>
      <c r="K144" s="228"/>
      <c r="L144" s="256"/>
      <c r="M144" s="256"/>
      <c r="N144" s="230"/>
      <c r="O144" s="230"/>
      <c r="P144" s="230"/>
      <c r="Q144" s="230">
        <v>2000000</v>
      </c>
    </row>
    <row r="145" spans="1:17" s="301" customFormat="1">
      <c r="A145" s="295"/>
      <c r="B145" s="225" t="s">
        <v>377</v>
      </c>
      <c r="C145" s="296" t="s">
        <v>376</v>
      </c>
      <c r="D145" s="255"/>
      <c r="E145" s="255"/>
      <c r="F145" s="228"/>
      <c r="G145" s="255"/>
      <c r="H145" s="255"/>
      <c r="I145" s="255"/>
      <c r="J145" s="255"/>
      <c r="K145" s="228"/>
      <c r="L145" s="256"/>
      <c r="M145" s="256"/>
      <c r="N145" s="230"/>
      <c r="O145" s="230"/>
      <c r="P145" s="230"/>
      <c r="Q145" s="230">
        <v>2000000</v>
      </c>
    </row>
    <row r="146" spans="1:17" s="301" customFormat="1">
      <c r="A146" s="295"/>
      <c r="B146" s="225" t="s">
        <v>378</v>
      </c>
      <c r="C146" s="296" t="s">
        <v>379</v>
      </c>
      <c r="D146" s="255"/>
      <c r="E146" s="255"/>
      <c r="F146" s="228"/>
      <c r="G146" s="255"/>
      <c r="H146" s="255"/>
      <c r="I146" s="255"/>
      <c r="J146" s="255"/>
      <c r="K146" s="228"/>
      <c r="L146" s="256"/>
      <c r="M146" s="256"/>
      <c r="N146" s="230"/>
      <c r="O146" s="230"/>
      <c r="P146" s="230"/>
      <c r="Q146" s="230">
        <v>3000000</v>
      </c>
    </row>
    <row r="147" spans="1:17" s="301" customFormat="1">
      <c r="A147" s="295"/>
      <c r="B147" s="225" t="s">
        <v>380</v>
      </c>
      <c r="C147" s="296" t="s">
        <v>233</v>
      </c>
      <c r="D147" s="255"/>
      <c r="E147" s="255"/>
      <c r="F147" s="228"/>
      <c r="G147" s="255"/>
      <c r="H147" s="255"/>
      <c r="I147" s="255"/>
      <c r="J147" s="255"/>
      <c r="K147" s="228"/>
      <c r="L147" s="256"/>
      <c r="M147" s="256"/>
      <c r="N147" s="230"/>
      <c r="O147" s="230"/>
      <c r="P147" s="230"/>
      <c r="Q147" s="230">
        <v>1200000</v>
      </c>
    </row>
    <row r="148" spans="1:17" s="301" customFormat="1">
      <c r="A148" s="295"/>
      <c r="B148" s="225" t="s">
        <v>381</v>
      </c>
      <c r="C148" s="296" t="s">
        <v>233</v>
      </c>
      <c r="D148" s="255"/>
      <c r="E148" s="255"/>
      <c r="F148" s="228"/>
      <c r="G148" s="255"/>
      <c r="H148" s="255"/>
      <c r="I148" s="255"/>
      <c r="J148" s="255"/>
      <c r="K148" s="228"/>
      <c r="L148" s="256"/>
      <c r="M148" s="256"/>
      <c r="N148" s="230"/>
      <c r="O148" s="230"/>
      <c r="P148" s="230"/>
      <c r="Q148" s="230">
        <v>300000</v>
      </c>
    </row>
    <row r="149" spans="1:17" s="301" customFormat="1">
      <c r="A149" s="295"/>
      <c r="B149" s="225" t="s">
        <v>382</v>
      </c>
      <c r="C149" s="296" t="s">
        <v>233</v>
      </c>
      <c r="D149" s="255"/>
      <c r="E149" s="255"/>
      <c r="F149" s="228"/>
      <c r="G149" s="255"/>
      <c r="H149" s="255"/>
      <c r="I149" s="255"/>
      <c r="J149" s="255"/>
      <c r="K149" s="228"/>
      <c r="L149" s="256"/>
      <c r="M149" s="256"/>
      <c r="N149" s="230"/>
      <c r="O149" s="230"/>
      <c r="P149" s="230"/>
      <c r="Q149" s="230">
        <v>300000</v>
      </c>
    </row>
    <row r="150" spans="1:17" s="301" customFormat="1">
      <c r="A150" s="295"/>
      <c r="B150" s="225" t="s">
        <v>383</v>
      </c>
      <c r="C150" s="296" t="s">
        <v>233</v>
      </c>
      <c r="D150" s="255"/>
      <c r="E150" s="255"/>
      <c r="F150" s="228"/>
      <c r="G150" s="255"/>
      <c r="H150" s="255"/>
      <c r="I150" s="255"/>
      <c r="J150" s="255"/>
      <c r="K150" s="228"/>
      <c r="L150" s="256"/>
      <c r="M150" s="256"/>
      <c r="N150" s="230"/>
      <c r="O150" s="230"/>
      <c r="P150" s="230"/>
      <c r="Q150" s="230">
        <v>300000</v>
      </c>
    </row>
    <row r="151" spans="1:17" s="301" customFormat="1">
      <c r="A151" s="295"/>
      <c r="B151" s="225" t="s">
        <v>384</v>
      </c>
      <c r="C151" s="296" t="s">
        <v>233</v>
      </c>
      <c r="D151" s="255"/>
      <c r="E151" s="255"/>
      <c r="F151" s="228"/>
      <c r="G151" s="255"/>
      <c r="H151" s="255"/>
      <c r="I151" s="255"/>
      <c r="J151" s="255"/>
      <c r="K151" s="228"/>
      <c r="L151" s="256"/>
      <c r="M151" s="256"/>
      <c r="N151" s="230"/>
      <c r="O151" s="230"/>
      <c r="P151" s="230"/>
      <c r="Q151" s="230">
        <v>1000000</v>
      </c>
    </row>
    <row r="152" spans="1:17" s="301" customFormat="1">
      <c r="A152" s="295"/>
      <c r="B152" s="225" t="s">
        <v>385</v>
      </c>
      <c r="C152" s="296" t="s">
        <v>233</v>
      </c>
      <c r="D152" s="255"/>
      <c r="E152" s="255"/>
      <c r="F152" s="228"/>
      <c r="G152" s="255"/>
      <c r="H152" s="255"/>
      <c r="I152" s="255"/>
      <c r="J152" s="255"/>
      <c r="K152" s="228"/>
      <c r="L152" s="256"/>
      <c r="M152" s="256"/>
      <c r="N152" s="230"/>
      <c r="O152" s="230"/>
      <c r="P152" s="230"/>
      <c r="Q152" s="230">
        <v>300000</v>
      </c>
    </row>
    <row r="153" spans="1:17" s="301" customFormat="1">
      <c r="A153" s="295"/>
      <c r="B153" s="225" t="s">
        <v>386</v>
      </c>
      <c r="C153" s="296" t="s">
        <v>387</v>
      </c>
      <c r="D153" s="255"/>
      <c r="E153" s="255"/>
      <c r="F153" s="228"/>
      <c r="G153" s="255"/>
      <c r="H153" s="255"/>
      <c r="I153" s="255"/>
      <c r="J153" s="255"/>
      <c r="K153" s="228"/>
      <c r="L153" s="256"/>
      <c r="M153" s="256"/>
      <c r="N153" s="230"/>
      <c r="O153" s="230"/>
      <c r="P153" s="230"/>
      <c r="Q153" s="230">
        <v>2000000</v>
      </c>
    </row>
    <row r="154" spans="1:17" s="301" customFormat="1">
      <c r="A154" s="295"/>
      <c r="B154" s="225" t="s">
        <v>388</v>
      </c>
      <c r="C154" s="296" t="s">
        <v>389</v>
      </c>
      <c r="D154" s="255"/>
      <c r="E154" s="255"/>
      <c r="F154" s="228"/>
      <c r="G154" s="255"/>
      <c r="H154" s="255"/>
      <c r="I154" s="255"/>
      <c r="J154" s="255"/>
      <c r="K154" s="228"/>
      <c r="L154" s="256"/>
      <c r="M154" s="256"/>
      <c r="N154" s="230"/>
      <c r="O154" s="230"/>
      <c r="P154" s="230"/>
      <c r="Q154" s="230">
        <v>2500000</v>
      </c>
    </row>
    <row r="155" spans="1:17" s="301" customFormat="1">
      <c r="A155" s="295"/>
      <c r="B155" s="225" t="s">
        <v>390</v>
      </c>
      <c r="C155" s="296" t="s">
        <v>391</v>
      </c>
      <c r="D155" s="255"/>
      <c r="E155" s="255"/>
      <c r="F155" s="228"/>
      <c r="G155" s="255"/>
      <c r="H155" s="255"/>
      <c r="I155" s="255"/>
      <c r="J155" s="255"/>
      <c r="K155" s="228"/>
      <c r="L155" s="256"/>
      <c r="M155" s="256"/>
      <c r="N155" s="230"/>
      <c r="O155" s="230"/>
      <c r="P155" s="230"/>
      <c r="Q155" s="230">
        <v>400000</v>
      </c>
    </row>
    <row r="156" spans="1:17" s="301" customFormat="1">
      <c r="A156" s="295"/>
      <c r="B156" s="225" t="s">
        <v>392</v>
      </c>
      <c r="C156" s="296" t="s">
        <v>393</v>
      </c>
      <c r="D156" s="255"/>
      <c r="E156" s="255"/>
      <c r="F156" s="228"/>
      <c r="G156" s="255"/>
      <c r="H156" s="255"/>
      <c r="I156" s="255"/>
      <c r="J156" s="255"/>
      <c r="K156" s="228"/>
      <c r="L156" s="256"/>
      <c r="M156" s="256"/>
      <c r="N156" s="230"/>
      <c r="O156" s="230"/>
      <c r="P156" s="230"/>
      <c r="Q156" s="230">
        <v>1500000</v>
      </c>
    </row>
    <row r="157" spans="1:17" s="301" customFormat="1">
      <c r="A157" s="295"/>
      <c r="B157" s="225" t="s">
        <v>394</v>
      </c>
      <c r="C157" s="296" t="s">
        <v>393</v>
      </c>
      <c r="D157" s="255"/>
      <c r="E157" s="255"/>
      <c r="F157" s="228"/>
      <c r="G157" s="255"/>
      <c r="H157" s="255"/>
      <c r="I157" s="255"/>
      <c r="J157" s="255"/>
      <c r="K157" s="228"/>
      <c r="L157" s="256"/>
      <c r="M157" s="256"/>
      <c r="N157" s="230"/>
      <c r="O157" s="230"/>
      <c r="P157" s="230"/>
      <c r="Q157" s="230">
        <v>500000</v>
      </c>
    </row>
    <row r="158" spans="1:17" s="301" customFormat="1">
      <c r="A158" s="295"/>
      <c r="B158" s="225" t="s">
        <v>395</v>
      </c>
      <c r="C158" s="296" t="s">
        <v>393</v>
      </c>
      <c r="D158" s="255"/>
      <c r="E158" s="255"/>
      <c r="F158" s="228"/>
      <c r="G158" s="255"/>
      <c r="H158" s="255"/>
      <c r="I158" s="255"/>
      <c r="J158" s="255"/>
      <c r="K158" s="228"/>
      <c r="L158" s="256"/>
      <c r="M158" s="256"/>
      <c r="N158" s="230"/>
      <c r="O158" s="230"/>
      <c r="P158" s="230"/>
      <c r="Q158" s="230">
        <v>500000</v>
      </c>
    </row>
    <row r="159" spans="1:17" s="301" customFormat="1">
      <c r="A159" s="295"/>
      <c r="B159" s="225" t="s">
        <v>396</v>
      </c>
      <c r="C159" s="296" t="s">
        <v>397</v>
      </c>
      <c r="D159" s="255"/>
      <c r="E159" s="255"/>
      <c r="F159" s="228"/>
      <c r="G159" s="255"/>
      <c r="H159" s="255"/>
      <c r="I159" s="255"/>
      <c r="J159" s="255"/>
      <c r="K159" s="228"/>
      <c r="L159" s="256"/>
      <c r="M159" s="256"/>
      <c r="N159" s="230"/>
      <c r="O159" s="230"/>
      <c r="P159" s="230"/>
      <c r="Q159" s="230">
        <v>500000</v>
      </c>
    </row>
    <row r="160" spans="1:17" s="301" customFormat="1">
      <c r="A160" s="295"/>
      <c r="B160" s="225" t="s">
        <v>398</v>
      </c>
      <c r="C160" s="296" t="s">
        <v>397</v>
      </c>
      <c r="D160" s="255"/>
      <c r="E160" s="255"/>
      <c r="F160" s="228"/>
      <c r="G160" s="255"/>
      <c r="H160" s="255"/>
      <c r="I160" s="255"/>
      <c r="J160" s="255"/>
      <c r="K160" s="228"/>
      <c r="L160" s="256"/>
      <c r="M160" s="256"/>
      <c r="N160" s="230"/>
      <c r="O160" s="230"/>
      <c r="P160" s="230"/>
      <c r="Q160" s="230">
        <v>300000</v>
      </c>
    </row>
    <row r="161" spans="1:17" s="301" customFormat="1">
      <c r="A161" s="295"/>
      <c r="B161" s="225" t="s">
        <v>399</v>
      </c>
      <c r="C161" s="296" t="s">
        <v>397</v>
      </c>
      <c r="D161" s="255"/>
      <c r="E161" s="255"/>
      <c r="F161" s="228"/>
      <c r="G161" s="255"/>
      <c r="H161" s="255"/>
      <c r="I161" s="255"/>
      <c r="J161" s="255"/>
      <c r="K161" s="228"/>
      <c r="L161" s="256"/>
      <c r="M161" s="256"/>
      <c r="N161" s="230"/>
      <c r="O161" s="230"/>
      <c r="P161" s="230"/>
      <c r="Q161" s="230">
        <v>200000</v>
      </c>
    </row>
    <row r="162" spans="1:17" s="301" customFormat="1">
      <c r="A162" s="295"/>
      <c r="B162" s="225" t="s">
        <v>400</v>
      </c>
      <c r="C162" s="296" t="s">
        <v>239</v>
      </c>
      <c r="D162" s="255"/>
      <c r="E162" s="255"/>
      <c r="F162" s="228"/>
      <c r="G162" s="255"/>
      <c r="H162" s="255"/>
      <c r="I162" s="255"/>
      <c r="J162" s="255"/>
      <c r="K162" s="228"/>
      <c r="L162" s="256"/>
      <c r="M162" s="256"/>
      <c r="N162" s="230"/>
      <c r="O162" s="230"/>
      <c r="P162" s="230"/>
      <c r="Q162" s="230">
        <v>3000000</v>
      </c>
    </row>
    <row r="163" spans="1:17" s="301" customFormat="1">
      <c r="A163" s="295"/>
      <c r="B163" s="225" t="s">
        <v>401</v>
      </c>
      <c r="C163" s="296" t="s">
        <v>332</v>
      </c>
      <c r="D163" s="255"/>
      <c r="E163" s="255"/>
      <c r="F163" s="228"/>
      <c r="G163" s="255"/>
      <c r="H163" s="255"/>
      <c r="I163" s="255"/>
      <c r="J163" s="255"/>
      <c r="K163" s="228"/>
      <c r="L163" s="256"/>
      <c r="M163" s="256"/>
      <c r="N163" s="230"/>
      <c r="O163" s="230"/>
      <c r="P163" s="230"/>
      <c r="Q163" s="230">
        <v>2000000</v>
      </c>
    </row>
    <row r="164" spans="1:17" s="301" customFormat="1">
      <c r="A164" s="295"/>
      <c r="B164" s="225" t="s">
        <v>402</v>
      </c>
      <c r="C164" s="296" t="s">
        <v>403</v>
      </c>
      <c r="D164" s="255"/>
      <c r="E164" s="255"/>
      <c r="F164" s="228"/>
      <c r="G164" s="255"/>
      <c r="H164" s="255"/>
      <c r="I164" s="255"/>
      <c r="J164" s="255"/>
      <c r="K164" s="228"/>
      <c r="L164" s="256"/>
      <c r="M164" s="256"/>
      <c r="N164" s="230"/>
      <c r="O164" s="230"/>
      <c r="P164" s="230"/>
      <c r="Q164" s="230">
        <v>2000000</v>
      </c>
    </row>
    <row r="165" spans="1:17" s="301" customFormat="1">
      <c r="A165" s="295"/>
      <c r="B165" s="225" t="s">
        <v>404</v>
      </c>
      <c r="C165" s="296" t="s">
        <v>259</v>
      </c>
      <c r="D165" s="255"/>
      <c r="E165" s="255"/>
      <c r="F165" s="228"/>
      <c r="G165" s="255"/>
      <c r="H165" s="255"/>
      <c r="I165" s="255"/>
      <c r="J165" s="255"/>
      <c r="K165" s="228"/>
      <c r="L165" s="256"/>
      <c r="M165" s="256"/>
      <c r="N165" s="230"/>
      <c r="O165" s="230"/>
      <c r="P165" s="230"/>
      <c r="Q165" s="230">
        <v>1500000</v>
      </c>
    </row>
    <row r="166" spans="1:17" s="301" customFormat="1">
      <c r="A166" s="295"/>
      <c r="B166" s="225" t="s">
        <v>405</v>
      </c>
      <c r="C166" s="296" t="s">
        <v>259</v>
      </c>
      <c r="D166" s="255"/>
      <c r="E166" s="255"/>
      <c r="F166" s="228"/>
      <c r="G166" s="255"/>
      <c r="H166" s="255"/>
      <c r="I166" s="255"/>
      <c r="J166" s="255"/>
      <c r="K166" s="228"/>
      <c r="L166" s="256"/>
      <c r="M166" s="256"/>
      <c r="N166" s="230"/>
      <c r="O166" s="230"/>
      <c r="P166" s="230"/>
      <c r="Q166" s="230">
        <v>450000</v>
      </c>
    </row>
    <row r="167" spans="1:17" s="301" customFormat="1">
      <c r="A167" s="295"/>
      <c r="B167" s="225" t="s">
        <v>406</v>
      </c>
      <c r="C167" s="296" t="s">
        <v>334</v>
      </c>
      <c r="D167" s="255"/>
      <c r="E167" s="255"/>
      <c r="F167" s="228"/>
      <c r="G167" s="255"/>
      <c r="H167" s="255"/>
      <c r="I167" s="255"/>
      <c r="J167" s="255"/>
      <c r="K167" s="228"/>
      <c r="L167" s="256"/>
      <c r="M167" s="256"/>
      <c r="N167" s="230"/>
      <c r="O167" s="230"/>
      <c r="P167" s="230"/>
      <c r="Q167" s="230">
        <v>2000000</v>
      </c>
    </row>
    <row r="168" spans="1:17" s="301" customFormat="1">
      <c r="A168" s="295"/>
      <c r="B168" s="225" t="s">
        <v>407</v>
      </c>
      <c r="C168" s="296" t="s">
        <v>334</v>
      </c>
      <c r="D168" s="255"/>
      <c r="E168" s="255"/>
      <c r="F168" s="228"/>
      <c r="G168" s="255"/>
      <c r="H168" s="255"/>
      <c r="I168" s="255"/>
      <c r="J168" s="255"/>
      <c r="K168" s="228"/>
      <c r="L168" s="256"/>
      <c r="M168" s="256"/>
      <c r="N168" s="230"/>
      <c r="O168" s="230"/>
      <c r="P168" s="230"/>
      <c r="Q168" s="230">
        <v>2000000</v>
      </c>
    </row>
    <row r="169" spans="1:17" s="301" customFormat="1">
      <c r="A169" s="295"/>
      <c r="B169" s="225" t="s">
        <v>408</v>
      </c>
      <c r="C169" s="296" t="s">
        <v>409</v>
      </c>
      <c r="D169" s="255"/>
      <c r="E169" s="255"/>
      <c r="F169" s="228"/>
      <c r="G169" s="255"/>
      <c r="H169" s="255"/>
      <c r="I169" s="255"/>
      <c r="J169" s="255"/>
      <c r="K169" s="228"/>
      <c r="L169" s="256"/>
      <c r="M169" s="256"/>
      <c r="N169" s="230"/>
      <c r="O169" s="230"/>
      <c r="P169" s="230"/>
      <c r="Q169" s="230">
        <v>1000000</v>
      </c>
    </row>
    <row r="170" spans="1:17" s="301" customFormat="1">
      <c r="A170" s="295"/>
      <c r="B170" s="225" t="s">
        <v>410</v>
      </c>
      <c r="C170" s="296" t="s">
        <v>409</v>
      </c>
      <c r="D170" s="255"/>
      <c r="E170" s="255"/>
      <c r="F170" s="228"/>
      <c r="G170" s="255"/>
      <c r="H170" s="255"/>
      <c r="I170" s="255"/>
      <c r="J170" s="255"/>
      <c r="K170" s="228"/>
      <c r="L170" s="256"/>
      <c r="M170" s="256"/>
      <c r="N170" s="230"/>
      <c r="O170" s="230"/>
      <c r="P170" s="230"/>
      <c r="Q170" s="230">
        <v>1000000</v>
      </c>
    </row>
    <row r="171" spans="1:17" s="301" customFormat="1">
      <c r="A171" s="295"/>
      <c r="B171" s="225" t="s">
        <v>411</v>
      </c>
      <c r="C171" s="296" t="s">
        <v>412</v>
      </c>
      <c r="D171" s="255"/>
      <c r="E171" s="255"/>
      <c r="F171" s="228"/>
      <c r="G171" s="255"/>
      <c r="H171" s="255"/>
      <c r="I171" s="255"/>
      <c r="J171" s="255"/>
      <c r="K171" s="228"/>
      <c r="L171" s="256"/>
      <c r="M171" s="256"/>
      <c r="N171" s="230"/>
      <c r="O171" s="230"/>
      <c r="P171" s="230"/>
      <c r="Q171" s="230">
        <v>1500000</v>
      </c>
    </row>
    <row r="172" spans="1:17" s="302" customFormat="1" ht="18.75">
      <c r="A172" s="303"/>
      <c r="B172" s="304" t="s">
        <v>413</v>
      </c>
      <c r="C172" s="304"/>
      <c r="D172" s="304"/>
      <c r="E172" s="304"/>
      <c r="F172" s="304"/>
      <c r="G172" s="304"/>
      <c r="H172" s="304"/>
      <c r="I172" s="304"/>
      <c r="J172" s="304"/>
      <c r="K172" s="304"/>
      <c r="L172" s="304"/>
      <c r="M172" s="304"/>
      <c r="N172" s="304"/>
      <c r="O172" s="304"/>
      <c r="P172" s="305">
        <f>SUM(P142:P171)</f>
        <v>0</v>
      </c>
      <c r="Q172" s="305">
        <f>SUM(Q142:Q171)</f>
        <v>38250000</v>
      </c>
    </row>
    <row r="173" spans="1:17" ht="40.5">
      <c r="A173" s="306"/>
      <c r="B173" s="306" t="s">
        <v>414</v>
      </c>
      <c r="C173" s="307"/>
      <c r="D173" s="251" t="e">
        <f>SUM(D140,D126,D122,D118,D102,D99,D95,D88)</f>
        <v>#REF!</v>
      </c>
      <c r="E173" s="251" t="e">
        <f>SUM(E140,E126,E122,E118,E102,E99,E95,E88)</f>
        <v>#REF!</v>
      </c>
      <c r="F173" s="251" t="e">
        <f>SUM(F140,F126,F122,F118,F102,F99,F95,F88)</f>
        <v>#REF!</v>
      </c>
      <c r="G173" s="251" t="e">
        <f t="shared" ref="G173:O173" si="62">SUM(G140,G126,G122,G118,G102,G99,G95,G92,G88)</f>
        <v>#REF!</v>
      </c>
      <c r="H173" s="251" t="e">
        <f t="shared" si="62"/>
        <v>#REF!</v>
      </c>
      <c r="I173" s="251" t="e">
        <f t="shared" si="62"/>
        <v>#REF!</v>
      </c>
      <c r="J173" s="251" t="e">
        <f t="shared" si="62"/>
        <v>#REF!</v>
      </c>
      <c r="K173" s="251" t="e">
        <f t="shared" si="62"/>
        <v>#REF!</v>
      </c>
      <c r="L173" s="252">
        <f t="shared" si="62"/>
        <v>306030338</v>
      </c>
      <c r="M173" s="252">
        <f t="shared" si="62"/>
        <v>0</v>
      </c>
      <c r="N173" s="253">
        <f t="shared" si="62"/>
        <v>306030338</v>
      </c>
      <c r="O173" s="253">
        <f t="shared" si="62"/>
        <v>0</v>
      </c>
      <c r="P173" s="253">
        <f t="shared" ref="P173:P182" si="63">SUM(N173,O173)</f>
        <v>306030338</v>
      </c>
      <c r="Q173" s="253">
        <f>SUM(Q140,Q126,Q122,Q118,Q102,Q99,Q95,Q92,Q88,Q172)</f>
        <v>587798954</v>
      </c>
    </row>
    <row r="174" spans="1:17">
      <c r="A174" s="308"/>
      <c r="B174" s="308" t="s">
        <v>415</v>
      </c>
      <c r="C174" s="308"/>
      <c r="D174" s="309"/>
      <c r="E174" s="309"/>
      <c r="F174" s="310"/>
      <c r="G174" s="310"/>
      <c r="H174" s="310"/>
      <c r="I174" s="310"/>
      <c r="J174" s="310"/>
      <c r="K174" s="310"/>
      <c r="L174" s="311"/>
      <c r="M174" s="311"/>
      <c r="N174" s="312"/>
      <c r="O174" s="312"/>
      <c r="P174" s="312">
        <f t="shared" si="63"/>
        <v>0</v>
      </c>
      <c r="Q174" s="312">
        <f>SUM(O174,P174)</f>
        <v>0</v>
      </c>
    </row>
    <row r="175" spans="1:17">
      <c r="A175" s="248"/>
      <c r="B175" s="248" t="s">
        <v>416</v>
      </c>
      <c r="C175" s="248"/>
      <c r="D175" s="313"/>
      <c r="E175" s="313"/>
      <c r="F175" s="248"/>
      <c r="G175" s="248"/>
      <c r="H175" s="248"/>
      <c r="I175" s="248"/>
      <c r="J175" s="248"/>
      <c r="K175" s="248"/>
      <c r="L175" s="282"/>
      <c r="M175" s="282"/>
      <c r="N175" s="253"/>
      <c r="O175" s="253"/>
      <c r="P175" s="253">
        <f t="shared" si="63"/>
        <v>0</v>
      </c>
      <c r="Q175" s="253">
        <f>SUM(O175,P175)</f>
        <v>0</v>
      </c>
    </row>
    <row r="176" spans="1:17">
      <c r="B176" s="239" t="s">
        <v>120</v>
      </c>
      <c r="C176" s="283"/>
      <c r="D176" s="255"/>
      <c r="E176" s="255"/>
      <c r="F176" s="228"/>
      <c r="G176" s="228"/>
      <c r="H176" s="228"/>
      <c r="I176" s="228"/>
      <c r="J176" s="228"/>
      <c r="K176" s="228"/>
      <c r="L176" s="256"/>
      <c r="M176" s="256"/>
      <c r="N176" s="230"/>
      <c r="O176" s="230"/>
      <c r="P176" s="230">
        <f t="shared" si="63"/>
        <v>0</v>
      </c>
      <c r="Q176" s="230">
        <f>SUM(O176,P176)</f>
        <v>0</v>
      </c>
    </row>
    <row r="177" spans="1:17">
      <c r="A177" s="259" t="s">
        <v>417</v>
      </c>
      <c r="B177" s="226" t="s">
        <v>418</v>
      </c>
      <c r="C177" s="283" t="s">
        <v>354</v>
      </c>
      <c r="D177" s="255">
        <v>23165743</v>
      </c>
      <c r="E177" s="255"/>
      <c r="F177" s="228">
        <f>SUM(D177:E177)</f>
        <v>23165743</v>
      </c>
      <c r="G177" s="228">
        <v>21486575</v>
      </c>
      <c r="H177" s="228"/>
      <c r="I177" s="228">
        <f>G177+H177</f>
        <v>21486575</v>
      </c>
      <c r="J177" s="228"/>
      <c r="K177" s="228">
        <f t="shared" ref="K177:K181" si="64">I177+J177</f>
        <v>21486575</v>
      </c>
      <c r="L177" s="256">
        <v>21486575</v>
      </c>
      <c r="M177" s="256">
        <v>-5939575</v>
      </c>
      <c r="N177" s="230">
        <f>SUM(L177:M177)</f>
        <v>15547000</v>
      </c>
      <c r="O177" s="230"/>
      <c r="P177" s="230">
        <f t="shared" si="63"/>
        <v>15547000</v>
      </c>
      <c r="Q177" s="230"/>
    </row>
    <row r="178" spans="1:17">
      <c r="A178" s="259" t="s">
        <v>417</v>
      </c>
      <c r="B178" s="226" t="s">
        <v>419</v>
      </c>
      <c r="C178" s="283"/>
      <c r="D178" s="255"/>
      <c r="E178" s="255"/>
      <c r="F178" s="228"/>
      <c r="G178" s="228"/>
      <c r="H178" s="228"/>
      <c r="I178" s="228"/>
      <c r="J178" s="228"/>
      <c r="K178" s="228"/>
      <c r="L178" s="256">
        <v>21486575</v>
      </c>
      <c r="M178" s="256"/>
      <c r="N178" s="230">
        <f>SUM(L178:M178)</f>
        <v>21486575</v>
      </c>
      <c r="O178" s="230"/>
      <c r="P178" s="230">
        <f t="shared" si="63"/>
        <v>21486575</v>
      </c>
      <c r="Q178" s="230"/>
    </row>
    <row r="179" spans="1:17">
      <c r="A179" s="263"/>
      <c r="B179" s="290" t="s">
        <v>317</v>
      </c>
      <c r="C179" s="286"/>
      <c r="D179" s="291" t="e">
        <f>SUM(D173:D176)</f>
        <v>#REF!</v>
      </c>
      <c r="E179" s="291" t="e">
        <f>SUM(E173:E176)</f>
        <v>#REF!</v>
      </c>
      <c r="F179" s="291" t="e">
        <f>SUM(F173:F176)</f>
        <v>#REF!</v>
      </c>
      <c r="G179" s="291" t="e">
        <f>SUM(G173:G177)</f>
        <v>#REF!</v>
      </c>
      <c r="H179" s="291" t="e">
        <f>SUM(H173:H177)</f>
        <v>#REF!</v>
      </c>
      <c r="I179" s="291">
        <v>0</v>
      </c>
      <c r="J179" s="291" t="e">
        <f>SUM(J173:J177)</f>
        <v>#REF!</v>
      </c>
      <c r="K179" s="291">
        <f>SUM(K177)</f>
        <v>21486575</v>
      </c>
      <c r="L179" s="219">
        <f>SUM(L177:L178)</f>
        <v>42973150</v>
      </c>
      <c r="M179" s="219">
        <f>SUM(M177:M178)</f>
        <v>-5939575</v>
      </c>
      <c r="N179" s="294">
        <f>SUM(N177:N178)</f>
        <v>37033575</v>
      </c>
      <c r="O179" s="294">
        <f>SUM(O177:O178)</f>
        <v>0</v>
      </c>
      <c r="P179" s="294">
        <f t="shared" si="63"/>
        <v>37033575</v>
      </c>
      <c r="Q179" s="294">
        <f>SUM(Q176:Q178)</f>
        <v>0</v>
      </c>
    </row>
    <row r="180" spans="1:17">
      <c r="A180" s="225">
        <v>3110599</v>
      </c>
      <c r="B180" s="226" t="s">
        <v>420</v>
      </c>
      <c r="C180" s="226" t="s">
        <v>393</v>
      </c>
      <c r="D180" s="255"/>
      <c r="E180" s="255"/>
      <c r="F180" s="228"/>
      <c r="G180" s="228"/>
      <c r="H180" s="228"/>
      <c r="I180" s="228"/>
      <c r="J180" s="228"/>
      <c r="K180" s="228"/>
      <c r="L180" s="256">
        <v>0</v>
      </c>
      <c r="M180" s="256">
        <v>1487400</v>
      </c>
      <c r="N180" s="230">
        <f t="shared" ref="N180:N182" si="65">SUM(L180:M180)</f>
        <v>1487400</v>
      </c>
      <c r="O180" s="230">
        <v>-1487400</v>
      </c>
      <c r="P180" s="230">
        <f t="shared" si="63"/>
        <v>0</v>
      </c>
      <c r="Q180" s="230"/>
    </row>
    <row r="181" spans="1:17">
      <c r="A181" s="225">
        <v>3115602</v>
      </c>
      <c r="B181" s="226" t="s">
        <v>421</v>
      </c>
      <c r="C181" s="226" t="s">
        <v>422</v>
      </c>
      <c r="D181" s="255">
        <v>1000000</v>
      </c>
      <c r="E181" s="255">
        <f>-D181</f>
        <v>-1000000</v>
      </c>
      <c r="F181" s="228">
        <f>SUM(D181:E181)</f>
        <v>0</v>
      </c>
      <c r="G181" s="228">
        <v>1000000</v>
      </c>
      <c r="H181" s="228"/>
      <c r="I181" s="228">
        <f>G181+H181</f>
        <v>1000000</v>
      </c>
      <c r="J181" s="228"/>
      <c r="K181" s="228">
        <f t="shared" si="64"/>
        <v>1000000</v>
      </c>
      <c r="L181" s="256">
        <v>2000000</v>
      </c>
      <c r="M181" s="256"/>
      <c r="N181" s="230">
        <f t="shared" si="65"/>
        <v>2000000</v>
      </c>
      <c r="O181" s="230"/>
      <c r="P181" s="230">
        <f t="shared" si="63"/>
        <v>2000000</v>
      </c>
      <c r="Q181" s="230"/>
    </row>
    <row r="182" spans="1:17">
      <c r="A182" s="293">
        <v>3111299</v>
      </c>
      <c r="B182" s="226" t="s">
        <v>423</v>
      </c>
      <c r="C182" s="314" t="s">
        <v>239</v>
      </c>
      <c r="D182" s="287"/>
      <c r="E182" s="287"/>
      <c r="F182" s="287"/>
      <c r="G182" s="287"/>
      <c r="H182" s="287"/>
      <c r="I182" s="287"/>
      <c r="J182" s="287"/>
      <c r="K182" s="287"/>
      <c r="L182" s="229">
        <v>1000000</v>
      </c>
      <c r="M182" s="229"/>
      <c r="N182" s="230">
        <f t="shared" si="65"/>
        <v>1000000</v>
      </c>
      <c r="O182" s="230">
        <v>-1000000</v>
      </c>
      <c r="P182" s="230">
        <f t="shared" si="63"/>
        <v>0</v>
      </c>
      <c r="Q182" s="230"/>
    </row>
    <row r="183" spans="1:17">
      <c r="A183" s="314"/>
      <c r="B183" s="226" t="s">
        <v>424</v>
      </c>
      <c r="C183" s="314" t="s">
        <v>266</v>
      </c>
      <c r="D183" s="287"/>
      <c r="E183" s="287"/>
      <c r="F183" s="287"/>
      <c r="G183" s="287"/>
      <c r="H183" s="287"/>
      <c r="I183" s="287"/>
      <c r="J183" s="287"/>
      <c r="K183" s="287"/>
      <c r="L183" s="229"/>
      <c r="M183" s="229"/>
      <c r="N183" s="230"/>
      <c r="O183" s="230"/>
      <c r="P183" s="230"/>
      <c r="Q183" s="230">
        <v>8000000</v>
      </c>
    </row>
    <row r="184" spans="1:17">
      <c r="A184" s="314"/>
      <c r="B184" s="226" t="s">
        <v>425</v>
      </c>
      <c r="C184" s="314" t="s">
        <v>266</v>
      </c>
      <c r="D184" s="287"/>
      <c r="E184" s="287"/>
      <c r="F184" s="287"/>
      <c r="G184" s="287"/>
      <c r="H184" s="287"/>
      <c r="I184" s="287"/>
      <c r="J184" s="287"/>
      <c r="K184" s="287"/>
      <c r="L184" s="229"/>
      <c r="M184" s="229"/>
      <c r="N184" s="230"/>
      <c r="O184" s="230"/>
      <c r="P184" s="230"/>
      <c r="Q184" s="230">
        <v>3000000</v>
      </c>
    </row>
    <row r="185" spans="1:17">
      <c r="A185" s="314"/>
      <c r="B185" s="226" t="s">
        <v>426</v>
      </c>
      <c r="C185" s="314" t="s">
        <v>266</v>
      </c>
      <c r="D185" s="287"/>
      <c r="E185" s="287"/>
      <c r="F185" s="287"/>
      <c r="G185" s="287"/>
      <c r="H185" s="287"/>
      <c r="I185" s="287"/>
      <c r="J185" s="287"/>
      <c r="K185" s="287"/>
      <c r="L185" s="229"/>
      <c r="M185" s="229"/>
      <c r="N185" s="230"/>
      <c r="O185" s="230"/>
      <c r="P185" s="230"/>
      <c r="Q185" s="230">
        <v>3000000</v>
      </c>
    </row>
    <row r="186" spans="1:17">
      <c r="A186" s="314"/>
      <c r="B186" s="226" t="s">
        <v>427</v>
      </c>
      <c r="C186" s="314" t="s">
        <v>266</v>
      </c>
      <c r="D186" s="287"/>
      <c r="E186" s="287"/>
      <c r="F186" s="287"/>
      <c r="G186" s="287"/>
      <c r="H186" s="287"/>
      <c r="I186" s="287"/>
      <c r="J186" s="287"/>
      <c r="K186" s="287"/>
      <c r="L186" s="229"/>
      <c r="M186" s="229"/>
      <c r="N186" s="230"/>
      <c r="O186" s="230"/>
      <c r="P186" s="230"/>
      <c r="Q186" s="230">
        <v>1500000</v>
      </c>
    </row>
    <row r="187" spans="1:17">
      <c r="A187" s="314"/>
      <c r="B187" s="226" t="s">
        <v>428</v>
      </c>
      <c r="C187" s="314" t="s">
        <v>266</v>
      </c>
      <c r="D187" s="287"/>
      <c r="E187" s="287"/>
      <c r="F187" s="287"/>
      <c r="G187" s="287"/>
      <c r="H187" s="287"/>
      <c r="I187" s="287"/>
      <c r="J187" s="287"/>
      <c r="K187" s="287"/>
      <c r="L187" s="229"/>
      <c r="M187" s="229"/>
      <c r="N187" s="230"/>
      <c r="O187" s="230"/>
      <c r="P187" s="230"/>
      <c r="Q187" s="230">
        <v>2000000</v>
      </c>
    </row>
    <row r="188" spans="1:17">
      <c r="A188" s="314"/>
      <c r="B188" s="226" t="s">
        <v>429</v>
      </c>
      <c r="C188" s="314" t="s">
        <v>266</v>
      </c>
      <c r="D188" s="287"/>
      <c r="E188" s="287"/>
      <c r="F188" s="287"/>
      <c r="G188" s="287"/>
      <c r="H188" s="287"/>
      <c r="I188" s="287"/>
      <c r="J188" s="287"/>
      <c r="K188" s="287"/>
      <c r="L188" s="229"/>
      <c r="M188" s="229"/>
      <c r="N188" s="230"/>
      <c r="O188" s="230"/>
      <c r="P188" s="230"/>
      <c r="Q188" s="230">
        <v>1500000</v>
      </c>
    </row>
    <row r="189" spans="1:17">
      <c r="A189" s="314"/>
      <c r="B189" s="226" t="s">
        <v>430</v>
      </c>
      <c r="C189" s="314" t="s">
        <v>266</v>
      </c>
      <c r="D189" s="287"/>
      <c r="E189" s="287"/>
      <c r="F189" s="287"/>
      <c r="G189" s="287"/>
      <c r="H189" s="287"/>
      <c r="I189" s="287"/>
      <c r="J189" s="287"/>
      <c r="K189" s="287"/>
      <c r="L189" s="229"/>
      <c r="M189" s="229"/>
      <c r="N189" s="230"/>
      <c r="O189" s="230"/>
      <c r="P189" s="230"/>
      <c r="Q189" s="230">
        <v>5000000</v>
      </c>
    </row>
    <row r="190" spans="1:17">
      <c r="A190" s="314"/>
      <c r="B190" s="226" t="s">
        <v>431</v>
      </c>
      <c r="C190" s="314" t="s">
        <v>266</v>
      </c>
      <c r="D190" s="287"/>
      <c r="E190" s="287"/>
      <c r="F190" s="287"/>
      <c r="G190" s="287"/>
      <c r="H190" s="287"/>
      <c r="I190" s="287"/>
      <c r="J190" s="287"/>
      <c r="K190" s="287"/>
      <c r="L190" s="229"/>
      <c r="M190" s="229"/>
      <c r="N190" s="230"/>
      <c r="O190" s="230"/>
      <c r="P190" s="230"/>
      <c r="Q190" s="230">
        <v>5000000</v>
      </c>
    </row>
    <row r="191" spans="1:17">
      <c r="A191" s="263"/>
      <c r="B191" s="263" t="s">
        <v>317</v>
      </c>
      <c r="C191" s="286"/>
      <c r="D191" s="265" t="e">
        <f t="shared" ref="D191:J191" si="66">SUM(D177:D181)</f>
        <v>#REF!</v>
      </c>
      <c r="E191" s="265" t="e">
        <f t="shared" si="66"/>
        <v>#REF!</v>
      </c>
      <c r="F191" s="265" t="e">
        <f t="shared" si="66"/>
        <v>#REF!</v>
      </c>
      <c r="G191" s="265" t="e">
        <f t="shared" si="66"/>
        <v>#REF!</v>
      </c>
      <c r="H191" s="265" t="e">
        <f t="shared" si="66"/>
        <v>#REF!</v>
      </c>
      <c r="I191" s="265">
        <f t="shared" si="66"/>
        <v>22486575</v>
      </c>
      <c r="J191" s="265" t="e">
        <f t="shared" si="66"/>
        <v>#REF!</v>
      </c>
      <c r="K191" s="265">
        <f>SUM(K180:K181)</f>
        <v>1000000</v>
      </c>
      <c r="L191" s="214">
        <f>SUM(L180:L182)</f>
        <v>3000000</v>
      </c>
      <c r="M191" s="214">
        <f>SUM(M180:M182)</f>
        <v>1487400</v>
      </c>
      <c r="N191" s="238">
        <f>SUM(N180:N182)</f>
        <v>4487400</v>
      </c>
      <c r="O191" s="238">
        <f>SUM(O180:O182)</f>
        <v>-2487400</v>
      </c>
      <c r="P191" s="238">
        <f>SUM(N191,O191)</f>
        <v>2000000</v>
      </c>
      <c r="Q191" s="238">
        <f>SUM(Q180:Q190)</f>
        <v>29000000</v>
      </c>
    </row>
    <row r="192" spans="1:17">
      <c r="A192" s="263"/>
      <c r="B192" s="263"/>
      <c r="C192" s="286"/>
      <c r="D192" s="265"/>
      <c r="E192" s="265"/>
      <c r="F192" s="265"/>
      <c r="G192" s="265"/>
      <c r="H192" s="265"/>
      <c r="I192" s="265"/>
      <c r="J192" s="265"/>
      <c r="K192" s="265"/>
      <c r="L192" s="214"/>
      <c r="M192" s="214"/>
      <c r="N192" s="238"/>
      <c r="O192" s="238"/>
      <c r="P192" s="238">
        <f>SUM(N192,O192)</f>
        <v>0</v>
      </c>
      <c r="Q192" s="238">
        <f>SUM(O192,P192)</f>
        <v>0</v>
      </c>
    </row>
    <row r="193" spans="1:17">
      <c r="A193" s="248" t="s">
        <v>432</v>
      </c>
      <c r="B193" s="248"/>
      <c r="C193" s="248"/>
      <c r="D193" s="281"/>
      <c r="E193" s="281"/>
      <c r="F193" s="281"/>
      <c r="G193" s="281"/>
      <c r="H193" s="281"/>
      <c r="I193" s="281">
        <f>G193+H193</f>
        <v>0</v>
      </c>
      <c r="J193" s="281"/>
      <c r="K193" s="281"/>
      <c r="L193" s="282"/>
      <c r="M193" s="282"/>
      <c r="N193" s="253"/>
      <c r="O193" s="253"/>
      <c r="P193" s="253">
        <f>SUM(N193,O193)</f>
        <v>0</v>
      </c>
      <c r="Q193" s="253">
        <f>SUM(O193,P193)</f>
        <v>0</v>
      </c>
    </row>
    <row r="194" spans="1:17">
      <c r="A194" s="225">
        <v>3110604</v>
      </c>
      <c r="B194" s="315" t="s">
        <v>433</v>
      </c>
      <c r="C194" s="316" t="s">
        <v>434</v>
      </c>
      <c r="D194" s="228">
        <v>131399</v>
      </c>
      <c r="E194" s="228"/>
      <c r="F194" s="228">
        <f t="shared" ref="F194" si="67">SUM(D194:E194)</f>
        <v>131399</v>
      </c>
      <c r="G194" s="228">
        <v>1000000</v>
      </c>
      <c r="H194" s="228"/>
      <c r="I194" s="228">
        <f>G194+H194</f>
        <v>1000000</v>
      </c>
      <c r="J194" s="228"/>
      <c r="K194" s="228">
        <f t="shared" ref="K194" si="68">I194+J194</f>
        <v>1000000</v>
      </c>
      <c r="L194" s="256">
        <v>1000000</v>
      </c>
      <c r="M194" s="256"/>
      <c r="N194" s="230">
        <f t="shared" ref="N194:N195" si="69">SUM(L194:M194)</f>
        <v>1000000</v>
      </c>
      <c r="O194" s="230"/>
      <c r="P194" s="230">
        <f>SUM(N194,O194)</f>
        <v>1000000</v>
      </c>
      <c r="Q194" s="230">
        <v>3000000</v>
      </c>
    </row>
    <row r="195" spans="1:17">
      <c r="A195" s="317">
        <v>3111103</v>
      </c>
      <c r="B195" s="315" t="s">
        <v>435</v>
      </c>
      <c r="C195" s="316" t="s">
        <v>397</v>
      </c>
      <c r="D195" s="228"/>
      <c r="E195" s="228"/>
      <c r="F195" s="228"/>
      <c r="G195" s="228"/>
      <c r="H195" s="228"/>
      <c r="I195" s="228"/>
      <c r="J195" s="228"/>
      <c r="K195" s="228"/>
      <c r="L195" s="256">
        <v>0</v>
      </c>
      <c r="M195" s="256">
        <v>190141</v>
      </c>
      <c r="N195" s="230">
        <f t="shared" si="69"/>
        <v>190141</v>
      </c>
      <c r="O195" s="230"/>
      <c r="P195" s="230">
        <f>SUM(N195,O195)</f>
        <v>190141</v>
      </c>
      <c r="Q195" s="230">
        <v>0</v>
      </c>
    </row>
    <row r="196" spans="1:17">
      <c r="A196" s="317"/>
      <c r="B196" s="315" t="s">
        <v>436</v>
      </c>
      <c r="C196" s="316" t="s">
        <v>397</v>
      </c>
      <c r="D196" s="228"/>
      <c r="E196" s="228"/>
      <c r="F196" s="228"/>
      <c r="G196" s="228"/>
      <c r="H196" s="228"/>
      <c r="I196" s="228"/>
      <c r="J196" s="228"/>
      <c r="K196" s="228"/>
      <c r="L196" s="256"/>
      <c r="M196" s="256"/>
      <c r="N196" s="230"/>
      <c r="O196" s="230"/>
      <c r="P196" s="230"/>
      <c r="Q196" s="230">
        <v>3000000</v>
      </c>
    </row>
    <row r="197" spans="1:17">
      <c r="A197" s="317"/>
      <c r="B197" s="315" t="s">
        <v>437</v>
      </c>
      <c r="C197" s="316" t="s">
        <v>397</v>
      </c>
      <c r="D197" s="228"/>
      <c r="E197" s="228"/>
      <c r="F197" s="228"/>
      <c r="G197" s="228"/>
      <c r="H197" s="228"/>
      <c r="I197" s="228"/>
      <c r="J197" s="228"/>
      <c r="K197" s="228"/>
      <c r="L197" s="256"/>
      <c r="M197" s="256"/>
      <c r="N197" s="230"/>
      <c r="O197" s="230"/>
      <c r="P197" s="230"/>
      <c r="Q197" s="230">
        <v>3000000</v>
      </c>
    </row>
    <row r="198" spans="1:17">
      <c r="A198" s="317"/>
      <c r="B198" s="315" t="s">
        <v>438</v>
      </c>
      <c r="C198" s="316" t="s">
        <v>266</v>
      </c>
      <c r="D198" s="228"/>
      <c r="E198" s="228"/>
      <c r="F198" s="228"/>
      <c r="G198" s="228"/>
      <c r="H198" s="228"/>
      <c r="I198" s="228"/>
      <c r="J198" s="228"/>
      <c r="K198" s="228"/>
      <c r="L198" s="256"/>
      <c r="M198" s="256"/>
      <c r="N198" s="230"/>
      <c r="O198" s="230"/>
      <c r="P198" s="230"/>
      <c r="Q198" s="230">
        <v>3000000</v>
      </c>
    </row>
    <row r="199" spans="1:17">
      <c r="A199" s="317"/>
      <c r="B199" s="315" t="s">
        <v>439</v>
      </c>
      <c r="C199" s="316" t="s">
        <v>397</v>
      </c>
      <c r="D199" s="228"/>
      <c r="E199" s="228"/>
      <c r="F199" s="228"/>
      <c r="G199" s="228"/>
      <c r="H199" s="228"/>
      <c r="I199" s="228"/>
      <c r="J199" s="228"/>
      <c r="K199" s="228"/>
      <c r="L199" s="256"/>
      <c r="M199" s="256"/>
      <c r="N199" s="230"/>
      <c r="O199" s="230"/>
      <c r="P199" s="230"/>
      <c r="Q199" s="230">
        <v>6000000</v>
      </c>
    </row>
    <row r="200" spans="1:17">
      <c r="A200" s="317"/>
      <c r="B200" s="315" t="s">
        <v>440</v>
      </c>
      <c r="C200" s="316" t="s">
        <v>397</v>
      </c>
      <c r="D200" s="228"/>
      <c r="E200" s="228"/>
      <c r="F200" s="228"/>
      <c r="G200" s="228"/>
      <c r="H200" s="228"/>
      <c r="I200" s="228"/>
      <c r="J200" s="228"/>
      <c r="K200" s="228"/>
      <c r="L200" s="256"/>
      <c r="M200" s="256"/>
      <c r="N200" s="230"/>
      <c r="O200" s="230"/>
      <c r="P200" s="230"/>
      <c r="Q200" s="230">
        <v>1000000</v>
      </c>
    </row>
    <row r="201" spans="1:17">
      <c r="A201" s="263"/>
      <c r="B201" s="263" t="s">
        <v>317</v>
      </c>
      <c r="C201" s="286"/>
      <c r="D201" s="265">
        <f t="shared" ref="D201:O201" si="70">SUM(D194:D195)</f>
        <v>131399</v>
      </c>
      <c r="E201" s="265">
        <f t="shared" si="70"/>
        <v>0</v>
      </c>
      <c r="F201" s="265">
        <f t="shared" si="70"/>
        <v>131399</v>
      </c>
      <c r="G201" s="265">
        <f t="shared" si="70"/>
        <v>1000000</v>
      </c>
      <c r="H201" s="265">
        <f t="shared" si="70"/>
        <v>0</v>
      </c>
      <c r="I201" s="265">
        <f t="shared" si="70"/>
        <v>1000000</v>
      </c>
      <c r="J201" s="265">
        <f t="shared" si="70"/>
        <v>0</v>
      </c>
      <c r="K201" s="265">
        <f t="shared" si="70"/>
        <v>1000000</v>
      </c>
      <c r="L201" s="214">
        <f t="shared" si="70"/>
        <v>1000000</v>
      </c>
      <c r="M201" s="214">
        <f t="shared" si="70"/>
        <v>190141</v>
      </c>
      <c r="N201" s="238">
        <f t="shared" si="70"/>
        <v>1190141</v>
      </c>
      <c r="O201" s="238">
        <f t="shared" si="70"/>
        <v>0</v>
      </c>
      <c r="P201" s="238">
        <f t="shared" ref="P201:P215" si="71">SUM(N201,O201)</f>
        <v>1190141</v>
      </c>
      <c r="Q201" s="238">
        <f>SUM(Q194:Q200)</f>
        <v>19000000</v>
      </c>
    </row>
    <row r="202" spans="1:17">
      <c r="A202" s="248" t="s">
        <v>441</v>
      </c>
      <c r="B202" s="248"/>
      <c r="C202" s="248"/>
      <c r="D202" s="281"/>
      <c r="E202" s="281"/>
      <c r="F202" s="281"/>
      <c r="G202" s="281"/>
      <c r="H202" s="281"/>
      <c r="I202" s="281">
        <f>G202+H202</f>
        <v>0</v>
      </c>
      <c r="J202" s="281"/>
      <c r="K202" s="281"/>
      <c r="L202" s="282"/>
      <c r="M202" s="282"/>
      <c r="N202" s="253"/>
      <c r="O202" s="253"/>
      <c r="P202" s="253">
        <f t="shared" si="71"/>
        <v>0</v>
      </c>
      <c r="Q202" s="253">
        <f>SUM(O202,P202)</f>
        <v>0</v>
      </c>
    </row>
    <row r="203" spans="1:17">
      <c r="A203" s="225">
        <v>3110599</v>
      </c>
      <c r="B203" s="283" t="s">
        <v>442</v>
      </c>
      <c r="C203" s="283" t="s">
        <v>443</v>
      </c>
      <c r="D203" s="289"/>
      <c r="E203" s="289"/>
      <c r="F203" s="228"/>
      <c r="G203" s="228">
        <v>1000000</v>
      </c>
      <c r="H203" s="228"/>
      <c r="I203" s="228">
        <f>G203+H203</f>
        <v>1000000</v>
      </c>
      <c r="J203" s="228"/>
      <c r="K203" s="228">
        <f t="shared" ref="K203" si="72">I203+J203</f>
        <v>1000000</v>
      </c>
      <c r="L203" s="256">
        <v>4000000</v>
      </c>
      <c r="M203" s="256"/>
      <c r="N203" s="230">
        <f>SUM(L203:M203)</f>
        <v>4000000</v>
      </c>
      <c r="O203" s="230">
        <v>-4000000</v>
      </c>
      <c r="P203" s="230">
        <f t="shared" si="71"/>
        <v>0</v>
      </c>
      <c r="Q203" s="230"/>
    </row>
    <row r="204" spans="1:17">
      <c r="A204" s="225">
        <v>3111302</v>
      </c>
      <c r="B204" s="283" t="s">
        <v>444</v>
      </c>
      <c r="C204" s="270" t="s">
        <v>422</v>
      </c>
      <c r="D204" s="265"/>
      <c r="E204" s="265"/>
      <c r="F204" s="265"/>
      <c r="G204" s="265"/>
      <c r="H204" s="265"/>
      <c r="I204" s="287"/>
      <c r="J204" s="287"/>
      <c r="K204" s="287"/>
      <c r="L204" s="229">
        <v>700000</v>
      </c>
      <c r="M204" s="229"/>
      <c r="N204" s="230">
        <f t="shared" ref="N204:N215" si="73">SUM(L204:M204)</f>
        <v>700000</v>
      </c>
      <c r="O204" s="230"/>
      <c r="P204" s="230">
        <f t="shared" si="71"/>
        <v>700000</v>
      </c>
      <c r="Q204" s="230"/>
    </row>
    <row r="205" spans="1:17">
      <c r="A205" s="225">
        <v>3111302</v>
      </c>
      <c r="B205" s="283" t="s">
        <v>445</v>
      </c>
      <c r="C205" s="270" t="s">
        <v>446</v>
      </c>
      <c r="D205" s="265"/>
      <c r="E205" s="265"/>
      <c r="F205" s="265"/>
      <c r="G205" s="265"/>
      <c r="H205" s="265"/>
      <c r="I205" s="287"/>
      <c r="J205" s="287"/>
      <c r="K205" s="287"/>
      <c r="L205" s="229"/>
      <c r="M205" s="229">
        <v>500000</v>
      </c>
      <c r="N205" s="230">
        <f t="shared" si="73"/>
        <v>500000</v>
      </c>
      <c r="O205" s="230">
        <v>-500000</v>
      </c>
      <c r="P205" s="230">
        <f t="shared" si="71"/>
        <v>0</v>
      </c>
      <c r="Q205" s="230"/>
    </row>
    <row r="206" spans="1:17">
      <c r="A206" s="225">
        <v>3111302</v>
      </c>
      <c r="B206" s="283" t="s">
        <v>447</v>
      </c>
      <c r="C206" s="270" t="s">
        <v>422</v>
      </c>
      <c r="D206" s="265"/>
      <c r="E206" s="265"/>
      <c r="F206" s="265"/>
      <c r="G206" s="265"/>
      <c r="H206" s="265"/>
      <c r="I206" s="287"/>
      <c r="J206" s="287"/>
      <c r="K206" s="287"/>
      <c r="L206" s="229">
        <v>300000</v>
      </c>
      <c r="M206" s="229"/>
      <c r="N206" s="230">
        <f t="shared" si="73"/>
        <v>300000</v>
      </c>
      <c r="O206" s="230"/>
      <c r="P206" s="230">
        <f t="shared" si="71"/>
        <v>300000</v>
      </c>
      <c r="Q206" s="230"/>
    </row>
    <row r="207" spans="1:17">
      <c r="A207" s="225">
        <v>3111302</v>
      </c>
      <c r="B207" s="283" t="s">
        <v>448</v>
      </c>
      <c r="C207" s="270" t="s">
        <v>449</v>
      </c>
      <c r="D207" s="265"/>
      <c r="E207" s="265"/>
      <c r="F207" s="265"/>
      <c r="G207" s="265"/>
      <c r="H207" s="265"/>
      <c r="I207" s="287"/>
      <c r="J207" s="287"/>
      <c r="K207" s="287"/>
      <c r="L207" s="229">
        <v>4200000</v>
      </c>
      <c r="M207" s="229"/>
      <c r="N207" s="230">
        <f t="shared" si="73"/>
        <v>4200000</v>
      </c>
      <c r="O207" s="230"/>
      <c r="P207" s="230">
        <f t="shared" si="71"/>
        <v>4200000</v>
      </c>
      <c r="Q207" s="230"/>
    </row>
    <row r="208" spans="1:17">
      <c r="A208" s="225">
        <v>3111302</v>
      </c>
      <c r="B208" s="283" t="s">
        <v>450</v>
      </c>
      <c r="C208" s="270" t="s">
        <v>451</v>
      </c>
      <c r="D208" s="265"/>
      <c r="E208" s="265"/>
      <c r="F208" s="265"/>
      <c r="G208" s="265"/>
      <c r="H208" s="265"/>
      <c r="I208" s="287"/>
      <c r="J208" s="287"/>
      <c r="K208" s="287"/>
      <c r="L208" s="229">
        <v>3000000</v>
      </c>
      <c r="M208" s="229"/>
      <c r="N208" s="230">
        <f t="shared" si="73"/>
        <v>3000000</v>
      </c>
      <c r="O208" s="230"/>
      <c r="P208" s="230">
        <f t="shared" si="71"/>
        <v>3000000</v>
      </c>
      <c r="Q208" s="230"/>
    </row>
    <row r="209" spans="1:17">
      <c r="A209" s="225">
        <v>3111302</v>
      </c>
      <c r="B209" s="283" t="s">
        <v>452</v>
      </c>
      <c r="C209" s="270" t="s">
        <v>453</v>
      </c>
      <c r="D209" s="265"/>
      <c r="E209" s="265"/>
      <c r="F209" s="265"/>
      <c r="G209" s="265"/>
      <c r="H209" s="265"/>
      <c r="I209" s="287"/>
      <c r="J209" s="287"/>
      <c r="K209" s="287"/>
      <c r="L209" s="229">
        <v>2000000</v>
      </c>
      <c r="M209" s="229"/>
      <c r="N209" s="230">
        <f t="shared" si="73"/>
        <v>2000000</v>
      </c>
      <c r="O209" s="230">
        <v>-2000000</v>
      </c>
      <c r="P209" s="230">
        <f t="shared" si="71"/>
        <v>0</v>
      </c>
      <c r="Q209" s="230"/>
    </row>
    <row r="210" spans="1:17">
      <c r="A210" s="225">
        <v>3111302</v>
      </c>
      <c r="B210" s="283" t="s">
        <v>454</v>
      </c>
      <c r="C210" s="270" t="s">
        <v>237</v>
      </c>
      <c r="D210" s="265"/>
      <c r="E210" s="265"/>
      <c r="F210" s="265"/>
      <c r="G210" s="265"/>
      <c r="H210" s="265"/>
      <c r="I210" s="287"/>
      <c r="J210" s="287"/>
      <c r="K210" s="287"/>
      <c r="L210" s="229">
        <v>1500000</v>
      </c>
      <c r="M210" s="229"/>
      <c r="N210" s="230">
        <f t="shared" si="73"/>
        <v>1500000</v>
      </c>
      <c r="O210" s="230"/>
      <c r="P210" s="230">
        <f t="shared" si="71"/>
        <v>1500000</v>
      </c>
      <c r="Q210" s="230"/>
    </row>
    <row r="211" spans="1:17">
      <c r="A211" s="225">
        <v>3111302</v>
      </c>
      <c r="B211" s="283" t="s">
        <v>455</v>
      </c>
      <c r="C211" s="270" t="s">
        <v>253</v>
      </c>
      <c r="D211" s="265"/>
      <c r="E211" s="265"/>
      <c r="F211" s="265"/>
      <c r="G211" s="265"/>
      <c r="H211" s="265"/>
      <c r="I211" s="287"/>
      <c r="J211" s="287"/>
      <c r="K211" s="287"/>
      <c r="L211" s="229">
        <v>3000000</v>
      </c>
      <c r="M211" s="229"/>
      <c r="N211" s="230">
        <f t="shared" si="73"/>
        <v>3000000</v>
      </c>
      <c r="O211" s="230"/>
      <c r="P211" s="230">
        <f t="shared" si="71"/>
        <v>3000000</v>
      </c>
      <c r="Q211" s="230"/>
    </row>
    <row r="212" spans="1:17">
      <c r="A212" s="225">
        <v>3111302</v>
      </c>
      <c r="B212" s="283" t="s">
        <v>456</v>
      </c>
      <c r="C212" s="270" t="s">
        <v>457</v>
      </c>
      <c r="D212" s="265"/>
      <c r="E212" s="265"/>
      <c r="F212" s="265"/>
      <c r="G212" s="265"/>
      <c r="H212" s="265"/>
      <c r="I212" s="287"/>
      <c r="J212" s="287"/>
      <c r="K212" s="287"/>
      <c r="L212" s="229">
        <v>2047500</v>
      </c>
      <c r="M212" s="229"/>
      <c r="N212" s="230">
        <f t="shared" si="73"/>
        <v>2047500</v>
      </c>
      <c r="O212" s="230"/>
      <c r="P212" s="230">
        <f t="shared" si="71"/>
        <v>2047500</v>
      </c>
      <c r="Q212" s="230"/>
    </row>
    <row r="213" spans="1:17">
      <c r="A213" s="225">
        <v>3111302</v>
      </c>
      <c r="B213" s="283" t="s">
        <v>458</v>
      </c>
      <c r="C213" s="270" t="s">
        <v>457</v>
      </c>
      <c r="D213" s="265"/>
      <c r="E213" s="265"/>
      <c r="F213" s="265"/>
      <c r="G213" s="265"/>
      <c r="H213" s="265"/>
      <c r="I213" s="287"/>
      <c r="J213" s="287"/>
      <c r="K213" s="287"/>
      <c r="L213" s="229">
        <v>510000</v>
      </c>
      <c r="M213" s="229"/>
      <c r="N213" s="230">
        <f t="shared" si="73"/>
        <v>510000</v>
      </c>
      <c r="O213" s="230"/>
      <c r="P213" s="230">
        <f t="shared" si="71"/>
        <v>510000</v>
      </c>
      <c r="Q213" s="230"/>
    </row>
    <row r="214" spans="1:17">
      <c r="A214" s="225">
        <v>3111302</v>
      </c>
      <c r="B214" s="283" t="s">
        <v>459</v>
      </c>
      <c r="C214" s="270" t="s">
        <v>245</v>
      </c>
      <c r="D214" s="265"/>
      <c r="E214" s="265"/>
      <c r="F214" s="265"/>
      <c r="G214" s="265"/>
      <c r="H214" s="265"/>
      <c r="I214" s="287"/>
      <c r="J214" s="287"/>
      <c r="K214" s="287"/>
      <c r="L214" s="229">
        <v>2000000</v>
      </c>
      <c r="M214" s="229"/>
      <c r="N214" s="230">
        <f t="shared" si="73"/>
        <v>2000000</v>
      </c>
      <c r="O214" s="230"/>
      <c r="P214" s="230">
        <f t="shared" si="71"/>
        <v>2000000</v>
      </c>
      <c r="Q214" s="230"/>
    </row>
    <row r="215" spans="1:17">
      <c r="A215" s="226">
        <v>3111103</v>
      </c>
      <c r="B215" s="283" t="s">
        <v>460</v>
      </c>
      <c r="C215" s="270" t="s">
        <v>446</v>
      </c>
      <c r="D215" s="265"/>
      <c r="E215" s="265"/>
      <c r="F215" s="265"/>
      <c r="G215" s="265"/>
      <c r="H215" s="265"/>
      <c r="I215" s="287"/>
      <c r="J215" s="287"/>
      <c r="K215" s="287"/>
      <c r="L215" s="229">
        <v>0</v>
      </c>
      <c r="M215" s="229">
        <v>450000000</v>
      </c>
      <c r="N215" s="230">
        <f t="shared" si="73"/>
        <v>450000000</v>
      </c>
      <c r="O215" s="230">
        <v>-17000000</v>
      </c>
      <c r="P215" s="230">
        <f t="shared" si="71"/>
        <v>433000000</v>
      </c>
      <c r="Q215" s="230"/>
    </row>
    <row r="216" spans="1:17">
      <c r="A216" s="226"/>
      <c r="B216" s="283" t="s">
        <v>461</v>
      </c>
      <c r="C216" s="270" t="s">
        <v>329</v>
      </c>
      <c r="D216" s="265"/>
      <c r="E216" s="265"/>
      <c r="F216" s="265"/>
      <c r="G216" s="265"/>
      <c r="H216" s="265"/>
      <c r="I216" s="287"/>
      <c r="J216" s="287"/>
      <c r="K216" s="287"/>
      <c r="L216" s="229"/>
      <c r="M216" s="229"/>
      <c r="N216" s="230"/>
      <c r="O216" s="230"/>
      <c r="P216" s="230"/>
      <c r="Q216" s="230">
        <v>5000000</v>
      </c>
    </row>
    <row r="217" spans="1:17">
      <c r="A217" s="226"/>
      <c r="B217" s="283" t="s">
        <v>462</v>
      </c>
      <c r="C217" s="270" t="s">
        <v>329</v>
      </c>
      <c r="D217" s="265"/>
      <c r="E217" s="265"/>
      <c r="F217" s="265"/>
      <c r="G217" s="265"/>
      <c r="H217" s="265"/>
      <c r="I217" s="287"/>
      <c r="J217" s="287"/>
      <c r="K217" s="287"/>
      <c r="L217" s="229"/>
      <c r="M217" s="229"/>
      <c r="N217" s="230"/>
      <c r="O217" s="230"/>
      <c r="P217" s="230"/>
      <c r="Q217" s="230">
        <v>10000000</v>
      </c>
    </row>
    <row r="218" spans="1:17">
      <c r="A218" s="226"/>
      <c r="B218" s="283" t="s">
        <v>463</v>
      </c>
      <c r="C218" s="270" t="s">
        <v>329</v>
      </c>
      <c r="D218" s="265"/>
      <c r="E218" s="265"/>
      <c r="F218" s="265"/>
      <c r="G218" s="265"/>
      <c r="H218" s="265"/>
      <c r="I218" s="287"/>
      <c r="J218" s="287"/>
      <c r="K218" s="287"/>
      <c r="L218" s="229"/>
      <c r="M218" s="229"/>
      <c r="N218" s="230"/>
      <c r="O218" s="230"/>
      <c r="P218" s="230"/>
      <c r="Q218" s="230">
        <v>10000000</v>
      </c>
    </row>
    <row r="219" spans="1:17" s="262" customFormat="1">
      <c r="A219" s="239"/>
      <c r="B219" s="318" t="s">
        <v>464</v>
      </c>
      <c r="C219" s="319"/>
      <c r="D219" s="265"/>
      <c r="E219" s="265"/>
      <c r="F219" s="265"/>
      <c r="G219" s="265"/>
      <c r="H219" s="265"/>
      <c r="I219" s="287"/>
      <c r="J219" s="287"/>
      <c r="K219" s="287"/>
      <c r="L219" s="320"/>
      <c r="M219" s="320"/>
      <c r="N219" s="321"/>
      <c r="O219" s="321"/>
      <c r="P219" s="321"/>
      <c r="Q219" s="321"/>
    </row>
    <row r="220" spans="1:17">
      <c r="A220" s="226"/>
      <c r="B220" s="283" t="s">
        <v>465</v>
      </c>
      <c r="C220" s="270" t="s">
        <v>466</v>
      </c>
      <c r="D220" s="265"/>
      <c r="E220" s="265"/>
      <c r="F220" s="265"/>
      <c r="G220" s="265"/>
      <c r="H220" s="265"/>
      <c r="I220" s="287"/>
      <c r="J220" s="287"/>
      <c r="K220" s="287"/>
      <c r="L220" s="229"/>
      <c r="M220" s="229"/>
      <c r="N220" s="230"/>
      <c r="O220" s="230"/>
      <c r="P220" s="230"/>
      <c r="Q220" s="230">
        <v>1500000</v>
      </c>
    </row>
    <row r="221" spans="1:17">
      <c r="A221" s="226"/>
      <c r="B221" s="283" t="s">
        <v>467</v>
      </c>
      <c r="C221" s="270" t="s">
        <v>466</v>
      </c>
      <c r="D221" s="265"/>
      <c r="E221" s="265"/>
      <c r="F221" s="265"/>
      <c r="G221" s="265"/>
      <c r="H221" s="265"/>
      <c r="I221" s="287"/>
      <c r="J221" s="287"/>
      <c r="K221" s="287"/>
      <c r="L221" s="229"/>
      <c r="M221" s="229"/>
      <c r="N221" s="230"/>
      <c r="O221" s="230"/>
      <c r="P221" s="230"/>
      <c r="Q221" s="230">
        <v>500000</v>
      </c>
    </row>
    <row r="222" spans="1:17" ht="21" customHeight="1">
      <c r="A222" s="226"/>
      <c r="B222" s="283" t="s">
        <v>468</v>
      </c>
      <c r="C222" s="270" t="s">
        <v>451</v>
      </c>
      <c r="D222" s="265"/>
      <c r="E222" s="265"/>
      <c r="F222" s="265"/>
      <c r="G222" s="265"/>
      <c r="H222" s="265"/>
      <c r="I222" s="287"/>
      <c r="J222" s="287"/>
      <c r="K222" s="287"/>
      <c r="L222" s="229"/>
      <c r="M222" s="229"/>
      <c r="N222" s="230"/>
      <c r="O222" s="230"/>
      <c r="P222" s="230"/>
      <c r="Q222" s="230">
        <v>3500000</v>
      </c>
    </row>
    <row r="223" spans="1:17" ht="40.5">
      <c r="A223" s="226"/>
      <c r="B223" s="283" t="s">
        <v>386</v>
      </c>
      <c r="C223" s="270" t="s">
        <v>387</v>
      </c>
      <c r="D223" s="265"/>
      <c r="E223" s="265"/>
      <c r="F223" s="265"/>
      <c r="G223" s="265"/>
      <c r="H223" s="265"/>
      <c r="I223" s="287"/>
      <c r="J223" s="287"/>
      <c r="K223" s="287"/>
      <c r="L223" s="229"/>
      <c r="M223" s="229"/>
      <c r="N223" s="230"/>
      <c r="O223" s="230"/>
      <c r="P223" s="230"/>
      <c r="Q223" s="230">
        <v>2000000</v>
      </c>
    </row>
    <row r="224" spans="1:17">
      <c r="A224" s="226"/>
      <c r="B224" s="283" t="s">
        <v>388</v>
      </c>
      <c r="C224" s="270" t="s">
        <v>389</v>
      </c>
      <c r="D224" s="265"/>
      <c r="E224" s="265"/>
      <c r="F224" s="265"/>
      <c r="G224" s="265"/>
      <c r="H224" s="265"/>
      <c r="I224" s="287"/>
      <c r="J224" s="287"/>
      <c r="K224" s="287"/>
      <c r="L224" s="229"/>
      <c r="M224" s="229"/>
      <c r="N224" s="230"/>
      <c r="O224" s="230"/>
      <c r="P224" s="230"/>
      <c r="Q224" s="230">
        <v>2500000</v>
      </c>
    </row>
    <row r="225" spans="1:17" ht="40.5">
      <c r="A225" s="226"/>
      <c r="B225" s="283" t="s">
        <v>469</v>
      </c>
      <c r="C225" s="270" t="s">
        <v>391</v>
      </c>
      <c r="D225" s="265"/>
      <c r="E225" s="265"/>
      <c r="F225" s="265"/>
      <c r="G225" s="265"/>
      <c r="H225" s="265"/>
      <c r="I225" s="287"/>
      <c r="J225" s="287"/>
      <c r="K225" s="287"/>
      <c r="L225" s="229"/>
      <c r="M225" s="229"/>
      <c r="N225" s="230"/>
      <c r="O225" s="230"/>
      <c r="P225" s="230"/>
      <c r="Q225" s="230">
        <v>400000</v>
      </c>
    </row>
    <row r="226" spans="1:17">
      <c r="A226" s="226"/>
      <c r="B226" s="283" t="s">
        <v>470</v>
      </c>
      <c r="C226" s="270" t="s">
        <v>259</v>
      </c>
      <c r="D226" s="265"/>
      <c r="E226" s="265"/>
      <c r="F226" s="265"/>
      <c r="G226" s="265"/>
      <c r="H226" s="265"/>
      <c r="I226" s="287"/>
      <c r="J226" s="287"/>
      <c r="K226" s="287"/>
      <c r="L226" s="229"/>
      <c r="M226" s="229"/>
      <c r="N226" s="230"/>
      <c r="O226" s="230"/>
      <c r="P226" s="230"/>
      <c r="Q226" s="230">
        <v>2050000</v>
      </c>
    </row>
    <row r="227" spans="1:17">
      <c r="A227" s="263"/>
      <c r="B227" s="263" t="s">
        <v>317</v>
      </c>
      <c r="C227" s="286"/>
      <c r="D227" s="265">
        <f>SUM(D203:D203)</f>
        <v>0</v>
      </c>
      <c r="E227" s="265">
        <f>SUM(E203:E203)</f>
        <v>0</v>
      </c>
      <c r="F227" s="265">
        <f>SUM(F203:F203)</f>
        <v>0</v>
      </c>
      <c r="G227" s="265">
        <f>SUM(G203:G203)</f>
        <v>1000000</v>
      </c>
      <c r="H227" s="265">
        <f>SUM(H203:H203)</f>
        <v>0</v>
      </c>
      <c r="I227" s="265">
        <f t="shared" ref="I227:I244" si="74">G227+H227</f>
        <v>1000000</v>
      </c>
      <c r="J227" s="265">
        <f>SUM(J203:J203)</f>
        <v>0</v>
      </c>
      <c r="K227" s="265">
        <f>SUM(K203:K203)</f>
        <v>1000000</v>
      </c>
      <c r="L227" s="214">
        <f>SUM(L203:L215)</f>
        <v>23257500</v>
      </c>
      <c r="M227" s="214">
        <f>SUM(M203:M215)</f>
        <v>450500000</v>
      </c>
      <c r="N227" s="238">
        <f>SUM(N203:N215)</f>
        <v>473757500</v>
      </c>
      <c r="O227" s="238">
        <f>SUM(O203:O215)</f>
        <v>-23500000</v>
      </c>
      <c r="P227" s="238">
        <f t="shared" ref="P227:P252" si="75">SUM(N227,O227)</f>
        <v>450257500</v>
      </c>
      <c r="Q227" s="238">
        <f>SUM(Q203:Q226)</f>
        <v>37450000</v>
      </c>
    </row>
    <row r="228" spans="1:17">
      <c r="A228" s="263"/>
      <c r="B228" s="263"/>
      <c r="C228" s="286"/>
      <c r="D228" s="265"/>
      <c r="E228" s="265"/>
      <c r="F228" s="265"/>
      <c r="G228" s="265"/>
      <c r="H228" s="265"/>
      <c r="I228" s="265"/>
      <c r="J228" s="265"/>
      <c r="K228" s="265"/>
      <c r="L228" s="214"/>
      <c r="M228" s="214"/>
      <c r="N228" s="238"/>
      <c r="O228" s="238"/>
      <c r="P228" s="238">
        <f t="shared" si="75"/>
        <v>0</v>
      </c>
      <c r="Q228" s="238">
        <f>SUM(O228,P228)</f>
        <v>0</v>
      </c>
    </row>
    <row r="229" spans="1:17" ht="40.5">
      <c r="A229" s="306"/>
      <c r="B229" s="322" t="s">
        <v>471</v>
      </c>
      <c r="C229" s="249"/>
      <c r="D229" s="251" t="e">
        <f>SUM(D227,D201,D191, )</f>
        <v>#REF!</v>
      </c>
      <c r="E229" s="251" t="e">
        <f>SUM(E227,E201,E191, )</f>
        <v>#REF!</v>
      </c>
      <c r="F229" s="251" t="e">
        <f>SUM(F227,F201,F191, )</f>
        <v>#REF!</v>
      </c>
      <c r="G229" s="251" t="e">
        <f>SUM(G227,G201,G191, )</f>
        <v>#REF!</v>
      </c>
      <c r="H229" s="251" t="e">
        <f>SUM(H227,H201,H191, )</f>
        <v>#REF!</v>
      </c>
      <c r="I229" s="251">
        <f>SUM(I227,I201,I191)</f>
        <v>24486575</v>
      </c>
      <c r="J229" s="251" t="e">
        <f>SUM(J227,J201,J191)</f>
        <v>#REF!</v>
      </c>
      <c r="K229" s="251">
        <f>K227+K201+K191+K179</f>
        <v>24486575</v>
      </c>
      <c r="L229" s="252">
        <f>SUM(L227,L201,L191,L179)</f>
        <v>70230650</v>
      </c>
      <c r="M229" s="252">
        <f>SUM(M227,M201,M191,M179)</f>
        <v>446237966</v>
      </c>
      <c r="N229" s="253">
        <f>SUM(N227,N201,N191,N179)</f>
        <v>516468616</v>
      </c>
      <c r="O229" s="253">
        <f>SUM(O227,O201,O191,O179)</f>
        <v>-25987400</v>
      </c>
      <c r="P229" s="253">
        <f t="shared" si="75"/>
        <v>490481216</v>
      </c>
      <c r="Q229" s="253">
        <f>SUM(Q227,Q201,Q191,Q179)</f>
        <v>85450000</v>
      </c>
    </row>
    <row r="230" spans="1:17" ht="40.5">
      <c r="A230" s="232"/>
      <c r="B230" s="232" t="s">
        <v>472</v>
      </c>
      <c r="C230" s="233"/>
      <c r="D230" s="234" t="e">
        <f>SUM(D229,D173)</f>
        <v>#REF!</v>
      </c>
      <c r="E230" s="234" t="e">
        <f>SUM(E229,E173)</f>
        <v>#REF!</v>
      </c>
      <c r="F230" s="234" t="e">
        <f>SUM(F229,F173)</f>
        <v>#REF!</v>
      </c>
      <c r="G230" s="234" t="e">
        <f>SUM(G229+G173)</f>
        <v>#REF!</v>
      </c>
      <c r="H230" s="234" t="e">
        <f>SUM(H229+H173)</f>
        <v>#REF!</v>
      </c>
      <c r="I230" s="234" t="e">
        <f t="shared" ref="I230:N230" si="76">I229+I173</f>
        <v>#REF!</v>
      </c>
      <c r="J230" s="234" t="e">
        <f t="shared" si="76"/>
        <v>#REF!</v>
      </c>
      <c r="K230" s="234" t="e">
        <f t="shared" si="76"/>
        <v>#REF!</v>
      </c>
      <c r="L230" s="235">
        <f t="shared" si="76"/>
        <v>376260988</v>
      </c>
      <c r="M230" s="235">
        <f t="shared" si="76"/>
        <v>446237966</v>
      </c>
      <c r="N230" s="236">
        <f t="shared" si="76"/>
        <v>822498954</v>
      </c>
      <c r="O230" s="236">
        <f t="shared" ref="O230" si="77">O229+O173</f>
        <v>-25987400</v>
      </c>
      <c r="P230" s="236">
        <f t="shared" si="75"/>
        <v>796511554</v>
      </c>
      <c r="Q230" s="236">
        <f>SUM(Q229,Q173)</f>
        <v>673248954</v>
      </c>
    </row>
    <row r="231" spans="1:17">
      <c r="A231" s="222"/>
      <c r="B231" s="222"/>
      <c r="C231" s="222"/>
      <c r="D231" s="237"/>
      <c r="E231" s="237"/>
      <c r="F231" s="237"/>
      <c r="G231" s="237"/>
      <c r="H231" s="237"/>
      <c r="I231" s="237"/>
      <c r="J231" s="237"/>
      <c r="K231" s="237"/>
      <c r="L231" s="280"/>
      <c r="M231" s="280"/>
      <c r="N231" s="236"/>
      <c r="O231" s="236"/>
      <c r="P231" s="236">
        <f t="shared" si="75"/>
        <v>0</v>
      </c>
      <c r="Q231" s="236"/>
    </row>
    <row r="232" spans="1:17">
      <c r="A232" s="222"/>
      <c r="B232" s="222" t="s">
        <v>188</v>
      </c>
      <c r="C232" s="222"/>
      <c r="D232" s="237"/>
      <c r="E232" s="237"/>
      <c r="F232" s="237"/>
      <c r="G232" s="237"/>
      <c r="H232" s="237"/>
      <c r="I232" s="237"/>
      <c r="J232" s="237"/>
      <c r="K232" s="237"/>
      <c r="L232" s="280"/>
      <c r="M232" s="280"/>
      <c r="N232" s="236"/>
      <c r="O232" s="236"/>
      <c r="P232" s="236">
        <f t="shared" si="75"/>
        <v>0</v>
      </c>
      <c r="Q232" s="236"/>
    </row>
    <row r="233" spans="1:17">
      <c r="A233" s="248"/>
      <c r="B233" s="248" t="s">
        <v>473</v>
      </c>
      <c r="C233" s="248"/>
      <c r="D233" s="281"/>
      <c r="E233" s="281"/>
      <c r="F233" s="281"/>
      <c r="G233" s="281"/>
      <c r="H233" s="281"/>
      <c r="I233" s="281"/>
      <c r="J233" s="281"/>
      <c r="K233" s="281"/>
      <c r="L233" s="282"/>
      <c r="M233" s="282"/>
      <c r="N233" s="253"/>
      <c r="O233" s="253"/>
      <c r="P233" s="253">
        <f t="shared" si="75"/>
        <v>0</v>
      </c>
      <c r="Q233" s="253">
        <f>SUM(O233,P233)</f>
        <v>0</v>
      </c>
    </row>
    <row r="234" spans="1:17">
      <c r="A234" s="225">
        <v>2640503</v>
      </c>
      <c r="B234" s="323" t="s">
        <v>127</v>
      </c>
      <c r="C234" s="283"/>
      <c r="D234" s="255"/>
      <c r="E234" s="255"/>
      <c r="F234" s="228"/>
      <c r="G234" s="324"/>
      <c r="H234" s="324">
        <v>160000000</v>
      </c>
      <c r="I234" s="324">
        <f t="shared" si="74"/>
        <v>160000000</v>
      </c>
      <c r="J234" s="324"/>
      <c r="K234" s="228">
        <f t="shared" ref="K234:K236" si="78">I234+J234</f>
        <v>160000000</v>
      </c>
      <c r="L234" s="256">
        <v>160000000</v>
      </c>
      <c r="M234" s="256"/>
      <c r="N234" s="230">
        <f t="shared" ref="N234:N237" si="79">SUM(L234:M234)</f>
        <v>160000000</v>
      </c>
      <c r="O234" s="230"/>
      <c r="P234" s="230">
        <f t="shared" si="75"/>
        <v>160000000</v>
      </c>
      <c r="Q234" s="230">
        <v>160000000</v>
      </c>
    </row>
    <row r="235" spans="1:17" ht="40.5">
      <c r="A235" s="225">
        <v>2640503</v>
      </c>
      <c r="B235" s="323" t="s">
        <v>128</v>
      </c>
      <c r="C235" s="283"/>
      <c r="D235" s="255"/>
      <c r="E235" s="255"/>
      <c r="F235" s="228"/>
      <c r="G235" s="324"/>
      <c r="H235" s="324">
        <v>84000000</v>
      </c>
      <c r="I235" s="324">
        <f t="shared" si="74"/>
        <v>84000000</v>
      </c>
      <c r="J235" s="324"/>
      <c r="K235" s="228">
        <f t="shared" si="78"/>
        <v>84000000</v>
      </c>
      <c r="L235" s="256">
        <v>84000000</v>
      </c>
      <c r="M235" s="256"/>
      <c r="N235" s="230">
        <f t="shared" si="79"/>
        <v>84000000</v>
      </c>
      <c r="O235" s="230"/>
      <c r="P235" s="230">
        <f t="shared" si="75"/>
        <v>84000000</v>
      </c>
      <c r="Q235" s="230">
        <v>84000000</v>
      </c>
    </row>
    <row r="236" spans="1:17" s="241" customFormat="1" ht="40.5">
      <c r="A236" s="242">
        <v>2640203</v>
      </c>
      <c r="B236" s="325" t="s">
        <v>474</v>
      </c>
      <c r="C236" s="325"/>
      <c r="D236" s="299">
        <v>7500000</v>
      </c>
      <c r="E236" s="299">
        <v>71000000</v>
      </c>
      <c r="F236" s="245">
        <f>SUM(D236:E236)</f>
        <v>78500000</v>
      </c>
      <c r="G236" s="299">
        <v>121185320</v>
      </c>
      <c r="H236" s="299">
        <v>0</v>
      </c>
      <c r="I236" s="326">
        <f t="shared" si="74"/>
        <v>121185320</v>
      </c>
      <c r="J236" s="299">
        <v>162600000</v>
      </c>
      <c r="K236" s="245">
        <f t="shared" si="78"/>
        <v>283785320</v>
      </c>
      <c r="L236" s="300">
        <v>283785320</v>
      </c>
      <c r="M236" s="300"/>
      <c r="N236" s="247">
        <f t="shared" si="79"/>
        <v>283785320</v>
      </c>
      <c r="O236" s="247"/>
      <c r="P236" s="247">
        <f t="shared" si="75"/>
        <v>283785320</v>
      </c>
      <c r="Q236" s="247">
        <v>92281181</v>
      </c>
    </row>
    <row r="237" spans="1:17" ht="40.5">
      <c r="A237" s="225">
        <v>2640203</v>
      </c>
      <c r="B237" s="283" t="s">
        <v>475</v>
      </c>
      <c r="C237" s="283"/>
      <c r="D237" s="255">
        <v>7500000</v>
      </c>
      <c r="E237" s="255">
        <v>71000000</v>
      </c>
      <c r="F237" s="228">
        <f>SUM(D237:E237)</f>
        <v>78500000</v>
      </c>
      <c r="G237" s="255">
        <v>121185320</v>
      </c>
      <c r="H237" s="255">
        <v>0</v>
      </c>
      <c r="I237" s="324">
        <f t="shared" ref="I237" si="80">G237+H237</f>
        <v>121185320</v>
      </c>
      <c r="J237" s="255">
        <v>162600000</v>
      </c>
      <c r="K237" s="228">
        <v>0</v>
      </c>
      <c r="L237" s="256">
        <f>121875845+52884868-4345457</f>
        <v>170415256</v>
      </c>
      <c r="M237" s="256"/>
      <c r="N237" s="230">
        <f t="shared" si="79"/>
        <v>170415256</v>
      </c>
      <c r="O237" s="230"/>
      <c r="P237" s="230">
        <f t="shared" si="75"/>
        <v>170415256</v>
      </c>
      <c r="Q237" s="230">
        <v>258235311</v>
      </c>
    </row>
    <row r="238" spans="1:17">
      <c r="A238" s="263"/>
      <c r="B238" s="263" t="s">
        <v>317</v>
      </c>
      <c r="C238" s="286"/>
      <c r="D238" s="265">
        <f>SUM(D234:D236)</f>
        <v>7500000</v>
      </c>
      <c r="E238" s="265">
        <f>SUM(E234:E236)</f>
        <v>71000000</v>
      </c>
      <c r="F238" s="265">
        <f>SUM(F234:F236)</f>
        <v>78500000</v>
      </c>
      <c r="G238" s="265">
        <f t="shared" ref="G238:O238" si="81">SUM(G234:G237)</f>
        <v>242370640</v>
      </c>
      <c r="H238" s="265">
        <f t="shared" si="81"/>
        <v>244000000</v>
      </c>
      <c r="I238" s="265">
        <f t="shared" si="81"/>
        <v>486370640</v>
      </c>
      <c r="J238" s="265">
        <f t="shared" si="81"/>
        <v>325200000</v>
      </c>
      <c r="K238" s="265">
        <f t="shared" si="81"/>
        <v>527785320</v>
      </c>
      <c r="L238" s="214">
        <f t="shared" si="81"/>
        <v>698200576</v>
      </c>
      <c r="M238" s="214">
        <f t="shared" si="81"/>
        <v>0</v>
      </c>
      <c r="N238" s="238">
        <f t="shared" si="81"/>
        <v>698200576</v>
      </c>
      <c r="O238" s="238">
        <f t="shared" si="81"/>
        <v>0</v>
      </c>
      <c r="P238" s="238">
        <f t="shared" si="75"/>
        <v>698200576</v>
      </c>
      <c r="Q238" s="238">
        <f>SUM(Q234:Q237)</f>
        <v>594516492</v>
      </c>
    </row>
    <row r="239" spans="1:17">
      <c r="A239" s="248"/>
      <c r="B239" s="248" t="s">
        <v>476</v>
      </c>
      <c r="C239" s="248"/>
      <c r="D239" s="281"/>
      <c r="E239" s="281"/>
      <c r="F239" s="281"/>
      <c r="G239" s="281"/>
      <c r="H239" s="281"/>
      <c r="I239" s="281">
        <f t="shared" si="74"/>
        <v>0</v>
      </c>
      <c r="J239" s="281"/>
      <c r="K239" s="281">
        <f>J239</f>
        <v>0</v>
      </c>
      <c r="L239" s="282"/>
      <c r="M239" s="282"/>
      <c r="N239" s="253"/>
      <c r="O239" s="253"/>
      <c r="P239" s="253">
        <f t="shared" si="75"/>
        <v>0</v>
      </c>
      <c r="Q239" s="253">
        <f>SUM(O239,P239)</f>
        <v>0</v>
      </c>
    </row>
    <row r="240" spans="1:17">
      <c r="A240" s="226">
        <v>3111305</v>
      </c>
      <c r="B240" s="283" t="s">
        <v>477</v>
      </c>
      <c r="C240" s="283" t="s">
        <v>478</v>
      </c>
      <c r="D240" s="255">
        <v>0</v>
      </c>
      <c r="E240" s="255">
        <v>0</v>
      </c>
      <c r="F240" s="255">
        <v>0</v>
      </c>
      <c r="G240" s="255"/>
      <c r="H240" s="255"/>
      <c r="I240" s="255">
        <f t="shared" si="74"/>
        <v>0</v>
      </c>
      <c r="J240" s="255"/>
      <c r="K240" s="255">
        <v>0</v>
      </c>
      <c r="L240" s="229"/>
      <c r="M240" s="229"/>
      <c r="N240" s="230"/>
      <c r="O240" s="230"/>
      <c r="P240" s="230">
        <f t="shared" si="75"/>
        <v>0</v>
      </c>
      <c r="Q240" s="230"/>
    </row>
    <row r="241" spans="1:17">
      <c r="A241" s="226">
        <v>3111305</v>
      </c>
      <c r="B241" s="283" t="s">
        <v>479</v>
      </c>
      <c r="C241" s="283" t="s">
        <v>478</v>
      </c>
      <c r="D241" s="255"/>
      <c r="E241" s="255"/>
      <c r="F241" s="255"/>
      <c r="G241" s="255"/>
      <c r="H241" s="255"/>
      <c r="I241" s="255">
        <f t="shared" si="74"/>
        <v>0</v>
      </c>
      <c r="J241" s="255"/>
      <c r="K241" s="255">
        <v>0</v>
      </c>
      <c r="L241" s="229"/>
      <c r="M241" s="229"/>
      <c r="N241" s="230"/>
      <c r="O241" s="230"/>
      <c r="P241" s="230">
        <f t="shared" si="75"/>
        <v>0</v>
      </c>
      <c r="Q241" s="230"/>
    </row>
    <row r="242" spans="1:17">
      <c r="A242" s="248"/>
      <c r="B242" s="248" t="s">
        <v>480</v>
      </c>
      <c r="C242" s="248"/>
      <c r="D242" s="281"/>
      <c r="E242" s="281"/>
      <c r="F242" s="281"/>
      <c r="G242" s="281"/>
      <c r="H242" s="281"/>
      <c r="I242" s="281">
        <f t="shared" si="74"/>
        <v>0</v>
      </c>
      <c r="J242" s="281"/>
      <c r="K242" s="281"/>
      <c r="L242" s="282"/>
      <c r="M242" s="282"/>
      <c r="N242" s="253"/>
      <c r="O242" s="253"/>
      <c r="P242" s="253">
        <f t="shared" si="75"/>
        <v>0</v>
      </c>
      <c r="Q242" s="253">
        <f>SUM(Q240:Q241)</f>
        <v>0</v>
      </c>
    </row>
    <row r="243" spans="1:17">
      <c r="A243" s="225">
        <v>3111011</v>
      </c>
      <c r="B243" s="270" t="s">
        <v>481</v>
      </c>
      <c r="C243" s="270" t="s">
        <v>255</v>
      </c>
      <c r="D243" s="255"/>
      <c r="E243" s="255"/>
      <c r="F243" s="228"/>
      <c r="G243" s="284">
        <v>2100000</v>
      </c>
      <c r="H243" s="284"/>
      <c r="I243" s="284">
        <f t="shared" si="74"/>
        <v>2100000</v>
      </c>
      <c r="J243" s="284"/>
      <c r="K243" s="228">
        <f>I243+J243</f>
        <v>2100000</v>
      </c>
      <c r="L243" s="256"/>
      <c r="M243" s="256"/>
      <c r="N243" s="230">
        <f>SUM(L243:M243)</f>
        <v>0</v>
      </c>
      <c r="O243" s="230"/>
      <c r="P243" s="230">
        <f t="shared" si="75"/>
        <v>0</v>
      </c>
      <c r="Q243" s="230"/>
    </row>
    <row r="244" spans="1:17" ht="40.5">
      <c r="A244" s="225">
        <v>3111011</v>
      </c>
      <c r="B244" s="283" t="s">
        <v>482</v>
      </c>
      <c r="C244" s="240" t="s">
        <v>251</v>
      </c>
      <c r="D244" s="255">
        <v>1200000</v>
      </c>
      <c r="E244" s="255"/>
      <c r="F244" s="228">
        <f>SUM(D244:E244)</f>
        <v>1200000</v>
      </c>
      <c r="G244" s="228"/>
      <c r="H244" s="228"/>
      <c r="I244" s="228">
        <f t="shared" si="74"/>
        <v>0</v>
      </c>
      <c r="J244" s="228"/>
      <c r="K244" s="228">
        <v>0</v>
      </c>
      <c r="L244" s="256"/>
      <c r="M244" s="256"/>
      <c r="N244" s="230">
        <f t="shared" ref="N244:N252" si="82">SUM(L244:M244)</f>
        <v>0</v>
      </c>
      <c r="O244" s="230"/>
      <c r="P244" s="230">
        <f t="shared" si="75"/>
        <v>0</v>
      </c>
      <c r="Q244" s="230"/>
    </row>
    <row r="245" spans="1:17" ht="40.5">
      <c r="A245" s="327">
        <v>3111011</v>
      </c>
      <c r="B245" s="328" t="s">
        <v>483</v>
      </c>
      <c r="C245" s="329" t="s">
        <v>251</v>
      </c>
      <c r="D245" s="330"/>
      <c r="E245" s="330"/>
      <c r="F245" s="331"/>
      <c r="G245" s="332">
        <v>0</v>
      </c>
      <c r="H245" s="332"/>
      <c r="I245" s="332">
        <v>0</v>
      </c>
      <c r="J245" s="332">
        <v>1200000</v>
      </c>
      <c r="K245" s="228">
        <f t="shared" ref="K245:K252" si="83">I245+J245</f>
        <v>1200000</v>
      </c>
      <c r="L245" s="256"/>
      <c r="M245" s="256"/>
      <c r="N245" s="230">
        <f t="shared" si="82"/>
        <v>0</v>
      </c>
      <c r="O245" s="230"/>
      <c r="P245" s="230">
        <f t="shared" si="75"/>
        <v>0</v>
      </c>
      <c r="Q245" s="230"/>
    </row>
    <row r="246" spans="1:17">
      <c r="A246" s="225">
        <v>3111011</v>
      </c>
      <c r="B246" s="270" t="s">
        <v>484</v>
      </c>
      <c r="C246" s="270" t="s">
        <v>485</v>
      </c>
      <c r="D246" s="255"/>
      <c r="E246" s="255"/>
      <c r="F246" s="228"/>
      <c r="G246" s="284">
        <v>6000000</v>
      </c>
      <c r="H246" s="284"/>
      <c r="I246" s="284">
        <f t="shared" ref="I246:I252" si="84">G246+H246</f>
        <v>6000000</v>
      </c>
      <c r="J246" s="284">
        <v>-69960</v>
      </c>
      <c r="K246" s="228">
        <f t="shared" si="83"/>
        <v>5930040</v>
      </c>
      <c r="L246" s="256"/>
      <c r="M246" s="256"/>
      <c r="N246" s="230">
        <f t="shared" si="82"/>
        <v>0</v>
      </c>
      <c r="O246" s="230"/>
      <c r="P246" s="230">
        <f t="shared" si="75"/>
        <v>0</v>
      </c>
      <c r="Q246" s="230"/>
    </row>
    <row r="247" spans="1:17">
      <c r="A247" s="225">
        <v>3111011</v>
      </c>
      <c r="B247" s="270" t="s">
        <v>486</v>
      </c>
      <c r="C247" s="270" t="s">
        <v>487</v>
      </c>
      <c r="D247" s="255"/>
      <c r="E247" s="255"/>
      <c r="F247" s="228"/>
      <c r="G247" s="284">
        <v>2000000</v>
      </c>
      <c r="H247" s="284"/>
      <c r="I247" s="284">
        <f t="shared" si="84"/>
        <v>2000000</v>
      </c>
      <c r="J247" s="284"/>
      <c r="K247" s="228">
        <f t="shared" si="83"/>
        <v>2000000</v>
      </c>
      <c r="L247" s="256"/>
      <c r="M247" s="256"/>
      <c r="N247" s="230">
        <f t="shared" si="82"/>
        <v>0</v>
      </c>
      <c r="O247" s="230"/>
      <c r="P247" s="230">
        <f t="shared" si="75"/>
        <v>0</v>
      </c>
      <c r="Q247" s="230"/>
    </row>
    <row r="248" spans="1:17">
      <c r="A248" s="225">
        <v>3111011</v>
      </c>
      <c r="B248" s="270" t="s">
        <v>488</v>
      </c>
      <c r="C248" s="270" t="s">
        <v>340</v>
      </c>
      <c r="D248" s="255"/>
      <c r="E248" s="255"/>
      <c r="F248" s="228"/>
      <c r="G248" s="284">
        <v>6000000</v>
      </c>
      <c r="H248" s="284"/>
      <c r="I248" s="284">
        <f t="shared" si="84"/>
        <v>6000000</v>
      </c>
      <c r="J248" s="284">
        <v>-69960</v>
      </c>
      <c r="K248" s="228">
        <f t="shared" si="83"/>
        <v>5930040</v>
      </c>
      <c r="L248" s="256"/>
      <c r="M248" s="256"/>
      <c r="N248" s="230">
        <f t="shared" si="82"/>
        <v>0</v>
      </c>
      <c r="O248" s="230"/>
      <c r="P248" s="230">
        <f t="shared" si="75"/>
        <v>0</v>
      </c>
      <c r="Q248" s="230"/>
    </row>
    <row r="249" spans="1:17">
      <c r="A249" s="225">
        <v>3111011</v>
      </c>
      <c r="B249" s="270" t="s">
        <v>489</v>
      </c>
      <c r="C249" s="270" t="s">
        <v>266</v>
      </c>
      <c r="D249" s="255"/>
      <c r="E249" s="255"/>
      <c r="F249" s="228"/>
      <c r="G249" s="284">
        <v>6000000</v>
      </c>
      <c r="H249" s="284"/>
      <c r="I249" s="284">
        <f t="shared" si="84"/>
        <v>6000000</v>
      </c>
      <c r="J249" s="284">
        <v>-69960</v>
      </c>
      <c r="K249" s="228">
        <f t="shared" si="83"/>
        <v>5930040</v>
      </c>
      <c r="L249" s="256"/>
      <c r="M249" s="256"/>
      <c r="N249" s="230">
        <f t="shared" si="82"/>
        <v>0</v>
      </c>
      <c r="O249" s="230"/>
      <c r="P249" s="230">
        <f t="shared" si="75"/>
        <v>0</v>
      </c>
      <c r="Q249" s="230"/>
    </row>
    <row r="250" spans="1:17">
      <c r="A250" s="225">
        <v>3111011</v>
      </c>
      <c r="B250" s="270" t="s">
        <v>490</v>
      </c>
      <c r="C250" s="270" t="s">
        <v>259</v>
      </c>
      <c r="D250" s="255"/>
      <c r="E250" s="255"/>
      <c r="F250" s="228"/>
      <c r="G250" s="284">
        <v>6000000</v>
      </c>
      <c r="H250" s="284"/>
      <c r="I250" s="284">
        <f t="shared" si="84"/>
        <v>6000000</v>
      </c>
      <c r="J250" s="284">
        <v>-69960</v>
      </c>
      <c r="K250" s="228">
        <f t="shared" si="83"/>
        <v>5930040</v>
      </c>
      <c r="L250" s="256"/>
      <c r="M250" s="256"/>
      <c r="N250" s="230">
        <f t="shared" si="82"/>
        <v>0</v>
      </c>
      <c r="O250" s="230"/>
      <c r="P250" s="230">
        <f t="shared" si="75"/>
        <v>0</v>
      </c>
      <c r="Q250" s="230"/>
    </row>
    <row r="251" spans="1:17">
      <c r="A251" s="225">
        <v>3111011</v>
      </c>
      <c r="B251" s="270" t="s">
        <v>491</v>
      </c>
      <c r="C251" s="270" t="s">
        <v>492</v>
      </c>
      <c r="D251" s="255"/>
      <c r="E251" s="255"/>
      <c r="F251" s="228"/>
      <c r="G251" s="284">
        <v>3000000</v>
      </c>
      <c r="H251" s="284"/>
      <c r="I251" s="284">
        <f t="shared" si="84"/>
        <v>3000000</v>
      </c>
      <c r="J251" s="284"/>
      <c r="K251" s="228">
        <f t="shared" si="83"/>
        <v>3000000</v>
      </c>
      <c r="L251" s="256"/>
      <c r="M251" s="256"/>
      <c r="N251" s="230">
        <f t="shared" si="82"/>
        <v>0</v>
      </c>
      <c r="O251" s="230"/>
      <c r="P251" s="230">
        <f t="shared" si="75"/>
        <v>0</v>
      </c>
      <c r="Q251" s="230"/>
    </row>
    <row r="252" spans="1:17" s="262" customFormat="1">
      <c r="A252" s="225">
        <v>3111011</v>
      </c>
      <c r="B252" s="270" t="s">
        <v>493</v>
      </c>
      <c r="C252" s="270" t="s">
        <v>492</v>
      </c>
      <c r="D252" s="255"/>
      <c r="E252" s="255"/>
      <c r="F252" s="228"/>
      <c r="G252" s="284">
        <v>6000000</v>
      </c>
      <c r="H252" s="284"/>
      <c r="I252" s="284">
        <f t="shared" si="84"/>
        <v>6000000</v>
      </c>
      <c r="J252" s="284">
        <v>-69960</v>
      </c>
      <c r="K252" s="228">
        <f t="shared" si="83"/>
        <v>5930040</v>
      </c>
      <c r="L252" s="256"/>
      <c r="M252" s="256"/>
      <c r="N252" s="230">
        <f t="shared" si="82"/>
        <v>0</v>
      </c>
      <c r="O252" s="230"/>
      <c r="P252" s="230">
        <f t="shared" si="75"/>
        <v>0</v>
      </c>
      <c r="Q252" s="230"/>
    </row>
    <row r="253" spans="1:17" s="262" customFormat="1">
      <c r="A253" s="225">
        <v>3111011</v>
      </c>
      <c r="B253" s="270" t="s">
        <v>494</v>
      </c>
      <c r="C253" s="270" t="s">
        <v>373</v>
      </c>
      <c r="D253" s="255"/>
      <c r="E253" s="255"/>
      <c r="F253" s="228"/>
      <c r="G253" s="284"/>
      <c r="H253" s="284"/>
      <c r="I253" s="284"/>
      <c r="J253" s="284"/>
      <c r="K253" s="228"/>
      <c r="L253" s="256"/>
      <c r="M253" s="256"/>
      <c r="N253" s="230"/>
      <c r="O253" s="230"/>
      <c r="P253" s="230"/>
      <c r="Q253" s="230">
        <v>6000000</v>
      </c>
    </row>
    <row r="254" spans="1:17" s="262" customFormat="1">
      <c r="A254" s="225">
        <v>3111011</v>
      </c>
      <c r="B254" s="270" t="s">
        <v>495</v>
      </c>
      <c r="C254" s="270" t="s">
        <v>249</v>
      </c>
      <c r="D254" s="255"/>
      <c r="E254" s="255"/>
      <c r="F254" s="228"/>
      <c r="G254" s="284"/>
      <c r="H254" s="284"/>
      <c r="I254" s="284"/>
      <c r="J254" s="284"/>
      <c r="K254" s="228"/>
      <c r="L254" s="256"/>
      <c r="M254" s="256"/>
      <c r="N254" s="230"/>
      <c r="O254" s="230"/>
      <c r="P254" s="230"/>
      <c r="Q254" s="230">
        <v>6000000</v>
      </c>
    </row>
    <row r="255" spans="1:17" s="262" customFormat="1">
      <c r="A255" s="225">
        <v>3111011</v>
      </c>
      <c r="B255" s="270" t="s">
        <v>496</v>
      </c>
      <c r="C255" s="270" t="s">
        <v>251</v>
      </c>
      <c r="D255" s="255"/>
      <c r="E255" s="255"/>
      <c r="F255" s="228"/>
      <c r="G255" s="284"/>
      <c r="H255" s="284"/>
      <c r="I255" s="284"/>
      <c r="J255" s="284"/>
      <c r="K255" s="228"/>
      <c r="L255" s="256"/>
      <c r="M255" s="256"/>
      <c r="N255" s="230"/>
      <c r="O255" s="230"/>
      <c r="P255" s="230"/>
      <c r="Q255" s="230">
        <v>6000000</v>
      </c>
    </row>
    <row r="256" spans="1:17" s="262" customFormat="1">
      <c r="A256" s="225">
        <v>3111011</v>
      </c>
      <c r="B256" s="270" t="s">
        <v>497</v>
      </c>
      <c r="C256" s="270" t="s">
        <v>498</v>
      </c>
      <c r="D256" s="255"/>
      <c r="E256" s="255"/>
      <c r="F256" s="228"/>
      <c r="G256" s="284"/>
      <c r="H256" s="284"/>
      <c r="I256" s="284"/>
      <c r="J256" s="284"/>
      <c r="K256" s="228"/>
      <c r="L256" s="256"/>
      <c r="M256" s="256"/>
      <c r="N256" s="230"/>
      <c r="O256" s="230"/>
      <c r="P256" s="230"/>
      <c r="Q256" s="230">
        <v>6000000</v>
      </c>
    </row>
    <row r="257" spans="1:17" s="262" customFormat="1">
      <c r="A257" s="225">
        <v>3111011</v>
      </c>
      <c r="B257" s="270" t="s">
        <v>499</v>
      </c>
      <c r="C257" s="270" t="s">
        <v>500</v>
      </c>
      <c r="D257" s="255"/>
      <c r="E257" s="255"/>
      <c r="F257" s="228"/>
      <c r="G257" s="284"/>
      <c r="H257" s="284"/>
      <c r="I257" s="284"/>
      <c r="J257" s="284"/>
      <c r="K257" s="228"/>
      <c r="L257" s="256"/>
      <c r="M257" s="256"/>
      <c r="N257" s="230"/>
      <c r="O257" s="230"/>
      <c r="P257" s="230"/>
      <c r="Q257" s="230">
        <v>6000000</v>
      </c>
    </row>
    <row r="258" spans="1:17" s="262" customFormat="1">
      <c r="A258" s="225">
        <v>3111011</v>
      </c>
      <c r="B258" s="270" t="s">
        <v>501</v>
      </c>
      <c r="C258" s="270" t="s">
        <v>502</v>
      </c>
      <c r="D258" s="255"/>
      <c r="E258" s="255"/>
      <c r="F258" s="228"/>
      <c r="G258" s="284"/>
      <c r="H258" s="284"/>
      <c r="I258" s="284"/>
      <c r="J258" s="284"/>
      <c r="K258" s="228"/>
      <c r="L258" s="256"/>
      <c r="M258" s="256"/>
      <c r="N258" s="230"/>
      <c r="O258" s="230"/>
      <c r="P258" s="230"/>
      <c r="Q258" s="230">
        <v>6000000</v>
      </c>
    </row>
    <row r="259" spans="1:17" s="262" customFormat="1">
      <c r="A259" s="225"/>
      <c r="B259" s="270" t="s">
        <v>503</v>
      </c>
      <c r="C259" s="270"/>
      <c r="D259" s="255"/>
      <c r="E259" s="255"/>
      <c r="F259" s="228"/>
      <c r="G259" s="284"/>
      <c r="H259" s="284"/>
      <c r="I259" s="284"/>
      <c r="J259" s="284"/>
      <c r="K259" s="228"/>
      <c r="L259" s="256"/>
      <c r="M259" s="256"/>
      <c r="N259" s="230"/>
      <c r="O259" s="230"/>
      <c r="P259" s="230"/>
      <c r="Q259" s="230">
        <v>207545414</v>
      </c>
    </row>
    <row r="260" spans="1:17">
      <c r="A260" s="263"/>
      <c r="B260" s="263" t="s">
        <v>317</v>
      </c>
      <c r="C260" s="286"/>
      <c r="D260" s="265">
        <f>SUM(D233:D233)</f>
        <v>0</v>
      </c>
      <c r="E260" s="265">
        <f>SUM(E233:E233)</f>
        <v>0</v>
      </c>
      <c r="F260" s="265">
        <f>SUM(F233:F233)</f>
        <v>0</v>
      </c>
      <c r="G260" s="265">
        <f>SUM(G243:G251)</f>
        <v>31100000</v>
      </c>
      <c r="H260" s="265">
        <f>SUM(H243:H251)</f>
        <v>0</v>
      </c>
      <c r="I260" s="265">
        <f>SUM(I243:I251)</f>
        <v>31100000</v>
      </c>
      <c r="J260" s="265">
        <f>SUM(J243:J251)</f>
        <v>920160</v>
      </c>
      <c r="K260" s="265">
        <f>SUM(K243:K251)</f>
        <v>32020160</v>
      </c>
      <c r="L260" s="214">
        <f>SUM(L243:L252)</f>
        <v>0</v>
      </c>
      <c r="M260" s="214"/>
      <c r="N260" s="238">
        <f>SUM(N243:N252)</f>
        <v>0</v>
      </c>
      <c r="O260" s="238"/>
      <c r="P260" s="238">
        <f t="shared" ref="P260:P268" si="85">SUM(N260,O260)</f>
        <v>0</v>
      </c>
      <c r="Q260" s="238">
        <f>SUM(Q243:Q259)</f>
        <v>243545414</v>
      </c>
    </row>
    <row r="261" spans="1:17">
      <c r="A261" s="333"/>
      <c r="B261" s="333" t="s">
        <v>504</v>
      </c>
      <c r="C261" s="334"/>
      <c r="D261" s="335"/>
      <c r="E261" s="335"/>
      <c r="F261" s="335"/>
      <c r="G261" s="335"/>
      <c r="H261" s="335"/>
      <c r="I261" s="335"/>
      <c r="J261" s="335"/>
      <c r="K261" s="335"/>
      <c r="L261" s="336"/>
      <c r="M261" s="336"/>
      <c r="N261" s="337"/>
      <c r="O261" s="337"/>
      <c r="P261" s="337">
        <f t="shared" si="85"/>
        <v>0</v>
      </c>
      <c r="Q261" s="337">
        <f>SUM(O261,P261)</f>
        <v>0</v>
      </c>
    </row>
    <row r="262" spans="1:17">
      <c r="A262" s="338">
        <v>3111011</v>
      </c>
      <c r="B262" s="339" t="s">
        <v>505</v>
      </c>
      <c r="C262" s="268"/>
      <c r="D262" s="287"/>
      <c r="E262" s="287"/>
      <c r="F262" s="287"/>
      <c r="G262" s="287"/>
      <c r="H262" s="287"/>
      <c r="I262" s="287"/>
      <c r="J262" s="287"/>
      <c r="K262" s="287"/>
      <c r="L262" s="229">
        <v>81000000</v>
      </c>
      <c r="M262" s="229">
        <v>-25000000</v>
      </c>
      <c r="N262" s="230">
        <f>SUM(L262:M262)</f>
        <v>56000000</v>
      </c>
      <c r="O262" s="230">
        <v>-56000000</v>
      </c>
      <c r="P262" s="230">
        <f t="shared" si="85"/>
        <v>0</v>
      </c>
      <c r="Q262" s="230"/>
    </row>
    <row r="263" spans="1:17">
      <c r="A263" s="263"/>
      <c r="B263" s="263" t="s">
        <v>506</v>
      </c>
      <c r="C263" s="286"/>
      <c r="D263" s="265">
        <f>SUM(D235:D235)</f>
        <v>0</v>
      </c>
      <c r="E263" s="265">
        <f>SUM(E235:E235)</f>
        <v>0</v>
      </c>
      <c r="F263" s="265">
        <f>SUM(F235:F235)</f>
        <v>0</v>
      </c>
      <c r="G263" s="265">
        <f>SUM(G246:G262)</f>
        <v>66100000</v>
      </c>
      <c r="H263" s="265">
        <f>SUM(H246:H262)</f>
        <v>0</v>
      </c>
      <c r="I263" s="265">
        <v>0</v>
      </c>
      <c r="J263" s="265">
        <f>SUM(J247:J262)</f>
        <v>640320</v>
      </c>
      <c r="K263" s="265">
        <v>0</v>
      </c>
      <c r="L263" s="214">
        <f>SUM(L260,L262)</f>
        <v>81000000</v>
      </c>
      <c r="M263" s="214">
        <f t="shared" ref="M263:O263" si="86">SUM(M260,M262)</f>
        <v>-25000000</v>
      </c>
      <c r="N263" s="238">
        <f t="shared" si="86"/>
        <v>56000000</v>
      </c>
      <c r="O263" s="238">
        <f t="shared" si="86"/>
        <v>-56000000</v>
      </c>
      <c r="P263" s="238">
        <f t="shared" si="85"/>
        <v>0</v>
      </c>
      <c r="Q263" s="238">
        <f>SUM(Q262)</f>
        <v>0</v>
      </c>
    </row>
    <row r="264" spans="1:17">
      <c r="A264" s="248"/>
      <c r="B264" s="248" t="s">
        <v>476</v>
      </c>
      <c r="C264" s="248"/>
      <c r="D264" s="281"/>
      <c r="E264" s="281"/>
      <c r="F264" s="281"/>
      <c r="G264" s="281"/>
      <c r="H264" s="281"/>
      <c r="I264" s="281"/>
      <c r="J264" s="281"/>
      <c r="K264" s="281"/>
      <c r="L264" s="282"/>
      <c r="M264" s="282"/>
      <c r="N264" s="253"/>
      <c r="O264" s="253"/>
      <c r="P264" s="253">
        <f t="shared" si="85"/>
        <v>0</v>
      </c>
      <c r="Q264" s="253">
        <f>SUM(O264,P264)</f>
        <v>0</v>
      </c>
    </row>
    <row r="265" spans="1:17">
      <c r="A265" s="225">
        <v>3111504</v>
      </c>
      <c r="B265" s="240" t="s">
        <v>507</v>
      </c>
      <c r="C265" s="240" t="s">
        <v>508</v>
      </c>
      <c r="D265" s="255"/>
      <c r="E265" s="255"/>
      <c r="F265" s="228"/>
      <c r="G265" s="255">
        <v>2500000</v>
      </c>
      <c r="H265" s="255"/>
      <c r="I265" s="255">
        <f>G265+H265</f>
        <v>2500000</v>
      </c>
      <c r="J265" s="255"/>
      <c r="K265" s="228">
        <f t="shared" ref="K265:K268" si="87">I265+J265</f>
        <v>2500000</v>
      </c>
      <c r="L265" s="256"/>
      <c r="M265" s="256"/>
      <c r="N265" s="230">
        <f>SUM(L265:M265)</f>
        <v>0</v>
      </c>
      <c r="O265" s="230"/>
      <c r="P265" s="230">
        <f t="shared" si="85"/>
        <v>0</v>
      </c>
      <c r="Q265" s="230"/>
    </row>
    <row r="266" spans="1:17">
      <c r="A266" s="225">
        <v>3110299</v>
      </c>
      <c r="B266" s="283" t="s">
        <v>509</v>
      </c>
      <c r="C266" s="240" t="s">
        <v>510</v>
      </c>
      <c r="D266" s="255"/>
      <c r="E266" s="255"/>
      <c r="F266" s="228"/>
      <c r="G266" s="255">
        <v>2500000</v>
      </c>
      <c r="H266" s="255"/>
      <c r="I266" s="255">
        <f>G266+H266</f>
        <v>2500000</v>
      </c>
      <c r="J266" s="255"/>
      <c r="K266" s="228">
        <f t="shared" si="87"/>
        <v>2500000</v>
      </c>
      <c r="L266" s="256"/>
      <c r="M266" s="256"/>
      <c r="N266" s="230">
        <f t="shared" ref="N266:N268" si="88">SUM(L266:M266)</f>
        <v>0</v>
      </c>
      <c r="O266" s="230"/>
      <c r="P266" s="230">
        <f t="shared" si="85"/>
        <v>0</v>
      </c>
      <c r="Q266" s="230"/>
    </row>
    <row r="267" spans="1:17" ht="40.5">
      <c r="A267" s="225">
        <v>3111500</v>
      </c>
      <c r="B267" s="283" t="s">
        <v>511</v>
      </c>
      <c r="C267" s="283" t="s">
        <v>512</v>
      </c>
      <c r="D267" s="255"/>
      <c r="E267" s="255"/>
      <c r="F267" s="228"/>
      <c r="G267" s="255">
        <v>5000000</v>
      </c>
      <c r="H267" s="255"/>
      <c r="I267" s="255">
        <f>G267+H267</f>
        <v>5000000</v>
      </c>
      <c r="J267" s="255"/>
      <c r="K267" s="228">
        <f t="shared" si="87"/>
        <v>5000000</v>
      </c>
      <c r="L267" s="256"/>
      <c r="M267" s="256"/>
      <c r="N267" s="230">
        <f t="shared" si="88"/>
        <v>0</v>
      </c>
      <c r="O267" s="230"/>
      <c r="P267" s="230">
        <f t="shared" si="85"/>
        <v>0</v>
      </c>
      <c r="Q267" s="230"/>
    </row>
    <row r="268" spans="1:17">
      <c r="A268" s="225">
        <v>3111300</v>
      </c>
      <c r="B268" s="340" t="s">
        <v>513</v>
      </c>
      <c r="C268" s="240" t="s">
        <v>514</v>
      </c>
      <c r="D268" s="255"/>
      <c r="E268" s="255"/>
      <c r="F268" s="228"/>
      <c r="G268" s="255">
        <v>1714680</v>
      </c>
      <c r="H268" s="255"/>
      <c r="I268" s="255">
        <f>G268+H268</f>
        <v>1714680</v>
      </c>
      <c r="J268" s="255"/>
      <c r="K268" s="228">
        <f t="shared" si="87"/>
        <v>1714680</v>
      </c>
      <c r="L268" s="256"/>
      <c r="M268" s="256"/>
      <c r="N268" s="230">
        <f t="shared" si="88"/>
        <v>0</v>
      </c>
      <c r="O268" s="230"/>
      <c r="P268" s="230">
        <f t="shared" si="85"/>
        <v>0</v>
      </c>
      <c r="Q268" s="230"/>
    </row>
    <row r="269" spans="1:17" ht="40.5">
      <c r="A269" s="225">
        <v>3110299</v>
      </c>
      <c r="B269" s="340" t="s">
        <v>515</v>
      </c>
      <c r="C269" s="240" t="s">
        <v>516</v>
      </c>
      <c r="D269" s="255"/>
      <c r="E269" s="255"/>
      <c r="F269" s="228"/>
      <c r="G269" s="255"/>
      <c r="H269" s="255"/>
      <c r="I269" s="255"/>
      <c r="J269" s="255"/>
      <c r="K269" s="228"/>
      <c r="L269" s="256"/>
      <c r="M269" s="256"/>
      <c r="N269" s="230"/>
      <c r="O269" s="230"/>
      <c r="P269" s="230"/>
      <c r="Q269" s="230">
        <v>2499104</v>
      </c>
    </row>
    <row r="270" spans="1:17" ht="40.5">
      <c r="A270" s="225">
        <v>3110299</v>
      </c>
      <c r="B270" s="340" t="s">
        <v>517</v>
      </c>
      <c r="C270" s="240" t="s">
        <v>518</v>
      </c>
      <c r="D270" s="255"/>
      <c r="E270" s="255"/>
      <c r="F270" s="228"/>
      <c r="G270" s="255"/>
      <c r="H270" s="255"/>
      <c r="I270" s="255"/>
      <c r="J270" s="255"/>
      <c r="K270" s="228"/>
      <c r="L270" s="256"/>
      <c r="M270" s="256"/>
      <c r="N270" s="230"/>
      <c r="O270" s="230"/>
      <c r="P270" s="230"/>
      <c r="Q270" s="230">
        <v>6000000</v>
      </c>
    </row>
    <row r="271" spans="1:17">
      <c r="A271" s="225">
        <v>3110299</v>
      </c>
      <c r="B271" s="340" t="s">
        <v>519</v>
      </c>
      <c r="C271" s="240" t="s">
        <v>520</v>
      </c>
      <c r="D271" s="255"/>
      <c r="E271" s="255"/>
      <c r="F271" s="228"/>
      <c r="G271" s="255"/>
      <c r="H271" s="255"/>
      <c r="I271" s="255"/>
      <c r="J271" s="255"/>
      <c r="K271" s="228"/>
      <c r="L271" s="256"/>
      <c r="M271" s="256"/>
      <c r="N271" s="230"/>
      <c r="O271" s="230"/>
      <c r="P271" s="230"/>
      <c r="Q271" s="230">
        <v>4000000</v>
      </c>
    </row>
    <row r="272" spans="1:17">
      <c r="A272" s="225">
        <v>3110299</v>
      </c>
      <c r="B272" s="340" t="s">
        <v>521</v>
      </c>
      <c r="C272" s="240" t="s">
        <v>522</v>
      </c>
      <c r="D272" s="255"/>
      <c r="E272" s="255"/>
      <c r="F272" s="228"/>
      <c r="G272" s="255"/>
      <c r="H272" s="255"/>
      <c r="I272" s="255"/>
      <c r="J272" s="255"/>
      <c r="K272" s="228"/>
      <c r="L272" s="256"/>
      <c r="M272" s="256"/>
      <c r="N272" s="230"/>
      <c r="O272" s="230"/>
      <c r="P272" s="230"/>
      <c r="Q272" s="230">
        <v>3500000</v>
      </c>
    </row>
    <row r="273" spans="1:17">
      <c r="A273" s="225">
        <v>3110299</v>
      </c>
      <c r="B273" s="340" t="s">
        <v>523</v>
      </c>
      <c r="C273" s="240" t="s">
        <v>524</v>
      </c>
      <c r="D273" s="255"/>
      <c r="E273" s="255"/>
      <c r="F273" s="228"/>
      <c r="G273" s="255"/>
      <c r="H273" s="255"/>
      <c r="I273" s="255"/>
      <c r="J273" s="255"/>
      <c r="K273" s="228"/>
      <c r="L273" s="256"/>
      <c r="M273" s="256"/>
      <c r="N273" s="230"/>
      <c r="O273" s="230"/>
      <c r="P273" s="230"/>
      <c r="Q273" s="230">
        <v>4500000</v>
      </c>
    </row>
    <row r="274" spans="1:17">
      <c r="A274" s="225">
        <v>3110299</v>
      </c>
      <c r="B274" s="340" t="s">
        <v>525</v>
      </c>
      <c r="C274" s="240" t="s">
        <v>526</v>
      </c>
      <c r="D274" s="255"/>
      <c r="E274" s="255"/>
      <c r="F274" s="228"/>
      <c r="G274" s="255"/>
      <c r="H274" s="255"/>
      <c r="I274" s="255"/>
      <c r="J274" s="255"/>
      <c r="K274" s="228"/>
      <c r="L274" s="256"/>
      <c r="M274" s="256"/>
      <c r="N274" s="230"/>
      <c r="O274" s="230"/>
      <c r="P274" s="230"/>
      <c r="Q274" s="230">
        <v>1000000</v>
      </c>
    </row>
    <row r="275" spans="1:17">
      <c r="A275" s="225">
        <v>3110299</v>
      </c>
      <c r="B275" s="340" t="s">
        <v>527</v>
      </c>
      <c r="C275" s="240" t="s">
        <v>526</v>
      </c>
      <c r="D275" s="255"/>
      <c r="E275" s="255"/>
      <c r="F275" s="228"/>
      <c r="G275" s="255"/>
      <c r="H275" s="255"/>
      <c r="I275" s="255"/>
      <c r="J275" s="255"/>
      <c r="K275" s="228"/>
      <c r="L275" s="256"/>
      <c r="M275" s="256"/>
      <c r="N275" s="230"/>
      <c r="O275" s="230"/>
      <c r="P275" s="230"/>
      <c r="Q275" s="230">
        <v>1000000</v>
      </c>
    </row>
    <row r="276" spans="1:17" ht="40.5">
      <c r="A276" s="225">
        <v>3110299</v>
      </c>
      <c r="B276" s="340" t="s">
        <v>528</v>
      </c>
      <c r="C276" s="240" t="s">
        <v>449</v>
      </c>
      <c r="D276" s="255"/>
      <c r="E276" s="255"/>
      <c r="F276" s="228"/>
      <c r="G276" s="255"/>
      <c r="H276" s="255"/>
      <c r="I276" s="255"/>
      <c r="J276" s="255"/>
      <c r="K276" s="228"/>
      <c r="L276" s="256"/>
      <c r="M276" s="256"/>
      <c r="N276" s="230"/>
      <c r="O276" s="230"/>
      <c r="P276" s="230"/>
      <c r="Q276" s="230">
        <v>3500000</v>
      </c>
    </row>
    <row r="277" spans="1:17" ht="40.5">
      <c r="A277" s="225">
        <v>3110299</v>
      </c>
      <c r="B277" s="340" t="s">
        <v>529</v>
      </c>
      <c r="C277" s="240" t="s">
        <v>530</v>
      </c>
      <c r="D277" s="255"/>
      <c r="E277" s="255"/>
      <c r="F277" s="228"/>
      <c r="G277" s="255"/>
      <c r="H277" s="255"/>
      <c r="I277" s="255"/>
      <c r="J277" s="255"/>
      <c r="K277" s="228"/>
      <c r="L277" s="256"/>
      <c r="M277" s="256"/>
      <c r="N277" s="230"/>
      <c r="O277" s="230"/>
      <c r="P277" s="230"/>
      <c r="Q277" s="230">
        <v>3500000</v>
      </c>
    </row>
    <row r="278" spans="1:17" ht="40.5">
      <c r="A278" s="225">
        <v>3110299</v>
      </c>
      <c r="B278" s="340" t="s">
        <v>531</v>
      </c>
      <c r="C278" s="240" t="s">
        <v>532</v>
      </c>
      <c r="D278" s="255"/>
      <c r="E278" s="255"/>
      <c r="F278" s="228"/>
      <c r="G278" s="255"/>
      <c r="H278" s="255"/>
      <c r="I278" s="255"/>
      <c r="J278" s="255"/>
      <c r="K278" s="228"/>
      <c r="L278" s="256"/>
      <c r="M278" s="256"/>
      <c r="N278" s="230"/>
      <c r="O278" s="230"/>
      <c r="P278" s="230"/>
      <c r="Q278" s="230">
        <v>3000000</v>
      </c>
    </row>
    <row r="279" spans="1:17">
      <c r="A279" s="225">
        <v>3110299</v>
      </c>
      <c r="B279" s="340" t="s">
        <v>533</v>
      </c>
      <c r="C279" s="240" t="s">
        <v>534</v>
      </c>
      <c r="D279" s="255"/>
      <c r="E279" s="255"/>
      <c r="F279" s="228"/>
      <c r="G279" s="255"/>
      <c r="H279" s="255"/>
      <c r="I279" s="255"/>
      <c r="J279" s="255"/>
      <c r="K279" s="228"/>
      <c r="L279" s="256"/>
      <c r="M279" s="256"/>
      <c r="N279" s="230"/>
      <c r="O279" s="230"/>
      <c r="P279" s="230"/>
      <c r="Q279" s="230">
        <v>5000000</v>
      </c>
    </row>
    <row r="280" spans="1:17" ht="40.5">
      <c r="A280" s="225">
        <v>3110299</v>
      </c>
      <c r="B280" s="340" t="s">
        <v>535</v>
      </c>
      <c r="C280" s="240" t="s">
        <v>526</v>
      </c>
      <c r="D280" s="255"/>
      <c r="E280" s="255"/>
      <c r="F280" s="228"/>
      <c r="G280" s="255"/>
      <c r="H280" s="255"/>
      <c r="I280" s="255"/>
      <c r="J280" s="255"/>
      <c r="K280" s="228"/>
      <c r="L280" s="256"/>
      <c r="M280" s="256"/>
      <c r="N280" s="230"/>
      <c r="O280" s="230"/>
      <c r="P280" s="230"/>
      <c r="Q280" s="230">
        <v>3500000</v>
      </c>
    </row>
    <row r="281" spans="1:17">
      <c r="A281" s="263"/>
      <c r="B281" s="263" t="s">
        <v>317</v>
      </c>
      <c r="C281" s="286"/>
      <c r="D281" s="265" t="e">
        <f>SUM(#REF!)</f>
        <v>#REF!</v>
      </c>
      <c r="E281" s="265" t="e">
        <f>SUM(#REF!)</f>
        <v>#REF!</v>
      </c>
      <c r="F281" s="265" t="e">
        <f>SUM(#REF!)</f>
        <v>#REF!</v>
      </c>
      <c r="G281" s="265">
        <f>SUM(G265:G268)</f>
        <v>11714680</v>
      </c>
      <c r="H281" s="265">
        <f>SUM(H265:H268)</f>
        <v>0</v>
      </c>
      <c r="I281" s="265">
        <f>SUM(I265:I268)</f>
        <v>11714680</v>
      </c>
      <c r="J281" s="265">
        <f>SUM(J265:J268)</f>
        <v>0</v>
      </c>
      <c r="K281" s="265">
        <f t="shared" ref="K281:N281" si="89">SUM(K265:K268)</f>
        <v>11714680</v>
      </c>
      <c r="L281" s="214">
        <f t="shared" si="89"/>
        <v>0</v>
      </c>
      <c r="M281" s="214">
        <f t="shared" si="89"/>
        <v>0</v>
      </c>
      <c r="N281" s="238">
        <f t="shared" si="89"/>
        <v>0</v>
      </c>
      <c r="O281" s="238"/>
      <c r="P281" s="238">
        <f t="shared" ref="P281:P295" si="90">SUM(N281,O281)</f>
        <v>0</v>
      </c>
      <c r="Q281" s="238">
        <f>SUM(Q265:Q280)</f>
        <v>40999104</v>
      </c>
    </row>
    <row r="282" spans="1:17">
      <c r="A282" s="248"/>
      <c r="B282" s="248" t="s">
        <v>100</v>
      </c>
      <c r="C282" s="248"/>
      <c r="D282" s="281"/>
      <c r="E282" s="281"/>
      <c r="F282" s="281"/>
      <c r="G282" s="281"/>
      <c r="H282" s="281"/>
      <c r="I282" s="281">
        <f>G282+H282</f>
        <v>0</v>
      </c>
      <c r="J282" s="281"/>
      <c r="K282" s="281"/>
      <c r="L282" s="282"/>
      <c r="M282" s="282"/>
      <c r="N282" s="253"/>
      <c r="O282" s="253"/>
      <c r="P282" s="253">
        <f t="shared" si="90"/>
        <v>0</v>
      </c>
      <c r="Q282" s="253">
        <f>SUM(O282,P282)</f>
        <v>0</v>
      </c>
    </row>
    <row r="283" spans="1:17">
      <c r="A283" s="225">
        <v>3110701</v>
      </c>
      <c r="B283" s="283" t="s">
        <v>536</v>
      </c>
      <c r="C283" s="225" t="s">
        <v>446</v>
      </c>
      <c r="D283" s="228"/>
      <c r="E283" s="228"/>
      <c r="F283" s="228"/>
      <c r="G283" s="228"/>
      <c r="H283" s="228"/>
      <c r="I283" s="228"/>
      <c r="J283" s="228"/>
      <c r="K283" s="228"/>
      <c r="L283" s="256">
        <v>0</v>
      </c>
      <c r="M283" s="256">
        <v>10000000</v>
      </c>
      <c r="N283" s="230">
        <f t="shared" ref="N283:N292" si="91">SUM(L283:M283)</f>
        <v>10000000</v>
      </c>
      <c r="O283" s="230">
        <v>-10000000</v>
      </c>
      <c r="P283" s="230">
        <f t="shared" si="90"/>
        <v>0</v>
      </c>
      <c r="Q283" s="230"/>
    </row>
    <row r="284" spans="1:17" ht="40.5">
      <c r="A284" s="225">
        <v>3110502</v>
      </c>
      <c r="B284" s="283" t="s">
        <v>537</v>
      </c>
      <c r="C284" s="225" t="s">
        <v>389</v>
      </c>
      <c r="D284" s="228">
        <v>700000</v>
      </c>
      <c r="E284" s="228"/>
      <c r="F284" s="228">
        <f>SUM(D284:E284)</f>
        <v>700000</v>
      </c>
      <c r="G284" s="228">
        <v>0</v>
      </c>
      <c r="H284" s="228">
        <v>700000</v>
      </c>
      <c r="I284" s="228">
        <f>G284+H284</f>
        <v>700000</v>
      </c>
      <c r="J284" s="228"/>
      <c r="K284" s="228">
        <v>0</v>
      </c>
      <c r="L284" s="256">
        <v>400000</v>
      </c>
      <c r="M284" s="256"/>
      <c r="N284" s="230">
        <f t="shared" si="91"/>
        <v>400000</v>
      </c>
      <c r="O284" s="230"/>
      <c r="P284" s="230">
        <f t="shared" si="90"/>
        <v>400000</v>
      </c>
      <c r="Q284" s="230"/>
    </row>
    <row r="285" spans="1:17">
      <c r="A285" s="341">
        <v>3110502</v>
      </c>
      <c r="B285" s="339" t="s">
        <v>538</v>
      </c>
      <c r="C285" s="339" t="s">
        <v>539</v>
      </c>
      <c r="D285" s="287"/>
      <c r="E285" s="287"/>
      <c r="F285" s="287"/>
      <c r="G285" s="287"/>
      <c r="H285" s="287"/>
      <c r="I285" s="287"/>
      <c r="J285" s="287"/>
      <c r="K285" s="287"/>
      <c r="L285" s="229">
        <v>400000</v>
      </c>
      <c r="M285" s="229"/>
      <c r="N285" s="230">
        <f t="shared" si="91"/>
        <v>400000</v>
      </c>
      <c r="O285" s="230"/>
      <c r="P285" s="230">
        <f t="shared" si="90"/>
        <v>400000</v>
      </c>
      <c r="Q285" s="230"/>
    </row>
    <row r="286" spans="1:17">
      <c r="A286" s="341">
        <v>3110502</v>
      </c>
      <c r="B286" s="339" t="s">
        <v>540</v>
      </c>
      <c r="C286" s="339" t="s">
        <v>541</v>
      </c>
      <c r="D286" s="287"/>
      <c r="E286" s="287"/>
      <c r="F286" s="287"/>
      <c r="G286" s="287"/>
      <c r="H286" s="287"/>
      <c r="I286" s="287"/>
      <c r="J286" s="287"/>
      <c r="K286" s="287"/>
      <c r="L286" s="229">
        <v>600000</v>
      </c>
      <c r="M286" s="229"/>
      <c r="N286" s="230">
        <f t="shared" si="91"/>
        <v>600000</v>
      </c>
      <c r="O286" s="230"/>
      <c r="P286" s="230">
        <f t="shared" si="90"/>
        <v>600000</v>
      </c>
      <c r="Q286" s="230"/>
    </row>
    <row r="287" spans="1:17">
      <c r="A287" s="341">
        <v>3110502</v>
      </c>
      <c r="B287" s="339" t="s">
        <v>542</v>
      </c>
      <c r="C287" s="339" t="s">
        <v>487</v>
      </c>
      <c r="D287" s="287"/>
      <c r="E287" s="287"/>
      <c r="F287" s="287"/>
      <c r="G287" s="287"/>
      <c r="H287" s="287"/>
      <c r="I287" s="287"/>
      <c r="J287" s="287"/>
      <c r="K287" s="287"/>
      <c r="L287" s="229">
        <v>1000000</v>
      </c>
      <c r="M287" s="229"/>
      <c r="N287" s="230">
        <f t="shared" si="91"/>
        <v>1000000</v>
      </c>
      <c r="O287" s="230"/>
      <c r="P287" s="230">
        <f t="shared" si="90"/>
        <v>1000000</v>
      </c>
      <c r="Q287" s="230"/>
    </row>
    <row r="288" spans="1:17">
      <c r="A288" s="342">
        <v>3110502</v>
      </c>
      <c r="B288" s="226" t="s">
        <v>543</v>
      </c>
      <c r="C288" s="225" t="s">
        <v>516</v>
      </c>
      <c r="D288" s="228"/>
      <c r="E288" s="228"/>
      <c r="F288" s="228"/>
      <c r="G288" s="228"/>
      <c r="H288" s="228"/>
      <c r="I288" s="228"/>
      <c r="J288" s="228"/>
      <c r="K288" s="228"/>
      <c r="L288" s="256">
        <v>1700000</v>
      </c>
      <c r="M288" s="256">
        <v>-1700000</v>
      </c>
      <c r="N288" s="230">
        <f t="shared" si="91"/>
        <v>0</v>
      </c>
      <c r="O288" s="230"/>
      <c r="P288" s="230">
        <f t="shared" si="90"/>
        <v>0</v>
      </c>
      <c r="Q288" s="230"/>
    </row>
    <row r="289" spans="1:17">
      <c r="A289" s="225">
        <v>3110502</v>
      </c>
      <c r="B289" s="226" t="s">
        <v>544</v>
      </c>
      <c r="C289" s="225" t="s">
        <v>253</v>
      </c>
      <c r="D289" s="228"/>
      <c r="E289" s="228"/>
      <c r="F289" s="228"/>
      <c r="G289" s="228"/>
      <c r="H289" s="228"/>
      <c r="I289" s="228"/>
      <c r="J289" s="228"/>
      <c r="K289" s="228"/>
      <c r="L289" s="256">
        <v>900000</v>
      </c>
      <c r="M289" s="256"/>
      <c r="N289" s="230">
        <f t="shared" si="91"/>
        <v>900000</v>
      </c>
      <c r="O289" s="230"/>
      <c r="P289" s="230">
        <f t="shared" si="90"/>
        <v>900000</v>
      </c>
      <c r="Q289" s="230"/>
    </row>
    <row r="290" spans="1:17" ht="40.5">
      <c r="A290" s="225">
        <v>3110502</v>
      </c>
      <c r="B290" s="259" t="s">
        <v>545</v>
      </c>
      <c r="C290" s="225" t="s">
        <v>391</v>
      </c>
      <c r="D290" s="228">
        <v>700000</v>
      </c>
      <c r="E290" s="228"/>
      <c r="F290" s="228">
        <f>SUM(D290:E290)</f>
        <v>700000</v>
      </c>
      <c r="G290" s="228">
        <v>0</v>
      </c>
      <c r="H290" s="228">
        <v>700000</v>
      </c>
      <c r="I290" s="228">
        <f>G290+H290</f>
        <v>700000</v>
      </c>
      <c r="J290" s="228"/>
      <c r="K290" s="228">
        <v>0</v>
      </c>
      <c r="L290" s="256">
        <v>150000</v>
      </c>
      <c r="M290" s="256"/>
      <c r="N290" s="230">
        <f t="shared" si="91"/>
        <v>150000</v>
      </c>
      <c r="O290" s="230"/>
      <c r="P290" s="230">
        <f t="shared" si="90"/>
        <v>150000</v>
      </c>
      <c r="Q290" s="230"/>
    </row>
    <row r="291" spans="1:17">
      <c r="A291" s="225">
        <v>3110502</v>
      </c>
      <c r="B291" s="226" t="s">
        <v>546</v>
      </c>
      <c r="C291" s="225" t="s">
        <v>373</v>
      </c>
      <c r="D291" s="228">
        <v>850000</v>
      </c>
      <c r="E291" s="228"/>
      <c r="F291" s="228">
        <f>SUM(D291:E291)</f>
        <v>850000</v>
      </c>
      <c r="G291" s="228">
        <v>0</v>
      </c>
      <c r="H291" s="228">
        <v>850000</v>
      </c>
      <c r="I291" s="228">
        <f>G291+H291</f>
        <v>850000</v>
      </c>
      <c r="J291" s="228"/>
      <c r="K291" s="228">
        <f>I291+J291</f>
        <v>850000</v>
      </c>
      <c r="L291" s="256">
        <v>0</v>
      </c>
      <c r="M291" s="256">
        <v>847000</v>
      </c>
      <c r="N291" s="230">
        <f t="shared" si="91"/>
        <v>847000</v>
      </c>
      <c r="O291" s="230"/>
      <c r="P291" s="230">
        <f t="shared" si="90"/>
        <v>847000</v>
      </c>
      <c r="Q291" s="230"/>
    </row>
    <row r="292" spans="1:17">
      <c r="A292" s="225">
        <v>3110502</v>
      </c>
      <c r="B292" s="226" t="s">
        <v>547</v>
      </c>
      <c r="C292" s="225" t="s">
        <v>409</v>
      </c>
      <c r="D292" s="228"/>
      <c r="E292" s="228"/>
      <c r="F292" s="228"/>
      <c r="G292" s="228"/>
      <c r="H292" s="228"/>
      <c r="I292" s="228"/>
      <c r="J292" s="228"/>
      <c r="K292" s="228"/>
      <c r="L292" s="256">
        <v>500000</v>
      </c>
      <c r="M292" s="256"/>
      <c r="N292" s="230">
        <f t="shared" si="91"/>
        <v>500000</v>
      </c>
      <c r="O292" s="230"/>
      <c r="P292" s="230">
        <f t="shared" si="90"/>
        <v>500000</v>
      </c>
      <c r="Q292" s="230"/>
    </row>
    <row r="293" spans="1:17">
      <c r="A293" s="263"/>
      <c r="B293" s="263" t="s">
        <v>317</v>
      </c>
      <c r="C293" s="286"/>
      <c r="D293" s="265">
        <f>SUM(D283:D287)</f>
        <v>700000</v>
      </c>
      <c r="E293" s="265">
        <f>SUM(E283:E287)</f>
        <v>0</v>
      </c>
      <c r="F293" s="265">
        <f>SUM(F283:F287)</f>
        <v>700000</v>
      </c>
      <c r="G293" s="265">
        <f>SUM(G283:G287)</f>
        <v>0</v>
      </c>
      <c r="H293" s="265">
        <f>SUM(H283:H287)</f>
        <v>700000</v>
      </c>
      <c r="I293" s="265">
        <f>G293+H293</f>
        <v>700000</v>
      </c>
      <c r="J293" s="265">
        <f>SUM(J283:J287)</f>
        <v>0</v>
      </c>
      <c r="K293" s="265">
        <f>SUM(K283:K287)</f>
        <v>0</v>
      </c>
      <c r="L293" s="214">
        <f>SUM(L283:L292)</f>
        <v>5650000</v>
      </c>
      <c r="M293" s="214">
        <f>SUM(M283:M292)</f>
        <v>9147000</v>
      </c>
      <c r="N293" s="238">
        <f>SUM(N283:N292)</f>
        <v>14797000</v>
      </c>
      <c r="O293" s="238">
        <f>SUM(O283:O292)</f>
        <v>-10000000</v>
      </c>
      <c r="P293" s="238">
        <f t="shared" si="90"/>
        <v>4797000</v>
      </c>
      <c r="Q293" s="238">
        <f>SUM(Q283:Q292)</f>
        <v>0</v>
      </c>
    </row>
    <row r="294" spans="1:17">
      <c r="A294" s="248">
        <v>3110502</v>
      </c>
      <c r="B294" s="248" t="s">
        <v>548</v>
      </c>
      <c r="C294" s="248"/>
      <c r="D294" s="343"/>
      <c r="E294" s="343"/>
      <c r="F294" s="343"/>
      <c r="G294" s="343"/>
      <c r="H294" s="343"/>
      <c r="I294" s="343"/>
      <c r="J294" s="343"/>
      <c r="K294" s="343"/>
      <c r="L294" s="344"/>
      <c r="M294" s="344"/>
      <c r="N294" s="345"/>
      <c r="O294" s="345"/>
      <c r="P294" s="345">
        <f t="shared" si="90"/>
        <v>0</v>
      </c>
      <c r="Q294" s="345">
        <f>SUM(O294,P294)</f>
        <v>0</v>
      </c>
    </row>
    <row r="295" spans="1:17">
      <c r="A295" s="342">
        <v>3110502</v>
      </c>
      <c r="B295" s="317" t="s">
        <v>549</v>
      </c>
      <c r="C295" s="315" t="s">
        <v>550</v>
      </c>
      <c r="D295" s="346">
        <v>7000000</v>
      </c>
      <c r="E295" s="346"/>
      <c r="F295" s="228">
        <f>SUM(D295:E295)</f>
        <v>7000000</v>
      </c>
      <c r="G295" s="228">
        <f>SUM(E295:F295)</f>
        <v>7000000</v>
      </c>
      <c r="H295" s="228"/>
      <c r="I295" s="228">
        <f t="shared" ref="I295:I306" si="92">G295+H295</f>
        <v>7000000</v>
      </c>
      <c r="J295" s="228"/>
      <c r="K295" s="228">
        <f t="shared" ref="K295:L306" si="93">I295+J295</f>
        <v>7000000</v>
      </c>
      <c r="L295" s="256">
        <v>0</v>
      </c>
      <c r="M295" s="256">
        <v>6986941</v>
      </c>
      <c r="N295" s="230">
        <f t="shared" ref="N295:N336" si="94">L295+M295</f>
        <v>6986941</v>
      </c>
      <c r="O295" s="230"/>
      <c r="P295" s="230">
        <f t="shared" si="90"/>
        <v>6986941</v>
      </c>
      <c r="Q295" s="230"/>
    </row>
    <row r="296" spans="1:17">
      <c r="A296" s="342">
        <v>3110502</v>
      </c>
      <c r="B296" s="317" t="s">
        <v>551</v>
      </c>
      <c r="C296" s="315" t="s">
        <v>550</v>
      </c>
      <c r="D296" s="346"/>
      <c r="E296" s="346"/>
      <c r="F296" s="228">
        <v>0</v>
      </c>
      <c r="G296" s="228">
        <v>2000000</v>
      </c>
      <c r="H296" s="228"/>
      <c r="I296" s="228">
        <f t="shared" si="92"/>
        <v>2000000</v>
      </c>
      <c r="J296" s="228"/>
      <c r="K296" s="228">
        <f t="shared" si="93"/>
        <v>2000000</v>
      </c>
      <c r="L296" s="256">
        <f t="shared" si="93"/>
        <v>2000000</v>
      </c>
      <c r="M296" s="256"/>
      <c r="N296" s="230">
        <f t="shared" si="94"/>
        <v>2000000</v>
      </c>
      <c r="O296" s="230"/>
      <c r="P296" s="230">
        <f t="shared" ref="P296:P359" si="95">SUM(N296,O296)</f>
        <v>2000000</v>
      </c>
      <c r="Q296" s="230"/>
    </row>
    <row r="297" spans="1:17">
      <c r="A297" s="342">
        <v>3110502</v>
      </c>
      <c r="B297" s="317" t="s">
        <v>552</v>
      </c>
      <c r="C297" s="315" t="s">
        <v>553</v>
      </c>
      <c r="D297" s="346">
        <v>3000000</v>
      </c>
      <c r="E297" s="346"/>
      <c r="F297" s="228">
        <f>SUM(D297:E297)</f>
        <v>3000000</v>
      </c>
      <c r="G297" s="228">
        <v>2500000</v>
      </c>
      <c r="H297" s="228"/>
      <c r="I297" s="228">
        <f t="shared" si="92"/>
        <v>2500000</v>
      </c>
      <c r="J297" s="228"/>
      <c r="K297" s="228">
        <f t="shared" si="93"/>
        <v>2500000</v>
      </c>
      <c r="L297" s="256">
        <v>0</v>
      </c>
      <c r="M297" s="256">
        <v>4999900</v>
      </c>
      <c r="N297" s="230">
        <f t="shared" si="94"/>
        <v>4999900</v>
      </c>
      <c r="O297" s="230"/>
      <c r="P297" s="230">
        <f t="shared" si="95"/>
        <v>4999900</v>
      </c>
      <c r="Q297" s="230"/>
    </row>
    <row r="298" spans="1:17">
      <c r="A298" s="342">
        <v>3110502</v>
      </c>
      <c r="B298" s="317" t="s">
        <v>554</v>
      </c>
      <c r="C298" s="315" t="s">
        <v>555</v>
      </c>
      <c r="D298" s="346">
        <v>800000</v>
      </c>
      <c r="E298" s="346"/>
      <c r="F298" s="228">
        <f>SUM(D298:E298)</f>
        <v>800000</v>
      </c>
      <c r="G298" s="228">
        <v>1000000</v>
      </c>
      <c r="H298" s="228"/>
      <c r="I298" s="228">
        <f t="shared" si="92"/>
        <v>1000000</v>
      </c>
      <c r="J298" s="228"/>
      <c r="K298" s="228">
        <f t="shared" si="93"/>
        <v>1000000</v>
      </c>
      <c r="L298" s="256">
        <v>1000000</v>
      </c>
      <c r="M298" s="256"/>
      <c r="N298" s="230">
        <f t="shared" si="94"/>
        <v>1000000</v>
      </c>
      <c r="O298" s="230"/>
      <c r="P298" s="230">
        <f t="shared" si="95"/>
        <v>1000000</v>
      </c>
      <c r="Q298" s="230"/>
    </row>
    <row r="299" spans="1:17">
      <c r="A299" s="342">
        <v>3110502</v>
      </c>
      <c r="B299" s="270" t="s">
        <v>556</v>
      </c>
      <c r="C299" s="270" t="s">
        <v>541</v>
      </c>
      <c r="D299" s="346"/>
      <c r="E299" s="346"/>
      <c r="F299" s="228"/>
      <c r="G299" s="284">
        <v>5000000</v>
      </c>
      <c r="H299" s="284"/>
      <c r="I299" s="284">
        <f t="shared" si="92"/>
        <v>5000000</v>
      </c>
      <c r="J299" s="332">
        <v>-1500</v>
      </c>
      <c r="K299" s="228">
        <f t="shared" si="93"/>
        <v>4998500</v>
      </c>
      <c r="L299" s="256">
        <v>4998500</v>
      </c>
      <c r="M299" s="256"/>
      <c r="N299" s="230">
        <f t="shared" si="94"/>
        <v>4998500</v>
      </c>
      <c r="O299" s="230"/>
      <c r="P299" s="230">
        <f t="shared" si="95"/>
        <v>4998500</v>
      </c>
      <c r="Q299" s="230"/>
    </row>
    <row r="300" spans="1:17">
      <c r="A300" s="342">
        <v>3110502</v>
      </c>
      <c r="B300" s="317" t="s">
        <v>557</v>
      </c>
      <c r="C300" s="315" t="s">
        <v>251</v>
      </c>
      <c r="D300" s="346"/>
      <c r="E300" s="346"/>
      <c r="F300" s="228"/>
      <c r="G300" s="228">
        <v>2400000</v>
      </c>
      <c r="H300" s="228"/>
      <c r="I300" s="228">
        <f t="shared" si="92"/>
        <v>2400000</v>
      </c>
      <c r="J300" s="228"/>
      <c r="K300" s="228">
        <f t="shared" si="93"/>
        <v>2400000</v>
      </c>
      <c r="L300" s="256">
        <v>0</v>
      </c>
      <c r="M300" s="256">
        <v>2334000</v>
      </c>
      <c r="N300" s="230">
        <f t="shared" si="94"/>
        <v>2334000</v>
      </c>
      <c r="O300" s="230"/>
      <c r="P300" s="230">
        <f t="shared" si="95"/>
        <v>2334000</v>
      </c>
      <c r="Q300" s="230"/>
    </row>
    <row r="301" spans="1:17">
      <c r="A301" s="342">
        <v>3110502</v>
      </c>
      <c r="B301" s="317" t="s">
        <v>558</v>
      </c>
      <c r="C301" s="315" t="s">
        <v>251</v>
      </c>
      <c r="D301" s="346"/>
      <c r="E301" s="346"/>
      <c r="F301" s="228"/>
      <c r="G301" s="228">
        <v>2400000</v>
      </c>
      <c r="H301" s="228"/>
      <c r="I301" s="228">
        <f t="shared" si="92"/>
        <v>2400000</v>
      </c>
      <c r="J301" s="331">
        <v>-66000</v>
      </c>
      <c r="K301" s="228">
        <f t="shared" si="93"/>
        <v>2334000</v>
      </c>
      <c r="L301" s="256">
        <v>2334000</v>
      </c>
      <c r="M301" s="256"/>
      <c r="N301" s="230">
        <f t="shared" si="94"/>
        <v>2334000</v>
      </c>
      <c r="O301" s="230"/>
      <c r="P301" s="230">
        <f t="shared" si="95"/>
        <v>2334000</v>
      </c>
      <c r="Q301" s="230"/>
    </row>
    <row r="302" spans="1:17" ht="40.5">
      <c r="A302" s="342">
        <v>3110502</v>
      </c>
      <c r="B302" s="317" t="s">
        <v>559</v>
      </c>
      <c r="C302" s="315" t="s">
        <v>500</v>
      </c>
      <c r="D302" s="346"/>
      <c r="E302" s="346"/>
      <c r="F302" s="228"/>
      <c r="G302" s="228">
        <v>2300000</v>
      </c>
      <c r="H302" s="228"/>
      <c r="I302" s="228">
        <f t="shared" si="92"/>
        <v>2300000</v>
      </c>
      <c r="J302" s="228"/>
      <c r="K302" s="228">
        <f t="shared" si="93"/>
        <v>2300000</v>
      </c>
      <c r="L302" s="256">
        <v>2298736</v>
      </c>
      <c r="M302" s="256"/>
      <c r="N302" s="230">
        <f t="shared" si="94"/>
        <v>2298736</v>
      </c>
      <c r="O302" s="230"/>
      <c r="P302" s="230">
        <f t="shared" si="95"/>
        <v>2298736</v>
      </c>
      <c r="Q302" s="230"/>
    </row>
    <row r="303" spans="1:17">
      <c r="A303" s="342">
        <v>3110502</v>
      </c>
      <c r="B303" s="347" t="s">
        <v>560</v>
      </c>
      <c r="C303" s="347" t="s">
        <v>539</v>
      </c>
      <c r="D303" s="346"/>
      <c r="E303" s="346"/>
      <c r="F303" s="346"/>
      <c r="G303" s="348">
        <v>15000000</v>
      </c>
      <c r="H303" s="348"/>
      <c r="I303" s="348">
        <f t="shared" si="92"/>
        <v>15000000</v>
      </c>
      <c r="J303" s="349">
        <v>-1047066</v>
      </c>
      <c r="K303" s="228">
        <f t="shared" si="93"/>
        <v>13952934</v>
      </c>
      <c r="L303" s="256">
        <v>12952934</v>
      </c>
      <c r="M303" s="256"/>
      <c r="N303" s="230">
        <f t="shared" si="94"/>
        <v>12952934</v>
      </c>
      <c r="O303" s="230"/>
      <c r="P303" s="230">
        <f t="shared" si="95"/>
        <v>12952934</v>
      </c>
      <c r="Q303" s="230"/>
    </row>
    <row r="304" spans="1:17">
      <c r="A304" s="342">
        <v>3110502</v>
      </c>
      <c r="B304" s="347" t="s">
        <v>561</v>
      </c>
      <c r="C304" s="347" t="s">
        <v>237</v>
      </c>
      <c r="D304" s="346"/>
      <c r="E304" s="346"/>
      <c r="F304" s="346"/>
      <c r="G304" s="348">
        <v>5000000</v>
      </c>
      <c r="H304" s="348"/>
      <c r="I304" s="348">
        <f t="shared" si="92"/>
        <v>5000000</v>
      </c>
      <c r="J304" s="348"/>
      <c r="K304" s="228">
        <f t="shared" si="93"/>
        <v>5000000</v>
      </c>
      <c r="L304" s="256">
        <v>5000000</v>
      </c>
      <c r="M304" s="256"/>
      <c r="N304" s="230">
        <f t="shared" si="94"/>
        <v>5000000</v>
      </c>
      <c r="O304" s="230"/>
      <c r="P304" s="230">
        <f t="shared" si="95"/>
        <v>5000000</v>
      </c>
      <c r="Q304" s="230"/>
    </row>
    <row r="305" spans="1:17">
      <c r="A305" s="342">
        <v>3110502</v>
      </c>
      <c r="B305" s="347" t="s">
        <v>562</v>
      </c>
      <c r="C305" s="347" t="s">
        <v>239</v>
      </c>
      <c r="D305" s="346"/>
      <c r="E305" s="346"/>
      <c r="F305" s="346"/>
      <c r="G305" s="348">
        <v>5000000</v>
      </c>
      <c r="H305" s="348"/>
      <c r="I305" s="348">
        <f t="shared" si="92"/>
        <v>5000000</v>
      </c>
      <c r="J305" s="348"/>
      <c r="K305" s="228">
        <f t="shared" si="93"/>
        <v>5000000</v>
      </c>
      <c r="L305" s="256">
        <v>5000000</v>
      </c>
      <c r="M305" s="256"/>
      <c r="N305" s="230">
        <f t="shared" si="94"/>
        <v>5000000</v>
      </c>
      <c r="O305" s="230"/>
      <c r="P305" s="230">
        <f t="shared" si="95"/>
        <v>5000000</v>
      </c>
      <c r="Q305" s="230"/>
    </row>
    <row r="306" spans="1:17">
      <c r="A306" s="342">
        <v>3110502</v>
      </c>
      <c r="B306" s="317" t="s">
        <v>563</v>
      </c>
      <c r="C306" s="315" t="s">
        <v>334</v>
      </c>
      <c r="D306" s="346"/>
      <c r="E306" s="346"/>
      <c r="F306" s="228"/>
      <c r="G306" s="228">
        <v>3447000</v>
      </c>
      <c r="H306" s="228"/>
      <c r="I306" s="228">
        <f t="shared" si="92"/>
        <v>3447000</v>
      </c>
      <c r="J306" s="228"/>
      <c r="K306" s="228">
        <f t="shared" si="93"/>
        <v>3447000</v>
      </c>
      <c r="L306" s="256">
        <f t="shared" si="93"/>
        <v>3447000</v>
      </c>
      <c r="M306" s="256"/>
      <c r="N306" s="230">
        <f t="shared" si="94"/>
        <v>3447000</v>
      </c>
      <c r="O306" s="230"/>
      <c r="P306" s="230">
        <f t="shared" si="95"/>
        <v>3447000</v>
      </c>
      <c r="Q306" s="230"/>
    </row>
    <row r="307" spans="1:17">
      <c r="A307" s="350">
        <v>3110502</v>
      </c>
      <c r="B307" s="351" t="s">
        <v>564</v>
      </c>
      <c r="C307" s="352" t="s">
        <v>422</v>
      </c>
      <c r="D307" s="287"/>
      <c r="E307" s="287"/>
      <c r="F307" s="287"/>
      <c r="G307" s="287"/>
      <c r="H307" s="287"/>
      <c r="I307" s="287"/>
      <c r="J307" s="287"/>
      <c r="K307" s="287"/>
      <c r="L307" s="229">
        <v>4500000</v>
      </c>
      <c r="M307" s="229"/>
      <c r="N307" s="230">
        <f t="shared" si="94"/>
        <v>4500000</v>
      </c>
      <c r="O307" s="230"/>
      <c r="P307" s="230">
        <f t="shared" si="95"/>
        <v>4500000</v>
      </c>
      <c r="Q307" s="230"/>
    </row>
    <row r="308" spans="1:17">
      <c r="A308" s="350">
        <v>3110502</v>
      </c>
      <c r="B308" s="270" t="s">
        <v>565</v>
      </c>
      <c r="C308" s="352" t="s">
        <v>376</v>
      </c>
      <c r="D308" s="287"/>
      <c r="E308" s="287"/>
      <c r="F308" s="287"/>
      <c r="G308" s="287"/>
      <c r="H308" s="287"/>
      <c r="I308" s="287"/>
      <c r="J308" s="287"/>
      <c r="K308" s="287"/>
      <c r="L308" s="229">
        <v>3000000</v>
      </c>
      <c r="M308" s="229"/>
      <c r="N308" s="230">
        <f t="shared" si="94"/>
        <v>3000000</v>
      </c>
      <c r="O308" s="230"/>
      <c r="P308" s="230">
        <f t="shared" si="95"/>
        <v>3000000</v>
      </c>
      <c r="Q308" s="230"/>
    </row>
    <row r="309" spans="1:17">
      <c r="A309" s="350">
        <v>3110502</v>
      </c>
      <c r="B309" s="353" t="s">
        <v>566</v>
      </c>
      <c r="C309" s="352" t="s">
        <v>397</v>
      </c>
      <c r="D309" s="287"/>
      <c r="E309" s="287"/>
      <c r="F309" s="287"/>
      <c r="G309" s="287"/>
      <c r="H309" s="287"/>
      <c r="I309" s="287"/>
      <c r="J309" s="287"/>
      <c r="K309" s="287"/>
      <c r="L309" s="229">
        <v>3000000</v>
      </c>
      <c r="M309" s="229"/>
      <c r="N309" s="230">
        <f t="shared" si="94"/>
        <v>3000000</v>
      </c>
      <c r="O309" s="230"/>
      <c r="P309" s="230">
        <f t="shared" si="95"/>
        <v>3000000</v>
      </c>
      <c r="Q309" s="230"/>
    </row>
    <row r="310" spans="1:17">
      <c r="A310" s="350">
        <v>3110502</v>
      </c>
      <c r="B310" s="353" t="s">
        <v>567</v>
      </c>
      <c r="C310" s="352" t="s">
        <v>397</v>
      </c>
      <c r="D310" s="287"/>
      <c r="E310" s="287"/>
      <c r="F310" s="287"/>
      <c r="G310" s="287"/>
      <c r="H310" s="287"/>
      <c r="I310" s="287"/>
      <c r="J310" s="287"/>
      <c r="K310" s="287"/>
      <c r="L310" s="229">
        <v>1000000</v>
      </c>
      <c r="M310" s="229"/>
      <c r="N310" s="230">
        <f t="shared" si="94"/>
        <v>1000000</v>
      </c>
      <c r="O310" s="230"/>
      <c r="P310" s="230">
        <f t="shared" si="95"/>
        <v>1000000</v>
      </c>
      <c r="Q310" s="230"/>
    </row>
    <row r="311" spans="1:17">
      <c r="A311" s="350">
        <v>3110502</v>
      </c>
      <c r="B311" s="353" t="s">
        <v>568</v>
      </c>
      <c r="C311" s="352" t="s">
        <v>541</v>
      </c>
      <c r="D311" s="287"/>
      <c r="E311" s="287"/>
      <c r="F311" s="287"/>
      <c r="G311" s="287"/>
      <c r="H311" s="287"/>
      <c r="I311" s="287"/>
      <c r="J311" s="287"/>
      <c r="K311" s="287"/>
      <c r="L311" s="229">
        <v>2000000</v>
      </c>
      <c r="M311" s="229"/>
      <c r="N311" s="230">
        <f t="shared" si="94"/>
        <v>2000000</v>
      </c>
      <c r="O311" s="230"/>
      <c r="P311" s="230">
        <f t="shared" si="95"/>
        <v>2000000</v>
      </c>
      <c r="Q311" s="230"/>
    </row>
    <row r="312" spans="1:17">
      <c r="A312" s="350">
        <v>3110502</v>
      </c>
      <c r="B312" s="353" t="s">
        <v>569</v>
      </c>
      <c r="C312" s="352" t="s">
        <v>541</v>
      </c>
      <c r="D312" s="287"/>
      <c r="E312" s="287"/>
      <c r="F312" s="287"/>
      <c r="G312" s="287"/>
      <c r="H312" s="287"/>
      <c r="I312" s="287"/>
      <c r="J312" s="287"/>
      <c r="K312" s="287"/>
      <c r="L312" s="229">
        <v>1500000</v>
      </c>
      <c r="M312" s="229"/>
      <c r="N312" s="230">
        <f t="shared" si="94"/>
        <v>1500000</v>
      </c>
      <c r="O312" s="230"/>
      <c r="P312" s="230">
        <f t="shared" si="95"/>
        <v>1500000</v>
      </c>
      <c r="Q312" s="230"/>
    </row>
    <row r="313" spans="1:17">
      <c r="A313" s="350">
        <v>3110502</v>
      </c>
      <c r="B313" s="353" t="s">
        <v>570</v>
      </c>
      <c r="C313" s="352" t="s">
        <v>541</v>
      </c>
      <c r="D313" s="287"/>
      <c r="E313" s="287"/>
      <c r="F313" s="287"/>
      <c r="G313" s="287"/>
      <c r="H313" s="287"/>
      <c r="I313" s="287"/>
      <c r="J313" s="287"/>
      <c r="K313" s="287"/>
      <c r="L313" s="229">
        <v>1400000</v>
      </c>
      <c r="M313" s="229"/>
      <c r="N313" s="230">
        <f t="shared" si="94"/>
        <v>1400000</v>
      </c>
      <c r="O313" s="230"/>
      <c r="P313" s="230">
        <f t="shared" si="95"/>
        <v>1400000</v>
      </c>
      <c r="Q313" s="230"/>
    </row>
    <row r="314" spans="1:17">
      <c r="A314" s="350">
        <v>3110502</v>
      </c>
      <c r="B314" s="353" t="s">
        <v>571</v>
      </c>
      <c r="C314" s="352" t="s">
        <v>379</v>
      </c>
      <c r="D314" s="287"/>
      <c r="E314" s="287"/>
      <c r="F314" s="287"/>
      <c r="G314" s="287"/>
      <c r="H314" s="287"/>
      <c r="I314" s="287"/>
      <c r="J314" s="287"/>
      <c r="K314" s="287"/>
      <c r="L314" s="229">
        <v>8000000</v>
      </c>
      <c r="M314" s="229"/>
      <c r="N314" s="230">
        <f t="shared" si="94"/>
        <v>8000000</v>
      </c>
      <c r="O314" s="230"/>
      <c r="P314" s="230">
        <f t="shared" si="95"/>
        <v>8000000</v>
      </c>
      <c r="Q314" s="230"/>
    </row>
    <row r="315" spans="1:17">
      <c r="A315" s="350">
        <v>3110502</v>
      </c>
      <c r="B315" s="351" t="s">
        <v>572</v>
      </c>
      <c r="C315" s="352" t="s">
        <v>500</v>
      </c>
      <c r="D315" s="287"/>
      <c r="E315" s="287"/>
      <c r="F315" s="287"/>
      <c r="G315" s="287"/>
      <c r="H315" s="287"/>
      <c r="I315" s="287"/>
      <c r="J315" s="287"/>
      <c r="K315" s="287"/>
      <c r="L315" s="229">
        <v>3000000</v>
      </c>
      <c r="M315" s="229"/>
      <c r="N315" s="230">
        <f t="shared" si="94"/>
        <v>3000000</v>
      </c>
      <c r="O315" s="230"/>
      <c r="P315" s="230">
        <f t="shared" si="95"/>
        <v>3000000</v>
      </c>
      <c r="Q315" s="230"/>
    </row>
    <row r="316" spans="1:17">
      <c r="A316" s="350">
        <v>3110502</v>
      </c>
      <c r="B316" s="351" t="s">
        <v>573</v>
      </c>
      <c r="C316" s="352" t="s">
        <v>500</v>
      </c>
      <c r="D316" s="287"/>
      <c r="E316" s="287"/>
      <c r="F316" s="287"/>
      <c r="G316" s="287"/>
      <c r="H316" s="287"/>
      <c r="I316" s="287"/>
      <c r="J316" s="287"/>
      <c r="K316" s="287"/>
      <c r="L316" s="229">
        <v>0</v>
      </c>
      <c r="M316" s="229">
        <v>5000000</v>
      </c>
      <c r="N316" s="230">
        <f t="shared" si="94"/>
        <v>5000000</v>
      </c>
      <c r="O316" s="230"/>
      <c r="P316" s="230">
        <f t="shared" si="95"/>
        <v>5000000</v>
      </c>
      <c r="Q316" s="230"/>
    </row>
    <row r="317" spans="1:17">
      <c r="A317" s="350">
        <v>3110502</v>
      </c>
      <c r="B317" s="351" t="s">
        <v>574</v>
      </c>
      <c r="C317" s="352" t="s">
        <v>500</v>
      </c>
      <c r="D317" s="287"/>
      <c r="E317" s="287"/>
      <c r="F317" s="287"/>
      <c r="G317" s="287"/>
      <c r="H317" s="287"/>
      <c r="I317" s="287"/>
      <c r="J317" s="287"/>
      <c r="K317" s="287"/>
      <c r="L317" s="229">
        <v>3000000</v>
      </c>
      <c r="M317" s="229"/>
      <c r="N317" s="230">
        <f t="shared" si="94"/>
        <v>3000000</v>
      </c>
      <c r="O317" s="230"/>
      <c r="P317" s="230">
        <f t="shared" si="95"/>
        <v>3000000</v>
      </c>
      <c r="Q317" s="230"/>
    </row>
    <row r="318" spans="1:17">
      <c r="A318" s="350">
        <v>3110502</v>
      </c>
      <c r="B318" s="353" t="s">
        <v>575</v>
      </c>
      <c r="C318" s="352" t="s">
        <v>389</v>
      </c>
      <c r="D318" s="287"/>
      <c r="E318" s="287"/>
      <c r="F318" s="287"/>
      <c r="G318" s="287"/>
      <c r="H318" s="287"/>
      <c r="I318" s="287"/>
      <c r="J318" s="287"/>
      <c r="K318" s="287"/>
      <c r="L318" s="229">
        <v>2000000</v>
      </c>
      <c r="M318" s="229"/>
      <c r="N318" s="230">
        <f t="shared" si="94"/>
        <v>2000000</v>
      </c>
      <c r="O318" s="230"/>
      <c r="P318" s="230">
        <f t="shared" si="95"/>
        <v>2000000</v>
      </c>
      <c r="Q318" s="230"/>
    </row>
    <row r="319" spans="1:17">
      <c r="A319" s="350">
        <v>3110502</v>
      </c>
      <c r="B319" s="353" t="s">
        <v>576</v>
      </c>
      <c r="C319" s="352" t="s">
        <v>389</v>
      </c>
      <c r="D319" s="287"/>
      <c r="E319" s="287"/>
      <c r="F319" s="287"/>
      <c r="G319" s="287"/>
      <c r="H319" s="287"/>
      <c r="I319" s="287"/>
      <c r="J319" s="287"/>
      <c r="K319" s="287"/>
      <c r="L319" s="229">
        <v>2000000</v>
      </c>
      <c r="M319" s="229"/>
      <c r="N319" s="230">
        <f t="shared" si="94"/>
        <v>2000000</v>
      </c>
      <c r="O319" s="230"/>
      <c r="P319" s="230">
        <f t="shared" si="95"/>
        <v>2000000</v>
      </c>
      <c r="Q319" s="230"/>
    </row>
    <row r="320" spans="1:17">
      <c r="A320" s="350">
        <v>3110502</v>
      </c>
      <c r="B320" s="351" t="s">
        <v>577</v>
      </c>
      <c r="C320" s="352" t="s">
        <v>389</v>
      </c>
      <c r="D320" s="287"/>
      <c r="E320" s="287"/>
      <c r="F320" s="287"/>
      <c r="G320" s="287"/>
      <c r="H320" s="287"/>
      <c r="I320" s="287"/>
      <c r="J320" s="287"/>
      <c r="K320" s="287"/>
      <c r="L320" s="229">
        <v>3000000</v>
      </c>
      <c r="M320" s="229"/>
      <c r="N320" s="230">
        <f t="shared" si="94"/>
        <v>3000000</v>
      </c>
      <c r="O320" s="230"/>
      <c r="P320" s="230">
        <f t="shared" si="95"/>
        <v>3000000</v>
      </c>
      <c r="Q320" s="230"/>
    </row>
    <row r="321" spans="1:17">
      <c r="A321" s="350">
        <v>3110502</v>
      </c>
      <c r="B321" s="351" t="s">
        <v>578</v>
      </c>
      <c r="C321" s="352" t="s">
        <v>389</v>
      </c>
      <c r="D321" s="287"/>
      <c r="E321" s="287"/>
      <c r="F321" s="287"/>
      <c r="G321" s="287"/>
      <c r="H321" s="287"/>
      <c r="I321" s="287"/>
      <c r="J321" s="287"/>
      <c r="K321" s="287"/>
      <c r="L321" s="229">
        <v>1000000</v>
      </c>
      <c r="M321" s="229"/>
      <c r="N321" s="230">
        <f t="shared" si="94"/>
        <v>1000000</v>
      </c>
      <c r="O321" s="230"/>
      <c r="P321" s="230">
        <f t="shared" si="95"/>
        <v>1000000</v>
      </c>
      <c r="Q321" s="230"/>
    </row>
    <row r="322" spans="1:17">
      <c r="A322" s="350">
        <v>3110502</v>
      </c>
      <c r="B322" s="353" t="s">
        <v>579</v>
      </c>
      <c r="C322" s="352" t="s">
        <v>539</v>
      </c>
      <c r="D322" s="287"/>
      <c r="E322" s="287"/>
      <c r="F322" s="287"/>
      <c r="G322" s="287"/>
      <c r="H322" s="287"/>
      <c r="I322" s="287"/>
      <c r="J322" s="287"/>
      <c r="K322" s="287"/>
      <c r="L322" s="229">
        <v>1500000</v>
      </c>
      <c r="M322" s="229"/>
      <c r="N322" s="230">
        <f t="shared" si="94"/>
        <v>1500000</v>
      </c>
      <c r="O322" s="230"/>
      <c r="P322" s="230">
        <f t="shared" si="95"/>
        <v>1500000</v>
      </c>
      <c r="Q322" s="230"/>
    </row>
    <row r="323" spans="1:17">
      <c r="A323" s="350">
        <v>3110502</v>
      </c>
      <c r="B323" s="353" t="s">
        <v>580</v>
      </c>
      <c r="C323" s="352" t="s">
        <v>393</v>
      </c>
      <c r="D323" s="287"/>
      <c r="E323" s="287"/>
      <c r="F323" s="287"/>
      <c r="G323" s="287"/>
      <c r="H323" s="287"/>
      <c r="I323" s="287"/>
      <c r="J323" s="287"/>
      <c r="K323" s="287"/>
      <c r="L323" s="229">
        <v>3000000</v>
      </c>
      <c r="M323" s="229"/>
      <c r="N323" s="230">
        <f t="shared" si="94"/>
        <v>3000000</v>
      </c>
      <c r="O323" s="230"/>
      <c r="P323" s="230">
        <f t="shared" si="95"/>
        <v>3000000</v>
      </c>
      <c r="Q323" s="230"/>
    </row>
    <row r="324" spans="1:17">
      <c r="A324" s="350">
        <v>3110502</v>
      </c>
      <c r="B324" s="259" t="s">
        <v>581</v>
      </c>
      <c r="C324" s="352" t="s">
        <v>451</v>
      </c>
      <c r="D324" s="287"/>
      <c r="E324" s="287"/>
      <c r="F324" s="287"/>
      <c r="G324" s="287"/>
      <c r="H324" s="287"/>
      <c r="I324" s="287"/>
      <c r="J324" s="287"/>
      <c r="K324" s="287"/>
      <c r="L324" s="229">
        <v>1000000</v>
      </c>
      <c r="M324" s="229"/>
      <c r="N324" s="230">
        <f t="shared" si="94"/>
        <v>1000000</v>
      </c>
      <c r="O324" s="230"/>
      <c r="P324" s="230">
        <f t="shared" si="95"/>
        <v>1000000</v>
      </c>
      <c r="Q324" s="230"/>
    </row>
    <row r="325" spans="1:17">
      <c r="A325" s="350">
        <v>3110502</v>
      </c>
      <c r="B325" s="259" t="s">
        <v>582</v>
      </c>
      <c r="C325" s="352" t="s">
        <v>451</v>
      </c>
      <c r="D325" s="287"/>
      <c r="E325" s="287"/>
      <c r="F325" s="287"/>
      <c r="G325" s="287"/>
      <c r="H325" s="287"/>
      <c r="I325" s="287"/>
      <c r="J325" s="287"/>
      <c r="K325" s="287"/>
      <c r="L325" s="229">
        <v>2000000</v>
      </c>
      <c r="M325" s="229"/>
      <c r="N325" s="230">
        <f t="shared" si="94"/>
        <v>2000000</v>
      </c>
      <c r="O325" s="230"/>
      <c r="P325" s="230">
        <f t="shared" si="95"/>
        <v>2000000</v>
      </c>
      <c r="Q325" s="230"/>
    </row>
    <row r="326" spans="1:17">
      <c r="A326" s="350">
        <v>3110502</v>
      </c>
      <c r="B326" s="259" t="s">
        <v>583</v>
      </c>
      <c r="C326" s="352" t="s">
        <v>451</v>
      </c>
      <c r="D326" s="287"/>
      <c r="E326" s="287"/>
      <c r="F326" s="287"/>
      <c r="G326" s="287"/>
      <c r="H326" s="287"/>
      <c r="I326" s="287"/>
      <c r="J326" s="287"/>
      <c r="K326" s="287"/>
      <c r="L326" s="229">
        <v>1500000</v>
      </c>
      <c r="M326" s="229"/>
      <c r="N326" s="230">
        <f t="shared" si="94"/>
        <v>1500000</v>
      </c>
      <c r="O326" s="230"/>
      <c r="P326" s="230">
        <f t="shared" si="95"/>
        <v>1500000</v>
      </c>
      <c r="Q326" s="230"/>
    </row>
    <row r="327" spans="1:17">
      <c r="A327" s="350">
        <v>3110502</v>
      </c>
      <c r="B327" s="259" t="s">
        <v>584</v>
      </c>
      <c r="C327" s="352" t="s">
        <v>451</v>
      </c>
      <c r="D327" s="287"/>
      <c r="E327" s="287"/>
      <c r="F327" s="287"/>
      <c r="G327" s="287"/>
      <c r="H327" s="287"/>
      <c r="I327" s="287"/>
      <c r="J327" s="287"/>
      <c r="K327" s="287"/>
      <c r="L327" s="229">
        <v>2000000</v>
      </c>
      <c r="M327" s="229"/>
      <c r="N327" s="230">
        <f t="shared" si="94"/>
        <v>2000000</v>
      </c>
      <c r="O327" s="230"/>
      <c r="P327" s="230">
        <f t="shared" si="95"/>
        <v>2000000</v>
      </c>
      <c r="Q327" s="230"/>
    </row>
    <row r="328" spans="1:17">
      <c r="A328" s="350">
        <v>3110502</v>
      </c>
      <c r="B328" s="317" t="s">
        <v>585</v>
      </c>
      <c r="C328" s="352" t="s">
        <v>387</v>
      </c>
      <c r="D328" s="287"/>
      <c r="E328" s="287"/>
      <c r="F328" s="287"/>
      <c r="G328" s="287"/>
      <c r="H328" s="287"/>
      <c r="I328" s="287"/>
      <c r="J328" s="287"/>
      <c r="K328" s="287"/>
      <c r="L328" s="229">
        <v>4000000</v>
      </c>
      <c r="M328" s="229"/>
      <c r="N328" s="230">
        <f t="shared" si="94"/>
        <v>4000000</v>
      </c>
      <c r="O328" s="230"/>
      <c r="P328" s="230">
        <f t="shared" si="95"/>
        <v>4000000</v>
      </c>
      <c r="Q328" s="230"/>
    </row>
    <row r="329" spans="1:17">
      <c r="A329" s="350">
        <v>3110502</v>
      </c>
      <c r="B329" s="353" t="s">
        <v>586</v>
      </c>
      <c r="C329" s="352" t="s">
        <v>237</v>
      </c>
      <c r="D329" s="287"/>
      <c r="E329" s="287"/>
      <c r="F329" s="287"/>
      <c r="G329" s="287"/>
      <c r="H329" s="287"/>
      <c r="I329" s="287"/>
      <c r="J329" s="287"/>
      <c r="K329" s="287"/>
      <c r="L329" s="229">
        <v>1500000</v>
      </c>
      <c r="M329" s="229"/>
      <c r="N329" s="230">
        <f t="shared" si="94"/>
        <v>1500000</v>
      </c>
      <c r="O329" s="230"/>
      <c r="P329" s="230">
        <f t="shared" si="95"/>
        <v>1500000</v>
      </c>
      <c r="Q329" s="230"/>
    </row>
    <row r="330" spans="1:17">
      <c r="A330" s="350">
        <v>3110502</v>
      </c>
      <c r="B330" s="353" t="s">
        <v>587</v>
      </c>
      <c r="C330" s="352" t="s">
        <v>237</v>
      </c>
      <c r="D330" s="287"/>
      <c r="E330" s="287"/>
      <c r="F330" s="287"/>
      <c r="G330" s="287"/>
      <c r="H330" s="287"/>
      <c r="I330" s="287"/>
      <c r="J330" s="287"/>
      <c r="K330" s="287"/>
      <c r="L330" s="229">
        <v>1500000</v>
      </c>
      <c r="M330" s="229"/>
      <c r="N330" s="230">
        <f t="shared" si="94"/>
        <v>1500000</v>
      </c>
      <c r="O330" s="230"/>
      <c r="P330" s="230">
        <f t="shared" si="95"/>
        <v>1500000</v>
      </c>
      <c r="Q330" s="230"/>
    </row>
    <row r="331" spans="1:17">
      <c r="A331" s="350">
        <v>3110502</v>
      </c>
      <c r="B331" s="353" t="s">
        <v>588</v>
      </c>
      <c r="C331" s="352" t="s">
        <v>239</v>
      </c>
      <c r="D331" s="287"/>
      <c r="E331" s="287"/>
      <c r="F331" s="287"/>
      <c r="G331" s="287"/>
      <c r="H331" s="287"/>
      <c r="I331" s="287"/>
      <c r="J331" s="287"/>
      <c r="K331" s="287"/>
      <c r="L331" s="229">
        <v>1000000</v>
      </c>
      <c r="M331" s="229"/>
      <c r="N331" s="230">
        <f t="shared" si="94"/>
        <v>1000000</v>
      </c>
      <c r="O331" s="230"/>
      <c r="P331" s="230">
        <f t="shared" si="95"/>
        <v>1000000</v>
      </c>
      <c r="Q331" s="230"/>
    </row>
    <row r="332" spans="1:17">
      <c r="A332" s="350">
        <v>3110502</v>
      </c>
      <c r="B332" s="353" t="s">
        <v>589</v>
      </c>
      <c r="C332" s="352" t="s">
        <v>487</v>
      </c>
      <c r="D332" s="287"/>
      <c r="E332" s="287"/>
      <c r="F332" s="287"/>
      <c r="G332" s="287"/>
      <c r="H332" s="287"/>
      <c r="I332" s="287"/>
      <c r="J332" s="287"/>
      <c r="K332" s="287"/>
      <c r="L332" s="229">
        <v>2000000</v>
      </c>
      <c r="M332" s="229"/>
      <c r="N332" s="230">
        <f t="shared" si="94"/>
        <v>2000000</v>
      </c>
      <c r="O332" s="230"/>
      <c r="P332" s="230">
        <f t="shared" si="95"/>
        <v>2000000</v>
      </c>
      <c r="Q332" s="230"/>
    </row>
    <row r="333" spans="1:17">
      <c r="A333" s="350">
        <v>3110502</v>
      </c>
      <c r="B333" s="353" t="s">
        <v>590</v>
      </c>
      <c r="C333" s="352" t="s">
        <v>334</v>
      </c>
      <c r="D333" s="287"/>
      <c r="E333" s="287"/>
      <c r="F333" s="287"/>
      <c r="G333" s="287"/>
      <c r="H333" s="287"/>
      <c r="I333" s="287"/>
      <c r="J333" s="287"/>
      <c r="K333" s="287"/>
      <c r="L333" s="229">
        <v>3000000</v>
      </c>
      <c r="M333" s="229"/>
      <c r="N333" s="230">
        <f t="shared" si="94"/>
        <v>3000000</v>
      </c>
      <c r="O333" s="230"/>
      <c r="P333" s="230">
        <f t="shared" si="95"/>
        <v>3000000</v>
      </c>
      <c r="Q333" s="230"/>
    </row>
    <row r="334" spans="1:17">
      <c r="A334" s="350">
        <v>3110502</v>
      </c>
      <c r="B334" s="353" t="s">
        <v>591</v>
      </c>
      <c r="C334" s="352" t="s">
        <v>334</v>
      </c>
      <c r="D334" s="287"/>
      <c r="E334" s="287"/>
      <c r="F334" s="287"/>
      <c r="G334" s="287"/>
      <c r="H334" s="287"/>
      <c r="I334" s="287"/>
      <c r="J334" s="287"/>
      <c r="K334" s="287"/>
      <c r="L334" s="229">
        <v>2000000</v>
      </c>
      <c r="M334" s="229"/>
      <c r="N334" s="230">
        <f t="shared" si="94"/>
        <v>2000000</v>
      </c>
      <c r="O334" s="230"/>
      <c r="P334" s="230">
        <f t="shared" si="95"/>
        <v>2000000</v>
      </c>
      <c r="Q334" s="230"/>
    </row>
    <row r="335" spans="1:17">
      <c r="A335" s="350">
        <v>3110502</v>
      </c>
      <c r="B335" s="353" t="s">
        <v>592</v>
      </c>
      <c r="C335" s="352" t="s">
        <v>334</v>
      </c>
      <c r="D335" s="287"/>
      <c r="E335" s="287"/>
      <c r="F335" s="287"/>
      <c r="G335" s="287"/>
      <c r="H335" s="287"/>
      <c r="I335" s="287"/>
      <c r="J335" s="287"/>
      <c r="K335" s="287"/>
      <c r="L335" s="229">
        <v>3000000</v>
      </c>
      <c r="M335" s="229"/>
      <c r="N335" s="230">
        <f t="shared" si="94"/>
        <v>3000000</v>
      </c>
      <c r="O335" s="230"/>
      <c r="P335" s="230">
        <f t="shared" si="95"/>
        <v>3000000</v>
      </c>
      <c r="Q335" s="230"/>
    </row>
    <row r="336" spans="1:17">
      <c r="A336" s="350">
        <v>3110502</v>
      </c>
      <c r="B336" s="353" t="s">
        <v>593</v>
      </c>
      <c r="C336" s="352" t="s">
        <v>266</v>
      </c>
      <c r="D336" s="287"/>
      <c r="E336" s="287"/>
      <c r="F336" s="287"/>
      <c r="G336" s="287"/>
      <c r="H336" s="287"/>
      <c r="I336" s="287"/>
      <c r="J336" s="287"/>
      <c r="K336" s="287"/>
      <c r="L336" s="229">
        <v>2000000</v>
      </c>
      <c r="M336" s="229"/>
      <c r="N336" s="230">
        <f t="shared" si="94"/>
        <v>2000000</v>
      </c>
      <c r="O336" s="230"/>
      <c r="P336" s="230">
        <f t="shared" si="95"/>
        <v>2000000</v>
      </c>
      <c r="Q336" s="230"/>
    </row>
    <row r="337" spans="1:17" ht="40.5">
      <c r="A337" s="350">
        <v>3110502</v>
      </c>
      <c r="B337" s="259" t="s">
        <v>594</v>
      </c>
      <c r="C337" s="352" t="s">
        <v>595</v>
      </c>
      <c r="D337" s="287"/>
      <c r="E337" s="287"/>
      <c r="F337" s="287"/>
      <c r="G337" s="287"/>
      <c r="H337" s="287"/>
      <c r="I337" s="287"/>
      <c r="J337" s="287"/>
      <c r="K337" s="287"/>
      <c r="L337" s="229">
        <v>4000000</v>
      </c>
      <c r="M337" s="229"/>
      <c r="N337" s="230">
        <f t="shared" ref="N337:N385" si="96">L337+M337</f>
        <v>4000000</v>
      </c>
      <c r="O337" s="230"/>
      <c r="P337" s="230">
        <f t="shared" si="95"/>
        <v>4000000</v>
      </c>
      <c r="Q337" s="230"/>
    </row>
    <row r="338" spans="1:17">
      <c r="A338" s="350">
        <v>3110502</v>
      </c>
      <c r="B338" s="351" t="s">
        <v>596</v>
      </c>
      <c r="C338" s="352" t="s">
        <v>595</v>
      </c>
      <c r="D338" s="287"/>
      <c r="E338" s="287"/>
      <c r="F338" s="287"/>
      <c r="G338" s="287"/>
      <c r="H338" s="287"/>
      <c r="I338" s="287"/>
      <c r="J338" s="287"/>
      <c r="K338" s="287"/>
      <c r="L338" s="229">
        <v>1000000</v>
      </c>
      <c r="M338" s="229"/>
      <c r="N338" s="230">
        <f t="shared" si="96"/>
        <v>1000000</v>
      </c>
      <c r="O338" s="230"/>
      <c r="P338" s="230">
        <f t="shared" si="95"/>
        <v>1000000</v>
      </c>
      <c r="Q338" s="230"/>
    </row>
    <row r="339" spans="1:17">
      <c r="A339" s="350">
        <v>3110502</v>
      </c>
      <c r="B339" s="353" t="s">
        <v>597</v>
      </c>
      <c r="C339" s="352" t="s">
        <v>241</v>
      </c>
      <c r="D339" s="287"/>
      <c r="E339" s="287"/>
      <c r="F339" s="287"/>
      <c r="G339" s="287"/>
      <c r="H339" s="287"/>
      <c r="I339" s="287"/>
      <c r="J339" s="287"/>
      <c r="K339" s="287"/>
      <c r="L339" s="229">
        <v>3000000</v>
      </c>
      <c r="M339" s="229"/>
      <c r="N339" s="230">
        <f t="shared" si="96"/>
        <v>3000000</v>
      </c>
      <c r="O339" s="230"/>
      <c r="P339" s="230">
        <f t="shared" si="95"/>
        <v>3000000</v>
      </c>
      <c r="Q339" s="230"/>
    </row>
    <row r="340" spans="1:17">
      <c r="A340" s="350">
        <v>3110502</v>
      </c>
      <c r="B340" s="353" t="s">
        <v>598</v>
      </c>
      <c r="C340" s="352" t="s">
        <v>241</v>
      </c>
      <c r="D340" s="287"/>
      <c r="E340" s="287"/>
      <c r="F340" s="287"/>
      <c r="G340" s="287"/>
      <c r="H340" s="287"/>
      <c r="I340" s="287"/>
      <c r="J340" s="287"/>
      <c r="K340" s="287"/>
      <c r="L340" s="229">
        <v>2000000</v>
      </c>
      <c r="M340" s="229"/>
      <c r="N340" s="230">
        <f t="shared" si="96"/>
        <v>2000000</v>
      </c>
      <c r="O340" s="230"/>
      <c r="P340" s="230">
        <f t="shared" si="95"/>
        <v>2000000</v>
      </c>
      <c r="Q340" s="230"/>
    </row>
    <row r="341" spans="1:17">
      <c r="A341" s="350">
        <v>3110502</v>
      </c>
      <c r="B341" s="353" t="s">
        <v>599</v>
      </c>
      <c r="C341" s="352" t="s">
        <v>241</v>
      </c>
      <c r="D341" s="287"/>
      <c r="E341" s="287"/>
      <c r="F341" s="287"/>
      <c r="G341" s="287"/>
      <c r="H341" s="287"/>
      <c r="I341" s="287"/>
      <c r="J341" s="287"/>
      <c r="K341" s="287"/>
      <c r="L341" s="229">
        <v>3000000</v>
      </c>
      <c r="M341" s="229"/>
      <c r="N341" s="230">
        <f t="shared" si="96"/>
        <v>3000000</v>
      </c>
      <c r="O341" s="230"/>
      <c r="P341" s="230">
        <f t="shared" si="95"/>
        <v>3000000</v>
      </c>
      <c r="Q341" s="230"/>
    </row>
    <row r="342" spans="1:17">
      <c r="A342" s="350">
        <v>3110502</v>
      </c>
      <c r="B342" s="354" t="s">
        <v>600</v>
      </c>
      <c r="C342" s="352" t="s">
        <v>601</v>
      </c>
      <c r="D342" s="287"/>
      <c r="E342" s="287"/>
      <c r="F342" s="287"/>
      <c r="G342" s="287"/>
      <c r="H342" s="287"/>
      <c r="I342" s="287"/>
      <c r="J342" s="287"/>
      <c r="K342" s="287"/>
      <c r="L342" s="229">
        <v>2000000</v>
      </c>
      <c r="M342" s="229"/>
      <c r="N342" s="230">
        <f t="shared" si="96"/>
        <v>2000000</v>
      </c>
      <c r="O342" s="230"/>
      <c r="P342" s="230">
        <f t="shared" si="95"/>
        <v>2000000</v>
      </c>
      <c r="Q342" s="230"/>
    </row>
    <row r="343" spans="1:17">
      <c r="A343" s="350">
        <v>3110502</v>
      </c>
      <c r="B343" s="354" t="s">
        <v>602</v>
      </c>
      <c r="C343" s="352" t="s">
        <v>601</v>
      </c>
      <c r="D343" s="287"/>
      <c r="E343" s="287"/>
      <c r="F343" s="287"/>
      <c r="G343" s="287"/>
      <c r="H343" s="287"/>
      <c r="I343" s="287"/>
      <c r="J343" s="287"/>
      <c r="K343" s="287"/>
      <c r="L343" s="229">
        <v>2000000</v>
      </c>
      <c r="M343" s="229"/>
      <c r="N343" s="230">
        <f t="shared" si="96"/>
        <v>2000000</v>
      </c>
      <c r="O343" s="230"/>
      <c r="P343" s="230">
        <f t="shared" si="95"/>
        <v>2000000</v>
      </c>
      <c r="Q343" s="230"/>
    </row>
    <row r="344" spans="1:17">
      <c r="A344" s="350">
        <v>3110502</v>
      </c>
      <c r="B344" s="354" t="s">
        <v>603</v>
      </c>
      <c r="C344" s="352" t="s">
        <v>601</v>
      </c>
      <c r="D344" s="287"/>
      <c r="E344" s="287"/>
      <c r="F344" s="287"/>
      <c r="G344" s="287"/>
      <c r="H344" s="287"/>
      <c r="I344" s="287"/>
      <c r="J344" s="287"/>
      <c r="K344" s="287"/>
      <c r="L344" s="229">
        <v>2000000</v>
      </c>
      <c r="M344" s="229"/>
      <c r="N344" s="230">
        <f t="shared" si="96"/>
        <v>2000000</v>
      </c>
      <c r="O344" s="230"/>
      <c r="P344" s="230">
        <f t="shared" si="95"/>
        <v>2000000</v>
      </c>
      <c r="Q344" s="230"/>
    </row>
    <row r="345" spans="1:17">
      <c r="A345" s="350">
        <v>3110502</v>
      </c>
      <c r="B345" s="354" t="s">
        <v>604</v>
      </c>
      <c r="C345" s="352" t="s">
        <v>601</v>
      </c>
      <c r="D345" s="287"/>
      <c r="E345" s="287"/>
      <c r="F345" s="287"/>
      <c r="G345" s="287"/>
      <c r="H345" s="287"/>
      <c r="I345" s="287"/>
      <c r="J345" s="287"/>
      <c r="K345" s="287"/>
      <c r="L345" s="229">
        <v>2000000</v>
      </c>
      <c r="M345" s="229"/>
      <c r="N345" s="230">
        <f t="shared" si="96"/>
        <v>2000000</v>
      </c>
      <c r="O345" s="230"/>
      <c r="P345" s="230">
        <f t="shared" si="95"/>
        <v>2000000</v>
      </c>
      <c r="Q345" s="230"/>
    </row>
    <row r="346" spans="1:17">
      <c r="A346" s="350">
        <v>3110502</v>
      </c>
      <c r="B346" s="354" t="s">
        <v>605</v>
      </c>
      <c r="C346" s="352" t="s">
        <v>601</v>
      </c>
      <c r="D346" s="287"/>
      <c r="E346" s="287"/>
      <c r="F346" s="287"/>
      <c r="G346" s="287"/>
      <c r="H346" s="287"/>
      <c r="I346" s="287"/>
      <c r="J346" s="287"/>
      <c r="K346" s="287"/>
      <c r="L346" s="229">
        <v>1000000</v>
      </c>
      <c r="M346" s="229"/>
      <c r="N346" s="230">
        <f t="shared" si="96"/>
        <v>1000000</v>
      </c>
      <c r="O346" s="230"/>
      <c r="P346" s="230">
        <f t="shared" si="95"/>
        <v>1000000</v>
      </c>
      <c r="Q346" s="230"/>
    </row>
    <row r="347" spans="1:17">
      <c r="A347" s="350">
        <v>3110502</v>
      </c>
      <c r="B347" s="351" t="s">
        <v>606</v>
      </c>
      <c r="C347" s="352" t="s">
        <v>607</v>
      </c>
      <c r="D347" s="287"/>
      <c r="E347" s="287"/>
      <c r="F347" s="287"/>
      <c r="G347" s="287"/>
      <c r="H347" s="287"/>
      <c r="I347" s="287"/>
      <c r="J347" s="287"/>
      <c r="K347" s="287"/>
      <c r="L347" s="229">
        <v>5000000</v>
      </c>
      <c r="M347" s="229"/>
      <c r="N347" s="230">
        <f t="shared" si="96"/>
        <v>5000000</v>
      </c>
      <c r="O347" s="230"/>
      <c r="P347" s="230">
        <f t="shared" si="95"/>
        <v>5000000</v>
      </c>
      <c r="Q347" s="230"/>
    </row>
    <row r="348" spans="1:17">
      <c r="A348" s="350">
        <v>3110502</v>
      </c>
      <c r="B348" s="351" t="s">
        <v>608</v>
      </c>
      <c r="C348" s="352" t="s">
        <v>607</v>
      </c>
      <c r="D348" s="287"/>
      <c r="E348" s="287"/>
      <c r="F348" s="287"/>
      <c r="G348" s="287"/>
      <c r="H348" s="287"/>
      <c r="I348" s="287"/>
      <c r="J348" s="287"/>
      <c r="K348" s="287"/>
      <c r="L348" s="229">
        <v>5000000</v>
      </c>
      <c r="M348" s="229"/>
      <c r="N348" s="230">
        <f t="shared" si="96"/>
        <v>5000000</v>
      </c>
      <c r="O348" s="230"/>
      <c r="P348" s="230">
        <f t="shared" si="95"/>
        <v>5000000</v>
      </c>
      <c r="Q348" s="230"/>
    </row>
    <row r="349" spans="1:17">
      <c r="A349" s="350">
        <v>3110502</v>
      </c>
      <c r="B349" s="351" t="s">
        <v>609</v>
      </c>
      <c r="C349" s="352" t="s">
        <v>607</v>
      </c>
      <c r="D349" s="287"/>
      <c r="E349" s="287"/>
      <c r="F349" s="287"/>
      <c r="G349" s="287"/>
      <c r="H349" s="287"/>
      <c r="I349" s="287"/>
      <c r="J349" s="287"/>
      <c r="K349" s="287"/>
      <c r="L349" s="229">
        <v>0</v>
      </c>
      <c r="M349" s="229">
        <v>5000000</v>
      </c>
      <c r="N349" s="230">
        <f t="shared" si="96"/>
        <v>5000000</v>
      </c>
      <c r="O349" s="230"/>
      <c r="P349" s="230">
        <f t="shared" si="95"/>
        <v>5000000</v>
      </c>
      <c r="Q349" s="230"/>
    </row>
    <row r="350" spans="1:17" ht="40.5">
      <c r="A350" s="350">
        <v>3110502</v>
      </c>
      <c r="B350" s="351" t="s">
        <v>610</v>
      </c>
      <c r="C350" s="352" t="s">
        <v>611</v>
      </c>
      <c r="D350" s="287"/>
      <c r="E350" s="287"/>
      <c r="F350" s="287"/>
      <c r="G350" s="287"/>
      <c r="H350" s="287"/>
      <c r="I350" s="287"/>
      <c r="J350" s="287"/>
      <c r="K350" s="287"/>
      <c r="L350" s="229">
        <v>8000000</v>
      </c>
      <c r="M350" s="229"/>
      <c r="N350" s="230">
        <f t="shared" si="96"/>
        <v>8000000</v>
      </c>
      <c r="O350" s="230"/>
      <c r="P350" s="230">
        <f t="shared" si="95"/>
        <v>8000000</v>
      </c>
      <c r="Q350" s="230"/>
    </row>
    <row r="351" spans="1:17">
      <c r="A351" s="350">
        <v>3110502</v>
      </c>
      <c r="B351" s="351" t="s">
        <v>612</v>
      </c>
      <c r="C351" s="352" t="s">
        <v>611</v>
      </c>
      <c r="D351" s="287"/>
      <c r="E351" s="287"/>
      <c r="F351" s="287"/>
      <c r="G351" s="287"/>
      <c r="H351" s="287"/>
      <c r="I351" s="287"/>
      <c r="J351" s="287"/>
      <c r="K351" s="287"/>
      <c r="L351" s="229">
        <v>3000000</v>
      </c>
      <c r="M351" s="229">
        <v>3000000</v>
      </c>
      <c r="N351" s="230">
        <f t="shared" si="96"/>
        <v>6000000</v>
      </c>
      <c r="O351" s="230"/>
      <c r="P351" s="230">
        <f t="shared" si="95"/>
        <v>6000000</v>
      </c>
      <c r="Q351" s="230"/>
    </row>
    <row r="352" spans="1:17">
      <c r="A352" s="350">
        <v>3110502</v>
      </c>
      <c r="B352" s="351" t="s">
        <v>613</v>
      </c>
      <c r="C352" s="352" t="s">
        <v>611</v>
      </c>
      <c r="D352" s="287"/>
      <c r="E352" s="287"/>
      <c r="F352" s="287"/>
      <c r="G352" s="287"/>
      <c r="H352" s="287"/>
      <c r="I352" s="287"/>
      <c r="J352" s="287"/>
      <c r="K352" s="287"/>
      <c r="L352" s="229">
        <v>3000000</v>
      </c>
      <c r="M352" s="229"/>
      <c r="N352" s="230">
        <f t="shared" si="96"/>
        <v>3000000</v>
      </c>
      <c r="O352" s="230"/>
      <c r="P352" s="230">
        <f t="shared" si="95"/>
        <v>3000000</v>
      </c>
      <c r="Q352" s="230"/>
    </row>
    <row r="353" spans="1:17">
      <c r="A353" s="350">
        <v>3110502</v>
      </c>
      <c r="B353" s="351" t="s">
        <v>614</v>
      </c>
      <c r="C353" s="352" t="s">
        <v>373</v>
      </c>
      <c r="D353" s="287"/>
      <c r="E353" s="287"/>
      <c r="F353" s="287"/>
      <c r="G353" s="287"/>
      <c r="H353" s="287"/>
      <c r="I353" s="287"/>
      <c r="J353" s="287"/>
      <c r="K353" s="287"/>
      <c r="L353" s="229">
        <v>2000000</v>
      </c>
      <c r="M353" s="229"/>
      <c r="N353" s="230">
        <f t="shared" si="96"/>
        <v>2000000</v>
      </c>
      <c r="O353" s="230"/>
      <c r="P353" s="230">
        <f t="shared" si="95"/>
        <v>2000000</v>
      </c>
      <c r="Q353" s="230"/>
    </row>
    <row r="354" spans="1:17">
      <c r="A354" s="350">
        <v>3110502</v>
      </c>
      <c r="B354" s="351" t="s">
        <v>615</v>
      </c>
      <c r="C354" s="352" t="s">
        <v>373</v>
      </c>
      <c r="D354" s="287"/>
      <c r="E354" s="287"/>
      <c r="F354" s="287"/>
      <c r="G354" s="287"/>
      <c r="H354" s="287"/>
      <c r="I354" s="287"/>
      <c r="J354" s="287"/>
      <c r="K354" s="287"/>
      <c r="L354" s="229">
        <v>3000000</v>
      </c>
      <c r="M354" s="229"/>
      <c r="N354" s="230">
        <f t="shared" si="96"/>
        <v>3000000</v>
      </c>
      <c r="O354" s="230"/>
      <c r="P354" s="230">
        <f t="shared" si="95"/>
        <v>3000000</v>
      </c>
      <c r="Q354" s="230"/>
    </row>
    <row r="355" spans="1:17">
      <c r="A355" s="350">
        <v>3110502</v>
      </c>
      <c r="B355" s="351" t="s">
        <v>616</v>
      </c>
      <c r="C355" s="352" t="s">
        <v>373</v>
      </c>
      <c r="D355" s="287"/>
      <c r="E355" s="287"/>
      <c r="F355" s="287"/>
      <c r="G355" s="287"/>
      <c r="H355" s="287"/>
      <c r="I355" s="287"/>
      <c r="J355" s="287"/>
      <c r="K355" s="287"/>
      <c r="L355" s="229">
        <v>3000000</v>
      </c>
      <c r="M355" s="229"/>
      <c r="N355" s="230">
        <f t="shared" si="96"/>
        <v>3000000</v>
      </c>
      <c r="O355" s="230"/>
      <c r="P355" s="230">
        <f t="shared" si="95"/>
        <v>3000000</v>
      </c>
      <c r="Q355" s="230"/>
    </row>
    <row r="356" spans="1:17">
      <c r="A356" s="350">
        <v>3110502</v>
      </c>
      <c r="B356" s="353" t="s">
        <v>617</v>
      </c>
      <c r="C356" s="352" t="s">
        <v>403</v>
      </c>
      <c r="D356" s="287"/>
      <c r="E356" s="287"/>
      <c r="F356" s="287"/>
      <c r="G356" s="287"/>
      <c r="H356" s="287"/>
      <c r="I356" s="287"/>
      <c r="J356" s="287"/>
      <c r="K356" s="287"/>
      <c r="L356" s="229">
        <v>2500000</v>
      </c>
      <c r="M356" s="229"/>
      <c r="N356" s="230">
        <f t="shared" si="96"/>
        <v>2500000</v>
      </c>
      <c r="O356" s="230"/>
      <c r="P356" s="230">
        <f t="shared" si="95"/>
        <v>2500000</v>
      </c>
      <c r="Q356" s="230"/>
    </row>
    <row r="357" spans="1:17">
      <c r="A357" s="354">
        <v>3110502</v>
      </c>
      <c r="B357" s="353" t="s">
        <v>618</v>
      </c>
      <c r="C357" s="352" t="s">
        <v>247</v>
      </c>
      <c r="D357" s="287"/>
      <c r="E357" s="287"/>
      <c r="F357" s="287"/>
      <c r="G357" s="287"/>
      <c r="H357" s="287"/>
      <c r="I357" s="287"/>
      <c r="J357" s="287"/>
      <c r="K357" s="287"/>
      <c r="L357" s="229">
        <v>1300000</v>
      </c>
      <c r="M357" s="229">
        <v>700000</v>
      </c>
      <c r="N357" s="230">
        <f t="shared" si="96"/>
        <v>2000000</v>
      </c>
      <c r="O357" s="230"/>
      <c r="P357" s="230">
        <f t="shared" si="95"/>
        <v>2000000</v>
      </c>
      <c r="Q357" s="230"/>
    </row>
    <row r="358" spans="1:17">
      <c r="A358" s="354">
        <v>3110502</v>
      </c>
      <c r="B358" s="353" t="s">
        <v>619</v>
      </c>
      <c r="C358" s="352" t="s">
        <v>247</v>
      </c>
      <c r="D358" s="287"/>
      <c r="E358" s="287"/>
      <c r="F358" s="287"/>
      <c r="G358" s="287"/>
      <c r="H358" s="287"/>
      <c r="I358" s="287"/>
      <c r="J358" s="287"/>
      <c r="K358" s="287"/>
      <c r="L358" s="229">
        <v>1300000</v>
      </c>
      <c r="M358" s="229">
        <v>400000</v>
      </c>
      <c r="N358" s="230">
        <f t="shared" si="96"/>
        <v>1700000</v>
      </c>
      <c r="O358" s="230"/>
      <c r="P358" s="230">
        <f t="shared" si="95"/>
        <v>1700000</v>
      </c>
      <c r="Q358" s="230"/>
    </row>
    <row r="359" spans="1:17">
      <c r="A359" s="354">
        <v>3110502</v>
      </c>
      <c r="B359" s="353" t="s">
        <v>620</v>
      </c>
      <c r="C359" s="352" t="s">
        <v>247</v>
      </c>
      <c r="D359" s="287"/>
      <c r="E359" s="287"/>
      <c r="F359" s="287"/>
      <c r="G359" s="287"/>
      <c r="H359" s="287"/>
      <c r="I359" s="287"/>
      <c r="J359" s="287"/>
      <c r="K359" s="287"/>
      <c r="L359" s="229">
        <v>1300000</v>
      </c>
      <c r="M359" s="229">
        <v>400000</v>
      </c>
      <c r="N359" s="230">
        <f t="shared" si="96"/>
        <v>1700000</v>
      </c>
      <c r="O359" s="230"/>
      <c r="P359" s="230">
        <f t="shared" si="95"/>
        <v>1700000</v>
      </c>
      <c r="Q359" s="230"/>
    </row>
    <row r="360" spans="1:17">
      <c r="A360" s="354">
        <v>3110502</v>
      </c>
      <c r="B360" s="353" t="s">
        <v>621</v>
      </c>
      <c r="C360" s="352" t="s">
        <v>247</v>
      </c>
      <c r="D360" s="287"/>
      <c r="E360" s="287"/>
      <c r="F360" s="287"/>
      <c r="G360" s="287"/>
      <c r="H360" s="287"/>
      <c r="I360" s="287"/>
      <c r="J360" s="287"/>
      <c r="K360" s="287"/>
      <c r="L360" s="229">
        <v>1500000</v>
      </c>
      <c r="M360" s="229">
        <v>500000</v>
      </c>
      <c r="N360" s="230">
        <f t="shared" si="96"/>
        <v>2000000</v>
      </c>
      <c r="O360" s="230"/>
      <c r="P360" s="230">
        <f t="shared" ref="P360:P385" si="97">SUM(N360,O360)</f>
        <v>2000000</v>
      </c>
      <c r="Q360" s="230"/>
    </row>
    <row r="361" spans="1:17">
      <c r="A361" s="350">
        <v>3110502</v>
      </c>
      <c r="B361" s="351" t="s">
        <v>622</v>
      </c>
      <c r="C361" s="352" t="s">
        <v>409</v>
      </c>
      <c r="D361" s="287"/>
      <c r="E361" s="287"/>
      <c r="F361" s="287"/>
      <c r="G361" s="287"/>
      <c r="H361" s="287"/>
      <c r="I361" s="287"/>
      <c r="J361" s="287"/>
      <c r="K361" s="287"/>
      <c r="L361" s="229">
        <v>3000000</v>
      </c>
      <c r="M361" s="229"/>
      <c r="N361" s="230">
        <f t="shared" si="96"/>
        <v>3000000</v>
      </c>
      <c r="O361" s="230"/>
      <c r="P361" s="230">
        <f t="shared" si="97"/>
        <v>3000000</v>
      </c>
      <c r="Q361" s="230"/>
    </row>
    <row r="362" spans="1:17">
      <c r="A362" s="350">
        <v>3110502</v>
      </c>
      <c r="B362" s="351" t="s">
        <v>623</v>
      </c>
      <c r="C362" s="352" t="s">
        <v>409</v>
      </c>
      <c r="D362" s="287"/>
      <c r="E362" s="287"/>
      <c r="F362" s="287"/>
      <c r="G362" s="287"/>
      <c r="H362" s="287"/>
      <c r="I362" s="287"/>
      <c r="J362" s="287"/>
      <c r="K362" s="287"/>
      <c r="L362" s="229">
        <v>2000000</v>
      </c>
      <c r="M362" s="229"/>
      <c r="N362" s="230">
        <f t="shared" si="96"/>
        <v>2000000</v>
      </c>
      <c r="O362" s="230"/>
      <c r="P362" s="230">
        <f t="shared" si="97"/>
        <v>2000000</v>
      </c>
      <c r="Q362" s="230"/>
    </row>
    <row r="363" spans="1:17">
      <c r="A363" s="350">
        <v>3110502</v>
      </c>
      <c r="B363" s="351" t="s">
        <v>624</v>
      </c>
      <c r="C363" s="352" t="s">
        <v>409</v>
      </c>
      <c r="D363" s="287"/>
      <c r="E363" s="287"/>
      <c r="F363" s="287"/>
      <c r="G363" s="287"/>
      <c r="H363" s="287"/>
      <c r="I363" s="287"/>
      <c r="J363" s="287"/>
      <c r="K363" s="287"/>
      <c r="L363" s="229">
        <v>1000000</v>
      </c>
      <c r="M363" s="229"/>
      <c r="N363" s="230">
        <f t="shared" si="96"/>
        <v>1000000</v>
      </c>
      <c r="O363" s="230"/>
      <c r="P363" s="230">
        <f t="shared" si="97"/>
        <v>1000000</v>
      </c>
      <c r="Q363" s="230"/>
    </row>
    <row r="364" spans="1:17">
      <c r="A364" s="350">
        <v>3110502</v>
      </c>
      <c r="B364" s="355" t="s">
        <v>625</v>
      </c>
      <c r="C364" s="352" t="s">
        <v>245</v>
      </c>
      <c r="D364" s="287"/>
      <c r="E364" s="287"/>
      <c r="F364" s="287"/>
      <c r="G364" s="287"/>
      <c r="H364" s="287"/>
      <c r="I364" s="287"/>
      <c r="J364" s="287"/>
      <c r="K364" s="287"/>
      <c r="L364" s="229">
        <v>2000000</v>
      </c>
      <c r="M364" s="229"/>
      <c r="N364" s="230">
        <f t="shared" si="96"/>
        <v>2000000</v>
      </c>
      <c r="O364" s="230"/>
      <c r="P364" s="230">
        <f t="shared" si="97"/>
        <v>2000000</v>
      </c>
      <c r="Q364" s="230"/>
    </row>
    <row r="365" spans="1:17">
      <c r="A365" s="354">
        <v>3110502</v>
      </c>
      <c r="B365" s="355" t="s">
        <v>626</v>
      </c>
      <c r="C365" s="352" t="s">
        <v>627</v>
      </c>
      <c r="D365" s="287"/>
      <c r="E365" s="287"/>
      <c r="F365" s="287"/>
      <c r="G365" s="287"/>
      <c r="H365" s="287"/>
      <c r="I365" s="287"/>
      <c r="J365" s="287"/>
      <c r="K365" s="287"/>
      <c r="L365" s="229">
        <v>5000000</v>
      </c>
      <c r="M365" s="229">
        <v>-5000000</v>
      </c>
      <c r="N365" s="230">
        <f t="shared" si="96"/>
        <v>0</v>
      </c>
      <c r="O365" s="230"/>
      <c r="P365" s="230">
        <f t="shared" si="97"/>
        <v>0</v>
      </c>
      <c r="Q365" s="230"/>
    </row>
    <row r="366" spans="1:17" s="356" customFormat="1">
      <c r="A366" s="350">
        <v>3110502</v>
      </c>
      <c r="B366" s="357" t="s">
        <v>628</v>
      </c>
      <c r="C366" s="358" t="s">
        <v>449</v>
      </c>
      <c r="D366" s="359"/>
      <c r="E366" s="359"/>
      <c r="F366" s="359"/>
      <c r="G366" s="359"/>
      <c r="H366" s="359"/>
      <c r="I366" s="359"/>
      <c r="J366" s="359"/>
      <c r="K366" s="359"/>
      <c r="L366" s="360">
        <v>10000000</v>
      </c>
      <c r="M366" s="360">
        <v>-10000000</v>
      </c>
      <c r="N366" s="361">
        <f t="shared" si="96"/>
        <v>0</v>
      </c>
      <c r="O366" s="361"/>
      <c r="P366" s="361">
        <f t="shared" si="97"/>
        <v>0</v>
      </c>
      <c r="Q366" s="361"/>
    </row>
    <row r="367" spans="1:17">
      <c r="A367" s="350">
        <v>3110502</v>
      </c>
      <c r="B367" s="355" t="s">
        <v>629</v>
      </c>
      <c r="C367" s="352" t="s">
        <v>541</v>
      </c>
      <c r="D367" s="287"/>
      <c r="E367" s="287"/>
      <c r="F367" s="287"/>
      <c r="G367" s="287"/>
      <c r="H367" s="287"/>
      <c r="I367" s="287"/>
      <c r="J367" s="287"/>
      <c r="K367" s="287"/>
      <c r="L367" s="229">
        <v>3000000</v>
      </c>
      <c r="M367" s="229"/>
      <c r="N367" s="230">
        <f t="shared" si="96"/>
        <v>3000000</v>
      </c>
      <c r="O367" s="230"/>
      <c r="P367" s="230">
        <f t="shared" si="97"/>
        <v>3000000</v>
      </c>
      <c r="Q367" s="230"/>
    </row>
    <row r="368" spans="1:17">
      <c r="A368" s="354">
        <v>3110502</v>
      </c>
      <c r="B368" s="355" t="s">
        <v>630</v>
      </c>
      <c r="C368" s="352" t="s">
        <v>257</v>
      </c>
      <c r="D368" s="287"/>
      <c r="E368" s="287"/>
      <c r="F368" s="287"/>
      <c r="G368" s="287"/>
      <c r="H368" s="287"/>
      <c r="I368" s="287"/>
      <c r="J368" s="287"/>
      <c r="K368" s="287"/>
      <c r="L368" s="229">
        <v>5000000</v>
      </c>
      <c r="M368" s="229"/>
      <c r="N368" s="230">
        <f t="shared" si="96"/>
        <v>5000000</v>
      </c>
      <c r="O368" s="230"/>
      <c r="P368" s="230">
        <f t="shared" si="97"/>
        <v>5000000</v>
      </c>
      <c r="Q368" s="230"/>
    </row>
    <row r="369" spans="1:17">
      <c r="A369" s="350">
        <v>3110502</v>
      </c>
      <c r="B369" s="355" t="s">
        <v>631</v>
      </c>
      <c r="C369" s="352" t="s">
        <v>500</v>
      </c>
      <c r="D369" s="287"/>
      <c r="E369" s="287"/>
      <c r="F369" s="287"/>
      <c r="G369" s="287"/>
      <c r="H369" s="287"/>
      <c r="I369" s="287"/>
      <c r="J369" s="287"/>
      <c r="K369" s="287"/>
      <c r="L369" s="229">
        <v>2000000</v>
      </c>
      <c r="M369" s="229"/>
      <c r="N369" s="230">
        <f t="shared" si="96"/>
        <v>2000000</v>
      </c>
      <c r="O369" s="230"/>
      <c r="P369" s="230">
        <f t="shared" si="97"/>
        <v>2000000</v>
      </c>
      <c r="Q369" s="230"/>
    </row>
    <row r="370" spans="1:17">
      <c r="A370" s="350">
        <v>3110502</v>
      </c>
      <c r="B370" s="355" t="s">
        <v>632</v>
      </c>
      <c r="C370" s="352" t="s">
        <v>389</v>
      </c>
      <c r="D370" s="287"/>
      <c r="E370" s="287"/>
      <c r="F370" s="287"/>
      <c r="G370" s="287"/>
      <c r="H370" s="287"/>
      <c r="I370" s="287"/>
      <c r="J370" s="287"/>
      <c r="K370" s="287"/>
      <c r="L370" s="229">
        <v>5000000</v>
      </c>
      <c r="M370" s="229"/>
      <c r="N370" s="230">
        <f t="shared" si="96"/>
        <v>5000000</v>
      </c>
      <c r="O370" s="230"/>
      <c r="P370" s="230">
        <f t="shared" si="97"/>
        <v>5000000</v>
      </c>
      <c r="Q370" s="230"/>
    </row>
    <row r="371" spans="1:17">
      <c r="A371" s="350">
        <v>3110502</v>
      </c>
      <c r="B371" s="355" t="s">
        <v>633</v>
      </c>
      <c r="C371" s="352" t="s">
        <v>393</v>
      </c>
      <c r="D371" s="287"/>
      <c r="E371" s="287"/>
      <c r="F371" s="287"/>
      <c r="G371" s="287"/>
      <c r="H371" s="287"/>
      <c r="I371" s="287"/>
      <c r="J371" s="287"/>
      <c r="K371" s="287"/>
      <c r="L371" s="229">
        <v>5000000</v>
      </c>
      <c r="M371" s="229"/>
      <c r="N371" s="230">
        <f t="shared" si="96"/>
        <v>5000000</v>
      </c>
      <c r="O371" s="230"/>
      <c r="P371" s="230">
        <f t="shared" si="97"/>
        <v>5000000</v>
      </c>
      <c r="Q371" s="230"/>
    </row>
    <row r="372" spans="1:17">
      <c r="A372" s="350">
        <v>3110502</v>
      </c>
      <c r="B372" s="355" t="s">
        <v>634</v>
      </c>
      <c r="C372" s="352" t="s">
        <v>237</v>
      </c>
      <c r="D372" s="287"/>
      <c r="E372" s="287"/>
      <c r="F372" s="287"/>
      <c r="G372" s="287"/>
      <c r="H372" s="287"/>
      <c r="I372" s="287"/>
      <c r="J372" s="287"/>
      <c r="K372" s="287"/>
      <c r="L372" s="229">
        <v>3000000</v>
      </c>
      <c r="M372" s="229"/>
      <c r="N372" s="230">
        <f t="shared" si="96"/>
        <v>3000000</v>
      </c>
      <c r="O372" s="230"/>
      <c r="P372" s="230">
        <f t="shared" si="97"/>
        <v>3000000</v>
      </c>
      <c r="Q372" s="230"/>
    </row>
    <row r="373" spans="1:17">
      <c r="A373" s="354">
        <v>3110502</v>
      </c>
      <c r="B373" s="355" t="s">
        <v>635</v>
      </c>
      <c r="C373" s="352" t="s">
        <v>239</v>
      </c>
      <c r="D373" s="287"/>
      <c r="E373" s="287"/>
      <c r="F373" s="287"/>
      <c r="G373" s="287"/>
      <c r="H373" s="287"/>
      <c r="I373" s="287"/>
      <c r="J373" s="287"/>
      <c r="K373" s="287"/>
      <c r="L373" s="229">
        <v>10000000</v>
      </c>
      <c r="M373" s="229">
        <v>-10000000</v>
      </c>
      <c r="N373" s="230">
        <f t="shared" si="96"/>
        <v>0</v>
      </c>
      <c r="O373" s="230"/>
      <c r="P373" s="230">
        <f t="shared" si="97"/>
        <v>0</v>
      </c>
      <c r="Q373" s="230"/>
    </row>
    <row r="374" spans="1:17">
      <c r="A374" s="350">
        <v>3110502</v>
      </c>
      <c r="B374" s="355" t="s">
        <v>636</v>
      </c>
      <c r="C374" s="352" t="s">
        <v>239</v>
      </c>
      <c r="D374" s="287"/>
      <c r="E374" s="287"/>
      <c r="F374" s="287"/>
      <c r="G374" s="287"/>
      <c r="H374" s="287"/>
      <c r="I374" s="287"/>
      <c r="J374" s="287"/>
      <c r="K374" s="287"/>
      <c r="L374" s="229">
        <v>3000000</v>
      </c>
      <c r="M374" s="229"/>
      <c r="N374" s="230">
        <f t="shared" si="96"/>
        <v>3000000</v>
      </c>
      <c r="O374" s="230"/>
      <c r="P374" s="230">
        <f t="shared" si="97"/>
        <v>3000000</v>
      </c>
      <c r="Q374" s="230"/>
    </row>
    <row r="375" spans="1:17">
      <c r="A375" s="350">
        <v>3110502</v>
      </c>
      <c r="B375" s="355" t="s">
        <v>637</v>
      </c>
      <c r="C375" s="352" t="s">
        <v>334</v>
      </c>
      <c r="D375" s="287"/>
      <c r="E375" s="287"/>
      <c r="F375" s="287"/>
      <c r="G375" s="287"/>
      <c r="H375" s="287"/>
      <c r="I375" s="287"/>
      <c r="J375" s="287"/>
      <c r="K375" s="287"/>
      <c r="L375" s="229">
        <v>5000000</v>
      </c>
      <c r="M375" s="229"/>
      <c r="N375" s="230">
        <f t="shared" si="96"/>
        <v>5000000</v>
      </c>
      <c r="O375" s="230"/>
      <c r="P375" s="230">
        <f t="shared" si="97"/>
        <v>5000000</v>
      </c>
      <c r="Q375" s="230"/>
    </row>
    <row r="376" spans="1:17">
      <c r="A376" s="354">
        <v>3110502</v>
      </c>
      <c r="B376" s="355" t="s">
        <v>638</v>
      </c>
      <c r="C376" s="352" t="s">
        <v>639</v>
      </c>
      <c r="D376" s="287"/>
      <c r="E376" s="287"/>
      <c r="F376" s="287"/>
      <c r="G376" s="287"/>
      <c r="H376" s="287"/>
      <c r="I376" s="287"/>
      <c r="J376" s="287"/>
      <c r="K376" s="287"/>
      <c r="L376" s="229">
        <v>10000000</v>
      </c>
      <c r="M376" s="229">
        <v>10000000</v>
      </c>
      <c r="N376" s="230">
        <f t="shared" si="96"/>
        <v>20000000</v>
      </c>
      <c r="O376" s="230">
        <v>-20000000</v>
      </c>
      <c r="P376" s="230">
        <f t="shared" si="97"/>
        <v>0</v>
      </c>
      <c r="Q376" s="230"/>
    </row>
    <row r="377" spans="1:17">
      <c r="A377" s="350">
        <v>3110502</v>
      </c>
      <c r="B377" s="355" t="s">
        <v>640</v>
      </c>
      <c r="C377" s="352" t="s">
        <v>259</v>
      </c>
      <c r="D377" s="287"/>
      <c r="E377" s="287"/>
      <c r="F377" s="287"/>
      <c r="G377" s="287"/>
      <c r="H377" s="287"/>
      <c r="I377" s="287"/>
      <c r="J377" s="287"/>
      <c r="K377" s="287"/>
      <c r="L377" s="229">
        <v>5000000</v>
      </c>
      <c r="M377" s="229"/>
      <c r="N377" s="230">
        <f t="shared" si="96"/>
        <v>5000000</v>
      </c>
      <c r="O377" s="230"/>
      <c r="P377" s="230">
        <f t="shared" si="97"/>
        <v>5000000</v>
      </c>
      <c r="Q377" s="230"/>
    </row>
    <row r="378" spans="1:17">
      <c r="A378" s="354">
        <v>3110502</v>
      </c>
      <c r="B378" s="355" t="s">
        <v>641</v>
      </c>
      <c r="C378" s="352" t="s">
        <v>243</v>
      </c>
      <c r="D378" s="287"/>
      <c r="E378" s="287"/>
      <c r="F378" s="287"/>
      <c r="G378" s="287"/>
      <c r="H378" s="287"/>
      <c r="I378" s="287"/>
      <c r="J378" s="287"/>
      <c r="K378" s="287"/>
      <c r="L378" s="229">
        <v>5000000</v>
      </c>
      <c r="M378" s="229">
        <v>-5000000</v>
      </c>
      <c r="N378" s="230">
        <f t="shared" si="96"/>
        <v>0</v>
      </c>
      <c r="O378" s="230"/>
      <c r="P378" s="230">
        <f t="shared" si="97"/>
        <v>0</v>
      </c>
      <c r="Q378" s="230"/>
    </row>
    <row r="379" spans="1:17">
      <c r="A379" s="350">
        <v>3110502</v>
      </c>
      <c r="B379" s="355" t="s">
        <v>642</v>
      </c>
      <c r="C379" s="352" t="s">
        <v>611</v>
      </c>
      <c r="D379" s="287"/>
      <c r="E379" s="287"/>
      <c r="F379" s="287"/>
      <c r="G379" s="287"/>
      <c r="H379" s="287"/>
      <c r="I379" s="287"/>
      <c r="J379" s="287"/>
      <c r="K379" s="287"/>
      <c r="L379" s="229">
        <v>5000000</v>
      </c>
      <c r="M379" s="229"/>
      <c r="N379" s="230">
        <f t="shared" si="96"/>
        <v>5000000</v>
      </c>
      <c r="O379" s="230"/>
      <c r="P379" s="230">
        <f t="shared" si="97"/>
        <v>5000000</v>
      </c>
      <c r="Q379" s="230"/>
    </row>
    <row r="380" spans="1:17">
      <c r="A380" s="350">
        <v>3110502</v>
      </c>
      <c r="B380" s="355" t="s">
        <v>643</v>
      </c>
      <c r="C380" s="352" t="s">
        <v>611</v>
      </c>
      <c r="D380" s="362"/>
      <c r="E380" s="260"/>
      <c r="F380" s="260"/>
      <c r="G380" s="260"/>
      <c r="H380" s="260"/>
      <c r="I380" s="260"/>
      <c r="J380" s="260"/>
      <c r="K380" s="260"/>
      <c r="L380" s="256">
        <v>5000000</v>
      </c>
      <c r="M380" s="256"/>
      <c r="N380" s="230">
        <f t="shared" si="96"/>
        <v>5000000</v>
      </c>
      <c r="O380" s="230"/>
      <c r="P380" s="230">
        <f t="shared" si="97"/>
        <v>5000000</v>
      </c>
      <c r="Q380" s="230"/>
    </row>
    <row r="381" spans="1:17">
      <c r="A381" s="350">
        <v>3110502</v>
      </c>
      <c r="B381" s="355" t="s">
        <v>644</v>
      </c>
      <c r="C381" s="352" t="s">
        <v>412</v>
      </c>
      <c r="D381" s="287"/>
      <c r="E381" s="287"/>
      <c r="F381" s="287"/>
      <c r="G381" s="287"/>
      <c r="H381" s="287"/>
      <c r="I381" s="287"/>
      <c r="J381" s="287"/>
      <c r="K381" s="287"/>
      <c r="L381" s="229">
        <v>7000000</v>
      </c>
      <c r="M381" s="229"/>
      <c r="N381" s="230">
        <f t="shared" si="96"/>
        <v>7000000</v>
      </c>
      <c r="O381" s="230"/>
      <c r="P381" s="230">
        <f t="shared" si="97"/>
        <v>7000000</v>
      </c>
      <c r="Q381" s="230"/>
    </row>
    <row r="382" spans="1:17">
      <c r="A382" s="354">
        <v>3110502</v>
      </c>
      <c r="B382" s="355" t="s">
        <v>645</v>
      </c>
      <c r="C382" s="352" t="s">
        <v>646</v>
      </c>
      <c r="D382" s="287"/>
      <c r="E382" s="287"/>
      <c r="F382" s="287"/>
      <c r="G382" s="287"/>
      <c r="H382" s="287"/>
      <c r="I382" s="287"/>
      <c r="J382" s="287"/>
      <c r="K382" s="287"/>
      <c r="L382" s="229">
        <v>15000000</v>
      </c>
      <c r="M382" s="229">
        <v>-15000000</v>
      </c>
      <c r="N382" s="230">
        <f t="shared" si="96"/>
        <v>0</v>
      </c>
      <c r="O382" s="230"/>
      <c r="P382" s="230">
        <f t="shared" si="97"/>
        <v>0</v>
      </c>
      <c r="Q382" s="230"/>
    </row>
    <row r="383" spans="1:17">
      <c r="A383" s="350">
        <v>3110502</v>
      </c>
      <c r="B383" s="355" t="s">
        <v>647</v>
      </c>
      <c r="C383" s="352" t="s">
        <v>247</v>
      </c>
      <c r="D383" s="287"/>
      <c r="E383" s="287"/>
      <c r="F383" s="287"/>
      <c r="G383" s="287"/>
      <c r="H383" s="287"/>
      <c r="I383" s="287"/>
      <c r="J383" s="287"/>
      <c r="K383" s="287"/>
      <c r="L383" s="229">
        <v>3000000</v>
      </c>
      <c r="M383" s="229"/>
      <c r="N383" s="230">
        <f t="shared" si="96"/>
        <v>3000000</v>
      </c>
      <c r="O383" s="230"/>
      <c r="P383" s="230">
        <f t="shared" si="97"/>
        <v>3000000</v>
      </c>
      <c r="Q383" s="230"/>
    </row>
    <row r="384" spans="1:17">
      <c r="A384" s="354">
        <v>3110502</v>
      </c>
      <c r="B384" s="355" t="s">
        <v>648</v>
      </c>
      <c r="C384" s="352" t="s">
        <v>649</v>
      </c>
      <c r="D384" s="287"/>
      <c r="E384" s="287"/>
      <c r="F384" s="287"/>
      <c r="G384" s="287"/>
      <c r="H384" s="287"/>
      <c r="I384" s="287"/>
      <c r="J384" s="287"/>
      <c r="K384" s="287"/>
      <c r="L384" s="229">
        <v>10000000</v>
      </c>
      <c r="M384" s="229">
        <v>-10000000</v>
      </c>
      <c r="N384" s="230">
        <f t="shared" si="96"/>
        <v>0</v>
      </c>
      <c r="O384" s="230"/>
      <c r="P384" s="230">
        <f t="shared" si="97"/>
        <v>0</v>
      </c>
      <c r="Q384" s="230"/>
    </row>
    <row r="385" spans="1:17">
      <c r="A385" s="350">
        <v>3110502</v>
      </c>
      <c r="B385" s="355" t="s">
        <v>650</v>
      </c>
      <c r="C385" s="352" t="s">
        <v>409</v>
      </c>
      <c r="D385" s="287"/>
      <c r="E385" s="287"/>
      <c r="F385" s="287"/>
      <c r="G385" s="287"/>
      <c r="H385" s="287"/>
      <c r="I385" s="287"/>
      <c r="J385" s="287"/>
      <c r="K385" s="287"/>
      <c r="L385" s="229">
        <v>1000000</v>
      </c>
      <c r="M385" s="229"/>
      <c r="N385" s="230">
        <f t="shared" si="96"/>
        <v>1000000</v>
      </c>
      <c r="O385" s="230"/>
      <c r="P385" s="230">
        <f t="shared" si="97"/>
        <v>1000000</v>
      </c>
      <c r="Q385" s="230"/>
    </row>
    <row r="386" spans="1:17">
      <c r="A386" s="354">
        <v>3110502</v>
      </c>
      <c r="B386" s="355" t="s">
        <v>651</v>
      </c>
      <c r="C386" s="352" t="s">
        <v>233</v>
      </c>
      <c r="D386" s="287"/>
      <c r="E386" s="287"/>
      <c r="F386" s="287"/>
      <c r="G386" s="287"/>
      <c r="H386" s="287"/>
      <c r="I386" s="287"/>
      <c r="J386" s="287"/>
      <c r="K386" s="287"/>
      <c r="L386" s="229"/>
      <c r="M386" s="229"/>
      <c r="N386" s="230"/>
      <c r="O386" s="230"/>
      <c r="P386" s="230"/>
      <c r="Q386" s="230">
        <v>4101840</v>
      </c>
    </row>
    <row r="387" spans="1:17">
      <c r="A387" s="350">
        <v>3110502</v>
      </c>
      <c r="B387" s="355" t="s">
        <v>652</v>
      </c>
      <c r="C387" s="352" t="s">
        <v>422</v>
      </c>
      <c r="D387" s="287"/>
      <c r="E387" s="287"/>
      <c r="F387" s="287"/>
      <c r="G387" s="287"/>
      <c r="H387" s="287"/>
      <c r="I387" s="287"/>
      <c r="J387" s="287"/>
      <c r="K387" s="287"/>
      <c r="L387" s="229"/>
      <c r="M387" s="229"/>
      <c r="N387" s="230"/>
      <c r="O387" s="230"/>
      <c r="P387" s="230"/>
      <c r="Q387" s="230">
        <v>5000000</v>
      </c>
    </row>
    <row r="388" spans="1:17">
      <c r="A388" s="354">
        <v>3110502</v>
      </c>
      <c r="B388" s="355" t="s">
        <v>653</v>
      </c>
      <c r="C388" s="352" t="s">
        <v>627</v>
      </c>
      <c r="D388" s="287"/>
      <c r="E388" s="287"/>
      <c r="F388" s="287"/>
      <c r="G388" s="287"/>
      <c r="H388" s="287"/>
      <c r="I388" s="287"/>
      <c r="J388" s="287"/>
      <c r="K388" s="287"/>
      <c r="L388" s="229"/>
      <c r="M388" s="229"/>
      <c r="N388" s="230"/>
      <c r="O388" s="230"/>
      <c r="P388" s="230"/>
      <c r="Q388" s="230">
        <v>5000000</v>
      </c>
    </row>
    <row r="389" spans="1:17">
      <c r="A389" s="350">
        <v>3110502</v>
      </c>
      <c r="B389" s="355" t="s">
        <v>654</v>
      </c>
      <c r="C389" s="352" t="s">
        <v>627</v>
      </c>
      <c r="D389" s="287"/>
      <c r="E389" s="287"/>
      <c r="F389" s="287"/>
      <c r="G389" s="287"/>
      <c r="H389" s="287"/>
      <c r="I389" s="287"/>
      <c r="J389" s="287"/>
      <c r="K389" s="287"/>
      <c r="L389" s="229"/>
      <c r="M389" s="229"/>
      <c r="N389" s="230"/>
      <c r="O389" s="230"/>
      <c r="P389" s="230"/>
      <c r="Q389" s="230">
        <v>6000000</v>
      </c>
    </row>
    <row r="390" spans="1:17">
      <c r="A390" s="354">
        <v>3110502</v>
      </c>
      <c r="B390" s="355" t="s">
        <v>655</v>
      </c>
      <c r="C390" s="352" t="s">
        <v>656</v>
      </c>
      <c r="D390" s="287"/>
      <c r="E390" s="287"/>
      <c r="F390" s="287"/>
      <c r="G390" s="287"/>
      <c r="H390" s="287"/>
      <c r="I390" s="287"/>
      <c r="J390" s="287"/>
      <c r="K390" s="287"/>
      <c r="L390" s="229"/>
      <c r="M390" s="229"/>
      <c r="N390" s="230"/>
      <c r="O390" s="230"/>
      <c r="P390" s="230"/>
      <c r="Q390" s="230">
        <v>6000000</v>
      </c>
    </row>
    <row r="391" spans="1:17">
      <c r="A391" s="350">
        <v>3110502</v>
      </c>
      <c r="B391" s="355" t="s">
        <v>657</v>
      </c>
      <c r="C391" s="352" t="s">
        <v>658</v>
      </c>
      <c r="D391" s="287"/>
      <c r="E391" s="287"/>
      <c r="F391" s="287"/>
      <c r="G391" s="287"/>
      <c r="H391" s="287"/>
      <c r="I391" s="287"/>
      <c r="J391" s="287"/>
      <c r="K391" s="287"/>
      <c r="L391" s="229"/>
      <c r="M391" s="229"/>
      <c r="N391" s="230"/>
      <c r="O391" s="230"/>
      <c r="P391" s="230"/>
      <c r="Q391" s="230">
        <v>5000000</v>
      </c>
    </row>
    <row r="392" spans="1:17">
      <c r="A392" s="354">
        <v>3110502</v>
      </c>
      <c r="B392" s="355" t="s">
        <v>659</v>
      </c>
      <c r="C392" s="352" t="s">
        <v>660</v>
      </c>
      <c r="D392" s="287"/>
      <c r="E392" s="287"/>
      <c r="F392" s="287"/>
      <c r="G392" s="287"/>
      <c r="H392" s="287"/>
      <c r="I392" s="287"/>
      <c r="J392" s="287"/>
      <c r="K392" s="287"/>
      <c r="L392" s="229"/>
      <c r="M392" s="229"/>
      <c r="N392" s="230"/>
      <c r="O392" s="230"/>
      <c r="P392" s="230"/>
      <c r="Q392" s="230">
        <v>6000000</v>
      </c>
    </row>
    <row r="393" spans="1:17">
      <c r="A393" s="350">
        <v>3110502</v>
      </c>
      <c r="B393" s="355" t="s">
        <v>661</v>
      </c>
      <c r="C393" s="352" t="s">
        <v>662</v>
      </c>
      <c r="D393" s="287"/>
      <c r="E393" s="287"/>
      <c r="F393" s="287"/>
      <c r="G393" s="287"/>
      <c r="H393" s="287"/>
      <c r="I393" s="287"/>
      <c r="J393" s="287"/>
      <c r="K393" s="287"/>
      <c r="L393" s="229"/>
      <c r="M393" s="229"/>
      <c r="N393" s="230"/>
      <c r="O393" s="230"/>
      <c r="P393" s="230"/>
      <c r="Q393" s="230">
        <v>7000000</v>
      </c>
    </row>
    <row r="394" spans="1:17">
      <c r="A394" s="354">
        <v>3110502</v>
      </c>
      <c r="B394" s="355" t="s">
        <v>663</v>
      </c>
      <c r="C394" s="352" t="s">
        <v>373</v>
      </c>
      <c r="D394" s="287"/>
      <c r="E394" s="287"/>
      <c r="F394" s="287"/>
      <c r="G394" s="287"/>
      <c r="H394" s="287"/>
      <c r="I394" s="287"/>
      <c r="J394" s="287"/>
      <c r="K394" s="287"/>
      <c r="L394" s="229"/>
      <c r="M394" s="229"/>
      <c r="N394" s="230"/>
      <c r="O394" s="230"/>
      <c r="P394" s="230"/>
      <c r="Q394" s="230">
        <v>8000000</v>
      </c>
    </row>
    <row r="395" spans="1:17">
      <c r="A395" s="350">
        <v>3110502</v>
      </c>
      <c r="B395" s="355" t="s">
        <v>664</v>
      </c>
      <c r="C395" s="352" t="s">
        <v>649</v>
      </c>
      <c r="D395" s="287"/>
      <c r="E395" s="287"/>
      <c r="F395" s="287"/>
      <c r="G395" s="287"/>
      <c r="H395" s="287"/>
      <c r="I395" s="287"/>
      <c r="J395" s="287"/>
      <c r="K395" s="287"/>
      <c r="L395" s="229"/>
      <c r="M395" s="229"/>
      <c r="N395" s="230"/>
      <c r="O395" s="230"/>
      <c r="P395" s="230"/>
      <c r="Q395" s="230">
        <v>7000000</v>
      </c>
    </row>
    <row r="396" spans="1:17">
      <c r="A396" s="354">
        <v>3110502</v>
      </c>
      <c r="B396" s="355" t="s">
        <v>665</v>
      </c>
      <c r="C396" s="352" t="s">
        <v>666</v>
      </c>
      <c r="D396" s="287"/>
      <c r="E396" s="287"/>
      <c r="F396" s="287"/>
      <c r="G396" s="287"/>
      <c r="H396" s="287"/>
      <c r="I396" s="287"/>
      <c r="J396" s="287"/>
      <c r="K396" s="287"/>
      <c r="L396" s="229"/>
      <c r="M396" s="229"/>
      <c r="N396" s="230"/>
      <c r="O396" s="230"/>
      <c r="P396" s="230"/>
      <c r="Q396" s="230">
        <v>5000000</v>
      </c>
    </row>
    <row r="397" spans="1:17">
      <c r="A397" s="350">
        <v>3110502</v>
      </c>
      <c r="B397" s="355" t="s">
        <v>667</v>
      </c>
      <c r="C397" s="352" t="s">
        <v>389</v>
      </c>
      <c r="D397" s="287"/>
      <c r="E397" s="287"/>
      <c r="F397" s="287"/>
      <c r="G397" s="287"/>
      <c r="H397" s="287"/>
      <c r="I397" s="287"/>
      <c r="J397" s="287"/>
      <c r="K397" s="287"/>
      <c r="L397" s="229"/>
      <c r="M397" s="229"/>
      <c r="N397" s="230"/>
      <c r="O397" s="230"/>
      <c r="P397" s="230"/>
      <c r="Q397" s="230">
        <v>6000000</v>
      </c>
    </row>
    <row r="398" spans="1:17">
      <c r="A398" s="354">
        <v>3110502</v>
      </c>
      <c r="B398" s="355" t="s">
        <v>668</v>
      </c>
      <c r="C398" s="352" t="s">
        <v>393</v>
      </c>
      <c r="D398" s="287"/>
      <c r="E398" s="287"/>
      <c r="F398" s="287"/>
      <c r="G398" s="287"/>
      <c r="H398" s="287"/>
      <c r="I398" s="287"/>
      <c r="J398" s="287"/>
      <c r="K398" s="287"/>
      <c r="L398" s="229"/>
      <c r="M398" s="229"/>
      <c r="N398" s="230"/>
      <c r="O398" s="230"/>
      <c r="P398" s="230"/>
      <c r="Q398" s="230">
        <v>5000000</v>
      </c>
    </row>
    <row r="399" spans="1:17">
      <c r="A399" s="350">
        <v>3110502</v>
      </c>
      <c r="B399" s="355" t="s">
        <v>669</v>
      </c>
      <c r="C399" s="352" t="s">
        <v>391</v>
      </c>
      <c r="D399" s="287"/>
      <c r="E399" s="287"/>
      <c r="F399" s="287"/>
      <c r="G399" s="287"/>
      <c r="H399" s="287"/>
      <c r="I399" s="287"/>
      <c r="J399" s="287"/>
      <c r="K399" s="287"/>
      <c r="L399" s="229"/>
      <c r="M399" s="229"/>
      <c r="N399" s="230"/>
      <c r="O399" s="230"/>
      <c r="P399" s="230"/>
      <c r="Q399" s="230">
        <v>5000000</v>
      </c>
    </row>
    <row r="400" spans="1:17">
      <c r="A400" s="354">
        <v>3110502</v>
      </c>
      <c r="B400" s="355" t="s">
        <v>670</v>
      </c>
      <c r="C400" s="352" t="s">
        <v>387</v>
      </c>
      <c r="D400" s="287"/>
      <c r="E400" s="287"/>
      <c r="F400" s="287"/>
      <c r="G400" s="287"/>
      <c r="H400" s="287"/>
      <c r="I400" s="287"/>
      <c r="J400" s="287"/>
      <c r="K400" s="287"/>
      <c r="L400" s="229"/>
      <c r="M400" s="229"/>
      <c r="N400" s="230"/>
      <c r="O400" s="230"/>
      <c r="P400" s="230"/>
      <c r="Q400" s="230">
        <v>6000000</v>
      </c>
    </row>
    <row r="401" spans="1:17">
      <c r="A401" s="350">
        <v>3110502</v>
      </c>
      <c r="B401" s="355" t="s">
        <v>671</v>
      </c>
      <c r="C401" s="352" t="s">
        <v>241</v>
      </c>
      <c r="D401" s="287"/>
      <c r="E401" s="287"/>
      <c r="F401" s="287"/>
      <c r="G401" s="287"/>
      <c r="H401" s="287"/>
      <c r="I401" s="287"/>
      <c r="J401" s="287"/>
      <c r="K401" s="287"/>
      <c r="L401" s="229"/>
      <c r="M401" s="229"/>
      <c r="N401" s="230"/>
      <c r="O401" s="230"/>
      <c r="P401" s="230"/>
      <c r="Q401" s="230">
        <v>5000000</v>
      </c>
    </row>
    <row r="402" spans="1:17">
      <c r="A402" s="354">
        <v>3110502</v>
      </c>
      <c r="B402" s="355" t="s">
        <v>672</v>
      </c>
      <c r="C402" s="352" t="s">
        <v>233</v>
      </c>
      <c r="D402" s="287"/>
      <c r="E402" s="287"/>
      <c r="F402" s="287"/>
      <c r="G402" s="287"/>
      <c r="H402" s="287"/>
      <c r="I402" s="287"/>
      <c r="J402" s="287"/>
      <c r="K402" s="287"/>
      <c r="L402" s="229"/>
      <c r="M402" s="229"/>
      <c r="N402" s="230"/>
      <c r="O402" s="230"/>
      <c r="P402" s="230"/>
      <c r="Q402" s="230">
        <v>5000000</v>
      </c>
    </row>
    <row r="403" spans="1:17">
      <c r="A403" s="350">
        <v>3110502</v>
      </c>
      <c r="B403" s="355" t="s">
        <v>673</v>
      </c>
      <c r="C403" s="352" t="s">
        <v>539</v>
      </c>
      <c r="D403" s="287"/>
      <c r="E403" s="287"/>
      <c r="F403" s="287"/>
      <c r="G403" s="287"/>
      <c r="H403" s="287"/>
      <c r="I403" s="287"/>
      <c r="J403" s="287"/>
      <c r="K403" s="287"/>
      <c r="L403" s="229"/>
      <c r="M403" s="229"/>
      <c r="N403" s="230"/>
      <c r="O403" s="230"/>
      <c r="P403" s="230"/>
      <c r="Q403" s="230">
        <v>5000000</v>
      </c>
    </row>
    <row r="404" spans="1:17">
      <c r="A404" s="354">
        <v>3110502</v>
      </c>
      <c r="B404" s="355" t="s">
        <v>674</v>
      </c>
      <c r="C404" s="352" t="s">
        <v>675</v>
      </c>
      <c r="D404" s="287"/>
      <c r="E404" s="287"/>
      <c r="F404" s="287"/>
      <c r="G404" s="287"/>
      <c r="H404" s="287"/>
      <c r="I404" s="287"/>
      <c r="J404" s="287"/>
      <c r="K404" s="287"/>
      <c r="L404" s="229"/>
      <c r="M404" s="229"/>
      <c r="N404" s="230"/>
      <c r="O404" s="230"/>
      <c r="P404" s="230"/>
      <c r="Q404" s="230">
        <v>6000000</v>
      </c>
    </row>
    <row r="405" spans="1:17">
      <c r="A405" s="350">
        <v>3110502</v>
      </c>
      <c r="B405" s="355" t="s">
        <v>676</v>
      </c>
      <c r="C405" s="352" t="s">
        <v>259</v>
      </c>
      <c r="D405" s="287"/>
      <c r="E405" s="287"/>
      <c r="F405" s="287"/>
      <c r="G405" s="287"/>
      <c r="H405" s="287"/>
      <c r="I405" s="287"/>
      <c r="J405" s="287"/>
      <c r="K405" s="287"/>
      <c r="L405" s="229"/>
      <c r="M405" s="229"/>
      <c r="N405" s="230"/>
      <c r="O405" s="230"/>
      <c r="P405" s="230"/>
      <c r="Q405" s="230">
        <v>6000000</v>
      </c>
    </row>
    <row r="406" spans="1:17">
      <c r="A406" s="354">
        <v>3110502</v>
      </c>
      <c r="B406" s="355" t="s">
        <v>677</v>
      </c>
      <c r="C406" s="352" t="s">
        <v>409</v>
      </c>
      <c r="D406" s="287"/>
      <c r="E406" s="287"/>
      <c r="F406" s="287"/>
      <c r="G406" s="287"/>
      <c r="H406" s="287"/>
      <c r="I406" s="287"/>
      <c r="J406" s="287"/>
      <c r="K406" s="287"/>
      <c r="L406" s="229"/>
      <c r="M406" s="229"/>
      <c r="N406" s="230"/>
      <c r="O406" s="230"/>
      <c r="P406" s="230"/>
      <c r="Q406" s="230">
        <v>5000000</v>
      </c>
    </row>
    <row r="407" spans="1:17">
      <c r="A407" s="350">
        <v>3110502</v>
      </c>
      <c r="B407" s="355" t="s">
        <v>678</v>
      </c>
      <c r="C407" s="352" t="s">
        <v>679</v>
      </c>
      <c r="D407" s="287"/>
      <c r="E407" s="287"/>
      <c r="F407" s="287"/>
      <c r="G407" s="287"/>
      <c r="H407" s="287"/>
      <c r="I407" s="287"/>
      <c r="J407" s="287"/>
      <c r="K407" s="287"/>
      <c r="L407" s="229"/>
      <c r="M407" s="229"/>
      <c r="N407" s="230"/>
      <c r="O407" s="230"/>
      <c r="P407" s="230"/>
      <c r="Q407" s="230">
        <v>6000000</v>
      </c>
    </row>
    <row r="408" spans="1:17">
      <c r="A408" s="354">
        <v>3110502</v>
      </c>
      <c r="B408" s="355" t="s">
        <v>680</v>
      </c>
      <c r="C408" s="352" t="s">
        <v>681</v>
      </c>
      <c r="D408" s="287"/>
      <c r="E408" s="287"/>
      <c r="F408" s="287"/>
      <c r="G408" s="287"/>
      <c r="H408" s="287"/>
      <c r="I408" s="287"/>
      <c r="J408" s="287"/>
      <c r="K408" s="287"/>
      <c r="L408" s="229"/>
      <c r="M408" s="229"/>
      <c r="N408" s="230"/>
      <c r="O408" s="230"/>
      <c r="P408" s="230"/>
      <c r="Q408" s="230">
        <v>5000000</v>
      </c>
    </row>
    <row r="409" spans="1:17">
      <c r="A409" s="350">
        <v>3110502</v>
      </c>
      <c r="B409" s="355" t="s">
        <v>682</v>
      </c>
      <c r="C409" s="352" t="s">
        <v>683</v>
      </c>
      <c r="D409" s="287"/>
      <c r="E409" s="287"/>
      <c r="F409" s="287"/>
      <c r="G409" s="287"/>
      <c r="H409" s="287"/>
      <c r="I409" s="287"/>
      <c r="J409" s="287"/>
      <c r="K409" s="287"/>
      <c r="L409" s="229"/>
      <c r="M409" s="229"/>
      <c r="N409" s="230"/>
      <c r="O409" s="230"/>
      <c r="P409" s="230"/>
      <c r="Q409" s="230">
        <v>3000000</v>
      </c>
    </row>
    <row r="410" spans="1:17">
      <c r="A410" s="354">
        <v>3110502</v>
      </c>
      <c r="B410" s="355" t="s">
        <v>684</v>
      </c>
      <c r="C410" s="352" t="s">
        <v>683</v>
      </c>
      <c r="D410" s="287"/>
      <c r="E410" s="287"/>
      <c r="F410" s="287"/>
      <c r="G410" s="287"/>
      <c r="H410" s="287"/>
      <c r="I410" s="287"/>
      <c r="J410" s="287"/>
      <c r="K410" s="287"/>
      <c r="L410" s="229"/>
      <c r="M410" s="229"/>
      <c r="N410" s="230"/>
      <c r="O410" s="230"/>
      <c r="P410" s="230"/>
      <c r="Q410" s="230">
        <v>3000000</v>
      </c>
    </row>
    <row r="411" spans="1:17">
      <c r="A411" s="350">
        <v>3110502</v>
      </c>
      <c r="B411" s="355" t="s">
        <v>685</v>
      </c>
      <c r="C411" s="352" t="s">
        <v>686</v>
      </c>
      <c r="D411" s="287"/>
      <c r="E411" s="287"/>
      <c r="F411" s="287"/>
      <c r="G411" s="287"/>
      <c r="H411" s="287"/>
      <c r="I411" s="287"/>
      <c r="J411" s="287"/>
      <c r="K411" s="287"/>
      <c r="L411" s="229"/>
      <c r="M411" s="229"/>
      <c r="N411" s="230"/>
      <c r="O411" s="230"/>
      <c r="P411" s="230"/>
      <c r="Q411" s="230">
        <v>5000000</v>
      </c>
    </row>
    <row r="412" spans="1:17">
      <c r="A412" s="354">
        <v>3110502</v>
      </c>
      <c r="B412" s="355" t="s">
        <v>687</v>
      </c>
      <c r="C412" s="352" t="s">
        <v>688</v>
      </c>
      <c r="D412" s="287"/>
      <c r="E412" s="287"/>
      <c r="F412" s="287"/>
      <c r="G412" s="287"/>
      <c r="H412" s="287"/>
      <c r="I412" s="287"/>
      <c r="J412" s="287"/>
      <c r="K412" s="287"/>
      <c r="L412" s="229"/>
      <c r="M412" s="229"/>
      <c r="N412" s="230"/>
      <c r="O412" s="230"/>
      <c r="P412" s="230"/>
      <c r="Q412" s="230">
        <v>3000000</v>
      </c>
    </row>
    <row r="413" spans="1:17">
      <c r="A413" s="350">
        <v>3110502</v>
      </c>
      <c r="B413" s="355" t="s">
        <v>689</v>
      </c>
      <c r="C413" s="352" t="s">
        <v>397</v>
      </c>
      <c r="D413" s="287"/>
      <c r="E413" s="287"/>
      <c r="F413" s="287"/>
      <c r="G413" s="287"/>
      <c r="H413" s="287"/>
      <c r="I413" s="287"/>
      <c r="J413" s="287"/>
      <c r="K413" s="287"/>
      <c r="L413" s="229"/>
      <c r="M413" s="229"/>
      <c r="N413" s="230"/>
      <c r="O413" s="230"/>
      <c r="P413" s="230"/>
      <c r="Q413" s="230">
        <v>5000000</v>
      </c>
    </row>
    <row r="414" spans="1:17">
      <c r="A414" s="354">
        <v>3110502</v>
      </c>
      <c r="B414" s="355" t="s">
        <v>690</v>
      </c>
      <c r="C414" s="352" t="s">
        <v>239</v>
      </c>
      <c r="D414" s="287"/>
      <c r="E414" s="287"/>
      <c r="F414" s="287"/>
      <c r="G414" s="287"/>
      <c r="H414" s="287"/>
      <c r="I414" s="287"/>
      <c r="J414" s="287"/>
      <c r="K414" s="287"/>
      <c r="L414" s="229"/>
      <c r="M414" s="229"/>
      <c r="N414" s="230"/>
      <c r="O414" s="230"/>
      <c r="P414" s="230"/>
      <c r="Q414" s="230">
        <v>3000000</v>
      </c>
    </row>
    <row r="415" spans="1:17">
      <c r="A415" s="350">
        <v>3110502</v>
      </c>
      <c r="B415" s="355" t="s">
        <v>691</v>
      </c>
      <c r="C415" s="352" t="s">
        <v>692</v>
      </c>
      <c r="D415" s="287"/>
      <c r="E415" s="287"/>
      <c r="F415" s="287"/>
      <c r="G415" s="287"/>
      <c r="H415" s="287"/>
      <c r="I415" s="287"/>
      <c r="J415" s="287"/>
      <c r="K415" s="287"/>
      <c r="L415" s="229"/>
      <c r="M415" s="229"/>
      <c r="N415" s="230"/>
      <c r="O415" s="230"/>
      <c r="P415" s="230"/>
      <c r="Q415" s="230">
        <v>5000000</v>
      </c>
    </row>
    <row r="416" spans="1:17">
      <c r="A416" s="354">
        <v>3110502</v>
      </c>
      <c r="B416" s="355" t="s">
        <v>693</v>
      </c>
      <c r="C416" s="352" t="s">
        <v>694</v>
      </c>
      <c r="D416" s="287"/>
      <c r="E416" s="287"/>
      <c r="F416" s="287"/>
      <c r="G416" s="287"/>
      <c r="H416" s="287"/>
      <c r="I416" s="287"/>
      <c r="J416" s="287"/>
      <c r="K416" s="287"/>
      <c r="L416" s="229"/>
      <c r="M416" s="229"/>
      <c r="N416" s="230"/>
      <c r="O416" s="230"/>
      <c r="P416" s="230"/>
      <c r="Q416" s="230">
        <v>5000000</v>
      </c>
    </row>
    <row r="417" spans="1:17">
      <c r="A417" s="350">
        <v>3110502</v>
      </c>
      <c r="B417" s="355" t="s">
        <v>695</v>
      </c>
      <c r="C417" s="352" t="s">
        <v>696</v>
      </c>
      <c r="D417" s="287"/>
      <c r="E417" s="287"/>
      <c r="F417" s="287"/>
      <c r="G417" s="287"/>
      <c r="H417" s="287"/>
      <c r="I417" s="287"/>
      <c r="J417" s="287"/>
      <c r="K417" s="287"/>
      <c r="L417" s="229"/>
      <c r="M417" s="229"/>
      <c r="N417" s="230"/>
      <c r="O417" s="230"/>
      <c r="P417" s="230"/>
      <c r="Q417" s="230">
        <v>5000000</v>
      </c>
    </row>
    <row r="418" spans="1:17">
      <c r="A418" s="354">
        <v>3110502</v>
      </c>
      <c r="B418" s="355" t="s">
        <v>697</v>
      </c>
      <c r="C418" s="352" t="s">
        <v>698</v>
      </c>
      <c r="D418" s="287"/>
      <c r="E418" s="287"/>
      <c r="F418" s="287"/>
      <c r="G418" s="287"/>
      <c r="H418" s="287"/>
      <c r="I418" s="287"/>
      <c r="J418" s="287"/>
      <c r="K418" s="287"/>
      <c r="L418" s="229"/>
      <c r="M418" s="229"/>
      <c r="N418" s="230"/>
      <c r="O418" s="230"/>
      <c r="P418" s="230"/>
      <c r="Q418" s="230">
        <v>3000000</v>
      </c>
    </row>
    <row r="419" spans="1:17">
      <c r="A419" s="350">
        <v>3110502</v>
      </c>
      <c r="B419" s="355" t="s">
        <v>699</v>
      </c>
      <c r="C419" s="352" t="s">
        <v>245</v>
      </c>
      <c r="D419" s="287"/>
      <c r="E419" s="287"/>
      <c r="F419" s="287"/>
      <c r="G419" s="287"/>
      <c r="H419" s="287"/>
      <c r="I419" s="287"/>
      <c r="J419" s="287"/>
      <c r="K419" s="287"/>
      <c r="L419" s="229"/>
      <c r="M419" s="229"/>
      <c r="N419" s="230"/>
      <c r="O419" s="230"/>
      <c r="P419" s="230"/>
      <c r="Q419" s="230">
        <v>3000000</v>
      </c>
    </row>
    <row r="420" spans="1:17">
      <c r="A420" s="263"/>
      <c r="B420" s="290" t="s">
        <v>230</v>
      </c>
      <c r="C420" s="286"/>
      <c r="D420" s="265">
        <f>SUM(D295:D303)</f>
        <v>10800000</v>
      </c>
      <c r="E420" s="265">
        <f>SUM(E295:E303)</f>
        <v>0</v>
      </c>
      <c r="F420" s="265">
        <f>SUM(F295:F303)</f>
        <v>10800000</v>
      </c>
      <c r="G420" s="265">
        <f>SUM(G295:G306)</f>
        <v>53047000</v>
      </c>
      <c r="H420" s="265">
        <f>SUM(H295:H306)</f>
        <v>0</v>
      </c>
      <c r="I420" s="265">
        <f>SUM(I295:I306)</f>
        <v>53047000</v>
      </c>
      <c r="J420" s="265">
        <f>SUM(J295:J306)</f>
        <v>-1114566</v>
      </c>
      <c r="K420" s="265">
        <f>SUM(K295:K306)</f>
        <v>51932434</v>
      </c>
      <c r="L420" s="214">
        <f>SUM(L295:L385)</f>
        <v>300331170</v>
      </c>
      <c r="M420" s="214">
        <f>SUM(M295:M385)</f>
        <v>-15679159</v>
      </c>
      <c r="N420" s="238">
        <f>SUM(N295:N385)</f>
        <v>284652011</v>
      </c>
      <c r="O420" s="238">
        <f>SUM(O295:O385)</f>
        <v>-20000000</v>
      </c>
      <c r="P420" s="238">
        <f t="shared" ref="P420:P483" si="98">SUM(N420,O420)</f>
        <v>264652011</v>
      </c>
      <c r="Q420" s="238">
        <f>SUM(Q295:Q419)</f>
        <v>172101840</v>
      </c>
    </row>
    <row r="421" spans="1:17">
      <c r="A421" s="306">
        <v>3110502</v>
      </c>
      <c r="B421" s="306" t="s">
        <v>700</v>
      </c>
      <c r="C421" s="248"/>
      <c r="D421" s="343"/>
      <c r="E421" s="343"/>
      <c r="F421" s="343"/>
      <c r="G421" s="343"/>
      <c r="H421" s="343"/>
      <c r="I421" s="343"/>
      <c r="J421" s="343"/>
      <c r="K421" s="343"/>
      <c r="L421" s="344"/>
      <c r="M421" s="344"/>
      <c r="N421" s="345"/>
      <c r="O421" s="345"/>
      <c r="P421" s="345">
        <f t="shared" si="98"/>
        <v>0</v>
      </c>
      <c r="Q421" s="345">
        <f>SUM(O421,P421)</f>
        <v>0</v>
      </c>
    </row>
    <row r="422" spans="1:17">
      <c r="A422" s="225">
        <v>3110502</v>
      </c>
      <c r="B422" s="283" t="s">
        <v>701</v>
      </c>
      <c r="C422" s="261" t="s">
        <v>702</v>
      </c>
      <c r="D422" s="228">
        <v>2000000</v>
      </c>
      <c r="E422" s="228"/>
      <c r="F422" s="228">
        <f>SUM(D422:E422)</f>
        <v>2000000</v>
      </c>
      <c r="G422" s="228"/>
      <c r="H422" s="228"/>
      <c r="I422" s="228">
        <f>G422+H422</f>
        <v>0</v>
      </c>
      <c r="J422" s="228"/>
      <c r="K422" s="228">
        <v>0</v>
      </c>
      <c r="L422" s="256">
        <v>0</v>
      </c>
      <c r="M422" s="256">
        <v>498930</v>
      </c>
      <c r="N422" s="230">
        <f t="shared" ref="N422:N462" si="99">SUM(L422:M422)</f>
        <v>498930</v>
      </c>
      <c r="O422" s="230"/>
      <c r="P422" s="230">
        <f t="shared" si="98"/>
        <v>498930</v>
      </c>
      <c r="Q422" s="230"/>
    </row>
    <row r="423" spans="1:17">
      <c r="A423" s="225">
        <v>3110502</v>
      </c>
      <c r="B423" s="261" t="s">
        <v>703</v>
      </c>
      <c r="C423" s="261" t="s">
        <v>702</v>
      </c>
      <c r="D423" s="228">
        <v>1000000</v>
      </c>
      <c r="E423" s="228"/>
      <c r="F423" s="228">
        <f t="shared" ref="F423:F425" si="100">SUM(D423:E423)</f>
        <v>1000000</v>
      </c>
      <c r="G423" s="228">
        <v>1000000</v>
      </c>
      <c r="H423" s="228"/>
      <c r="I423" s="228">
        <f t="shared" ref="I423:I430" si="101">G423+H423</f>
        <v>1000000</v>
      </c>
      <c r="J423" s="228"/>
      <c r="K423" s="228">
        <f t="shared" ref="K423:L430" si="102">I423+J423</f>
        <v>1000000</v>
      </c>
      <c r="L423" s="256">
        <f t="shared" si="102"/>
        <v>1000000</v>
      </c>
      <c r="M423" s="256"/>
      <c r="N423" s="230">
        <f t="shared" si="99"/>
        <v>1000000</v>
      </c>
      <c r="O423" s="230"/>
      <c r="P423" s="230">
        <f t="shared" si="98"/>
        <v>1000000</v>
      </c>
      <c r="Q423" s="230"/>
    </row>
    <row r="424" spans="1:17">
      <c r="A424" s="225">
        <v>3110502</v>
      </c>
      <c r="B424" s="283" t="s">
        <v>704</v>
      </c>
      <c r="C424" s="261" t="s">
        <v>702</v>
      </c>
      <c r="D424" s="228"/>
      <c r="E424" s="228"/>
      <c r="F424" s="228"/>
      <c r="G424" s="228">
        <v>4800000</v>
      </c>
      <c r="H424" s="228"/>
      <c r="I424" s="228">
        <f t="shared" si="101"/>
        <v>4800000</v>
      </c>
      <c r="J424" s="331">
        <v>-2600</v>
      </c>
      <c r="K424" s="228">
        <f t="shared" si="102"/>
        <v>4797400</v>
      </c>
      <c r="L424" s="256">
        <v>4797400</v>
      </c>
      <c r="M424" s="256"/>
      <c r="N424" s="230">
        <f t="shared" si="99"/>
        <v>4797400</v>
      </c>
      <c r="O424" s="230"/>
      <c r="P424" s="230">
        <f t="shared" si="98"/>
        <v>4797400</v>
      </c>
      <c r="Q424" s="230"/>
    </row>
    <row r="425" spans="1:17" ht="40.5">
      <c r="A425" s="225">
        <v>3110502</v>
      </c>
      <c r="B425" s="283" t="s">
        <v>705</v>
      </c>
      <c r="C425" s="261" t="s">
        <v>706</v>
      </c>
      <c r="D425" s="228">
        <v>1200000</v>
      </c>
      <c r="E425" s="228"/>
      <c r="F425" s="228">
        <f t="shared" si="100"/>
        <v>1200000</v>
      </c>
      <c r="G425" s="228">
        <v>1200000</v>
      </c>
      <c r="H425" s="228"/>
      <c r="I425" s="228">
        <f t="shared" si="101"/>
        <v>1200000</v>
      </c>
      <c r="J425" s="228"/>
      <c r="K425" s="228">
        <f t="shared" si="102"/>
        <v>1200000</v>
      </c>
      <c r="L425" s="256">
        <v>1200000</v>
      </c>
      <c r="M425" s="256"/>
      <c r="N425" s="230">
        <f t="shared" si="99"/>
        <v>1200000</v>
      </c>
      <c r="O425" s="230"/>
      <c r="P425" s="230">
        <f t="shared" si="98"/>
        <v>1200000</v>
      </c>
      <c r="Q425" s="230"/>
    </row>
    <row r="426" spans="1:17" ht="40.5">
      <c r="A426" s="225">
        <v>3110502</v>
      </c>
      <c r="B426" s="283" t="s">
        <v>707</v>
      </c>
      <c r="C426" s="261" t="s">
        <v>708</v>
      </c>
      <c r="D426" s="228">
        <v>2000000</v>
      </c>
      <c r="E426" s="228"/>
      <c r="F426" s="228">
        <f t="shared" ref="F426:F427" si="103">SUM(D426:E426)</f>
        <v>2000000</v>
      </c>
      <c r="G426" s="228">
        <v>2000000</v>
      </c>
      <c r="H426" s="228"/>
      <c r="I426" s="228">
        <f t="shared" si="101"/>
        <v>2000000</v>
      </c>
      <c r="J426" s="228"/>
      <c r="K426" s="228">
        <f t="shared" si="102"/>
        <v>2000000</v>
      </c>
      <c r="L426" s="256">
        <v>0</v>
      </c>
      <c r="M426" s="256">
        <v>2999500</v>
      </c>
      <c r="N426" s="230">
        <f t="shared" si="99"/>
        <v>2999500</v>
      </c>
      <c r="O426" s="230"/>
      <c r="P426" s="230">
        <f t="shared" si="98"/>
        <v>2999500</v>
      </c>
      <c r="Q426" s="230"/>
    </row>
    <row r="427" spans="1:17">
      <c r="A427" s="225">
        <v>3110502</v>
      </c>
      <c r="B427" s="226" t="s">
        <v>709</v>
      </c>
      <c r="C427" s="261" t="s">
        <v>710</v>
      </c>
      <c r="D427" s="228">
        <v>1000000</v>
      </c>
      <c r="E427" s="228"/>
      <c r="F427" s="228">
        <f t="shared" si="103"/>
        <v>1000000</v>
      </c>
      <c r="G427" s="228">
        <v>1000000</v>
      </c>
      <c r="H427" s="228"/>
      <c r="I427" s="228">
        <f t="shared" si="101"/>
        <v>1000000</v>
      </c>
      <c r="J427" s="228"/>
      <c r="K427" s="228">
        <f t="shared" si="102"/>
        <v>1000000</v>
      </c>
      <c r="L427" s="256">
        <v>1000000</v>
      </c>
      <c r="M427" s="256"/>
      <c r="N427" s="230">
        <f t="shared" si="99"/>
        <v>1000000</v>
      </c>
      <c r="O427" s="230"/>
      <c r="P427" s="230">
        <f t="shared" si="98"/>
        <v>1000000</v>
      </c>
      <c r="Q427" s="230"/>
    </row>
    <row r="428" spans="1:17">
      <c r="A428" s="225">
        <v>3110502</v>
      </c>
      <c r="B428" s="270" t="s">
        <v>711</v>
      </c>
      <c r="C428" s="261" t="s">
        <v>712</v>
      </c>
      <c r="D428" s="228"/>
      <c r="E428" s="228"/>
      <c r="F428" s="228"/>
      <c r="G428" s="228">
        <v>0</v>
      </c>
      <c r="H428" s="228">
        <v>4000000</v>
      </c>
      <c r="I428" s="228">
        <f t="shared" si="101"/>
        <v>4000000</v>
      </c>
      <c r="J428" s="228"/>
      <c r="K428" s="228">
        <f t="shared" si="102"/>
        <v>4000000</v>
      </c>
      <c r="L428" s="256"/>
      <c r="M428" s="256">
        <v>3997500</v>
      </c>
      <c r="N428" s="230">
        <f t="shared" si="99"/>
        <v>3997500</v>
      </c>
      <c r="O428" s="230"/>
      <c r="P428" s="230">
        <f t="shared" si="98"/>
        <v>3997500</v>
      </c>
      <c r="Q428" s="230"/>
    </row>
    <row r="429" spans="1:17">
      <c r="A429" s="225">
        <v>3110502</v>
      </c>
      <c r="B429" s="226" t="s">
        <v>713</v>
      </c>
      <c r="C429" s="261" t="s">
        <v>714</v>
      </c>
      <c r="D429" s="228">
        <v>4000000</v>
      </c>
      <c r="E429" s="228"/>
      <c r="F429" s="228">
        <f t="shared" ref="F429:F430" si="104">SUM(D429:E429)</f>
        <v>4000000</v>
      </c>
      <c r="G429" s="228">
        <f>SUM(E429:F429)</f>
        <v>4000000</v>
      </c>
      <c r="H429" s="228"/>
      <c r="I429" s="228">
        <f t="shared" si="101"/>
        <v>4000000</v>
      </c>
      <c r="J429" s="228"/>
      <c r="K429" s="228">
        <f t="shared" si="102"/>
        <v>4000000</v>
      </c>
      <c r="L429" s="256">
        <f t="shared" si="102"/>
        <v>4000000</v>
      </c>
      <c r="M429" s="256"/>
      <c r="N429" s="230">
        <f t="shared" si="99"/>
        <v>4000000</v>
      </c>
      <c r="O429" s="230"/>
      <c r="P429" s="230">
        <f t="shared" si="98"/>
        <v>4000000</v>
      </c>
      <c r="Q429" s="230"/>
    </row>
    <row r="430" spans="1:17">
      <c r="A430" s="225">
        <v>3110502</v>
      </c>
      <c r="B430" s="226" t="s">
        <v>715</v>
      </c>
      <c r="C430" s="261" t="s">
        <v>553</v>
      </c>
      <c r="D430" s="228">
        <v>2000000</v>
      </c>
      <c r="E430" s="228"/>
      <c r="F430" s="228">
        <f t="shared" si="104"/>
        <v>2000000</v>
      </c>
      <c r="G430" s="228">
        <v>2500000</v>
      </c>
      <c r="H430" s="228"/>
      <c r="I430" s="228">
        <f t="shared" si="101"/>
        <v>2500000</v>
      </c>
      <c r="J430" s="228"/>
      <c r="K430" s="228">
        <f t="shared" si="102"/>
        <v>2500000</v>
      </c>
      <c r="L430" s="256">
        <v>2500000</v>
      </c>
      <c r="M430" s="256"/>
      <c r="N430" s="230">
        <f t="shared" si="99"/>
        <v>2500000</v>
      </c>
      <c r="O430" s="230"/>
      <c r="P430" s="230">
        <f t="shared" si="98"/>
        <v>2500000</v>
      </c>
      <c r="Q430" s="230"/>
    </row>
    <row r="431" spans="1:17">
      <c r="A431" s="354">
        <v>3110502</v>
      </c>
      <c r="B431" s="351" t="s">
        <v>716</v>
      </c>
      <c r="C431" s="353" t="s">
        <v>422</v>
      </c>
      <c r="D431" s="362">
        <v>1000000</v>
      </c>
      <c r="E431" s="260"/>
      <c r="F431" s="260"/>
      <c r="G431" s="260"/>
      <c r="H431" s="260"/>
      <c r="I431" s="260"/>
      <c r="J431" s="260"/>
      <c r="K431" s="260"/>
      <c r="L431" s="256">
        <v>1000000</v>
      </c>
      <c r="M431" s="256"/>
      <c r="N431" s="230">
        <f t="shared" si="99"/>
        <v>1000000</v>
      </c>
      <c r="O431" s="230"/>
      <c r="P431" s="230">
        <f t="shared" si="98"/>
        <v>1000000</v>
      </c>
      <c r="Q431" s="230"/>
    </row>
    <row r="432" spans="1:17">
      <c r="A432" s="354">
        <v>3110502</v>
      </c>
      <c r="B432" s="283" t="s">
        <v>717</v>
      </c>
      <c r="C432" s="353" t="s">
        <v>422</v>
      </c>
      <c r="D432" s="362">
        <v>1500000</v>
      </c>
      <c r="E432" s="260"/>
      <c r="F432" s="260"/>
      <c r="G432" s="260"/>
      <c r="H432" s="260"/>
      <c r="I432" s="260"/>
      <c r="J432" s="260"/>
      <c r="K432" s="260"/>
      <c r="L432" s="256">
        <v>2000000</v>
      </c>
      <c r="M432" s="256"/>
      <c r="N432" s="230">
        <f t="shared" si="99"/>
        <v>2000000</v>
      </c>
      <c r="O432" s="230"/>
      <c r="P432" s="230">
        <f t="shared" si="98"/>
        <v>2000000</v>
      </c>
      <c r="Q432" s="230"/>
    </row>
    <row r="433" spans="1:17">
      <c r="A433" s="354">
        <v>3110502</v>
      </c>
      <c r="B433" s="351" t="s">
        <v>718</v>
      </c>
      <c r="C433" s="353" t="s">
        <v>255</v>
      </c>
      <c r="D433" s="363">
        <v>2000000</v>
      </c>
      <c r="E433" s="260"/>
      <c r="F433" s="260"/>
      <c r="G433" s="260"/>
      <c r="H433" s="260"/>
      <c r="I433" s="260"/>
      <c r="J433" s="260"/>
      <c r="K433" s="260"/>
      <c r="L433" s="256">
        <v>2500000</v>
      </c>
      <c r="M433" s="256"/>
      <c r="N433" s="230">
        <f t="shared" si="99"/>
        <v>2500000</v>
      </c>
      <c r="O433" s="230"/>
      <c r="P433" s="230">
        <f t="shared" si="98"/>
        <v>2500000</v>
      </c>
      <c r="Q433" s="230"/>
    </row>
    <row r="434" spans="1:17">
      <c r="A434" s="354">
        <v>3110502</v>
      </c>
      <c r="B434" s="351" t="s">
        <v>719</v>
      </c>
      <c r="C434" s="353" t="s">
        <v>255</v>
      </c>
      <c r="D434" s="363"/>
      <c r="E434" s="260"/>
      <c r="F434" s="260"/>
      <c r="G434" s="260"/>
      <c r="H434" s="260"/>
      <c r="I434" s="260"/>
      <c r="J434" s="260"/>
      <c r="K434" s="260"/>
      <c r="L434" s="256">
        <v>2000000</v>
      </c>
      <c r="M434" s="256"/>
      <c r="N434" s="230">
        <f t="shared" si="99"/>
        <v>2000000</v>
      </c>
      <c r="O434" s="230"/>
      <c r="P434" s="230">
        <f t="shared" si="98"/>
        <v>2000000</v>
      </c>
      <c r="Q434" s="230"/>
    </row>
    <row r="435" spans="1:17">
      <c r="A435" s="354">
        <v>3110502</v>
      </c>
      <c r="B435" s="323" t="s">
        <v>720</v>
      </c>
      <c r="C435" s="353" t="s">
        <v>449</v>
      </c>
      <c r="D435" s="363"/>
      <c r="E435" s="260"/>
      <c r="F435" s="260"/>
      <c r="G435" s="260"/>
      <c r="H435" s="260"/>
      <c r="I435" s="260"/>
      <c r="J435" s="260"/>
      <c r="K435" s="260"/>
      <c r="L435" s="256">
        <v>1500000</v>
      </c>
      <c r="M435" s="256"/>
      <c r="N435" s="230">
        <f t="shared" si="99"/>
        <v>1500000</v>
      </c>
      <c r="O435" s="230"/>
      <c r="P435" s="230">
        <f t="shared" si="98"/>
        <v>1500000</v>
      </c>
      <c r="Q435" s="230"/>
    </row>
    <row r="436" spans="1:17">
      <c r="A436" s="354">
        <v>3110502</v>
      </c>
      <c r="B436" s="353" t="s">
        <v>721</v>
      </c>
      <c r="C436" s="353" t="s">
        <v>332</v>
      </c>
      <c r="D436" s="363">
        <v>4500000</v>
      </c>
      <c r="E436" s="260"/>
      <c r="F436" s="260"/>
      <c r="G436" s="260"/>
      <c r="H436" s="260"/>
      <c r="I436" s="260"/>
      <c r="J436" s="260"/>
      <c r="K436" s="260"/>
      <c r="L436" s="256">
        <v>4500000</v>
      </c>
      <c r="M436" s="256"/>
      <c r="N436" s="230">
        <f t="shared" si="99"/>
        <v>4500000</v>
      </c>
      <c r="O436" s="230"/>
      <c r="P436" s="230">
        <f t="shared" si="98"/>
        <v>4500000</v>
      </c>
      <c r="Q436" s="230"/>
    </row>
    <row r="437" spans="1:17">
      <c r="A437" s="354">
        <v>3110502</v>
      </c>
      <c r="B437" s="351" t="s">
        <v>722</v>
      </c>
      <c r="C437" s="353" t="s">
        <v>723</v>
      </c>
      <c r="D437" s="363">
        <v>4500000</v>
      </c>
      <c r="E437" s="260"/>
      <c r="F437" s="260"/>
      <c r="G437" s="260"/>
      <c r="H437" s="260"/>
      <c r="I437" s="260"/>
      <c r="J437" s="260"/>
      <c r="K437" s="260"/>
      <c r="L437" s="256">
        <v>6000000</v>
      </c>
      <c r="M437" s="256"/>
      <c r="N437" s="230">
        <f t="shared" si="99"/>
        <v>6000000</v>
      </c>
      <c r="O437" s="230"/>
      <c r="P437" s="230">
        <f t="shared" si="98"/>
        <v>6000000</v>
      </c>
      <c r="Q437" s="230"/>
    </row>
    <row r="438" spans="1:17">
      <c r="A438" s="354">
        <v>3110502</v>
      </c>
      <c r="B438" s="351" t="s">
        <v>724</v>
      </c>
      <c r="C438" s="353" t="s">
        <v>723</v>
      </c>
      <c r="D438" s="363">
        <v>4500000</v>
      </c>
      <c r="E438" s="260"/>
      <c r="F438" s="260"/>
      <c r="G438" s="260"/>
      <c r="H438" s="260"/>
      <c r="I438" s="260"/>
      <c r="J438" s="260"/>
      <c r="K438" s="260"/>
      <c r="L438" s="256">
        <v>1000000</v>
      </c>
      <c r="M438" s="256"/>
      <c r="N438" s="230">
        <f t="shared" si="99"/>
        <v>1000000</v>
      </c>
      <c r="O438" s="230"/>
      <c r="P438" s="230">
        <f t="shared" si="98"/>
        <v>1000000</v>
      </c>
      <c r="Q438" s="230"/>
    </row>
    <row r="439" spans="1:17">
      <c r="A439" s="354">
        <v>3110502</v>
      </c>
      <c r="B439" s="353" t="s">
        <v>725</v>
      </c>
      <c r="C439" s="353" t="s">
        <v>539</v>
      </c>
      <c r="D439" s="363">
        <v>5000000</v>
      </c>
      <c r="E439" s="260"/>
      <c r="F439" s="260"/>
      <c r="G439" s="260"/>
      <c r="H439" s="260"/>
      <c r="I439" s="260"/>
      <c r="J439" s="260"/>
      <c r="K439" s="260"/>
      <c r="L439" s="256">
        <v>5000000</v>
      </c>
      <c r="M439" s="256"/>
      <c r="N439" s="230">
        <f t="shared" si="99"/>
        <v>5000000</v>
      </c>
      <c r="O439" s="230"/>
      <c r="P439" s="230">
        <f t="shared" si="98"/>
        <v>5000000</v>
      </c>
      <c r="Q439" s="230"/>
    </row>
    <row r="440" spans="1:17">
      <c r="A440" s="354">
        <v>3110502</v>
      </c>
      <c r="B440" s="270" t="s">
        <v>726</v>
      </c>
      <c r="C440" s="353" t="s">
        <v>539</v>
      </c>
      <c r="D440" s="363">
        <v>1200000</v>
      </c>
      <c r="E440" s="260"/>
      <c r="F440" s="260"/>
      <c r="G440" s="260"/>
      <c r="H440" s="260"/>
      <c r="I440" s="260"/>
      <c r="J440" s="260"/>
      <c r="K440" s="260"/>
      <c r="L440" s="256">
        <v>1650000</v>
      </c>
      <c r="M440" s="256"/>
      <c r="N440" s="230">
        <f t="shared" si="99"/>
        <v>1650000</v>
      </c>
      <c r="O440" s="230"/>
      <c r="P440" s="230">
        <f t="shared" si="98"/>
        <v>1650000</v>
      </c>
      <c r="Q440" s="230"/>
    </row>
    <row r="441" spans="1:17">
      <c r="A441" s="354">
        <v>3110502</v>
      </c>
      <c r="B441" s="353" t="s">
        <v>727</v>
      </c>
      <c r="C441" s="353" t="s">
        <v>393</v>
      </c>
      <c r="D441" s="363">
        <v>4000000</v>
      </c>
      <c r="E441" s="260"/>
      <c r="F441" s="260"/>
      <c r="G441" s="260"/>
      <c r="H441" s="260"/>
      <c r="I441" s="260"/>
      <c r="J441" s="260"/>
      <c r="K441" s="260"/>
      <c r="L441" s="256">
        <v>4000000</v>
      </c>
      <c r="M441" s="256"/>
      <c r="N441" s="230">
        <f t="shared" si="99"/>
        <v>4000000</v>
      </c>
      <c r="O441" s="230"/>
      <c r="P441" s="230">
        <f t="shared" si="98"/>
        <v>4000000</v>
      </c>
      <c r="Q441" s="230"/>
    </row>
    <row r="442" spans="1:17">
      <c r="A442" s="354">
        <v>3110502</v>
      </c>
      <c r="B442" s="353" t="s">
        <v>728</v>
      </c>
      <c r="C442" s="353" t="s">
        <v>393</v>
      </c>
      <c r="D442" s="363">
        <v>4000000</v>
      </c>
      <c r="E442" s="260"/>
      <c r="F442" s="260"/>
      <c r="G442" s="260"/>
      <c r="H442" s="260"/>
      <c r="I442" s="260"/>
      <c r="J442" s="260"/>
      <c r="K442" s="260"/>
      <c r="L442" s="256">
        <v>4000000</v>
      </c>
      <c r="M442" s="256"/>
      <c r="N442" s="230">
        <f t="shared" si="99"/>
        <v>4000000</v>
      </c>
      <c r="O442" s="230"/>
      <c r="P442" s="230">
        <f t="shared" si="98"/>
        <v>4000000</v>
      </c>
      <c r="Q442" s="230"/>
    </row>
    <row r="443" spans="1:17">
      <c r="A443" s="354">
        <v>3110502</v>
      </c>
      <c r="B443" s="353" t="s">
        <v>729</v>
      </c>
      <c r="C443" s="353" t="s">
        <v>393</v>
      </c>
      <c r="D443" s="363">
        <v>4000000</v>
      </c>
      <c r="E443" s="260"/>
      <c r="F443" s="260"/>
      <c r="G443" s="260"/>
      <c r="H443" s="260"/>
      <c r="I443" s="260"/>
      <c r="J443" s="260"/>
      <c r="K443" s="260"/>
      <c r="L443" s="256">
        <v>4000000</v>
      </c>
      <c r="M443" s="256"/>
      <c r="N443" s="230">
        <f t="shared" si="99"/>
        <v>4000000</v>
      </c>
      <c r="O443" s="230"/>
      <c r="P443" s="230">
        <f t="shared" si="98"/>
        <v>4000000</v>
      </c>
      <c r="Q443" s="230"/>
    </row>
    <row r="444" spans="1:17">
      <c r="A444" s="354">
        <v>3110502</v>
      </c>
      <c r="B444" s="353" t="s">
        <v>730</v>
      </c>
      <c r="C444" s="353" t="s">
        <v>387</v>
      </c>
      <c r="D444" s="363">
        <v>7000000</v>
      </c>
      <c r="E444" s="260"/>
      <c r="F444" s="260"/>
      <c r="G444" s="260"/>
      <c r="H444" s="260"/>
      <c r="I444" s="260"/>
      <c r="J444" s="260"/>
      <c r="K444" s="260"/>
      <c r="L444" s="256">
        <v>7000000</v>
      </c>
      <c r="M444" s="256"/>
      <c r="N444" s="230">
        <f t="shared" si="99"/>
        <v>7000000</v>
      </c>
      <c r="O444" s="230"/>
      <c r="P444" s="230">
        <f t="shared" si="98"/>
        <v>7000000</v>
      </c>
      <c r="Q444" s="230"/>
    </row>
    <row r="445" spans="1:17">
      <c r="A445" s="354">
        <v>3110502</v>
      </c>
      <c r="B445" s="353" t="s">
        <v>731</v>
      </c>
      <c r="C445" s="353" t="s">
        <v>485</v>
      </c>
      <c r="D445" s="363">
        <v>4000000</v>
      </c>
      <c r="E445" s="260"/>
      <c r="F445" s="260"/>
      <c r="G445" s="260"/>
      <c r="H445" s="260"/>
      <c r="I445" s="260"/>
      <c r="J445" s="260"/>
      <c r="K445" s="260"/>
      <c r="L445" s="256">
        <v>4000000</v>
      </c>
      <c r="M445" s="256"/>
      <c r="N445" s="230">
        <f t="shared" si="99"/>
        <v>4000000</v>
      </c>
      <c r="O445" s="230"/>
      <c r="P445" s="230">
        <f t="shared" si="98"/>
        <v>4000000</v>
      </c>
      <c r="Q445" s="230"/>
    </row>
    <row r="446" spans="1:17">
      <c r="A446" s="354">
        <v>3110502</v>
      </c>
      <c r="B446" s="353" t="s">
        <v>732</v>
      </c>
      <c r="C446" s="353" t="s">
        <v>485</v>
      </c>
      <c r="D446" s="353"/>
      <c r="E446" s="353"/>
      <c r="F446" s="353"/>
      <c r="G446" s="353"/>
      <c r="H446" s="353"/>
      <c r="I446" s="353"/>
      <c r="J446" s="353"/>
      <c r="K446" s="353"/>
      <c r="L446" s="256">
        <v>1500000</v>
      </c>
      <c r="M446" s="256"/>
      <c r="N446" s="230">
        <f t="shared" si="99"/>
        <v>1500000</v>
      </c>
      <c r="O446" s="230"/>
      <c r="P446" s="230">
        <f t="shared" si="98"/>
        <v>1500000</v>
      </c>
      <c r="Q446" s="230"/>
    </row>
    <row r="447" spans="1:17">
      <c r="A447" s="354">
        <v>3110502</v>
      </c>
      <c r="B447" s="353" t="s">
        <v>733</v>
      </c>
      <c r="C447" s="353" t="s">
        <v>485</v>
      </c>
      <c r="D447" s="353"/>
      <c r="E447" s="353"/>
      <c r="F447" s="353"/>
      <c r="G447" s="353"/>
      <c r="H447" s="353"/>
      <c r="I447" s="353"/>
      <c r="J447" s="353"/>
      <c r="K447" s="353"/>
      <c r="L447" s="256">
        <v>1000000</v>
      </c>
      <c r="M447" s="256"/>
      <c r="N447" s="230">
        <f t="shared" si="99"/>
        <v>1000000</v>
      </c>
      <c r="O447" s="230"/>
      <c r="P447" s="230">
        <f t="shared" si="98"/>
        <v>1000000</v>
      </c>
      <c r="Q447" s="230"/>
    </row>
    <row r="448" spans="1:17">
      <c r="A448" s="354">
        <v>3110502</v>
      </c>
      <c r="B448" s="353" t="s">
        <v>734</v>
      </c>
      <c r="C448" s="353" t="s">
        <v>485</v>
      </c>
      <c r="D448" s="353"/>
      <c r="E448" s="353"/>
      <c r="F448" s="353"/>
      <c r="G448" s="353"/>
      <c r="H448" s="353"/>
      <c r="I448" s="353"/>
      <c r="J448" s="353"/>
      <c r="K448" s="353"/>
      <c r="L448" s="256">
        <v>1000000</v>
      </c>
      <c r="M448" s="256"/>
      <c r="N448" s="230">
        <f t="shared" si="99"/>
        <v>1000000</v>
      </c>
      <c r="O448" s="230"/>
      <c r="P448" s="230">
        <f t="shared" si="98"/>
        <v>1000000</v>
      </c>
      <c r="Q448" s="230"/>
    </row>
    <row r="449" spans="1:17">
      <c r="A449" s="354">
        <v>3110502</v>
      </c>
      <c r="B449" s="353" t="s">
        <v>735</v>
      </c>
      <c r="C449" s="353" t="s">
        <v>485</v>
      </c>
      <c r="D449" s="353"/>
      <c r="E449" s="353"/>
      <c r="F449" s="353"/>
      <c r="G449" s="353"/>
      <c r="H449" s="353"/>
      <c r="I449" s="353"/>
      <c r="J449" s="353"/>
      <c r="K449" s="353"/>
      <c r="L449" s="256">
        <v>1500000</v>
      </c>
      <c r="M449" s="256"/>
      <c r="N449" s="230">
        <f t="shared" si="99"/>
        <v>1500000</v>
      </c>
      <c r="O449" s="230"/>
      <c r="P449" s="230">
        <f t="shared" si="98"/>
        <v>1500000</v>
      </c>
      <c r="Q449" s="230"/>
    </row>
    <row r="450" spans="1:17">
      <c r="A450" s="354">
        <v>3110502</v>
      </c>
      <c r="B450" s="353" t="s">
        <v>736</v>
      </c>
      <c r="C450" s="353" t="s">
        <v>485</v>
      </c>
      <c r="D450" s="353"/>
      <c r="E450" s="353"/>
      <c r="F450" s="353"/>
      <c r="G450" s="353"/>
      <c r="H450" s="353"/>
      <c r="I450" s="353"/>
      <c r="J450" s="353"/>
      <c r="K450" s="353"/>
      <c r="L450" s="256">
        <v>1000000</v>
      </c>
      <c r="M450" s="256"/>
      <c r="N450" s="230">
        <f t="shared" si="99"/>
        <v>1000000</v>
      </c>
      <c r="O450" s="230"/>
      <c r="P450" s="230">
        <f t="shared" si="98"/>
        <v>1000000</v>
      </c>
      <c r="Q450" s="230"/>
    </row>
    <row r="451" spans="1:17">
      <c r="A451" s="354">
        <v>3110502</v>
      </c>
      <c r="B451" s="270" t="s">
        <v>737</v>
      </c>
      <c r="C451" s="353" t="s">
        <v>487</v>
      </c>
      <c r="D451" s="363">
        <v>3000000</v>
      </c>
      <c r="E451" s="260"/>
      <c r="F451" s="260"/>
      <c r="G451" s="260"/>
      <c r="H451" s="260"/>
      <c r="I451" s="260"/>
      <c r="J451" s="260"/>
      <c r="K451" s="260"/>
      <c r="L451" s="256">
        <v>3300000</v>
      </c>
      <c r="M451" s="256"/>
      <c r="N451" s="230">
        <f t="shared" si="99"/>
        <v>3300000</v>
      </c>
      <c r="O451" s="230"/>
      <c r="P451" s="230">
        <f t="shared" si="98"/>
        <v>3300000</v>
      </c>
      <c r="Q451" s="230"/>
    </row>
    <row r="452" spans="1:17">
      <c r="A452" s="354">
        <v>3110502</v>
      </c>
      <c r="B452" s="353" t="s">
        <v>738</v>
      </c>
      <c r="C452" s="353" t="s">
        <v>239</v>
      </c>
      <c r="D452" s="363"/>
      <c r="E452" s="260"/>
      <c r="F452" s="260"/>
      <c r="G452" s="260"/>
      <c r="H452" s="260"/>
      <c r="I452" s="260"/>
      <c r="J452" s="260"/>
      <c r="K452" s="260"/>
      <c r="L452" s="256">
        <v>3000000</v>
      </c>
      <c r="M452" s="256"/>
      <c r="N452" s="230">
        <f t="shared" si="99"/>
        <v>3000000</v>
      </c>
      <c r="O452" s="230"/>
      <c r="P452" s="230">
        <f t="shared" si="98"/>
        <v>3000000</v>
      </c>
      <c r="Q452" s="230"/>
    </row>
    <row r="453" spans="1:17">
      <c r="A453" s="354">
        <v>3110502</v>
      </c>
      <c r="B453" s="353" t="s">
        <v>739</v>
      </c>
      <c r="C453" s="353" t="s">
        <v>516</v>
      </c>
      <c r="D453" s="362">
        <v>3000000</v>
      </c>
      <c r="E453" s="260"/>
      <c r="F453" s="260"/>
      <c r="G453" s="260"/>
      <c r="H453" s="260"/>
      <c r="I453" s="260"/>
      <c r="J453" s="260"/>
      <c r="K453" s="260"/>
      <c r="L453" s="256">
        <v>3000000</v>
      </c>
      <c r="M453" s="256"/>
      <c r="N453" s="230">
        <f t="shared" si="99"/>
        <v>3000000</v>
      </c>
      <c r="O453" s="230"/>
      <c r="P453" s="230">
        <f t="shared" si="98"/>
        <v>3000000</v>
      </c>
      <c r="Q453" s="230"/>
    </row>
    <row r="454" spans="1:17">
      <c r="A454" s="350">
        <v>3110502</v>
      </c>
      <c r="B454" s="353" t="s">
        <v>740</v>
      </c>
      <c r="C454" s="353" t="s">
        <v>516</v>
      </c>
      <c r="D454" s="287"/>
      <c r="E454" s="287"/>
      <c r="F454" s="287"/>
      <c r="G454" s="287"/>
      <c r="H454" s="287"/>
      <c r="I454" s="287"/>
      <c r="J454" s="287"/>
      <c r="K454" s="287"/>
      <c r="L454" s="229">
        <v>2000000</v>
      </c>
      <c r="M454" s="229"/>
      <c r="N454" s="230">
        <f t="shared" si="99"/>
        <v>2000000</v>
      </c>
      <c r="O454" s="230"/>
      <c r="P454" s="230">
        <f t="shared" si="98"/>
        <v>2000000</v>
      </c>
      <c r="Q454" s="230"/>
    </row>
    <row r="455" spans="1:17">
      <c r="A455" s="350">
        <v>3110502</v>
      </c>
      <c r="B455" s="353" t="s">
        <v>741</v>
      </c>
      <c r="C455" s="353" t="s">
        <v>516</v>
      </c>
      <c r="D455" s="287"/>
      <c r="E455" s="287"/>
      <c r="F455" s="287"/>
      <c r="G455" s="287"/>
      <c r="H455" s="287"/>
      <c r="I455" s="287"/>
      <c r="J455" s="287"/>
      <c r="K455" s="287"/>
      <c r="L455" s="229">
        <v>2000000</v>
      </c>
      <c r="M455" s="229"/>
      <c r="N455" s="230">
        <f t="shared" si="99"/>
        <v>2000000</v>
      </c>
      <c r="O455" s="230"/>
      <c r="P455" s="230">
        <f t="shared" si="98"/>
        <v>2000000</v>
      </c>
      <c r="Q455" s="230"/>
    </row>
    <row r="456" spans="1:17">
      <c r="A456" s="354">
        <v>3110502</v>
      </c>
      <c r="B456" s="353" t="s">
        <v>742</v>
      </c>
      <c r="C456" s="353" t="s">
        <v>340</v>
      </c>
      <c r="D456" s="363">
        <v>3000000</v>
      </c>
      <c r="E456" s="260"/>
      <c r="F456" s="260"/>
      <c r="G456" s="260"/>
      <c r="H456" s="260"/>
      <c r="I456" s="260"/>
      <c r="J456" s="260"/>
      <c r="K456" s="260"/>
      <c r="L456" s="256">
        <v>2500000</v>
      </c>
      <c r="M456" s="256"/>
      <c r="N456" s="230">
        <f t="shared" si="99"/>
        <v>2500000</v>
      </c>
      <c r="O456" s="230"/>
      <c r="P456" s="230">
        <f t="shared" si="98"/>
        <v>2500000</v>
      </c>
      <c r="Q456" s="230"/>
    </row>
    <row r="457" spans="1:17">
      <c r="A457" s="354">
        <v>3110502</v>
      </c>
      <c r="B457" s="353" t="s">
        <v>743</v>
      </c>
      <c r="C457" s="353" t="s">
        <v>744</v>
      </c>
      <c r="D457" s="363">
        <v>2500000</v>
      </c>
      <c r="E457" s="260"/>
      <c r="F457" s="260"/>
      <c r="G457" s="260"/>
      <c r="H457" s="260"/>
      <c r="I457" s="260"/>
      <c r="J457" s="260"/>
      <c r="K457" s="260"/>
      <c r="L457" s="256">
        <v>2500000</v>
      </c>
      <c r="M457" s="256"/>
      <c r="N457" s="230">
        <f t="shared" si="99"/>
        <v>2500000</v>
      </c>
      <c r="O457" s="230"/>
      <c r="P457" s="230">
        <f t="shared" si="98"/>
        <v>2500000</v>
      </c>
      <c r="Q457" s="230"/>
    </row>
    <row r="458" spans="1:17">
      <c r="A458" s="354">
        <v>3110502</v>
      </c>
      <c r="B458" s="353" t="s">
        <v>745</v>
      </c>
      <c r="C458" s="353" t="s">
        <v>744</v>
      </c>
      <c r="D458" s="363">
        <v>2500000</v>
      </c>
      <c r="E458" s="260"/>
      <c r="F458" s="260"/>
      <c r="G458" s="260"/>
      <c r="H458" s="260"/>
      <c r="I458" s="260"/>
      <c r="J458" s="260"/>
      <c r="K458" s="260"/>
      <c r="L458" s="256">
        <v>2500000</v>
      </c>
      <c r="M458" s="256"/>
      <c r="N458" s="230">
        <f t="shared" si="99"/>
        <v>2500000</v>
      </c>
      <c r="O458" s="230"/>
      <c r="P458" s="230">
        <f t="shared" si="98"/>
        <v>2500000</v>
      </c>
      <c r="Q458" s="230"/>
    </row>
    <row r="459" spans="1:17">
      <c r="A459" s="354">
        <v>3110502</v>
      </c>
      <c r="B459" s="351" t="s">
        <v>746</v>
      </c>
      <c r="C459" s="353" t="s">
        <v>611</v>
      </c>
      <c r="D459" s="363">
        <v>3000000</v>
      </c>
      <c r="E459" s="260"/>
      <c r="F459" s="260"/>
      <c r="G459" s="260"/>
      <c r="H459" s="260"/>
      <c r="I459" s="260"/>
      <c r="J459" s="260"/>
      <c r="K459" s="260"/>
      <c r="L459" s="256">
        <v>3000000</v>
      </c>
      <c r="M459" s="256"/>
      <c r="N459" s="230">
        <f t="shared" si="99"/>
        <v>3000000</v>
      </c>
      <c r="O459" s="230"/>
      <c r="P459" s="230">
        <f t="shared" si="98"/>
        <v>3000000</v>
      </c>
      <c r="Q459" s="230"/>
    </row>
    <row r="460" spans="1:17">
      <c r="A460" s="354">
        <v>3110502</v>
      </c>
      <c r="B460" s="353" t="s">
        <v>747</v>
      </c>
      <c r="C460" s="353" t="s">
        <v>412</v>
      </c>
      <c r="D460" s="363">
        <v>4500000</v>
      </c>
      <c r="E460" s="260"/>
      <c r="F460" s="260"/>
      <c r="G460" s="260"/>
      <c r="H460" s="260"/>
      <c r="I460" s="260"/>
      <c r="J460" s="260"/>
      <c r="K460" s="260"/>
      <c r="L460" s="256">
        <v>4500000</v>
      </c>
      <c r="M460" s="256"/>
      <c r="N460" s="230">
        <f t="shared" si="99"/>
        <v>4500000</v>
      </c>
      <c r="O460" s="230"/>
      <c r="P460" s="230">
        <f t="shared" si="98"/>
        <v>4500000</v>
      </c>
      <c r="Q460" s="230"/>
    </row>
    <row r="461" spans="1:17">
      <c r="A461" s="354">
        <v>3110502</v>
      </c>
      <c r="B461" s="353" t="s">
        <v>748</v>
      </c>
      <c r="C461" s="353" t="s">
        <v>692</v>
      </c>
      <c r="D461" s="363"/>
      <c r="E461" s="260"/>
      <c r="F461" s="260"/>
      <c r="G461" s="260"/>
      <c r="H461" s="260"/>
      <c r="I461" s="260"/>
      <c r="J461" s="260"/>
      <c r="K461" s="260"/>
      <c r="L461" s="256">
        <v>4700000</v>
      </c>
      <c r="M461" s="256"/>
      <c r="N461" s="230">
        <f t="shared" si="99"/>
        <v>4700000</v>
      </c>
      <c r="O461" s="230"/>
      <c r="P461" s="230">
        <f t="shared" si="98"/>
        <v>4700000</v>
      </c>
      <c r="Q461" s="230"/>
    </row>
    <row r="462" spans="1:17">
      <c r="A462" s="354">
        <v>3110502</v>
      </c>
      <c r="B462" s="353" t="s">
        <v>749</v>
      </c>
      <c r="C462" s="353" t="s">
        <v>692</v>
      </c>
      <c r="D462" s="363"/>
      <c r="E462" s="260"/>
      <c r="F462" s="260"/>
      <c r="G462" s="260"/>
      <c r="H462" s="260"/>
      <c r="I462" s="260"/>
      <c r="J462" s="260"/>
      <c r="K462" s="260"/>
      <c r="L462" s="256">
        <v>4650000</v>
      </c>
      <c r="M462" s="256"/>
      <c r="N462" s="230">
        <f t="shared" si="99"/>
        <v>4650000</v>
      </c>
      <c r="O462" s="230"/>
      <c r="P462" s="230">
        <f t="shared" si="98"/>
        <v>4650000</v>
      </c>
      <c r="Q462" s="230"/>
    </row>
    <row r="463" spans="1:17">
      <c r="A463" s="354">
        <v>3110502</v>
      </c>
      <c r="B463" s="351" t="s">
        <v>750</v>
      </c>
      <c r="C463" s="353" t="s">
        <v>373</v>
      </c>
      <c r="D463" s="363">
        <v>2000000</v>
      </c>
      <c r="E463" s="260"/>
      <c r="F463" s="260"/>
      <c r="G463" s="260"/>
      <c r="H463" s="260"/>
      <c r="I463" s="260"/>
      <c r="J463" s="260"/>
      <c r="K463" s="260"/>
      <c r="L463" s="256">
        <v>4000000</v>
      </c>
      <c r="M463" s="256"/>
      <c r="N463" s="230">
        <f t="shared" ref="N463:N488" si="105">SUM(L463:M463)</f>
        <v>4000000</v>
      </c>
      <c r="O463" s="230"/>
      <c r="P463" s="230">
        <f t="shared" si="98"/>
        <v>4000000</v>
      </c>
      <c r="Q463" s="230"/>
    </row>
    <row r="464" spans="1:17">
      <c r="A464" s="354">
        <v>3110502</v>
      </c>
      <c r="B464" s="351" t="s">
        <v>751</v>
      </c>
      <c r="C464" s="353" t="s">
        <v>373</v>
      </c>
      <c r="D464" s="363">
        <v>2000000</v>
      </c>
      <c r="E464" s="260"/>
      <c r="F464" s="260"/>
      <c r="G464" s="260"/>
      <c r="H464" s="260"/>
      <c r="I464" s="260"/>
      <c r="J464" s="260"/>
      <c r="K464" s="260"/>
      <c r="L464" s="256">
        <v>4000000</v>
      </c>
      <c r="M464" s="256"/>
      <c r="N464" s="230">
        <f t="shared" si="105"/>
        <v>4000000</v>
      </c>
      <c r="O464" s="230"/>
      <c r="P464" s="230">
        <f t="shared" si="98"/>
        <v>4000000</v>
      </c>
      <c r="Q464" s="230"/>
    </row>
    <row r="465" spans="1:17">
      <c r="A465" s="354">
        <v>3110502</v>
      </c>
      <c r="B465" s="270" t="s">
        <v>752</v>
      </c>
      <c r="C465" s="353" t="s">
        <v>403</v>
      </c>
      <c r="D465" s="363">
        <v>4000000</v>
      </c>
      <c r="E465" s="260"/>
      <c r="F465" s="260"/>
      <c r="G465" s="260"/>
      <c r="H465" s="260"/>
      <c r="I465" s="260"/>
      <c r="J465" s="260"/>
      <c r="K465" s="260"/>
      <c r="L465" s="256">
        <v>5000000</v>
      </c>
      <c r="M465" s="256"/>
      <c r="N465" s="230">
        <f t="shared" si="105"/>
        <v>5000000</v>
      </c>
      <c r="O465" s="230"/>
      <c r="P465" s="230">
        <f t="shared" si="98"/>
        <v>5000000</v>
      </c>
      <c r="Q465" s="230"/>
    </row>
    <row r="466" spans="1:17">
      <c r="A466" s="354">
        <v>3110502</v>
      </c>
      <c r="B466" s="353" t="s">
        <v>753</v>
      </c>
      <c r="C466" s="353" t="s">
        <v>754</v>
      </c>
      <c r="D466" s="363">
        <v>3000000</v>
      </c>
      <c r="E466" s="260"/>
      <c r="F466" s="260"/>
      <c r="G466" s="260"/>
      <c r="H466" s="260"/>
      <c r="I466" s="260"/>
      <c r="J466" s="260"/>
      <c r="K466" s="260"/>
      <c r="L466" s="256">
        <v>3000000</v>
      </c>
      <c r="M466" s="256"/>
      <c r="N466" s="230">
        <f t="shared" si="105"/>
        <v>3000000</v>
      </c>
      <c r="O466" s="230"/>
      <c r="P466" s="230">
        <f t="shared" si="98"/>
        <v>3000000</v>
      </c>
      <c r="Q466" s="230"/>
    </row>
    <row r="467" spans="1:17">
      <c r="A467" s="354">
        <v>3110502</v>
      </c>
      <c r="B467" s="353" t="s">
        <v>755</v>
      </c>
      <c r="C467" s="353" t="s">
        <v>754</v>
      </c>
      <c r="D467" s="363"/>
      <c r="E467" s="260"/>
      <c r="F467" s="260"/>
      <c r="G467" s="260"/>
      <c r="H467" s="260"/>
      <c r="I467" s="260"/>
      <c r="J467" s="260"/>
      <c r="K467" s="260"/>
      <c r="L467" s="256">
        <v>1500000</v>
      </c>
      <c r="M467" s="256"/>
      <c r="N467" s="230">
        <f t="shared" si="105"/>
        <v>1500000</v>
      </c>
      <c r="O467" s="230"/>
      <c r="P467" s="230">
        <f t="shared" si="98"/>
        <v>1500000</v>
      </c>
      <c r="Q467" s="230"/>
    </row>
    <row r="468" spans="1:17">
      <c r="A468" s="354">
        <v>3110502</v>
      </c>
      <c r="B468" s="353" t="s">
        <v>756</v>
      </c>
      <c r="C468" s="353" t="s">
        <v>247</v>
      </c>
      <c r="D468" s="363">
        <v>3000000</v>
      </c>
      <c r="E468" s="260"/>
      <c r="F468" s="260"/>
      <c r="G468" s="260"/>
      <c r="H468" s="260"/>
      <c r="I468" s="260"/>
      <c r="J468" s="260"/>
      <c r="K468" s="260"/>
      <c r="L468" s="256">
        <v>3000000</v>
      </c>
      <c r="M468" s="256"/>
      <c r="N468" s="230">
        <f t="shared" si="105"/>
        <v>3000000</v>
      </c>
      <c r="O468" s="230"/>
      <c r="P468" s="230">
        <f t="shared" si="98"/>
        <v>3000000</v>
      </c>
      <c r="Q468" s="230"/>
    </row>
    <row r="469" spans="1:17">
      <c r="A469" s="354">
        <v>3110502</v>
      </c>
      <c r="B469" s="283" t="s">
        <v>757</v>
      </c>
      <c r="C469" s="353" t="s">
        <v>758</v>
      </c>
      <c r="D469" s="363">
        <v>3500000</v>
      </c>
      <c r="E469" s="260"/>
      <c r="F469" s="260"/>
      <c r="G469" s="260"/>
      <c r="H469" s="260"/>
      <c r="I469" s="260"/>
      <c r="J469" s="260"/>
      <c r="K469" s="260"/>
      <c r="L469" s="256">
        <v>4000000</v>
      </c>
      <c r="M469" s="256"/>
      <c r="N469" s="230">
        <f t="shared" si="105"/>
        <v>4000000</v>
      </c>
      <c r="O469" s="230"/>
      <c r="P469" s="230">
        <f t="shared" si="98"/>
        <v>4000000</v>
      </c>
      <c r="Q469" s="230"/>
    </row>
    <row r="470" spans="1:17">
      <c r="A470" s="354">
        <v>3110502</v>
      </c>
      <c r="B470" s="283" t="s">
        <v>759</v>
      </c>
      <c r="C470" s="353" t="s">
        <v>758</v>
      </c>
      <c r="D470" s="363">
        <v>4000000</v>
      </c>
      <c r="E470" s="260"/>
      <c r="F470" s="260"/>
      <c r="G470" s="260"/>
      <c r="H470" s="260"/>
      <c r="I470" s="260"/>
      <c r="J470" s="260"/>
      <c r="K470" s="260"/>
      <c r="L470" s="256">
        <v>3000000</v>
      </c>
      <c r="M470" s="256"/>
      <c r="N470" s="230">
        <f t="shared" si="105"/>
        <v>3000000</v>
      </c>
      <c r="O470" s="230"/>
      <c r="P470" s="230">
        <f t="shared" si="98"/>
        <v>3000000</v>
      </c>
      <c r="Q470" s="230"/>
    </row>
    <row r="471" spans="1:17">
      <c r="A471" s="354">
        <v>3110502</v>
      </c>
      <c r="B471" s="351" t="s">
        <v>760</v>
      </c>
      <c r="C471" s="353" t="s">
        <v>409</v>
      </c>
      <c r="D471" s="363">
        <v>3000000</v>
      </c>
      <c r="E471" s="260"/>
      <c r="F471" s="260"/>
      <c r="G471" s="260"/>
      <c r="H471" s="260"/>
      <c r="I471" s="260"/>
      <c r="J471" s="260"/>
      <c r="K471" s="260"/>
      <c r="L471" s="256">
        <v>3000000</v>
      </c>
      <c r="M471" s="256"/>
      <c r="N471" s="230">
        <f t="shared" si="105"/>
        <v>3000000</v>
      </c>
      <c r="O471" s="230"/>
      <c r="P471" s="230">
        <f t="shared" si="98"/>
        <v>3000000</v>
      </c>
      <c r="Q471" s="230"/>
    </row>
    <row r="472" spans="1:17">
      <c r="A472" s="354">
        <v>3110502</v>
      </c>
      <c r="B472" s="355" t="s">
        <v>761</v>
      </c>
      <c r="C472" s="353" t="s">
        <v>245</v>
      </c>
      <c r="D472" s="362">
        <v>4000000</v>
      </c>
      <c r="E472" s="260"/>
      <c r="F472" s="260"/>
      <c r="G472" s="260"/>
      <c r="H472" s="260"/>
      <c r="I472" s="260"/>
      <c r="J472" s="260"/>
      <c r="K472" s="260"/>
      <c r="L472" s="256">
        <v>5000000</v>
      </c>
      <c r="M472" s="256"/>
      <c r="N472" s="230">
        <f t="shared" si="105"/>
        <v>5000000</v>
      </c>
      <c r="O472" s="230"/>
      <c r="P472" s="230">
        <f t="shared" si="98"/>
        <v>5000000</v>
      </c>
      <c r="Q472" s="230"/>
    </row>
    <row r="473" spans="1:17">
      <c r="A473" s="354">
        <v>3110502</v>
      </c>
      <c r="B473" s="355" t="s">
        <v>762</v>
      </c>
      <c r="C473" s="353" t="s">
        <v>422</v>
      </c>
      <c r="D473" s="364"/>
      <c r="E473" s="260"/>
      <c r="F473" s="260"/>
      <c r="G473" s="260"/>
      <c r="H473" s="260"/>
      <c r="I473" s="260"/>
      <c r="J473" s="260"/>
      <c r="K473" s="260"/>
      <c r="L473" s="256">
        <v>5000000</v>
      </c>
      <c r="M473" s="256">
        <v>-5000000</v>
      </c>
      <c r="N473" s="230">
        <f t="shared" si="105"/>
        <v>0</v>
      </c>
      <c r="O473" s="230"/>
      <c r="P473" s="230">
        <f t="shared" si="98"/>
        <v>0</v>
      </c>
      <c r="Q473" s="230"/>
    </row>
    <row r="474" spans="1:17">
      <c r="A474" s="354">
        <v>3110502</v>
      </c>
      <c r="B474" s="355" t="s">
        <v>763</v>
      </c>
      <c r="C474" s="353" t="s">
        <v>422</v>
      </c>
      <c r="D474" s="364"/>
      <c r="E474" s="260"/>
      <c r="F474" s="260"/>
      <c r="G474" s="260"/>
      <c r="H474" s="260"/>
      <c r="I474" s="260"/>
      <c r="J474" s="260"/>
      <c r="K474" s="260"/>
      <c r="L474" s="256">
        <v>5000000</v>
      </c>
      <c r="M474" s="256">
        <v>-5000000</v>
      </c>
      <c r="N474" s="230">
        <f t="shared" si="105"/>
        <v>0</v>
      </c>
      <c r="O474" s="230"/>
      <c r="P474" s="230">
        <f t="shared" si="98"/>
        <v>0</v>
      </c>
      <c r="Q474" s="230"/>
    </row>
    <row r="475" spans="1:17">
      <c r="A475" s="354">
        <v>3110502</v>
      </c>
      <c r="B475" s="355" t="s">
        <v>764</v>
      </c>
      <c r="C475" s="353" t="s">
        <v>765</v>
      </c>
      <c r="D475" s="364"/>
      <c r="E475" s="260"/>
      <c r="F475" s="260"/>
      <c r="G475" s="260"/>
      <c r="H475" s="260"/>
      <c r="I475" s="260"/>
      <c r="J475" s="260"/>
      <c r="K475" s="260"/>
      <c r="L475" s="256">
        <v>5000000</v>
      </c>
      <c r="M475" s="256">
        <v>-5000000</v>
      </c>
      <c r="N475" s="230">
        <f t="shared" si="105"/>
        <v>0</v>
      </c>
      <c r="O475" s="230"/>
      <c r="P475" s="230">
        <f t="shared" si="98"/>
        <v>0</v>
      </c>
      <c r="Q475" s="230"/>
    </row>
    <row r="476" spans="1:17">
      <c r="A476" s="354">
        <v>3110502</v>
      </c>
      <c r="B476" s="355" t="s">
        <v>766</v>
      </c>
      <c r="C476" s="353" t="s">
        <v>627</v>
      </c>
      <c r="D476" s="362"/>
      <c r="E476" s="260"/>
      <c r="F476" s="260"/>
      <c r="G476" s="260"/>
      <c r="H476" s="260"/>
      <c r="I476" s="260"/>
      <c r="J476" s="260"/>
      <c r="K476" s="260"/>
      <c r="L476" s="256">
        <v>2000000</v>
      </c>
      <c r="M476" s="256"/>
      <c r="N476" s="230">
        <f t="shared" si="105"/>
        <v>2000000</v>
      </c>
      <c r="O476" s="230"/>
      <c r="P476" s="230">
        <f t="shared" si="98"/>
        <v>2000000</v>
      </c>
      <c r="Q476" s="230"/>
    </row>
    <row r="477" spans="1:17">
      <c r="A477" s="354">
        <v>3110502</v>
      </c>
      <c r="B477" s="355" t="s">
        <v>767</v>
      </c>
      <c r="C477" s="353" t="s">
        <v>541</v>
      </c>
      <c r="D477" s="362"/>
      <c r="E477" s="260"/>
      <c r="F477" s="260"/>
      <c r="G477" s="260"/>
      <c r="H477" s="260"/>
      <c r="I477" s="260"/>
      <c r="J477" s="260"/>
      <c r="K477" s="260"/>
      <c r="L477" s="256">
        <v>2000000</v>
      </c>
      <c r="M477" s="256"/>
      <c r="N477" s="230">
        <f t="shared" si="105"/>
        <v>2000000</v>
      </c>
      <c r="O477" s="230"/>
      <c r="P477" s="230">
        <f t="shared" si="98"/>
        <v>2000000</v>
      </c>
      <c r="Q477" s="230"/>
    </row>
    <row r="478" spans="1:17">
      <c r="A478" s="354">
        <v>3110502</v>
      </c>
      <c r="B478" s="355" t="s">
        <v>768</v>
      </c>
      <c r="C478" s="353" t="s">
        <v>541</v>
      </c>
      <c r="D478" s="362"/>
      <c r="E478" s="260"/>
      <c r="F478" s="260"/>
      <c r="G478" s="260"/>
      <c r="H478" s="260"/>
      <c r="I478" s="260"/>
      <c r="J478" s="260"/>
      <c r="K478" s="260"/>
      <c r="L478" s="256">
        <v>5000000</v>
      </c>
      <c r="M478" s="256"/>
      <c r="N478" s="230">
        <f t="shared" si="105"/>
        <v>5000000</v>
      </c>
      <c r="O478" s="230"/>
      <c r="P478" s="230">
        <f t="shared" si="98"/>
        <v>5000000</v>
      </c>
      <c r="Q478" s="230"/>
    </row>
    <row r="479" spans="1:17">
      <c r="A479" s="354">
        <v>3110502</v>
      </c>
      <c r="B479" s="355" t="s">
        <v>769</v>
      </c>
      <c r="C479" s="353" t="s">
        <v>251</v>
      </c>
      <c r="D479" s="362"/>
      <c r="E479" s="260"/>
      <c r="F479" s="260"/>
      <c r="G479" s="260"/>
      <c r="H479" s="260"/>
      <c r="I479" s="260"/>
      <c r="J479" s="260"/>
      <c r="K479" s="260"/>
      <c r="L479" s="256">
        <v>5000000</v>
      </c>
      <c r="M479" s="256"/>
      <c r="N479" s="230">
        <f t="shared" si="105"/>
        <v>5000000</v>
      </c>
      <c r="O479" s="230"/>
      <c r="P479" s="230">
        <f t="shared" si="98"/>
        <v>5000000</v>
      </c>
      <c r="Q479" s="230"/>
    </row>
    <row r="480" spans="1:17">
      <c r="A480" s="354">
        <v>3110502</v>
      </c>
      <c r="B480" s="355" t="s">
        <v>770</v>
      </c>
      <c r="C480" s="353" t="s">
        <v>500</v>
      </c>
      <c r="D480" s="362"/>
      <c r="E480" s="260"/>
      <c r="F480" s="260"/>
      <c r="G480" s="260"/>
      <c r="H480" s="260"/>
      <c r="I480" s="260"/>
      <c r="J480" s="260"/>
      <c r="K480" s="260"/>
      <c r="L480" s="256">
        <v>1500000</v>
      </c>
      <c r="M480" s="256"/>
      <c r="N480" s="230">
        <f t="shared" si="105"/>
        <v>1500000</v>
      </c>
      <c r="O480" s="230"/>
      <c r="P480" s="230">
        <f t="shared" si="98"/>
        <v>1500000</v>
      </c>
      <c r="Q480" s="230"/>
    </row>
    <row r="481" spans="1:17">
      <c r="A481" s="354">
        <v>3110502</v>
      </c>
      <c r="B481" s="355" t="s">
        <v>771</v>
      </c>
      <c r="C481" s="353" t="s">
        <v>485</v>
      </c>
      <c r="D481" s="362"/>
      <c r="E481" s="260"/>
      <c r="F481" s="260"/>
      <c r="G481" s="260"/>
      <c r="H481" s="260"/>
      <c r="I481" s="260"/>
      <c r="J481" s="260"/>
      <c r="K481" s="260"/>
      <c r="L481" s="256">
        <v>5000000</v>
      </c>
      <c r="M481" s="256"/>
      <c r="N481" s="230">
        <f t="shared" si="105"/>
        <v>5000000</v>
      </c>
      <c r="O481" s="230"/>
      <c r="P481" s="230">
        <f t="shared" si="98"/>
        <v>5000000</v>
      </c>
      <c r="Q481" s="230"/>
    </row>
    <row r="482" spans="1:17">
      <c r="A482" s="354">
        <v>3110502</v>
      </c>
      <c r="B482" s="355" t="s">
        <v>772</v>
      </c>
      <c r="C482" s="353" t="s">
        <v>239</v>
      </c>
      <c r="D482" s="362"/>
      <c r="E482" s="260"/>
      <c r="F482" s="260"/>
      <c r="G482" s="260"/>
      <c r="H482" s="260"/>
      <c r="I482" s="260"/>
      <c r="J482" s="260"/>
      <c r="K482" s="260"/>
      <c r="L482" s="256">
        <v>5000000</v>
      </c>
      <c r="M482" s="256"/>
      <c r="N482" s="230">
        <f t="shared" si="105"/>
        <v>5000000</v>
      </c>
      <c r="O482" s="230"/>
      <c r="P482" s="230">
        <f t="shared" si="98"/>
        <v>5000000</v>
      </c>
      <c r="Q482" s="230"/>
    </row>
    <row r="483" spans="1:17">
      <c r="A483" s="354">
        <v>3110502</v>
      </c>
      <c r="B483" s="355" t="s">
        <v>773</v>
      </c>
      <c r="C483" s="353" t="s">
        <v>744</v>
      </c>
      <c r="D483" s="362"/>
      <c r="E483" s="260"/>
      <c r="F483" s="260"/>
      <c r="G483" s="260"/>
      <c r="H483" s="260"/>
      <c r="I483" s="260"/>
      <c r="J483" s="260"/>
      <c r="K483" s="260"/>
      <c r="L483" s="256">
        <v>5000000</v>
      </c>
      <c r="M483" s="256"/>
      <c r="N483" s="230">
        <f t="shared" si="105"/>
        <v>5000000</v>
      </c>
      <c r="O483" s="230"/>
      <c r="P483" s="230">
        <f t="shared" si="98"/>
        <v>5000000</v>
      </c>
      <c r="Q483" s="230"/>
    </row>
    <row r="484" spans="1:17">
      <c r="A484" s="354">
        <v>3110502</v>
      </c>
      <c r="B484" s="355" t="s">
        <v>774</v>
      </c>
      <c r="C484" s="353" t="s">
        <v>639</v>
      </c>
      <c r="D484" s="362"/>
      <c r="E484" s="260"/>
      <c r="F484" s="260"/>
      <c r="G484" s="260"/>
      <c r="H484" s="260"/>
      <c r="I484" s="260"/>
      <c r="J484" s="260"/>
      <c r="K484" s="260"/>
      <c r="L484" s="256">
        <v>5000000</v>
      </c>
      <c r="M484" s="256"/>
      <c r="N484" s="230">
        <f t="shared" si="105"/>
        <v>5000000</v>
      </c>
      <c r="O484" s="230"/>
      <c r="P484" s="230">
        <f t="shared" ref="P484:P489" si="106">SUM(N484,O484)</f>
        <v>5000000</v>
      </c>
      <c r="Q484" s="230"/>
    </row>
    <row r="485" spans="1:17">
      <c r="A485" s="354">
        <v>3110502</v>
      </c>
      <c r="B485" s="355" t="s">
        <v>775</v>
      </c>
      <c r="C485" s="353" t="s">
        <v>253</v>
      </c>
      <c r="D485" s="362"/>
      <c r="E485" s="260"/>
      <c r="F485" s="260"/>
      <c r="G485" s="260"/>
      <c r="H485" s="260"/>
      <c r="I485" s="260"/>
      <c r="J485" s="260"/>
      <c r="K485" s="260"/>
      <c r="L485" s="256">
        <v>3000000</v>
      </c>
      <c r="M485" s="256"/>
      <c r="N485" s="230">
        <f t="shared" si="105"/>
        <v>3000000</v>
      </c>
      <c r="O485" s="230"/>
      <c r="P485" s="230">
        <f t="shared" si="106"/>
        <v>3000000</v>
      </c>
      <c r="Q485" s="230"/>
    </row>
    <row r="486" spans="1:17">
      <c r="A486" s="354">
        <v>3110502</v>
      </c>
      <c r="B486" s="355" t="s">
        <v>776</v>
      </c>
      <c r="C486" s="353" t="s">
        <v>777</v>
      </c>
      <c r="D486" s="362"/>
      <c r="E486" s="260"/>
      <c r="F486" s="260"/>
      <c r="G486" s="260"/>
      <c r="H486" s="260"/>
      <c r="I486" s="260"/>
      <c r="J486" s="260"/>
      <c r="K486" s="260"/>
      <c r="L486" s="256">
        <v>5000000</v>
      </c>
      <c r="M486" s="256"/>
      <c r="N486" s="230">
        <f t="shared" si="105"/>
        <v>5000000</v>
      </c>
      <c r="O486" s="230"/>
      <c r="P486" s="230">
        <f t="shared" si="106"/>
        <v>5000000</v>
      </c>
      <c r="Q486" s="230"/>
    </row>
    <row r="487" spans="1:17">
      <c r="A487" s="354">
        <v>3110502</v>
      </c>
      <c r="B487" s="355" t="s">
        <v>778</v>
      </c>
      <c r="C487" s="353" t="s">
        <v>391</v>
      </c>
      <c r="D487" s="362"/>
      <c r="E487" s="260"/>
      <c r="F487" s="260"/>
      <c r="G487" s="260"/>
      <c r="H487" s="260"/>
      <c r="I487" s="260"/>
      <c r="J487" s="260"/>
      <c r="K487" s="260"/>
      <c r="L487" s="256">
        <v>5000000</v>
      </c>
      <c r="M487" s="256"/>
      <c r="N487" s="230">
        <f t="shared" si="105"/>
        <v>5000000</v>
      </c>
      <c r="O487" s="230">
        <v>-5000000</v>
      </c>
      <c r="P487" s="230">
        <f t="shared" si="106"/>
        <v>0</v>
      </c>
      <c r="Q487" s="230"/>
    </row>
    <row r="488" spans="1:17">
      <c r="A488" s="354">
        <v>3110502</v>
      </c>
      <c r="B488" s="355" t="s">
        <v>779</v>
      </c>
      <c r="C488" s="353" t="s">
        <v>391</v>
      </c>
      <c r="D488" s="362"/>
      <c r="E488" s="260"/>
      <c r="F488" s="260"/>
      <c r="G488" s="260"/>
      <c r="H488" s="260"/>
      <c r="I488" s="260"/>
      <c r="J488" s="260"/>
      <c r="K488" s="260"/>
      <c r="L488" s="256">
        <v>5000000</v>
      </c>
      <c r="M488" s="256"/>
      <c r="N488" s="230">
        <f t="shared" si="105"/>
        <v>5000000</v>
      </c>
      <c r="O488" s="230"/>
      <c r="P488" s="230">
        <f t="shared" si="106"/>
        <v>5000000</v>
      </c>
      <c r="Q488" s="230"/>
    </row>
    <row r="489" spans="1:17">
      <c r="A489" s="354">
        <v>3110502</v>
      </c>
      <c r="B489" s="355" t="s">
        <v>780</v>
      </c>
      <c r="C489" s="353" t="s">
        <v>611</v>
      </c>
      <c r="D489" s="362"/>
      <c r="E489" s="260"/>
      <c r="F489" s="260"/>
      <c r="G489" s="260"/>
      <c r="H489" s="260"/>
      <c r="I489" s="260"/>
      <c r="J489" s="260"/>
      <c r="K489" s="260"/>
      <c r="L489" s="256"/>
      <c r="M489" s="256"/>
      <c r="N489" s="230"/>
      <c r="O489" s="230">
        <v>5000000</v>
      </c>
      <c r="P489" s="230">
        <f t="shared" si="106"/>
        <v>5000000</v>
      </c>
      <c r="Q489" s="230"/>
    </row>
    <row r="490" spans="1:17">
      <c r="A490" s="354">
        <v>3110502</v>
      </c>
      <c r="B490" s="355" t="s">
        <v>781</v>
      </c>
      <c r="C490" s="353" t="s">
        <v>391</v>
      </c>
      <c r="D490" s="362"/>
      <c r="E490" s="260"/>
      <c r="F490" s="260"/>
      <c r="G490" s="260"/>
      <c r="H490" s="260"/>
      <c r="I490" s="260"/>
      <c r="J490" s="260"/>
      <c r="K490" s="260"/>
      <c r="L490" s="256">
        <v>5000000</v>
      </c>
      <c r="M490" s="256"/>
      <c r="N490" s="230">
        <f t="shared" ref="N490:N496" si="107">SUM(L490:M490)</f>
        <v>5000000</v>
      </c>
      <c r="O490" s="230"/>
      <c r="P490" s="230">
        <f t="shared" ref="P490:P496" si="108">SUM(N490,O490)</f>
        <v>5000000</v>
      </c>
      <c r="Q490" s="230"/>
    </row>
    <row r="491" spans="1:17">
      <c r="A491" s="354">
        <v>3110502</v>
      </c>
      <c r="B491" s="355" t="s">
        <v>782</v>
      </c>
      <c r="C491" s="353" t="s">
        <v>492</v>
      </c>
      <c r="D491" s="364"/>
      <c r="E491" s="260"/>
      <c r="F491" s="260"/>
      <c r="G491" s="260"/>
      <c r="H491" s="260"/>
      <c r="I491" s="260"/>
      <c r="J491" s="260"/>
      <c r="K491" s="260"/>
      <c r="L491" s="256">
        <v>5000000</v>
      </c>
      <c r="M491" s="256">
        <v>-5000000</v>
      </c>
      <c r="N491" s="230">
        <f t="shared" si="107"/>
        <v>0</v>
      </c>
      <c r="O491" s="230"/>
      <c r="P491" s="230">
        <f t="shared" si="108"/>
        <v>0</v>
      </c>
      <c r="Q491" s="230"/>
    </row>
    <row r="492" spans="1:17">
      <c r="A492" s="354">
        <v>3110502</v>
      </c>
      <c r="B492" s="355" t="s">
        <v>783</v>
      </c>
      <c r="C492" s="353" t="s">
        <v>692</v>
      </c>
      <c r="D492" s="362"/>
      <c r="E492" s="260"/>
      <c r="F492" s="260"/>
      <c r="G492" s="260"/>
      <c r="H492" s="260"/>
      <c r="I492" s="260"/>
      <c r="J492" s="260"/>
      <c r="K492" s="260"/>
      <c r="L492" s="256">
        <v>2000000</v>
      </c>
      <c r="M492" s="256"/>
      <c r="N492" s="230">
        <f t="shared" si="107"/>
        <v>2000000</v>
      </c>
      <c r="O492" s="230"/>
      <c r="P492" s="230">
        <f t="shared" si="108"/>
        <v>2000000</v>
      </c>
      <c r="Q492" s="230"/>
    </row>
    <row r="493" spans="1:17">
      <c r="A493" s="354">
        <v>3110502</v>
      </c>
      <c r="B493" s="355" t="s">
        <v>784</v>
      </c>
      <c r="C493" s="353" t="s">
        <v>692</v>
      </c>
      <c r="D493" s="362"/>
      <c r="E493" s="260"/>
      <c r="F493" s="260"/>
      <c r="G493" s="260"/>
      <c r="H493" s="260"/>
      <c r="I493" s="260"/>
      <c r="J493" s="260"/>
      <c r="K493" s="260"/>
      <c r="L493" s="256">
        <v>5000000</v>
      </c>
      <c r="M493" s="256"/>
      <c r="N493" s="230">
        <f t="shared" si="107"/>
        <v>5000000</v>
      </c>
      <c r="O493" s="230"/>
      <c r="P493" s="230">
        <f t="shared" si="108"/>
        <v>5000000</v>
      </c>
      <c r="Q493" s="230"/>
    </row>
    <row r="494" spans="1:17">
      <c r="A494" s="354">
        <v>3110502</v>
      </c>
      <c r="B494" s="355" t="s">
        <v>785</v>
      </c>
      <c r="C494" s="353" t="s">
        <v>373</v>
      </c>
      <c r="D494" s="364"/>
      <c r="E494" s="260"/>
      <c r="F494" s="260"/>
      <c r="G494" s="260"/>
      <c r="H494" s="260"/>
      <c r="I494" s="260"/>
      <c r="J494" s="260"/>
      <c r="K494" s="260"/>
      <c r="L494" s="256">
        <v>5000000</v>
      </c>
      <c r="M494" s="256">
        <v>-5000000</v>
      </c>
      <c r="N494" s="230">
        <f t="shared" si="107"/>
        <v>0</v>
      </c>
      <c r="O494" s="230"/>
      <c r="P494" s="230">
        <f t="shared" si="108"/>
        <v>0</v>
      </c>
      <c r="Q494" s="230"/>
    </row>
    <row r="495" spans="1:17">
      <c r="A495" s="354">
        <v>3110502</v>
      </c>
      <c r="B495" s="355" t="s">
        <v>786</v>
      </c>
      <c r="C495" s="353" t="s">
        <v>403</v>
      </c>
      <c r="D495" s="362"/>
      <c r="E495" s="260"/>
      <c r="F495" s="260"/>
      <c r="G495" s="260"/>
      <c r="H495" s="260"/>
      <c r="I495" s="260"/>
      <c r="J495" s="260"/>
      <c r="K495" s="260"/>
      <c r="L495" s="256">
        <v>5000000</v>
      </c>
      <c r="M495" s="256"/>
      <c r="N495" s="230">
        <f t="shared" si="107"/>
        <v>5000000</v>
      </c>
      <c r="O495" s="230"/>
      <c r="P495" s="230">
        <f t="shared" si="108"/>
        <v>5000000</v>
      </c>
      <c r="Q495" s="230"/>
    </row>
    <row r="496" spans="1:17">
      <c r="A496" s="354">
        <v>3110502</v>
      </c>
      <c r="B496" s="355" t="s">
        <v>787</v>
      </c>
      <c r="C496" s="353" t="s">
        <v>245</v>
      </c>
      <c r="D496" s="362"/>
      <c r="E496" s="260"/>
      <c r="F496" s="260"/>
      <c r="G496" s="260"/>
      <c r="H496" s="260"/>
      <c r="I496" s="260"/>
      <c r="J496" s="260"/>
      <c r="K496" s="260"/>
      <c r="L496" s="256">
        <v>5000000</v>
      </c>
      <c r="M496" s="256"/>
      <c r="N496" s="230">
        <f t="shared" si="107"/>
        <v>5000000</v>
      </c>
      <c r="O496" s="230"/>
      <c r="P496" s="230">
        <f t="shared" si="108"/>
        <v>5000000</v>
      </c>
      <c r="Q496" s="230"/>
    </row>
    <row r="497" spans="1:17">
      <c r="A497" s="353">
        <v>3110502</v>
      </c>
      <c r="B497" s="353" t="s">
        <v>788</v>
      </c>
      <c r="C497" s="353" t="s">
        <v>243</v>
      </c>
      <c r="D497" s="362"/>
      <c r="E497" s="260"/>
      <c r="F497" s="260"/>
      <c r="G497" s="260"/>
      <c r="H497" s="260"/>
      <c r="I497" s="260"/>
      <c r="J497" s="260"/>
      <c r="K497" s="260"/>
      <c r="L497" s="256"/>
      <c r="M497" s="256"/>
      <c r="N497" s="230"/>
      <c r="O497" s="230"/>
      <c r="P497" s="230"/>
      <c r="Q497" s="230">
        <v>5000000</v>
      </c>
    </row>
    <row r="498" spans="1:17">
      <c r="A498" s="353">
        <v>3110502</v>
      </c>
      <c r="B498" s="353" t="s">
        <v>789</v>
      </c>
      <c r="C498" s="353" t="s">
        <v>492</v>
      </c>
      <c r="D498" s="362"/>
      <c r="E498" s="260"/>
      <c r="F498" s="260"/>
      <c r="G498" s="260"/>
      <c r="H498" s="260"/>
      <c r="I498" s="260"/>
      <c r="J498" s="260"/>
      <c r="K498" s="260"/>
      <c r="L498" s="256"/>
      <c r="M498" s="256"/>
      <c r="N498" s="230"/>
      <c r="O498" s="230"/>
      <c r="P498" s="230"/>
      <c r="Q498" s="230">
        <v>5000000</v>
      </c>
    </row>
    <row r="499" spans="1:17">
      <c r="A499" s="353">
        <v>3110502</v>
      </c>
      <c r="B499" s="353" t="s">
        <v>790</v>
      </c>
      <c r="C499" s="353" t="s">
        <v>791</v>
      </c>
      <c r="D499" s="362"/>
      <c r="E499" s="260"/>
      <c r="F499" s="260"/>
      <c r="G499" s="260"/>
      <c r="H499" s="260"/>
      <c r="I499" s="260"/>
      <c r="J499" s="260"/>
      <c r="K499" s="260"/>
      <c r="L499" s="256"/>
      <c r="M499" s="256"/>
      <c r="N499" s="230"/>
      <c r="O499" s="230"/>
      <c r="P499" s="230"/>
      <c r="Q499" s="230">
        <v>5000000</v>
      </c>
    </row>
    <row r="500" spans="1:17">
      <c r="A500" s="353">
        <v>3110502</v>
      </c>
      <c r="B500" s="353" t="s">
        <v>792</v>
      </c>
      <c r="C500" s="353" t="s">
        <v>241</v>
      </c>
      <c r="D500" s="362"/>
      <c r="E500" s="260"/>
      <c r="F500" s="260"/>
      <c r="G500" s="260"/>
      <c r="H500" s="260"/>
      <c r="I500" s="260"/>
      <c r="J500" s="260"/>
      <c r="K500" s="260"/>
      <c r="L500" s="256"/>
      <c r="M500" s="256"/>
      <c r="N500" s="230"/>
      <c r="O500" s="230"/>
      <c r="P500" s="230"/>
      <c r="Q500" s="230">
        <v>5000000</v>
      </c>
    </row>
    <row r="501" spans="1:17">
      <c r="A501" s="353">
        <v>3110502</v>
      </c>
      <c r="B501" s="353" t="s">
        <v>793</v>
      </c>
      <c r="C501" s="353" t="s">
        <v>451</v>
      </c>
      <c r="D501" s="362"/>
      <c r="E501" s="260"/>
      <c r="F501" s="260"/>
      <c r="G501" s="260"/>
      <c r="H501" s="260"/>
      <c r="I501" s="260"/>
      <c r="J501" s="260"/>
      <c r="K501" s="260"/>
      <c r="L501" s="256"/>
      <c r="M501" s="256"/>
      <c r="N501" s="230"/>
      <c r="O501" s="230"/>
      <c r="P501" s="230"/>
      <c r="Q501" s="230">
        <v>5000000</v>
      </c>
    </row>
    <row r="502" spans="1:17">
      <c r="A502" s="353">
        <v>3110502</v>
      </c>
      <c r="B502" s="353" t="s">
        <v>794</v>
      </c>
      <c r="C502" s="353" t="s">
        <v>795</v>
      </c>
      <c r="D502" s="362"/>
      <c r="E502" s="260"/>
      <c r="F502" s="260"/>
      <c r="G502" s="260"/>
      <c r="H502" s="260"/>
      <c r="I502" s="260"/>
      <c r="J502" s="260"/>
      <c r="K502" s="260"/>
      <c r="L502" s="256"/>
      <c r="M502" s="256"/>
      <c r="N502" s="230"/>
      <c r="O502" s="230"/>
      <c r="P502" s="230"/>
      <c r="Q502" s="230">
        <v>5000000</v>
      </c>
    </row>
    <row r="503" spans="1:17">
      <c r="A503" s="353">
        <v>3110502</v>
      </c>
      <c r="B503" s="353" t="s">
        <v>796</v>
      </c>
      <c r="C503" s="353" t="s">
        <v>249</v>
      </c>
      <c r="D503" s="362"/>
      <c r="E503" s="260"/>
      <c r="F503" s="260"/>
      <c r="G503" s="260"/>
      <c r="H503" s="260"/>
      <c r="I503" s="260"/>
      <c r="J503" s="260"/>
      <c r="K503" s="260"/>
      <c r="L503" s="256"/>
      <c r="M503" s="256"/>
      <c r="N503" s="230"/>
      <c r="O503" s="230"/>
      <c r="P503" s="230"/>
      <c r="Q503" s="230">
        <v>5000000</v>
      </c>
    </row>
    <row r="504" spans="1:17">
      <c r="A504" s="353">
        <v>3110502</v>
      </c>
      <c r="B504" s="353" t="s">
        <v>797</v>
      </c>
      <c r="C504" s="353" t="s">
        <v>259</v>
      </c>
      <c r="D504" s="362"/>
      <c r="E504" s="260"/>
      <c r="F504" s="260"/>
      <c r="G504" s="260"/>
      <c r="H504" s="260"/>
      <c r="I504" s="260"/>
      <c r="J504" s="260"/>
      <c r="K504" s="260"/>
      <c r="L504" s="256"/>
      <c r="M504" s="256"/>
      <c r="N504" s="230"/>
      <c r="O504" s="230"/>
      <c r="P504" s="230"/>
      <c r="Q504" s="230">
        <v>5000000</v>
      </c>
    </row>
    <row r="505" spans="1:17">
      <c r="A505" s="353">
        <v>3110502</v>
      </c>
      <c r="B505" s="353" t="s">
        <v>798</v>
      </c>
      <c r="C505" s="353" t="s">
        <v>679</v>
      </c>
      <c r="D505" s="362"/>
      <c r="E505" s="260"/>
      <c r="F505" s="260"/>
      <c r="G505" s="260"/>
      <c r="H505" s="260"/>
      <c r="I505" s="260"/>
      <c r="J505" s="260"/>
      <c r="K505" s="260"/>
      <c r="L505" s="256"/>
      <c r="M505" s="256"/>
      <c r="N505" s="230"/>
      <c r="O505" s="230"/>
      <c r="P505" s="230"/>
      <c r="Q505" s="230">
        <v>5000000</v>
      </c>
    </row>
    <row r="506" spans="1:17">
      <c r="A506" s="353">
        <v>3110502</v>
      </c>
      <c r="B506" s="353" t="s">
        <v>799</v>
      </c>
      <c r="C506" s="353" t="s">
        <v>332</v>
      </c>
      <c r="D506" s="362"/>
      <c r="E506" s="260"/>
      <c r="F506" s="260"/>
      <c r="G506" s="260"/>
      <c r="H506" s="260"/>
      <c r="I506" s="260"/>
      <c r="J506" s="260"/>
      <c r="K506" s="260"/>
      <c r="L506" s="256"/>
      <c r="M506" s="256"/>
      <c r="N506" s="230"/>
      <c r="O506" s="230"/>
      <c r="P506" s="230"/>
      <c r="Q506" s="230">
        <v>5000000</v>
      </c>
    </row>
    <row r="507" spans="1:17">
      <c r="A507" s="353">
        <v>3110502</v>
      </c>
      <c r="B507" s="353" t="s">
        <v>800</v>
      </c>
      <c r="C507" s="353" t="s">
        <v>253</v>
      </c>
      <c r="D507" s="362"/>
      <c r="E507" s="260"/>
      <c r="F507" s="260"/>
      <c r="G507" s="260"/>
      <c r="H507" s="260"/>
      <c r="I507" s="260"/>
      <c r="J507" s="260"/>
      <c r="K507" s="260"/>
      <c r="L507" s="256"/>
      <c r="M507" s="256"/>
      <c r="N507" s="230"/>
      <c r="O507" s="230"/>
      <c r="P507" s="230"/>
      <c r="Q507" s="230">
        <v>5000000</v>
      </c>
    </row>
    <row r="508" spans="1:17">
      <c r="A508" s="353">
        <v>3110502</v>
      </c>
      <c r="B508" s="353" t="s">
        <v>801</v>
      </c>
      <c r="C508" s="353" t="s">
        <v>516</v>
      </c>
      <c r="D508" s="362"/>
      <c r="E508" s="260"/>
      <c r="F508" s="260"/>
      <c r="G508" s="260"/>
      <c r="H508" s="260"/>
      <c r="I508" s="260"/>
      <c r="J508" s="260"/>
      <c r="K508" s="260"/>
      <c r="L508" s="256"/>
      <c r="M508" s="256"/>
      <c r="N508" s="230"/>
      <c r="O508" s="230"/>
      <c r="P508" s="230"/>
      <c r="Q508" s="230">
        <v>5000000</v>
      </c>
    </row>
    <row r="509" spans="1:17">
      <c r="A509" s="353">
        <v>3110502</v>
      </c>
      <c r="B509" s="353" t="s">
        <v>802</v>
      </c>
      <c r="C509" s="353" t="s">
        <v>803</v>
      </c>
      <c r="D509" s="362"/>
      <c r="E509" s="260"/>
      <c r="F509" s="260"/>
      <c r="G509" s="260"/>
      <c r="H509" s="260"/>
      <c r="I509" s="260"/>
      <c r="J509" s="260"/>
      <c r="K509" s="260"/>
      <c r="L509" s="256"/>
      <c r="M509" s="256"/>
      <c r="N509" s="230"/>
      <c r="O509" s="230"/>
      <c r="P509" s="230"/>
      <c r="Q509" s="230">
        <v>5000000</v>
      </c>
    </row>
    <row r="510" spans="1:17">
      <c r="A510" s="353">
        <v>3110502</v>
      </c>
      <c r="B510" s="353" t="s">
        <v>804</v>
      </c>
      <c r="C510" s="353" t="s">
        <v>694</v>
      </c>
      <c r="D510" s="362"/>
      <c r="E510" s="260"/>
      <c r="F510" s="260"/>
      <c r="G510" s="260"/>
      <c r="H510" s="260"/>
      <c r="I510" s="260"/>
      <c r="J510" s="260"/>
      <c r="K510" s="260"/>
      <c r="L510" s="256"/>
      <c r="M510" s="256"/>
      <c r="N510" s="230"/>
      <c r="O510" s="230"/>
      <c r="P510" s="230"/>
      <c r="Q510" s="230">
        <v>5000000</v>
      </c>
    </row>
    <row r="511" spans="1:17">
      <c r="A511" s="353">
        <v>3110502</v>
      </c>
      <c r="B511" s="353" t="s">
        <v>805</v>
      </c>
      <c r="C511" s="353" t="s">
        <v>806</v>
      </c>
      <c r="D511" s="362"/>
      <c r="E511" s="260"/>
      <c r="F511" s="260"/>
      <c r="G511" s="260"/>
      <c r="H511" s="260"/>
      <c r="I511" s="260"/>
      <c r="J511" s="260"/>
      <c r="K511" s="260"/>
      <c r="L511" s="256"/>
      <c r="M511" s="256"/>
      <c r="N511" s="230"/>
      <c r="O511" s="230"/>
      <c r="P511" s="230"/>
      <c r="Q511" s="230">
        <v>5000000</v>
      </c>
    </row>
    <row r="512" spans="1:17">
      <c r="A512" s="353">
        <v>3110502</v>
      </c>
      <c r="B512" s="353" t="s">
        <v>807</v>
      </c>
      <c r="C512" s="353" t="s">
        <v>412</v>
      </c>
      <c r="D512" s="362"/>
      <c r="E512" s="260"/>
      <c r="F512" s="260"/>
      <c r="G512" s="260"/>
      <c r="H512" s="260"/>
      <c r="I512" s="260"/>
      <c r="J512" s="260"/>
      <c r="K512" s="260"/>
      <c r="L512" s="256"/>
      <c r="M512" s="256"/>
      <c r="N512" s="230"/>
      <c r="O512" s="230"/>
      <c r="P512" s="230"/>
      <c r="Q512" s="230">
        <v>5000000</v>
      </c>
    </row>
    <row r="513" spans="1:17">
      <c r="A513" s="215"/>
      <c r="B513" s="263" t="s">
        <v>808</v>
      </c>
      <c r="C513" s="365"/>
      <c r="D513" s="213">
        <f t="shared" ref="D513:I513" si="109">SUM(D422:D430)</f>
        <v>13200000</v>
      </c>
      <c r="E513" s="213">
        <f t="shared" si="109"/>
        <v>0</v>
      </c>
      <c r="F513" s="213">
        <f t="shared" si="109"/>
        <v>13200000</v>
      </c>
      <c r="G513" s="213">
        <f t="shared" si="109"/>
        <v>16500000</v>
      </c>
      <c r="H513" s="213">
        <f t="shared" si="109"/>
        <v>4000000</v>
      </c>
      <c r="I513" s="213">
        <f t="shared" si="109"/>
        <v>20500000</v>
      </c>
      <c r="J513" s="213">
        <f>SUM(J423:J430)</f>
        <v>-2600</v>
      </c>
      <c r="K513" s="213">
        <f>SUM(K423:K430)</f>
        <v>20497400</v>
      </c>
      <c r="L513" s="266">
        <f>SUM(L423:L496)</f>
        <v>244297400</v>
      </c>
      <c r="M513" s="266">
        <f>SUM(M423:M496)</f>
        <v>-18003000</v>
      </c>
      <c r="N513" s="238">
        <f>SUM(N423:N496)</f>
        <v>226294400</v>
      </c>
      <c r="O513" s="238">
        <f>SUM(O423:O496)</f>
        <v>0</v>
      </c>
      <c r="P513" s="238">
        <f t="shared" ref="P513:P538" si="110">SUM(N513,O513)</f>
        <v>226294400</v>
      </c>
      <c r="Q513" s="238">
        <f>SUM(Q422:Q512)</f>
        <v>80000000</v>
      </c>
    </row>
    <row r="514" spans="1:17">
      <c r="A514" s="215"/>
      <c r="B514" s="263"/>
      <c r="C514" s="366"/>
      <c r="D514" s="213"/>
      <c r="E514" s="213"/>
      <c r="F514" s="213"/>
      <c r="G514" s="213"/>
      <c r="H514" s="213"/>
      <c r="I514" s="213"/>
      <c r="J514" s="213"/>
      <c r="K514" s="213"/>
      <c r="L514" s="266"/>
      <c r="M514" s="266"/>
      <c r="N514" s="238"/>
      <c r="O514" s="238"/>
      <c r="P514" s="238">
        <f t="shared" si="110"/>
        <v>0</v>
      </c>
      <c r="Q514" s="238">
        <f>SUM(O514,P514)</f>
        <v>0</v>
      </c>
    </row>
    <row r="515" spans="1:17">
      <c r="A515" s="248">
        <v>3110502</v>
      </c>
      <c r="B515" s="306" t="s">
        <v>809</v>
      </c>
      <c r="C515" s="367"/>
      <c r="D515" s="281"/>
      <c r="E515" s="281"/>
      <c r="F515" s="281"/>
      <c r="G515" s="281"/>
      <c r="H515" s="281"/>
      <c r="I515" s="281"/>
      <c r="J515" s="281"/>
      <c r="K515" s="281"/>
      <c r="L515" s="282"/>
      <c r="M515" s="282"/>
      <c r="N515" s="253"/>
      <c r="O515" s="253"/>
      <c r="P515" s="253">
        <f t="shared" si="110"/>
        <v>0</v>
      </c>
      <c r="Q515" s="253">
        <f>SUM(O515,P515)</f>
        <v>0</v>
      </c>
    </row>
    <row r="516" spans="1:17" ht="60.75">
      <c r="A516" s="225">
        <v>3110502</v>
      </c>
      <c r="B516" s="283" t="s">
        <v>810</v>
      </c>
      <c r="C516" s="225" t="s">
        <v>811</v>
      </c>
      <c r="D516" s="228">
        <v>2700000</v>
      </c>
      <c r="E516" s="228"/>
      <c r="F516" s="228">
        <f t="shared" ref="F516:F517" si="111">SUM(D516:E516)</f>
        <v>2700000</v>
      </c>
      <c r="G516" s="228">
        <v>2700000</v>
      </c>
      <c r="H516" s="228"/>
      <c r="I516" s="228">
        <f>G516+H516</f>
        <v>2700000</v>
      </c>
      <c r="J516" s="228"/>
      <c r="K516" s="228">
        <f t="shared" ref="K516:K519" si="112">I516+J516</f>
        <v>2700000</v>
      </c>
      <c r="L516" s="256">
        <v>2700000</v>
      </c>
      <c r="M516" s="256"/>
      <c r="N516" s="230">
        <f t="shared" ref="N516:N549" si="113">SUM(L516:M516)</f>
        <v>2700000</v>
      </c>
      <c r="O516" s="230"/>
      <c r="P516" s="230">
        <f t="shared" si="110"/>
        <v>2700000</v>
      </c>
      <c r="Q516" s="230"/>
    </row>
    <row r="517" spans="1:17" ht="40.5">
      <c r="A517" s="225">
        <v>3110502</v>
      </c>
      <c r="B517" s="226" t="s">
        <v>812</v>
      </c>
      <c r="C517" s="225" t="s">
        <v>813</v>
      </c>
      <c r="D517" s="228">
        <v>2250000</v>
      </c>
      <c r="E517" s="228"/>
      <c r="F517" s="228">
        <f t="shared" si="111"/>
        <v>2250000</v>
      </c>
      <c r="G517" s="228">
        <v>2250000</v>
      </c>
      <c r="H517" s="228"/>
      <c r="I517" s="228">
        <f>G517+H517</f>
        <v>2250000</v>
      </c>
      <c r="J517" s="228"/>
      <c r="K517" s="228">
        <f t="shared" si="112"/>
        <v>2250000</v>
      </c>
      <c r="L517" s="256">
        <v>2250000</v>
      </c>
      <c r="M517" s="256"/>
      <c r="N517" s="230">
        <f t="shared" si="113"/>
        <v>2250000</v>
      </c>
      <c r="O517" s="230"/>
      <c r="P517" s="230">
        <f t="shared" si="110"/>
        <v>2250000</v>
      </c>
      <c r="Q517" s="230"/>
    </row>
    <row r="518" spans="1:17">
      <c r="A518" s="225">
        <v>3110502</v>
      </c>
      <c r="B518" s="283" t="s">
        <v>814</v>
      </c>
      <c r="C518" s="261" t="s">
        <v>233</v>
      </c>
      <c r="D518" s="228">
        <v>700000</v>
      </c>
      <c r="E518" s="228"/>
      <c r="F518" s="228">
        <f t="shared" ref="F518:F519" si="114">SUM(D518:E518)</f>
        <v>700000</v>
      </c>
      <c r="G518" s="228">
        <v>700000</v>
      </c>
      <c r="H518" s="228"/>
      <c r="I518" s="228">
        <f>G518+H518</f>
        <v>700000</v>
      </c>
      <c r="J518" s="228"/>
      <c r="K518" s="228">
        <f t="shared" si="112"/>
        <v>700000</v>
      </c>
      <c r="L518" s="256">
        <v>700000</v>
      </c>
      <c r="M518" s="256"/>
      <c r="N518" s="230">
        <f t="shared" si="113"/>
        <v>700000</v>
      </c>
      <c r="O518" s="230"/>
      <c r="P518" s="230">
        <f t="shared" si="110"/>
        <v>700000</v>
      </c>
      <c r="Q518" s="230"/>
    </row>
    <row r="519" spans="1:17">
      <c r="A519" s="225">
        <v>3110502</v>
      </c>
      <c r="B519" s="226" t="s">
        <v>815</v>
      </c>
      <c r="C519" s="261" t="s">
        <v>412</v>
      </c>
      <c r="D519" s="260"/>
      <c r="E519" s="228">
        <v>624050</v>
      </c>
      <c r="F519" s="228">
        <f t="shared" si="114"/>
        <v>624050</v>
      </c>
      <c r="G519" s="228">
        <v>624050</v>
      </c>
      <c r="H519" s="228"/>
      <c r="I519" s="228">
        <f>G519+H519</f>
        <v>624050</v>
      </c>
      <c r="J519" s="228"/>
      <c r="K519" s="228">
        <f t="shared" si="112"/>
        <v>624050</v>
      </c>
      <c r="L519" s="256">
        <v>624050</v>
      </c>
      <c r="M519" s="256"/>
      <c r="N519" s="230">
        <f t="shared" si="113"/>
        <v>624050</v>
      </c>
      <c r="O519" s="230"/>
      <c r="P519" s="230">
        <f t="shared" si="110"/>
        <v>624050</v>
      </c>
      <c r="Q519" s="230"/>
    </row>
    <row r="520" spans="1:17">
      <c r="A520" s="354">
        <v>3110502</v>
      </c>
      <c r="B520" s="351" t="s">
        <v>816</v>
      </c>
      <c r="C520" s="353" t="s">
        <v>422</v>
      </c>
      <c r="D520" s="362">
        <v>1500000</v>
      </c>
      <c r="E520" s="287"/>
      <c r="F520" s="287"/>
      <c r="G520" s="287"/>
      <c r="H520" s="287"/>
      <c r="I520" s="368"/>
      <c r="J520" s="368"/>
      <c r="K520" s="368"/>
      <c r="L520" s="369">
        <v>1500000</v>
      </c>
      <c r="M520" s="369"/>
      <c r="N520" s="230">
        <f t="shared" si="113"/>
        <v>1500000</v>
      </c>
      <c r="O520" s="370"/>
      <c r="P520" s="230">
        <f t="shared" si="110"/>
        <v>1500000</v>
      </c>
      <c r="Q520" s="230"/>
    </row>
    <row r="521" spans="1:17" ht="40.5">
      <c r="A521" s="354">
        <v>3110502</v>
      </c>
      <c r="B521" s="351" t="s">
        <v>817</v>
      </c>
      <c r="C521" s="353" t="s">
        <v>818</v>
      </c>
      <c r="D521" s="363">
        <v>250000</v>
      </c>
      <c r="E521" s="287"/>
      <c r="F521" s="287"/>
      <c r="G521" s="287"/>
      <c r="H521" s="287"/>
      <c r="I521" s="368"/>
      <c r="J521" s="368"/>
      <c r="K521" s="368"/>
      <c r="L521" s="369">
        <v>1000000</v>
      </c>
      <c r="M521" s="369"/>
      <c r="N521" s="230">
        <f t="shared" si="113"/>
        <v>1000000</v>
      </c>
      <c r="O521" s="370"/>
      <c r="P521" s="230">
        <f t="shared" si="110"/>
        <v>1000000</v>
      </c>
      <c r="Q521" s="230"/>
    </row>
    <row r="522" spans="1:17">
      <c r="A522" s="354">
        <v>3110502</v>
      </c>
      <c r="B522" s="351" t="s">
        <v>819</v>
      </c>
      <c r="C522" s="353" t="s">
        <v>820</v>
      </c>
      <c r="D522" s="363"/>
      <c r="E522" s="287"/>
      <c r="F522" s="287"/>
      <c r="G522" s="287"/>
      <c r="H522" s="287"/>
      <c r="I522" s="368"/>
      <c r="J522" s="368"/>
      <c r="K522" s="368"/>
      <c r="L522" s="369"/>
      <c r="M522" s="369">
        <v>1995360</v>
      </c>
      <c r="N522" s="230">
        <f t="shared" si="113"/>
        <v>1995360</v>
      </c>
      <c r="O522" s="370"/>
      <c r="P522" s="230">
        <f t="shared" si="110"/>
        <v>1995360</v>
      </c>
      <c r="Q522" s="230"/>
    </row>
    <row r="523" spans="1:17">
      <c r="A523" s="354">
        <v>3110502</v>
      </c>
      <c r="B523" s="351" t="s">
        <v>821</v>
      </c>
      <c r="C523" s="353" t="s">
        <v>820</v>
      </c>
      <c r="D523" s="363">
        <v>1000000</v>
      </c>
      <c r="E523" s="287"/>
      <c r="F523" s="287"/>
      <c r="G523" s="287"/>
      <c r="H523" s="287"/>
      <c r="I523" s="368"/>
      <c r="J523" s="368"/>
      <c r="K523" s="368"/>
      <c r="L523" s="369">
        <v>1500000</v>
      </c>
      <c r="M523" s="369"/>
      <c r="N523" s="230">
        <f t="shared" si="113"/>
        <v>1500000</v>
      </c>
      <c r="O523" s="370"/>
      <c r="P523" s="230">
        <f t="shared" si="110"/>
        <v>1500000</v>
      </c>
      <c r="Q523" s="230"/>
    </row>
    <row r="524" spans="1:17" ht="60.75">
      <c r="A524" s="354">
        <v>3110502</v>
      </c>
      <c r="B524" s="259" t="s">
        <v>822</v>
      </c>
      <c r="C524" s="353" t="s">
        <v>820</v>
      </c>
      <c r="D524" s="371">
        <v>3000000</v>
      </c>
      <c r="E524" s="287"/>
      <c r="F524" s="287"/>
      <c r="G524" s="287"/>
      <c r="H524" s="287"/>
      <c r="I524" s="368"/>
      <c r="J524" s="368"/>
      <c r="K524" s="368"/>
      <c r="L524" s="369">
        <v>3000000</v>
      </c>
      <c r="M524" s="369"/>
      <c r="N524" s="230">
        <f t="shared" si="113"/>
        <v>3000000</v>
      </c>
      <c r="O524" s="370"/>
      <c r="P524" s="230">
        <f t="shared" si="110"/>
        <v>3000000</v>
      </c>
      <c r="Q524" s="230"/>
    </row>
    <row r="525" spans="1:17">
      <c r="A525" s="354">
        <v>3110502</v>
      </c>
      <c r="B525" s="353" t="s">
        <v>823</v>
      </c>
      <c r="C525" s="353" t="s">
        <v>824</v>
      </c>
      <c r="D525" s="363">
        <v>3000000</v>
      </c>
      <c r="E525" s="287"/>
      <c r="F525" s="287"/>
      <c r="G525" s="287"/>
      <c r="H525" s="287"/>
      <c r="I525" s="368"/>
      <c r="J525" s="368"/>
      <c r="K525" s="368"/>
      <c r="L525" s="369">
        <v>3000000</v>
      </c>
      <c r="M525" s="369"/>
      <c r="N525" s="230">
        <f t="shared" si="113"/>
        <v>3000000</v>
      </c>
      <c r="O525" s="370"/>
      <c r="P525" s="230">
        <f t="shared" si="110"/>
        <v>3000000</v>
      </c>
      <c r="Q525" s="230"/>
    </row>
    <row r="526" spans="1:17">
      <c r="A526" s="354">
        <v>3110502</v>
      </c>
      <c r="B526" s="351" t="s">
        <v>825</v>
      </c>
      <c r="C526" s="353" t="s">
        <v>251</v>
      </c>
      <c r="D526" s="363">
        <v>2300000</v>
      </c>
      <c r="E526" s="287"/>
      <c r="F526" s="287"/>
      <c r="G526" s="287"/>
      <c r="H526" s="287"/>
      <c r="I526" s="368"/>
      <c r="J526" s="368"/>
      <c r="K526" s="368"/>
      <c r="L526" s="369">
        <v>2500000</v>
      </c>
      <c r="M526" s="369"/>
      <c r="N526" s="230">
        <f t="shared" si="113"/>
        <v>2500000</v>
      </c>
      <c r="O526" s="370"/>
      <c r="P526" s="230">
        <f t="shared" si="110"/>
        <v>2500000</v>
      </c>
      <c r="Q526" s="230"/>
    </row>
    <row r="527" spans="1:17">
      <c r="A527" s="354">
        <v>3110502</v>
      </c>
      <c r="B527" s="353" t="s">
        <v>826</v>
      </c>
      <c r="C527" s="353" t="s">
        <v>332</v>
      </c>
      <c r="D527" s="363">
        <v>2400000</v>
      </c>
      <c r="E527" s="287"/>
      <c r="F527" s="287"/>
      <c r="G527" s="287"/>
      <c r="H527" s="287"/>
      <c r="I527" s="368"/>
      <c r="J527" s="368"/>
      <c r="K527" s="368"/>
      <c r="L527" s="369">
        <v>2400000</v>
      </c>
      <c r="M527" s="369"/>
      <c r="N527" s="230">
        <f t="shared" si="113"/>
        <v>2400000</v>
      </c>
      <c r="O527" s="370"/>
      <c r="P527" s="230">
        <f t="shared" si="110"/>
        <v>2400000</v>
      </c>
      <c r="Q527" s="230"/>
    </row>
    <row r="528" spans="1:17">
      <c r="A528" s="354">
        <v>3110502</v>
      </c>
      <c r="B528" s="353" t="s">
        <v>827</v>
      </c>
      <c r="C528" s="353" t="s">
        <v>379</v>
      </c>
      <c r="D528" s="363"/>
      <c r="E528" s="287"/>
      <c r="F528" s="287"/>
      <c r="G528" s="287"/>
      <c r="H528" s="287"/>
      <c r="I528" s="368"/>
      <c r="J528" s="368"/>
      <c r="K528" s="368"/>
      <c r="L528" s="369">
        <v>1000000</v>
      </c>
      <c r="M528" s="369"/>
      <c r="N528" s="230">
        <f t="shared" si="113"/>
        <v>1000000</v>
      </c>
      <c r="O528" s="370"/>
      <c r="P528" s="230">
        <f t="shared" si="110"/>
        <v>1000000</v>
      </c>
      <c r="Q528" s="230"/>
    </row>
    <row r="529" spans="1:17" ht="40.5">
      <c r="A529" s="354">
        <v>3110502</v>
      </c>
      <c r="B529" s="351" t="s">
        <v>828</v>
      </c>
      <c r="C529" s="354" t="s">
        <v>500</v>
      </c>
      <c r="D529" s="371">
        <v>1400000</v>
      </c>
      <c r="E529" s="287"/>
      <c r="F529" s="287"/>
      <c r="G529" s="287"/>
      <c r="H529" s="287"/>
      <c r="I529" s="368"/>
      <c r="J529" s="368"/>
      <c r="K529" s="368"/>
      <c r="L529" s="369">
        <v>1400000</v>
      </c>
      <c r="M529" s="369"/>
      <c r="N529" s="230">
        <f t="shared" si="113"/>
        <v>1400000</v>
      </c>
      <c r="O529" s="370"/>
      <c r="P529" s="230">
        <f t="shared" si="110"/>
        <v>1400000</v>
      </c>
      <c r="Q529" s="230"/>
    </row>
    <row r="530" spans="1:17">
      <c r="A530" s="354">
        <v>3110502</v>
      </c>
      <c r="B530" s="353" t="s">
        <v>829</v>
      </c>
      <c r="C530" s="353" t="s">
        <v>233</v>
      </c>
      <c r="D530" s="363">
        <v>800000</v>
      </c>
      <c r="E530" s="287"/>
      <c r="F530" s="287"/>
      <c r="G530" s="287"/>
      <c r="H530" s="287"/>
      <c r="I530" s="368"/>
      <c r="J530" s="368"/>
      <c r="K530" s="368"/>
      <c r="L530" s="369">
        <v>800000</v>
      </c>
      <c r="M530" s="369"/>
      <c r="N530" s="230">
        <f t="shared" si="113"/>
        <v>800000</v>
      </c>
      <c r="O530" s="370"/>
      <c r="P530" s="230">
        <f t="shared" si="110"/>
        <v>800000</v>
      </c>
      <c r="Q530" s="230"/>
    </row>
    <row r="531" spans="1:17">
      <c r="A531" s="354">
        <v>3110502</v>
      </c>
      <c r="B531" s="259" t="s">
        <v>830</v>
      </c>
      <c r="C531" s="353" t="s">
        <v>389</v>
      </c>
      <c r="D531" s="363">
        <v>800000</v>
      </c>
      <c r="E531" s="287"/>
      <c r="F531" s="287"/>
      <c r="G531" s="287"/>
      <c r="H531" s="287"/>
      <c r="I531" s="368"/>
      <c r="J531" s="368"/>
      <c r="K531" s="368"/>
      <c r="L531" s="369">
        <v>1000000</v>
      </c>
      <c r="M531" s="369"/>
      <c r="N531" s="230">
        <f t="shared" si="113"/>
        <v>1000000</v>
      </c>
      <c r="O531" s="370"/>
      <c r="P531" s="230">
        <f t="shared" si="110"/>
        <v>1000000</v>
      </c>
      <c r="Q531" s="230"/>
    </row>
    <row r="532" spans="1:17">
      <c r="A532" s="354">
        <v>3110502</v>
      </c>
      <c r="B532" s="353" t="s">
        <v>831</v>
      </c>
      <c r="C532" s="353" t="s">
        <v>539</v>
      </c>
      <c r="D532" s="363">
        <v>1000000</v>
      </c>
      <c r="E532" s="287"/>
      <c r="F532" s="287"/>
      <c r="G532" s="287"/>
      <c r="H532" s="287"/>
      <c r="I532" s="368"/>
      <c r="J532" s="368"/>
      <c r="K532" s="368"/>
      <c r="L532" s="369">
        <v>1000000</v>
      </c>
      <c r="M532" s="369"/>
      <c r="N532" s="230">
        <f t="shared" si="113"/>
        <v>1000000</v>
      </c>
      <c r="O532" s="370"/>
      <c r="P532" s="230">
        <f t="shared" si="110"/>
        <v>1000000</v>
      </c>
      <c r="Q532" s="230"/>
    </row>
    <row r="533" spans="1:17" ht="60.75">
      <c r="A533" s="354">
        <v>3110502</v>
      </c>
      <c r="B533" s="355" t="s">
        <v>832</v>
      </c>
      <c r="C533" s="354" t="s">
        <v>393</v>
      </c>
      <c r="D533" s="363">
        <v>1400000</v>
      </c>
      <c r="E533" s="287"/>
      <c r="F533" s="287"/>
      <c r="G533" s="287"/>
      <c r="H533" s="287"/>
      <c r="I533" s="368"/>
      <c r="J533" s="368"/>
      <c r="K533" s="368"/>
      <c r="L533" s="369">
        <v>1400000</v>
      </c>
      <c r="M533" s="369"/>
      <c r="N533" s="230">
        <f t="shared" si="113"/>
        <v>1400000</v>
      </c>
      <c r="O533" s="370"/>
      <c r="P533" s="230">
        <f t="shared" si="110"/>
        <v>1400000</v>
      </c>
      <c r="Q533" s="230"/>
    </row>
    <row r="534" spans="1:17">
      <c r="A534" s="354">
        <v>3110502</v>
      </c>
      <c r="B534" s="353" t="s">
        <v>833</v>
      </c>
      <c r="C534" s="353" t="s">
        <v>237</v>
      </c>
      <c r="D534" s="363">
        <v>2500000</v>
      </c>
      <c r="E534" s="287"/>
      <c r="F534" s="287"/>
      <c r="G534" s="287"/>
      <c r="H534" s="287"/>
      <c r="I534" s="368"/>
      <c r="J534" s="368"/>
      <c r="K534" s="368"/>
      <c r="L534" s="369">
        <v>2500000</v>
      </c>
      <c r="M534" s="369"/>
      <c r="N534" s="230">
        <f t="shared" si="113"/>
        <v>2500000</v>
      </c>
      <c r="O534" s="370"/>
      <c r="P534" s="230">
        <f t="shared" si="110"/>
        <v>2500000</v>
      </c>
      <c r="Q534" s="230"/>
    </row>
    <row r="535" spans="1:17">
      <c r="A535" s="354">
        <v>3110502</v>
      </c>
      <c r="B535" s="353" t="s">
        <v>834</v>
      </c>
      <c r="C535" s="353" t="s">
        <v>698</v>
      </c>
      <c r="D535" s="363"/>
      <c r="E535" s="287"/>
      <c r="F535" s="287"/>
      <c r="G535" s="287"/>
      <c r="H535" s="287"/>
      <c r="I535" s="368"/>
      <c r="J535" s="368"/>
      <c r="K535" s="368"/>
      <c r="L535" s="369">
        <v>3500000</v>
      </c>
      <c r="M535" s="369"/>
      <c r="N535" s="230">
        <f t="shared" si="113"/>
        <v>3500000</v>
      </c>
      <c r="O535" s="370"/>
      <c r="P535" s="230">
        <f t="shared" si="110"/>
        <v>3500000</v>
      </c>
      <c r="Q535" s="230"/>
    </row>
    <row r="536" spans="1:17">
      <c r="A536" s="354">
        <v>3110502</v>
      </c>
      <c r="B536" s="351" t="s">
        <v>835</v>
      </c>
      <c r="C536" s="353" t="s">
        <v>239</v>
      </c>
      <c r="D536" s="363">
        <v>750000</v>
      </c>
      <c r="E536" s="287"/>
      <c r="F536" s="287"/>
      <c r="G536" s="287"/>
      <c r="H536" s="287"/>
      <c r="I536" s="368"/>
      <c r="J536" s="368"/>
      <c r="K536" s="368"/>
      <c r="L536" s="369">
        <v>500000</v>
      </c>
      <c r="M536" s="369"/>
      <c r="N536" s="230">
        <f t="shared" si="113"/>
        <v>500000</v>
      </c>
      <c r="O536" s="370"/>
      <c r="P536" s="230">
        <f t="shared" si="110"/>
        <v>500000</v>
      </c>
      <c r="Q536" s="230"/>
    </row>
    <row r="537" spans="1:17">
      <c r="A537" s="354">
        <v>3110502</v>
      </c>
      <c r="B537" s="351" t="s">
        <v>836</v>
      </c>
      <c r="C537" s="353" t="s">
        <v>239</v>
      </c>
      <c r="D537" s="363"/>
      <c r="E537" s="287"/>
      <c r="F537" s="287"/>
      <c r="G537" s="287"/>
      <c r="H537" s="287"/>
      <c r="I537" s="368"/>
      <c r="J537" s="368"/>
      <c r="K537" s="368"/>
      <c r="L537" s="369">
        <v>1000000</v>
      </c>
      <c r="M537" s="369"/>
      <c r="N537" s="230">
        <f t="shared" si="113"/>
        <v>1000000</v>
      </c>
      <c r="O537" s="370"/>
      <c r="P537" s="230">
        <f t="shared" si="110"/>
        <v>1000000</v>
      </c>
      <c r="Q537" s="230"/>
    </row>
    <row r="538" spans="1:17">
      <c r="A538" s="354">
        <v>3110502</v>
      </c>
      <c r="B538" s="353" t="s">
        <v>837</v>
      </c>
      <c r="C538" s="353" t="s">
        <v>516</v>
      </c>
      <c r="D538" s="362">
        <v>2300000</v>
      </c>
      <c r="E538" s="287"/>
      <c r="F538" s="287"/>
      <c r="G538" s="287"/>
      <c r="H538" s="287"/>
      <c r="I538" s="368"/>
      <c r="J538" s="368"/>
      <c r="K538" s="368"/>
      <c r="L538" s="369">
        <v>2300000</v>
      </c>
      <c r="M538" s="369"/>
      <c r="N538" s="230">
        <f t="shared" si="113"/>
        <v>2300000</v>
      </c>
      <c r="O538" s="370"/>
      <c r="P538" s="230">
        <f t="shared" si="110"/>
        <v>2300000</v>
      </c>
      <c r="Q538" s="230"/>
    </row>
    <row r="539" spans="1:17" ht="40.5">
      <c r="A539" s="354">
        <v>3110502</v>
      </c>
      <c r="B539" s="351" t="s">
        <v>838</v>
      </c>
      <c r="C539" s="353" t="s">
        <v>334</v>
      </c>
      <c r="D539" s="363">
        <v>3000000</v>
      </c>
      <c r="E539" s="287"/>
      <c r="F539" s="287"/>
      <c r="G539" s="287"/>
      <c r="H539" s="287"/>
      <c r="I539" s="368"/>
      <c r="J539" s="368"/>
      <c r="K539" s="368"/>
      <c r="L539" s="369">
        <v>4000000</v>
      </c>
      <c r="M539" s="369"/>
      <c r="N539" s="230">
        <f t="shared" si="113"/>
        <v>4000000</v>
      </c>
      <c r="O539" s="370"/>
      <c r="P539" s="230">
        <f t="shared" ref="P539:P592" si="115">SUM(N539,O539)</f>
        <v>4000000</v>
      </c>
      <c r="Q539" s="230"/>
    </row>
    <row r="540" spans="1:17">
      <c r="A540" s="354">
        <v>3110502</v>
      </c>
      <c r="B540" s="353" t="s">
        <v>839</v>
      </c>
      <c r="C540" s="353" t="s">
        <v>253</v>
      </c>
      <c r="D540" s="363"/>
      <c r="E540" s="287"/>
      <c r="F540" s="287"/>
      <c r="G540" s="287"/>
      <c r="H540" s="287"/>
      <c r="I540" s="368"/>
      <c r="J540" s="368"/>
      <c r="K540" s="368"/>
      <c r="L540" s="369">
        <v>1000000</v>
      </c>
      <c r="M540" s="369"/>
      <c r="N540" s="230">
        <f t="shared" si="113"/>
        <v>1000000</v>
      </c>
      <c r="O540" s="370"/>
      <c r="P540" s="230">
        <f t="shared" si="115"/>
        <v>1000000</v>
      </c>
      <c r="Q540" s="230"/>
    </row>
    <row r="541" spans="1:17">
      <c r="A541" s="354">
        <v>3110502</v>
      </c>
      <c r="B541" s="353" t="s">
        <v>840</v>
      </c>
      <c r="C541" s="353" t="s">
        <v>266</v>
      </c>
      <c r="D541" s="363">
        <v>2000000</v>
      </c>
      <c r="E541" s="287"/>
      <c r="F541" s="287"/>
      <c r="G541" s="287"/>
      <c r="H541" s="287"/>
      <c r="I541" s="368"/>
      <c r="J541" s="368"/>
      <c r="K541" s="368"/>
      <c r="L541" s="369">
        <v>2000000</v>
      </c>
      <c r="M541" s="369"/>
      <c r="N541" s="230">
        <f t="shared" si="113"/>
        <v>2000000</v>
      </c>
      <c r="O541" s="370"/>
      <c r="P541" s="230">
        <f t="shared" si="115"/>
        <v>2000000</v>
      </c>
      <c r="Q541" s="230"/>
    </row>
    <row r="542" spans="1:17" ht="40.5">
      <c r="A542" s="354">
        <v>3110502</v>
      </c>
      <c r="B542" s="259" t="s">
        <v>841</v>
      </c>
      <c r="C542" s="354" t="s">
        <v>595</v>
      </c>
      <c r="D542" s="372">
        <v>1500000</v>
      </c>
      <c r="E542" s="287"/>
      <c r="F542" s="287"/>
      <c r="G542" s="287"/>
      <c r="H542" s="287"/>
      <c r="I542" s="368"/>
      <c r="J542" s="368"/>
      <c r="K542" s="368"/>
      <c r="L542" s="369">
        <v>1000000</v>
      </c>
      <c r="M542" s="369"/>
      <c r="N542" s="230">
        <f t="shared" si="113"/>
        <v>1000000</v>
      </c>
      <c r="O542" s="370"/>
      <c r="P542" s="230">
        <f t="shared" si="115"/>
        <v>1000000</v>
      </c>
      <c r="Q542" s="230"/>
    </row>
    <row r="543" spans="1:17">
      <c r="A543" s="354">
        <v>3110502</v>
      </c>
      <c r="B543" s="351" t="s">
        <v>842</v>
      </c>
      <c r="C543" s="353" t="s">
        <v>243</v>
      </c>
      <c r="D543" s="363">
        <v>1500000</v>
      </c>
      <c r="E543" s="287"/>
      <c r="F543" s="287"/>
      <c r="G543" s="287"/>
      <c r="H543" s="287"/>
      <c r="I543" s="368"/>
      <c r="J543" s="368"/>
      <c r="K543" s="368"/>
      <c r="L543" s="369">
        <v>1500000</v>
      </c>
      <c r="M543" s="369"/>
      <c r="N543" s="230">
        <f t="shared" si="113"/>
        <v>1500000</v>
      </c>
      <c r="O543" s="370"/>
      <c r="P543" s="230">
        <f t="shared" si="115"/>
        <v>1500000</v>
      </c>
      <c r="Q543" s="230"/>
    </row>
    <row r="544" spans="1:17">
      <c r="A544" s="354">
        <v>3110502</v>
      </c>
      <c r="B544" s="351" t="s">
        <v>843</v>
      </c>
      <c r="C544" s="353" t="s">
        <v>373</v>
      </c>
      <c r="D544" s="363"/>
      <c r="E544" s="287"/>
      <c r="F544" s="287"/>
      <c r="G544" s="287"/>
      <c r="H544" s="287"/>
      <c r="I544" s="368"/>
      <c r="J544" s="368"/>
      <c r="K544" s="368"/>
      <c r="L544" s="369">
        <v>1000000</v>
      </c>
      <c r="M544" s="369"/>
      <c r="N544" s="230">
        <f t="shared" si="113"/>
        <v>1000000</v>
      </c>
      <c r="O544" s="370"/>
      <c r="P544" s="230">
        <f t="shared" si="115"/>
        <v>1000000</v>
      </c>
      <c r="Q544" s="230"/>
    </row>
    <row r="545" spans="1:17">
      <c r="A545" s="354">
        <v>3110502</v>
      </c>
      <c r="B545" s="351" t="s">
        <v>844</v>
      </c>
      <c r="C545" s="353" t="s">
        <v>247</v>
      </c>
      <c r="D545" s="363"/>
      <c r="E545" s="287"/>
      <c r="F545" s="287"/>
      <c r="G545" s="287"/>
      <c r="H545" s="287"/>
      <c r="I545" s="368"/>
      <c r="J545" s="368"/>
      <c r="K545" s="368"/>
      <c r="L545" s="369">
        <v>0</v>
      </c>
      <c r="M545" s="369"/>
      <c r="N545" s="230">
        <f t="shared" si="113"/>
        <v>0</v>
      </c>
      <c r="O545" s="370"/>
      <c r="P545" s="230">
        <f t="shared" si="115"/>
        <v>0</v>
      </c>
      <c r="Q545" s="230"/>
    </row>
    <row r="546" spans="1:17" ht="40.5">
      <c r="A546" s="354">
        <v>3110502</v>
      </c>
      <c r="B546" s="351" t="s">
        <v>845</v>
      </c>
      <c r="C546" s="353" t="s">
        <v>754</v>
      </c>
      <c r="D546" s="363">
        <v>1000000</v>
      </c>
      <c r="E546" s="287"/>
      <c r="F546" s="287"/>
      <c r="G546" s="287"/>
      <c r="H546" s="287"/>
      <c r="I546" s="368"/>
      <c r="J546" s="368"/>
      <c r="K546" s="368"/>
      <c r="L546" s="369">
        <v>1500000</v>
      </c>
      <c r="M546" s="369"/>
      <c r="N546" s="230">
        <f t="shared" si="113"/>
        <v>1500000</v>
      </c>
      <c r="O546" s="370"/>
      <c r="P546" s="230">
        <f t="shared" si="115"/>
        <v>1500000</v>
      </c>
      <c r="Q546" s="230"/>
    </row>
    <row r="547" spans="1:17" ht="60.75">
      <c r="A547" s="354">
        <v>3110502</v>
      </c>
      <c r="B547" s="351" t="s">
        <v>846</v>
      </c>
      <c r="C547" s="354" t="s">
        <v>249</v>
      </c>
      <c r="D547" s="371">
        <v>3000000</v>
      </c>
      <c r="E547" s="287"/>
      <c r="F547" s="287"/>
      <c r="G547" s="287"/>
      <c r="H547" s="287"/>
      <c r="I547" s="368"/>
      <c r="J547" s="368"/>
      <c r="K547" s="368"/>
      <c r="L547" s="369">
        <v>3000000</v>
      </c>
      <c r="M547" s="369"/>
      <c r="N547" s="230">
        <f t="shared" si="113"/>
        <v>3000000</v>
      </c>
      <c r="O547" s="370"/>
      <c r="P547" s="230">
        <f t="shared" si="115"/>
        <v>3000000</v>
      </c>
      <c r="Q547" s="230"/>
    </row>
    <row r="548" spans="1:17">
      <c r="A548" s="354">
        <v>3110502</v>
      </c>
      <c r="B548" s="351" t="s">
        <v>847</v>
      </c>
      <c r="C548" s="354" t="s">
        <v>649</v>
      </c>
      <c r="D548" s="371"/>
      <c r="E548" s="287"/>
      <c r="F548" s="287"/>
      <c r="G548" s="287"/>
      <c r="H548" s="287"/>
      <c r="I548" s="368"/>
      <c r="J548" s="368"/>
      <c r="K548" s="368"/>
      <c r="L548" s="369">
        <v>1000000</v>
      </c>
      <c r="M548" s="369"/>
      <c r="N548" s="230">
        <f t="shared" si="113"/>
        <v>1000000</v>
      </c>
      <c r="O548" s="370"/>
      <c r="P548" s="230">
        <f t="shared" si="115"/>
        <v>1000000</v>
      </c>
      <c r="Q548" s="230"/>
    </row>
    <row r="549" spans="1:17" ht="40.5">
      <c r="A549" s="354">
        <v>3110502</v>
      </c>
      <c r="B549" s="351" t="s">
        <v>848</v>
      </c>
      <c r="C549" s="353" t="s">
        <v>245</v>
      </c>
      <c r="D549" s="362">
        <v>1000000</v>
      </c>
      <c r="E549" s="287"/>
      <c r="F549" s="287"/>
      <c r="G549" s="287"/>
      <c r="H549" s="287"/>
      <c r="I549" s="368"/>
      <c r="J549" s="368"/>
      <c r="K549" s="368"/>
      <c r="L549" s="369">
        <v>1000000</v>
      </c>
      <c r="M549" s="369"/>
      <c r="N549" s="230">
        <f t="shared" si="113"/>
        <v>1000000</v>
      </c>
      <c r="O549" s="370"/>
      <c r="P549" s="230">
        <f t="shared" si="115"/>
        <v>1000000</v>
      </c>
      <c r="Q549" s="230"/>
    </row>
    <row r="550" spans="1:17">
      <c r="A550" s="373"/>
      <c r="B550" s="374" t="s">
        <v>849</v>
      </c>
      <c r="C550" s="375"/>
      <c r="D550" s="376"/>
      <c r="E550" s="376"/>
      <c r="F550" s="376"/>
      <c r="G550" s="376"/>
      <c r="H550" s="376"/>
      <c r="I550" s="375"/>
      <c r="J550" s="375"/>
      <c r="K550" s="375"/>
      <c r="L550" s="377">
        <f>SUBTOTAL(9,L516:L549)</f>
        <v>54574050</v>
      </c>
      <c r="M550" s="377">
        <f>SUBTOTAL(9,M516:M549)</f>
        <v>1995360</v>
      </c>
      <c r="N550" s="378">
        <f>SUBTOTAL(9,N516:N549)</f>
        <v>56569410</v>
      </c>
      <c r="O550" s="378">
        <f>SUBTOTAL(9,O516:O549)</f>
        <v>0</v>
      </c>
      <c r="P550" s="378">
        <f t="shared" si="115"/>
        <v>56569410</v>
      </c>
      <c r="Q550" s="378">
        <f>SUM(Q516:Q549)</f>
        <v>0</v>
      </c>
    </row>
    <row r="551" spans="1:17">
      <c r="A551" s="263"/>
      <c r="B551" s="263"/>
      <c r="C551" s="379"/>
      <c r="D551" s="265"/>
      <c r="E551" s="265"/>
      <c r="F551" s="265"/>
      <c r="G551" s="265"/>
      <c r="H551" s="265"/>
      <c r="I551" s="265"/>
      <c r="J551" s="265"/>
      <c r="K551" s="265"/>
      <c r="L551" s="214"/>
      <c r="M551" s="214"/>
      <c r="N551" s="238"/>
      <c r="O551" s="238"/>
      <c r="P551" s="238">
        <f t="shared" si="115"/>
        <v>0</v>
      </c>
      <c r="Q551" s="238">
        <f>SUM(O551,P551)</f>
        <v>0</v>
      </c>
    </row>
    <row r="552" spans="1:17">
      <c r="A552" s="225"/>
      <c r="B552" s="380" t="s">
        <v>850</v>
      </c>
      <c r="C552" s="380"/>
      <c r="D552" s="380"/>
      <c r="E552" s="380"/>
      <c r="F552" s="380"/>
      <c r="G552" s="380"/>
      <c r="H552" s="380"/>
      <c r="I552" s="380">
        <f t="shared" ref="I552:I586" si="116">G552+H552</f>
        <v>0</v>
      </c>
      <c r="J552" s="380"/>
      <c r="K552" s="380"/>
      <c r="L552" s="381"/>
      <c r="M552" s="381"/>
      <c r="N552" s="382"/>
      <c r="O552" s="382"/>
      <c r="P552" s="382">
        <f t="shared" si="115"/>
        <v>0</v>
      </c>
      <c r="Q552" s="382">
        <f>SUM(O552,P552)</f>
        <v>0</v>
      </c>
    </row>
    <row r="553" spans="1:17">
      <c r="A553" s="225">
        <v>3110502</v>
      </c>
      <c r="B553" s="352" t="s">
        <v>851</v>
      </c>
      <c r="C553" s="352" t="s">
        <v>852</v>
      </c>
      <c r="D553" s="380"/>
      <c r="E553" s="380"/>
      <c r="F553" s="380"/>
      <c r="G553" s="228">
        <v>3000000</v>
      </c>
      <c r="H553" s="228"/>
      <c r="I553" s="228">
        <f t="shared" si="116"/>
        <v>3000000</v>
      </c>
      <c r="J553" s="228"/>
      <c r="K553" s="228">
        <f>I553+J553</f>
        <v>3000000</v>
      </c>
      <c r="L553" s="229"/>
      <c r="M553" s="229">
        <v>2916800</v>
      </c>
      <c r="N553" s="230">
        <f t="shared" ref="N553:N555" si="117">SUM(L553:M553)</f>
        <v>2916800</v>
      </c>
      <c r="O553" s="230"/>
      <c r="P553" s="230">
        <f t="shared" si="115"/>
        <v>2916800</v>
      </c>
      <c r="Q553" s="230"/>
    </row>
    <row r="554" spans="1:17">
      <c r="A554" s="225">
        <v>3110502</v>
      </c>
      <c r="B554" s="352" t="s">
        <v>853</v>
      </c>
      <c r="C554" s="352" t="s">
        <v>852</v>
      </c>
      <c r="D554" s="380"/>
      <c r="E554" s="380"/>
      <c r="F554" s="380"/>
      <c r="G554" s="228">
        <v>2500000</v>
      </c>
      <c r="H554" s="228"/>
      <c r="I554" s="228">
        <f t="shared" si="116"/>
        <v>2500000</v>
      </c>
      <c r="J554" s="228"/>
      <c r="K554" s="228">
        <f t="shared" ref="K554:K588" si="118">I554+J554</f>
        <v>2500000</v>
      </c>
      <c r="L554" s="229">
        <v>0</v>
      </c>
      <c r="M554" s="229">
        <v>2405000</v>
      </c>
      <c r="N554" s="230">
        <f t="shared" si="117"/>
        <v>2405000</v>
      </c>
      <c r="O554" s="230"/>
      <c r="P554" s="230">
        <f t="shared" si="115"/>
        <v>2405000</v>
      </c>
      <c r="Q554" s="230"/>
    </row>
    <row r="555" spans="1:17">
      <c r="A555" s="225">
        <v>3110502</v>
      </c>
      <c r="B555" s="352" t="s">
        <v>854</v>
      </c>
      <c r="C555" s="352" t="s">
        <v>820</v>
      </c>
      <c r="D555" s="380"/>
      <c r="E555" s="380"/>
      <c r="F555" s="380"/>
      <c r="G555" s="228">
        <v>2500000</v>
      </c>
      <c r="H555" s="228"/>
      <c r="I555" s="228">
        <f t="shared" si="116"/>
        <v>2500000</v>
      </c>
      <c r="J555" s="228"/>
      <c r="K555" s="228">
        <f t="shared" si="118"/>
        <v>2500000</v>
      </c>
      <c r="L555" s="229">
        <v>2500000</v>
      </c>
      <c r="M555" s="229"/>
      <c r="N555" s="230">
        <f t="shared" si="117"/>
        <v>2500000</v>
      </c>
      <c r="O555" s="230"/>
      <c r="P555" s="230">
        <f t="shared" si="115"/>
        <v>2500000</v>
      </c>
      <c r="Q555" s="230"/>
    </row>
    <row r="556" spans="1:17">
      <c r="A556" s="225">
        <v>3110502</v>
      </c>
      <c r="B556" s="352" t="s">
        <v>855</v>
      </c>
      <c r="C556" s="352" t="s">
        <v>397</v>
      </c>
      <c r="D556" s="380"/>
      <c r="E556" s="380"/>
      <c r="F556" s="380"/>
      <c r="G556" s="228">
        <v>4000000</v>
      </c>
      <c r="H556" s="228"/>
      <c r="I556" s="228">
        <f t="shared" si="116"/>
        <v>4000000</v>
      </c>
      <c r="J556" s="331">
        <v>-4660</v>
      </c>
      <c r="K556" s="228">
        <f t="shared" si="118"/>
        <v>3995340</v>
      </c>
      <c r="L556" s="229">
        <v>3995340</v>
      </c>
      <c r="M556" s="229"/>
      <c r="N556" s="230">
        <f t="shared" ref="N556:N592" si="119">SUM(L556:M556)</f>
        <v>3995340</v>
      </c>
      <c r="O556" s="230"/>
      <c r="P556" s="230">
        <f t="shared" si="115"/>
        <v>3995340</v>
      </c>
      <c r="Q556" s="230"/>
    </row>
    <row r="557" spans="1:17">
      <c r="A557" s="225">
        <v>3110502</v>
      </c>
      <c r="B557" s="352" t="s">
        <v>856</v>
      </c>
      <c r="C557" s="352" t="s">
        <v>397</v>
      </c>
      <c r="D557" s="380"/>
      <c r="E557" s="380"/>
      <c r="F557" s="380"/>
      <c r="G557" s="228">
        <v>300000</v>
      </c>
      <c r="H557" s="228"/>
      <c r="I557" s="228">
        <f t="shared" si="116"/>
        <v>300000</v>
      </c>
      <c r="J557" s="228"/>
      <c r="K557" s="228">
        <f t="shared" si="118"/>
        <v>300000</v>
      </c>
      <c r="L557" s="229">
        <v>300000</v>
      </c>
      <c r="M557" s="229"/>
      <c r="N557" s="230">
        <f t="shared" si="119"/>
        <v>300000</v>
      </c>
      <c r="O557" s="230"/>
      <c r="P557" s="230">
        <f t="shared" si="115"/>
        <v>300000</v>
      </c>
      <c r="Q557" s="230"/>
    </row>
    <row r="558" spans="1:17">
      <c r="A558" s="225">
        <v>3110502</v>
      </c>
      <c r="B558" s="352" t="s">
        <v>857</v>
      </c>
      <c r="C558" s="352" t="s">
        <v>397</v>
      </c>
      <c r="D558" s="380"/>
      <c r="E558" s="380"/>
      <c r="F558" s="380"/>
      <c r="G558" s="228">
        <v>1700000</v>
      </c>
      <c r="H558" s="228"/>
      <c r="I558" s="228">
        <f t="shared" si="116"/>
        <v>1700000</v>
      </c>
      <c r="J558" s="228"/>
      <c r="K558" s="228">
        <f t="shared" si="118"/>
        <v>1700000</v>
      </c>
      <c r="L558" s="229">
        <v>1700000</v>
      </c>
      <c r="M558" s="229"/>
      <c r="N558" s="230">
        <f t="shared" si="119"/>
        <v>1700000</v>
      </c>
      <c r="O558" s="230"/>
      <c r="P558" s="230">
        <f t="shared" si="115"/>
        <v>1700000</v>
      </c>
      <c r="Q558" s="230"/>
    </row>
    <row r="559" spans="1:17">
      <c r="A559" s="225">
        <v>3110502</v>
      </c>
      <c r="B559" s="352" t="s">
        <v>858</v>
      </c>
      <c r="C559" s="352" t="s">
        <v>251</v>
      </c>
      <c r="D559" s="380"/>
      <c r="E559" s="380"/>
      <c r="F559" s="380"/>
      <c r="G559" s="228">
        <v>600000</v>
      </c>
      <c r="H559" s="228"/>
      <c r="I559" s="228">
        <f t="shared" si="116"/>
        <v>600000</v>
      </c>
      <c r="J559" s="331"/>
      <c r="K559" s="228">
        <f t="shared" si="118"/>
        <v>600000</v>
      </c>
      <c r="L559" s="229">
        <v>0</v>
      </c>
      <c r="M559" s="229">
        <v>599850</v>
      </c>
      <c r="N559" s="230">
        <f t="shared" si="119"/>
        <v>599850</v>
      </c>
      <c r="O559" s="230"/>
      <c r="P559" s="230">
        <f t="shared" si="115"/>
        <v>599850</v>
      </c>
      <c r="Q559" s="230"/>
    </row>
    <row r="560" spans="1:17">
      <c r="A560" s="225">
        <v>3110502</v>
      </c>
      <c r="B560" s="352" t="s">
        <v>859</v>
      </c>
      <c r="C560" s="352" t="s">
        <v>257</v>
      </c>
      <c r="D560" s="380"/>
      <c r="E560" s="380"/>
      <c r="F560" s="380"/>
      <c r="G560" s="228">
        <v>500000</v>
      </c>
      <c r="H560" s="228"/>
      <c r="I560" s="228">
        <f t="shared" si="116"/>
        <v>500000</v>
      </c>
      <c r="J560" s="331"/>
      <c r="K560" s="228">
        <f t="shared" si="118"/>
        <v>500000</v>
      </c>
      <c r="L560" s="229">
        <v>0</v>
      </c>
      <c r="M560" s="229">
        <v>499920</v>
      </c>
      <c r="N560" s="230">
        <f t="shared" si="119"/>
        <v>499920</v>
      </c>
      <c r="O560" s="230"/>
      <c r="P560" s="230">
        <f t="shared" si="115"/>
        <v>499920</v>
      </c>
      <c r="Q560" s="230"/>
    </row>
    <row r="561" spans="1:17">
      <c r="A561" s="225">
        <v>3110502</v>
      </c>
      <c r="B561" s="352" t="s">
        <v>860</v>
      </c>
      <c r="C561" s="352" t="s">
        <v>257</v>
      </c>
      <c r="D561" s="380"/>
      <c r="E561" s="380"/>
      <c r="F561" s="380"/>
      <c r="G561" s="228">
        <v>1200000</v>
      </c>
      <c r="H561" s="228"/>
      <c r="I561" s="228">
        <f t="shared" si="116"/>
        <v>1200000</v>
      </c>
      <c r="J561" s="331"/>
      <c r="K561" s="228">
        <f t="shared" si="118"/>
        <v>1200000</v>
      </c>
      <c r="L561" s="229">
        <v>1200000</v>
      </c>
      <c r="M561" s="229"/>
      <c r="N561" s="230">
        <f t="shared" si="119"/>
        <v>1200000</v>
      </c>
      <c r="O561" s="230"/>
      <c r="P561" s="230">
        <f t="shared" si="115"/>
        <v>1200000</v>
      </c>
      <c r="Q561" s="230"/>
    </row>
    <row r="562" spans="1:17">
      <c r="A562" s="225">
        <v>3110502</v>
      </c>
      <c r="B562" s="352" t="s">
        <v>861</v>
      </c>
      <c r="C562" s="352" t="s">
        <v>233</v>
      </c>
      <c r="D562" s="380"/>
      <c r="E562" s="380"/>
      <c r="F562" s="380"/>
      <c r="G562" s="228"/>
      <c r="H562" s="228"/>
      <c r="I562" s="228"/>
      <c r="J562" s="331"/>
      <c r="K562" s="228"/>
      <c r="L562" s="229">
        <v>0</v>
      </c>
      <c r="M562" s="229">
        <v>3955000</v>
      </c>
      <c r="N562" s="230">
        <f t="shared" si="119"/>
        <v>3955000</v>
      </c>
      <c r="O562" s="230"/>
      <c r="P562" s="230">
        <f t="shared" si="115"/>
        <v>3955000</v>
      </c>
      <c r="Q562" s="230"/>
    </row>
    <row r="563" spans="1:17">
      <c r="A563" s="225">
        <v>3110502</v>
      </c>
      <c r="B563" s="352" t="s">
        <v>862</v>
      </c>
      <c r="C563" s="352" t="s">
        <v>712</v>
      </c>
      <c r="D563" s="380"/>
      <c r="E563" s="380"/>
      <c r="F563" s="380"/>
      <c r="G563" s="228">
        <v>4500000</v>
      </c>
      <c r="H563" s="228"/>
      <c r="I563" s="228">
        <f t="shared" si="116"/>
        <v>4500000</v>
      </c>
      <c r="J563" s="331">
        <v>-5000</v>
      </c>
      <c r="K563" s="228">
        <f t="shared" si="118"/>
        <v>4495000</v>
      </c>
      <c r="L563" s="229">
        <v>4495000</v>
      </c>
      <c r="M563" s="229"/>
      <c r="N563" s="230">
        <f t="shared" si="119"/>
        <v>4495000</v>
      </c>
      <c r="O563" s="230"/>
      <c r="P563" s="230">
        <f t="shared" si="115"/>
        <v>4495000</v>
      </c>
      <c r="Q563" s="230"/>
    </row>
    <row r="564" spans="1:17">
      <c r="A564" s="225">
        <v>3110502</v>
      </c>
      <c r="B564" s="352" t="s">
        <v>863</v>
      </c>
      <c r="C564" s="352" t="s">
        <v>712</v>
      </c>
      <c r="D564" s="380"/>
      <c r="E564" s="380"/>
      <c r="F564" s="380"/>
      <c r="G564" s="228">
        <v>500000</v>
      </c>
      <c r="H564" s="228"/>
      <c r="I564" s="228">
        <f t="shared" si="116"/>
        <v>500000</v>
      </c>
      <c r="J564" s="228"/>
      <c r="K564" s="228">
        <f t="shared" si="118"/>
        <v>500000</v>
      </c>
      <c r="L564" s="229">
        <v>500000</v>
      </c>
      <c r="M564" s="229"/>
      <c r="N564" s="230">
        <f t="shared" si="119"/>
        <v>500000</v>
      </c>
      <c r="O564" s="230"/>
      <c r="P564" s="230">
        <f t="shared" si="115"/>
        <v>500000</v>
      </c>
      <c r="Q564" s="230"/>
    </row>
    <row r="565" spans="1:17">
      <c r="A565" s="225">
        <v>3110502</v>
      </c>
      <c r="B565" s="352" t="s">
        <v>864</v>
      </c>
      <c r="C565" s="352" t="s">
        <v>712</v>
      </c>
      <c r="D565" s="380"/>
      <c r="E565" s="380"/>
      <c r="F565" s="380"/>
      <c r="G565" s="228"/>
      <c r="H565" s="228"/>
      <c r="I565" s="228"/>
      <c r="J565" s="228"/>
      <c r="K565" s="228"/>
      <c r="L565" s="229">
        <v>0</v>
      </c>
      <c r="M565" s="229">
        <v>1249200</v>
      </c>
      <c r="N565" s="230">
        <f t="shared" si="119"/>
        <v>1249200</v>
      </c>
      <c r="O565" s="230"/>
      <c r="P565" s="230">
        <f t="shared" si="115"/>
        <v>1249200</v>
      </c>
      <c r="Q565" s="230"/>
    </row>
    <row r="566" spans="1:17">
      <c r="A566" s="225">
        <v>3110502</v>
      </c>
      <c r="B566" s="352" t="s">
        <v>865</v>
      </c>
      <c r="C566" s="352" t="s">
        <v>866</v>
      </c>
      <c r="D566" s="380"/>
      <c r="E566" s="380"/>
      <c r="F566" s="380"/>
      <c r="G566" s="228">
        <v>3500000</v>
      </c>
      <c r="H566" s="228">
        <v>1500000</v>
      </c>
      <c r="I566" s="228">
        <f t="shared" si="116"/>
        <v>5000000</v>
      </c>
      <c r="J566" s="228"/>
      <c r="K566" s="228">
        <f t="shared" si="118"/>
        <v>5000000</v>
      </c>
      <c r="L566" s="229">
        <v>5000000</v>
      </c>
      <c r="M566" s="229"/>
      <c r="N566" s="230">
        <f t="shared" si="119"/>
        <v>5000000</v>
      </c>
      <c r="O566" s="230"/>
      <c r="P566" s="230">
        <f t="shared" si="115"/>
        <v>5000000</v>
      </c>
      <c r="Q566" s="230"/>
    </row>
    <row r="567" spans="1:17">
      <c r="A567" s="225">
        <v>3110502</v>
      </c>
      <c r="B567" s="352" t="s">
        <v>867</v>
      </c>
      <c r="C567" s="352" t="s">
        <v>866</v>
      </c>
      <c r="D567" s="380"/>
      <c r="E567" s="380"/>
      <c r="F567" s="380"/>
      <c r="G567" s="228"/>
      <c r="H567" s="228">
        <v>500000</v>
      </c>
      <c r="I567" s="228">
        <f t="shared" si="116"/>
        <v>500000</v>
      </c>
      <c r="J567" s="228"/>
      <c r="K567" s="228">
        <f t="shared" si="118"/>
        <v>500000</v>
      </c>
      <c r="L567" s="229">
        <v>0</v>
      </c>
      <c r="M567" s="229">
        <v>500000</v>
      </c>
      <c r="N567" s="230">
        <f t="shared" si="119"/>
        <v>500000</v>
      </c>
      <c r="O567" s="230"/>
      <c r="P567" s="230">
        <f t="shared" si="115"/>
        <v>500000</v>
      </c>
      <c r="Q567" s="230"/>
    </row>
    <row r="568" spans="1:17">
      <c r="A568" s="225">
        <v>3110502</v>
      </c>
      <c r="B568" s="352" t="s">
        <v>868</v>
      </c>
      <c r="C568" s="352" t="s">
        <v>869</v>
      </c>
      <c r="D568" s="380"/>
      <c r="E568" s="380"/>
      <c r="F568" s="380"/>
      <c r="G568" s="228">
        <v>4000000</v>
      </c>
      <c r="H568" s="228"/>
      <c r="I568" s="228">
        <f t="shared" si="116"/>
        <v>4000000</v>
      </c>
      <c r="J568" s="228"/>
      <c r="K568" s="228">
        <f t="shared" si="118"/>
        <v>4000000</v>
      </c>
      <c r="L568" s="229">
        <v>4000000</v>
      </c>
      <c r="M568" s="229"/>
      <c r="N568" s="230">
        <f t="shared" si="119"/>
        <v>4000000</v>
      </c>
      <c r="O568" s="230"/>
      <c r="P568" s="230">
        <f t="shared" si="115"/>
        <v>4000000</v>
      </c>
      <c r="Q568" s="230"/>
    </row>
    <row r="569" spans="1:17">
      <c r="A569" s="225">
        <v>3110502</v>
      </c>
      <c r="B569" s="352" t="s">
        <v>870</v>
      </c>
      <c r="C569" s="352" t="s">
        <v>871</v>
      </c>
      <c r="D569" s="380"/>
      <c r="E569" s="380"/>
      <c r="F569" s="380"/>
      <c r="G569" s="228">
        <v>4000000</v>
      </c>
      <c r="H569" s="228"/>
      <c r="I569" s="228">
        <f t="shared" si="116"/>
        <v>4000000</v>
      </c>
      <c r="J569" s="331">
        <v>-3200</v>
      </c>
      <c r="K569" s="228">
        <f t="shared" si="118"/>
        <v>3996800</v>
      </c>
      <c r="L569" s="229">
        <v>3996800</v>
      </c>
      <c r="M569" s="229"/>
      <c r="N569" s="230">
        <f t="shared" si="119"/>
        <v>3996800</v>
      </c>
      <c r="O569" s="230"/>
      <c r="P569" s="230">
        <f t="shared" si="115"/>
        <v>3996800</v>
      </c>
      <c r="Q569" s="230"/>
    </row>
    <row r="570" spans="1:17">
      <c r="A570" s="225">
        <v>3110502</v>
      </c>
      <c r="B570" s="352" t="s">
        <v>872</v>
      </c>
      <c r="C570" s="352" t="s">
        <v>871</v>
      </c>
      <c r="D570" s="380"/>
      <c r="E570" s="380"/>
      <c r="F570" s="380"/>
      <c r="G570" s="228">
        <v>1000000</v>
      </c>
      <c r="H570" s="228"/>
      <c r="I570" s="228">
        <f t="shared" si="116"/>
        <v>1000000</v>
      </c>
      <c r="J570" s="228"/>
      <c r="K570" s="228">
        <f t="shared" si="118"/>
        <v>1000000</v>
      </c>
      <c r="L570" s="229">
        <v>1000000</v>
      </c>
      <c r="M570" s="229"/>
      <c r="N570" s="230">
        <f t="shared" si="119"/>
        <v>1000000</v>
      </c>
      <c r="O570" s="230"/>
      <c r="P570" s="230">
        <f t="shared" si="115"/>
        <v>1000000</v>
      </c>
      <c r="Q570" s="230"/>
    </row>
    <row r="571" spans="1:17">
      <c r="A571" s="225">
        <v>3110502</v>
      </c>
      <c r="B571" s="352" t="s">
        <v>873</v>
      </c>
      <c r="C571" s="352" t="s">
        <v>871</v>
      </c>
      <c r="D571" s="380"/>
      <c r="E571" s="380"/>
      <c r="F571" s="380"/>
      <c r="G571" s="228">
        <v>1000000</v>
      </c>
      <c r="H571" s="228"/>
      <c r="I571" s="228">
        <f t="shared" si="116"/>
        <v>1000000</v>
      </c>
      <c r="J571" s="228"/>
      <c r="K571" s="228">
        <f t="shared" si="118"/>
        <v>1000000</v>
      </c>
      <c r="L571" s="229">
        <v>1000000</v>
      </c>
      <c r="M571" s="229"/>
      <c r="N571" s="230">
        <f t="shared" si="119"/>
        <v>1000000</v>
      </c>
      <c r="O571" s="230"/>
      <c r="P571" s="230">
        <f t="shared" si="115"/>
        <v>1000000</v>
      </c>
      <c r="Q571" s="230"/>
    </row>
    <row r="572" spans="1:17">
      <c r="A572" s="225">
        <v>3110502</v>
      </c>
      <c r="B572" s="352" t="s">
        <v>874</v>
      </c>
      <c r="C572" s="352" t="s">
        <v>485</v>
      </c>
      <c r="D572" s="380"/>
      <c r="E572" s="380"/>
      <c r="F572" s="380"/>
      <c r="G572" s="228">
        <v>4000000</v>
      </c>
      <c r="H572" s="228"/>
      <c r="I572" s="228">
        <f t="shared" si="116"/>
        <v>4000000</v>
      </c>
      <c r="J572" s="228"/>
      <c r="K572" s="228">
        <f t="shared" si="118"/>
        <v>4000000</v>
      </c>
      <c r="L572" s="229">
        <v>4000000</v>
      </c>
      <c r="M572" s="229"/>
      <c r="N572" s="230">
        <f t="shared" si="119"/>
        <v>4000000</v>
      </c>
      <c r="O572" s="230"/>
      <c r="P572" s="230">
        <f t="shared" si="115"/>
        <v>4000000</v>
      </c>
      <c r="Q572" s="230"/>
    </row>
    <row r="573" spans="1:17">
      <c r="A573" s="225">
        <v>3110502</v>
      </c>
      <c r="B573" s="352" t="s">
        <v>875</v>
      </c>
      <c r="C573" s="352" t="s">
        <v>487</v>
      </c>
      <c r="D573" s="380"/>
      <c r="E573" s="380"/>
      <c r="F573" s="380"/>
      <c r="G573" s="228">
        <v>3000000</v>
      </c>
      <c r="H573" s="228"/>
      <c r="I573" s="228">
        <f t="shared" si="116"/>
        <v>3000000</v>
      </c>
      <c r="J573" s="228"/>
      <c r="K573" s="228">
        <f t="shared" si="118"/>
        <v>3000000</v>
      </c>
      <c r="L573" s="229">
        <v>3000000</v>
      </c>
      <c r="M573" s="229"/>
      <c r="N573" s="230">
        <f t="shared" si="119"/>
        <v>3000000</v>
      </c>
      <c r="O573" s="230"/>
      <c r="P573" s="230">
        <f t="shared" si="115"/>
        <v>3000000</v>
      </c>
      <c r="Q573" s="230"/>
    </row>
    <row r="574" spans="1:17">
      <c r="A574" s="225">
        <v>3110502</v>
      </c>
      <c r="B574" s="352" t="s">
        <v>876</v>
      </c>
      <c r="C574" s="352" t="s">
        <v>487</v>
      </c>
      <c r="D574" s="380"/>
      <c r="E574" s="380"/>
      <c r="F574" s="380"/>
      <c r="G574" s="228">
        <v>1500000</v>
      </c>
      <c r="H574" s="228"/>
      <c r="I574" s="228">
        <f t="shared" si="116"/>
        <v>1500000</v>
      </c>
      <c r="J574" s="228"/>
      <c r="K574" s="228">
        <f t="shared" si="118"/>
        <v>1500000</v>
      </c>
      <c r="L574" s="229">
        <v>0</v>
      </c>
      <c r="M574" s="229">
        <v>1403600</v>
      </c>
      <c r="N574" s="230">
        <f t="shared" si="119"/>
        <v>1403600</v>
      </c>
      <c r="O574" s="230"/>
      <c r="P574" s="230">
        <f t="shared" si="115"/>
        <v>1403600</v>
      </c>
      <c r="Q574" s="230"/>
    </row>
    <row r="575" spans="1:17">
      <c r="A575" s="225">
        <v>3110502</v>
      </c>
      <c r="B575" s="352" t="s">
        <v>877</v>
      </c>
      <c r="C575" s="352" t="s">
        <v>516</v>
      </c>
      <c r="D575" s="380"/>
      <c r="E575" s="380"/>
      <c r="F575" s="380"/>
      <c r="G575" s="228">
        <v>1800000</v>
      </c>
      <c r="H575" s="228"/>
      <c r="I575" s="228">
        <f t="shared" si="116"/>
        <v>1800000</v>
      </c>
      <c r="J575" s="228"/>
      <c r="K575" s="228">
        <f t="shared" si="118"/>
        <v>1800000</v>
      </c>
      <c r="L575" s="229">
        <v>1800000</v>
      </c>
      <c r="M575" s="229"/>
      <c r="N575" s="230">
        <f t="shared" si="119"/>
        <v>1800000</v>
      </c>
      <c r="O575" s="230"/>
      <c r="P575" s="230">
        <f t="shared" si="115"/>
        <v>1800000</v>
      </c>
      <c r="Q575" s="230"/>
    </row>
    <row r="576" spans="1:17">
      <c r="A576" s="225">
        <v>3110502</v>
      </c>
      <c r="B576" s="352" t="s">
        <v>878</v>
      </c>
      <c r="C576" s="352" t="s">
        <v>340</v>
      </c>
      <c r="D576" s="380"/>
      <c r="E576" s="380"/>
      <c r="F576" s="380"/>
      <c r="G576" s="228">
        <v>4000000</v>
      </c>
      <c r="H576" s="228"/>
      <c r="I576" s="228">
        <f t="shared" si="116"/>
        <v>4000000</v>
      </c>
      <c r="J576" s="331">
        <v>-1100</v>
      </c>
      <c r="K576" s="228">
        <f t="shared" si="118"/>
        <v>3998900</v>
      </c>
      <c r="L576" s="229">
        <v>0</v>
      </c>
      <c r="M576" s="229">
        <v>3998900</v>
      </c>
      <c r="N576" s="230">
        <f t="shared" si="119"/>
        <v>3998900</v>
      </c>
      <c r="O576" s="230"/>
      <c r="P576" s="230">
        <f t="shared" si="115"/>
        <v>3998900</v>
      </c>
      <c r="Q576" s="230"/>
    </row>
    <row r="577" spans="1:17">
      <c r="A577" s="225">
        <v>3110502</v>
      </c>
      <c r="B577" s="352" t="s">
        <v>879</v>
      </c>
      <c r="C577" s="352" t="s">
        <v>340</v>
      </c>
      <c r="D577" s="380"/>
      <c r="E577" s="380"/>
      <c r="F577" s="380"/>
      <c r="G577" s="228">
        <v>1000000</v>
      </c>
      <c r="H577" s="228"/>
      <c r="I577" s="228">
        <f t="shared" si="116"/>
        <v>1000000</v>
      </c>
      <c r="J577" s="331"/>
      <c r="K577" s="228">
        <f t="shared" si="118"/>
        <v>1000000</v>
      </c>
      <c r="L577" s="229">
        <v>0</v>
      </c>
      <c r="M577" s="229">
        <v>1000000</v>
      </c>
      <c r="N577" s="230">
        <f t="shared" si="119"/>
        <v>1000000</v>
      </c>
      <c r="O577" s="230"/>
      <c r="P577" s="230">
        <f t="shared" si="115"/>
        <v>1000000</v>
      </c>
      <c r="Q577" s="230"/>
    </row>
    <row r="578" spans="1:17">
      <c r="A578" s="225">
        <v>3110502</v>
      </c>
      <c r="B578" s="352" t="s">
        <v>880</v>
      </c>
      <c r="C578" s="352" t="s">
        <v>526</v>
      </c>
      <c r="D578" s="380"/>
      <c r="E578" s="380"/>
      <c r="F578" s="380"/>
      <c r="G578" s="228">
        <v>1000000</v>
      </c>
      <c r="H578" s="228"/>
      <c r="I578" s="228">
        <f t="shared" si="116"/>
        <v>1000000</v>
      </c>
      <c r="J578" s="331"/>
      <c r="K578" s="228">
        <f t="shared" si="118"/>
        <v>1000000</v>
      </c>
      <c r="L578" s="229">
        <v>1000000</v>
      </c>
      <c r="M578" s="229"/>
      <c r="N578" s="230">
        <f t="shared" si="119"/>
        <v>1000000</v>
      </c>
      <c r="O578" s="230"/>
      <c r="P578" s="230">
        <f t="shared" si="115"/>
        <v>1000000</v>
      </c>
      <c r="Q578" s="230"/>
    </row>
    <row r="579" spans="1:17" ht="40.5">
      <c r="A579" s="225">
        <v>3110502</v>
      </c>
      <c r="B579" s="383" t="s">
        <v>881</v>
      </c>
      <c r="C579" s="354" t="s">
        <v>595</v>
      </c>
      <c r="D579" s="380"/>
      <c r="E579" s="380"/>
      <c r="F579" s="380"/>
      <c r="G579" s="228">
        <v>3910000</v>
      </c>
      <c r="H579" s="228"/>
      <c r="I579" s="228">
        <f t="shared" si="116"/>
        <v>3910000</v>
      </c>
      <c r="J579" s="331">
        <v>-13000</v>
      </c>
      <c r="K579" s="228">
        <f t="shared" si="118"/>
        <v>3897000</v>
      </c>
      <c r="L579" s="229">
        <v>3897000</v>
      </c>
      <c r="M579" s="229">
        <v>2000</v>
      </c>
      <c r="N579" s="230">
        <f t="shared" si="119"/>
        <v>3899000</v>
      </c>
      <c r="O579" s="230"/>
      <c r="P579" s="230">
        <f t="shared" si="115"/>
        <v>3899000</v>
      </c>
      <c r="Q579" s="230"/>
    </row>
    <row r="580" spans="1:17">
      <c r="A580" s="225">
        <v>3110502</v>
      </c>
      <c r="B580" s="352" t="s">
        <v>882</v>
      </c>
      <c r="C580" s="354" t="s">
        <v>595</v>
      </c>
      <c r="D580" s="380"/>
      <c r="E580" s="380"/>
      <c r="F580" s="380"/>
      <c r="G580" s="228">
        <v>390000</v>
      </c>
      <c r="H580" s="228"/>
      <c r="I580" s="228">
        <f t="shared" si="116"/>
        <v>390000</v>
      </c>
      <c r="J580" s="331"/>
      <c r="K580" s="228">
        <f t="shared" si="118"/>
        <v>390000</v>
      </c>
      <c r="L580" s="229">
        <v>0</v>
      </c>
      <c r="M580" s="229">
        <v>388500</v>
      </c>
      <c r="N580" s="230">
        <f t="shared" si="119"/>
        <v>388500</v>
      </c>
      <c r="O580" s="230"/>
      <c r="P580" s="230">
        <f t="shared" si="115"/>
        <v>388500</v>
      </c>
      <c r="Q580" s="230"/>
    </row>
    <row r="581" spans="1:17">
      <c r="A581" s="225">
        <v>3110502</v>
      </c>
      <c r="B581" s="352" t="s">
        <v>883</v>
      </c>
      <c r="C581" s="352" t="s">
        <v>660</v>
      </c>
      <c r="D581" s="380"/>
      <c r="E581" s="380"/>
      <c r="F581" s="380"/>
      <c r="G581" s="228">
        <v>600000</v>
      </c>
      <c r="H581" s="228"/>
      <c r="I581" s="228">
        <f t="shared" si="116"/>
        <v>600000</v>
      </c>
      <c r="J581" s="228"/>
      <c r="K581" s="228">
        <f t="shared" si="118"/>
        <v>600000</v>
      </c>
      <c r="L581" s="229">
        <v>0</v>
      </c>
      <c r="M581" s="229">
        <v>599980</v>
      </c>
      <c r="N581" s="230">
        <f t="shared" si="119"/>
        <v>599980</v>
      </c>
      <c r="O581" s="230"/>
      <c r="P581" s="230">
        <f t="shared" si="115"/>
        <v>599980</v>
      </c>
      <c r="Q581" s="230"/>
    </row>
    <row r="582" spans="1:17">
      <c r="A582" s="225">
        <v>3110502</v>
      </c>
      <c r="B582" s="352" t="s">
        <v>884</v>
      </c>
      <c r="C582" s="352" t="s">
        <v>611</v>
      </c>
      <c r="D582" s="380"/>
      <c r="E582" s="380"/>
      <c r="F582" s="380"/>
      <c r="G582" s="228">
        <v>4400000</v>
      </c>
      <c r="H582" s="228"/>
      <c r="I582" s="228">
        <f t="shared" si="116"/>
        <v>4400000</v>
      </c>
      <c r="J582" s="228"/>
      <c r="K582" s="228">
        <f t="shared" si="118"/>
        <v>4400000</v>
      </c>
      <c r="L582" s="229">
        <v>4400000</v>
      </c>
      <c r="M582" s="229"/>
      <c r="N582" s="230">
        <f t="shared" si="119"/>
        <v>4400000</v>
      </c>
      <c r="O582" s="230"/>
      <c r="P582" s="230">
        <f t="shared" si="115"/>
        <v>4400000</v>
      </c>
      <c r="Q582" s="230"/>
    </row>
    <row r="583" spans="1:17" ht="40.5">
      <c r="A583" s="225">
        <v>3110502</v>
      </c>
      <c r="B583" s="383" t="s">
        <v>885</v>
      </c>
      <c r="C583" s="352" t="s">
        <v>611</v>
      </c>
      <c r="D583" s="380"/>
      <c r="E583" s="380"/>
      <c r="F583" s="380"/>
      <c r="G583" s="228">
        <v>3500000</v>
      </c>
      <c r="H583" s="228"/>
      <c r="I583" s="228">
        <f t="shared" si="116"/>
        <v>3500000</v>
      </c>
      <c r="J583" s="228"/>
      <c r="K583" s="228">
        <f t="shared" si="118"/>
        <v>3500000</v>
      </c>
      <c r="L583" s="229">
        <v>0</v>
      </c>
      <c r="M583" s="229">
        <v>6885000</v>
      </c>
      <c r="N583" s="230">
        <f t="shared" si="119"/>
        <v>6885000</v>
      </c>
      <c r="O583" s="230"/>
      <c r="P583" s="230">
        <f t="shared" si="115"/>
        <v>6885000</v>
      </c>
      <c r="Q583" s="230"/>
    </row>
    <row r="584" spans="1:17">
      <c r="A584" s="225">
        <v>3110502</v>
      </c>
      <c r="B584" s="383" t="s">
        <v>886</v>
      </c>
      <c r="C584" s="352" t="s">
        <v>611</v>
      </c>
      <c r="D584" s="380"/>
      <c r="E584" s="380"/>
      <c r="F584" s="380"/>
      <c r="G584" s="228">
        <v>4000000</v>
      </c>
      <c r="H584" s="228">
        <v>3000000</v>
      </c>
      <c r="I584" s="228">
        <f t="shared" si="116"/>
        <v>7000000</v>
      </c>
      <c r="J584" s="331">
        <v>-245000</v>
      </c>
      <c r="K584" s="228">
        <f t="shared" si="118"/>
        <v>6755000</v>
      </c>
      <c r="L584" s="229">
        <v>6755000</v>
      </c>
      <c r="M584" s="229"/>
      <c r="N584" s="230">
        <f t="shared" si="119"/>
        <v>6755000</v>
      </c>
      <c r="O584" s="230"/>
      <c r="P584" s="230">
        <f t="shared" si="115"/>
        <v>6755000</v>
      </c>
      <c r="Q584" s="230"/>
    </row>
    <row r="585" spans="1:17">
      <c r="A585" s="225">
        <v>3110502</v>
      </c>
      <c r="B585" s="352" t="s">
        <v>887</v>
      </c>
      <c r="C585" s="352" t="s">
        <v>412</v>
      </c>
      <c r="D585" s="380"/>
      <c r="E585" s="380"/>
      <c r="F585" s="380"/>
      <c r="G585" s="228">
        <v>2000000</v>
      </c>
      <c r="H585" s="228"/>
      <c r="I585" s="228">
        <f t="shared" si="116"/>
        <v>2000000</v>
      </c>
      <c r="J585" s="331"/>
      <c r="K585" s="228">
        <f t="shared" si="118"/>
        <v>2000000</v>
      </c>
      <c r="L585" s="229">
        <v>2000000</v>
      </c>
      <c r="M585" s="229"/>
      <c r="N585" s="230">
        <f t="shared" si="119"/>
        <v>2000000</v>
      </c>
      <c r="O585" s="230"/>
      <c r="P585" s="230">
        <f t="shared" si="115"/>
        <v>2000000</v>
      </c>
      <c r="Q585" s="230"/>
    </row>
    <row r="586" spans="1:17">
      <c r="A586" s="225">
        <v>3110502</v>
      </c>
      <c r="B586" s="352" t="s">
        <v>888</v>
      </c>
      <c r="C586" s="352" t="s">
        <v>412</v>
      </c>
      <c r="D586" s="380"/>
      <c r="E586" s="380"/>
      <c r="F586" s="380"/>
      <c r="G586" s="228">
        <v>2000000</v>
      </c>
      <c r="H586" s="228"/>
      <c r="I586" s="228">
        <f t="shared" si="116"/>
        <v>2000000</v>
      </c>
      <c r="J586" s="331"/>
      <c r="K586" s="228">
        <f t="shared" si="118"/>
        <v>2000000</v>
      </c>
      <c r="L586" s="229">
        <v>2000000</v>
      </c>
      <c r="M586" s="229"/>
      <c r="N586" s="230">
        <f t="shared" si="119"/>
        <v>2000000</v>
      </c>
      <c r="O586" s="230"/>
      <c r="P586" s="230">
        <f t="shared" si="115"/>
        <v>2000000</v>
      </c>
      <c r="Q586" s="230"/>
    </row>
    <row r="587" spans="1:17">
      <c r="A587" s="225">
        <v>3110502</v>
      </c>
      <c r="B587" s="352" t="s">
        <v>889</v>
      </c>
      <c r="C587" s="352" t="s">
        <v>373</v>
      </c>
      <c r="D587" s="380"/>
      <c r="E587" s="380"/>
      <c r="F587" s="380"/>
      <c r="G587" s="228">
        <v>0</v>
      </c>
      <c r="H587" s="228">
        <v>1600000</v>
      </c>
      <c r="I587" s="228">
        <f t="shared" ref="I587:I592" si="120">G587+H587</f>
        <v>1600000</v>
      </c>
      <c r="J587" s="331"/>
      <c r="K587" s="228">
        <f t="shared" si="118"/>
        <v>1600000</v>
      </c>
      <c r="L587" s="229">
        <v>1600000</v>
      </c>
      <c r="M587" s="229"/>
      <c r="N587" s="230">
        <f t="shared" si="119"/>
        <v>1600000</v>
      </c>
      <c r="O587" s="230"/>
      <c r="P587" s="230">
        <f t="shared" si="115"/>
        <v>1600000</v>
      </c>
      <c r="Q587" s="230"/>
    </row>
    <row r="588" spans="1:17">
      <c r="A588" s="225">
        <v>3110502</v>
      </c>
      <c r="B588" s="352" t="s">
        <v>890</v>
      </c>
      <c r="C588" s="352" t="s">
        <v>754</v>
      </c>
      <c r="D588" s="380"/>
      <c r="E588" s="380"/>
      <c r="F588" s="380"/>
      <c r="G588" s="228">
        <v>3200000</v>
      </c>
      <c r="H588" s="228"/>
      <c r="I588" s="228">
        <f t="shared" si="120"/>
        <v>3200000</v>
      </c>
      <c r="J588" s="228"/>
      <c r="K588" s="228">
        <f t="shared" si="118"/>
        <v>3200000</v>
      </c>
      <c r="L588" s="229">
        <v>3200000</v>
      </c>
      <c r="M588" s="229"/>
      <c r="N588" s="230">
        <f t="shared" si="119"/>
        <v>3200000</v>
      </c>
      <c r="O588" s="230"/>
      <c r="P588" s="230">
        <f t="shared" si="115"/>
        <v>3200000</v>
      </c>
      <c r="Q588" s="230"/>
    </row>
    <row r="589" spans="1:17">
      <c r="A589" s="225">
        <v>3110502</v>
      </c>
      <c r="B589" s="352" t="s">
        <v>891</v>
      </c>
      <c r="C589" s="352" t="s">
        <v>754</v>
      </c>
      <c r="D589" s="380"/>
      <c r="E589" s="380"/>
      <c r="F589" s="380"/>
      <c r="G589" s="228">
        <v>3000000</v>
      </c>
      <c r="H589" s="228"/>
      <c r="I589" s="228">
        <f t="shared" si="120"/>
        <v>3000000</v>
      </c>
      <c r="J589" s="228"/>
      <c r="K589" s="228">
        <f t="shared" ref="K589:K592" si="121">I589+J589</f>
        <v>3000000</v>
      </c>
      <c r="L589" s="229">
        <v>3000000</v>
      </c>
      <c r="M589" s="229"/>
      <c r="N589" s="230">
        <f t="shared" si="119"/>
        <v>3000000</v>
      </c>
      <c r="O589" s="230"/>
      <c r="P589" s="230">
        <f t="shared" si="115"/>
        <v>3000000</v>
      </c>
      <c r="Q589" s="230"/>
    </row>
    <row r="590" spans="1:17">
      <c r="A590" s="225">
        <v>3110502</v>
      </c>
      <c r="B590" s="352" t="s">
        <v>892</v>
      </c>
      <c r="C590" s="352" t="s">
        <v>409</v>
      </c>
      <c r="D590" s="380"/>
      <c r="E590" s="380"/>
      <c r="F590" s="380"/>
      <c r="G590" s="228">
        <v>3500000</v>
      </c>
      <c r="H590" s="228"/>
      <c r="I590" s="228">
        <f t="shared" si="120"/>
        <v>3500000</v>
      </c>
      <c r="J590" s="228"/>
      <c r="K590" s="228">
        <f t="shared" si="121"/>
        <v>3500000</v>
      </c>
      <c r="L590" s="229">
        <v>0</v>
      </c>
      <c r="M590" s="229">
        <v>3488800</v>
      </c>
      <c r="N590" s="230">
        <f t="shared" si="119"/>
        <v>3488800</v>
      </c>
      <c r="O590" s="230"/>
      <c r="P590" s="230">
        <f t="shared" si="115"/>
        <v>3488800</v>
      </c>
      <c r="Q590" s="230"/>
    </row>
    <row r="591" spans="1:17">
      <c r="A591" s="225">
        <v>3110502</v>
      </c>
      <c r="B591" s="352" t="s">
        <v>893</v>
      </c>
      <c r="C591" s="352" t="s">
        <v>245</v>
      </c>
      <c r="D591" s="380"/>
      <c r="E591" s="380"/>
      <c r="F591" s="380"/>
      <c r="G591" s="228">
        <v>1500000</v>
      </c>
      <c r="H591" s="228"/>
      <c r="I591" s="228">
        <f t="shared" si="120"/>
        <v>1500000</v>
      </c>
      <c r="J591" s="228"/>
      <c r="K591" s="228">
        <f t="shared" si="121"/>
        <v>1500000</v>
      </c>
      <c r="L591" s="229">
        <v>0</v>
      </c>
      <c r="M591" s="229">
        <v>1500000</v>
      </c>
      <c r="N591" s="230">
        <f t="shared" si="119"/>
        <v>1500000</v>
      </c>
      <c r="O591" s="230"/>
      <c r="P591" s="230">
        <f t="shared" si="115"/>
        <v>1500000</v>
      </c>
      <c r="Q591" s="230"/>
    </row>
    <row r="592" spans="1:17">
      <c r="A592" s="225">
        <v>3110502</v>
      </c>
      <c r="B592" s="352" t="s">
        <v>894</v>
      </c>
      <c r="C592" s="352" t="s">
        <v>245</v>
      </c>
      <c r="D592" s="380"/>
      <c r="E592" s="380"/>
      <c r="F592" s="380"/>
      <c r="G592" s="228">
        <v>300000</v>
      </c>
      <c r="H592" s="228"/>
      <c r="I592" s="228">
        <f t="shared" si="120"/>
        <v>300000</v>
      </c>
      <c r="J592" s="228"/>
      <c r="K592" s="228">
        <f t="shared" si="121"/>
        <v>300000</v>
      </c>
      <c r="L592" s="229">
        <v>300000</v>
      </c>
      <c r="M592" s="229"/>
      <c r="N592" s="230">
        <f t="shared" si="119"/>
        <v>300000</v>
      </c>
      <c r="O592" s="230"/>
      <c r="P592" s="230">
        <f t="shared" si="115"/>
        <v>300000</v>
      </c>
      <c r="Q592" s="230"/>
    </row>
    <row r="593" spans="1:17" s="199" customFormat="1" ht="15.75">
      <c r="A593" s="384"/>
      <c r="B593" s="384" t="s">
        <v>895</v>
      </c>
      <c r="C593" s="384"/>
      <c r="D593" s="384"/>
      <c r="E593" s="384"/>
      <c r="F593" s="384"/>
      <c r="G593" s="384"/>
      <c r="H593" s="384"/>
      <c r="I593" s="384"/>
      <c r="J593" s="384"/>
      <c r="K593" s="384"/>
      <c r="L593" s="384"/>
      <c r="M593" s="384"/>
      <c r="N593" s="384"/>
      <c r="O593" s="384"/>
      <c r="P593" s="384"/>
      <c r="Q593" s="384"/>
    </row>
    <row r="594" spans="1:17">
      <c r="A594" s="225">
        <v>3110502</v>
      </c>
      <c r="B594" s="352" t="s">
        <v>896</v>
      </c>
      <c r="C594" s="352" t="s">
        <v>449</v>
      </c>
      <c r="D594" s="380"/>
      <c r="E594" s="380"/>
      <c r="F594" s="380"/>
      <c r="G594" s="228"/>
      <c r="H594" s="228"/>
      <c r="I594" s="228"/>
      <c r="J594" s="228"/>
      <c r="K594" s="228"/>
      <c r="L594" s="229"/>
      <c r="M594" s="229"/>
      <c r="N594" s="230"/>
      <c r="O594" s="230"/>
      <c r="P594" s="230"/>
      <c r="Q594" s="230">
        <v>1498090</v>
      </c>
    </row>
    <row r="595" spans="1:17">
      <c r="A595" s="225">
        <v>3110502</v>
      </c>
      <c r="B595" s="352" t="s">
        <v>897</v>
      </c>
      <c r="C595" s="352" t="s">
        <v>373</v>
      </c>
      <c r="D595" s="380"/>
      <c r="E595" s="380"/>
      <c r="F595" s="380"/>
      <c r="G595" s="228"/>
      <c r="H595" s="228"/>
      <c r="I595" s="228"/>
      <c r="J595" s="228"/>
      <c r="K595" s="228"/>
      <c r="L595" s="229"/>
      <c r="M595" s="229"/>
      <c r="N595" s="230"/>
      <c r="O595" s="230"/>
      <c r="P595" s="230"/>
      <c r="Q595" s="230">
        <v>2000000</v>
      </c>
    </row>
    <row r="596" spans="1:17">
      <c r="A596" s="225">
        <v>3110502</v>
      </c>
      <c r="B596" s="352" t="s">
        <v>898</v>
      </c>
      <c r="C596" s="352" t="s">
        <v>373</v>
      </c>
      <c r="D596" s="380"/>
      <c r="E596" s="380"/>
      <c r="F596" s="380"/>
      <c r="G596" s="228"/>
      <c r="H596" s="228"/>
      <c r="I596" s="228"/>
      <c r="J596" s="228"/>
      <c r="K596" s="228"/>
      <c r="L596" s="229"/>
      <c r="M596" s="229"/>
      <c r="N596" s="230"/>
      <c r="O596" s="230"/>
      <c r="P596" s="230"/>
      <c r="Q596" s="230">
        <v>2000000</v>
      </c>
    </row>
    <row r="597" spans="1:17">
      <c r="A597" s="225">
        <v>3110502</v>
      </c>
      <c r="B597" s="352" t="s">
        <v>899</v>
      </c>
      <c r="C597" s="352" t="s">
        <v>373</v>
      </c>
      <c r="D597" s="380"/>
      <c r="E597" s="380"/>
      <c r="F597" s="380"/>
      <c r="G597" s="228"/>
      <c r="H597" s="228"/>
      <c r="I597" s="228"/>
      <c r="J597" s="228"/>
      <c r="K597" s="228"/>
      <c r="L597" s="229"/>
      <c r="M597" s="229"/>
      <c r="N597" s="230"/>
      <c r="O597" s="230"/>
      <c r="P597" s="230"/>
      <c r="Q597" s="230">
        <v>1000000</v>
      </c>
    </row>
    <row r="598" spans="1:17">
      <c r="A598" s="225">
        <v>3110502</v>
      </c>
      <c r="B598" s="352" t="s">
        <v>900</v>
      </c>
      <c r="C598" s="352" t="s">
        <v>373</v>
      </c>
      <c r="D598" s="380"/>
      <c r="E598" s="380"/>
      <c r="F598" s="380"/>
      <c r="G598" s="228"/>
      <c r="H598" s="228"/>
      <c r="I598" s="228"/>
      <c r="J598" s="228"/>
      <c r="K598" s="228"/>
      <c r="L598" s="229"/>
      <c r="M598" s="229"/>
      <c r="N598" s="230"/>
      <c r="O598" s="230"/>
      <c r="P598" s="230"/>
      <c r="Q598" s="230">
        <v>3000000</v>
      </c>
    </row>
    <row r="599" spans="1:17">
      <c r="A599" s="225">
        <v>3110502</v>
      </c>
      <c r="B599" s="352" t="s">
        <v>901</v>
      </c>
      <c r="C599" s="352" t="s">
        <v>373</v>
      </c>
      <c r="D599" s="380"/>
      <c r="E599" s="380"/>
      <c r="F599" s="380"/>
      <c r="G599" s="228"/>
      <c r="H599" s="228"/>
      <c r="I599" s="228"/>
      <c r="J599" s="228"/>
      <c r="K599" s="228"/>
      <c r="L599" s="229"/>
      <c r="M599" s="229"/>
      <c r="N599" s="230"/>
      <c r="O599" s="230"/>
      <c r="P599" s="230"/>
      <c r="Q599" s="230">
        <v>4000000</v>
      </c>
    </row>
    <row r="600" spans="1:17">
      <c r="A600" s="225">
        <v>3110502</v>
      </c>
      <c r="B600" s="352" t="s">
        <v>902</v>
      </c>
      <c r="C600" s="352" t="s">
        <v>449</v>
      </c>
      <c r="D600" s="380"/>
      <c r="E600" s="380"/>
      <c r="F600" s="380"/>
      <c r="G600" s="228"/>
      <c r="H600" s="228"/>
      <c r="I600" s="228"/>
      <c r="J600" s="228"/>
      <c r="K600" s="228"/>
      <c r="L600" s="229"/>
      <c r="M600" s="229"/>
      <c r="N600" s="230"/>
      <c r="O600" s="230"/>
      <c r="P600" s="230"/>
      <c r="Q600" s="230">
        <v>5000000</v>
      </c>
    </row>
    <row r="601" spans="1:17">
      <c r="A601" s="225">
        <v>3110502</v>
      </c>
      <c r="B601" s="352" t="s">
        <v>903</v>
      </c>
      <c r="C601" s="352" t="s">
        <v>449</v>
      </c>
      <c r="D601" s="380"/>
      <c r="E601" s="380"/>
      <c r="F601" s="380"/>
      <c r="G601" s="228"/>
      <c r="H601" s="228"/>
      <c r="I601" s="228"/>
      <c r="J601" s="228"/>
      <c r="K601" s="228"/>
      <c r="L601" s="229"/>
      <c r="M601" s="229"/>
      <c r="N601" s="230"/>
      <c r="O601" s="230"/>
      <c r="P601" s="230"/>
      <c r="Q601" s="230">
        <v>5000000</v>
      </c>
    </row>
    <row r="602" spans="1:17">
      <c r="A602" s="225">
        <v>3110502</v>
      </c>
      <c r="B602" s="352" t="s">
        <v>904</v>
      </c>
      <c r="C602" s="352" t="s">
        <v>449</v>
      </c>
      <c r="D602" s="380"/>
      <c r="E602" s="380"/>
      <c r="F602" s="380"/>
      <c r="G602" s="228"/>
      <c r="H602" s="228"/>
      <c r="I602" s="228"/>
      <c r="J602" s="228"/>
      <c r="K602" s="228"/>
      <c r="L602" s="229"/>
      <c r="M602" s="229"/>
      <c r="N602" s="230"/>
      <c r="O602" s="230"/>
      <c r="P602" s="230"/>
      <c r="Q602" s="230">
        <v>2000000</v>
      </c>
    </row>
    <row r="603" spans="1:17">
      <c r="A603" s="225">
        <v>3110502</v>
      </c>
      <c r="B603" s="352" t="s">
        <v>905</v>
      </c>
      <c r="C603" s="352" t="s">
        <v>449</v>
      </c>
      <c r="D603" s="380"/>
      <c r="E603" s="380"/>
      <c r="F603" s="380"/>
      <c r="G603" s="228"/>
      <c r="H603" s="228"/>
      <c r="I603" s="228"/>
      <c r="J603" s="228"/>
      <c r="K603" s="228"/>
      <c r="L603" s="229"/>
      <c r="M603" s="229"/>
      <c r="N603" s="230"/>
      <c r="O603" s="230"/>
      <c r="P603" s="230"/>
      <c r="Q603" s="230">
        <v>1500000</v>
      </c>
    </row>
    <row r="604" spans="1:17">
      <c r="A604" s="225">
        <v>3110502</v>
      </c>
      <c r="B604" s="352" t="s">
        <v>906</v>
      </c>
      <c r="C604" s="352" t="s">
        <v>449</v>
      </c>
      <c r="D604" s="380"/>
      <c r="E604" s="380"/>
      <c r="F604" s="380"/>
      <c r="G604" s="228"/>
      <c r="H604" s="228"/>
      <c r="I604" s="228"/>
      <c r="J604" s="228"/>
      <c r="K604" s="228"/>
      <c r="L604" s="229"/>
      <c r="M604" s="229"/>
      <c r="N604" s="230"/>
      <c r="O604" s="230"/>
      <c r="P604" s="230"/>
      <c r="Q604" s="230">
        <v>1500000</v>
      </c>
    </row>
    <row r="605" spans="1:17">
      <c r="A605" s="225">
        <v>3110502</v>
      </c>
      <c r="B605" s="352" t="s">
        <v>907</v>
      </c>
      <c r="C605" s="352" t="s">
        <v>397</v>
      </c>
      <c r="D605" s="380"/>
      <c r="E605" s="380"/>
      <c r="F605" s="380"/>
      <c r="G605" s="228"/>
      <c r="H605" s="228"/>
      <c r="I605" s="228"/>
      <c r="J605" s="228"/>
      <c r="K605" s="228"/>
      <c r="L605" s="229"/>
      <c r="M605" s="229"/>
      <c r="N605" s="230"/>
      <c r="O605" s="230"/>
      <c r="P605" s="230"/>
      <c r="Q605" s="230">
        <v>7000000</v>
      </c>
    </row>
    <row r="606" spans="1:17">
      <c r="A606" s="225">
        <v>3110502</v>
      </c>
      <c r="B606" s="352" t="s">
        <v>908</v>
      </c>
      <c r="C606" s="352" t="s">
        <v>397</v>
      </c>
      <c r="D606" s="380"/>
      <c r="E606" s="380"/>
      <c r="F606" s="380"/>
      <c r="G606" s="228"/>
      <c r="H606" s="228"/>
      <c r="I606" s="228"/>
      <c r="J606" s="228"/>
      <c r="K606" s="228"/>
      <c r="L606" s="229"/>
      <c r="M606" s="229"/>
      <c r="N606" s="230"/>
      <c r="O606" s="230"/>
      <c r="P606" s="230"/>
      <c r="Q606" s="230">
        <v>6000000</v>
      </c>
    </row>
    <row r="607" spans="1:17">
      <c r="A607" s="225">
        <v>3110502</v>
      </c>
      <c r="B607" s="352" t="s">
        <v>909</v>
      </c>
      <c r="C607" s="352" t="s">
        <v>340</v>
      </c>
      <c r="D607" s="380"/>
      <c r="E607" s="380"/>
      <c r="F607" s="380"/>
      <c r="G607" s="228"/>
      <c r="H607" s="228"/>
      <c r="I607" s="228"/>
      <c r="J607" s="228"/>
      <c r="K607" s="228"/>
      <c r="L607" s="229"/>
      <c r="M607" s="229"/>
      <c r="N607" s="230"/>
      <c r="O607" s="230"/>
      <c r="P607" s="230"/>
      <c r="Q607" s="230">
        <v>4000000</v>
      </c>
    </row>
    <row r="608" spans="1:17">
      <c r="A608" s="225">
        <v>3110502</v>
      </c>
      <c r="B608" s="352" t="s">
        <v>910</v>
      </c>
      <c r="C608" s="352" t="s">
        <v>340</v>
      </c>
      <c r="D608" s="380"/>
      <c r="E608" s="380"/>
      <c r="F608" s="380"/>
      <c r="G608" s="228"/>
      <c r="H608" s="228"/>
      <c r="I608" s="228"/>
      <c r="J608" s="228"/>
      <c r="K608" s="228"/>
      <c r="L608" s="229"/>
      <c r="M608" s="229"/>
      <c r="N608" s="230"/>
      <c r="O608" s="230"/>
      <c r="P608" s="230"/>
      <c r="Q608" s="230">
        <v>4000000</v>
      </c>
    </row>
    <row r="609" spans="1:17">
      <c r="A609" s="225">
        <v>3110502</v>
      </c>
      <c r="B609" s="352" t="s">
        <v>911</v>
      </c>
      <c r="C609" s="352" t="s">
        <v>611</v>
      </c>
      <c r="D609" s="380"/>
      <c r="E609" s="380"/>
      <c r="F609" s="380"/>
      <c r="G609" s="228"/>
      <c r="H609" s="228"/>
      <c r="I609" s="228"/>
      <c r="J609" s="228"/>
      <c r="K609" s="228"/>
      <c r="L609" s="229"/>
      <c r="M609" s="229"/>
      <c r="N609" s="230"/>
      <c r="O609" s="230"/>
      <c r="P609" s="230"/>
      <c r="Q609" s="230">
        <v>2000000</v>
      </c>
    </row>
    <row r="610" spans="1:17">
      <c r="A610" s="225">
        <v>3110502</v>
      </c>
      <c r="B610" s="352" t="s">
        <v>912</v>
      </c>
      <c r="C610" s="352" t="s">
        <v>611</v>
      </c>
      <c r="D610" s="380"/>
      <c r="E610" s="380"/>
      <c r="F610" s="380"/>
      <c r="G610" s="228"/>
      <c r="H610" s="228"/>
      <c r="I610" s="228"/>
      <c r="J610" s="228"/>
      <c r="K610" s="228"/>
      <c r="L610" s="229"/>
      <c r="M610" s="229"/>
      <c r="N610" s="230"/>
      <c r="O610" s="230"/>
      <c r="P610" s="230"/>
      <c r="Q610" s="230">
        <v>2000000</v>
      </c>
    </row>
    <row r="611" spans="1:17">
      <c r="A611" s="225">
        <v>3110502</v>
      </c>
      <c r="B611" s="352" t="s">
        <v>913</v>
      </c>
      <c r="C611" s="352" t="s">
        <v>611</v>
      </c>
      <c r="D611" s="380"/>
      <c r="E611" s="380"/>
      <c r="F611" s="380"/>
      <c r="G611" s="228"/>
      <c r="H611" s="228"/>
      <c r="I611" s="228"/>
      <c r="J611" s="228"/>
      <c r="K611" s="228"/>
      <c r="L611" s="229"/>
      <c r="M611" s="229"/>
      <c r="N611" s="230"/>
      <c r="O611" s="230"/>
      <c r="P611" s="230"/>
      <c r="Q611" s="230">
        <v>3000000</v>
      </c>
    </row>
    <row r="612" spans="1:17">
      <c r="A612" s="225">
        <v>3110502</v>
      </c>
      <c r="B612" s="352" t="s">
        <v>914</v>
      </c>
      <c r="C612" s="352" t="s">
        <v>611</v>
      </c>
      <c r="D612" s="380"/>
      <c r="E612" s="380"/>
      <c r="F612" s="380"/>
      <c r="G612" s="228"/>
      <c r="H612" s="228"/>
      <c r="I612" s="228"/>
      <c r="J612" s="228"/>
      <c r="K612" s="228"/>
      <c r="L612" s="229"/>
      <c r="M612" s="229"/>
      <c r="N612" s="230"/>
      <c r="O612" s="230"/>
      <c r="P612" s="230"/>
      <c r="Q612" s="230">
        <v>3000000</v>
      </c>
    </row>
    <row r="613" spans="1:17">
      <c r="A613" s="225">
        <v>3110502</v>
      </c>
      <c r="B613" s="352" t="s">
        <v>915</v>
      </c>
      <c r="C613" s="352" t="s">
        <v>611</v>
      </c>
      <c r="D613" s="380"/>
      <c r="E613" s="380"/>
      <c r="F613" s="380"/>
      <c r="G613" s="228"/>
      <c r="H613" s="228"/>
      <c r="I613" s="228"/>
      <c r="J613" s="228"/>
      <c r="K613" s="228"/>
      <c r="L613" s="229"/>
      <c r="M613" s="229"/>
      <c r="N613" s="230"/>
      <c r="O613" s="230"/>
      <c r="P613" s="230"/>
      <c r="Q613" s="230">
        <v>2000000</v>
      </c>
    </row>
    <row r="614" spans="1:17">
      <c r="A614" s="225">
        <v>3110502</v>
      </c>
      <c r="B614" s="352" t="s">
        <v>916</v>
      </c>
      <c r="C614" s="352" t="s">
        <v>611</v>
      </c>
      <c r="D614" s="380"/>
      <c r="E614" s="380"/>
      <c r="F614" s="380"/>
      <c r="G614" s="228"/>
      <c r="H614" s="228"/>
      <c r="I614" s="228"/>
      <c r="J614" s="228"/>
      <c r="K614" s="228"/>
      <c r="L614" s="229"/>
      <c r="M614" s="229"/>
      <c r="N614" s="230"/>
      <c r="O614" s="230"/>
      <c r="P614" s="230"/>
      <c r="Q614" s="230">
        <v>1000000</v>
      </c>
    </row>
    <row r="615" spans="1:17">
      <c r="A615" s="225">
        <v>3110502</v>
      </c>
      <c r="B615" s="352" t="s">
        <v>917</v>
      </c>
      <c r="C615" s="352" t="s">
        <v>422</v>
      </c>
      <c r="D615" s="380"/>
      <c r="E615" s="380"/>
      <c r="F615" s="380"/>
      <c r="G615" s="228"/>
      <c r="H615" s="228"/>
      <c r="I615" s="228"/>
      <c r="J615" s="228"/>
      <c r="K615" s="228"/>
      <c r="L615" s="229"/>
      <c r="M615" s="229"/>
      <c r="N615" s="230"/>
      <c r="O615" s="230"/>
      <c r="P615" s="230"/>
      <c r="Q615" s="230">
        <v>2000000</v>
      </c>
    </row>
    <row r="616" spans="1:17">
      <c r="A616" s="225">
        <v>3110502</v>
      </c>
      <c r="B616" s="352" t="s">
        <v>918</v>
      </c>
      <c r="C616" s="352" t="s">
        <v>422</v>
      </c>
      <c r="D616" s="380"/>
      <c r="E616" s="380"/>
      <c r="F616" s="380"/>
      <c r="G616" s="228"/>
      <c r="H616" s="228"/>
      <c r="I616" s="228"/>
      <c r="J616" s="228"/>
      <c r="K616" s="228"/>
      <c r="L616" s="229"/>
      <c r="M616" s="229"/>
      <c r="N616" s="230"/>
      <c r="O616" s="230"/>
      <c r="P616" s="230"/>
      <c r="Q616" s="230">
        <v>1500000</v>
      </c>
    </row>
    <row r="617" spans="1:17">
      <c r="A617" s="225">
        <v>3110502</v>
      </c>
      <c r="B617" s="352" t="s">
        <v>919</v>
      </c>
      <c r="C617" s="352" t="s">
        <v>422</v>
      </c>
      <c r="D617" s="380"/>
      <c r="E617" s="380"/>
      <c r="F617" s="380"/>
      <c r="G617" s="228"/>
      <c r="H617" s="228"/>
      <c r="I617" s="228"/>
      <c r="J617" s="228"/>
      <c r="K617" s="228"/>
      <c r="L617" s="229"/>
      <c r="M617" s="229"/>
      <c r="N617" s="230"/>
      <c r="O617" s="230"/>
      <c r="P617" s="230"/>
      <c r="Q617" s="230">
        <v>2000000</v>
      </c>
    </row>
    <row r="618" spans="1:17">
      <c r="A618" s="225">
        <v>3110502</v>
      </c>
      <c r="B618" s="352" t="s">
        <v>920</v>
      </c>
      <c r="C618" s="352" t="s">
        <v>681</v>
      </c>
      <c r="D618" s="380"/>
      <c r="E618" s="380"/>
      <c r="F618" s="380"/>
      <c r="G618" s="228"/>
      <c r="H618" s="228"/>
      <c r="I618" s="228"/>
      <c r="J618" s="228"/>
      <c r="K618" s="228"/>
      <c r="L618" s="229"/>
      <c r="M618" s="229"/>
      <c r="N618" s="230"/>
      <c r="O618" s="230"/>
      <c r="P618" s="230"/>
      <c r="Q618" s="230">
        <v>3000000</v>
      </c>
    </row>
    <row r="619" spans="1:17">
      <c r="A619" s="225">
        <v>3110502</v>
      </c>
      <c r="B619" s="352" t="s">
        <v>921</v>
      </c>
      <c r="C619" s="352" t="s">
        <v>681</v>
      </c>
      <c r="D619" s="380"/>
      <c r="E619" s="380"/>
      <c r="F619" s="380"/>
      <c r="G619" s="228"/>
      <c r="H619" s="228"/>
      <c r="I619" s="228"/>
      <c r="J619" s="228"/>
      <c r="K619" s="228"/>
      <c r="L619" s="229"/>
      <c r="M619" s="229"/>
      <c r="N619" s="230"/>
      <c r="O619" s="230"/>
      <c r="P619" s="230"/>
      <c r="Q619" s="230">
        <v>4000000</v>
      </c>
    </row>
    <row r="620" spans="1:17">
      <c r="A620" s="225">
        <v>3110502</v>
      </c>
      <c r="B620" s="352" t="s">
        <v>922</v>
      </c>
      <c r="C620" s="352" t="s">
        <v>698</v>
      </c>
      <c r="D620" s="380"/>
      <c r="E620" s="380"/>
      <c r="F620" s="380"/>
      <c r="G620" s="228"/>
      <c r="H620" s="228"/>
      <c r="I620" s="228"/>
      <c r="J620" s="228"/>
      <c r="K620" s="228"/>
      <c r="L620" s="229"/>
      <c r="M620" s="229"/>
      <c r="N620" s="230"/>
      <c r="O620" s="230"/>
      <c r="P620" s="230"/>
      <c r="Q620" s="230">
        <v>3000000</v>
      </c>
    </row>
    <row r="621" spans="1:17">
      <c r="A621" s="225">
        <v>3110502</v>
      </c>
      <c r="B621" s="352" t="s">
        <v>923</v>
      </c>
      <c r="C621" s="352" t="s">
        <v>698</v>
      </c>
      <c r="D621" s="380"/>
      <c r="E621" s="380"/>
      <c r="F621" s="380"/>
      <c r="G621" s="228"/>
      <c r="H621" s="228"/>
      <c r="I621" s="228"/>
      <c r="J621" s="228"/>
      <c r="K621" s="228"/>
      <c r="L621" s="229"/>
      <c r="M621" s="229"/>
      <c r="N621" s="230"/>
      <c r="O621" s="230"/>
      <c r="P621" s="230"/>
      <c r="Q621" s="230">
        <v>3000000</v>
      </c>
    </row>
    <row r="622" spans="1:17">
      <c r="A622" s="225">
        <v>3110502</v>
      </c>
      <c r="B622" s="352" t="s">
        <v>924</v>
      </c>
      <c r="C622" s="352" t="s">
        <v>698</v>
      </c>
      <c r="D622" s="380"/>
      <c r="E622" s="380"/>
      <c r="F622" s="380"/>
      <c r="G622" s="228"/>
      <c r="H622" s="228"/>
      <c r="I622" s="228"/>
      <c r="J622" s="228"/>
      <c r="K622" s="228"/>
      <c r="L622" s="229"/>
      <c r="M622" s="229"/>
      <c r="N622" s="230"/>
      <c r="O622" s="230"/>
      <c r="P622" s="230"/>
      <c r="Q622" s="230">
        <v>4000000</v>
      </c>
    </row>
    <row r="623" spans="1:17">
      <c r="A623" s="225">
        <v>3110502</v>
      </c>
      <c r="B623" s="352" t="s">
        <v>925</v>
      </c>
      <c r="C623" s="352" t="s">
        <v>698</v>
      </c>
      <c r="D623" s="380"/>
      <c r="E623" s="380"/>
      <c r="F623" s="380"/>
      <c r="G623" s="228"/>
      <c r="H623" s="228"/>
      <c r="I623" s="228"/>
      <c r="J623" s="228"/>
      <c r="K623" s="228"/>
      <c r="L623" s="229"/>
      <c r="M623" s="229"/>
      <c r="N623" s="230"/>
      <c r="O623" s="230"/>
      <c r="P623" s="230"/>
      <c r="Q623" s="230">
        <v>5000000</v>
      </c>
    </row>
    <row r="624" spans="1:17">
      <c r="A624" s="225">
        <v>3110502</v>
      </c>
      <c r="B624" s="352" t="s">
        <v>926</v>
      </c>
      <c r="C624" s="352" t="s">
        <v>791</v>
      </c>
      <c r="D624" s="380"/>
      <c r="E624" s="380"/>
      <c r="F624" s="380"/>
      <c r="G624" s="228"/>
      <c r="H624" s="228"/>
      <c r="I624" s="228"/>
      <c r="J624" s="228"/>
      <c r="K624" s="228"/>
      <c r="L624" s="229"/>
      <c r="M624" s="229"/>
      <c r="N624" s="230"/>
      <c r="O624" s="230"/>
      <c r="P624" s="230"/>
      <c r="Q624" s="230">
        <v>3000000</v>
      </c>
    </row>
    <row r="625" spans="1:17">
      <c r="A625" s="225">
        <v>3110502</v>
      </c>
      <c r="B625" s="352" t="s">
        <v>927</v>
      </c>
      <c r="C625" s="352" t="s">
        <v>791</v>
      </c>
      <c r="D625" s="380"/>
      <c r="E625" s="380"/>
      <c r="F625" s="380"/>
      <c r="G625" s="228"/>
      <c r="H625" s="228"/>
      <c r="I625" s="228"/>
      <c r="J625" s="228"/>
      <c r="K625" s="228"/>
      <c r="L625" s="229"/>
      <c r="M625" s="229"/>
      <c r="N625" s="230"/>
      <c r="O625" s="230"/>
      <c r="P625" s="230"/>
      <c r="Q625" s="230">
        <v>5000000</v>
      </c>
    </row>
    <row r="626" spans="1:17">
      <c r="A626" s="225">
        <v>3110502</v>
      </c>
      <c r="B626" s="352" t="s">
        <v>928</v>
      </c>
      <c r="C626" s="352" t="s">
        <v>791</v>
      </c>
      <c r="D626" s="380"/>
      <c r="E626" s="380"/>
      <c r="F626" s="380"/>
      <c r="G626" s="228"/>
      <c r="H626" s="228"/>
      <c r="I626" s="228"/>
      <c r="J626" s="228"/>
      <c r="K626" s="228"/>
      <c r="L626" s="229"/>
      <c r="M626" s="229"/>
      <c r="N626" s="230"/>
      <c r="O626" s="230"/>
      <c r="P626" s="230"/>
      <c r="Q626" s="230">
        <v>5000000</v>
      </c>
    </row>
    <row r="627" spans="1:17">
      <c r="A627" s="225">
        <v>3110502</v>
      </c>
      <c r="B627" s="352" t="s">
        <v>929</v>
      </c>
      <c r="C627" s="352" t="s">
        <v>791</v>
      </c>
      <c r="D627" s="380"/>
      <c r="E627" s="380"/>
      <c r="F627" s="380"/>
      <c r="G627" s="228"/>
      <c r="H627" s="228"/>
      <c r="I627" s="228"/>
      <c r="J627" s="228"/>
      <c r="K627" s="228"/>
      <c r="L627" s="229"/>
      <c r="M627" s="229"/>
      <c r="N627" s="230"/>
      <c r="O627" s="230"/>
      <c r="P627" s="230"/>
      <c r="Q627" s="230">
        <v>2000000</v>
      </c>
    </row>
    <row r="628" spans="1:17">
      <c r="A628" s="225">
        <v>3110502</v>
      </c>
      <c r="B628" s="352" t="s">
        <v>930</v>
      </c>
      <c r="C628" s="352" t="s">
        <v>692</v>
      </c>
      <c r="D628" s="380"/>
      <c r="E628" s="380"/>
      <c r="F628" s="380"/>
      <c r="G628" s="228"/>
      <c r="H628" s="228"/>
      <c r="I628" s="228"/>
      <c r="J628" s="228"/>
      <c r="K628" s="228"/>
      <c r="L628" s="229"/>
      <c r="M628" s="229"/>
      <c r="N628" s="230"/>
      <c r="O628" s="230"/>
      <c r="P628" s="230"/>
      <c r="Q628" s="230">
        <v>4500000</v>
      </c>
    </row>
    <row r="629" spans="1:17">
      <c r="A629" s="225">
        <v>3110502</v>
      </c>
      <c r="B629" s="352" t="s">
        <v>931</v>
      </c>
      <c r="C629" s="352" t="s">
        <v>692</v>
      </c>
      <c r="D629" s="380"/>
      <c r="E629" s="380"/>
      <c r="F629" s="380"/>
      <c r="G629" s="228"/>
      <c r="H629" s="228"/>
      <c r="I629" s="228"/>
      <c r="J629" s="228"/>
      <c r="K629" s="228"/>
      <c r="L629" s="229"/>
      <c r="M629" s="229"/>
      <c r="N629" s="230"/>
      <c r="O629" s="230"/>
      <c r="P629" s="230"/>
      <c r="Q629" s="230">
        <v>4800000</v>
      </c>
    </row>
    <row r="630" spans="1:17">
      <c r="A630" s="225">
        <v>3110502</v>
      </c>
      <c r="B630" s="352" t="s">
        <v>932</v>
      </c>
      <c r="C630" s="352" t="s">
        <v>692</v>
      </c>
      <c r="D630" s="380"/>
      <c r="E630" s="380"/>
      <c r="F630" s="380"/>
      <c r="G630" s="228"/>
      <c r="H630" s="228"/>
      <c r="I630" s="228"/>
      <c r="J630" s="228"/>
      <c r="K630" s="228"/>
      <c r="L630" s="229"/>
      <c r="M630" s="229"/>
      <c r="N630" s="230"/>
      <c r="O630" s="230"/>
      <c r="P630" s="230"/>
      <c r="Q630" s="230">
        <v>4700000</v>
      </c>
    </row>
    <row r="631" spans="1:17">
      <c r="A631" s="225">
        <v>3110502</v>
      </c>
      <c r="B631" s="352" t="s">
        <v>933</v>
      </c>
      <c r="C631" s="352" t="s">
        <v>656</v>
      </c>
      <c r="D631" s="380"/>
      <c r="E631" s="380"/>
      <c r="F631" s="380"/>
      <c r="G631" s="228"/>
      <c r="H631" s="228"/>
      <c r="I631" s="228"/>
      <c r="J631" s="228"/>
      <c r="K631" s="228"/>
      <c r="L631" s="229"/>
      <c r="M631" s="229"/>
      <c r="N631" s="230"/>
      <c r="O631" s="230"/>
      <c r="P631" s="230"/>
      <c r="Q631" s="230">
        <v>2000000</v>
      </c>
    </row>
    <row r="632" spans="1:17">
      <c r="A632" s="225">
        <v>3110502</v>
      </c>
      <c r="B632" s="352" t="s">
        <v>934</v>
      </c>
      <c r="C632" s="352" t="s">
        <v>389</v>
      </c>
      <c r="D632" s="380"/>
      <c r="E632" s="380"/>
      <c r="F632" s="380"/>
      <c r="G632" s="228"/>
      <c r="H632" s="228"/>
      <c r="I632" s="228"/>
      <c r="J632" s="228"/>
      <c r="K632" s="228"/>
      <c r="L632" s="229"/>
      <c r="M632" s="229"/>
      <c r="N632" s="230"/>
      <c r="O632" s="230"/>
      <c r="P632" s="230"/>
      <c r="Q632" s="230">
        <v>3000000</v>
      </c>
    </row>
    <row r="633" spans="1:17">
      <c r="A633" s="225">
        <v>3110502</v>
      </c>
      <c r="B633" s="352" t="s">
        <v>935</v>
      </c>
      <c r="C633" s="352" t="s">
        <v>389</v>
      </c>
      <c r="D633" s="380"/>
      <c r="E633" s="380"/>
      <c r="F633" s="380"/>
      <c r="G633" s="228"/>
      <c r="H633" s="228"/>
      <c r="I633" s="228"/>
      <c r="J633" s="228"/>
      <c r="K633" s="228"/>
      <c r="L633" s="229"/>
      <c r="M633" s="229"/>
      <c r="N633" s="230"/>
      <c r="O633" s="230"/>
      <c r="P633" s="230"/>
      <c r="Q633" s="230">
        <v>3000000</v>
      </c>
    </row>
    <row r="634" spans="1:17">
      <c r="A634" s="225">
        <v>3110502</v>
      </c>
      <c r="B634" s="352" t="s">
        <v>936</v>
      </c>
      <c r="C634" s="352" t="s">
        <v>389</v>
      </c>
      <c r="D634" s="380"/>
      <c r="E634" s="380"/>
      <c r="F634" s="380"/>
      <c r="G634" s="228"/>
      <c r="H634" s="228"/>
      <c r="I634" s="228"/>
      <c r="J634" s="228"/>
      <c r="K634" s="228"/>
      <c r="L634" s="229"/>
      <c r="M634" s="229"/>
      <c r="N634" s="230"/>
      <c r="O634" s="230"/>
      <c r="P634" s="230"/>
      <c r="Q634" s="230">
        <v>500000</v>
      </c>
    </row>
    <row r="635" spans="1:17">
      <c r="A635" s="225">
        <v>3110502</v>
      </c>
      <c r="B635" s="352" t="s">
        <v>937</v>
      </c>
      <c r="C635" s="352" t="s">
        <v>679</v>
      </c>
      <c r="D635" s="380"/>
      <c r="E635" s="380"/>
      <c r="F635" s="380"/>
      <c r="G635" s="228"/>
      <c r="H635" s="228"/>
      <c r="I635" s="228"/>
      <c r="J635" s="228"/>
      <c r="K635" s="228"/>
      <c r="L635" s="229"/>
      <c r="M635" s="229"/>
      <c r="N635" s="230"/>
      <c r="O635" s="230"/>
      <c r="P635" s="230"/>
      <c r="Q635" s="230">
        <v>1600000</v>
      </c>
    </row>
    <row r="636" spans="1:17">
      <c r="A636" s="225">
        <v>3110502</v>
      </c>
      <c r="B636" s="352" t="s">
        <v>938</v>
      </c>
      <c r="C636" s="352" t="s">
        <v>679</v>
      </c>
      <c r="D636" s="380"/>
      <c r="E636" s="380"/>
      <c r="F636" s="380"/>
      <c r="G636" s="228"/>
      <c r="H636" s="228"/>
      <c r="I636" s="228"/>
      <c r="J636" s="228"/>
      <c r="K636" s="228"/>
      <c r="L636" s="229"/>
      <c r="M636" s="229"/>
      <c r="N636" s="230"/>
      <c r="O636" s="230"/>
      <c r="P636" s="230"/>
      <c r="Q636" s="230">
        <v>2500000</v>
      </c>
    </row>
    <row r="637" spans="1:17">
      <c r="A637" s="225">
        <v>3110502</v>
      </c>
      <c r="B637" s="352" t="s">
        <v>939</v>
      </c>
      <c r="C637" s="352" t="s">
        <v>679</v>
      </c>
      <c r="D637" s="380"/>
      <c r="E637" s="380"/>
      <c r="F637" s="380"/>
      <c r="G637" s="228"/>
      <c r="H637" s="228"/>
      <c r="I637" s="228"/>
      <c r="J637" s="228"/>
      <c r="K637" s="228"/>
      <c r="L637" s="229"/>
      <c r="M637" s="229"/>
      <c r="N637" s="230"/>
      <c r="O637" s="230"/>
      <c r="P637" s="230"/>
      <c r="Q637" s="230">
        <v>5000000</v>
      </c>
    </row>
    <row r="638" spans="1:17">
      <c r="A638" s="225">
        <v>3110502</v>
      </c>
      <c r="B638" s="352" t="s">
        <v>940</v>
      </c>
      <c r="C638" s="352" t="s">
        <v>679</v>
      </c>
      <c r="D638" s="380"/>
      <c r="E638" s="380"/>
      <c r="F638" s="380"/>
      <c r="G638" s="228"/>
      <c r="H638" s="228"/>
      <c r="I638" s="228"/>
      <c r="J638" s="228"/>
      <c r="K638" s="228"/>
      <c r="L638" s="229"/>
      <c r="M638" s="229"/>
      <c r="N638" s="230"/>
      <c r="O638" s="230"/>
      <c r="P638" s="230"/>
      <c r="Q638" s="230">
        <v>1200000</v>
      </c>
    </row>
    <row r="639" spans="1:17">
      <c r="A639" s="225">
        <v>3110502</v>
      </c>
      <c r="B639" s="352" t="s">
        <v>941</v>
      </c>
      <c r="C639" s="352" t="s">
        <v>679</v>
      </c>
      <c r="D639" s="380"/>
      <c r="E639" s="380"/>
      <c r="F639" s="380"/>
      <c r="G639" s="228"/>
      <c r="H639" s="228"/>
      <c r="I639" s="228"/>
      <c r="J639" s="228"/>
      <c r="K639" s="228"/>
      <c r="L639" s="229"/>
      <c r="M639" s="229"/>
      <c r="N639" s="230"/>
      <c r="O639" s="230"/>
      <c r="P639" s="230"/>
      <c r="Q639" s="230">
        <v>600000</v>
      </c>
    </row>
    <row r="640" spans="1:17">
      <c r="A640" s="225">
        <v>3110502</v>
      </c>
      <c r="B640" s="352" t="s">
        <v>942</v>
      </c>
      <c r="C640" s="352" t="s">
        <v>803</v>
      </c>
      <c r="D640" s="380"/>
      <c r="E640" s="380"/>
      <c r="F640" s="380"/>
      <c r="G640" s="228"/>
      <c r="H640" s="228"/>
      <c r="I640" s="228"/>
      <c r="J640" s="228"/>
      <c r="K640" s="228"/>
      <c r="L640" s="229"/>
      <c r="M640" s="229"/>
      <c r="N640" s="230"/>
      <c r="O640" s="230"/>
      <c r="P640" s="230"/>
      <c r="Q640" s="230">
        <v>4700000</v>
      </c>
    </row>
    <row r="641" spans="1:17">
      <c r="A641" s="225">
        <v>3110502</v>
      </c>
      <c r="B641" s="352" t="s">
        <v>943</v>
      </c>
      <c r="C641" s="352" t="s">
        <v>803</v>
      </c>
      <c r="D641" s="380"/>
      <c r="E641" s="380"/>
      <c r="F641" s="380"/>
      <c r="G641" s="228"/>
      <c r="H641" s="228"/>
      <c r="I641" s="228"/>
      <c r="J641" s="228"/>
      <c r="K641" s="228"/>
      <c r="L641" s="229"/>
      <c r="M641" s="229"/>
      <c r="N641" s="230"/>
      <c r="O641" s="230"/>
      <c r="P641" s="230"/>
      <c r="Q641" s="230">
        <v>1200000</v>
      </c>
    </row>
    <row r="642" spans="1:17">
      <c r="A642" s="225">
        <v>3110502</v>
      </c>
      <c r="B642" s="352" t="s">
        <v>944</v>
      </c>
      <c r="C642" s="352" t="s">
        <v>803</v>
      </c>
      <c r="D642" s="380"/>
      <c r="E642" s="380"/>
      <c r="F642" s="380"/>
      <c r="G642" s="228"/>
      <c r="H642" s="228"/>
      <c r="I642" s="228"/>
      <c r="J642" s="228"/>
      <c r="K642" s="228"/>
      <c r="L642" s="229"/>
      <c r="M642" s="229"/>
      <c r="N642" s="230"/>
      <c r="O642" s="230"/>
      <c r="P642" s="230"/>
      <c r="Q642" s="230">
        <v>2500000</v>
      </c>
    </row>
    <row r="643" spans="1:17">
      <c r="A643" s="225">
        <v>3110502</v>
      </c>
      <c r="B643" s="352" t="s">
        <v>945</v>
      </c>
      <c r="C643" s="352" t="s">
        <v>391</v>
      </c>
      <c r="D643" s="380"/>
      <c r="E643" s="380"/>
      <c r="F643" s="380"/>
      <c r="G643" s="228"/>
      <c r="H643" s="228"/>
      <c r="I643" s="228"/>
      <c r="J643" s="228"/>
      <c r="K643" s="228"/>
      <c r="L643" s="229"/>
      <c r="M643" s="229"/>
      <c r="N643" s="230"/>
      <c r="O643" s="230"/>
      <c r="P643" s="230"/>
      <c r="Q643" s="230">
        <v>4000000</v>
      </c>
    </row>
    <row r="644" spans="1:17">
      <c r="A644" s="225">
        <v>3110502</v>
      </c>
      <c r="B644" s="352" t="s">
        <v>946</v>
      </c>
      <c r="C644" s="352" t="s">
        <v>391</v>
      </c>
      <c r="D644" s="380"/>
      <c r="E644" s="380"/>
      <c r="F644" s="380"/>
      <c r="G644" s="228"/>
      <c r="H644" s="228"/>
      <c r="I644" s="228"/>
      <c r="J644" s="228"/>
      <c r="K644" s="228"/>
      <c r="L644" s="229"/>
      <c r="M644" s="229"/>
      <c r="N644" s="230"/>
      <c r="O644" s="230"/>
      <c r="P644" s="230"/>
      <c r="Q644" s="230">
        <v>4000000</v>
      </c>
    </row>
    <row r="645" spans="1:17">
      <c r="A645" s="225">
        <v>3110502</v>
      </c>
      <c r="B645" s="352" t="s">
        <v>947</v>
      </c>
      <c r="C645" s="352" t="s">
        <v>391</v>
      </c>
      <c r="D645" s="380"/>
      <c r="E645" s="380"/>
      <c r="F645" s="380"/>
      <c r="G645" s="228"/>
      <c r="H645" s="228"/>
      <c r="I645" s="228"/>
      <c r="J645" s="228"/>
      <c r="K645" s="228"/>
      <c r="L645" s="229"/>
      <c r="M645" s="229"/>
      <c r="N645" s="230"/>
      <c r="O645" s="230"/>
      <c r="P645" s="230"/>
      <c r="Q645" s="230">
        <v>1000000</v>
      </c>
    </row>
    <row r="646" spans="1:17">
      <c r="A646" s="225">
        <v>3110502</v>
      </c>
      <c r="B646" s="352" t="s">
        <v>948</v>
      </c>
      <c r="C646" s="352" t="s">
        <v>391</v>
      </c>
      <c r="D646" s="380"/>
      <c r="E646" s="380"/>
      <c r="F646" s="380"/>
      <c r="G646" s="228"/>
      <c r="H646" s="228"/>
      <c r="I646" s="228"/>
      <c r="J646" s="228"/>
      <c r="K646" s="228"/>
      <c r="L646" s="229"/>
      <c r="M646" s="229"/>
      <c r="N646" s="230"/>
      <c r="O646" s="230"/>
      <c r="P646" s="230"/>
      <c r="Q646" s="230">
        <v>1000000</v>
      </c>
    </row>
    <row r="647" spans="1:17">
      <c r="A647" s="225">
        <v>3110502</v>
      </c>
      <c r="B647" s="352" t="s">
        <v>949</v>
      </c>
      <c r="C647" s="352" t="s">
        <v>639</v>
      </c>
      <c r="D647" s="380"/>
      <c r="E647" s="380"/>
      <c r="F647" s="380"/>
      <c r="G647" s="228"/>
      <c r="H647" s="228"/>
      <c r="I647" s="228"/>
      <c r="J647" s="228"/>
      <c r="K647" s="228"/>
      <c r="L647" s="229"/>
      <c r="M647" s="229"/>
      <c r="N647" s="230"/>
      <c r="O647" s="230"/>
      <c r="P647" s="230"/>
      <c r="Q647" s="230">
        <v>4000000</v>
      </c>
    </row>
    <row r="648" spans="1:17">
      <c r="A648" s="225">
        <v>3110502</v>
      </c>
      <c r="B648" s="352" t="s">
        <v>950</v>
      </c>
      <c r="C648" s="352" t="s">
        <v>639</v>
      </c>
      <c r="D648" s="380"/>
      <c r="E648" s="380"/>
      <c r="F648" s="380"/>
      <c r="G648" s="228"/>
      <c r="H648" s="228"/>
      <c r="I648" s="228"/>
      <c r="J648" s="228"/>
      <c r="K648" s="228"/>
      <c r="L648" s="229"/>
      <c r="M648" s="229"/>
      <c r="N648" s="230"/>
      <c r="O648" s="230"/>
      <c r="P648" s="230"/>
      <c r="Q648" s="230">
        <v>2000000</v>
      </c>
    </row>
    <row r="649" spans="1:17">
      <c r="A649" s="225">
        <v>3110502</v>
      </c>
      <c r="B649" s="352" t="s">
        <v>951</v>
      </c>
      <c r="C649" s="352" t="s">
        <v>639</v>
      </c>
      <c r="D649" s="380"/>
      <c r="E649" s="380"/>
      <c r="F649" s="380"/>
      <c r="G649" s="228"/>
      <c r="H649" s="228"/>
      <c r="I649" s="228"/>
      <c r="J649" s="228"/>
      <c r="K649" s="228"/>
      <c r="L649" s="229"/>
      <c r="M649" s="229"/>
      <c r="N649" s="230"/>
      <c r="O649" s="230"/>
      <c r="P649" s="230"/>
      <c r="Q649" s="230">
        <v>4000000</v>
      </c>
    </row>
    <row r="650" spans="1:17">
      <c r="A650" s="225">
        <v>3110502</v>
      </c>
      <c r="B650" s="352" t="s">
        <v>952</v>
      </c>
      <c r="C650" s="352" t="s">
        <v>539</v>
      </c>
      <c r="D650" s="380"/>
      <c r="E650" s="380"/>
      <c r="F650" s="380"/>
      <c r="G650" s="228"/>
      <c r="H650" s="228"/>
      <c r="I650" s="228"/>
      <c r="J650" s="228"/>
      <c r="K650" s="228"/>
      <c r="L650" s="229"/>
      <c r="M650" s="229"/>
      <c r="N650" s="230"/>
      <c r="O650" s="230"/>
      <c r="P650" s="230"/>
      <c r="Q650" s="230">
        <v>5000000</v>
      </c>
    </row>
    <row r="651" spans="1:17">
      <c r="A651" s="225">
        <v>3110502</v>
      </c>
      <c r="B651" s="352" t="s">
        <v>953</v>
      </c>
      <c r="C651" s="352" t="s">
        <v>539</v>
      </c>
      <c r="D651" s="380"/>
      <c r="E651" s="380"/>
      <c r="F651" s="380"/>
      <c r="G651" s="228"/>
      <c r="H651" s="228"/>
      <c r="I651" s="228"/>
      <c r="J651" s="228"/>
      <c r="K651" s="228"/>
      <c r="L651" s="229"/>
      <c r="M651" s="229"/>
      <c r="N651" s="230"/>
      <c r="O651" s="230"/>
      <c r="P651" s="230"/>
      <c r="Q651" s="230">
        <v>600000</v>
      </c>
    </row>
    <row r="652" spans="1:17">
      <c r="A652" s="225">
        <v>3110502</v>
      </c>
      <c r="B652" s="352" t="s">
        <v>954</v>
      </c>
      <c r="C652" s="352" t="s">
        <v>539</v>
      </c>
      <c r="D652" s="380"/>
      <c r="E652" s="380"/>
      <c r="F652" s="380"/>
      <c r="G652" s="228"/>
      <c r="H652" s="228"/>
      <c r="I652" s="228"/>
      <c r="J652" s="228"/>
      <c r="K652" s="228"/>
      <c r="L652" s="229"/>
      <c r="M652" s="229"/>
      <c r="N652" s="230"/>
      <c r="O652" s="230"/>
      <c r="P652" s="230"/>
      <c r="Q652" s="230">
        <v>1000000</v>
      </c>
    </row>
    <row r="653" spans="1:17">
      <c r="A653" s="225">
        <v>3110502</v>
      </c>
      <c r="B653" s="352" t="s">
        <v>955</v>
      </c>
      <c r="C653" s="352" t="s">
        <v>539</v>
      </c>
      <c r="D653" s="380"/>
      <c r="E653" s="380"/>
      <c r="F653" s="380"/>
      <c r="G653" s="228"/>
      <c r="H653" s="228"/>
      <c r="I653" s="228"/>
      <c r="J653" s="228"/>
      <c r="K653" s="228"/>
      <c r="L653" s="229"/>
      <c r="M653" s="229"/>
      <c r="N653" s="230"/>
      <c r="O653" s="230"/>
      <c r="P653" s="230"/>
      <c r="Q653" s="230">
        <v>5000000</v>
      </c>
    </row>
    <row r="654" spans="1:17">
      <c r="A654" s="225">
        <v>3110502</v>
      </c>
      <c r="B654" s="352" t="s">
        <v>956</v>
      </c>
      <c r="C654" s="352" t="s">
        <v>658</v>
      </c>
      <c r="D654" s="380"/>
      <c r="E654" s="380"/>
      <c r="F654" s="380"/>
      <c r="G654" s="228"/>
      <c r="H654" s="228"/>
      <c r="I654" s="228"/>
      <c r="J654" s="228"/>
      <c r="K654" s="228"/>
      <c r="L654" s="229"/>
      <c r="M654" s="229"/>
      <c r="N654" s="230"/>
      <c r="O654" s="230"/>
      <c r="P654" s="230"/>
      <c r="Q654" s="230">
        <v>3000000</v>
      </c>
    </row>
    <row r="655" spans="1:17">
      <c r="A655" s="225">
        <v>3110502</v>
      </c>
      <c r="B655" s="352" t="s">
        <v>957</v>
      </c>
      <c r="C655" s="352" t="s">
        <v>658</v>
      </c>
      <c r="D655" s="380"/>
      <c r="E655" s="380"/>
      <c r="F655" s="380"/>
      <c r="G655" s="228"/>
      <c r="H655" s="228"/>
      <c r="I655" s="228"/>
      <c r="J655" s="228"/>
      <c r="K655" s="228"/>
      <c r="L655" s="229"/>
      <c r="M655" s="229"/>
      <c r="N655" s="230"/>
      <c r="O655" s="230"/>
      <c r="P655" s="230"/>
      <c r="Q655" s="230">
        <v>5000000</v>
      </c>
    </row>
    <row r="656" spans="1:17">
      <c r="A656" s="225">
        <v>3110502</v>
      </c>
      <c r="B656" s="352" t="s">
        <v>958</v>
      </c>
      <c r="C656" s="352" t="s">
        <v>658</v>
      </c>
      <c r="D656" s="380"/>
      <c r="E656" s="380"/>
      <c r="F656" s="380"/>
      <c r="G656" s="228"/>
      <c r="H656" s="228"/>
      <c r="I656" s="228"/>
      <c r="J656" s="228"/>
      <c r="K656" s="228"/>
      <c r="L656" s="229"/>
      <c r="M656" s="229"/>
      <c r="N656" s="230"/>
      <c r="O656" s="230"/>
      <c r="P656" s="230"/>
      <c r="Q656" s="230">
        <v>3000000</v>
      </c>
    </row>
    <row r="657" spans="1:17">
      <c r="A657" s="225">
        <v>3110502</v>
      </c>
      <c r="B657" s="352" t="s">
        <v>959</v>
      </c>
      <c r="C657" s="352" t="s">
        <v>658</v>
      </c>
      <c r="D657" s="380"/>
      <c r="E657" s="380"/>
      <c r="F657" s="380"/>
      <c r="G657" s="228"/>
      <c r="H657" s="228"/>
      <c r="I657" s="228"/>
      <c r="J657" s="228"/>
      <c r="K657" s="228"/>
      <c r="L657" s="229"/>
      <c r="M657" s="229"/>
      <c r="N657" s="230"/>
      <c r="O657" s="230"/>
      <c r="P657" s="230"/>
      <c r="Q657" s="230">
        <v>1500000</v>
      </c>
    </row>
    <row r="658" spans="1:17">
      <c r="A658" s="225">
        <v>3110502</v>
      </c>
      <c r="B658" s="352" t="s">
        <v>960</v>
      </c>
      <c r="C658" s="352" t="s">
        <v>961</v>
      </c>
      <c r="D658" s="380"/>
      <c r="E658" s="380"/>
      <c r="F658" s="380"/>
      <c r="G658" s="228"/>
      <c r="H658" s="228"/>
      <c r="I658" s="228"/>
      <c r="J658" s="228"/>
      <c r="K658" s="228"/>
      <c r="L658" s="229"/>
      <c r="M658" s="229"/>
      <c r="N658" s="230"/>
      <c r="O658" s="230"/>
      <c r="P658" s="230"/>
      <c r="Q658" s="230">
        <v>1500000</v>
      </c>
    </row>
    <row r="659" spans="1:17">
      <c r="A659" s="225">
        <v>3110502</v>
      </c>
      <c r="B659" s="352" t="s">
        <v>962</v>
      </c>
      <c r="C659" s="352" t="s">
        <v>961</v>
      </c>
      <c r="D659" s="380"/>
      <c r="E659" s="380"/>
      <c r="F659" s="380"/>
      <c r="G659" s="228"/>
      <c r="H659" s="228"/>
      <c r="I659" s="228"/>
      <c r="J659" s="228"/>
      <c r="K659" s="228"/>
      <c r="L659" s="229"/>
      <c r="M659" s="229"/>
      <c r="N659" s="230"/>
      <c r="O659" s="230"/>
      <c r="P659" s="230"/>
      <c r="Q659" s="230">
        <v>3000000</v>
      </c>
    </row>
    <row r="660" spans="1:17">
      <c r="A660" s="225">
        <v>3110502</v>
      </c>
      <c r="B660" s="352" t="s">
        <v>963</v>
      </c>
      <c r="C660" s="352" t="s">
        <v>961</v>
      </c>
      <c r="D660" s="380"/>
      <c r="E660" s="380"/>
      <c r="F660" s="380"/>
      <c r="G660" s="228"/>
      <c r="H660" s="228"/>
      <c r="I660" s="228"/>
      <c r="J660" s="228"/>
      <c r="K660" s="228"/>
      <c r="L660" s="229"/>
      <c r="M660" s="229"/>
      <c r="N660" s="230"/>
      <c r="O660" s="230"/>
      <c r="P660" s="230"/>
      <c r="Q660" s="230">
        <v>1500000</v>
      </c>
    </row>
    <row r="661" spans="1:17">
      <c r="A661" s="225">
        <v>3110502</v>
      </c>
      <c r="B661" s="352" t="s">
        <v>964</v>
      </c>
      <c r="C661" s="352" t="s">
        <v>961</v>
      </c>
      <c r="D661" s="380"/>
      <c r="E661" s="380"/>
      <c r="F661" s="380"/>
      <c r="G661" s="228"/>
      <c r="H661" s="228"/>
      <c r="I661" s="228"/>
      <c r="J661" s="228"/>
      <c r="K661" s="228"/>
      <c r="L661" s="229"/>
      <c r="M661" s="229"/>
      <c r="N661" s="230"/>
      <c r="O661" s="230"/>
      <c r="P661" s="230"/>
      <c r="Q661" s="230">
        <v>1500000</v>
      </c>
    </row>
    <row r="662" spans="1:17">
      <c r="A662" s="225">
        <v>3110502</v>
      </c>
      <c r="B662" s="352" t="s">
        <v>965</v>
      </c>
      <c r="C662" s="352" t="s">
        <v>233</v>
      </c>
      <c r="D662" s="380"/>
      <c r="E662" s="380"/>
      <c r="F662" s="380"/>
      <c r="G662" s="228"/>
      <c r="H662" s="228"/>
      <c r="I662" s="228"/>
      <c r="J662" s="228"/>
      <c r="K662" s="228"/>
      <c r="L662" s="229"/>
      <c r="M662" s="229"/>
      <c r="N662" s="230"/>
      <c r="O662" s="230"/>
      <c r="P662" s="230"/>
      <c r="Q662" s="230">
        <v>2500000</v>
      </c>
    </row>
    <row r="663" spans="1:17">
      <c r="A663" s="225">
        <v>3110502</v>
      </c>
      <c r="B663" s="352" t="s">
        <v>966</v>
      </c>
      <c r="C663" s="352" t="s">
        <v>660</v>
      </c>
      <c r="D663" s="380"/>
      <c r="E663" s="380"/>
      <c r="F663" s="380"/>
      <c r="G663" s="228"/>
      <c r="H663" s="228"/>
      <c r="I663" s="228"/>
      <c r="J663" s="228"/>
      <c r="K663" s="228"/>
      <c r="L663" s="229"/>
      <c r="M663" s="229"/>
      <c r="N663" s="230"/>
      <c r="O663" s="230"/>
      <c r="P663" s="230"/>
      <c r="Q663" s="230">
        <v>3000000</v>
      </c>
    </row>
    <row r="664" spans="1:17">
      <c r="A664" s="225">
        <v>3110502</v>
      </c>
      <c r="B664" s="352" t="s">
        <v>967</v>
      </c>
      <c r="C664" s="352" t="s">
        <v>660</v>
      </c>
      <c r="D664" s="380"/>
      <c r="E664" s="380"/>
      <c r="F664" s="380"/>
      <c r="G664" s="228"/>
      <c r="H664" s="228"/>
      <c r="I664" s="228"/>
      <c r="J664" s="228"/>
      <c r="K664" s="228"/>
      <c r="L664" s="229"/>
      <c r="M664" s="229"/>
      <c r="N664" s="230"/>
      <c r="O664" s="230"/>
      <c r="P664" s="230"/>
      <c r="Q664" s="230">
        <v>3000000</v>
      </c>
    </row>
    <row r="665" spans="1:17">
      <c r="A665" s="225">
        <v>3110502</v>
      </c>
      <c r="B665" s="352" t="s">
        <v>968</v>
      </c>
      <c r="C665" s="352" t="s">
        <v>969</v>
      </c>
      <c r="D665" s="380"/>
      <c r="E665" s="380"/>
      <c r="F665" s="380"/>
      <c r="G665" s="228"/>
      <c r="H665" s="228"/>
      <c r="I665" s="228"/>
      <c r="J665" s="228"/>
      <c r="K665" s="228"/>
      <c r="L665" s="229"/>
      <c r="M665" s="229"/>
      <c r="N665" s="230"/>
      <c r="O665" s="230"/>
      <c r="P665" s="230"/>
      <c r="Q665" s="230">
        <v>4000000</v>
      </c>
    </row>
    <row r="666" spans="1:17">
      <c r="A666" s="225">
        <v>3110502</v>
      </c>
      <c r="B666" s="352" t="s">
        <v>970</v>
      </c>
      <c r="C666" s="352" t="s">
        <v>969</v>
      </c>
      <c r="D666" s="380"/>
      <c r="E666" s="380"/>
      <c r="F666" s="380"/>
      <c r="G666" s="228"/>
      <c r="H666" s="228"/>
      <c r="I666" s="228"/>
      <c r="J666" s="228"/>
      <c r="K666" s="228"/>
      <c r="L666" s="229"/>
      <c r="M666" s="229"/>
      <c r="N666" s="230"/>
      <c r="O666" s="230"/>
      <c r="P666" s="230"/>
      <c r="Q666" s="230">
        <v>4000000</v>
      </c>
    </row>
    <row r="667" spans="1:17">
      <c r="A667" s="225">
        <v>3110502</v>
      </c>
      <c r="B667" s="352" t="s">
        <v>971</v>
      </c>
      <c r="C667" s="352" t="s">
        <v>969</v>
      </c>
      <c r="D667" s="380"/>
      <c r="E667" s="380"/>
      <c r="F667" s="380"/>
      <c r="G667" s="228"/>
      <c r="H667" s="228"/>
      <c r="I667" s="228"/>
      <c r="J667" s="228"/>
      <c r="K667" s="228"/>
      <c r="L667" s="229"/>
      <c r="M667" s="229"/>
      <c r="N667" s="230"/>
      <c r="O667" s="230"/>
      <c r="P667" s="230"/>
      <c r="Q667" s="230">
        <v>4000000</v>
      </c>
    </row>
    <row r="668" spans="1:17">
      <c r="A668" s="225">
        <v>3110502</v>
      </c>
      <c r="B668" s="352" t="s">
        <v>972</v>
      </c>
      <c r="C668" s="352" t="s">
        <v>969</v>
      </c>
      <c r="D668" s="380"/>
      <c r="E668" s="380"/>
      <c r="F668" s="380"/>
      <c r="G668" s="228"/>
      <c r="H668" s="228"/>
      <c r="I668" s="228"/>
      <c r="J668" s="228"/>
      <c r="K668" s="228"/>
      <c r="L668" s="229"/>
      <c r="M668" s="229"/>
      <c r="N668" s="230"/>
      <c r="O668" s="230"/>
      <c r="P668" s="230"/>
      <c r="Q668" s="230">
        <v>4000000</v>
      </c>
    </row>
    <row r="669" spans="1:17">
      <c r="A669" s="225">
        <v>3110502</v>
      </c>
      <c r="B669" s="352" t="s">
        <v>973</v>
      </c>
      <c r="C669" s="352" t="s">
        <v>969</v>
      </c>
      <c r="D669" s="380"/>
      <c r="E669" s="380"/>
      <c r="F669" s="380"/>
      <c r="G669" s="228"/>
      <c r="H669" s="228"/>
      <c r="I669" s="228"/>
      <c r="J669" s="228"/>
      <c r="K669" s="228"/>
      <c r="L669" s="229"/>
      <c r="M669" s="229"/>
      <c r="N669" s="230"/>
      <c r="O669" s="230"/>
      <c r="P669" s="230"/>
      <c r="Q669" s="230">
        <v>700000</v>
      </c>
    </row>
    <row r="670" spans="1:17">
      <c r="A670" s="225">
        <v>3110502</v>
      </c>
      <c r="B670" s="352" t="s">
        <v>974</v>
      </c>
      <c r="C670" s="352" t="s">
        <v>969</v>
      </c>
      <c r="D670" s="380"/>
      <c r="E670" s="380"/>
      <c r="F670" s="380"/>
      <c r="G670" s="228"/>
      <c r="H670" s="228"/>
      <c r="I670" s="228"/>
      <c r="J670" s="228"/>
      <c r="K670" s="228"/>
      <c r="L670" s="229"/>
      <c r="M670" s="229"/>
      <c r="N670" s="230"/>
      <c r="O670" s="230"/>
      <c r="P670" s="230"/>
      <c r="Q670" s="230">
        <v>700000</v>
      </c>
    </row>
    <row r="671" spans="1:17">
      <c r="A671" s="225">
        <v>3110502</v>
      </c>
      <c r="B671" s="352" t="s">
        <v>975</v>
      </c>
      <c r="C671" s="352" t="s">
        <v>969</v>
      </c>
      <c r="D671" s="380"/>
      <c r="E671" s="380"/>
      <c r="F671" s="380"/>
      <c r="G671" s="228"/>
      <c r="H671" s="228"/>
      <c r="I671" s="228"/>
      <c r="J671" s="228"/>
      <c r="K671" s="228"/>
      <c r="L671" s="229"/>
      <c r="M671" s="229"/>
      <c r="N671" s="230"/>
      <c r="O671" s="230"/>
      <c r="P671" s="230"/>
      <c r="Q671" s="230">
        <v>1900000</v>
      </c>
    </row>
    <row r="672" spans="1:17">
      <c r="A672" s="225">
        <v>3110502</v>
      </c>
      <c r="B672" s="352" t="s">
        <v>976</v>
      </c>
      <c r="C672" s="352" t="s">
        <v>969</v>
      </c>
      <c r="D672" s="380"/>
      <c r="E672" s="380"/>
      <c r="F672" s="380"/>
      <c r="G672" s="228"/>
      <c r="H672" s="228"/>
      <c r="I672" s="228"/>
      <c r="J672" s="228"/>
      <c r="K672" s="228"/>
      <c r="L672" s="229"/>
      <c r="M672" s="229"/>
      <c r="N672" s="230"/>
      <c r="O672" s="230"/>
      <c r="P672" s="230"/>
      <c r="Q672" s="230">
        <v>700000</v>
      </c>
    </row>
    <row r="673" spans="1:17">
      <c r="A673" s="225">
        <v>3110502</v>
      </c>
      <c r="B673" s="352" t="s">
        <v>977</v>
      </c>
      <c r="C673" s="352" t="s">
        <v>259</v>
      </c>
      <c r="D673" s="380"/>
      <c r="E673" s="380"/>
      <c r="F673" s="380"/>
      <c r="G673" s="228"/>
      <c r="H673" s="228"/>
      <c r="I673" s="228"/>
      <c r="J673" s="228"/>
      <c r="K673" s="228"/>
      <c r="L673" s="229"/>
      <c r="M673" s="229"/>
      <c r="N673" s="230"/>
      <c r="O673" s="230"/>
      <c r="P673" s="230"/>
      <c r="Q673" s="230">
        <v>4000000</v>
      </c>
    </row>
    <row r="674" spans="1:17">
      <c r="A674" s="225">
        <v>3110502</v>
      </c>
      <c r="B674" s="352" t="s">
        <v>978</v>
      </c>
      <c r="C674" s="352" t="s">
        <v>259</v>
      </c>
      <c r="D674" s="380"/>
      <c r="E674" s="380"/>
      <c r="F674" s="380"/>
      <c r="G674" s="228"/>
      <c r="H674" s="228"/>
      <c r="I674" s="228"/>
      <c r="J674" s="228"/>
      <c r="K674" s="228"/>
      <c r="L674" s="229"/>
      <c r="M674" s="229"/>
      <c r="N674" s="230"/>
      <c r="O674" s="230"/>
      <c r="P674" s="230"/>
      <c r="Q674" s="230">
        <v>4000000</v>
      </c>
    </row>
    <row r="675" spans="1:17">
      <c r="A675" s="225">
        <v>3110502</v>
      </c>
      <c r="B675" s="352" t="s">
        <v>979</v>
      </c>
      <c r="C675" s="352" t="s">
        <v>675</v>
      </c>
      <c r="D675" s="380"/>
      <c r="E675" s="380"/>
      <c r="F675" s="380"/>
      <c r="G675" s="228"/>
      <c r="H675" s="228"/>
      <c r="I675" s="228"/>
      <c r="J675" s="228"/>
      <c r="K675" s="228"/>
      <c r="L675" s="229"/>
      <c r="M675" s="229"/>
      <c r="N675" s="230"/>
      <c r="O675" s="230"/>
      <c r="P675" s="230"/>
      <c r="Q675" s="230">
        <v>2000000</v>
      </c>
    </row>
    <row r="676" spans="1:17">
      <c r="A676" s="225">
        <v>3110502</v>
      </c>
      <c r="B676" s="352" t="s">
        <v>980</v>
      </c>
      <c r="C676" s="352" t="s">
        <v>675</v>
      </c>
      <c r="D676" s="380"/>
      <c r="E676" s="380"/>
      <c r="F676" s="380"/>
      <c r="G676" s="228"/>
      <c r="H676" s="228"/>
      <c r="I676" s="228"/>
      <c r="J676" s="228"/>
      <c r="K676" s="228"/>
      <c r="L676" s="229"/>
      <c r="M676" s="229"/>
      <c r="N676" s="230"/>
      <c r="O676" s="230"/>
      <c r="P676" s="230"/>
      <c r="Q676" s="230">
        <v>2000000</v>
      </c>
    </row>
    <row r="677" spans="1:17">
      <c r="A677" s="225">
        <v>3110502</v>
      </c>
      <c r="B677" s="352" t="s">
        <v>981</v>
      </c>
      <c r="C677" s="352" t="s">
        <v>675</v>
      </c>
      <c r="D677" s="380"/>
      <c r="E677" s="380"/>
      <c r="F677" s="380"/>
      <c r="G677" s="228"/>
      <c r="H677" s="228"/>
      <c r="I677" s="228"/>
      <c r="J677" s="228"/>
      <c r="K677" s="228"/>
      <c r="L677" s="229"/>
      <c r="M677" s="229"/>
      <c r="N677" s="230"/>
      <c r="O677" s="230"/>
      <c r="P677" s="230"/>
      <c r="Q677" s="230">
        <v>2700000</v>
      </c>
    </row>
    <row r="678" spans="1:17">
      <c r="A678" s="225">
        <v>3110502</v>
      </c>
      <c r="B678" s="352" t="s">
        <v>982</v>
      </c>
      <c r="C678" s="352" t="s">
        <v>257</v>
      </c>
      <c r="D678" s="380"/>
      <c r="E678" s="380"/>
      <c r="F678" s="380"/>
      <c r="G678" s="228"/>
      <c r="H678" s="228"/>
      <c r="I678" s="228"/>
      <c r="J678" s="228"/>
      <c r="K678" s="228"/>
      <c r="L678" s="229"/>
      <c r="M678" s="229"/>
      <c r="N678" s="230"/>
      <c r="O678" s="230"/>
      <c r="P678" s="230"/>
      <c r="Q678" s="230">
        <v>2000000</v>
      </c>
    </row>
    <row r="679" spans="1:17">
      <c r="A679" s="225">
        <v>3110502</v>
      </c>
      <c r="B679" s="352" t="s">
        <v>983</v>
      </c>
      <c r="C679" s="352" t="s">
        <v>257</v>
      </c>
      <c r="D679" s="380"/>
      <c r="E679" s="380"/>
      <c r="F679" s="380"/>
      <c r="G679" s="228"/>
      <c r="H679" s="228"/>
      <c r="I679" s="228"/>
      <c r="J679" s="228"/>
      <c r="K679" s="228"/>
      <c r="L679" s="229"/>
      <c r="M679" s="229"/>
      <c r="N679" s="230"/>
      <c r="O679" s="230"/>
      <c r="P679" s="230"/>
      <c r="Q679" s="230">
        <v>2000000</v>
      </c>
    </row>
    <row r="680" spans="1:17">
      <c r="A680" s="225">
        <v>3110502</v>
      </c>
      <c r="B680" s="352" t="s">
        <v>984</v>
      </c>
      <c r="C680" s="352" t="s">
        <v>492</v>
      </c>
      <c r="D680" s="380"/>
      <c r="E680" s="380"/>
      <c r="F680" s="380"/>
      <c r="G680" s="228"/>
      <c r="H680" s="228"/>
      <c r="I680" s="228"/>
      <c r="J680" s="228"/>
      <c r="K680" s="228"/>
      <c r="L680" s="229"/>
      <c r="M680" s="229"/>
      <c r="N680" s="230"/>
      <c r="O680" s="230"/>
      <c r="P680" s="230"/>
      <c r="Q680" s="230">
        <v>3100000</v>
      </c>
    </row>
    <row r="681" spans="1:17">
      <c r="A681" s="225">
        <v>3110502</v>
      </c>
      <c r="B681" s="352" t="s">
        <v>985</v>
      </c>
      <c r="C681" s="352" t="s">
        <v>492</v>
      </c>
      <c r="D681" s="380"/>
      <c r="E681" s="380"/>
      <c r="F681" s="380"/>
      <c r="G681" s="228"/>
      <c r="H681" s="228"/>
      <c r="I681" s="228"/>
      <c r="J681" s="228"/>
      <c r="K681" s="228"/>
      <c r="L681" s="229"/>
      <c r="M681" s="229"/>
      <c r="N681" s="230"/>
      <c r="O681" s="230"/>
      <c r="P681" s="230"/>
      <c r="Q681" s="230">
        <v>2000000</v>
      </c>
    </row>
    <row r="682" spans="1:17">
      <c r="A682" s="225">
        <v>3110502</v>
      </c>
      <c r="B682" s="352" t="s">
        <v>986</v>
      </c>
      <c r="C682" s="352" t="s">
        <v>492</v>
      </c>
      <c r="D682" s="380"/>
      <c r="E682" s="380"/>
      <c r="F682" s="380"/>
      <c r="G682" s="228"/>
      <c r="H682" s="228"/>
      <c r="I682" s="228"/>
      <c r="J682" s="228"/>
      <c r="K682" s="228"/>
      <c r="L682" s="229"/>
      <c r="M682" s="229"/>
      <c r="N682" s="230"/>
      <c r="O682" s="230"/>
      <c r="P682" s="230"/>
      <c r="Q682" s="230">
        <v>3100000</v>
      </c>
    </row>
    <row r="683" spans="1:17">
      <c r="A683" s="225">
        <v>3110502</v>
      </c>
      <c r="B683" s="352" t="s">
        <v>987</v>
      </c>
      <c r="C683" s="352" t="s">
        <v>451</v>
      </c>
      <c r="D683" s="380"/>
      <c r="E683" s="380"/>
      <c r="F683" s="380"/>
      <c r="G683" s="228"/>
      <c r="H683" s="228"/>
      <c r="I683" s="228"/>
      <c r="J683" s="228"/>
      <c r="K683" s="228"/>
      <c r="L683" s="229"/>
      <c r="M683" s="229"/>
      <c r="N683" s="230"/>
      <c r="O683" s="230"/>
      <c r="P683" s="230"/>
      <c r="Q683" s="230">
        <v>5000000</v>
      </c>
    </row>
    <row r="684" spans="1:17">
      <c r="A684" s="225">
        <v>3110502</v>
      </c>
      <c r="B684" s="352" t="s">
        <v>988</v>
      </c>
      <c r="C684" s="352" t="s">
        <v>451</v>
      </c>
      <c r="D684" s="380"/>
      <c r="E684" s="380"/>
      <c r="F684" s="380"/>
      <c r="G684" s="228"/>
      <c r="H684" s="228"/>
      <c r="I684" s="228"/>
      <c r="J684" s="228"/>
      <c r="K684" s="228"/>
      <c r="L684" s="229"/>
      <c r="M684" s="229"/>
      <c r="N684" s="230"/>
      <c r="O684" s="230"/>
      <c r="P684" s="230"/>
      <c r="Q684" s="230">
        <v>5000000</v>
      </c>
    </row>
    <row r="685" spans="1:17">
      <c r="A685" s="225">
        <v>3110502</v>
      </c>
      <c r="B685" s="352" t="s">
        <v>989</v>
      </c>
      <c r="C685" s="352" t="s">
        <v>451</v>
      </c>
      <c r="D685" s="380"/>
      <c r="E685" s="380"/>
      <c r="F685" s="380"/>
      <c r="G685" s="228"/>
      <c r="H685" s="228"/>
      <c r="I685" s="228"/>
      <c r="J685" s="228"/>
      <c r="K685" s="228"/>
      <c r="L685" s="229"/>
      <c r="M685" s="229"/>
      <c r="N685" s="230"/>
      <c r="O685" s="230"/>
      <c r="P685" s="230"/>
      <c r="Q685" s="230">
        <v>3000000</v>
      </c>
    </row>
    <row r="686" spans="1:17">
      <c r="A686" s="225">
        <v>3110502</v>
      </c>
      <c r="B686" s="352" t="s">
        <v>990</v>
      </c>
      <c r="C686" s="352" t="s">
        <v>649</v>
      </c>
      <c r="D686" s="380"/>
      <c r="E686" s="380"/>
      <c r="F686" s="380"/>
      <c r="G686" s="228"/>
      <c r="H686" s="228"/>
      <c r="I686" s="228"/>
      <c r="J686" s="228"/>
      <c r="K686" s="228"/>
      <c r="L686" s="229"/>
      <c r="M686" s="229"/>
      <c r="N686" s="230"/>
      <c r="O686" s="230"/>
      <c r="P686" s="230"/>
      <c r="Q686" s="230">
        <v>2000000</v>
      </c>
    </row>
    <row r="687" spans="1:17">
      <c r="A687" s="225">
        <v>3110502</v>
      </c>
      <c r="B687" s="352" t="s">
        <v>991</v>
      </c>
      <c r="C687" s="352" t="s">
        <v>649</v>
      </c>
      <c r="D687" s="380"/>
      <c r="E687" s="380"/>
      <c r="F687" s="380"/>
      <c r="G687" s="228"/>
      <c r="H687" s="228"/>
      <c r="I687" s="228"/>
      <c r="J687" s="228"/>
      <c r="K687" s="228"/>
      <c r="L687" s="229"/>
      <c r="M687" s="229"/>
      <c r="N687" s="230"/>
      <c r="O687" s="230"/>
      <c r="P687" s="230"/>
      <c r="Q687" s="230">
        <v>5000000</v>
      </c>
    </row>
    <row r="688" spans="1:17">
      <c r="A688" s="225">
        <v>3110502</v>
      </c>
      <c r="B688" s="352" t="s">
        <v>992</v>
      </c>
      <c r="C688" s="352" t="s">
        <v>649</v>
      </c>
      <c r="D688" s="380"/>
      <c r="E688" s="380"/>
      <c r="F688" s="380"/>
      <c r="G688" s="228"/>
      <c r="H688" s="228"/>
      <c r="I688" s="228"/>
      <c r="J688" s="228"/>
      <c r="K688" s="228"/>
      <c r="L688" s="229"/>
      <c r="M688" s="229"/>
      <c r="N688" s="230"/>
      <c r="O688" s="230"/>
      <c r="P688" s="230"/>
      <c r="Q688" s="230">
        <v>2000000</v>
      </c>
    </row>
    <row r="689" spans="1:17">
      <c r="A689" s="225">
        <v>3110502</v>
      </c>
      <c r="B689" s="352" t="s">
        <v>993</v>
      </c>
      <c r="C689" s="352" t="s">
        <v>649</v>
      </c>
      <c r="D689" s="380"/>
      <c r="E689" s="380"/>
      <c r="F689" s="380"/>
      <c r="G689" s="228"/>
      <c r="H689" s="228"/>
      <c r="I689" s="228"/>
      <c r="J689" s="228"/>
      <c r="K689" s="228"/>
      <c r="L689" s="229"/>
      <c r="M689" s="229"/>
      <c r="N689" s="230"/>
      <c r="O689" s="230"/>
      <c r="P689" s="230"/>
      <c r="Q689" s="230">
        <v>1200000</v>
      </c>
    </row>
    <row r="690" spans="1:17">
      <c r="A690" s="225">
        <v>3110502</v>
      </c>
      <c r="B690" s="352" t="s">
        <v>994</v>
      </c>
      <c r="C690" s="352" t="s">
        <v>649</v>
      </c>
      <c r="D690" s="380"/>
      <c r="E690" s="380"/>
      <c r="F690" s="380"/>
      <c r="G690" s="228"/>
      <c r="H690" s="228"/>
      <c r="I690" s="228"/>
      <c r="J690" s="228"/>
      <c r="K690" s="228"/>
      <c r="L690" s="229"/>
      <c r="M690" s="229"/>
      <c r="N690" s="230"/>
      <c r="O690" s="230"/>
      <c r="P690" s="230"/>
      <c r="Q690" s="230">
        <v>1000000</v>
      </c>
    </row>
    <row r="691" spans="1:17">
      <c r="A691" s="225">
        <v>3110502</v>
      </c>
      <c r="B691" s="352" t="s">
        <v>995</v>
      </c>
      <c r="C691" s="352" t="s">
        <v>249</v>
      </c>
      <c r="D691" s="380"/>
      <c r="E691" s="380"/>
      <c r="F691" s="380"/>
      <c r="G691" s="228"/>
      <c r="H691" s="228"/>
      <c r="I691" s="228"/>
      <c r="J691" s="228"/>
      <c r="K691" s="228"/>
      <c r="L691" s="229"/>
      <c r="M691" s="229"/>
      <c r="N691" s="230"/>
      <c r="O691" s="230"/>
      <c r="P691" s="230"/>
      <c r="Q691" s="230">
        <v>5000000</v>
      </c>
    </row>
    <row r="692" spans="1:17">
      <c r="A692" s="225">
        <v>3110502</v>
      </c>
      <c r="B692" s="352" t="s">
        <v>996</v>
      </c>
      <c r="C692" s="352" t="s">
        <v>249</v>
      </c>
      <c r="D692" s="380"/>
      <c r="E692" s="380"/>
      <c r="F692" s="380"/>
      <c r="G692" s="228"/>
      <c r="H692" s="228"/>
      <c r="I692" s="228"/>
      <c r="J692" s="228"/>
      <c r="K692" s="228"/>
      <c r="L692" s="229"/>
      <c r="M692" s="229"/>
      <c r="N692" s="230"/>
      <c r="O692" s="230"/>
      <c r="P692" s="230"/>
      <c r="Q692" s="230">
        <v>1000000</v>
      </c>
    </row>
    <row r="693" spans="1:17">
      <c r="A693" s="225">
        <v>3110502</v>
      </c>
      <c r="B693" s="352" t="s">
        <v>997</v>
      </c>
      <c r="C693" s="352" t="s">
        <v>249</v>
      </c>
      <c r="D693" s="380"/>
      <c r="E693" s="380"/>
      <c r="F693" s="380"/>
      <c r="G693" s="228"/>
      <c r="H693" s="228"/>
      <c r="I693" s="228"/>
      <c r="J693" s="228"/>
      <c r="K693" s="228"/>
      <c r="L693" s="229"/>
      <c r="M693" s="229"/>
      <c r="N693" s="230"/>
      <c r="O693" s="230"/>
      <c r="P693" s="230"/>
      <c r="Q693" s="230">
        <v>500000</v>
      </c>
    </row>
    <row r="694" spans="1:17">
      <c r="A694" s="225">
        <v>3110502</v>
      </c>
      <c r="B694" s="352" t="s">
        <v>998</v>
      </c>
      <c r="C694" s="352" t="s">
        <v>412</v>
      </c>
      <c r="D694" s="380"/>
      <c r="E694" s="380"/>
      <c r="F694" s="380"/>
      <c r="G694" s="228"/>
      <c r="H694" s="228"/>
      <c r="I694" s="228"/>
      <c r="J694" s="228"/>
      <c r="K694" s="228"/>
      <c r="L694" s="229"/>
      <c r="M694" s="229"/>
      <c r="N694" s="230"/>
      <c r="O694" s="230"/>
      <c r="P694" s="230"/>
      <c r="Q694" s="230">
        <v>4000000</v>
      </c>
    </row>
    <row r="695" spans="1:17">
      <c r="A695" s="225">
        <v>3110502</v>
      </c>
      <c r="B695" s="352" t="s">
        <v>999</v>
      </c>
      <c r="C695" s="352" t="s">
        <v>412</v>
      </c>
      <c r="D695" s="380"/>
      <c r="E695" s="380"/>
      <c r="F695" s="380"/>
      <c r="G695" s="228"/>
      <c r="H695" s="228"/>
      <c r="I695" s="228"/>
      <c r="J695" s="228"/>
      <c r="K695" s="228"/>
      <c r="L695" s="229"/>
      <c r="M695" s="229"/>
      <c r="N695" s="230"/>
      <c r="O695" s="230"/>
      <c r="P695" s="230"/>
      <c r="Q695" s="230">
        <v>4000000</v>
      </c>
    </row>
    <row r="696" spans="1:17">
      <c r="A696" s="225">
        <v>3110502</v>
      </c>
      <c r="B696" s="352" t="s">
        <v>1000</v>
      </c>
      <c r="C696" s="352" t="s">
        <v>627</v>
      </c>
      <c r="D696" s="380"/>
      <c r="E696" s="380"/>
      <c r="F696" s="380"/>
      <c r="G696" s="228"/>
      <c r="H696" s="228"/>
      <c r="I696" s="228"/>
      <c r="J696" s="228"/>
      <c r="K696" s="228"/>
      <c r="L696" s="229"/>
      <c r="M696" s="229"/>
      <c r="N696" s="230"/>
      <c r="O696" s="230"/>
      <c r="P696" s="230"/>
      <c r="Q696" s="230">
        <v>5000000</v>
      </c>
    </row>
    <row r="697" spans="1:17">
      <c r="A697" s="225">
        <v>3110502</v>
      </c>
      <c r="B697" s="352" t="s">
        <v>1001</v>
      </c>
      <c r="C697" s="352" t="s">
        <v>627</v>
      </c>
      <c r="D697" s="380"/>
      <c r="E697" s="380"/>
      <c r="F697" s="380"/>
      <c r="G697" s="228"/>
      <c r="H697" s="228"/>
      <c r="I697" s="228"/>
      <c r="J697" s="228"/>
      <c r="K697" s="228"/>
      <c r="L697" s="229"/>
      <c r="M697" s="229"/>
      <c r="N697" s="230"/>
      <c r="O697" s="230"/>
      <c r="P697" s="230"/>
      <c r="Q697" s="230">
        <v>5000000</v>
      </c>
    </row>
    <row r="698" spans="1:17">
      <c r="A698" s="225">
        <v>3110502</v>
      </c>
      <c r="B698" s="352" t="s">
        <v>1002</v>
      </c>
      <c r="C698" s="352" t="s">
        <v>627</v>
      </c>
      <c r="D698" s="380"/>
      <c r="E698" s="380"/>
      <c r="F698" s="380"/>
      <c r="G698" s="228"/>
      <c r="H698" s="228"/>
      <c r="I698" s="228"/>
      <c r="J698" s="228"/>
      <c r="K698" s="228"/>
      <c r="L698" s="229"/>
      <c r="M698" s="229"/>
      <c r="N698" s="230"/>
      <c r="O698" s="230"/>
      <c r="P698" s="230"/>
      <c r="Q698" s="230">
        <v>1000000</v>
      </c>
    </row>
    <row r="699" spans="1:17">
      <c r="A699" s="225">
        <v>3110502</v>
      </c>
      <c r="B699" s="352" t="s">
        <v>1003</v>
      </c>
      <c r="C699" s="352" t="s">
        <v>241</v>
      </c>
      <c r="D699" s="380"/>
      <c r="E699" s="380"/>
      <c r="F699" s="380"/>
      <c r="G699" s="228"/>
      <c r="H699" s="228"/>
      <c r="I699" s="228"/>
      <c r="J699" s="228"/>
      <c r="K699" s="228"/>
      <c r="L699" s="229"/>
      <c r="M699" s="229"/>
      <c r="N699" s="230"/>
      <c r="O699" s="230"/>
      <c r="P699" s="230"/>
      <c r="Q699" s="230">
        <v>4000000</v>
      </c>
    </row>
    <row r="700" spans="1:17">
      <c r="A700" s="225">
        <v>3110502</v>
      </c>
      <c r="B700" s="352" t="s">
        <v>1004</v>
      </c>
      <c r="C700" s="352" t="s">
        <v>241</v>
      </c>
      <c r="D700" s="380"/>
      <c r="E700" s="380"/>
      <c r="F700" s="380"/>
      <c r="G700" s="228"/>
      <c r="H700" s="228"/>
      <c r="I700" s="228"/>
      <c r="J700" s="228"/>
      <c r="K700" s="228"/>
      <c r="L700" s="229"/>
      <c r="M700" s="229"/>
      <c r="N700" s="230"/>
      <c r="O700" s="230"/>
      <c r="P700" s="230"/>
      <c r="Q700" s="230">
        <v>6000000</v>
      </c>
    </row>
    <row r="701" spans="1:17">
      <c r="A701" s="225">
        <v>3110502</v>
      </c>
      <c r="B701" s="352" t="s">
        <v>1005</v>
      </c>
      <c r="C701" s="352" t="s">
        <v>409</v>
      </c>
      <c r="D701" s="380"/>
      <c r="E701" s="380"/>
      <c r="F701" s="380"/>
      <c r="G701" s="228"/>
      <c r="H701" s="228"/>
      <c r="I701" s="228"/>
      <c r="J701" s="228"/>
      <c r="K701" s="228"/>
      <c r="L701" s="229"/>
      <c r="M701" s="229"/>
      <c r="N701" s="230"/>
      <c r="O701" s="230"/>
      <c r="P701" s="230"/>
      <c r="Q701" s="230">
        <v>2000000</v>
      </c>
    </row>
    <row r="702" spans="1:17">
      <c r="A702" s="225">
        <v>3110502</v>
      </c>
      <c r="B702" s="352" t="s">
        <v>1006</v>
      </c>
      <c r="C702" s="352" t="s">
        <v>409</v>
      </c>
      <c r="D702" s="380"/>
      <c r="E702" s="380"/>
      <c r="F702" s="380"/>
      <c r="G702" s="228"/>
      <c r="H702" s="228"/>
      <c r="I702" s="228"/>
      <c r="J702" s="228"/>
      <c r="K702" s="228"/>
      <c r="L702" s="229"/>
      <c r="M702" s="229"/>
      <c r="N702" s="230"/>
      <c r="O702" s="230"/>
      <c r="P702" s="230"/>
      <c r="Q702" s="230">
        <v>2000000</v>
      </c>
    </row>
    <row r="703" spans="1:17">
      <c r="A703" s="225">
        <v>3110502</v>
      </c>
      <c r="B703" s="352" t="s">
        <v>1007</v>
      </c>
      <c r="C703" s="352" t="s">
        <v>409</v>
      </c>
      <c r="D703" s="380"/>
      <c r="E703" s="380"/>
      <c r="F703" s="380"/>
      <c r="G703" s="228"/>
      <c r="H703" s="228"/>
      <c r="I703" s="228"/>
      <c r="J703" s="228"/>
      <c r="K703" s="228"/>
      <c r="L703" s="229"/>
      <c r="M703" s="229"/>
      <c r="N703" s="230"/>
      <c r="O703" s="230"/>
      <c r="P703" s="230"/>
      <c r="Q703" s="230">
        <v>1500000</v>
      </c>
    </row>
    <row r="704" spans="1:17">
      <c r="A704" s="225">
        <v>3110502</v>
      </c>
      <c r="B704" s="352" t="s">
        <v>1008</v>
      </c>
      <c r="C704" s="352" t="s">
        <v>409</v>
      </c>
      <c r="D704" s="380"/>
      <c r="E704" s="380"/>
      <c r="F704" s="380"/>
      <c r="G704" s="228"/>
      <c r="H704" s="228"/>
      <c r="I704" s="228"/>
      <c r="J704" s="228"/>
      <c r="K704" s="228"/>
      <c r="L704" s="229"/>
      <c r="M704" s="229"/>
      <c r="N704" s="230"/>
      <c r="O704" s="230"/>
      <c r="P704" s="230"/>
      <c r="Q704" s="230">
        <v>1500000</v>
      </c>
    </row>
    <row r="705" spans="1:17">
      <c r="A705" s="225">
        <v>3110502</v>
      </c>
      <c r="B705" s="352" t="s">
        <v>1009</v>
      </c>
      <c r="C705" s="352" t="s">
        <v>409</v>
      </c>
      <c r="D705" s="380"/>
      <c r="E705" s="380"/>
      <c r="F705" s="380"/>
      <c r="G705" s="228"/>
      <c r="H705" s="228"/>
      <c r="I705" s="228"/>
      <c r="J705" s="228"/>
      <c r="K705" s="228"/>
      <c r="L705" s="229"/>
      <c r="M705" s="229"/>
      <c r="N705" s="230"/>
      <c r="O705" s="230"/>
      <c r="P705" s="230"/>
      <c r="Q705" s="230">
        <v>4000000</v>
      </c>
    </row>
    <row r="706" spans="1:17">
      <c r="A706" s="225">
        <v>3110502</v>
      </c>
      <c r="B706" s="352" t="s">
        <v>1010</v>
      </c>
      <c r="C706" s="352" t="s">
        <v>409</v>
      </c>
      <c r="D706" s="380"/>
      <c r="E706" s="380"/>
      <c r="F706" s="380"/>
      <c r="G706" s="228"/>
      <c r="H706" s="228"/>
      <c r="I706" s="228"/>
      <c r="J706" s="228"/>
      <c r="K706" s="228"/>
      <c r="L706" s="229"/>
      <c r="M706" s="229"/>
      <c r="N706" s="230"/>
      <c r="O706" s="230"/>
      <c r="P706" s="230"/>
      <c r="Q706" s="230">
        <v>2000000</v>
      </c>
    </row>
    <row r="707" spans="1:17">
      <c r="A707" s="225">
        <v>3110502</v>
      </c>
      <c r="B707" s="352" t="s">
        <v>1011</v>
      </c>
      <c r="C707" s="352" t="s">
        <v>393</v>
      </c>
      <c r="D707" s="380"/>
      <c r="E707" s="380"/>
      <c r="F707" s="380"/>
      <c r="G707" s="228"/>
      <c r="H707" s="228"/>
      <c r="I707" s="228"/>
      <c r="J707" s="228"/>
      <c r="K707" s="228"/>
      <c r="L707" s="229"/>
      <c r="M707" s="229"/>
      <c r="N707" s="230"/>
      <c r="O707" s="230"/>
      <c r="P707" s="230"/>
      <c r="Q707" s="230">
        <v>2000000</v>
      </c>
    </row>
    <row r="708" spans="1:17">
      <c r="A708" s="225">
        <v>3110502</v>
      </c>
      <c r="B708" s="352" t="s">
        <v>1012</v>
      </c>
      <c r="C708" s="352" t="s">
        <v>393</v>
      </c>
      <c r="D708" s="380"/>
      <c r="E708" s="380"/>
      <c r="F708" s="380"/>
      <c r="G708" s="228"/>
      <c r="H708" s="228"/>
      <c r="I708" s="228"/>
      <c r="J708" s="228"/>
      <c r="K708" s="228"/>
      <c r="L708" s="229"/>
      <c r="M708" s="229"/>
      <c r="N708" s="230"/>
      <c r="O708" s="230"/>
      <c r="P708" s="230"/>
      <c r="Q708" s="230">
        <v>2000000</v>
      </c>
    </row>
    <row r="709" spans="1:17">
      <c r="A709" s="225">
        <v>3110502</v>
      </c>
      <c r="B709" s="352" t="s">
        <v>1013</v>
      </c>
      <c r="C709" s="352" t="s">
        <v>393</v>
      </c>
      <c r="D709" s="380"/>
      <c r="E709" s="380"/>
      <c r="F709" s="380"/>
      <c r="G709" s="228"/>
      <c r="H709" s="228"/>
      <c r="I709" s="228"/>
      <c r="J709" s="228"/>
      <c r="K709" s="228"/>
      <c r="L709" s="229"/>
      <c r="M709" s="229"/>
      <c r="N709" s="230"/>
      <c r="O709" s="230"/>
      <c r="P709" s="230"/>
      <c r="Q709" s="230">
        <v>2000000</v>
      </c>
    </row>
    <row r="710" spans="1:17">
      <c r="A710" s="225">
        <v>3110502</v>
      </c>
      <c r="B710" s="352" t="s">
        <v>1014</v>
      </c>
      <c r="C710" s="352" t="s">
        <v>393</v>
      </c>
      <c r="D710" s="380"/>
      <c r="E710" s="380"/>
      <c r="F710" s="380"/>
      <c r="G710" s="228"/>
      <c r="H710" s="228"/>
      <c r="I710" s="228"/>
      <c r="J710" s="228"/>
      <c r="K710" s="228"/>
      <c r="L710" s="229"/>
      <c r="M710" s="229"/>
      <c r="N710" s="230"/>
      <c r="O710" s="230"/>
      <c r="P710" s="230"/>
      <c r="Q710" s="230">
        <v>500000</v>
      </c>
    </row>
    <row r="711" spans="1:17">
      <c r="A711" s="225">
        <v>3110502</v>
      </c>
      <c r="B711" s="352" t="s">
        <v>1015</v>
      </c>
      <c r="C711" s="352" t="s">
        <v>393</v>
      </c>
      <c r="D711" s="380"/>
      <c r="E711" s="380"/>
      <c r="F711" s="380"/>
      <c r="G711" s="228"/>
      <c r="H711" s="228"/>
      <c r="I711" s="228"/>
      <c r="J711" s="228"/>
      <c r="K711" s="228"/>
      <c r="L711" s="229"/>
      <c r="M711" s="229"/>
      <c r="N711" s="230"/>
      <c r="O711" s="230"/>
      <c r="P711" s="230"/>
      <c r="Q711" s="230">
        <v>1500000</v>
      </c>
    </row>
    <row r="712" spans="1:17">
      <c r="A712" s="225">
        <v>3110502</v>
      </c>
      <c r="B712" s="352" t="s">
        <v>1016</v>
      </c>
      <c r="C712" s="352" t="s">
        <v>516</v>
      </c>
      <c r="D712" s="380"/>
      <c r="E712" s="380"/>
      <c r="F712" s="380"/>
      <c r="G712" s="228"/>
      <c r="H712" s="228"/>
      <c r="I712" s="228"/>
      <c r="J712" s="228"/>
      <c r="K712" s="228"/>
      <c r="L712" s="229"/>
      <c r="M712" s="229"/>
      <c r="N712" s="230"/>
      <c r="O712" s="230"/>
      <c r="P712" s="230"/>
      <c r="Q712" s="230">
        <v>3000000</v>
      </c>
    </row>
    <row r="713" spans="1:17">
      <c r="A713" s="225">
        <v>3110502</v>
      </c>
      <c r="B713" s="352" t="s">
        <v>1017</v>
      </c>
      <c r="C713" s="352" t="s">
        <v>516</v>
      </c>
      <c r="D713" s="380"/>
      <c r="E713" s="380"/>
      <c r="F713" s="380"/>
      <c r="G713" s="228"/>
      <c r="H713" s="228"/>
      <c r="I713" s="228"/>
      <c r="J713" s="228"/>
      <c r="K713" s="228"/>
      <c r="L713" s="229"/>
      <c r="M713" s="229"/>
      <c r="N713" s="230"/>
      <c r="O713" s="230"/>
      <c r="P713" s="230"/>
      <c r="Q713" s="230">
        <v>4700000</v>
      </c>
    </row>
    <row r="714" spans="1:17">
      <c r="A714" s="225">
        <v>3110502</v>
      </c>
      <c r="B714" s="352" t="s">
        <v>1018</v>
      </c>
      <c r="C714" s="352" t="s">
        <v>526</v>
      </c>
      <c r="D714" s="380"/>
      <c r="E714" s="380"/>
      <c r="F714" s="380"/>
      <c r="G714" s="228"/>
      <c r="H714" s="228"/>
      <c r="I714" s="228"/>
      <c r="J714" s="228"/>
      <c r="K714" s="228"/>
      <c r="L714" s="229"/>
      <c r="M714" s="229"/>
      <c r="N714" s="230"/>
      <c r="O714" s="230"/>
      <c r="P714" s="230"/>
      <c r="Q714" s="230">
        <v>2500000</v>
      </c>
    </row>
    <row r="715" spans="1:17">
      <c r="A715" s="225">
        <v>3110502</v>
      </c>
      <c r="B715" s="352" t="s">
        <v>1019</v>
      </c>
      <c r="C715" s="352" t="s">
        <v>237</v>
      </c>
      <c r="D715" s="380"/>
      <c r="E715" s="380"/>
      <c r="F715" s="380"/>
      <c r="G715" s="228"/>
      <c r="H715" s="228"/>
      <c r="I715" s="228"/>
      <c r="J715" s="228"/>
      <c r="K715" s="228"/>
      <c r="L715" s="229"/>
      <c r="M715" s="229"/>
      <c r="N715" s="230"/>
      <c r="O715" s="230"/>
      <c r="P715" s="230"/>
      <c r="Q715" s="230">
        <v>1500000</v>
      </c>
    </row>
    <row r="716" spans="1:17">
      <c r="A716" s="225">
        <v>3110502</v>
      </c>
      <c r="B716" s="352" t="s">
        <v>1020</v>
      </c>
      <c r="C716" s="352" t="s">
        <v>683</v>
      </c>
      <c r="D716" s="380"/>
      <c r="E716" s="380"/>
      <c r="F716" s="380"/>
      <c r="G716" s="228"/>
      <c r="H716" s="228"/>
      <c r="I716" s="228"/>
      <c r="J716" s="228"/>
      <c r="K716" s="228"/>
      <c r="L716" s="229"/>
      <c r="M716" s="229"/>
      <c r="N716" s="230"/>
      <c r="O716" s="230"/>
      <c r="P716" s="230"/>
      <c r="Q716" s="230">
        <v>3000000</v>
      </c>
    </row>
    <row r="717" spans="1:17">
      <c r="A717" s="225">
        <v>3110502</v>
      </c>
      <c r="B717" s="352" t="s">
        <v>1021</v>
      </c>
      <c r="C717" s="352" t="s">
        <v>683</v>
      </c>
      <c r="D717" s="380"/>
      <c r="E717" s="380"/>
      <c r="F717" s="380"/>
      <c r="G717" s="228"/>
      <c r="H717" s="228"/>
      <c r="I717" s="228"/>
      <c r="J717" s="228"/>
      <c r="K717" s="228"/>
      <c r="L717" s="229"/>
      <c r="M717" s="229"/>
      <c r="N717" s="230"/>
      <c r="O717" s="230"/>
      <c r="P717" s="230"/>
      <c r="Q717" s="230">
        <v>2000000</v>
      </c>
    </row>
    <row r="718" spans="1:17">
      <c r="A718" s="225">
        <v>3110502</v>
      </c>
      <c r="B718" s="352" t="s">
        <v>1022</v>
      </c>
      <c r="C718" s="352" t="s">
        <v>683</v>
      </c>
      <c r="D718" s="380"/>
      <c r="E718" s="380"/>
      <c r="F718" s="380"/>
      <c r="G718" s="228"/>
      <c r="H718" s="228"/>
      <c r="I718" s="228"/>
      <c r="J718" s="228"/>
      <c r="K718" s="228"/>
      <c r="L718" s="229"/>
      <c r="M718" s="229"/>
      <c r="N718" s="230"/>
      <c r="O718" s="230"/>
      <c r="P718" s="230"/>
      <c r="Q718" s="230">
        <v>3000000</v>
      </c>
    </row>
    <row r="719" spans="1:17">
      <c r="A719" s="225">
        <v>3110502</v>
      </c>
      <c r="B719" s="352" t="s">
        <v>1023</v>
      </c>
      <c r="C719" s="352" t="s">
        <v>683</v>
      </c>
      <c r="D719" s="380"/>
      <c r="E719" s="380"/>
      <c r="F719" s="380"/>
      <c r="G719" s="228"/>
      <c r="H719" s="228"/>
      <c r="I719" s="228"/>
      <c r="J719" s="228"/>
      <c r="K719" s="228"/>
      <c r="L719" s="229"/>
      <c r="M719" s="229"/>
      <c r="N719" s="230"/>
      <c r="O719" s="230"/>
      <c r="P719" s="230"/>
      <c r="Q719" s="230">
        <v>4900000</v>
      </c>
    </row>
    <row r="720" spans="1:17">
      <c r="A720" s="225">
        <v>3110502</v>
      </c>
      <c r="B720" s="352" t="s">
        <v>1024</v>
      </c>
      <c r="C720" s="352" t="s">
        <v>686</v>
      </c>
      <c r="D720" s="380"/>
      <c r="E720" s="380"/>
      <c r="F720" s="380"/>
      <c r="G720" s="228"/>
      <c r="H720" s="228"/>
      <c r="I720" s="228"/>
      <c r="J720" s="228"/>
      <c r="K720" s="228"/>
      <c r="L720" s="229"/>
      <c r="M720" s="229"/>
      <c r="N720" s="230"/>
      <c r="O720" s="230"/>
      <c r="P720" s="230"/>
      <c r="Q720" s="230">
        <v>4000000</v>
      </c>
    </row>
    <row r="721" spans="1:17">
      <c r="A721" s="225">
        <v>3110502</v>
      </c>
      <c r="B721" s="352" t="s">
        <v>1025</v>
      </c>
      <c r="C721" s="352" t="s">
        <v>686</v>
      </c>
      <c r="D721" s="380"/>
      <c r="E721" s="380"/>
      <c r="F721" s="380"/>
      <c r="G721" s="228"/>
      <c r="H721" s="228"/>
      <c r="I721" s="228"/>
      <c r="J721" s="228"/>
      <c r="K721" s="228"/>
      <c r="L721" s="229"/>
      <c r="M721" s="229"/>
      <c r="N721" s="230"/>
      <c r="O721" s="230"/>
      <c r="P721" s="230"/>
      <c r="Q721" s="230">
        <v>1500000</v>
      </c>
    </row>
    <row r="722" spans="1:17">
      <c r="A722" s="225">
        <v>3110502</v>
      </c>
      <c r="B722" s="352" t="s">
        <v>1026</v>
      </c>
      <c r="C722" s="352" t="s">
        <v>245</v>
      </c>
      <c r="D722" s="380"/>
      <c r="E722" s="380"/>
      <c r="F722" s="380"/>
      <c r="G722" s="228"/>
      <c r="H722" s="228"/>
      <c r="I722" s="228"/>
      <c r="J722" s="228"/>
      <c r="K722" s="228"/>
      <c r="L722" s="229"/>
      <c r="M722" s="229"/>
      <c r="N722" s="230"/>
      <c r="O722" s="230"/>
      <c r="P722" s="230"/>
      <c r="Q722" s="230">
        <v>6000000</v>
      </c>
    </row>
    <row r="723" spans="1:17">
      <c r="A723" s="225">
        <v>3110502</v>
      </c>
      <c r="B723" s="352" t="s">
        <v>1027</v>
      </c>
      <c r="C723" s="352" t="s">
        <v>245</v>
      </c>
      <c r="D723" s="380"/>
      <c r="E723" s="380"/>
      <c r="F723" s="380"/>
      <c r="G723" s="228"/>
      <c r="H723" s="228"/>
      <c r="I723" s="228"/>
      <c r="J723" s="228"/>
      <c r="K723" s="228"/>
      <c r="L723" s="229"/>
      <c r="M723" s="229"/>
      <c r="N723" s="230"/>
      <c r="O723" s="230"/>
      <c r="P723" s="230"/>
      <c r="Q723" s="230">
        <v>2000000</v>
      </c>
    </row>
    <row r="724" spans="1:17">
      <c r="A724" s="225">
        <v>3110502</v>
      </c>
      <c r="B724" s="352" t="s">
        <v>1028</v>
      </c>
      <c r="C724" s="352" t="s">
        <v>245</v>
      </c>
      <c r="D724" s="380"/>
      <c r="E724" s="380"/>
      <c r="F724" s="380"/>
      <c r="G724" s="228"/>
      <c r="H724" s="228"/>
      <c r="I724" s="228"/>
      <c r="J724" s="228"/>
      <c r="K724" s="228"/>
      <c r="L724" s="229"/>
      <c r="M724" s="229"/>
      <c r="N724" s="230"/>
      <c r="O724" s="230"/>
      <c r="P724" s="230"/>
      <c r="Q724" s="230">
        <v>1000000</v>
      </c>
    </row>
    <row r="725" spans="1:17">
      <c r="A725" s="225">
        <v>3110502</v>
      </c>
      <c r="B725" s="352" t="s">
        <v>1029</v>
      </c>
      <c r="C725" s="352" t="s">
        <v>387</v>
      </c>
      <c r="D725" s="380"/>
      <c r="E725" s="380"/>
      <c r="F725" s="380"/>
      <c r="G725" s="228"/>
      <c r="H725" s="228"/>
      <c r="I725" s="228"/>
      <c r="J725" s="228"/>
      <c r="K725" s="228"/>
      <c r="L725" s="229"/>
      <c r="M725" s="229"/>
      <c r="N725" s="230"/>
      <c r="O725" s="230"/>
      <c r="P725" s="230"/>
      <c r="Q725" s="230">
        <v>4000000</v>
      </c>
    </row>
    <row r="726" spans="1:17">
      <c r="A726" s="225">
        <v>3110502</v>
      </c>
      <c r="B726" s="352" t="s">
        <v>1030</v>
      </c>
      <c r="C726" s="352" t="s">
        <v>387</v>
      </c>
      <c r="D726" s="380"/>
      <c r="E726" s="380"/>
      <c r="F726" s="380"/>
      <c r="G726" s="228"/>
      <c r="H726" s="228"/>
      <c r="I726" s="228"/>
      <c r="J726" s="228"/>
      <c r="K726" s="228"/>
      <c r="L726" s="229"/>
      <c r="M726" s="229"/>
      <c r="N726" s="230"/>
      <c r="O726" s="230"/>
      <c r="P726" s="230"/>
      <c r="Q726" s="230">
        <v>1500000</v>
      </c>
    </row>
    <row r="727" spans="1:17">
      <c r="A727" s="225">
        <v>3110502</v>
      </c>
      <c r="B727" s="352" t="s">
        <v>1031</v>
      </c>
      <c r="C727" s="352" t="s">
        <v>387</v>
      </c>
      <c r="D727" s="380"/>
      <c r="E727" s="380"/>
      <c r="F727" s="380"/>
      <c r="G727" s="228"/>
      <c r="H727" s="228"/>
      <c r="I727" s="228"/>
      <c r="J727" s="228"/>
      <c r="K727" s="228"/>
      <c r="L727" s="229"/>
      <c r="M727" s="229"/>
      <c r="N727" s="230"/>
      <c r="O727" s="230"/>
      <c r="P727" s="230"/>
      <c r="Q727" s="230">
        <v>3000000</v>
      </c>
    </row>
    <row r="728" spans="1:17">
      <c r="A728" s="225">
        <v>3110502</v>
      </c>
      <c r="B728" s="352" t="s">
        <v>1032</v>
      </c>
      <c r="C728" s="352" t="s">
        <v>387</v>
      </c>
      <c r="D728" s="380"/>
      <c r="E728" s="380"/>
      <c r="F728" s="380"/>
      <c r="G728" s="228"/>
      <c r="H728" s="228"/>
      <c r="I728" s="228"/>
      <c r="J728" s="228"/>
      <c r="K728" s="228"/>
      <c r="L728" s="229"/>
      <c r="M728" s="229"/>
      <c r="N728" s="230"/>
      <c r="O728" s="230"/>
      <c r="P728" s="230"/>
      <c r="Q728" s="230">
        <v>1500000</v>
      </c>
    </row>
    <row r="729" spans="1:17">
      <c r="A729" s="225">
        <v>3110502</v>
      </c>
      <c r="B729" s="352" t="s">
        <v>1033</v>
      </c>
      <c r="C729" s="352" t="s">
        <v>387</v>
      </c>
      <c r="D729" s="380"/>
      <c r="E729" s="380"/>
      <c r="F729" s="380"/>
      <c r="G729" s="228"/>
      <c r="H729" s="228"/>
      <c r="I729" s="228"/>
      <c r="J729" s="228"/>
      <c r="K729" s="228"/>
      <c r="L729" s="229"/>
      <c r="M729" s="229"/>
      <c r="N729" s="230"/>
      <c r="O729" s="230"/>
      <c r="P729" s="230"/>
      <c r="Q729" s="230">
        <v>4000000</v>
      </c>
    </row>
    <row r="730" spans="1:17">
      <c r="A730" s="225">
        <v>3110502</v>
      </c>
      <c r="B730" s="352" t="s">
        <v>1034</v>
      </c>
      <c r="C730" s="352" t="s">
        <v>500</v>
      </c>
      <c r="D730" s="380"/>
      <c r="E730" s="380"/>
      <c r="F730" s="380"/>
      <c r="G730" s="228"/>
      <c r="H730" s="228"/>
      <c r="I730" s="228"/>
      <c r="J730" s="228"/>
      <c r="K730" s="228"/>
      <c r="L730" s="229"/>
      <c r="M730" s="229"/>
      <c r="N730" s="230"/>
      <c r="O730" s="230"/>
      <c r="P730" s="230"/>
      <c r="Q730" s="230">
        <v>5000000</v>
      </c>
    </row>
    <row r="731" spans="1:17">
      <c r="A731" s="225">
        <v>3110502</v>
      </c>
      <c r="B731" s="352" t="s">
        <v>1035</v>
      </c>
      <c r="C731" s="352" t="s">
        <v>500</v>
      </c>
      <c r="D731" s="380"/>
      <c r="E731" s="380"/>
      <c r="F731" s="380"/>
      <c r="G731" s="228"/>
      <c r="H731" s="228"/>
      <c r="I731" s="228"/>
      <c r="J731" s="228"/>
      <c r="K731" s="228"/>
      <c r="L731" s="229"/>
      <c r="M731" s="229"/>
      <c r="N731" s="230"/>
      <c r="O731" s="230"/>
      <c r="P731" s="230"/>
      <c r="Q731" s="230">
        <v>1000000</v>
      </c>
    </row>
    <row r="732" spans="1:17">
      <c r="A732" s="225">
        <v>3110502</v>
      </c>
      <c r="B732" s="352" t="s">
        <v>1036</v>
      </c>
      <c r="C732" s="352" t="s">
        <v>239</v>
      </c>
      <c r="D732" s="380"/>
      <c r="E732" s="380"/>
      <c r="F732" s="380"/>
      <c r="G732" s="228"/>
      <c r="H732" s="228"/>
      <c r="I732" s="228"/>
      <c r="J732" s="228"/>
      <c r="K732" s="228"/>
      <c r="L732" s="229"/>
      <c r="M732" s="229"/>
      <c r="N732" s="230"/>
      <c r="O732" s="230"/>
      <c r="P732" s="230"/>
      <c r="Q732" s="230">
        <v>3000000</v>
      </c>
    </row>
    <row r="733" spans="1:17">
      <c r="A733" s="225">
        <v>3110502</v>
      </c>
      <c r="B733" s="352" t="s">
        <v>1037</v>
      </c>
      <c r="C733" s="352" t="s">
        <v>239</v>
      </c>
      <c r="D733" s="380"/>
      <c r="E733" s="380"/>
      <c r="F733" s="380"/>
      <c r="G733" s="228"/>
      <c r="H733" s="228"/>
      <c r="I733" s="228"/>
      <c r="J733" s="228"/>
      <c r="K733" s="228"/>
      <c r="L733" s="229"/>
      <c r="M733" s="229"/>
      <c r="N733" s="230"/>
      <c r="O733" s="230"/>
      <c r="P733" s="230"/>
      <c r="Q733" s="230">
        <v>2000000</v>
      </c>
    </row>
    <row r="734" spans="1:17">
      <c r="A734" s="225">
        <v>3110502</v>
      </c>
      <c r="B734" s="352" t="s">
        <v>1038</v>
      </c>
      <c r="C734" s="352" t="s">
        <v>239</v>
      </c>
      <c r="D734" s="380"/>
      <c r="E734" s="380"/>
      <c r="F734" s="380"/>
      <c r="G734" s="228"/>
      <c r="H734" s="228"/>
      <c r="I734" s="228"/>
      <c r="J734" s="228"/>
      <c r="K734" s="228"/>
      <c r="L734" s="229"/>
      <c r="M734" s="229"/>
      <c r="N734" s="230"/>
      <c r="O734" s="230"/>
      <c r="P734" s="230"/>
      <c r="Q734" s="230">
        <v>2000000</v>
      </c>
    </row>
    <row r="735" spans="1:17">
      <c r="A735" s="225">
        <v>3110502</v>
      </c>
      <c r="B735" s="352" t="s">
        <v>1039</v>
      </c>
      <c r="C735" s="352" t="s">
        <v>251</v>
      </c>
      <c r="D735" s="380"/>
      <c r="E735" s="380"/>
      <c r="F735" s="380"/>
      <c r="G735" s="228"/>
      <c r="H735" s="228"/>
      <c r="I735" s="228"/>
      <c r="J735" s="228"/>
      <c r="K735" s="228"/>
      <c r="L735" s="229"/>
      <c r="M735" s="229"/>
      <c r="N735" s="230"/>
      <c r="O735" s="230"/>
      <c r="P735" s="230"/>
      <c r="Q735" s="230">
        <v>2750000</v>
      </c>
    </row>
    <row r="736" spans="1:17">
      <c r="A736" s="225">
        <v>3110502</v>
      </c>
      <c r="B736" s="352" t="s">
        <v>1040</v>
      </c>
      <c r="C736" s="352" t="s">
        <v>251</v>
      </c>
      <c r="D736" s="380"/>
      <c r="E736" s="380"/>
      <c r="F736" s="380"/>
      <c r="G736" s="228"/>
      <c r="H736" s="228"/>
      <c r="I736" s="228"/>
      <c r="J736" s="228"/>
      <c r="K736" s="228"/>
      <c r="L736" s="229"/>
      <c r="M736" s="229"/>
      <c r="N736" s="230"/>
      <c r="O736" s="230"/>
      <c r="P736" s="230"/>
      <c r="Q736" s="230">
        <v>3300000</v>
      </c>
    </row>
    <row r="737" spans="1:17" s="385" customFormat="1">
      <c r="A737" s="386"/>
      <c r="B737" s="387"/>
      <c r="C737" s="387"/>
      <c r="D737" s="388"/>
      <c r="E737" s="388"/>
      <c r="F737" s="388"/>
      <c r="G737" s="389"/>
      <c r="H737" s="389"/>
      <c r="I737" s="389"/>
      <c r="J737" s="389"/>
      <c r="K737" s="389"/>
      <c r="L737" s="390"/>
      <c r="M737" s="390"/>
      <c r="N737" s="391"/>
      <c r="O737" s="391"/>
      <c r="P737" s="391"/>
      <c r="Q737" s="391"/>
    </row>
    <row r="738" spans="1:17">
      <c r="A738" s="392"/>
      <c r="B738" s="392" t="s">
        <v>1041</v>
      </c>
      <c r="C738" s="393"/>
      <c r="D738" s="393"/>
      <c r="E738" s="393"/>
      <c r="F738" s="393"/>
      <c r="G738" s="394">
        <f>SUM(G553:G592)</f>
        <v>83400000</v>
      </c>
      <c r="H738" s="394">
        <f>SUM(H553:H592)</f>
        <v>6600000</v>
      </c>
      <c r="I738" s="394">
        <f>G738+H738</f>
        <v>90000000</v>
      </c>
      <c r="J738" s="394">
        <f t="shared" ref="J738:O738" si="122">SUM(J553:J592)</f>
        <v>-271960</v>
      </c>
      <c r="K738" s="394">
        <f t="shared" si="122"/>
        <v>89728040</v>
      </c>
      <c r="L738" s="395">
        <f t="shared" si="122"/>
        <v>66639140</v>
      </c>
      <c r="M738" s="395">
        <f t="shared" si="122"/>
        <v>31392550</v>
      </c>
      <c r="N738" s="396">
        <f t="shared" si="122"/>
        <v>98031690</v>
      </c>
      <c r="O738" s="396">
        <f t="shared" si="122"/>
        <v>0</v>
      </c>
      <c r="P738" s="396">
        <f t="shared" ref="P738:P747" si="123">SUM(N738,O738)</f>
        <v>98031690</v>
      </c>
      <c r="Q738" s="396">
        <f>SUM(Q553:Q737)</f>
        <v>406648090</v>
      </c>
    </row>
    <row r="739" spans="1:17" ht="40.5">
      <c r="A739" s="232"/>
      <c r="B739" s="232" t="s">
        <v>1042</v>
      </c>
      <c r="C739" s="233"/>
      <c r="D739" s="234" t="e">
        <f>SUM(D513,D420,D293,D281,D238,#REF!)</f>
        <v>#REF!</v>
      </c>
      <c r="E739" s="234" t="e">
        <f>SUM(E513,E420,E293,E281,E238,#REF!)</f>
        <v>#REF!</v>
      </c>
      <c r="F739" s="234" t="e">
        <f>SUM(F513,F420,F293,F281,F238,#REF!)</f>
        <v>#REF!</v>
      </c>
      <c r="G739" s="234" t="e">
        <f>SUM(G738,#REF!,G513,G420,G293,G281,G260,G238, )</f>
        <v>#REF!</v>
      </c>
      <c r="H739" s="234" t="e">
        <f>SUM(H738,#REF!,H513,H420,H293,H281,H260,H238, )</f>
        <v>#REF!</v>
      </c>
      <c r="I739" s="234" t="e">
        <f>SUM(I738,#REF!,I513,I420,I293,I281,I260,I238,#REF!)</f>
        <v>#REF!</v>
      </c>
      <c r="J739" s="234" t="e">
        <f>SUM(J738,#REF!,J513,J420,J293,J281,J260,J238,#REF!)</f>
        <v>#REF!</v>
      </c>
      <c r="K739" s="234">
        <f>SUM(K738,K550,K513,K420,K293,K281,K263,K260,K238)</f>
        <v>733678034</v>
      </c>
      <c r="L739" s="235">
        <f>SUM(L238,L263,L293,L420,L513,L550,L738)</f>
        <v>1450692336</v>
      </c>
      <c r="M739" s="235">
        <f>SUM(M238,M263,M293,M420,M513,M550,M738)</f>
        <v>-16147249</v>
      </c>
      <c r="N739" s="236">
        <f>SUM(N238,N263,N293,N420,N513,N550,N738)</f>
        <v>1434545087</v>
      </c>
      <c r="O739" s="236">
        <f>SUM(O238,O263,O293,O420,O513,O550,O738)</f>
        <v>-86000000</v>
      </c>
      <c r="P739" s="236">
        <f t="shared" si="123"/>
        <v>1348545087</v>
      </c>
      <c r="Q739" s="236">
        <f>SUM(Q738,Q550,Q513,Q420,Q293,Q281,Q263,Q260,Q238)</f>
        <v>1537810940</v>
      </c>
    </row>
    <row r="740" spans="1:17">
      <c r="A740" s="222"/>
      <c r="B740" s="222"/>
      <c r="C740" s="222"/>
      <c r="D740" s="237"/>
      <c r="E740" s="237"/>
      <c r="F740" s="237"/>
      <c r="G740" s="237"/>
      <c r="H740" s="237"/>
      <c r="I740" s="237"/>
      <c r="J740" s="237"/>
      <c r="K740" s="237"/>
      <c r="L740" s="235"/>
      <c r="M740" s="235"/>
      <c r="N740" s="236"/>
      <c r="O740" s="236"/>
      <c r="P740" s="236">
        <f t="shared" si="123"/>
        <v>0</v>
      </c>
      <c r="Q740" s="236">
        <f>SUM(O740,P740)</f>
        <v>0</v>
      </c>
    </row>
    <row r="741" spans="1:17">
      <c r="A741" s="222"/>
      <c r="B741" s="222" t="s">
        <v>189</v>
      </c>
      <c r="C741" s="222"/>
      <c r="D741" s="237"/>
      <c r="E741" s="237"/>
      <c r="F741" s="237"/>
      <c r="G741" s="237"/>
      <c r="H741" s="237"/>
      <c r="I741" s="237"/>
      <c r="J741" s="237"/>
      <c r="K741" s="237"/>
      <c r="L741" s="235"/>
      <c r="M741" s="235"/>
      <c r="N741" s="236"/>
      <c r="O741" s="236"/>
      <c r="P741" s="236">
        <f t="shared" si="123"/>
        <v>0</v>
      </c>
      <c r="Q741" s="236">
        <f>SUM(O741,P741)</f>
        <v>0</v>
      </c>
    </row>
    <row r="742" spans="1:17">
      <c r="A742" s="248"/>
      <c r="B742" s="248" t="s">
        <v>1043</v>
      </c>
      <c r="C742" s="248"/>
      <c r="D742" s="281"/>
      <c r="E742" s="281"/>
      <c r="F742" s="281"/>
      <c r="G742" s="281"/>
      <c r="H742" s="281"/>
      <c r="I742" s="281"/>
      <c r="J742" s="281"/>
      <c r="K742" s="281"/>
      <c r="L742" s="252"/>
      <c r="M742" s="252"/>
      <c r="N742" s="253"/>
      <c r="O742" s="253"/>
      <c r="P742" s="253">
        <f t="shared" si="123"/>
        <v>0</v>
      </c>
      <c r="Q742" s="253">
        <f>SUM(O742,P742)</f>
        <v>0</v>
      </c>
    </row>
    <row r="743" spans="1:17">
      <c r="A743" s="254">
        <v>3110202</v>
      </c>
      <c r="B743" s="239" t="s">
        <v>1044</v>
      </c>
      <c r="C743" s="225"/>
      <c r="D743" s="228"/>
      <c r="E743" s="228"/>
      <c r="F743" s="228"/>
      <c r="G743" s="228"/>
      <c r="H743" s="228"/>
      <c r="I743" s="228"/>
      <c r="J743" s="228"/>
      <c r="K743" s="228"/>
      <c r="L743" s="229"/>
      <c r="M743" s="229"/>
      <c r="N743" s="230"/>
      <c r="O743" s="230"/>
      <c r="P743" s="230">
        <f t="shared" si="123"/>
        <v>0</v>
      </c>
      <c r="Q743" s="230">
        <f>SUM(O743,P743)</f>
        <v>0</v>
      </c>
    </row>
    <row r="744" spans="1:17">
      <c r="A744" s="225">
        <v>3110202</v>
      </c>
      <c r="B744" s="226" t="s">
        <v>1045</v>
      </c>
      <c r="C744" s="275" t="s">
        <v>422</v>
      </c>
      <c r="D744" s="255">
        <v>1200000</v>
      </c>
      <c r="E744" s="228"/>
      <c r="F744" s="228">
        <f>SUM(D744:E744)</f>
        <v>1200000</v>
      </c>
      <c r="G744" s="228">
        <f>SUM(E744:F744)</f>
        <v>1200000</v>
      </c>
      <c r="H744" s="228"/>
      <c r="I744" s="228">
        <f t="shared" ref="I744:I759" si="124">G744+H744</f>
        <v>1200000</v>
      </c>
      <c r="J744" s="228"/>
      <c r="K744" s="228">
        <f t="shared" ref="K744:K759" si="125">I744+J744</f>
        <v>1200000</v>
      </c>
      <c r="L744" s="229">
        <v>1192750</v>
      </c>
      <c r="M744" s="229"/>
      <c r="N744" s="230">
        <f>SUM(L744:M744)</f>
        <v>1192750</v>
      </c>
      <c r="O744" s="230"/>
      <c r="P744" s="230">
        <f t="shared" si="123"/>
        <v>1192750</v>
      </c>
      <c r="Q744" s="230"/>
    </row>
    <row r="745" spans="1:17" ht="40.5">
      <c r="A745" s="225">
        <v>3110202</v>
      </c>
      <c r="B745" s="226" t="s">
        <v>1046</v>
      </c>
      <c r="C745" s="275" t="s">
        <v>422</v>
      </c>
      <c r="D745" s="255"/>
      <c r="E745" s="228"/>
      <c r="F745" s="228"/>
      <c r="G745" s="228">
        <v>1500000</v>
      </c>
      <c r="H745" s="228"/>
      <c r="I745" s="228">
        <f t="shared" si="124"/>
        <v>1500000</v>
      </c>
      <c r="J745" s="228"/>
      <c r="K745" s="228">
        <f t="shared" si="125"/>
        <v>1500000</v>
      </c>
      <c r="L745" s="229">
        <v>1498314</v>
      </c>
      <c r="M745" s="229"/>
      <c r="N745" s="230">
        <f t="shared" ref="N745:N774" si="126">SUM(L745:M745)</f>
        <v>1498314</v>
      </c>
      <c r="O745" s="230"/>
      <c r="P745" s="230">
        <f t="shared" si="123"/>
        <v>1498314</v>
      </c>
      <c r="Q745" s="230"/>
    </row>
    <row r="746" spans="1:17">
      <c r="A746" s="225">
        <v>3110202</v>
      </c>
      <c r="B746" s="283" t="s">
        <v>1047</v>
      </c>
      <c r="C746" s="275" t="s">
        <v>765</v>
      </c>
      <c r="D746" s="228">
        <v>1000000</v>
      </c>
      <c r="E746" s="228"/>
      <c r="F746" s="228">
        <f>SUM(D746:E746)</f>
        <v>1000000</v>
      </c>
      <c r="G746" s="228">
        <f>SUM(E746:F746)</f>
        <v>1000000</v>
      </c>
      <c r="H746" s="228"/>
      <c r="I746" s="228">
        <f t="shared" si="124"/>
        <v>1000000</v>
      </c>
      <c r="J746" s="228"/>
      <c r="K746" s="228">
        <f t="shared" si="125"/>
        <v>1000000</v>
      </c>
      <c r="L746" s="229">
        <v>848400</v>
      </c>
      <c r="M746" s="229"/>
      <c r="N746" s="230">
        <f t="shared" si="126"/>
        <v>848400</v>
      </c>
      <c r="O746" s="230"/>
      <c r="P746" s="230">
        <f t="shared" si="123"/>
        <v>848400</v>
      </c>
      <c r="Q746" s="230"/>
    </row>
    <row r="747" spans="1:17">
      <c r="A747" s="225">
        <v>3110202</v>
      </c>
      <c r="B747" s="240" t="s">
        <v>1048</v>
      </c>
      <c r="C747" s="275" t="s">
        <v>765</v>
      </c>
      <c r="D747" s="228"/>
      <c r="E747" s="255"/>
      <c r="F747" s="228"/>
      <c r="G747" s="228">
        <v>1500000</v>
      </c>
      <c r="H747" s="228"/>
      <c r="I747" s="228">
        <f t="shared" si="124"/>
        <v>1500000</v>
      </c>
      <c r="J747" s="228"/>
      <c r="K747" s="228">
        <f t="shared" si="125"/>
        <v>1500000</v>
      </c>
      <c r="L747" s="229">
        <v>1420935</v>
      </c>
      <c r="M747" s="229"/>
      <c r="N747" s="230">
        <f t="shared" si="126"/>
        <v>1420935</v>
      </c>
      <c r="O747" s="230"/>
      <c r="P747" s="230">
        <f t="shared" si="123"/>
        <v>1420935</v>
      </c>
      <c r="Q747" s="230">
        <v>1420935</v>
      </c>
    </row>
    <row r="748" spans="1:17">
      <c r="A748" s="225">
        <v>3110202</v>
      </c>
      <c r="B748" s="240" t="s">
        <v>1049</v>
      </c>
      <c r="C748" s="275" t="s">
        <v>765</v>
      </c>
      <c r="D748" s="228"/>
      <c r="E748" s="255"/>
      <c r="F748" s="228"/>
      <c r="G748" s="228">
        <v>1500000</v>
      </c>
      <c r="H748" s="228"/>
      <c r="I748" s="228">
        <f t="shared" si="124"/>
        <v>1500000</v>
      </c>
      <c r="J748" s="228"/>
      <c r="K748" s="228">
        <f t="shared" si="125"/>
        <v>1500000</v>
      </c>
      <c r="L748" s="229">
        <v>1391490</v>
      </c>
      <c r="M748" s="229"/>
      <c r="N748" s="230">
        <f t="shared" si="126"/>
        <v>1391490</v>
      </c>
      <c r="O748" s="230"/>
      <c r="P748" s="230">
        <f t="shared" ref="P748:P811" si="127">SUM(N748,O748)</f>
        <v>1391490</v>
      </c>
      <c r="Q748" s="230"/>
    </row>
    <row r="749" spans="1:17">
      <c r="A749" s="225">
        <v>3110202</v>
      </c>
      <c r="B749" s="240" t="s">
        <v>1050</v>
      </c>
      <c r="C749" s="275" t="s">
        <v>765</v>
      </c>
      <c r="D749" s="228"/>
      <c r="E749" s="255"/>
      <c r="F749" s="228"/>
      <c r="G749" s="228">
        <v>1500000</v>
      </c>
      <c r="H749" s="228"/>
      <c r="I749" s="228">
        <f t="shared" si="124"/>
        <v>1500000</v>
      </c>
      <c r="J749" s="228"/>
      <c r="K749" s="228">
        <f t="shared" si="125"/>
        <v>1500000</v>
      </c>
      <c r="L749" s="229">
        <v>1499550</v>
      </c>
      <c r="M749" s="229"/>
      <c r="N749" s="230">
        <f t="shared" si="126"/>
        <v>1499550</v>
      </c>
      <c r="O749" s="230"/>
      <c r="P749" s="230">
        <f t="shared" si="127"/>
        <v>1499550</v>
      </c>
      <c r="Q749" s="230"/>
    </row>
    <row r="750" spans="1:17">
      <c r="A750" s="225">
        <v>3110202</v>
      </c>
      <c r="B750" s="240" t="s">
        <v>1051</v>
      </c>
      <c r="C750" s="275" t="s">
        <v>627</v>
      </c>
      <c r="D750" s="228"/>
      <c r="E750" s="255"/>
      <c r="F750" s="228"/>
      <c r="G750" s="228">
        <v>1200000</v>
      </c>
      <c r="H750" s="228"/>
      <c r="I750" s="228">
        <f t="shared" si="124"/>
        <v>1200000</v>
      </c>
      <c r="J750" s="228"/>
      <c r="K750" s="228">
        <f t="shared" si="125"/>
        <v>1200000</v>
      </c>
      <c r="L750" s="229">
        <v>1199120</v>
      </c>
      <c r="M750" s="229"/>
      <c r="N750" s="230">
        <f t="shared" si="126"/>
        <v>1199120</v>
      </c>
      <c r="O750" s="230"/>
      <c r="P750" s="230">
        <f t="shared" si="127"/>
        <v>1199120</v>
      </c>
      <c r="Q750" s="230"/>
    </row>
    <row r="751" spans="1:17">
      <c r="A751" s="225">
        <v>3110202</v>
      </c>
      <c r="B751" s="283" t="s">
        <v>1052</v>
      </c>
      <c r="C751" s="275" t="s">
        <v>627</v>
      </c>
      <c r="D751" s="228"/>
      <c r="E751" s="228"/>
      <c r="F751" s="228"/>
      <c r="G751" s="228">
        <v>0</v>
      </c>
      <c r="H751" s="228">
        <v>1500000</v>
      </c>
      <c r="I751" s="228">
        <f t="shared" si="124"/>
        <v>1500000</v>
      </c>
      <c r="J751" s="228"/>
      <c r="K751" s="228">
        <f t="shared" si="125"/>
        <v>1500000</v>
      </c>
      <c r="L751" s="229">
        <v>1498860</v>
      </c>
      <c r="M751" s="229"/>
      <c r="N751" s="230">
        <f t="shared" si="126"/>
        <v>1498860</v>
      </c>
      <c r="O751" s="230"/>
      <c r="P751" s="230">
        <f t="shared" si="127"/>
        <v>1498860</v>
      </c>
      <c r="Q751" s="230"/>
    </row>
    <row r="752" spans="1:17">
      <c r="A752" s="225">
        <v>3110202</v>
      </c>
      <c r="B752" s="240" t="s">
        <v>1053</v>
      </c>
      <c r="C752" s="275" t="s">
        <v>255</v>
      </c>
      <c r="D752" s="228"/>
      <c r="E752" s="255"/>
      <c r="F752" s="228"/>
      <c r="G752" s="228">
        <v>1500000</v>
      </c>
      <c r="H752" s="228"/>
      <c r="I752" s="228">
        <f t="shared" si="124"/>
        <v>1500000</v>
      </c>
      <c r="J752" s="228"/>
      <c r="K752" s="228">
        <f t="shared" si="125"/>
        <v>1500000</v>
      </c>
      <c r="L752" s="229">
        <v>1499850</v>
      </c>
      <c r="M752" s="229"/>
      <c r="N752" s="230">
        <f t="shared" si="126"/>
        <v>1499850</v>
      </c>
      <c r="O752" s="230"/>
      <c r="P752" s="230">
        <f t="shared" si="127"/>
        <v>1499850</v>
      </c>
      <c r="Q752" s="230"/>
    </row>
    <row r="753" spans="1:17">
      <c r="A753" s="225">
        <v>3110202</v>
      </c>
      <c r="B753" s="226" t="s">
        <v>1054</v>
      </c>
      <c r="C753" s="275" t="s">
        <v>255</v>
      </c>
      <c r="D753" s="255">
        <v>1500000</v>
      </c>
      <c r="E753" s="228"/>
      <c r="F753" s="228">
        <f t="shared" ref="F753:G755" si="128">SUM(D753:E753)</f>
        <v>1500000</v>
      </c>
      <c r="G753" s="228">
        <f t="shared" si="128"/>
        <v>1500000</v>
      </c>
      <c r="H753" s="228"/>
      <c r="I753" s="228">
        <f t="shared" si="124"/>
        <v>1500000</v>
      </c>
      <c r="J753" s="228"/>
      <c r="K753" s="228">
        <f t="shared" si="125"/>
        <v>1500000</v>
      </c>
      <c r="L753" s="229">
        <v>1499850</v>
      </c>
      <c r="M753" s="229"/>
      <c r="N753" s="230">
        <f t="shared" si="126"/>
        <v>1499850</v>
      </c>
      <c r="O753" s="230"/>
      <c r="P753" s="230">
        <f t="shared" si="127"/>
        <v>1499850</v>
      </c>
      <c r="Q753" s="230"/>
    </row>
    <row r="754" spans="1:17">
      <c r="A754" s="225">
        <v>3110202</v>
      </c>
      <c r="B754" s="226" t="s">
        <v>1055</v>
      </c>
      <c r="C754" s="275" t="s">
        <v>449</v>
      </c>
      <c r="D754" s="255">
        <v>1200000</v>
      </c>
      <c r="E754" s="228"/>
      <c r="F754" s="228">
        <f t="shared" si="128"/>
        <v>1200000</v>
      </c>
      <c r="G754" s="228">
        <f t="shared" si="128"/>
        <v>1200000</v>
      </c>
      <c r="H754" s="228">
        <v>400000</v>
      </c>
      <c r="I754" s="228">
        <f t="shared" si="124"/>
        <v>1600000</v>
      </c>
      <c r="J754" s="228"/>
      <c r="K754" s="228">
        <f t="shared" si="125"/>
        <v>1600000</v>
      </c>
      <c r="L754" s="229">
        <v>1597634</v>
      </c>
      <c r="M754" s="229"/>
      <c r="N754" s="230">
        <f t="shared" si="126"/>
        <v>1597634</v>
      </c>
      <c r="O754" s="230"/>
      <c r="P754" s="230">
        <f t="shared" si="127"/>
        <v>1597634</v>
      </c>
      <c r="Q754" s="230"/>
    </row>
    <row r="755" spans="1:17">
      <c r="A755" s="225">
        <v>3110202</v>
      </c>
      <c r="B755" s="226" t="s">
        <v>1056</v>
      </c>
      <c r="C755" s="275" t="s">
        <v>449</v>
      </c>
      <c r="D755" s="255">
        <v>1200000</v>
      </c>
      <c r="E755" s="228"/>
      <c r="F755" s="228">
        <f t="shared" si="128"/>
        <v>1200000</v>
      </c>
      <c r="G755" s="228">
        <f t="shared" si="128"/>
        <v>1200000</v>
      </c>
      <c r="H755" s="228">
        <v>400000</v>
      </c>
      <c r="I755" s="228">
        <f t="shared" si="124"/>
        <v>1600000</v>
      </c>
      <c r="J755" s="228"/>
      <c r="K755" s="228">
        <f t="shared" si="125"/>
        <v>1600000</v>
      </c>
      <c r="L755" s="229">
        <v>1598030</v>
      </c>
      <c r="M755" s="229"/>
      <c r="N755" s="230">
        <f t="shared" si="126"/>
        <v>1598030</v>
      </c>
      <c r="O755" s="230"/>
      <c r="P755" s="230">
        <f t="shared" si="127"/>
        <v>1598030</v>
      </c>
      <c r="Q755" s="230"/>
    </row>
    <row r="756" spans="1:17">
      <c r="A756" s="225">
        <v>3110202</v>
      </c>
      <c r="B756" s="226" t="s">
        <v>1057</v>
      </c>
      <c r="C756" s="275" t="s">
        <v>449</v>
      </c>
      <c r="D756" s="255">
        <v>1200000</v>
      </c>
      <c r="E756" s="228"/>
      <c r="F756" s="228">
        <f>SUM(D756:E756)</f>
        <v>1200000</v>
      </c>
      <c r="G756" s="228">
        <v>1200000</v>
      </c>
      <c r="H756" s="228">
        <v>400000</v>
      </c>
      <c r="I756" s="228">
        <f t="shared" si="124"/>
        <v>1600000</v>
      </c>
      <c r="J756" s="228"/>
      <c r="K756" s="228">
        <f t="shared" si="125"/>
        <v>1600000</v>
      </c>
      <c r="L756" s="229">
        <v>1597634</v>
      </c>
      <c r="M756" s="229"/>
      <c r="N756" s="230">
        <f t="shared" si="126"/>
        <v>1597634</v>
      </c>
      <c r="O756" s="230"/>
      <c r="P756" s="230">
        <f t="shared" si="127"/>
        <v>1597634</v>
      </c>
      <c r="Q756" s="230"/>
    </row>
    <row r="757" spans="1:17">
      <c r="A757" s="225">
        <v>3110202</v>
      </c>
      <c r="B757" s="283" t="s">
        <v>1058</v>
      </c>
      <c r="C757" s="275" t="s">
        <v>541</v>
      </c>
      <c r="D757" s="228">
        <v>1000000</v>
      </c>
      <c r="E757" s="228"/>
      <c r="F757" s="228">
        <f>SUM(D757:E757)</f>
        <v>1000000</v>
      </c>
      <c r="G757" s="228">
        <v>997795</v>
      </c>
      <c r="H757" s="228"/>
      <c r="I757" s="228">
        <f t="shared" si="124"/>
        <v>997795</v>
      </c>
      <c r="J757" s="228"/>
      <c r="K757" s="228">
        <f t="shared" si="125"/>
        <v>997795</v>
      </c>
      <c r="L757" s="229">
        <v>996996</v>
      </c>
      <c r="M757" s="229"/>
      <c r="N757" s="230">
        <f t="shared" si="126"/>
        <v>996996</v>
      </c>
      <c r="O757" s="230"/>
      <c r="P757" s="230">
        <f t="shared" si="127"/>
        <v>996996</v>
      </c>
      <c r="Q757" s="230"/>
    </row>
    <row r="758" spans="1:17">
      <c r="A758" s="225">
        <v>3110202</v>
      </c>
      <c r="B758" s="283" t="s">
        <v>1059</v>
      </c>
      <c r="C758" s="275" t="s">
        <v>541</v>
      </c>
      <c r="D758" s="228"/>
      <c r="E758" s="228"/>
      <c r="F758" s="228"/>
      <c r="G758" s="228"/>
      <c r="H758" s="228"/>
      <c r="I758" s="228"/>
      <c r="J758" s="228"/>
      <c r="K758" s="228"/>
      <c r="L758" s="229">
        <v>997795</v>
      </c>
      <c r="M758" s="229"/>
      <c r="N758" s="230">
        <f t="shared" si="126"/>
        <v>997795</v>
      </c>
      <c r="O758" s="230"/>
      <c r="P758" s="230">
        <f t="shared" si="127"/>
        <v>997795</v>
      </c>
      <c r="Q758" s="230">
        <v>997795</v>
      </c>
    </row>
    <row r="759" spans="1:17">
      <c r="A759" s="225">
        <v>3110202</v>
      </c>
      <c r="B759" s="283" t="s">
        <v>1060</v>
      </c>
      <c r="C759" s="275" t="s">
        <v>541</v>
      </c>
      <c r="D759" s="228">
        <v>1000000</v>
      </c>
      <c r="E759" s="228"/>
      <c r="F759" s="228">
        <f>SUM(D759:E759)</f>
        <v>1000000</v>
      </c>
      <c r="G759" s="228">
        <v>992710</v>
      </c>
      <c r="H759" s="228"/>
      <c r="I759" s="228">
        <f t="shared" si="124"/>
        <v>992710</v>
      </c>
      <c r="J759" s="228"/>
      <c r="K759" s="228">
        <f t="shared" si="125"/>
        <v>992710</v>
      </c>
      <c r="L759" s="229">
        <v>996996</v>
      </c>
      <c r="M759" s="229"/>
      <c r="N759" s="230">
        <f t="shared" si="126"/>
        <v>996996</v>
      </c>
      <c r="O759" s="230"/>
      <c r="P759" s="230">
        <f t="shared" si="127"/>
        <v>996996</v>
      </c>
      <c r="Q759" s="230"/>
    </row>
    <row r="760" spans="1:17">
      <c r="A760" s="225">
        <v>3110202</v>
      </c>
      <c r="B760" s="226" t="s">
        <v>1061</v>
      </c>
      <c r="C760" s="275" t="s">
        <v>541</v>
      </c>
      <c r="D760" s="228"/>
      <c r="E760" s="228"/>
      <c r="F760" s="228"/>
      <c r="G760" s="228"/>
      <c r="H760" s="228"/>
      <c r="I760" s="228"/>
      <c r="J760" s="228"/>
      <c r="K760" s="228">
        <v>0</v>
      </c>
      <c r="L760" s="229">
        <v>1800000</v>
      </c>
      <c r="M760" s="229"/>
      <c r="N760" s="230">
        <f t="shared" si="126"/>
        <v>1800000</v>
      </c>
      <c r="O760" s="230"/>
      <c r="P760" s="230">
        <f t="shared" si="127"/>
        <v>1800000</v>
      </c>
      <c r="Q760" s="230"/>
    </row>
    <row r="761" spans="1:17">
      <c r="A761" s="225">
        <v>3110202</v>
      </c>
      <c r="B761" s="240" t="s">
        <v>1062</v>
      </c>
      <c r="C761" s="275" t="s">
        <v>251</v>
      </c>
      <c r="D761" s="228"/>
      <c r="E761" s="255"/>
      <c r="F761" s="228"/>
      <c r="G761" s="228">
        <v>3000000</v>
      </c>
      <c r="H761" s="228">
        <v>-3000000</v>
      </c>
      <c r="I761" s="228">
        <f t="shared" ref="I761:I776" si="129">G761+H761</f>
        <v>0</v>
      </c>
      <c r="J761" s="228">
        <v>1499114.4</v>
      </c>
      <c r="K761" s="228">
        <f t="shared" ref="K761:K776" si="130">I761+J761</f>
        <v>1499114.4</v>
      </c>
      <c r="L761" s="229">
        <v>1493580</v>
      </c>
      <c r="M761" s="229"/>
      <c r="N761" s="230">
        <f t="shared" si="126"/>
        <v>1493580</v>
      </c>
      <c r="O761" s="230"/>
      <c r="P761" s="230">
        <f t="shared" si="127"/>
        <v>1493580</v>
      </c>
      <c r="Q761" s="230"/>
    </row>
    <row r="762" spans="1:17">
      <c r="A762" s="225">
        <v>3110202</v>
      </c>
      <c r="B762" s="240" t="s">
        <v>1063</v>
      </c>
      <c r="C762" s="275" t="s">
        <v>379</v>
      </c>
      <c r="D762" s="228"/>
      <c r="E762" s="255"/>
      <c r="F762" s="228"/>
      <c r="G762" s="228">
        <v>1500000</v>
      </c>
      <c r="H762" s="228"/>
      <c r="I762" s="228">
        <f t="shared" si="129"/>
        <v>1500000</v>
      </c>
      <c r="J762" s="228"/>
      <c r="K762" s="228">
        <f t="shared" si="130"/>
        <v>1500000</v>
      </c>
      <c r="L762" s="229">
        <v>1497055</v>
      </c>
      <c r="M762" s="229"/>
      <c r="N762" s="230">
        <f t="shared" si="126"/>
        <v>1497055</v>
      </c>
      <c r="O762" s="230"/>
      <c r="P762" s="230">
        <f t="shared" si="127"/>
        <v>1497055</v>
      </c>
      <c r="Q762" s="230">
        <v>1497055</v>
      </c>
    </row>
    <row r="763" spans="1:17">
      <c r="A763" s="225">
        <v>3110202</v>
      </c>
      <c r="B763" s="240" t="s">
        <v>1064</v>
      </c>
      <c r="C763" s="275" t="s">
        <v>379</v>
      </c>
      <c r="D763" s="228"/>
      <c r="E763" s="255"/>
      <c r="F763" s="228"/>
      <c r="G763" s="228">
        <v>1500000</v>
      </c>
      <c r="H763" s="228"/>
      <c r="I763" s="228">
        <f t="shared" si="129"/>
        <v>1500000</v>
      </c>
      <c r="J763" s="228"/>
      <c r="K763" s="228">
        <f t="shared" si="130"/>
        <v>1500000</v>
      </c>
      <c r="L763" s="229">
        <v>1498080</v>
      </c>
      <c r="M763" s="229"/>
      <c r="N763" s="230">
        <f t="shared" si="126"/>
        <v>1498080</v>
      </c>
      <c r="O763" s="230"/>
      <c r="P763" s="230">
        <f t="shared" si="127"/>
        <v>1498080</v>
      </c>
      <c r="Q763" s="230">
        <v>1498080</v>
      </c>
    </row>
    <row r="764" spans="1:17">
      <c r="A764" s="225">
        <v>3110202</v>
      </c>
      <c r="B764" s="240" t="s">
        <v>1065</v>
      </c>
      <c r="C764" s="275" t="s">
        <v>379</v>
      </c>
      <c r="D764" s="228"/>
      <c r="E764" s="255"/>
      <c r="F764" s="228"/>
      <c r="G764" s="228">
        <v>1500000</v>
      </c>
      <c r="H764" s="228"/>
      <c r="I764" s="228">
        <f t="shared" si="129"/>
        <v>1500000</v>
      </c>
      <c r="J764" s="228"/>
      <c r="K764" s="228">
        <f t="shared" si="130"/>
        <v>1500000</v>
      </c>
      <c r="L764" s="229">
        <v>1498080</v>
      </c>
      <c r="M764" s="229"/>
      <c r="N764" s="230">
        <f t="shared" si="126"/>
        <v>1498080</v>
      </c>
      <c r="O764" s="230"/>
      <c r="P764" s="230">
        <f t="shared" si="127"/>
        <v>1498080</v>
      </c>
      <c r="Q764" s="230">
        <v>1498080</v>
      </c>
    </row>
    <row r="765" spans="1:17">
      <c r="A765" s="225">
        <v>3110202</v>
      </c>
      <c r="B765" s="283" t="s">
        <v>1066</v>
      </c>
      <c r="C765" s="275" t="s">
        <v>332</v>
      </c>
      <c r="D765" s="228">
        <v>1200000</v>
      </c>
      <c r="E765" s="228"/>
      <c r="F765" s="228">
        <f>SUM(D765:E765)</f>
        <v>1200000</v>
      </c>
      <c r="G765" s="228">
        <v>1167075</v>
      </c>
      <c r="H765" s="228"/>
      <c r="I765" s="228">
        <f t="shared" si="129"/>
        <v>1167075</v>
      </c>
      <c r="J765" s="228"/>
      <c r="K765" s="228">
        <f t="shared" si="130"/>
        <v>1167075</v>
      </c>
      <c r="L765" s="229">
        <v>1493674</v>
      </c>
      <c r="M765" s="229"/>
      <c r="N765" s="230">
        <f t="shared" si="126"/>
        <v>1493674</v>
      </c>
      <c r="O765" s="230"/>
      <c r="P765" s="230">
        <f t="shared" si="127"/>
        <v>1493674</v>
      </c>
      <c r="Q765" s="230"/>
    </row>
    <row r="766" spans="1:17">
      <c r="A766" s="225">
        <v>3110202</v>
      </c>
      <c r="B766" s="283" t="s">
        <v>1067</v>
      </c>
      <c r="C766" s="275" t="s">
        <v>332</v>
      </c>
      <c r="D766" s="228">
        <v>1200000</v>
      </c>
      <c r="E766" s="228"/>
      <c r="F766" s="228">
        <f>SUM(D766:E766)</f>
        <v>1200000</v>
      </c>
      <c r="G766" s="228">
        <v>1154866</v>
      </c>
      <c r="H766" s="228"/>
      <c r="I766" s="228">
        <f t="shared" si="129"/>
        <v>1154866</v>
      </c>
      <c r="J766" s="228"/>
      <c r="K766" s="228">
        <f t="shared" si="130"/>
        <v>1154866</v>
      </c>
      <c r="L766" s="229">
        <v>1198929</v>
      </c>
      <c r="M766" s="229"/>
      <c r="N766" s="230">
        <f t="shared" si="126"/>
        <v>1198929</v>
      </c>
      <c r="O766" s="230"/>
      <c r="P766" s="230">
        <f t="shared" si="127"/>
        <v>1198929</v>
      </c>
      <c r="Q766" s="230"/>
    </row>
    <row r="767" spans="1:17">
      <c r="A767" s="225">
        <v>3110202</v>
      </c>
      <c r="B767" s="226" t="s">
        <v>1068</v>
      </c>
      <c r="C767" s="275" t="s">
        <v>332</v>
      </c>
      <c r="D767" s="255">
        <v>1800000</v>
      </c>
      <c r="E767" s="228"/>
      <c r="F767" s="228">
        <f>SUM(D767:E767)</f>
        <v>1800000</v>
      </c>
      <c r="G767" s="228">
        <v>1802040</v>
      </c>
      <c r="H767" s="228"/>
      <c r="I767" s="228">
        <f t="shared" si="129"/>
        <v>1802040</v>
      </c>
      <c r="J767" s="228"/>
      <c r="K767" s="228">
        <f t="shared" si="130"/>
        <v>1802040</v>
      </c>
      <c r="L767" s="229">
        <f>899707*2</f>
        <v>1799414</v>
      </c>
      <c r="M767" s="229"/>
      <c r="N767" s="230">
        <f t="shared" si="126"/>
        <v>1799414</v>
      </c>
      <c r="O767" s="230"/>
      <c r="P767" s="230">
        <f t="shared" si="127"/>
        <v>1799414</v>
      </c>
      <c r="Q767" s="230"/>
    </row>
    <row r="768" spans="1:17">
      <c r="A768" s="225">
        <v>3110202</v>
      </c>
      <c r="B768" s="227" t="s">
        <v>1069</v>
      </c>
      <c r="C768" s="275" t="s">
        <v>257</v>
      </c>
      <c r="D768" s="228"/>
      <c r="E768" s="255"/>
      <c r="F768" s="228"/>
      <c r="G768" s="228">
        <v>1500000</v>
      </c>
      <c r="H768" s="228"/>
      <c r="I768" s="228">
        <f t="shared" si="129"/>
        <v>1500000</v>
      </c>
      <c r="J768" s="228"/>
      <c r="K768" s="228">
        <f t="shared" si="130"/>
        <v>1500000</v>
      </c>
      <c r="L768" s="229">
        <v>1499438</v>
      </c>
      <c r="M768" s="229"/>
      <c r="N768" s="230">
        <f t="shared" si="126"/>
        <v>1499438</v>
      </c>
      <c r="O768" s="230"/>
      <c r="P768" s="230">
        <f t="shared" si="127"/>
        <v>1499438</v>
      </c>
      <c r="Q768" s="230"/>
    </row>
    <row r="769" spans="1:17">
      <c r="A769" s="225">
        <v>3110202</v>
      </c>
      <c r="B769" s="240" t="s">
        <v>1070</v>
      </c>
      <c r="C769" s="275" t="s">
        <v>257</v>
      </c>
      <c r="D769" s="228"/>
      <c r="E769" s="255"/>
      <c r="F769" s="228"/>
      <c r="G769" s="228">
        <v>1300000</v>
      </c>
      <c r="H769" s="228"/>
      <c r="I769" s="228">
        <f t="shared" si="129"/>
        <v>1300000</v>
      </c>
      <c r="J769" s="228"/>
      <c r="K769" s="228">
        <f t="shared" si="130"/>
        <v>1300000</v>
      </c>
      <c r="L769" s="229">
        <v>1466250</v>
      </c>
      <c r="M769" s="229"/>
      <c r="N769" s="230">
        <f t="shared" si="126"/>
        <v>1466250</v>
      </c>
      <c r="O769" s="230"/>
      <c r="P769" s="230">
        <f t="shared" si="127"/>
        <v>1466250</v>
      </c>
      <c r="Q769" s="230"/>
    </row>
    <row r="770" spans="1:17">
      <c r="A770" s="225">
        <v>3110202</v>
      </c>
      <c r="B770" s="226" t="s">
        <v>1071</v>
      </c>
      <c r="C770" s="275" t="s">
        <v>257</v>
      </c>
      <c r="D770" s="228">
        <v>1500000</v>
      </c>
      <c r="E770" s="228"/>
      <c r="F770" s="228">
        <f t="shared" ref="F770:F771" si="131">SUM(D770:E770)</f>
        <v>1500000</v>
      </c>
      <c r="G770" s="228">
        <v>1500000</v>
      </c>
      <c r="H770" s="228"/>
      <c r="I770" s="228">
        <f t="shared" si="129"/>
        <v>1500000</v>
      </c>
      <c r="J770" s="228"/>
      <c r="K770" s="228">
        <f t="shared" si="130"/>
        <v>1500000</v>
      </c>
      <c r="L770" s="229">
        <v>1499210</v>
      </c>
      <c r="M770" s="229"/>
      <c r="N770" s="230">
        <f t="shared" si="126"/>
        <v>1499210</v>
      </c>
      <c r="O770" s="230"/>
      <c r="P770" s="230">
        <f t="shared" si="127"/>
        <v>1499210</v>
      </c>
      <c r="Q770" s="230"/>
    </row>
    <row r="771" spans="1:17">
      <c r="A771" s="225">
        <v>3110202</v>
      </c>
      <c r="B771" s="226" t="s">
        <v>1072</v>
      </c>
      <c r="C771" s="275" t="s">
        <v>257</v>
      </c>
      <c r="D771" s="228">
        <v>1500000</v>
      </c>
      <c r="E771" s="228"/>
      <c r="F771" s="228">
        <f t="shared" si="131"/>
        <v>1500000</v>
      </c>
      <c r="G771" s="228">
        <v>1500000</v>
      </c>
      <c r="H771" s="228"/>
      <c r="I771" s="228">
        <f t="shared" si="129"/>
        <v>1500000</v>
      </c>
      <c r="J771" s="228"/>
      <c r="K771" s="228">
        <f t="shared" si="130"/>
        <v>1500000</v>
      </c>
      <c r="L771" s="229">
        <v>1499706</v>
      </c>
      <c r="M771" s="229"/>
      <c r="N771" s="230">
        <f t="shared" si="126"/>
        <v>1499706</v>
      </c>
      <c r="O771" s="230"/>
      <c r="P771" s="230">
        <f t="shared" si="127"/>
        <v>1499706</v>
      </c>
      <c r="Q771" s="230"/>
    </row>
    <row r="772" spans="1:17">
      <c r="A772" s="225">
        <v>3110202</v>
      </c>
      <c r="B772" s="240" t="s">
        <v>1073</v>
      </c>
      <c r="C772" s="275" t="s">
        <v>500</v>
      </c>
      <c r="D772" s="228"/>
      <c r="E772" s="255"/>
      <c r="F772" s="228"/>
      <c r="G772" s="228">
        <v>2800000</v>
      </c>
      <c r="H772" s="228"/>
      <c r="I772" s="228">
        <f t="shared" si="129"/>
        <v>2800000</v>
      </c>
      <c r="J772" s="228"/>
      <c r="K772" s="228">
        <v>1400000</v>
      </c>
      <c r="L772" s="229">
        <v>1399985</v>
      </c>
      <c r="M772" s="229"/>
      <c r="N772" s="230">
        <f t="shared" si="126"/>
        <v>1399985</v>
      </c>
      <c r="O772" s="230"/>
      <c r="P772" s="230">
        <f t="shared" si="127"/>
        <v>1399985</v>
      </c>
      <c r="Q772" s="230"/>
    </row>
    <row r="773" spans="1:17">
      <c r="A773" s="225">
        <v>3110202</v>
      </c>
      <c r="B773" s="240" t="s">
        <v>1074</v>
      </c>
      <c r="C773" s="275" t="s">
        <v>500</v>
      </c>
      <c r="D773" s="228"/>
      <c r="E773" s="255"/>
      <c r="F773" s="228"/>
      <c r="G773" s="228">
        <v>2800000</v>
      </c>
      <c r="H773" s="228"/>
      <c r="I773" s="228">
        <f t="shared" ref="I773" si="132">G773+H773</f>
        <v>2800000</v>
      </c>
      <c r="J773" s="228"/>
      <c r="K773" s="228">
        <v>1400000</v>
      </c>
      <c r="L773" s="229">
        <v>1399985</v>
      </c>
      <c r="M773" s="229"/>
      <c r="N773" s="230">
        <f t="shared" si="126"/>
        <v>1399985</v>
      </c>
      <c r="O773" s="230"/>
      <c r="P773" s="230">
        <f t="shared" si="127"/>
        <v>1399985</v>
      </c>
      <c r="Q773" s="230"/>
    </row>
    <row r="774" spans="1:17">
      <c r="A774" s="225">
        <v>3110202</v>
      </c>
      <c r="B774" s="240" t="s">
        <v>1075</v>
      </c>
      <c r="C774" s="275" t="s">
        <v>500</v>
      </c>
      <c r="D774" s="228"/>
      <c r="E774" s="255"/>
      <c r="F774" s="228"/>
      <c r="G774" s="228">
        <v>2800000</v>
      </c>
      <c r="H774" s="228"/>
      <c r="I774" s="228">
        <f t="shared" si="129"/>
        <v>2800000</v>
      </c>
      <c r="J774" s="228"/>
      <c r="K774" s="228">
        <f t="shared" si="130"/>
        <v>2800000</v>
      </c>
      <c r="L774" s="229">
        <v>2799270</v>
      </c>
      <c r="M774" s="229"/>
      <c r="N774" s="230">
        <f t="shared" si="126"/>
        <v>2799270</v>
      </c>
      <c r="O774" s="230"/>
      <c r="P774" s="230">
        <f t="shared" si="127"/>
        <v>2799270</v>
      </c>
      <c r="Q774" s="230"/>
    </row>
    <row r="775" spans="1:17">
      <c r="A775" s="225">
        <v>3110202</v>
      </c>
      <c r="B775" s="240" t="s">
        <v>1076</v>
      </c>
      <c r="C775" s="275" t="s">
        <v>500</v>
      </c>
      <c r="D775" s="228">
        <v>2200000</v>
      </c>
      <c r="E775" s="228"/>
      <c r="F775" s="228">
        <f>SUM(D775:E775)</f>
        <v>2200000</v>
      </c>
      <c r="G775" s="228">
        <v>2800000</v>
      </c>
      <c r="H775" s="228"/>
      <c r="I775" s="228">
        <f t="shared" si="129"/>
        <v>2800000</v>
      </c>
      <c r="J775" s="228"/>
      <c r="K775" s="228">
        <f t="shared" si="130"/>
        <v>2800000</v>
      </c>
      <c r="L775" s="229">
        <v>2799800</v>
      </c>
      <c r="M775" s="229"/>
      <c r="N775" s="230">
        <f t="shared" ref="N775:N806" si="133">SUM(L775:M775)</f>
        <v>2799800</v>
      </c>
      <c r="O775" s="230"/>
      <c r="P775" s="230">
        <f t="shared" si="127"/>
        <v>2799800</v>
      </c>
      <c r="Q775" s="230">
        <v>2799800</v>
      </c>
    </row>
    <row r="776" spans="1:17">
      <c r="A776" s="225">
        <v>3110202</v>
      </c>
      <c r="B776" s="283" t="s">
        <v>1077</v>
      </c>
      <c r="C776" s="275" t="s">
        <v>500</v>
      </c>
      <c r="D776" s="228">
        <v>2200000</v>
      </c>
      <c r="E776" s="228"/>
      <c r="F776" s="228">
        <f>SUM(D776:E776)</f>
        <v>2200000</v>
      </c>
      <c r="G776" s="228">
        <v>2800000</v>
      </c>
      <c r="H776" s="228"/>
      <c r="I776" s="228">
        <f t="shared" si="129"/>
        <v>2800000</v>
      </c>
      <c r="J776" s="228"/>
      <c r="K776" s="228">
        <f t="shared" si="130"/>
        <v>2800000</v>
      </c>
      <c r="L776" s="229">
        <v>2800000</v>
      </c>
      <c r="M776" s="229">
        <v>-2800000</v>
      </c>
      <c r="N776" s="230">
        <f t="shared" si="133"/>
        <v>0</v>
      </c>
      <c r="O776" s="230"/>
      <c r="P776" s="230">
        <f t="shared" si="127"/>
        <v>0</v>
      </c>
      <c r="Q776" s="230"/>
    </row>
    <row r="777" spans="1:17">
      <c r="A777" s="225">
        <v>3110202</v>
      </c>
      <c r="B777" s="283" t="s">
        <v>1078</v>
      </c>
      <c r="C777" s="275" t="s">
        <v>500</v>
      </c>
      <c r="D777" s="228">
        <v>2200000</v>
      </c>
      <c r="E777" s="228"/>
      <c r="F777" s="228">
        <v>0</v>
      </c>
      <c r="G777" s="228">
        <v>1400000</v>
      </c>
      <c r="H777" s="228"/>
      <c r="I777" s="228">
        <f t="shared" ref="I777:I784" si="134">G777+H777</f>
        <v>1400000</v>
      </c>
      <c r="J777" s="228"/>
      <c r="K777" s="228">
        <f t="shared" ref="K777:K784" si="135">I777+J777</f>
        <v>1400000</v>
      </c>
      <c r="L777" s="229">
        <v>1399985</v>
      </c>
      <c r="M777" s="229"/>
      <c r="N777" s="230">
        <f t="shared" si="133"/>
        <v>1399985</v>
      </c>
      <c r="O777" s="230"/>
      <c r="P777" s="230">
        <f t="shared" si="127"/>
        <v>1399985</v>
      </c>
      <c r="Q777" s="230">
        <v>1399985</v>
      </c>
    </row>
    <row r="778" spans="1:17">
      <c r="A778" s="225">
        <v>3110202</v>
      </c>
      <c r="B778" s="226" t="s">
        <v>1079</v>
      </c>
      <c r="C778" s="275" t="s">
        <v>389</v>
      </c>
      <c r="D778" s="255">
        <v>500000</v>
      </c>
      <c r="E778" s="228"/>
      <c r="F778" s="228">
        <f>SUM(D778:E778)</f>
        <v>500000</v>
      </c>
      <c r="G778" s="228">
        <v>1500000</v>
      </c>
      <c r="H778" s="228"/>
      <c r="I778" s="228">
        <f t="shared" si="134"/>
        <v>1500000</v>
      </c>
      <c r="J778" s="228"/>
      <c r="K778" s="228">
        <f t="shared" si="135"/>
        <v>1500000</v>
      </c>
      <c r="L778" s="229">
        <v>1490800</v>
      </c>
      <c r="M778" s="229"/>
      <c r="N778" s="230">
        <f t="shared" si="133"/>
        <v>1490800</v>
      </c>
      <c r="O778" s="230"/>
      <c r="P778" s="230">
        <f t="shared" si="127"/>
        <v>1490800</v>
      </c>
      <c r="Q778" s="230"/>
    </row>
    <row r="779" spans="1:17">
      <c r="A779" s="225">
        <v>3110202</v>
      </c>
      <c r="B779" s="226" t="s">
        <v>1080</v>
      </c>
      <c r="C779" s="275" t="s">
        <v>389</v>
      </c>
      <c r="D779" s="255">
        <v>1000000</v>
      </c>
      <c r="E779" s="228"/>
      <c r="F779" s="228">
        <f>SUM(D779:E779)</f>
        <v>1000000</v>
      </c>
      <c r="G779" s="228">
        <v>0</v>
      </c>
      <c r="H779" s="228">
        <v>1000000</v>
      </c>
      <c r="I779" s="228">
        <f t="shared" si="134"/>
        <v>1000000</v>
      </c>
      <c r="J779" s="228"/>
      <c r="K779" s="228">
        <f t="shared" si="135"/>
        <v>1000000</v>
      </c>
      <c r="L779" s="229">
        <v>999456</v>
      </c>
      <c r="M779" s="229"/>
      <c r="N779" s="230">
        <f t="shared" si="133"/>
        <v>999456</v>
      </c>
      <c r="O779" s="230"/>
      <c r="P779" s="230">
        <f t="shared" si="127"/>
        <v>999456</v>
      </c>
      <c r="Q779" s="230"/>
    </row>
    <row r="780" spans="1:17">
      <c r="A780" s="225">
        <v>3110202</v>
      </c>
      <c r="B780" s="283" t="s">
        <v>1081</v>
      </c>
      <c r="C780" s="275" t="s">
        <v>389</v>
      </c>
      <c r="D780" s="228">
        <v>600000</v>
      </c>
      <c r="E780" s="228"/>
      <c r="F780" s="228">
        <f>SUM(D780:E780)</f>
        <v>600000</v>
      </c>
      <c r="G780" s="228">
        <v>3500000</v>
      </c>
      <c r="H780" s="228">
        <v>-2200000</v>
      </c>
      <c r="I780" s="228">
        <f t="shared" si="134"/>
        <v>1300000</v>
      </c>
      <c r="J780" s="228"/>
      <c r="K780" s="228">
        <f t="shared" si="135"/>
        <v>1300000</v>
      </c>
      <c r="L780" s="229">
        <v>1299333</v>
      </c>
      <c r="M780" s="229"/>
      <c r="N780" s="230">
        <f t="shared" si="133"/>
        <v>1299333</v>
      </c>
      <c r="O780" s="230"/>
      <c r="P780" s="230">
        <f t="shared" si="127"/>
        <v>1299333</v>
      </c>
      <c r="Q780" s="230"/>
    </row>
    <row r="781" spans="1:17">
      <c r="A781" s="225">
        <v>3110202</v>
      </c>
      <c r="B781" s="240" t="s">
        <v>1082</v>
      </c>
      <c r="C781" s="275" t="s">
        <v>389</v>
      </c>
      <c r="D781" s="228"/>
      <c r="E781" s="255"/>
      <c r="F781" s="228"/>
      <c r="G781" s="228">
        <v>3000000</v>
      </c>
      <c r="H781" s="228"/>
      <c r="I781" s="228">
        <f t="shared" si="134"/>
        <v>3000000</v>
      </c>
      <c r="J781" s="228"/>
      <c r="K781" s="228">
        <f t="shared" si="135"/>
        <v>3000000</v>
      </c>
      <c r="L781" s="229">
        <v>3000000</v>
      </c>
      <c r="M781" s="229">
        <v>-3000000</v>
      </c>
      <c r="N781" s="230">
        <f t="shared" si="133"/>
        <v>0</v>
      </c>
      <c r="O781" s="230"/>
      <c r="P781" s="230">
        <f t="shared" si="127"/>
        <v>0</v>
      </c>
      <c r="Q781" s="230"/>
    </row>
    <row r="782" spans="1:17">
      <c r="A782" s="225">
        <v>3110202</v>
      </c>
      <c r="B782" s="240" t="s">
        <v>1083</v>
      </c>
      <c r="C782" s="275" t="s">
        <v>539</v>
      </c>
      <c r="D782" s="228"/>
      <c r="E782" s="255"/>
      <c r="F782" s="228"/>
      <c r="G782" s="228">
        <v>1500000</v>
      </c>
      <c r="H782" s="228"/>
      <c r="I782" s="228">
        <f t="shared" si="134"/>
        <v>1500000</v>
      </c>
      <c r="J782" s="228"/>
      <c r="K782" s="228">
        <f t="shared" si="135"/>
        <v>1500000</v>
      </c>
      <c r="L782" s="229">
        <v>1499706</v>
      </c>
      <c r="M782" s="229"/>
      <c r="N782" s="230">
        <f t="shared" si="133"/>
        <v>1499706</v>
      </c>
      <c r="O782" s="230"/>
      <c r="P782" s="230">
        <f t="shared" si="127"/>
        <v>1499706</v>
      </c>
      <c r="Q782" s="230"/>
    </row>
    <row r="783" spans="1:17">
      <c r="A783" s="225">
        <v>3110202</v>
      </c>
      <c r="B783" s="226" t="s">
        <v>1084</v>
      </c>
      <c r="C783" s="275" t="s">
        <v>393</v>
      </c>
      <c r="D783" s="255">
        <v>1300000</v>
      </c>
      <c r="E783" s="228"/>
      <c r="F783" s="228">
        <f>SUM(D783:E783)</f>
        <v>1300000</v>
      </c>
      <c r="G783" s="228">
        <f>SUM(E783:F783)</f>
        <v>1300000</v>
      </c>
      <c r="H783" s="228"/>
      <c r="I783" s="228">
        <f t="shared" si="134"/>
        <v>1300000</v>
      </c>
      <c r="J783" s="228"/>
      <c r="K783" s="228">
        <f t="shared" si="135"/>
        <v>1300000</v>
      </c>
      <c r="L783" s="229">
        <v>1187340</v>
      </c>
      <c r="M783" s="229"/>
      <c r="N783" s="230">
        <f t="shared" si="133"/>
        <v>1187340</v>
      </c>
      <c r="O783" s="230"/>
      <c r="P783" s="230">
        <f t="shared" si="127"/>
        <v>1187340</v>
      </c>
      <c r="Q783" s="230"/>
    </row>
    <row r="784" spans="1:17">
      <c r="A784" s="225">
        <v>3110202</v>
      </c>
      <c r="B784" s="226" t="s">
        <v>1085</v>
      </c>
      <c r="C784" s="275" t="s">
        <v>451</v>
      </c>
      <c r="D784" s="228">
        <v>1500000</v>
      </c>
      <c r="E784" s="228"/>
      <c r="F784" s="228">
        <f>SUM(D784:E784)</f>
        <v>1500000</v>
      </c>
      <c r="G784" s="228">
        <f>SUM(E784:F784)</f>
        <v>1500000</v>
      </c>
      <c r="H784" s="228"/>
      <c r="I784" s="228">
        <f t="shared" si="134"/>
        <v>1500000</v>
      </c>
      <c r="J784" s="228"/>
      <c r="K784" s="228">
        <f t="shared" si="135"/>
        <v>1500000</v>
      </c>
      <c r="L784" s="229">
        <v>1499930</v>
      </c>
      <c r="M784" s="229"/>
      <c r="N784" s="230">
        <f t="shared" si="133"/>
        <v>1499930</v>
      </c>
      <c r="O784" s="230"/>
      <c r="P784" s="230">
        <f t="shared" si="127"/>
        <v>1499930</v>
      </c>
      <c r="Q784" s="230"/>
    </row>
    <row r="785" spans="1:17">
      <c r="A785" s="225">
        <v>3110202</v>
      </c>
      <c r="B785" s="240" t="s">
        <v>1086</v>
      </c>
      <c r="C785" s="275" t="s">
        <v>387</v>
      </c>
      <c r="D785" s="228"/>
      <c r="E785" s="255"/>
      <c r="F785" s="228"/>
      <c r="G785" s="228">
        <v>1200000</v>
      </c>
      <c r="H785" s="228"/>
      <c r="I785" s="228">
        <f t="shared" ref="I785:I800" si="136">G785+H785</f>
        <v>1200000</v>
      </c>
      <c r="J785" s="228"/>
      <c r="K785" s="228">
        <f t="shared" ref="K785:K800" si="137">I785+J785</f>
        <v>1200000</v>
      </c>
      <c r="L785" s="229">
        <v>1384625</v>
      </c>
      <c r="M785" s="229"/>
      <c r="N785" s="230">
        <f t="shared" si="133"/>
        <v>1384625</v>
      </c>
      <c r="O785" s="230"/>
      <c r="P785" s="230">
        <f t="shared" si="127"/>
        <v>1384625</v>
      </c>
      <c r="Q785" s="230">
        <v>1384625</v>
      </c>
    </row>
    <row r="786" spans="1:17">
      <c r="A786" s="225">
        <v>3110202</v>
      </c>
      <c r="B786" s="240" t="s">
        <v>1087</v>
      </c>
      <c r="C786" s="275" t="s">
        <v>237</v>
      </c>
      <c r="D786" s="228"/>
      <c r="E786" s="255"/>
      <c r="F786" s="228"/>
      <c r="G786" s="228">
        <v>3000000</v>
      </c>
      <c r="H786" s="228"/>
      <c r="I786" s="228">
        <f t="shared" si="136"/>
        <v>3000000</v>
      </c>
      <c r="J786" s="228"/>
      <c r="K786" s="228">
        <f t="shared" si="137"/>
        <v>3000000</v>
      </c>
      <c r="L786" s="229">
        <f>998890*3</f>
        <v>2996670</v>
      </c>
      <c r="M786" s="229"/>
      <c r="N786" s="230">
        <f t="shared" si="133"/>
        <v>2996670</v>
      </c>
      <c r="O786" s="230"/>
      <c r="P786" s="230">
        <f t="shared" si="127"/>
        <v>2996670</v>
      </c>
      <c r="Q786" s="230">
        <v>2996670</v>
      </c>
    </row>
    <row r="787" spans="1:17">
      <c r="A787" s="225">
        <v>3110202</v>
      </c>
      <c r="B787" s="240" t="s">
        <v>1088</v>
      </c>
      <c r="C787" s="275" t="s">
        <v>237</v>
      </c>
      <c r="D787" s="228"/>
      <c r="E787" s="255"/>
      <c r="F787" s="228"/>
      <c r="G787" s="228">
        <v>1000000</v>
      </c>
      <c r="H787" s="228"/>
      <c r="I787" s="228">
        <f t="shared" si="136"/>
        <v>1000000</v>
      </c>
      <c r="J787" s="228"/>
      <c r="K787" s="228">
        <f t="shared" si="137"/>
        <v>1000000</v>
      </c>
      <c r="L787" s="229">
        <v>999980</v>
      </c>
      <c r="M787" s="229"/>
      <c r="N787" s="230">
        <f t="shared" si="133"/>
        <v>999980</v>
      </c>
      <c r="O787" s="230"/>
      <c r="P787" s="230">
        <f t="shared" si="127"/>
        <v>999980</v>
      </c>
      <c r="Q787" s="230"/>
    </row>
    <row r="788" spans="1:17">
      <c r="A788" s="225">
        <v>3110202</v>
      </c>
      <c r="B788" s="240" t="s">
        <v>1089</v>
      </c>
      <c r="C788" s="275" t="s">
        <v>237</v>
      </c>
      <c r="D788" s="228"/>
      <c r="E788" s="255"/>
      <c r="F788" s="228"/>
      <c r="G788" s="228">
        <v>1000000</v>
      </c>
      <c r="H788" s="228"/>
      <c r="I788" s="228">
        <f t="shared" si="136"/>
        <v>1000000</v>
      </c>
      <c r="J788" s="228"/>
      <c r="K788" s="228">
        <f t="shared" si="137"/>
        <v>1000000</v>
      </c>
      <c r="L788" s="229">
        <v>999980</v>
      </c>
      <c r="M788" s="229"/>
      <c r="N788" s="230">
        <f t="shared" si="133"/>
        <v>999980</v>
      </c>
      <c r="O788" s="230"/>
      <c r="P788" s="230">
        <f t="shared" si="127"/>
        <v>999980</v>
      </c>
      <c r="Q788" s="230"/>
    </row>
    <row r="789" spans="1:17">
      <c r="A789" s="225">
        <v>3110202</v>
      </c>
      <c r="B789" s="226" t="s">
        <v>1090</v>
      </c>
      <c r="C789" s="275" t="s">
        <v>1091</v>
      </c>
      <c r="D789" s="255">
        <v>1000000</v>
      </c>
      <c r="E789" s="228"/>
      <c r="F789" s="228">
        <f>SUM(D789:E789)</f>
        <v>1000000</v>
      </c>
      <c r="G789" s="228">
        <v>1000000</v>
      </c>
      <c r="H789" s="228"/>
      <c r="I789" s="228">
        <f t="shared" si="136"/>
        <v>1000000</v>
      </c>
      <c r="J789" s="228"/>
      <c r="K789" s="228">
        <f t="shared" si="137"/>
        <v>1000000</v>
      </c>
      <c r="L789" s="229">
        <v>999980</v>
      </c>
      <c r="M789" s="229"/>
      <c r="N789" s="230">
        <f t="shared" si="133"/>
        <v>999980</v>
      </c>
      <c r="O789" s="230"/>
      <c r="P789" s="230">
        <f t="shared" si="127"/>
        <v>999980</v>
      </c>
      <c r="Q789" s="230"/>
    </row>
    <row r="790" spans="1:17">
      <c r="A790" s="225">
        <v>3110202</v>
      </c>
      <c r="B790" s="240" t="s">
        <v>1092</v>
      </c>
      <c r="C790" s="275" t="s">
        <v>487</v>
      </c>
      <c r="D790" s="228"/>
      <c r="E790" s="255"/>
      <c r="F790" s="228"/>
      <c r="G790" s="228">
        <v>1000000</v>
      </c>
      <c r="H790" s="228"/>
      <c r="I790" s="228">
        <f t="shared" si="136"/>
        <v>1000000</v>
      </c>
      <c r="J790" s="228"/>
      <c r="K790" s="228">
        <f t="shared" si="137"/>
        <v>1000000</v>
      </c>
      <c r="L790" s="229">
        <v>974580</v>
      </c>
      <c r="M790" s="229"/>
      <c r="N790" s="230">
        <f t="shared" si="133"/>
        <v>974580</v>
      </c>
      <c r="O790" s="230"/>
      <c r="P790" s="230">
        <f t="shared" si="127"/>
        <v>974580</v>
      </c>
      <c r="Q790" s="230"/>
    </row>
    <row r="791" spans="1:17">
      <c r="A791" s="225">
        <v>3110202</v>
      </c>
      <c r="B791" s="240" t="s">
        <v>1093</v>
      </c>
      <c r="C791" s="275" t="s">
        <v>487</v>
      </c>
      <c r="D791" s="228"/>
      <c r="E791" s="255"/>
      <c r="F791" s="228"/>
      <c r="G791" s="228">
        <v>1500000</v>
      </c>
      <c r="H791" s="228"/>
      <c r="I791" s="228">
        <f t="shared" si="136"/>
        <v>1500000</v>
      </c>
      <c r="J791" s="228"/>
      <c r="K791" s="228">
        <f t="shared" si="137"/>
        <v>1500000</v>
      </c>
      <c r="L791" s="229">
        <v>1391490</v>
      </c>
      <c r="M791" s="229"/>
      <c r="N791" s="230">
        <f t="shared" si="133"/>
        <v>1391490</v>
      </c>
      <c r="O791" s="230"/>
      <c r="P791" s="230">
        <f t="shared" si="127"/>
        <v>1391490</v>
      </c>
      <c r="Q791" s="230"/>
    </row>
    <row r="792" spans="1:17">
      <c r="A792" s="225">
        <v>3110202</v>
      </c>
      <c r="B792" s="240" t="s">
        <v>1094</v>
      </c>
      <c r="C792" s="275" t="s">
        <v>487</v>
      </c>
      <c r="D792" s="228"/>
      <c r="E792" s="255"/>
      <c r="F792" s="228"/>
      <c r="G792" s="228">
        <v>1500000</v>
      </c>
      <c r="H792" s="228"/>
      <c r="I792" s="228">
        <f t="shared" si="136"/>
        <v>1500000</v>
      </c>
      <c r="J792" s="228"/>
      <c r="K792" s="228">
        <f t="shared" si="137"/>
        <v>1500000</v>
      </c>
      <c r="L792" s="229">
        <v>1391490</v>
      </c>
      <c r="M792" s="229"/>
      <c r="N792" s="230">
        <f t="shared" si="133"/>
        <v>1391490</v>
      </c>
      <c r="O792" s="230"/>
      <c r="P792" s="230">
        <f t="shared" si="127"/>
        <v>1391490</v>
      </c>
      <c r="Q792" s="230"/>
    </row>
    <row r="793" spans="1:17">
      <c r="A793" s="225">
        <v>3110202</v>
      </c>
      <c r="B793" s="226" t="s">
        <v>1095</v>
      </c>
      <c r="C793" s="275" t="s">
        <v>698</v>
      </c>
      <c r="D793" s="255">
        <v>1500000</v>
      </c>
      <c r="E793" s="228"/>
      <c r="F793" s="228">
        <f>SUM(D793:E793)</f>
        <v>1500000</v>
      </c>
      <c r="G793" s="228">
        <f>SUM(E793:F793)</f>
        <v>1500000</v>
      </c>
      <c r="H793" s="228"/>
      <c r="I793" s="228">
        <f t="shared" si="136"/>
        <v>1500000</v>
      </c>
      <c r="J793" s="228"/>
      <c r="K793" s="228">
        <f t="shared" si="137"/>
        <v>1500000</v>
      </c>
      <c r="L793" s="229">
        <v>1391500</v>
      </c>
      <c r="M793" s="229"/>
      <c r="N793" s="230">
        <f t="shared" si="133"/>
        <v>1391500</v>
      </c>
      <c r="O793" s="230"/>
      <c r="P793" s="230">
        <f t="shared" si="127"/>
        <v>1391500</v>
      </c>
      <c r="Q793" s="230"/>
    </row>
    <row r="794" spans="1:17">
      <c r="A794" s="225">
        <v>3110202</v>
      </c>
      <c r="B794" s="226" t="s">
        <v>1096</v>
      </c>
      <c r="C794" s="275" t="s">
        <v>698</v>
      </c>
      <c r="D794" s="255">
        <v>1500000</v>
      </c>
      <c r="E794" s="228"/>
      <c r="F794" s="228">
        <f>SUM(D794:E794)</f>
        <v>1500000</v>
      </c>
      <c r="G794" s="228">
        <f>SUM(E794:F794)</f>
        <v>1500000</v>
      </c>
      <c r="H794" s="228"/>
      <c r="I794" s="228">
        <f t="shared" si="136"/>
        <v>1500000</v>
      </c>
      <c r="J794" s="228"/>
      <c r="K794" s="228">
        <f t="shared" si="137"/>
        <v>1500000</v>
      </c>
      <c r="L794" s="229">
        <v>1391490</v>
      </c>
      <c r="M794" s="229"/>
      <c r="N794" s="230">
        <f t="shared" si="133"/>
        <v>1391490</v>
      </c>
      <c r="O794" s="230"/>
      <c r="P794" s="230">
        <f t="shared" si="127"/>
        <v>1391490</v>
      </c>
      <c r="Q794" s="230"/>
    </row>
    <row r="795" spans="1:17">
      <c r="A795" s="225">
        <v>3110202</v>
      </c>
      <c r="B795" s="283" t="s">
        <v>1097</v>
      </c>
      <c r="C795" s="275" t="s">
        <v>239</v>
      </c>
      <c r="D795" s="228">
        <v>1000000</v>
      </c>
      <c r="E795" s="228"/>
      <c r="F795" s="228">
        <f>SUM(D795:E795)</f>
        <v>1000000</v>
      </c>
      <c r="G795" s="228">
        <v>3000000</v>
      </c>
      <c r="H795" s="228">
        <v>1000000</v>
      </c>
      <c r="I795" s="228">
        <f t="shared" si="136"/>
        <v>4000000</v>
      </c>
      <c r="J795" s="228"/>
      <c r="K795" s="228">
        <f t="shared" si="137"/>
        <v>4000000</v>
      </c>
      <c r="L795" s="229">
        <v>3999970</v>
      </c>
      <c r="M795" s="229"/>
      <c r="N795" s="230">
        <f t="shared" si="133"/>
        <v>3999970</v>
      </c>
      <c r="O795" s="230"/>
      <c r="P795" s="230">
        <f t="shared" si="127"/>
        <v>3999970</v>
      </c>
      <c r="Q795" s="230"/>
    </row>
    <row r="796" spans="1:17">
      <c r="A796" s="225">
        <v>3110202</v>
      </c>
      <c r="B796" s="283" t="s">
        <v>1098</v>
      </c>
      <c r="C796" s="275" t="s">
        <v>239</v>
      </c>
      <c r="D796" s="228"/>
      <c r="E796" s="228"/>
      <c r="F796" s="228"/>
      <c r="G796" s="228"/>
      <c r="H796" s="228"/>
      <c r="I796" s="228"/>
      <c r="J796" s="228"/>
      <c r="K796" s="228"/>
      <c r="L796" s="229">
        <v>0</v>
      </c>
      <c r="M796" s="229">
        <v>1500000</v>
      </c>
      <c r="N796" s="230">
        <f t="shared" si="133"/>
        <v>1500000</v>
      </c>
      <c r="O796" s="230"/>
      <c r="P796" s="230">
        <f t="shared" si="127"/>
        <v>1500000</v>
      </c>
      <c r="Q796" s="230">
        <v>1500000</v>
      </c>
    </row>
    <row r="797" spans="1:17">
      <c r="A797" s="225">
        <v>3110202</v>
      </c>
      <c r="B797" s="240" t="s">
        <v>1099</v>
      </c>
      <c r="C797" s="275" t="s">
        <v>516</v>
      </c>
      <c r="D797" s="228"/>
      <c r="E797" s="255">
        <v>1500000</v>
      </c>
      <c r="F797" s="228">
        <f>SUM(D797:E797)</f>
        <v>1500000</v>
      </c>
      <c r="G797" s="228">
        <v>1500000</v>
      </c>
      <c r="H797" s="228"/>
      <c r="I797" s="228">
        <f t="shared" si="136"/>
        <v>1500000</v>
      </c>
      <c r="J797" s="228"/>
      <c r="K797" s="228">
        <f t="shared" si="137"/>
        <v>1500000</v>
      </c>
      <c r="L797" s="256">
        <v>1499325</v>
      </c>
      <c r="M797" s="256"/>
      <c r="N797" s="230">
        <f t="shared" si="133"/>
        <v>1499325</v>
      </c>
      <c r="O797" s="230"/>
      <c r="P797" s="230">
        <f t="shared" si="127"/>
        <v>1499325</v>
      </c>
      <c r="Q797" s="230"/>
    </row>
    <row r="798" spans="1:17">
      <c r="A798" s="225">
        <v>3110202</v>
      </c>
      <c r="B798" s="226" t="s">
        <v>1100</v>
      </c>
      <c r="C798" s="275" t="s">
        <v>516</v>
      </c>
      <c r="D798" s="255"/>
      <c r="E798" s="228"/>
      <c r="F798" s="228"/>
      <c r="G798" s="228">
        <v>1500000</v>
      </c>
      <c r="H798" s="228">
        <v>-1500000</v>
      </c>
      <c r="I798" s="228">
        <f t="shared" si="136"/>
        <v>0</v>
      </c>
      <c r="J798" s="228"/>
      <c r="K798" s="228">
        <f t="shared" si="137"/>
        <v>0</v>
      </c>
      <c r="L798" s="229">
        <v>1500000</v>
      </c>
      <c r="M798" s="229"/>
      <c r="N798" s="230">
        <f t="shared" si="133"/>
        <v>1500000</v>
      </c>
      <c r="O798" s="230"/>
      <c r="P798" s="230">
        <f t="shared" si="127"/>
        <v>1500000</v>
      </c>
      <c r="Q798" s="230"/>
    </row>
    <row r="799" spans="1:17">
      <c r="A799" s="225">
        <v>3110202</v>
      </c>
      <c r="B799" s="283" t="s">
        <v>1101</v>
      </c>
      <c r="C799" s="275" t="s">
        <v>675</v>
      </c>
      <c r="D799" s="228">
        <v>900000</v>
      </c>
      <c r="E799" s="228"/>
      <c r="F799" s="228">
        <f>SUM(D799:E799)</f>
        <v>900000</v>
      </c>
      <c r="G799" s="228">
        <v>1500000</v>
      </c>
      <c r="H799" s="228"/>
      <c r="I799" s="228">
        <f t="shared" si="136"/>
        <v>1500000</v>
      </c>
      <c r="J799" s="228"/>
      <c r="K799" s="228">
        <f t="shared" si="137"/>
        <v>1500000</v>
      </c>
      <c r="L799" s="229">
        <v>1499840</v>
      </c>
      <c r="M799" s="229"/>
      <c r="N799" s="230">
        <f t="shared" si="133"/>
        <v>1499840</v>
      </c>
      <c r="O799" s="230"/>
      <c r="P799" s="230">
        <f t="shared" si="127"/>
        <v>1499840</v>
      </c>
      <c r="Q799" s="230"/>
    </row>
    <row r="800" spans="1:17">
      <c r="A800" s="225">
        <v>3110202</v>
      </c>
      <c r="B800" s="283" t="s">
        <v>1102</v>
      </c>
      <c r="C800" s="275" t="s">
        <v>340</v>
      </c>
      <c r="D800" s="228">
        <v>1500000</v>
      </c>
      <c r="E800" s="228"/>
      <c r="F800" s="228">
        <f>SUM(D800:E800)</f>
        <v>1500000</v>
      </c>
      <c r="G800" s="228">
        <v>3000000</v>
      </c>
      <c r="H800" s="228">
        <v>-1500000</v>
      </c>
      <c r="I800" s="228">
        <f t="shared" si="136"/>
        <v>1500000</v>
      </c>
      <c r="J800" s="228"/>
      <c r="K800" s="228">
        <f t="shared" si="137"/>
        <v>1500000</v>
      </c>
      <c r="L800" s="229">
        <v>1499838</v>
      </c>
      <c r="M800" s="229"/>
      <c r="N800" s="230">
        <f t="shared" si="133"/>
        <v>1499838</v>
      </c>
      <c r="O800" s="230"/>
      <c r="P800" s="230">
        <f t="shared" si="127"/>
        <v>1499838</v>
      </c>
      <c r="Q800" s="230"/>
    </row>
    <row r="801" spans="1:17">
      <c r="A801" s="225">
        <v>3110202</v>
      </c>
      <c r="B801" s="283" t="s">
        <v>1103</v>
      </c>
      <c r="C801" s="275" t="s">
        <v>744</v>
      </c>
      <c r="D801" s="228">
        <v>400000</v>
      </c>
      <c r="E801" s="228">
        <v>500000</v>
      </c>
      <c r="F801" s="228">
        <f>SUM(D801:E801)</f>
        <v>900000</v>
      </c>
      <c r="G801" s="228">
        <v>900000</v>
      </c>
      <c r="H801" s="228">
        <v>500000</v>
      </c>
      <c r="I801" s="228">
        <f t="shared" ref="I801:I806" si="138">G801+H801</f>
        <v>1400000</v>
      </c>
      <c r="J801" s="228"/>
      <c r="K801" s="228">
        <f t="shared" ref="K801:K806" si="139">I801+J801</f>
        <v>1400000</v>
      </c>
      <c r="L801" s="229">
        <v>899970</v>
      </c>
      <c r="M801" s="229"/>
      <c r="N801" s="230">
        <f t="shared" si="133"/>
        <v>899970</v>
      </c>
      <c r="O801" s="230"/>
      <c r="P801" s="230">
        <f t="shared" si="127"/>
        <v>899970</v>
      </c>
      <c r="Q801" s="230"/>
    </row>
    <row r="802" spans="1:17">
      <c r="A802" s="225">
        <v>3110202</v>
      </c>
      <c r="B802" s="283" t="s">
        <v>1104</v>
      </c>
      <c r="C802" s="275" t="s">
        <v>744</v>
      </c>
      <c r="D802" s="228">
        <v>400000</v>
      </c>
      <c r="E802" s="228">
        <v>500000</v>
      </c>
      <c r="F802" s="228">
        <f>SUM(D802:E802)</f>
        <v>900000</v>
      </c>
      <c r="G802" s="228">
        <v>2000000</v>
      </c>
      <c r="H802" s="228">
        <v>-500000</v>
      </c>
      <c r="I802" s="228">
        <f t="shared" si="138"/>
        <v>1500000</v>
      </c>
      <c r="J802" s="228"/>
      <c r="K802" s="228">
        <f t="shared" si="139"/>
        <v>1500000</v>
      </c>
      <c r="L802" s="229">
        <v>1499000</v>
      </c>
      <c r="M802" s="229"/>
      <c r="N802" s="230">
        <f t="shared" si="133"/>
        <v>1499000</v>
      </c>
      <c r="O802" s="230"/>
      <c r="P802" s="230">
        <f t="shared" si="127"/>
        <v>1499000</v>
      </c>
      <c r="Q802" s="230"/>
    </row>
    <row r="803" spans="1:17">
      <c r="A803" s="225">
        <v>3110202</v>
      </c>
      <c r="B803" s="240" t="s">
        <v>1105</v>
      </c>
      <c r="C803" s="275" t="s">
        <v>639</v>
      </c>
      <c r="D803" s="228"/>
      <c r="E803" s="255"/>
      <c r="F803" s="228"/>
      <c r="G803" s="228">
        <v>1300000</v>
      </c>
      <c r="H803" s="228"/>
      <c r="I803" s="228">
        <f t="shared" si="138"/>
        <v>1300000</v>
      </c>
      <c r="J803" s="228"/>
      <c r="K803" s="228">
        <f t="shared" si="139"/>
        <v>1300000</v>
      </c>
      <c r="L803" s="229">
        <v>1297262</v>
      </c>
      <c r="M803" s="229"/>
      <c r="N803" s="230">
        <f t="shared" si="133"/>
        <v>1297262</v>
      </c>
      <c r="O803" s="230"/>
      <c r="P803" s="230">
        <f t="shared" si="127"/>
        <v>1297262</v>
      </c>
      <c r="Q803" s="230">
        <v>1297262</v>
      </c>
    </row>
    <row r="804" spans="1:17">
      <c r="A804" s="225">
        <v>3110202</v>
      </c>
      <c r="B804" s="226" t="s">
        <v>1106</v>
      </c>
      <c r="C804" s="275" t="s">
        <v>639</v>
      </c>
      <c r="D804" s="255">
        <v>1500000</v>
      </c>
      <c r="E804" s="228"/>
      <c r="F804" s="228">
        <f>SUM(D804:E804)</f>
        <v>1500000</v>
      </c>
      <c r="G804" s="228">
        <f>SUM(E804:F804)</f>
        <v>1500000</v>
      </c>
      <c r="H804" s="228"/>
      <c r="I804" s="228">
        <f t="shared" si="138"/>
        <v>1500000</v>
      </c>
      <c r="J804" s="228"/>
      <c r="K804" s="228">
        <f t="shared" si="139"/>
        <v>1500000</v>
      </c>
      <c r="L804" s="229">
        <v>1486160</v>
      </c>
      <c r="M804" s="229"/>
      <c r="N804" s="230">
        <f t="shared" si="133"/>
        <v>1486160</v>
      </c>
      <c r="O804" s="230"/>
      <c r="P804" s="230">
        <f t="shared" si="127"/>
        <v>1486160</v>
      </c>
      <c r="Q804" s="230"/>
    </row>
    <row r="805" spans="1:17">
      <c r="A805" s="225">
        <v>3110202</v>
      </c>
      <c r="B805" s="226" t="s">
        <v>1107</v>
      </c>
      <c r="C805" s="275" t="s">
        <v>639</v>
      </c>
      <c r="D805" s="255">
        <v>1500000</v>
      </c>
      <c r="E805" s="228"/>
      <c r="F805" s="228">
        <f>SUM(D805:E805)</f>
        <v>1500000</v>
      </c>
      <c r="G805" s="228">
        <f>SUM(E805:F805)</f>
        <v>1500000</v>
      </c>
      <c r="H805" s="228"/>
      <c r="I805" s="228">
        <f t="shared" si="138"/>
        <v>1500000</v>
      </c>
      <c r="J805" s="228"/>
      <c r="K805" s="228">
        <f t="shared" si="139"/>
        <v>1500000</v>
      </c>
      <c r="L805" s="229">
        <v>1487390</v>
      </c>
      <c r="M805" s="229"/>
      <c r="N805" s="230">
        <f t="shared" si="133"/>
        <v>1487390</v>
      </c>
      <c r="O805" s="230"/>
      <c r="P805" s="230">
        <f t="shared" si="127"/>
        <v>1487390</v>
      </c>
      <c r="Q805" s="230"/>
    </row>
    <row r="806" spans="1:17">
      <c r="A806" s="225">
        <v>3110202</v>
      </c>
      <c r="B806" s="240" t="s">
        <v>1108</v>
      </c>
      <c r="C806" s="275" t="s">
        <v>253</v>
      </c>
      <c r="D806" s="227" t="s">
        <v>253</v>
      </c>
      <c r="E806" s="227" t="s">
        <v>253</v>
      </c>
      <c r="F806" s="227"/>
      <c r="G806" s="228">
        <v>1350000</v>
      </c>
      <c r="H806" s="228"/>
      <c r="I806" s="228">
        <f t="shared" si="138"/>
        <v>1350000</v>
      </c>
      <c r="J806" s="228"/>
      <c r="K806" s="228">
        <f t="shared" si="139"/>
        <v>1350000</v>
      </c>
      <c r="L806" s="229">
        <v>1349320</v>
      </c>
      <c r="M806" s="229"/>
      <c r="N806" s="230">
        <f t="shared" si="133"/>
        <v>1349320</v>
      </c>
      <c r="O806" s="230"/>
      <c r="P806" s="230">
        <f t="shared" si="127"/>
        <v>1349320</v>
      </c>
      <c r="Q806" s="230"/>
    </row>
    <row r="807" spans="1:17">
      <c r="A807" s="225">
        <v>3110202</v>
      </c>
      <c r="B807" s="240" t="s">
        <v>1109</v>
      </c>
      <c r="C807" s="275" t="s">
        <v>391</v>
      </c>
      <c r="D807" s="228"/>
      <c r="E807" s="255"/>
      <c r="F807" s="228"/>
      <c r="G807" s="228">
        <v>1000000</v>
      </c>
      <c r="H807" s="228"/>
      <c r="I807" s="228">
        <f t="shared" ref="I807:I821" si="140">G807+H807</f>
        <v>1000000</v>
      </c>
      <c r="J807" s="228"/>
      <c r="K807" s="228">
        <f t="shared" ref="K807:K821" si="141">I807+J807</f>
        <v>1000000</v>
      </c>
      <c r="L807" s="229">
        <v>996600</v>
      </c>
      <c r="M807" s="229"/>
      <c r="N807" s="230">
        <f t="shared" ref="N807:N831" si="142">SUM(L807:M807)</f>
        <v>996600</v>
      </c>
      <c r="O807" s="230"/>
      <c r="P807" s="230">
        <f t="shared" si="127"/>
        <v>996600</v>
      </c>
      <c r="Q807" s="230">
        <v>996600</v>
      </c>
    </row>
    <row r="808" spans="1:17">
      <c r="A808" s="225">
        <v>3110202</v>
      </c>
      <c r="B808" s="240" t="s">
        <v>1110</v>
      </c>
      <c r="C808" s="275" t="s">
        <v>391</v>
      </c>
      <c r="D808" s="228"/>
      <c r="E808" s="255"/>
      <c r="F808" s="228"/>
      <c r="G808" s="228">
        <v>1500000</v>
      </c>
      <c r="H808" s="228"/>
      <c r="I808" s="228">
        <f t="shared" si="140"/>
        <v>1500000</v>
      </c>
      <c r="J808" s="228"/>
      <c r="K808" s="228">
        <f t="shared" si="141"/>
        <v>1500000</v>
      </c>
      <c r="L808" s="229">
        <v>1496490</v>
      </c>
      <c r="M808" s="229"/>
      <c r="N808" s="230">
        <f t="shared" si="142"/>
        <v>1496490</v>
      </c>
      <c r="O808" s="230"/>
      <c r="P808" s="230">
        <f t="shared" si="127"/>
        <v>1496490</v>
      </c>
      <c r="Q808" s="230"/>
    </row>
    <row r="809" spans="1:17">
      <c r="A809" s="225">
        <v>3110202</v>
      </c>
      <c r="B809" s="226" t="s">
        <v>1111</v>
      </c>
      <c r="C809" s="275" t="s">
        <v>391</v>
      </c>
      <c r="D809" s="228">
        <v>1937511</v>
      </c>
      <c r="E809" s="228"/>
      <c r="F809" s="228">
        <f>SUM(D809:E809)</f>
        <v>1937511</v>
      </c>
      <c r="G809" s="228">
        <v>1937511</v>
      </c>
      <c r="H809" s="228"/>
      <c r="I809" s="228">
        <f t="shared" ref="I809" si="143">G809+H809</f>
        <v>1937511</v>
      </c>
      <c r="J809" s="228"/>
      <c r="K809" s="228">
        <v>1500000</v>
      </c>
      <c r="L809" s="229">
        <v>1499975</v>
      </c>
      <c r="M809" s="229"/>
      <c r="N809" s="230">
        <f t="shared" si="142"/>
        <v>1499975</v>
      </c>
      <c r="O809" s="230"/>
      <c r="P809" s="230">
        <f t="shared" si="127"/>
        <v>1499975</v>
      </c>
      <c r="Q809" s="230"/>
    </row>
    <row r="810" spans="1:17">
      <c r="A810" s="225">
        <v>3110202</v>
      </c>
      <c r="B810" s="226" t="s">
        <v>1112</v>
      </c>
      <c r="C810" s="275" t="s">
        <v>391</v>
      </c>
      <c r="D810" s="228"/>
      <c r="E810" s="228"/>
      <c r="F810" s="228"/>
      <c r="G810" s="228">
        <v>1500000</v>
      </c>
      <c r="H810" s="228">
        <v>-1500000</v>
      </c>
      <c r="I810" s="228">
        <f t="shared" si="140"/>
        <v>0</v>
      </c>
      <c r="J810" s="228"/>
      <c r="K810" s="228">
        <f t="shared" si="141"/>
        <v>0</v>
      </c>
      <c r="L810" s="229">
        <v>1495300</v>
      </c>
      <c r="M810" s="229"/>
      <c r="N810" s="230">
        <f t="shared" si="142"/>
        <v>1495300</v>
      </c>
      <c r="O810" s="230"/>
      <c r="P810" s="230">
        <f t="shared" si="127"/>
        <v>1495300</v>
      </c>
      <c r="Q810" s="230">
        <v>1495300</v>
      </c>
    </row>
    <row r="811" spans="1:17">
      <c r="A811" s="225">
        <v>3110202</v>
      </c>
      <c r="B811" s="226" t="s">
        <v>1113</v>
      </c>
      <c r="C811" s="275" t="s">
        <v>391</v>
      </c>
      <c r="D811" s="255">
        <v>1500000</v>
      </c>
      <c r="E811" s="228"/>
      <c r="F811" s="228">
        <f>SUM(D811:E811)</f>
        <v>1500000</v>
      </c>
      <c r="G811" s="228">
        <v>1500000</v>
      </c>
      <c r="H811" s="228"/>
      <c r="I811" s="228">
        <f t="shared" si="140"/>
        <v>1500000</v>
      </c>
      <c r="J811" s="228"/>
      <c r="K811" s="228">
        <f t="shared" si="141"/>
        <v>1500000</v>
      </c>
      <c r="L811" s="229">
        <v>1500000</v>
      </c>
      <c r="M811" s="229"/>
      <c r="N811" s="230">
        <f t="shared" si="142"/>
        <v>1500000</v>
      </c>
      <c r="O811" s="230"/>
      <c r="P811" s="230">
        <f t="shared" si="127"/>
        <v>1500000</v>
      </c>
      <c r="Q811" s="230"/>
    </row>
    <row r="812" spans="1:17">
      <c r="A812" s="225">
        <v>3110202</v>
      </c>
      <c r="B812" s="226" t="s">
        <v>1114</v>
      </c>
      <c r="C812" s="275" t="s">
        <v>492</v>
      </c>
      <c r="D812" s="255">
        <v>2120000</v>
      </c>
      <c r="E812" s="228">
        <v>-320000</v>
      </c>
      <c r="F812" s="228">
        <f>SUM(D812:E812)</f>
        <v>1800000</v>
      </c>
      <c r="G812" s="228">
        <v>1800000</v>
      </c>
      <c r="H812" s="228"/>
      <c r="I812" s="228">
        <f t="shared" si="140"/>
        <v>1800000</v>
      </c>
      <c r="J812" s="228"/>
      <c r="K812" s="228">
        <f t="shared" si="141"/>
        <v>1800000</v>
      </c>
      <c r="L812" s="229">
        <v>1800000</v>
      </c>
      <c r="M812" s="229"/>
      <c r="N812" s="230">
        <f t="shared" si="142"/>
        <v>1800000</v>
      </c>
      <c r="O812" s="230"/>
      <c r="P812" s="230">
        <f t="shared" ref="P812:P875" si="144">SUM(N812,O812)</f>
        <v>1800000</v>
      </c>
      <c r="Q812" s="230"/>
    </row>
    <row r="813" spans="1:17">
      <c r="A813" s="225">
        <v>3110202</v>
      </c>
      <c r="B813" s="283" t="s">
        <v>1115</v>
      </c>
      <c r="C813" s="275" t="s">
        <v>243</v>
      </c>
      <c r="D813" s="228">
        <v>1000000</v>
      </c>
      <c r="E813" s="228"/>
      <c r="F813" s="228">
        <f>SUM(D813:E813)</f>
        <v>1000000</v>
      </c>
      <c r="G813" s="228">
        <v>1500000</v>
      </c>
      <c r="H813" s="228"/>
      <c r="I813" s="228">
        <f t="shared" si="140"/>
        <v>1500000</v>
      </c>
      <c r="J813" s="228"/>
      <c r="K813" s="228">
        <f t="shared" si="141"/>
        <v>1500000</v>
      </c>
      <c r="L813" s="229">
        <v>1499650</v>
      </c>
      <c r="M813" s="229"/>
      <c r="N813" s="230">
        <f t="shared" si="142"/>
        <v>1499650</v>
      </c>
      <c r="O813" s="230"/>
      <c r="P813" s="230">
        <f t="shared" si="144"/>
        <v>1499650</v>
      </c>
      <c r="Q813" s="230"/>
    </row>
    <row r="814" spans="1:17">
      <c r="A814" s="225">
        <v>3110202</v>
      </c>
      <c r="B814" s="283" t="s">
        <v>1116</v>
      </c>
      <c r="C814" s="275" t="s">
        <v>243</v>
      </c>
      <c r="D814" s="228">
        <v>1000000</v>
      </c>
      <c r="E814" s="228"/>
      <c r="F814" s="228">
        <v>0</v>
      </c>
      <c r="G814" s="228">
        <v>900000</v>
      </c>
      <c r="H814" s="228"/>
      <c r="I814" s="228">
        <f t="shared" si="140"/>
        <v>900000</v>
      </c>
      <c r="J814" s="228"/>
      <c r="K814" s="228">
        <f t="shared" si="141"/>
        <v>900000</v>
      </c>
      <c r="L814" s="229">
        <v>899650</v>
      </c>
      <c r="M814" s="229"/>
      <c r="N814" s="230">
        <f t="shared" si="142"/>
        <v>899650</v>
      </c>
      <c r="O814" s="230"/>
      <c r="P814" s="230">
        <f t="shared" si="144"/>
        <v>899650</v>
      </c>
      <c r="Q814" s="230"/>
    </row>
    <row r="815" spans="1:17">
      <c r="A815" s="225">
        <v>3110202</v>
      </c>
      <c r="B815" s="283" t="s">
        <v>1117</v>
      </c>
      <c r="C815" s="275" t="s">
        <v>243</v>
      </c>
      <c r="D815" s="228">
        <v>1000000</v>
      </c>
      <c r="E815" s="228"/>
      <c r="F815" s="228">
        <f>SUM(D815:E815)</f>
        <v>1000000</v>
      </c>
      <c r="G815" s="228">
        <v>1500000</v>
      </c>
      <c r="H815" s="228"/>
      <c r="I815" s="228">
        <f t="shared" si="140"/>
        <v>1500000</v>
      </c>
      <c r="J815" s="228"/>
      <c r="K815" s="228">
        <f t="shared" si="141"/>
        <v>1500000</v>
      </c>
      <c r="L815" s="229">
        <v>1499900</v>
      </c>
      <c r="M815" s="229"/>
      <c r="N815" s="230">
        <f t="shared" si="142"/>
        <v>1499900</v>
      </c>
      <c r="O815" s="230"/>
      <c r="P815" s="230">
        <f t="shared" si="144"/>
        <v>1499900</v>
      </c>
      <c r="Q815" s="230"/>
    </row>
    <row r="816" spans="1:17">
      <c r="A816" s="225">
        <v>3110202</v>
      </c>
      <c r="B816" s="283" t="s">
        <v>1118</v>
      </c>
      <c r="C816" s="275" t="s">
        <v>243</v>
      </c>
      <c r="D816" s="228"/>
      <c r="E816" s="228"/>
      <c r="F816" s="228"/>
      <c r="G816" s="228">
        <v>1500000</v>
      </c>
      <c r="H816" s="228">
        <v>-1500000</v>
      </c>
      <c r="I816" s="228">
        <f t="shared" si="140"/>
        <v>0</v>
      </c>
      <c r="J816" s="228"/>
      <c r="K816" s="228">
        <f t="shared" si="141"/>
        <v>0</v>
      </c>
      <c r="L816" s="229">
        <v>1500000</v>
      </c>
      <c r="M816" s="229"/>
      <c r="N816" s="230">
        <f t="shared" si="142"/>
        <v>1500000</v>
      </c>
      <c r="O816" s="230"/>
      <c r="P816" s="230">
        <f t="shared" si="144"/>
        <v>1500000</v>
      </c>
      <c r="Q816" s="230">
        <v>1500000</v>
      </c>
    </row>
    <row r="817" spans="1:17">
      <c r="A817" s="225">
        <v>3110202</v>
      </c>
      <c r="B817" s="240" t="s">
        <v>1119</v>
      </c>
      <c r="C817" s="275" t="s">
        <v>692</v>
      </c>
      <c r="D817" s="228"/>
      <c r="E817" s="255"/>
      <c r="F817" s="228"/>
      <c r="G817" s="228">
        <v>1000000</v>
      </c>
      <c r="H817" s="228"/>
      <c r="I817" s="228">
        <f t="shared" si="140"/>
        <v>1000000</v>
      </c>
      <c r="J817" s="228"/>
      <c r="K817" s="228">
        <f t="shared" si="141"/>
        <v>1000000</v>
      </c>
      <c r="L817" s="229">
        <v>999280</v>
      </c>
      <c r="M817" s="229"/>
      <c r="N817" s="230">
        <f t="shared" si="142"/>
        <v>999280</v>
      </c>
      <c r="O817" s="230"/>
      <c r="P817" s="230">
        <f t="shared" si="144"/>
        <v>999280</v>
      </c>
      <c r="Q817" s="230"/>
    </row>
    <row r="818" spans="1:17">
      <c r="A818" s="225">
        <v>3110202</v>
      </c>
      <c r="B818" s="226" t="s">
        <v>1120</v>
      </c>
      <c r="C818" s="275" t="s">
        <v>692</v>
      </c>
      <c r="D818" s="255">
        <v>1000000</v>
      </c>
      <c r="E818" s="228"/>
      <c r="F818" s="228">
        <f t="shared" ref="F818:G820" si="145">SUM(D818:E818)</f>
        <v>1000000</v>
      </c>
      <c r="G818" s="228">
        <f t="shared" si="145"/>
        <v>1000000</v>
      </c>
      <c r="H818" s="228"/>
      <c r="I818" s="228">
        <f t="shared" si="140"/>
        <v>1000000</v>
      </c>
      <c r="J818" s="228"/>
      <c r="K818" s="228">
        <f t="shared" si="141"/>
        <v>1000000</v>
      </c>
      <c r="L818" s="229">
        <v>999280</v>
      </c>
      <c r="M818" s="229"/>
      <c r="N818" s="230">
        <f t="shared" si="142"/>
        <v>999280</v>
      </c>
      <c r="O818" s="230"/>
      <c r="P818" s="230">
        <f t="shared" si="144"/>
        <v>999280</v>
      </c>
      <c r="Q818" s="230"/>
    </row>
    <row r="819" spans="1:17">
      <c r="A819" s="225">
        <v>3110202</v>
      </c>
      <c r="B819" s="226" t="s">
        <v>1121</v>
      </c>
      <c r="C819" s="275" t="s">
        <v>692</v>
      </c>
      <c r="D819" s="255">
        <v>1000000</v>
      </c>
      <c r="E819" s="228"/>
      <c r="F819" s="228">
        <f t="shared" si="145"/>
        <v>1000000</v>
      </c>
      <c r="G819" s="228">
        <f t="shared" si="145"/>
        <v>1000000</v>
      </c>
      <c r="H819" s="228"/>
      <c r="I819" s="228">
        <f t="shared" si="140"/>
        <v>1000000</v>
      </c>
      <c r="J819" s="228"/>
      <c r="K819" s="228">
        <f t="shared" si="141"/>
        <v>1000000</v>
      </c>
      <c r="L819" s="229">
        <v>999280</v>
      </c>
      <c r="M819" s="229"/>
      <c r="N819" s="230">
        <f t="shared" si="142"/>
        <v>999280</v>
      </c>
      <c r="O819" s="230"/>
      <c r="P819" s="230">
        <f t="shared" si="144"/>
        <v>999280</v>
      </c>
      <c r="Q819" s="230"/>
    </row>
    <row r="820" spans="1:17">
      <c r="A820" s="225">
        <v>3110202</v>
      </c>
      <c r="B820" s="226" t="s">
        <v>1122</v>
      </c>
      <c r="C820" s="275" t="s">
        <v>692</v>
      </c>
      <c r="D820" s="255">
        <v>1000000</v>
      </c>
      <c r="E820" s="228"/>
      <c r="F820" s="228">
        <f t="shared" si="145"/>
        <v>1000000</v>
      </c>
      <c r="G820" s="228">
        <f t="shared" si="145"/>
        <v>1000000</v>
      </c>
      <c r="H820" s="228"/>
      <c r="I820" s="228">
        <f t="shared" si="140"/>
        <v>1000000</v>
      </c>
      <c r="J820" s="228"/>
      <c r="K820" s="228">
        <f t="shared" si="141"/>
        <v>1000000</v>
      </c>
      <c r="L820" s="229">
        <v>999280</v>
      </c>
      <c r="M820" s="229"/>
      <c r="N820" s="230">
        <f t="shared" si="142"/>
        <v>999280</v>
      </c>
      <c r="O820" s="230"/>
      <c r="P820" s="230">
        <f t="shared" si="144"/>
        <v>999280</v>
      </c>
      <c r="Q820" s="230"/>
    </row>
    <row r="821" spans="1:17">
      <c r="A821" s="225">
        <v>3110202</v>
      </c>
      <c r="B821" s="226" t="s">
        <v>1123</v>
      </c>
      <c r="C821" s="275" t="s">
        <v>692</v>
      </c>
      <c r="D821" s="255">
        <v>900000</v>
      </c>
      <c r="E821" s="228">
        <v>-13180</v>
      </c>
      <c r="F821" s="228">
        <f>SUM(D821:E821)</f>
        <v>886820</v>
      </c>
      <c r="G821" s="228">
        <v>1033349</v>
      </c>
      <c r="H821" s="228"/>
      <c r="I821" s="228">
        <f t="shared" si="140"/>
        <v>1033349</v>
      </c>
      <c r="J821" s="228"/>
      <c r="K821" s="228">
        <f t="shared" si="141"/>
        <v>1033349</v>
      </c>
      <c r="L821" s="229">
        <v>999280</v>
      </c>
      <c r="M821" s="229"/>
      <c r="N821" s="230">
        <f t="shared" si="142"/>
        <v>999280</v>
      </c>
      <c r="O821" s="230"/>
      <c r="P821" s="230">
        <f t="shared" si="144"/>
        <v>999280</v>
      </c>
      <c r="Q821" s="230"/>
    </row>
    <row r="822" spans="1:17">
      <c r="A822" s="225">
        <v>3110202</v>
      </c>
      <c r="B822" s="226" t="s">
        <v>1124</v>
      </c>
      <c r="C822" s="275" t="s">
        <v>412</v>
      </c>
      <c r="D822" s="255">
        <v>700000</v>
      </c>
      <c r="E822" s="228"/>
      <c r="F822" s="228">
        <f>SUM(D822:E822)</f>
        <v>700000</v>
      </c>
      <c r="G822" s="228">
        <v>1500000</v>
      </c>
      <c r="H822" s="228"/>
      <c r="I822" s="228">
        <f t="shared" ref="I822:I837" si="146">G822+H822</f>
        <v>1500000</v>
      </c>
      <c r="J822" s="228"/>
      <c r="K822" s="228">
        <f t="shared" ref="K822:L837" si="147">I822+J822</f>
        <v>1500000</v>
      </c>
      <c r="L822" s="229">
        <v>1499900</v>
      </c>
      <c r="M822" s="229"/>
      <c r="N822" s="230">
        <f t="shared" si="142"/>
        <v>1499900</v>
      </c>
      <c r="O822" s="230"/>
      <c r="P822" s="230">
        <f t="shared" si="144"/>
        <v>1499900</v>
      </c>
      <c r="Q822" s="230"/>
    </row>
    <row r="823" spans="1:17">
      <c r="A823" s="225">
        <v>3110202</v>
      </c>
      <c r="B823" s="283" t="s">
        <v>1125</v>
      </c>
      <c r="C823" s="275" t="s">
        <v>412</v>
      </c>
      <c r="D823" s="228"/>
      <c r="E823" s="228"/>
      <c r="F823" s="228"/>
      <c r="G823" s="228">
        <v>1300000</v>
      </c>
      <c r="H823" s="228"/>
      <c r="I823" s="228">
        <f t="shared" si="146"/>
        <v>1300000</v>
      </c>
      <c r="J823" s="228"/>
      <c r="K823" s="228">
        <f t="shared" si="147"/>
        <v>1300000</v>
      </c>
      <c r="L823" s="229">
        <v>199990</v>
      </c>
      <c r="M823" s="229"/>
      <c r="N823" s="230">
        <f t="shared" si="142"/>
        <v>199990</v>
      </c>
      <c r="O823" s="230"/>
      <c r="P823" s="230">
        <f t="shared" si="144"/>
        <v>199990</v>
      </c>
      <c r="Q823" s="230"/>
    </row>
    <row r="824" spans="1:17">
      <c r="A824" s="225">
        <v>3110202</v>
      </c>
      <c r="B824" s="283" t="s">
        <v>1126</v>
      </c>
      <c r="C824" s="275" t="s">
        <v>412</v>
      </c>
      <c r="D824" s="228"/>
      <c r="E824" s="228"/>
      <c r="F824" s="228"/>
      <c r="G824" s="228">
        <v>1800000</v>
      </c>
      <c r="H824" s="228">
        <v>-1300000</v>
      </c>
      <c r="I824" s="228">
        <f t="shared" si="146"/>
        <v>500000</v>
      </c>
      <c r="J824" s="228"/>
      <c r="K824" s="228">
        <f t="shared" si="147"/>
        <v>500000</v>
      </c>
      <c r="L824" s="229">
        <v>499580</v>
      </c>
      <c r="M824" s="229"/>
      <c r="N824" s="230">
        <f t="shared" si="142"/>
        <v>499580</v>
      </c>
      <c r="O824" s="230"/>
      <c r="P824" s="230">
        <f t="shared" si="144"/>
        <v>499580</v>
      </c>
      <c r="Q824" s="230"/>
    </row>
    <row r="825" spans="1:17">
      <c r="A825" s="225">
        <v>3110202</v>
      </c>
      <c r="B825" s="283" t="s">
        <v>1127</v>
      </c>
      <c r="C825" s="275" t="s">
        <v>412</v>
      </c>
      <c r="D825" s="228"/>
      <c r="E825" s="228"/>
      <c r="F825" s="228"/>
      <c r="G825" s="228">
        <v>1500000</v>
      </c>
      <c r="H825" s="228"/>
      <c r="I825" s="228">
        <f t="shared" si="146"/>
        <v>1500000</v>
      </c>
      <c r="J825" s="228"/>
      <c r="K825" s="228">
        <f t="shared" si="147"/>
        <v>1500000</v>
      </c>
      <c r="L825" s="229">
        <v>1499800</v>
      </c>
      <c r="M825" s="229"/>
      <c r="N825" s="230">
        <f t="shared" si="142"/>
        <v>1499800</v>
      </c>
      <c r="O825" s="230"/>
      <c r="P825" s="230">
        <f t="shared" si="144"/>
        <v>1499800</v>
      </c>
      <c r="Q825" s="230"/>
    </row>
    <row r="826" spans="1:17">
      <c r="A826" s="225">
        <v>3110202</v>
      </c>
      <c r="B826" s="240" t="s">
        <v>1128</v>
      </c>
      <c r="C826" s="275" t="s">
        <v>373</v>
      </c>
      <c r="D826" s="228"/>
      <c r="E826" s="228">
        <v>847570</v>
      </c>
      <c r="F826" s="228">
        <f>SUM(D826:E826)</f>
        <v>847570</v>
      </c>
      <c r="G826" s="228">
        <v>847570</v>
      </c>
      <c r="H826" s="228"/>
      <c r="I826" s="228">
        <f t="shared" si="146"/>
        <v>847570</v>
      </c>
      <c r="J826" s="228"/>
      <c r="K826" s="228">
        <f t="shared" si="147"/>
        <v>847570</v>
      </c>
      <c r="L826" s="256">
        <f t="shared" si="147"/>
        <v>847570</v>
      </c>
      <c r="M826" s="256"/>
      <c r="N826" s="230">
        <f t="shared" si="142"/>
        <v>847570</v>
      </c>
      <c r="O826" s="230"/>
      <c r="P826" s="230">
        <f t="shared" si="144"/>
        <v>847570</v>
      </c>
      <c r="Q826" s="230"/>
    </row>
    <row r="827" spans="1:17">
      <c r="A827" s="225">
        <v>3110202</v>
      </c>
      <c r="B827" s="226" t="s">
        <v>1129</v>
      </c>
      <c r="C827" s="275" t="s">
        <v>373</v>
      </c>
      <c r="D827" s="255">
        <v>1000000</v>
      </c>
      <c r="E827" s="228"/>
      <c r="F827" s="228">
        <f>SUM(D827:E827)</f>
        <v>1000000</v>
      </c>
      <c r="G827" s="228">
        <v>2500000</v>
      </c>
      <c r="H827" s="228">
        <v>-1000000</v>
      </c>
      <c r="I827" s="228">
        <f t="shared" si="146"/>
        <v>1500000</v>
      </c>
      <c r="J827" s="228"/>
      <c r="K827" s="228">
        <f t="shared" si="147"/>
        <v>1500000</v>
      </c>
      <c r="L827" s="229">
        <v>1499850</v>
      </c>
      <c r="M827" s="229"/>
      <c r="N827" s="230">
        <f t="shared" si="142"/>
        <v>1499850</v>
      </c>
      <c r="O827" s="230"/>
      <c r="P827" s="230">
        <f t="shared" si="144"/>
        <v>1499850</v>
      </c>
      <c r="Q827" s="230"/>
    </row>
    <row r="828" spans="1:17">
      <c r="A828" s="225">
        <v>3110202</v>
      </c>
      <c r="B828" s="226" t="s">
        <v>1130</v>
      </c>
      <c r="C828" s="275" t="s">
        <v>373</v>
      </c>
      <c r="D828" s="255">
        <v>900000</v>
      </c>
      <c r="E828" s="228"/>
      <c r="F828" s="228">
        <f>SUM(D828:E828)</f>
        <v>900000</v>
      </c>
      <c r="G828" s="228">
        <v>1400000</v>
      </c>
      <c r="H828" s="228"/>
      <c r="I828" s="228">
        <f t="shared" si="146"/>
        <v>1400000</v>
      </c>
      <c r="J828" s="228"/>
      <c r="K828" s="228">
        <f t="shared" si="147"/>
        <v>1400000</v>
      </c>
      <c r="L828" s="229">
        <v>1399300</v>
      </c>
      <c r="M828" s="229"/>
      <c r="N828" s="230">
        <f t="shared" si="142"/>
        <v>1399300</v>
      </c>
      <c r="O828" s="230"/>
      <c r="P828" s="230">
        <f t="shared" si="144"/>
        <v>1399300</v>
      </c>
      <c r="Q828" s="230"/>
    </row>
    <row r="829" spans="1:17">
      <c r="A829" s="225">
        <v>3110202</v>
      </c>
      <c r="B829" s="226" t="s">
        <v>1131</v>
      </c>
      <c r="C829" s="275" t="s">
        <v>373</v>
      </c>
      <c r="D829" s="255"/>
      <c r="E829" s="228"/>
      <c r="F829" s="228"/>
      <c r="G829" s="228"/>
      <c r="H829" s="228">
        <v>1000000</v>
      </c>
      <c r="I829" s="228">
        <f t="shared" si="146"/>
        <v>1000000</v>
      </c>
      <c r="J829" s="228"/>
      <c r="K829" s="228">
        <f t="shared" si="147"/>
        <v>1000000</v>
      </c>
      <c r="L829" s="229">
        <v>999920</v>
      </c>
      <c r="M829" s="229"/>
      <c r="N829" s="230">
        <f t="shared" si="142"/>
        <v>999920</v>
      </c>
      <c r="O829" s="230"/>
      <c r="P829" s="230">
        <f t="shared" si="144"/>
        <v>999920</v>
      </c>
      <c r="Q829" s="230"/>
    </row>
    <row r="830" spans="1:17">
      <c r="A830" s="225">
        <v>3110202</v>
      </c>
      <c r="B830" s="283" t="s">
        <v>1132</v>
      </c>
      <c r="C830" s="275" t="s">
        <v>247</v>
      </c>
      <c r="D830" s="228">
        <v>1000000</v>
      </c>
      <c r="E830" s="228"/>
      <c r="F830" s="228">
        <f>SUM(D830:E830)</f>
        <v>1000000</v>
      </c>
      <c r="G830" s="228">
        <v>997795</v>
      </c>
      <c r="H830" s="228"/>
      <c r="I830" s="228">
        <f t="shared" si="146"/>
        <v>997795</v>
      </c>
      <c r="J830" s="228"/>
      <c r="K830" s="228">
        <f t="shared" si="147"/>
        <v>997795</v>
      </c>
      <c r="L830" s="229">
        <v>981670</v>
      </c>
      <c r="M830" s="229"/>
      <c r="N830" s="230">
        <f t="shared" si="142"/>
        <v>981670</v>
      </c>
      <c r="O830" s="230"/>
      <c r="P830" s="230">
        <f t="shared" si="144"/>
        <v>981670</v>
      </c>
      <c r="Q830" s="230"/>
    </row>
    <row r="831" spans="1:17">
      <c r="A831" s="225">
        <v>3110202</v>
      </c>
      <c r="B831" s="283" t="s">
        <v>1133</v>
      </c>
      <c r="C831" s="275" t="s">
        <v>247</v>
      </c>
      <c r="D831" s="228">
        <v>1000000</v>
      </c>
      <c r="E831" s="228"/>
      <c r="F831" s="228">
        <f>SUM(D831:E831)</f>
        <v>1000000</v>
      </c>
      <c r="G831" s="228">
        <v>997795</v>
      </c>
      <c r="H831" s="228"/>
      <c r="I831" s="228">
        <f t="shared" si="146"/>
        <v>997795</v>
      </c>
      <c r="J831" s="228"/>
      <c r="K831" s="228">
        <f t="shared" si="147"/>
        <v>997795</v>
      </c>
      <c r="L831" s="229">
        <v>961670</v>
      </c>
      <c r="M831" s="229"/>
      <c r="N831" s="230">
        <f t="shared" si="142"/>
        <v>961670</v>
      </c>
      <c r="O831" s="230"/>
      <c r="P831" s="230">
        <f t="shared" si="144"/>
        <v>961670</v>
      </c>
      <c r="Q831" s="230"/>
    </row>
    <row r="832" spans="1:17">
      <c r="A832" s="225">
        <v>3110202</v>
      </c>
      <c r="B832" s="226" t="s">
        <v>1134</v>
      </c>
      <c r="C832" s="275" t="s">
        <v>249</v>
      </c>
      <c r="D832" s="255">
        <v>1500000</v>
      </c>
      <c r="E832" s="228"/>
      <c r="F832" s="228">
        <f>SUM(D832:E832)</f>
        <v>1500000</v>
      </c>
      <c r="G832" s="228">
        <v>1500000</v>
      </c>
      <c r="H832" s="228"/>
      <c r="I832" s="228">
        <f t="shared" si="146"/>
        <v>1500000</v>
      </c>
      <c r="J832" s="228"/>
      <c r="K832" s="228">
        <f t="shared" si="147"/>
        <v>1500000</v>
      </c>
      <c r="L832" s="229">
        <v>1489870</v>
      </c>
      <c r="M832" s="229"/>
      <c r="N832" s="230">
        <f t="shared" ref="N832:N887" si="148">SUM(L832:M832)</f>
        <v>1489870</v>
      </c>
      <c r="O832" s="230"/>
      <c r="P832" s="230">
        <f t="shared" si="144"/>
        <v>1489870</v>
      </c>
      <c r="Q832" s="230"/>
    </row>
    <row r="833" spans="1:17">
      <c r="A833" s="225">
        <v>3110202</v>
      </c>
      <c r="B833" s="240" t="s">
        <v>1135</v>
      </c>
      <c r="C833" s="275" t="s">
        <v>249</v>
      </c>
      <c r="D833" s="228"/>
      <c r="E833" s="255"/>
      <c r="F833" s="228"/>
      <c r="G833" s="228">
        <v>1400000</v>
      </c>
      <c r="H833" s="228"/>
      <c r="I833" s="228">
        <f t="shared" si="146"/>
        <v>1400000</v>
      </c>
      <c r="J833" s="228"/>
      <c r="K833" s="228">
        <f t="shared" si="147"/>
        <v>1400000</v>
      </c>
      <c r="L833" s="229">
        <v>1367320</v>
      </c>
      <c r="M833" s="229"/>
      <c r="N833" s="230">
        <f t="shared" si="148"/>
        <v>1367320</v>
      </c>
      <c r="O833" s="230"/>
      <c r="P833" s="230">
        <f t="shared" si="144"/>
        <v>1367320</v>
      </c>
      <c r="Q833" s="230"/>
    </row>
    <row r="834" spans="1:17">
      <c r="A834" s="225">
        <v>3110202</v>
      </c>
      <c r="B834" s="240" t="s">
        <v>1136</v>
      </c>
      <c r="C834" s="275" t="s">
        <v>249</v>
      </c>
      <c r="D834" s="228"/>
      <c r="E834" s="255"/>
      <c r="F834" s="228"/>
      <c r="G834" s="228">
        <v>1400000</v>
      </c>
      <c r="H834" s="228"/>
      <c r="I834" s="228">
        <f t="shared" si="146"/>
        <v>1400000</v>
      </c>
      <c r="J834" s="228"/>
      <c r="K834" s="228">
        <f t="shared" si="147"/>
        <v>1400000</v>
      </c>
      <c r="L834" s="229">
        <v>1367320</v>
      </c>
      <c r="M834" s="229"/>
      <c r="N834" s="230">
        <f t="shared" si="148"/>
        <v>1367320</v>
      </c>
      <c r="O834" s="230"/>
      <c r="P834" s="230">
        <f t="shared" si="144"/>
        <v>1367320</v>
      </c>
      <c r="Q834" s="230"/>
    </row>
    <row r="835" spans="1:17">
      <c r="A835" s="225">
        <v>3110202</v>
      </c>
      <c r="B835" s="240" t="s">
        <v>1137</v>
      </c>
      <c r="C835" s="275" t="s">
        <v>649</v>
      </c>
      <c r="D835" s="228"/>
      <c r="E835" s="255"/>
      <c r="F835" s="228"/>
      <c r="G835" s="228">
        <v>1500000</v>
      </c>
      <c r="H835" s="228"/>
      <c r="I835" s="228">
        <f t="shared" si="146"/>
        <v>1500000</v>
      </c>
      <c r="J835" s="228"/>
      <c r="K835" s="228">
        <f t="shared" si="147"/>
        <v>1500000</v>
      </c>
      <c r="L835" s="229">
        <v>1199690</v>
      </c>
      <c r="M835" s="229"/>
      <c r="N835" s="230">
        <f t="shared" si="148"/>
        <v>1199690</v>
      </c>
      <c r="O835" s="230"/>
      <c r="P835" s="230">
        <f t="shared" si="144"/>
        <v>1199690</v>
      </c>
      <c r="Q835" s="230"/>
    </row>
    <row r="836" spans="1:17">
      <c r="A836" s="225">
        <v>3110202</v>
      </c>
      <c r="B836" s="240" t="s">
        <v>1138</v>
      </c>
      <c r="C836" s="275" t="s">
        <v>649</v>
      </c>
      <c r="D836" s="228"/>
      <c r="E836" s="255"/>
      <c r="F836" s="228"/>
      <c r="G836" s="228">
        <v>1500000</v>
      </c>
      <c r="H836" s="228"/>
      <c r="I836" s="228">
        <f t="shared" si="146"/>
        <v>1500000</v>
      </c>
      <c r="J836" s="228"/>
      <c r="K836" s="228">
        <f t="shared" si="147"/>
        <v>1500000</v>
      </c>
      <c r="L836" s="229">
        <v>1499718</v>
      </c>
      <c r="M836" s="229"/>
      <c r="N836" s="230">
        <f t="shared" si="148"/>
        <v>1499718</v>
      </c>
      <c r="O836" s="230"/>
      <c r="P836" s="230">
        <f t="shared" si="144"/>
        <v>1499718</v>
      </c>
      <c r="Q836" s="230"/>
    </row>
    <row r="837" spans="1:17" s="356" customFormat="1">
      <c r="A837" s="397">
        <v>3110202</v>
      </c>
      <c r="B837" s="398" t="s">
        <v>1139</v>
      </c>
      <c r="C837" s="399" t="s">
        <v>649</v>
      </c>
      <c r="D837" s="400"/>
      <c r="E837" s="401"/>
      <c r="F837" s="400"/>
      <c r="G837" s="400">
        <v>1500000</v>
      </c>
      <c r="H837" s="400"/>
      <c r="I837" s="400">
        <f t="shared" si="146"/>
        <v>1500000</v>
      </c>
      <c r="J837" s="400"/>
      <c r="K837" s="400">
        <f t="shared" si="147"/>
        <v>1500000</v>
      </c>
      <c r="L837" s="360">
        <v>1499850</v>
      </c>
      <c r="M837" s="360"/>
      <c r="N837" s="230">
        <f t="shared" si="148"/>
        <v>1499850</v>
      </c>
      <c r="O837" s="361"/>
      <c r="P837" s="230">
        <f t="shared" si="144"/>
        <v>1499850</v>
      </c>
      <c r="Q837" s="230"/>
    </row>
    <row r="838" spans="1:17">
      <c r="A838" s="225">
        <v>3110202</v>
      </c>
      <c r="B838" s="226" t="s">
        <v>1140</v>
      </c>
      <c r="C838" s="275" t="s">
        <v>649</v>
      </c>
      <c r="D838" s="255">
        <v>1500000</v>
      </c>
      <c r="E838" s="228"/>
      <c r="F838" s="228">
        <f t="shared" ref="F838:G839" si="149">SUM(D838:E838)</f>
        <v>1500000</v>
      </c>
      <c r="G838" s="228">
        <f t="shared" si="149"/>
        <v>1500000</v>
      </c>
      <c r="H838" s="228"/>
      <c r="I838" s="228">
        <f t="shared" ref="I838:I850" si="150">G838+H838</f>
        <v>1500000</v>
      </c>
      <c r="J838" s="228"/>
      <c r="K838" s="228">
        <f t="shared" ref="K838:K848" si="151">I838+J838</f>
        <v>1500000</v>
      </c>
      <c r="L838" s="229">
        <v>1499715</v>
      </c>
      <c r="M838" s="229"/>
      <c r="N838" s="230">
        <f t="shared" si="148"/>
        <v>1499715</v>
      </c>
      <c r="O838" s="230"/>
      <c r="P838" s="230">
        <f t="shared" si="144"/>
        <v>1499715</v>
      </c>
      <c r="Q838" s="230"/>
    </row>
    <row r="839" spans="1:17">
      <c r="A839" s="225">
        <v>3110202</v>
      </c>
      <c r="B839" s="226" t="s">
        <v>1141</v>
      </c>
      <c r="C839" s="275" t="s">
        <v>649</v>
      </c>
      <c r="D839" s="255">
        <v>1000000</v>
      </c>
      <c r="E839" s="228"/>
      <c r="F839" s="228">
        <f t="shared" si="149"/>
        <v>1000000</v>
      </c>
      <c r="G839" s="228">
        <f t="shared" si="149"/>
        <v>1000000</v>
      </c>
      <c r="H839" s="228"/>
      <c r="I839" s="228">
        <f t="shared" si="150"/>
        <v>1000000</v>
      </c>
      <c r="J839" s="228"/>
      <c r="K839" s="228">
        <f t="shared" si="151"/>
        <v>1000000</v>
      </c>
      <c r="L839" s="360">
        <v>998150</v>
      </c>
      <c r="M839" s="360"/>
      <c r="N839" s="230">
        <f t="shared" si="148"/>
        <v>998150</v>
      </c>
      <c r="O839" s="361"/>
      <c r="P839" s="230">
        <f t="shared" si="144"/>
        <v>998150</v>
      </c>
      <c r="Q839" s="230"/>
    </row>
    <row r="840" spans="1:17">
      <c r="A840" s="225">
        <v>3110202</v>
      </c>
      <c r="B840" s="240" t="s">
        <v>1142</v>
      </c>
      <c r="C840" s="275" t="s">
        <v>1143</v>
      </c>
      <c r="D840" s="228"/>
      <c r="E840" s="255"/>
      <c r="F840" s="228"/>
      <c r="G840" s="228">
        <v>1500000</v>
      </c>
      <c r="H840" s="228"/>
      <c r="I840" s="228">
        <f t="shared" si="150"/>
        <v>1500000</v>
      </c>
      <c r="J840" s="228"/>
      <c r="K840" s="228">
        <f t="shared" si="151"/>
        <v>1500000</v>
      </c>
      <c r="L840" s="229">
        <f>374865*4</f>
        <v>1499460</v>
      </c>
      <c r="M840" s="229"/>
      <c r="N840" s="230">
        <f t="shared" si="148"/>
        <v>1499460</v>
      </c>
      <c r="O840" s="230"/>
      <c r="P840" s="230">
        <f t="shared" si="144"/>
        <v>1499460</v>
      </c>
      <c r="Q840" s="230"/>
    </row>
    <row r="841" spans="1:17">
      <c r="A841" s="225">
        <v>3110202</v>
      </c>
      <c r="B841" s="226" t="s">
        <v>1144</v>
      </c>
      <c r="C841" s="275" t="s">
        <v>1143</v>
      </c>
      <c r="D841" s="228">
        <v>1000000</v>
      </c>
      <c r="E841" s="228"/>
      <c r="F841" s="228">
        <f>SUM(D841:E841)</f>
        <v>1000000</v>
      </c>
      <c r="G841" s="228">
        <v>997795</v>
      </c>
      <c r="H841" s="228"/>
      <c r="I841" s="228">
        <f t="shared" si="150"/>
        <v>997795</v>
      </c>
      <c r="J841" s="228"/>
      <c r="K841" s="228">
        <f t="shared" si="151"/>
        <v>997795</v>
      </c>
      <c r="L841" s="229">
        <v>991670</v>
      </c>
      <c r="M841" s="229"/>
      <c r="N841" s="230">
        <f t="shared" si="148"/>
        <v>991670</v>
      </c>
      <c r="O841" s="230"/>
      <c r="P841" s="230">
        <f t="shared" si="144"/>
        <v>991670</v>
      </c>
      <c r="Q841" s="230"/>
    </row>
    <row r="842" spans="1:17">
      <c r="A842" s="225">
        <v>3110202</v>
      </c>
      <c r="B842" s="240" t="s">
        <v>1145</v>
      </c>
      <c r="C842" s="275" t="s">
        <v>245</v>
      </c>
      <c r="D842" s="228"/>
      <c r="E842" s="255"/>
      <c r="F842" s="228"/>
      <c r="G842" s="228">
        <v>1350000</v>
      </c>
      <c r="H842" s="228"/>
      <c r="I842" s="228">
        <f t="shared" si="150"/>
        <v>1350000</v>
      </c>
      <c r="J842" s="228"/>
      <c r="K842" s="228">
        <f t="shared" si="151"/>
        <v>1350000</v>
      </c>
      <c r="L842" s="229">
        <v>1349500</v>
      </c>
      <c r="M842" s="229"/>
      <c r="N842" s="230">
        <f t="shared" si="148"/>
        <v>1349500</v>
      </c>
      <c r="O842" s="230"/>
      <c r="P842" s="230">
        <f t="shared" si="144"/>
        <v>1349500</v>
      </c>
      <c r="Q842" s="230"/>
    </row>
    <row r="843" spans="1:17">
      <c r="A843" s="225">
        <v>3110202</v>
      </c>
      <c r="B843" s="240" t="s">
        <v>1146</v>
      </c>
      <c r="C843" s="275" t="s">
        <v>245</v>
      </c>
      <c r="D843" s="228"/>
      <c r="E843" s="255"/>
      <c r="F843" s="228"/>
      <c r="G843" s="228">
        <v>1350000</v>
      </c>
      <c r="H843" s="228"/>
      <c r="I843" s="228">
        <f t="shared" si="150"/>
        <v>1350000</v>
      </c>
      <c r="J843" s="228"/>
      <c r="K843" s="228">
        <f t="shared" si="151"/>
        <v>1350000</v>
      </c>
      <c r="L843" s="229">
        <v>1261190</v>
      </c>
      <c r="M843" s="229"/>
      <c r="N843" s="230">
        <f t="shared" si="148"/>
        <v>1261190</v>
      </c>
      <c r="O843" s="230"/>
      <c r="P843" s="230">
        <f t="shared" si="144"/>
        <v>1261190</v>
      </c>
      <c r="Q843" s="230"/>
    </row>
    <row r="844" spans="1:17">
      <c r="A844" s="225">
        <v>3110202</v>
      </c>
      <c r="B844" s="240" t="s">
        <v>1147</v>
      </c>
      <c r="C844" s="275" t="s">
        <v>245</v>
      </c>
      <c r="D844" s="228"/>
      <c r="E844" s="255"/>
      <c r="F844" s="228"/>
      <c r="G844" s="228">
        <v>1350000</v>
      </c>
      <c r="H844" s="228"/>
      <c r="I844" s="228">
        <f t="shared" si="150"/>
        <v>1350000</v>
      </c>
      <c r="J844" s="228"/>
      <c r="K844" s="228">
        <f t="shared" si="151"/>
        <v>1350000</v>
      </c>
      <c r="L844" s="229">
        <v>1349800</v>
      </c>
      <c r="M844" s="229"/>
      <c r="N844" s="230">
        <f t="shared" si="148"/>
        <v>1349800</v>
      </c>
      <c r="O844" s="230"/>
      <c r="P844" s="230">
        <f t="shared" si="144"/>
        <v>1349800</v>
      </c>
      <c r="Q844" s="230"/>
    </row>
    <row r="845" spans="1:17">
      <c r="A845" s="225">
        <v>3110202</v>
      </c>
      <c r="B845" s="283" t="s">
        <v>1148</v>
      </c>
      <c r="C845" s="275" t="s">
        <v>245</v>
      </c>
      <c r="D845" s="287"/>
      <c r="E845" s="287"/>
      <c r="F845" s="287"/>
      <c r="G845" s="228">
        <v>1500000</v>
      </c>
      <c r="H845" s="228"/>
      <c r="I845" s="228">
        <f t="shared" si="150"/>
        <v>1500000</v>
      </c>
      <c r="J845" s="228"/>
      <c r="K845" s="228">
        <f t="shared" si="151"/>
        <v>1500000</v>
      </c>
      <c r="L845" s="229">
        <v>1499810</v>
      </c>
      <c r="M845" s="229"/>
      <c r="N845" s="230">
        <f t="shared" si="148"/>
        <v>1499810</v>
      </c>
      <c r="O845" s="230"/>
      <c r="P845" s="230">
        <f t="shared" si="144"/>
        <v>1499810</v>
      </c>
      <c r="Q845" s="230"/>
    </row>
    <row r="846" spans="1:17">
      <c r="A846" s="225">
        <v>3110202</v>
      </c>
      <c r="B846" s="283" t="s">
        <v>1149</v>
      </c>
      <c r="C846" s="275" t="s">
        <v>245</v>
      </c>
      <c r="D846" s="287"/>
      <c r="E846" s="287"/>
      <c r="F846" s="287"/>
      <c r="G846" s="228">
        <v>1500000</v>
      </c>
      <c r="H846" s="228"/>
      <c r="I846" s="228">
        <f t="shared" si="150"/>
        <v>1500000</v>
      </c>
      <c r="J846" s="228"/>
      <c r="K846" s="228">
        <f t="shared" si="151"/>
        <v>1500000</v>
      </c>
      <c r="L846" s="229">
        <v>1389980</v>
      </c>
      <c r="M846" s="229"/>
      <c r="N846" s="230">
        <f t="shared" si="148"/>
        <v>1389980</v>
      </c>
      <c r="O846" s="230"/>
      <c r="P846" s="230">
        <f t="shared" si="144"/>
        <v>1389980</v>
      </c>
      <c r="Q846" s="230"/>
    </row>
    <row r="847" spans="1:17">
      <c r="A847" s="225">
        <v>3110202</v>
      </c>
      <c r="B847" s="283" t="s">
        <v>1150</v>
      </c>
      <c r="C847" s="275" t="s">
        <v>245</v>
      </c>
      <c r="D847" s="287"/>
      <c r="E847" s="287"/>
      <c r="F847" s="287"/>
      <c r="G847" s="228">
        <v>1500000</v>
      </c>
      <c r="H847" s="228"/>
      <c r="I847" s="228">
        <f t="shared" si="150"/>
        <v>1500000</v>
      </c>
      <c r="J847" s="228"/>
      <c r="K847" s="228">
        <f t="shared" si="151"/>
        <v>1500000</v>
      </c>
      <c r="L847" s="229">
        <v>1499810</v>
      </c>
      <c r="M847" s="229"/>
      <c r="N847" s="230">
        <f t="shared" si="148"/>
        <v>1499810</v>
      </c>
      <c r="O847" s="230"/>
      <c r="P847" s="230">
        <f t="shared" si="144"/>
        <v>1499810</v>
      </c>
      <c r="Q847" s="230"/>
    </row>
    <row r="848" spans="1:17">
      <c r="A848" s="225">
        <v>3110202</v>
      </c>
      <c r="B848" s="283" t="s">
        <v>1151</v>
      </c>
      <c r="C848" s="275" t="s">
        <v>245</v>
      </c>
      <c r="D848" s="287"/>
      <c r="E848" s="287"/>
      <c r="F848" s="287"/>
      <c r="G848" s="228">
        <v>1500000</v>
      </c>
      <c r="H848" s="228"/>
      <c r="I848" s="228">
        <f t="shared" si="150"/>
        <v>1500000</v>
      </c>
      <c r="J848" s="228"/>
      <c r="K848" s="228">
        <f t="shared" si="151"/>
        <v>1500000</v>
      </c>
      <c r="L848" s="229">
        <v>1499980</v>
      </c>
      <c r="M848" s="229"/>
      <c r="N848" s="230">
        <f t="shared" si="148"/>
        <v>1499980</v>
      </c>
      <c r="O848" s="230"/>
      <c r="P848" s="230">
        <f t="shared" si="144"/>
        <v>1499980</v>
      </c>
      <c r="Q848" s="230"/>
    </row>
    <row r="849" spans="1:17">
      <c r="A849" s="254">
        <v>3110202</v>
      </c>
      <c r="B849" s="239" t="s">
        <v>1152</v>
      </c>
      <c r="C849" s="225"/>
      <c r="D849" s="228"/>
      <c r="E849" s="228"/>
      <c r="F849" s="228"/>
      <c r="G849" s="228"/>
      <c r="H849" s="228"/>
      <c r="I849" s="228"/>
      <c r="J849" s="228"/>
      <c r="K849" s="228"/>
      <c r="L849" s="229"/>
      <c r="M849" s="229"/>
      <c r="N849" s="230"/>
      <c r="O849" s="230"/>
      <c r="P849" s="230">
        <f t="shared" si="144"/>
        <v>0</v>
      </c>
      <c r="Q849" s="230"/>
    </row>
    <row r="850" spans="1:17">
      <c r="A850" s="225">
        <v>3110202</v>
      </c>
      <c r="B850" s="283" t="s">
        <v>1153</v>
      </c>
      <c r="C850" s="275" t="s">
        <v>765</v>
      </c>
      <c r="D850" s="228">
        <v>1000000</v>
      </c>
      <c r="E850" s="228"/>
      <c r="F850" s="228">
        <f>SUM(D850:E850)</f>
        <v>1000000</v>
      </c>
      <c r="G850" s="228">
        <f>SUM(E850:F850)</f>
        <v>1000000</v>
      </c>
      <c r="H850" s="228"/>
      <c r="I850" s="228">
        <f t="shared" si="150"/>
        <v>1000000</v>
      </c>
      <c r="J850" s="228"/>
      <c r="K850" s="228"/>
      <c r="L850" s="402">
        <v>1500000</v>
      </c>
      <c r="M850" s="402"/>
      <c r="N850" s="230">
        <f t="shared" si="148"/>
        <v>1500000</v>
      </c>
      <c r="O850" s="403"/>
      <c r="P850" s="230">
        <f t="shared" si="144"/>
        <v>1500000</v>
      </c>
      <c r="Q850" s="230"/>
    </row>
    <row r="851" spans="1:17">
      <c r="A851" s="225">
        <v>3110202</v>
      </c>
      <c r="B851" s="259" t="s">
        <v>1154</v>
      </c>
      <c r="C851" s="270" t="s">
        <v>422</v>
      </c>
      <c r="D851" s="287"/>
      <c r="E851" s="287"/>
      <c r="F851" s="287"/>
      <c r="G851" s="228"/>
      <c r="H851" s="228"/>
      <c r="I851" s="228"/>
      <c r="J851" s="228"/>
      <c r="K851" s="228"/>
      <c r="L851" s="402">
        <v>1500000</v>
      </c>
      <c r="M851" s="402"/>
      <c r="N851" s="230">
        <f t="shared" si="148"/>
        <v>1500000</v>
      </c>
      <c r="O851" s="403"/>
      <c r="P851" s="230">
        <f t="shared" si="144"/>
        <v>1500000</v>
      </c>
      <c r="Q851" s="230"/>
    </row>
    <row r="852" spans="1:17">
      <c r="A852" s="225">
        <v>3110202</v>
      </c>
      <c r="B852" s="270" t="s">
        <v>1155</v>
      </c>
      <c r="C852" s="270" t="s">
        <v>255</v>
      </c>
      <c r="D852" s="287"/>
      <c r="E852" s="287"/>
      <c r="F852" s="287"/>
      <c r="G852" s="228"/>
      <c r="H852" s="228"/>
      <c r="I852" s="228"/>
      <c r="J852" s="228"/>
      <c r="K852" s="228"/>
      <c r="L852" s="402">
        <v>1500000</v>
      </c>
      <c r="M852" s="402"/>
      <c r="N852" s="230">
        <f t="shared" si="148"/>
        <v>1500000</v>
      </c>
      <c r="O852" s="403"/>
      <c r="P852" s="230">
        <f t="shared" si="144"/>
        <v>1500000</v>
      </c>
      <c r="Q852" s="230"/>
    </row>
    <row r="853" spans="1:17">
      <c r="A853" s="225">
        <v>3110202</v>
      </c>
      <c r="B853" s="270" t="s">
        <v>1156</v>
      </c>
      <c r="C853" s="270" t="s">
        <v>255</v>
      </c>
      <c r="D853" s="287"/>
      <c r="E853" s="287"/>
      <c r="F853" s="287"/>
      <c r="G853" s="228"/>
      <c r="H853" s="228"/>
      <c r="I853" s="228"/>
      <c r="J853" s="228"/>
      <c r="K853" s="228"/>
      <c r="L853" s="402">
        <v>1500000</v>
      </c>
      <c r="M853" s="402"/>
      <c r="N853" s="230">
        <f t="shared" si="148"/>
        <v>1500000</v>
      </c>
      <c r="O853" s="403"/>
      <c r="P853" s="230">
        <f t="shared" si="144"/>
        <v>1500000</v>
      </c>
      <c r="Q853" s="230"/>
    </row>
    <row r="854" spans="1:17">
      <c r="A854" s="225">
        <v>3110202</v>
      </c>
      <c r="B854" s="270" t="s">
        <v>1157</v>
      </c>
      <c r="C854" s="270" t="s">
        <v>449</v>
      </c>
      <c r="D854" s="287"/>
      <c r="E854" s="287"/>
      <c r="F854" s="287"/>
      <c r="G854" s="228"/>
      <c r="H854" s="228"/>
      <c r="I854" s="228"/>
      <c r="J854" s="228"/>
      <c r="K854" s="228"/>
      <c r="L854" s="402">
        <v>1500000</v>
      </c>
      <c r="M854" s="402"/>
      <c r="N854" s="230">
        <f t="shared" si="148"/>
        <v>1500000</v>
      </c>
      <c r="O854" s="403"/>
      <c r="P854" s="230">
        <f t="shared" si="144"/>
        <v>1500000</v>
      </c>
      <c r="Q854" s="230"/>
    </row>
    <row r="855" spans="1:17">
      <c r="A855" s="225">
        <v>3110202</v>
      </c>
      <c r="B855" s="270" t="s">
        <v>1158</v>
      </c>
      <c r="C855" s="270" t="s">
        <v>397</v>
      </c>
      <c r="D855" s="287"/>
      <c r="E855" s="287"/>
      <c r="F855" s="287"/>
      <c r="G855" s="228"/>
      <c r="H855" s="228"/>
      <c r="I855" s="228"/>
      <c r="J855" s="228"/>
      <c r="K855" s="228"/>
      <c r="L855" s="402">
        <v>1500000</v>
      </c>
      <c r="M855" s="402"/>
      <c r="N855" s="230">
        <f t="shared" si="148"/>
        <v>1500000</v>
      </c>
      <c r="O855" s="403"/>
      <c r="P855" s="230">
        <f t="shared" si="144"/>
        <v>1500000</v>
      </c>
      <c r="Q855" s="230"/>
    </row>
    <row r="856" spans="1:17">
      <c r="A856" s="225">
        <v>3110202</v>
      </c>
      <c r="B856" s="270" t="s">
        <v>1159</v>
      </c>
      <c r="C856" s="270" t="s">
        <v>397</v>
      </c>
      <c r="D856" s="287"/>
      <c r="E856" s="287"/>
      <c r="F856" s="287"/>
      <c r="G856" s="228"/>
      <c r="H856" s="228"/>
      <c r="I856" s="228"/>
      <c r="J856" s="228"/>
      <c r="K856" s="228"/>
      <c r="L856" s="402">
        <v>1500000</v>
      </c>
      <c r="M856" s="402"/>
      <c r="N856" s="230">
        <f t="shared" si="148"/>
        <v>1500000</v>
      </c>
      <c r="O856" s="403"/>
      <c r="P856" s="230">
        <f t="shared" si="144"/>
        <v>1500000</v>
      </c>
      <c r="Q856" s="230"/>
    </row>
    <row r="857" spans="1:17">
      <c r="A857" s="225">
        <v>3110202</v>
      </c>
      <c r="B857" s="270" t="s">
        <v>1160</v>
      </c>
      <c r="C857" s="270" t="s">
        <v>397</v>
      </c>
      <c r="D857" s="287"/>
      <c r="E857" s="287"/>
      <c r="F857" s="287"/>
      <c r="G857" s="228"/>
      <c r="H857" s="228"/>
      <c r="I857" s="228"/>
      <c r="J857" s="228"/>
      <c r="K857" s="228"/>
      <c r="L857" s="402">
        <v>1500000</v>
      </c>
      <c r="M857" s="402"/>
      <c r="N857" s="230">
        <f t="shared" si="148"/>
        <v>1500000</v>
      </c>
      <c r="O857" s="403"/>
      <c r="P857" s="230">
        <f t="shared" si="144"/>
        <v>1500000</v>
      </c>
      <c r="Q857" s="230"/>
    </row>
    <row r="858" spans="1:17">
      <c r="A858" s="225">
        <v>3110202</v>
      </c>
      <c r="B858" s="270" t="s">
        <v>1161</v>
      </c>
      <c r="C858" s="270" t="s">
        <v>397</v>
      </c>
      <c r="D858" s="287"/>
      <c r="E858" s="287"/>
      <c r="F858" s="287"/>
      <c r="G858" s="228"/>
      <c r="H858" s="228"/>
      <c r="I858" s="228"/>
      <c r="J858" s="228"/>
      <c r="K858" s="228"/>
      <c r="L858" s="402">
        <v>1500000</v>
      </c>
      <c r="M858" s="402"/>
      <c r="N858" s="230">
        <f t="shared" si="148"/>
        <v>1500000</v>
      </c>
      <c r="O858" s="403"/>
      <c r="P858" s="230">
        <f t="shared" si="144"/>
        <v>1500000</v>
      </c>
      <c r="Q858" s="230"/>
    </row>
    <row r="859" spans="1:17">
      <c r="A859" s="225">
        <v>3110202</v>
      </c>
      <c r="B859" s="270" t="s">
        <v>1162</v>
      </c>
      <c r="C859" s="270" t="s">
        <v>397</v>
      </c>
      <c r="D859" s="287"/>
      <c r="E859" s="287"/>
      <c r="F859" s="287"/>
      <c r="G859" s="228"/>
      <c r="H859" s="228"/>
      <c r="I859" s="228"/>
      <c r="J859" s="228"/>
      <c r="K859" s="228"/>
      <c r="L859" s="402">
        <v>1500000</v>
      </c>
      <c r="M859" s="402"/>
      <c r="N859" s="230">
        <f t="shared" si="148"/>
        <v>1500000</v>
      </c>
      <c r="O859" s="403"/>
      <c r="P859" s="230">
        <f t="shared" si="144"/>
        <v>1500000</v>
      </c>
      <c r="Q859" s="230"/>
    </row>
    <row r="860" spans="1:17">
      <c r="A860" s="225">
        <v>3110202</v>
      </c>
      <c r="B860" s="270" t="s">
        <v>1163</v>
      </c>
      <c r="C860" s="270" t="s">
        <v>397</v>
      </c>
      <c r="D860" s="287"/>
      <c r="E860" s="287"/>
      <c r="F860" s="287"/>
      <c r="G860" s="228"/>
      <c r="H860" s="228"/>
      <c r="I860" s="228"/>
      <c r="J860" s="228"/>
      <c r="K860" s="228"/>
      <c r="L860" s="402">
        <v>1500000</v>
      </c>
      <c r="M860" s="402"/>
      <c r="N860" s="230">
        <f t="shared" si="148"/>
        <v>1500000</v>
      </c>
      <c r="O860" s="403"/>
      <c r="P860" s="230">
        <f t="shared" si="144"/>
        <v>1500000</v>
      </c>
      <c r="Q860" s="230"/>
    </row>
    <row r="861" spans="1:17">
      <c r="A861" s="225">
        <v>3110202</v>
      </c>
      <c r="B861" s="270" t="s">
        <v>1164</v>
      </c>
      <c r="C861" s="270" t="s">
        <v>541</v>
      </c>
      <c r="D861" s="287"/>
      <c r="E861" s="287"/>
      <c r="F861" s="287"/>
      <c r="G861" s="228"/>
      <c r="H861" s="228"/>
      <c r="I861" s="228"/>
      <c r="J861" s="228"/>
      <c r="K861" s="228"/>
      <c r="L861" s="402">
        <v>700000</v>
      </c>
      <c r="M861" s="402"/>
      <c r="N861" s="230">
        <f t="shared" si="148"/>
        <v>700000</v>
      </c>
      <c r="O861" s="403"/>
      <c r="P861" s="230">
        <f t="shared" si="144"/>
        <v>700000</v>
      </c>
      <c r="Q861" s="230"/>
    </row>
    <row r="862" spans="1:17">
      <c r="A862" s="225">
        <v>3110202</v>
      </c>
      <c r="B862" s="270" t="s">
        <v>1165</v>
      </c>
      <c r="C862" s="270" t="s">
        <v>541</v>
      </c>
      <c r="D862" s="287"/>
      <c r="E862" s="287"/>
      <c r="F862" s="287"/>
      <c r="G862" s="228"/>
      <c r="H862" s="228"/>
      <c r="I862" s="228"/>
      <c r="J862" s="228"/>
      <c r="K862" s="228"/>
      <c r="L862" s="402">
        <v>700000</v>
      </c>
      <c r="M862" s="402"/>
      <c r="N862" s="230">
        <f t="shared" si="148"/>
        <v>700000</v>
      </c>
      <c r="O862" s="403"/>
      <c r="P862" s="230">
        <f t="shared" si="144"/>
        <v>700000</v>
      </c>
      <c r="Q862" s="230"/>
    </row>
    <row r="863" spans="1:17">
      <c r="A863" s="225">
        <v>3110202</v>
      </c>
      <c r="B863" s="270" t="s">
        <v>1166</v>
      </c>
      <c r="C863" s="270" t="s">
        <v>541</v>
      </c>
      <c r="D863" s="287"/>
      <c r="E863" s="287"/>
      <c r="F863" s="287"/>
      <c r="G863" s="228"/>
      <c r="H863" s="228"/>
      <c r="I863" s="228"/>
      <c r="J863" s="228"/>
      <c r="K863" s="228"/>
      <c r="L863" s="402">
        <v>700000</v>
      </c>
      <c r="M863" s="402"/>
      <c r="N863" s="230">
        <f t="shared" si="148"/>
        <v>700000</v>
      </c>
      <c r="O863" s="403"/>
      <c r="P863" s="230">
        <f t="shared" si="144"/>
        <v>700000</v>
      </c>
      <c r="Q863" s="230"/>
    </row>
    <row r="864" spans="1:17">
      <c r="A864" s="225">
        <v>3110202</v>
      </c>
      <c r="B864" s="259" t="s">
        <v>1167</v>
      </c>
      <c r="C864" s="270" t="s">
        <v>251</v>
      </c>
      <c r="D864" s="287"/>
      <c r="E864" s="287"/>
      <c r="F864" s="287"/>
      <c r="G864" s="228"/>
      <c r="H864" s="228"/>
      <c r="I864" s="228"/>
      <c r="J864" s="228"/>
      <c r="K864" s="228"/>
      <c r="L864" s="402">
        <v>1500000</v>
      </c>
      <c r="M864" s="402"/>
      <c r="N864" s="230">
        <f t="shared" si="148"/>
        <v>1500000</v>
      </c>
      <c r="O864" s="403"/>
      <c r="P864" s="230">
        <f t="shared" si="144"/>
        <v>1500000</v>
      </c>
      <c r="Q864" s="230"/>
    </row>
    <row r="865" spans="1:17">
      <c r="A865" s="225">
        <v>3110202</v>
      </c>
      <c r="B865" s="259" t="s">
        <v>1168</v>
      </c>
      <c r="C865" s="270" t="s">
        <v>251</v>
      </c>
      <c r="D865" s="287"/>
      <c r="E865" s="287"/>
      <c r="F865" s="287"/>
      <c r="G865" s="228"/>
      <c r="H865" s="228"/>
      <c r="I865" s="228"/>
      <c r="J865" s="228"/>
      <c r="K865" s="228"/>
      <c r="L865" s="402">
        <v>1500000</v>
      </c>
      <c r="M865" s="402"/>
      <c r="N865" s="230">
        <f t="shared" si="148"/>
        <v>1500000</v>
      </c>
      <c r="O865" s="403"/>
      <c r="P865" s="230">
        <f t="shared" si="144"/>
        <v>1500000</v>
      </c>
      <c r="Q865" s="230"/>
    </row>
    <row r="866" spans="1:17">
      <c r="A866" s="225">
        <v>3110202</v>
      </c>
      <c r="B866" s="270" t="s">
        <v>1169</v>
      </c>
      <c r="C866" s="270" t="s">
        <v>379</v>
      </c>
      <c r="D866" s="287"/>
      <c r="E866" s="287"/>
      <c r="F866" s="287"/>
      <c r="G866" s="228"/>
      <c r="H866" s="228"/>
      <c r="I866" s="228"/>
      <c r="J866" s="228"/>
      <c r="K866" s="228"/>
      <c r="L866" s="402">
        <v>1500000</v>
      </c>
      <c r="M866" s="402"/>
      <c r="N866" s="230">
        <f t="shared" si="148"/>
        <v>1500000</v>
      </c>
      <c r="O866" s="403"/>
      <c r="P866" s="230">
        <f t="shared" si="144"/>
        <v>1500000</v>
      </c>
      <c r="Q866" s="230"/>
    </row>
    <row r="867" spans="1:17">
      <c r="A867" s="225">
        <v>3110202</v>
      </c>
      <c r="B867" s="270" t="s">
        <v>1170</v>
      </c>
      <c r="C867" s="270" t="s">
        <v>379</v>
      </c>
      <c r="D867" s="287"/>
      <c r="E867" s="287"/>
      <c r="F867" s="287"/>
      <c r="G867" s="228"/>
      <c r="H867" s="228"/>
      <c r="I867" s="228"/>
      <c r="J867" s="228"/>
      <c r="K867" s="228"/>
      <c r="L867" s="402">
        <v>1000000</v>
      </c>
      <c r="M867" s="402"/>
      <c r="N867" s="230">
        <f t="shared" si="148"/>
        <v>1000000</v>
      </c>
      <c r="O867" s="403"/>
      <c r="P867" s="230">
        <f t="shared" si="144"/>
        <v>1000000</v>
      </c>
      <c r="Q867" s="230"/>
    </row>
    <row r="868" spans="1:17">
      <c r="A868" s="225">
        <v>3110202</v>
      </c>
      <c r="B868" s="270" t="s">
        <v>1171</v>
      </c>
      <c r="C868" s="270" t="s">
        <v>379</v>
      </c>
      <c r="D868" s="287"/>
      <c r="E868" s="287"/>
      <c r="F868" s="287"/>
      <c r="G868" s="228"/>
      <c r="H868" s="228"/>
      <c r="I868" s="228"/>
      <c r="J868" s="228"/>
      <c r="K868" s="228"/>
      <c r="L868" s="402">
        <v>1000000</v>
      </c>
      <c r="M868" s="402"/>
      <c r="N868" s="230">
        <f t="shared" si="148"/>
        <v>1000000</v>
      </c>
      <c r="O868" s="403"/>
      <c r="P868" s="230">
        <f t="shared" si="144"/>
        <v>1000000</v>
      </c>
      <c r="Q868" s="230"/>
    </row>
    <row r="869" spans="1:17">
      <c r="A869" s="225">
        <v>3110202</v>
      </c>
      <c r="B869" s="270" t="s">
        <v>1172</v>
      </c>
      <c r="C869" s="270" t="s">
        <v>332</v>
      </c>
      <c r="D869" s="287"/>
      <c r="E869" s="287"/>
      <c r="F869" s="287"/>
      <c r="G869" s="228"/>
      <c r="H869" s="228"/>
      <c r="I869" s="228"/>
      <c r="J869" s="228"/>
      <c r="K869" s="228"/>
      <c r="L869" s="402">
        <v>1500000</v>
      </c>
      <c r="M869" s="402"/>
      <c r="N869" s="230">
        <f t="shared" si="148"/>
        <v>1500000</v>
      </c>
      <c r="O869" s="403"/>
      <c r="P869" s="230">
        <f t="shared" si="144"/>
        <v>1500000</v>
      </c>
      <c r="Q869" s="230"/>
    </row>
    <row r="870" spans="1:17">
      <c r="A870" s="225">
        <v>3110202</v>
      </c>
      <c r="B870" s="259" t="s">
        <v>1173</v>
      </c>
      <c r="C870" s="270" t="s">
        <v>723</v>
      </c>
      <c r="D870" s="287"/>
      <c r="E870" s="287"/>
      <c r="F870" s="287"/>
      <c r="G870" s="228"/>
      <c r="H870" s="228"/>
      <c r="I870" s="228"/>
      <c r="J870" s="228"/>
      <c r="K870" s="228"/>
      <c r="L870" s="402">
        <v>1500000</v>
      </c>
      <c r="M870" s="402"/>
      <c r="N870" s="230">
        <f t="shared" si="148"/>
        <v>1500000</v>
      </c>
      <c r="O870" s="403"/>
      <c r="P870" s="230">
        <f t="shared" si="144"/>
        <v>1500000</v>
      </c>
      <c r="Q870" s="230"/>
    </row>
    <row r="871" spans="1:17">
      <c r="A871" s="225">
        <v>3110202</v>
      </c>
      <c r="B871" s="259" t="s">
        <v>1174</v>
      </c>
      <c r="C871" s="270" t="s">
        <v>723</v>
      </c>
      <c r="D871" s="287"/>
      <c r="E871" s="287"/>
      <c r="F871" s="287"/>
      <c r="G871" s="228"/>
      <c r="H871" s="228"/>
      <c r="I871" s="228"/>
      <c r="J871" s="228"/>
      <c r="K871" s="228"/>
      <c r="L871" s="402">
        <v>1500000</v>
      </c>
      <c r="M871" s="402"/>
      <c r="N871" s="230">
        <f t="shared" si="148"/>
        <v>1500000</v>
      </c>
      <c r="O871" s="403"/>
      <c r="P871" s="230">
        <f t="shared" si="144"/>
        <v>1500000</v>
      </c>
      <c r="Q871" s="230"/>
    </row>
    <row r="872" spans="1:17">
      <c r="A872" s="225">
        <v>3110202</v>
      </c>
      <c r="B872" s="259" t="s">
        <v>1175</v>
      </c>
      <c r="C872" s="270" t="s">
        <v>723</v>
      </c>
      <c r="D872" s="287"/>
      <c r="E872" s="287"/>
      <c r="F872" s="287"/>
      <c r="G872" s="228"/>
      <c r="H872" s="228"/>
      <c r="I872" s="228"/>
      <c r="J872" s="228"/>
      <c r="K872" s="228"/>
      <c r="L872" s="402">
        <v>1500000</v>
      </c>
      <c r="M872" s="402"/>
      <c r="N872" s="230">
        <f t="shared" si="148"/>
        <v>1500000</v>
      </c>
      <c r="O872" s="403"/>
      <c r="P872" s="230">
        <f t="shared" si="144"/>
        <v>1500000</v>
      </c>
      <c r="Q872" s="230"/>
    </row>
    <row r="873" spans="1:17">
      <c r="A873" s="225">
        <v>3110202</v>
      </c>
      <c r="B873" s="259" t="s">
        <v>1176</v>
      </c>
      <c r="C873" s="270" t="s">
        <v>723</v>
      </c>
      <c r="D873" s="287"/>
      <c r="E873" s="287"/>
      <c r="F873" s="287"/>
      <c r="G873" s="228"/>
      <c r="H873" s="228"/>
      <c r="I873" s="228"/>
      <c r="J873" s="228"/>
      <c r="K873" s="228"/>
      <c r="L873" s="402">
        <v>1500000</v>
      </c>
      <c r="M873" s="402"/>
      <c r="N873" s="230">
        <f t="shared" si="148"/>
        <v>1500000</v>
      </c>
      <c r="O873" s="403"/>
      <c r="P873" s="230">
        <f t="shared" si="144"/>
        <v>1500000</v>
      </c>
      <c r="Q873" s="230"/>
    </row>
    <row r="874" spans="1:17">
      <c r="A874" s="225">
        <v>3110202</v>
      </c>
      <c r="B874" s="259" t="s">
        <v>1177</v>
      </c>
      <c r="C874" s="270" t="s">
        <v>723</v>
      </c>
      <c r="D874" s="287"/>
      <c r="E874" s="287"/>
      <c r="F874" s="287"/>
      <c r="G874" s="228"/>
      <c r="H874" s="228"/>
      <c r="I874" s="228"/>
      <c r="J874" s="228"/>
      <c r="K874" s="228"/>
      <c r="L874" s="402">
        <v>1500000</v>
      </c>
      <c r="M874" s="402"/>
      <c r="N874" s="230">
        <f t="shared" si="148"/>
        <v>1500000</v>
      </c>
      <c r="O874" s="403"/>
      <c r="P874" s="230">
        <f t="shared" si="144"/>
        <v>1500000</v>
      </c>
      <c r="Q874" s="230"/>
    </row>
    <row r="875" spans="1:17">
      <c r="A875" s="225">
        <v>3110202</v>
      </c>
      <c r="B875" s="259" t="s">
        <v>1178</v>
      </c>
      <c r="C875" s="270" t="s">
        <v>723</v>
      </c>
      <c r="D875" s="287"/>
      <c r="E875" s="287"/>
      <c r="F875" s="287"/>
      <c r="G875" s="228"/>
      <c r="H875" s="228"/>
      <c r="I875" s="228"/>
      <c r="J875" s="228"/>
      <c r="K875" s="228"/>
      <c r="L875" s="402">
        <v>500000</v>
      </c>
      <c r="M875" s="402"/>
      <c r="N875" s="230">
        <f t="shared" si="148"/>
        <v>500000</v>
      </c>
      <c r="O875" s="403"/>
      <c r="P875" s="230">
        <f t="shared" si="144"/>
        <v>500000</v>
      </c>
      <c r="Q875" s="230"/>
    </row>
    <row r="876" spans="1:17">
      <c r="A876" s="225">
        <v>3110202</v>
      </c>
      <c r="B876" s="259" t="s">
        <v>1179</v>
      </c>
      <c r="C876" s="270" t="s">
        <v>500</v>
      </c>
      <c r="D876" s="287"/>
      <c r="E876" s="287"/>
      <c r="F876" s="287"/>
      <c r="G876" s="228"/>
      <c r="H876" s="228"/>
      <c r="I876" s="228"/>
      <c r="J876" s="228"/>
      <c r="K876" s="228"/>
      <c r="L876" s="402">
        <v>500000</v>
      </c>
      <c r="M876" s="402">
        <v>900000</v>
      </c>
      <c r="N876" s="230">
        <f t="shared" si="148"/>
        <v>1400000</v>
      </c>
      <c r="O876" s="403"/>
      <c r="P876" s="230">
        <f t="shared" ref="P876:P939" si="152">SUM(N876,O876)</f>
        <v>1400000</v>
      </c>
      <c r="Q876" s="230"/>
    </row>
    <row r="877" spans="1:17">
      <c r="A877" s="225">
        <v>3110202</v>
      </c>
      <c r="B877" s="270" t="s">
        <v>1180</v>
      </c>
      <c r="C877" s="270" t="s">
        <v>500</v>
      </c>
      <c r="D877" s="287"/>
      <c r="E877" s="287"/>
      <c r="F877" s="287"/>
      <c r="G877" s="228"/>
      <c r="H877" s="228"/>
      <c r="I877" s="228"/>
      <c r="J877" s="228"/>
      <c r="K877" s="228"/>
      <c r="L877" s="402">
        <v>1400000</v>
      </c>
      <c r="M877" s="402"/>
      <c r="N877" s="230">
        <f t="shared" si="148"/>
        <v>1400000</v>
      </c>
      <c r="O877" s="403"/>
      <c r="P877" s="230">
        <f t="shared" si="152"/>
        <v>1400000</v>
      </c>
      <c r="Q877" s="230"/>
    </row>
    <row r="878" spans="1:17">
      <c r="A878" s="225">
        <v>3110202</v>
      </c>
      <c r="B878" s="270" t="s">
        <v>1181</v>
      </c>
      <c r="C878" s="270" t="s">
        <v>500</v>
      </c>
      <c r="D878" s="287"/>
      <c r="E878" s="287"/>
      <c r="F878" s="287"/>
      <c r="G878" s="228"/>
      <c r="H878" s="228"/>
      <c r="I878" s="228"/>
      <c r="J878" s="228"/>
      <c r="K878" s="228"/>
      <c r="L878" s="402">
        <v>1400000</v>
      </c>
      <c r="M878" s="402"/>
      <c r="N878" s="230">
        <f t="shared" si="148"/>
        <v>1400000</v>
      </c>
      <c r="O878" s="403"/>
      <c r="P878" s="230">
        <f t="shared" si="152"/>
        <v>1400000</v>
      </c>
      <c r="Q878" s="230"/>
    </row>
    <row r="879" spans="1:17">
      <c r="A879" s="225">
        <v>3110202</v>
      </c>
      <c r="B879" s="226" t="s">
        <v>1182</v>
      </c>
      <c r="C879" s="270" t="s">
        <v>500</v>
      </c>
      <c r="D879" s="287"/>
      <c r="E879" s="287"/>
      <c r="F879" s="287"/>
      <c r="G879" s="228"/>
      <c r="H879" s="228"/>
      <c r="I879" s="228"/>
      <c r="J879" s="228"/>
      <c r="K879" s="228"/>
      <c r="L879" s="402">
        <v>1400000</v>
      </c>
      <c r="M879" s="402"/>
      <c r="N879" s="230">
        <f t="shared" si="148"/>
        <v>1400000</v>
      </c>
      <c r="O879" s="403"/>
      <c r="P879" s="230">
        <f t="shared" si="152"/>
        <v>1400000</v>
      </c>
      <c r="Q879" s="230"/>
    </row>
    <row r="880" spans="1:17">
      <c r="A880" s="225">
        <v>3110202</v>
      </c>
      <c r="B880" s="226" t="s">
        <v>1183</v>
      </c>
      <c r="C880" s="270" t="s">
        <v>500</v>
      </c>
      <c r="D880" s="287"/>
      <c r="E880" s="287"/>
      <c r="F880" s="287"/>
      <c r="G880" s="228"/>
      <c r="H880" s="228"/>
      <c r="I880" s="228"/>
      <c r="J880" s="228"/>
      <c r="K880" s="228"/>
      <c r="L880" s="402">
        <v>0</v>
      </c>
      <c r="M880" s="229">
        <v>1400000</v>
      </c>
      <c r="N880" s="230">
        <f t="shared" si="148"/>
        <v>1400000</v>
      </c>
      <c r="O880" s="230"/>
      <c r="P880" s="230">
        <f t="shared" si="152"/>
        <v>1400000</v>
      </c>
      <c r="Q880" s="230"/>
    </row>
    <row r="881" spans="1:17">
      <c r="A881" s="225">
        <v>3110202</v>
      </c>
      <c r="B881" s="226" t="s">
        <v>1184</v>
      </c>
      <c r="C881" s="270" t="s">
        <v>500</v>
      </c>
      <c r="D881" s="287"/>
      <c r="E881" s="287"/>
      <c r="F881" s="287"/>
      <c r="G881" s="228"/>
      <c r="H881" s="228"/>
      <c r="I881" s="228"/>
      <c r="J881" s="228"/>
      <c r="K881" s="228"/>
      <c r="L881" s="402">
        <v>1400000</v>
      </c>
      <c r="M881" s="229">
        <v>-1400000</v>
      </c>
      <c r="N881" s="230">
        <f t="shared" si="148"/>
        <v>0</v>
      </c>
      <c r="O881" s="230"/>
      <c r="P881" s="230">
        <f t="shared" si="152"/>
        <v>0</v>
      </c>
      <c r="Q881" s="230"/>
    </row>
    <row r="882" spans="1:17">
      <c r="A882" s="225">
        <v>3110202</v>
      </c>
      <c r="B882" s="226" t="s">
        <v>1185</v>
      </c>
      <c r="C882" s="270" t="s">
        <v>500</v>
      </c>
      <c r="D882" s="287"/>
      <c r="E882" s="287"/>
      <c r="F882" s="287"/>
      <c r="G882" s="228"/>
      <c r="H882" s="228"/>
      <c r="I882" s="228"/>
      <c r="J882" s="228"/>
      <c r="K882" s="228"/>
      <c r="L882" s="402">
        <v>1400000</v>
      </c>
      <c r="M882" s="229"/>
      <c r="N882" s="230">
        <f t="shared" si="148"/>
        <v>1400000</v>
      </c>
      <c r="O882" s="230"/>
      <c r="P882" s="230">
        <f t="shared" si="152"/>
        <v>1400000</v>
      </c>
      <c r="Q882" s="230"/>
    </row>
    <row r="883" spans="1:17">
      <c r="A883" s="225">
        <v>3110202</v>
      </c>
      <c r="B883" s="226" t="s">
        <v>1186</v>
      </c>
      <c r="C883" s="270" t="s">
        <v>233</v>
      </c>
      <c r="D883" s="287"/>
      <c r="E883" s="287"/>
      <c r="F883" s="287"/>
      <c r="G883" s="228"/>
      <c r="H883" s="228"/>
      <c r="I883" s="228"/>
      <c r="J883" s="228"/>
      <c r="K883" s="228"/>
      <c r="L883" s="402">
        <v>1500000</v>
      </c>
      <c r="M883" s="229"/>
      <c r="N883" s="230">
        <f t="shared" si="148"/>
        <v>1500000</v>
      </c>
      <c r="O883" s="230"/>
      <c r="P883" s="230">
        <f t="shared" si="152"/>
        <v>1500000</v>
      </c>
      <c r="Q883" s="230"/>
    </row>
    <row r="884" spans="1:17">
      <c r="A884" s="225">
        <v>3110202</v>
      </c>
      <c r="B884" s="226" t="s">
        <v>1187</v>
      </c>
      <c r="C884" s="270" t="s">
        <v>233</v>
      </c>
      <c r="D884" s="287"/>
      <c r="E884" s="287"/>
      <c r="F884" s="287"/>
      <c r="G884" s="228"/>
      <c r="H884" s="228"/>
      <c r="I884" s="228"/>
      <c r="J884" s="228"/>
      <c r="K884" s="228"/>
      <c r="L884" s="402">
        <v>1000000</v>
      </c>
      <c r="M884" s="402"/>
      <c r="N884" s="230">
        <f t="shared" si="148"/>
        <v>1000000</v>
      </c>
      <c r="O884" s="403"/>
      <c r="P884" s="230">
        <f t="shared" si="152"/>
        <v>1000000</v>
      </c>
      <c r="Q884" s="230"/>
    </row>
    <row r="885" spans="1:17">
      <c r="A885" s="225">
        <v>3110202</v>
      </c>
      <c r="B885" s="226" t="s">
        <v>1188</v>
      </c>
      <c r="C885" s="270" t="s">
        <v>233</v>
      </c>
      <c r="D885" s="287"/>
      <c r="E885" s="287"/>
      <c r="F885" s="287"/>
      <c r="G885" s="228"/>
      <c r="H885" s="228"/>
      <c r="I885" s="228"/>
      <c r="J885" s="228"/>
      <c r="K885" s="228"/>
      <c r="L885" s="402">
        <v>1000000</v>
      </c>
      <c r="M885" s="402"/>
      <c r="N885" s="230">
        <f t="shared" si="148"/>
        <v>1000000</v>
      </c>
      <c r="O885" s="403"/>
      <c r="P885" s="230">
        <f t="shared" si="152"/>
        <v>1000000</v>
      </c>
      <c r="Q885" s="230"/>
    </row>
    <row r="886" spans="1:17">
      <c r="A886" s="225">
        <v>3110202</v>
      </c>
      <c r="B886" s="226" t="s">
        <v>1189</v>
      </c>
      <c r="C886" s="270" t="s">
        <v>233</v>
      </c>
      <c r="D886" s="287"/>
      <c r="E886" s="287"/>
      <c r="F886" s="287"/>
      <c r="G886" s="228"/>
      <c r="H886" s="228"/>
      <c r="I886" s="228"/>
      <c r="J886" s="228"/>
      <c r="K886" s="228"/>
      <c r="L886" s="402">
        <v>1000000</v>
      </c>
      <c r="M886" s="402"/>
      <c r="N886" s="230">
        <f t="shared" si="148"/>
        <v>1000000</v>
      </c>
      <c r="O886" s="403"/>
      <c r="P886" s="230">
        <f t="shared" si="152"/>
        <v>1000000</v>
      </c>
      <c r="Q886" s="230"/>
    </row>
    <row r="887" spans="1:17">
      <c r="A887" s="225">
        <v>3110202</v>
      </c>
      <c r="B887" s="226" t="s">
        <v>1190</v>
      </c>
      <c r="C887" s="270" t="s">
        <v>233</v>
      </c>
      <c r="D887" s="287"/>
      <c r="E887" s="287"/>
      <c r="F887" s="287"/>
      <c r="G887" s="228"/>
      <c r="H887" s="228"/>
      <c r="I887" s="228"/>
      <c r="J887" s="228"/>
      <c r="K887" s="228"/>
      <c r="L887" s="402">
        <v>1700000</v>
      </c>
      <c r="M887" s="402"/>
      <c r="N887" s="230">
        <f t="shared" si="148"/>
        <v>1700000</v>
      </c>
      <c r="O887" s="403"/>
      <c r="P887" s="230">
        <f t="shared" si="152"/>
        <v>1700000</v>
      </c>
      <c r="Q887" s="230"/>
    </row>
    <row r="888" spans="1:17">
      <c r="A888" s="225">
        <v>3110202</v>
      </c>
      <c r="B888" s="226" t="s">
        <v>1191</v>
      </c>
      <c r="C888" s="270" t="s">
        <v>233</v>
      </c>
      <c r="D888" s="287"/>
      <c r="E888" s="287"/>
      <c r="F888" s="287"/>
      <c r="G888" s="228"/>
      <c r="H888" s="228"/>
      <c r="I888" s="228"/>
      <c r="J888" s="228"/>
      <c r="K888" s="228"/>
      <c r="L888" s="402">
        <v>2000000</v>
      </c>
      <c r="M888" s="402"/>
      <c r="N888" s="230">
        <f t="shared" ref="N888:N951" si="153">SUM(L888:M888)</f>
        <v>2000000</v>
      </c>
      <c r="O888" s="403"/>
      <c r="P888" s="230">
        <f t="shared" si="152"/>
        <v>2000000</v>
      </c>
      <c r="Q888" s="230"/>
    </row>
    <row r="889" spans="1:17">
      <c r="A889" s="225">
        <v>3110202</v>
      </c>
      <c r="B889" s="270" t="s">
        <v>1192</v>
      </c>
      <c r="C889" s="270" t="s">
        <v>539</v>
      </c>
      <c r="D889" s="287"/>
      <c r="E889" s="287"/>
      <c r="F889" s="287"/>
      <c r="G889" s="228"/>
      <c r="H889" s="228"/>
      <c r="I889" s="228"/>
      <c r="J889" s="228"/>
      <c r="K889" s="228"/>
      <c r="L889" s="402">
        <v>1500000</v>
      </c>
      <c r="M889" s="402"/>
      <c r="N889" s="230">
        <f t="shared" si="153"/>
        <v>1500000</v>
      </c>
      <c r="O889" s="403"/>
      <c r="P889" s="230">
        <f t="shared" si="152"/>
        <v>1500000</v>
      </c>
      <c r="Q889" s="230"/>
    </row>
    <row r="890" spans="1:17">
      <c r="A890" s="225">
        <v>3110202</v>
      </c>
      <c r="B890" s="270" t="s">
        <v>1193</v>
      </c>
      <c r="C890" s="270" t="s">
        <v>539</v>
      </c>
      <c r="D890" s="287"/>
      <c r="E890" s="287"/>
      <c r="F890" s="287"/>
      <c r="G890" s="228"/>
      <c r="H890" s="228"/>
      <c r="I890" s="228"/>
      <c r="J890" s="228"/>
      <c r="K890" s="228"/>
      <c r="L890" s="402">
        <v>1500000</v>
      </c>
      <c r="M890" s="402"/>
      <c r="N890" s="230">
        <f t="shared" si="153"/>
        <v>1500000</v>
      </c>
      <c r="O890" s="403"/>
      <c r="P890" s="230">
        <f t="shared" si="152"/>
        <v>1500000</v>
      </c>
      <c r="Q890" s="230"/>
    </row>
    <row r="891" spans="1:17">
      <c r="A891" s="225">
        <v>3110202</v>
      </c>
      <c r="B891" s="270" t="s">
        <v>1194</v>
      </c>
      <c r="C891" s="270" t="s">
        <v>539</v>
      </c>
      <c r="D891" s="287"/>
      <c r="E891" s="287"/>
      <c r="F891" s="287"/>
      <c r="G891" s="228"/>
      <c r="H891" s="228"/>
      <c r="I891" s="228"/>
      <c r="J891" s="228"/>
      <c r="K891" s="228"/>
      <c r="L891" s="402">
        <v>1500000</v>
      </c>
      <c r="M891" s="402"/>
      <c r="N891" s="230">
        <f t="shared" si="153"/>
        <v>1500000</v>
      </c>
      <c r="O891" s="403"/>
      <c r="P891" s="230">
        <f t="shared" si="152"/>
        <v>1500000</v>
      </c>
      <c r="Q891" s="230"/>
    </row>
    <row r="892" spans="1:17">
      <c r="A892" s="225">
        <v>3110202</v>
      </c>
      <c r="B892" s="259" t="s">
        <v>1195</v>
      </c>
      <c r="C892" s="270" t="s">
        <v>389</v>
      </c>
      <c r="D892" s="287"/>
      <c r="E892" s="287"/>
      <c r="F892" s="287"/>
      <c r="G892" s="228"/>
      <c r="H892" s="228"/>
      <c r="I892" s="228"/>
      <c r="J892" s="228"/>
      <c r="K892" s="228"/>
      <c r="L892" s="402">
        <v>2000000</v>
      </c>
      <c r="M892" s="402"/>
      <c r="N892" s="230">
        <f t="shared" si="153"/>
        <v>2000000</v>
      </c>
      <c r="O892" s="403"/>
      <c r="P892" s="230">
        <f t="shared" si="152"/>
        <v>2000000</v>
      </c>
      <c r="Q892" s="230"/>
    </row>
    <row r="893" spans="1:17">
      <c r="A893" s="225">
        <v>3110202</v>
      </c>
      <c r="B893" s="259" t="s">
        <v>1196</v>
      </c>
      <c r="C893" s="270" t="s">
        <v>451</v>
      </c>
      <c r="D893" s="287"/>
      <c r="E893" s="287"/>
      <c r="F893" s="287"/>
      <c r="G893" s="228"/>
      <c r="H893" s="228"/>
      <c r="I893" s="228"/>
      <c r="J893" s="228"/>
      <c r="K893" s="228"/>
      <c r="L893" s="402">
        <v>1000000</v>
      </c>
      <c r="M893" s="402"/>
      <c r="N893" s="230">
        <f t="shared" si="153"/>
        <v>1000000</v>
      </c>
      <c r="O893" s="403"/>
      <c r="P893" s="230">
        <f t="shared" si="152"/>
        <v>1000000</v>
      </c>
      <c r="Q893" s="230"/>
    </row>
    <row r="894" spans="1:17">
      <c r="A894" s="225">
        <v>3110202</v>
      </c>
      <c r="B894" s="270" t="s">
        <v>1197</v>
      </c>
      <c r="C894" s="240" t="s">
        <v>387</v>
      </c>
      <c r="D894" s="287"/>
      <c r="E894" s="287"/>
      <c r="F894" s="287"/>
      <c r="G894" s="228"/>
      <c r="H894" s="228"/>
      <c r="I894" s="228"/>
      <c r="J894" s="228"/>
      <c r="K894" s="228"/>
      <c r="L894" s="402">
        <v>1500000</v>
      </c>
      <c r="M894" s="402"/>
      <c r="N894" s="230">
        <f t="shared" si="153"/>
        <v>1500000</v>
      </c>
      <c r="O894" s="403"/>
      <c r="P894" s="230">
        <f t="shared" si="152"/>
        <v>1500000</v>
      </c>
      <c r="Q894" s="230"/>
    </row>
    <row r="895" spans="1:17">
      <c r="A895" s="225">
        <v>3110202</v>
      </c>
      <c r="B895" s="270" t="s">
        <v>1198</v>
      </c>
      <c r="C895" s="240" t="s">
        <v>387</v>
      </c>
      <c r="D895" s="287"/>
      <c r="E895" s="287"/>
      <c r="F895" s="287"/>
      <c r="G895" s="228"/>
      <c r="H895" s="228"/>
      <c r="I895" s="228"/>
      <c r="J895" s="228"/>
      <c r="K895" s="228"/>
      <c r="L895" s="402">
        <v>1500000</v>
      </c>
      <c r="M895" s="402"/>
      <c r="N895" s="230">
        <f t="shared" si="153"/>
        <v>1500000</v>
      </c>
      <c r="O895" s="403"/>
      <c r="P895" s="230">
        <f t="shared" si="152"/>
        <v>1500000</v>
      </c>
      <c r="Q895" s="230"/>
    </row>
    <row r="896" spans="1:17">
      <c r="A896" s="225">
        <v>3110202</v>
      </c>
      <c r="B896" s="270" t="s">
        <v>1199</v>
      </c>
      <c r="C896" s="240" t="s">
        <v>387</v>
      </c>
      <c r="D896" s="287"/>
      <c r="E896" s="287"/>
      <c r="F896" s="287"/>
      <c r="G896" s="228"/>
      <c r="H896" s="228"/>
      <c r="I896" s="228"/>
      <c r="J896" s="228"/>
      <c r="K896" s="228"/>
      <c r="L896" s="402">
        <v>1500000</v>
      </c>
      <c r="M896" s="402"/>
      <c r="N896" s="230">
        <f t="shared" si="153"/>
        <v>1500000</v>
      </c>
      <c r="O896" s="403"/>
      <c r="P896" s="230">
        <f t="shared" si="152"/>
        <v>1500000</v>
      </c>
      <c r="Q896" s="230"/>
    </row>
    <row r="897" spans="1:17">
      <c r="A897" s="225">
        <v>3110202</v>
      </c>
      <c r="B897" s="270" t="s">
        <v>1200</v>
      </c>
      <c r="C897" s="240" t="s">
        <v>387</v>
      </c>
      <c r="D897" s="287"/>
      <c r="E897" s="287"/>
      <c r="F897" s="287"/>
      <c r="G897" s="228"/>
      <c r="H897" s="228"/>
      <c r="I897" s="228"/>
      <c r="J897" s="228"/>
      <c r="K897" s="228"/>
      <c r="L897" s="402">
        <v>500000</v>
      </c>
      <c r="M897" s="402"/>
      <c r="N897" s="230">
        <f t="shared" si="153"/>
        <v>500000</v>
      </c>
      <c r="O897" s="403"/>
      <c r="P897" s="230">
        <f t="shared" si="152"/>
        <v>500000</v>
      </c>
      <c r="Q897" s="230"/>
    </row>
    <row r="898" spans="1:17">
      <c r="A898" s="225">
        <v>3110202</v>
      </c>
      <c r="B898" s="259" t="s">
        <v>1201</v>
      </c>
      <c r="C898" s="270" t="s">
        <v>498</v>
      </c>
      <c r="D898" s="287"/>
      <c r="E898" s="287"/>
      <c r="F898" s="287"/>
      <c r="G898" s="228"/>
      <c r="H898" s="228"/>
      <c r="I898" s="228"/>
      <c r="J898" s="228"/>
      <c r="K898" s="228"/>
      <c r="L898" s="402">
        <v>4500000</v>
      </c>
      <c r="M898" s="402"/>
      <c r="N898" s="230">
        <f t="shared" si="153"/>
        <v>4500000</v>
      </c>
      <c r="O898" s="403">
        <v>-4500000</v>
      </c>
      <c r="P898" s="230">
        <f t="shared" si="152"/>
        <v>0</v>
      </c>
      <c r="Q898" s="230"/>
    </row>
    <row r="899" spans="1:17">
      <c r="A899" s="225">
        <v>3110202</v>
      </c>
      <c r="B899" s="270" t="s">
        <v>1202</v>
      </c>
      <c r="C899" s="270" t="s">
        <v>487</v>
      </c>
      <c r="D899" s="287"/>
      <c r="E899" s="287"/>
      <c r="F899" s="287"/>
      <c r="G899" s="228"/>
      <c r="H899" s="228"/>
      <c r="I899" s="228"/>
      <c r="J899" s="228"/>
      <c r="K899" s="228"/>
      <c r="L899" s="402">
        <v>1500000</v>
      </c>
      <c r="M899" s="402"/>
      <c r="N899" s="230">
        <f t="shared" si="153"/>
        <v>1500000</v>
      </c>
      <c r="O899" s="403"/>
      <c r="P899" s="230">
        <f t="shared" si="152"/>
        <v>1500000</v>
      </c>
      <c r="Q899" s="230"/>
    </row>
    <row r="900" spans="1:17">
      <c r="A900" s="225">
        <v>3110202</v>
      </c>
      <c r="B900" s="270" t="s">
        <v>1203</v>
      </c>
      <c r="C900" s="270" t="s">
        <v>487</v>
      </c>
      <c r="D900" s="287"/>
      <c r="E900" s="287"/>
      <c r="F900" s="287"/>
      <c r="G900" s="228"/>
      <c r="H900" s="228"/>
      <c r="I900" s="228"/>
      <c r="J900" s="228"/>
      <c r="K900" s="228"/>
      <c r="L900" s="402">
        <v>1500000</v>
      </c>
      <c r="M900" s="402"/>
      <c r="N900" s="230">
        <f t="shared" si="153"/>
        <v>1500000</v>
      </c>
      <c r="O900" s="403"/>
      <c r="P900" s="230">
        <f t="shared" si="152"/>
        <v>1500000</v>
      </c>
      <c r="Q900" s="230"/>
    </row>
    <row r="901" spans="1:17">
      <c r="A901" s="225">
        <v>3110202</v>
      </c>
      <c r="B901" s="270" t="s">
        <v>1204</v>
      </c>
      <c r="C901" s="270" t="s">
        <v>239</v>
      </c>
      <c r="D901" s="287"/>
      <c r="E901" s="287"/>
      <c r="F901" s="287"/>
      <c r="G901" s="228"/>
      <c r="H901" s="228"/>
      <c r="I901" s="228"/>
      <c r="J901" s="228"/>
      <c r="K901" s="228"/>
      <c r="L901" s="402">
        <v>1000000</v>
      </c>
      <c r="M901" s="402"/>
      <c r="N901" s="230">
        <f t="shared" si="153"/>
        <v>1000000</v>
      </c>
      <c r="O901" s="403"/>
      <c r="P901" s="230">
        <f t="shared" si="152"/>
        <v>1000000</v>
      </c>
      <c r="Q901" s="230"/>
    </row>
    <row r="902" spans="1:17">
      <c r="A902" s="225">
        <v>3110202</v>
      </c>
      <c r="B902" s="270" t="s">
        <v>1205</v>
      </c>
      <c r="C902" s="270" t="s">
        <v>239</v>
      </c>
      <c r="D902" s="287"/>
      <c r="E902" s="287"/>
      <c r="F902" s="287"/>
      <c r="G902" s="228"/>
      <c r="H902" s="228"/>
      <c r="I902" s="228"/>
      <c r="J902" s="228"/>
      <c r="K902" s="228"/>
      <c r="L902" s="402">
        <v>1000000</v>
      </c>
      <c r="M902" s="402"/>
      <c r="N902" s="230">
        <f t="shared" si="153"/>
        <v>1000000</v>
      </c>
      <c r="O902" s="403"/>
      <c r="P902" s="230">
        <f t="shared" si="152"/>
        <v>1000000</v>
      </c>
      <c r="Q902" s="230"/>
    </row>
    <row r="903" spans="1:17">
      <c r="A903" s="225">
        <v>3110202</v>
      </c>
      <c r="B903" s="270" t="s">
        <v>1206</v>
      </c>
      <c r="C903" s="270" t="s">
        <v>516</v>
      </c>
      <c r="D903" s="287"/>
      <c r="E903" s="287"/>
      <c r="F903" s="287"/>
      <c r="G903" s="228"/>
      <c r="H903" s="228"/>
      <c r="I903" s="228"/>
      <c r="J903" s="228"/>
      <c r="K903" s="228"/>
      <c r="L903" s="402">
        <v>1000000</v>
      </c>
      <c r="M903" s="402"/>
      <c r="N903" s="230">
        <f t="shared" si="153"/>
        <v>1000000</v>
      </c>
      <c r="O903" s="403"/>
      <c r="P903" s="230">
        <f t="shared" si="152"/>
        <v>1000000</v>
      </c>
      <c r="Q903" s="230"/>
    </row>
    <row r="904" spans="1:17">
      <c r="A904" s="225">
        <v>3110202</v>
      </c>
      <c r="B904" s="270" t="s">
        <v>1207</v>
      </c>
      <c r="C904" s="270" t="s">
        <v>516</v>
      </c>
      <c r="D904" s="287"/>
      <c r="E904" s="287"/>
      <c r="F904" s="287"/>
      <c r="G904" s="228"/>
      <c r="H904" s="228"/>
      <c r="I904" s="228"/>
      <c r="J904" s="228"/>
      <c r="K904" s="228"/>
      <c r="L904" s="402">
        <v>1000000</v>
      </c>
      <c r="M904" s="402"/>
      <c r="N904" s="230">
        <f t="shared" si="153"/>
        <v>1000000</v>
      </c>
      <c r="O904" s="403"/>
      <c r="P904" s="230">
        <f t="shared" si="152"/>
        <v>1000000</v>
      </c>
      <c r="Q904" s="230"/>
    </row>
    <row r="905" spans="1:17">
      <c r="A905" s="225">
        <v>3110202</v>
      </c>
      <c r="B905" s="270" t="s">
        <v>1208</v>
      </c>
      <c r="C905" s="270" t="s">
        <v>516</v>
      </c>
      <c r="D905" s="287"/>
      <c r="E905" s="287"/>
      <c r="F905" s="287"/>
      <c r="G905" s="228"/>
      <c r="H905" s="228"/>
      <c r="I905" s="228"/>
      <c r="J905" s="228"/>
      <c r="K905" s="228"/>
      <c r="L905" s="402">
        <v>1500000</v>
      </c>
      <c r="M905" s="402"/>
      <c r="N905" s="230">
        <f t="shared" si="153"/>
        <v>1500000</v>
      </c>
      <c r="O905" s="403"/>
      <c r="P905" s="230">
        <f t="shared" si="152"/>
        <v>1500000</v>
      </c>
      <c r="Q905" s="230"/>
    </row>
    <row r="906" spans="1:17">
      <c r="A906" s="225">
        <v>3110202</v>
      </c>
      <c r="B906" s="270" t="s">
        <v>1209</v>
      </c>
      <c r="C906" s="270" t="s">
        <v>516</v>
      </c>
      <c r="D906" s="287"/>
      <c r="E906" s="287"/>
      <c r="F906" s="287"/>
      <c r="G906" s="228"/>
      <c r="H906" s="228"/>
      <c r="I906" s="228"/>
      <c r="J906" s="228"/>
      <c r="K906" s="228"/>
      <c r="L906" s="402">
        <v>1500000</v>
      </c>
      <c r="M906" s="402"/>
      <c r="N906" s="230">
        <f t="shared" si="153"/>
        <v>1500000</v>
      </c>
      <c r="O906" s="403"/>
      <c r="P906" s="230">
        <f t="shared" si="152"/>
        <v>1500000</v>
      </c>
      <c r="Q906" s="230"/>
    </row>
    <row r="907" spans="1:17">
      <c r="A907" s="225">
        <v>3110202</v>
      </c>
      <c r="B907" s="270" t="s">
        <v>1210</v>
      </c>
      <c r="C907" s="270" t="s">
        <v>744</v>
      </c>
      <c r="D907" s="287"/>
      <c r="E907" s="287"/>
      <c r="F907" s="287"/>
      <c r="G907" s="228"/>
      <c r="H907" s="228"/>
      <c r="I907" s="228"/>
      <c r="J907" s="228"/>
      <c r="K907" s="228"/>
      <c r="L907" s="402">
        <v>1500000</v>
      </c>
      <c r="M907" s="402"/>
      <c r="N907" s="230">
        <f t="shared" si="153"/>
        <v>1500000</v>
      </c>
      <c r="O907" s="403"/>
      <c r="P907" s="230">
        <f t="shared" si="152"/>
        <v>1500000</v>
      </c>
      <c r="Q907" s="230"/>
    </row>
    <row r="908" spans="1:17">
      <c r="A908" s="225">
        <v>3110202</v>
      </c>
      <c r="B908" s="270" t="s">
        <v>1211</v>
      </c>
      <c r="C908" s="270" t="s">
        <v>744</v>
      </c>
      <c r="D908" s="287"/>
      <c r="E908" s="287"/>
      <c r="F908" s="287"/>
      <c r="G908" s="228"/>
      <c r="H908" s="228"/>
      <c r="I908" s="228"/>
      <c r="J908" s="228"/>
      <c r="K908" s="228"/>
      <c r="L908" s="402">
        <v>950000</v>
      </c>
      <c r="M908" s="402"/>
      <c r="N908" s="230">
        <f t="shared" si="153"/>
        <v>950000</v>
      </c>
      <c r="O908" s="403"/>
      <c r="P908" s="230">
        <f t="shared" si="152"/>
        <v>950000</v>
      </c>
      <c r="Q908" s="230"/>
    </row>
    <row r="909" spans="1:17">
      <c r="A909" s="225">
        <v>3110202</v>
      </c>
      <c r="B909" s="270" t="s">
        <v>1212</v>
      </c>
      <c r="C909" s="270" t="s">
        <v>744</v>
      </c>
      <c r="D909" s="287"/>
      <c r="E909" s="287"/>
      <c r="F909" s="287"/>
      <c r="G909" s="228"/>
      <c r="H909" s="228"/>
      <c r="I909" s="228"/>
      <c r="J909" s="228"/>
      <c r="K909" s="228"/>
      <c r="L909" s="402">
        <v>950000</v>
      </c>
      <c r="M909" s="402"/>
      <c r="N909" s="230">
        <f t="shared" si="153"/>
        <v>950000</v>
      </c>
      <c r="O909" s="403"/>
      <c r="P909" s="230">
        <f t="shared" si="152"/>
        <v>950000</v>
      </c>
      <c r="Q909" s="230"/>
    </row>
    <row r="910" spans="1:17">
      <c r="A910" s="225">
        <v>3110202</v>
      </c>
      <c r="B910" s="259" t="s">
        <v>1213</v>
      </c>
      <c r="C910" s="270" t="s">
        <v>253</v>
      </c>
      <c r="D910" s="287"/>
      <c r="E910" s="287"/>
      <c r="F910" s="287"/>
      <c r="G910" s="228"/>
      <c r="H910" s="228"/>
      <c r="I910" s="228"/>
      <c r="J910" s="228"/>
      <c r="K910" s="228"/>
      <c r="L910" s="402">
        <v>1500000</v>
      </c>
      <c r="M910" s="402"/>
      <c r="N910" s="230">
        <f t="shared" si="153"/>
        <v>1500000</v>
      </c>
      <c r="O910" s="403"/>
      <c r="P910" s="230">
        <f t="shared" si="152"/>
        <v>1500000</v>
      </c>
      <c r="Q910" s="230"/>
    </row>
    <row r="911" spans="1:17">
      <c r="A911" s="225">
        <v>3110202</v>
      </c>
      <c r="B911" s="259" t="s">
        <v>1214</v>
      </c>
      <c r="C911" s="270" t="s">
        <v>253</v>
      </c>
      <c r="D911" s="287"/>
      <c r="E911" s="287"/>
      <c r="F911" s="287"/>
      <c r="G911" s="228"/>
      <c r="H911" s="228"/>
      <c r="I911" s="228"/>
      <c r="J911" s="228"/>
      <c r="K911" s="228"/>
      <c r="L911" s="402">
        <v>1000000</v>
      </c>
      <c r="M911" s="402"/>
      <c r="N911" s="230">
        <f t="shared" si="153"/>
        <v>1000000</v>
      </c>
      <c r="O911" s="403"/>
      <c r="P911" s="230">
        <f t="shared" si="152"/>
        <v>1000000</v>
      </c>
      <c r="Q911" s="230"/>
    </row>
    <row r="912" spans="1:17">
      <c r="A912" s="225">
        <v>3110202</v>
      </c>
      <c r="B912" s="259" t="s">
        <v>1215</v>
      </c>
      <c r="C912" s="270" t="s">
        <v>595</v>
      </c>
      <c r="D912" s="287"/>
      <c r="E912" s="287"/>
      <c r="F912" s="287"/>
      <c r="G912" s="228"/>
      <c r="H912" s="228"/>
      <c r="I912" s="228"/>
      <c r="J912" s="228"/>
      <c r="K912" s="228"/>
      <c r="L912" s="402">
        <v>1500000</v>
      </c>
      <c r="M912" s="402"/>
      <c r="N912" s="230">
        <f t="shared" si="153"/>
        <v>1500000</v>
      </c>
      <c r="O912" s="403"/>
      <c r="P912" s="230">
        <f t="shared" si="152"/>
        <v>1500000</v>
      </c>
      <c r="Q912" s="230"/>
    </row>
    <row r="913" spans="1:17">
      <c r="A913" s="225">
        <v>3110202</v>
      </c>
      <c r="B913" s="259" t="s">
        <v>1216</v>
      </c>
      <c r="C913" s="270" t="s">
        <v>595</v>
      </c>
      <c r="D913" s="287"/>
      <c r="E913" s="287"/>
      <c r="F913" s="287"/>
      <c r="G913" s="228"/>
      <c r="H913" s="228"/>
      <c r="I913" s="228"/>
      <c r="J913" s="228"/>
      <c r="K913" s="228"/>
      <c r="L913" s="402">
        <v>1500000</v>
      </c>
      <c r="M913" s="402"/>
      <c r="N913" s="230">
        <f t="shared" si="153"/>
        <v>1500000</v>
      </c>
      <c r="O913" s="403"/>
      <c r="P913" s="230">
        <f t="shared" si="152"/>
        <v>1500000</v>
      </c>
      <c r="Q913" s="230"/>
    </row>
    <row r="914" spans="1:17">
      <c r="A914" s="225">
        <v>3110202</v>
      </c>
      <c r="B914" s="270" t="s">
        <v>1217</v>
      </c>
      <c r="C914" s="270" t="s">
        <v>241</v>
      </c>
      <c r="D914" s="287"/>
      <c r="E914" s="287"/>
      <c r="F914" s="287"/>
      <c r="G914" s="228"/>
      <c r="H914" s="228"/>
      <c r="I914" s="228"/>
      <c r="J914" s="228"/>
      <c r="K914" s="228"/>
      <c r="L914" s="402">
        <v>1500000</v>
      </c>
      <c r="M914" s="402"/>
      <c r="N914" s="230">
        <f t="shared" si="153"/>
        <v>1500000</v>
      </c>
      <c r="O914" s="403"/>
      <c r="P914" s="230">
        <f t="shared" si="152"/>
        <v>1500000</v>
      </c>
      <c r="Q914" s="230"/>
    </row>
    <row r="915" spans="1:17">
      <c r="A915" s="225">
        <v>3110202</v>
      </c>
      <c r="B915" s="270" t="s">
        <v>1218</v>
      </c>
      <c r="C915" s="270" t="s">
        <v>241</v>
      </c>
      <c r="D915" s="287"/>
      <c r="E915" s="287"/>
      <c r="F915" s="287"/>
      <c r="G915" s="228"/>
      <c r="H915" s="228"/>
      <c r="I915" s="228"/>
      <c r="J915" s="228"/>
      <c r="K915" s="228"/>
      <c r="L915" s="402">
        <v>1500000</v>
      </c>
      <c r="M915" s="402"/>
      <c r="N915" s="230">
        <f t="shared" si="153"/>
        <v>1500000</v>
      </c>
      <c r="O915" s="403"/>
      <c r="P915" s="230">
        <f t="shared" si="152"/>
        <v>1500000</v>
      </c>
      <c r="Q915" s="230"/>
    </row>
    <row r="916" spans="1:17">
      <c r="A916" s="225">
        <v>3110202</v>
      </c>
      <c r="B916" s="259" t="s">
        <v>1219</v>
      </c>
      <c r="C916" s="270" t="s">
        <v>243</v>
      </c>
      <c r="D916" s="287"/>
      <c r="E916" s="287"/>
      <c r="F916" s="287"/>
      <c r="G916" s="228"/>
      <c r="H916" s="228"/>
      <c r="I916" s="228"/>
      <c r="J916" s="228"/>
      <c r="K916" s="228"/>
      <c r="L916" s="402">
        <v>1500000</v>
      </c>
      <c r="M916" s="402"/>
      <c r="N916" s="230">
        <f t="shared" si="153"/>
        <v>1500000</v>
      </c>
      <c r="O916" s="403"/>
      <c r="P916" s="230">
        <f t="shared" si="152"/>
        <v>1500000</v>
      </c>
      <c r="Q916" s="230"/>
    </row>
    <row r="917" spans="1:17">
      <c r="A917" s="225">
        <v>3110202</v>
      </c>
      <c r="B917" s="270" t="s">
        <v>1220</v>
      </c>
      <c r="C917" s="270" t="s">
        <v>412</v>
      </c>
      <c r="D917" s="287"/>
      <c r="E917" s="287"/>
      <c r="F917" s="287"/>
      <c r="G917" s="228"/>
      <c r="H917" s="228"/>
      <c r="I917" s="228"/>
      <c r="J917" s="228"/>
      <c r="K917" s="228"/>
      <c r="L917" s="402">
        <v>1500000</v>
      </c>
      <c r="M917" s="402"/>
      <c r="N917" s="230">
        <f t="shared" si="153"/>
        <v>1500000</v>
      </c>
      <c r="O917" s="403"/>
      <c r="P917" s="230">
        <f t="shared" si="152"/>
        <v>1500000</v>
      </c>
      <c r="Q917" s="230"/>
    </row>
    <row r="918" spans="1:17">
      <c r="A918" s="225">
        <v>3110202</v>
      </c>
      <c r="B918" s="270" t="s">
        <v>1221</v>
      </c>
      <c r="C918" s="270" t="s">
        <v>412</v>
      </c>
      <c r="D918" s="287"/>
      <c r="E918" s="287"/>
      <c r="F918" s="287"/>
      <c r="G918" s="228"/>
      <c r="H918" s="228"/>
      <c r="I918" s="228"/>
      <c r="J918" s="228"/>
      <c r="K918" s="228"/>
      <c r="L918" s="402">
        <v>1000000</v>
      </c>
      <c r="M918" s="402"/>
      <c r="N918" s="230">
        <f t="shared" si="153"/>
        <v>1000000</v>
      </c>
      <c r="O918" s="403"/>
      <c r="P918" s="230">
        <f t="shared" si="152"/>
        <v>1000000</v>
      </c>
      <c r="Q918" s="230"/>
    </row>
    <row r="919" spans="1:17">
      <c r="A919" s="225">
        <v>3110202</v>
      </c>
      <c r="B919" s="270" t="s">
        <v>1222</v>
      </c>
      <c r="C919" s="270" t="s">
        <v>259</v>
      </c>
      <c r="D919" s="287"/>
      <c r="E919" s="287"/>
      <c r="F919" s="287"/>
      <c r="G919" s="228"/>
      <c r="H919" s="228"/>
      <c r="I919" s="228"/>
      <c r="J919" s="228"/>
      <c r="K919" s="228"/>
      <c r="L919" s="402">
        <v>1500000</v>
      </c>
      <c r="M919" s="402"/>
      <c r="N919" s="230">
        <f t="shared" si="153"/>
        <v>1500000</v>
      </c>
      <c r="O919" s="403"/>
      <c r="P919" s="230">
        <f t="shared" si="152"/>
        <v>1500000</v>
      </c>
      <c r="Q919" s="230"/>
    </row>
    <row r="920" spans="1:17">
      <c r="A920" s="225">
        <v>3110202</v>
      </c>
      <c r="B920" s="270" t="s">
        <v>1223</v>
      </c>
      <c r="C920" s="270" t="s">
        <v>692</v>
      </c>
      <c r="D920" s="287"/>
      <c r="E920" s="287"/>
      <c r="F920" s="287"/>
      <c r="G920" s="228"/>
      <c r="H920" s="228"/>
      <c r="I920" s="228"/>
      <c r="J920" s="228"/>
      <c r="K920" s="228"/>
      <c r="L920" s="402">
        <v>750000</v>
      </c>
      <c r="M920" s="402"/>
      <c r="N920" s="230">
        <f t="shared" si="153"/>
        <v>750000</v>
      </c>
      <c r="O920" s="403"/>
      <c r="P920" s="230">
        <f t="shared" si="152"/>
        <v>750000</v>
      </c>
      <c r="Q920" s="230"/>
    </row>
    <row r="921" spans="1:17">
      <c r="A921" s="225">
        <v>3110202</v>
      </c>
      <c r="B921" s="270" t="s">
        <v>1224</v>
      </c>
      <c r="C921" s="270" t="s">
        <v>692</v>
      </c>
      <c r="D921" s="287"/>
      <c r="E921" s="287"/>
      <c r="F921" s="287"/>
      <c r="G921" s="228"/>
      <c r="H921" s="228"/>
      <c r="I921" s="228"/>
      <c r="J921" s="228"/>
      <c r="K921" s="228"/>
      <c r="L921" s="402">
        <v>750000</v>
      </c>
      <c r="M921" s="402"/>
      <c r="N921" s="230">
        <f t="shared" si="153"/>
        <v>750000</v>
      </c>
      <c r="O921" s="403"/>
      <c r="P921" s="230">
        <f t="shared" si="152"/>
        <v>750000</v>
      </c>
      <c r="Q921" s="230"/>
    </row>
    <row r="922" spans="1:17">
      <c r="A922" s="225">
        <v>3110202</v>
      </c>
      <c r="B922" s="270" t="s">
        <v>1225</v>
      </c>
      <c r="C922" s="270" t="s">
        <v>692</v>
      </c>
      <c r="D922" s="287"/>
      <c r="E922" s="287"/>
      <c r="F922" s="287"/>
      <c r="G922" s="228"/>
      <c r="H922" s="228"/>
      <c r="I922" s="228"/>
      <c r="J922" s="228"/>
      <c r="K922" s="228"/>
      <c r="L922" s="402">
        <v>750000</v>
      </c>
      <c r="M922" s="402"/>
      <c r="N922" s="230">
        <f t="shared" si="153"/>
        <v>750000</v>
      </c>
      <c r="O922" s="403"/>
      <c r="P922" s="230">
        <f t="shared" si="152"/>
        <v>750000</v>
      </c>
      <c r="Q922" s="230"/>
    </row>
    <row r="923" spans="1:17">
      <c r="A923" s="225">
        <v>3110202</v>
      </c>
      <c r="B923" s="270" t="s">
        <v>1226</v>
      </c>
      <c r="C923" s="270" t="s">
        <v>692</v>
      </c>
      <c r="D923" s="287"/>
      <c r="E923" s="287"/>
      <c r="F923" s="287"/>
      <c r="G923" s="228"/>
      <c r="H923" s="228"/>
      <c r="I923" s="228"/>
      <c r="J923" s="228"/>
      <c r="K923" s="228"/>
      <c r="L923" s="402">
        <v>750000</v>
      </c>
      <c r="M923" s="402"/>
      <c r="N923" s="230">
        <f t="shared" si="153"/>
        <v>750000</v>
      </c>
      <c r="O923" s="403"/>
      <c r="P923" s="230">
        <f t="shared" si="152"/>
        <v>750000</v>
      </c>
      <c r="Q923" s="230"/>
    </row>
    <row r="924" spans="1:17">
      <c r="A924" s="225">
        <v>3110202</v>
      </c>
      <c r="B924" s="270" t="s">
        <v>1227</v>
      </c>
      <c r="C924" s="270" t="s">
        <v>403</v>
      </c>
      <c r="D924" s="287"/>
      <c r="E924" s="287"/>
      <c r="F924" s="287"/>
      <c r="G924" s="228"/>
      <c r="H924" s="228"/>
      <c r="I924" s="228"/>
      <c r="J924" s="228"/>
      <c r="K924" s="228"/>
      <c r="L924" s="402">
        <v>1500000</v>
      </c>
      <c r="M924" s="402"/>
      <c r="N924" s="230">
        <f t="shared" si="153"/>
        <v>1500000</v>
      </c>
      <c r="O924" s="403"/>
      <c r="P924" s="230">
        <f t="shared" si="152"/>
        <v>1500000</v>
      </c>
      <c r="Q924" s="230"/>
    </row>
    <row r="925" spans="1:17">
      <c r="A925" s="225">
        <v>3110202</v>
      </c>
      <c r="B925" s="270" t="s">
        <v>1228</v>
      </c>
      <c r="C925" s="270" t="s">
        <v>247</v>
      </c>
      <c r="D925" s="287"/>
      <c r="E925" s="287"/>
      <c r="F925" s="287"/>
      <c r="G925" s="228"/>
      <c r="H925" s="228"/>
      <c r="I925" s="228"/>
      <c r="J925" s="228"/>
      <c r="K925" s="228"/>
      <c r="L925" s="402">
        <v>750000</v>
      </c>
      <c r="M925" s="402"/>
      <c r="N925" s="230">
        <f t="shared" si="153"/>
        <v>750000</v>
      </c>
      <c r="O925" s="403"/>
      <c r="P925" s="230">
        <f t="shared" si="152"/>
        <v>750000</v>
      </c>
      <c r="Q925" s="230"/>
    </row>
    <row r="926" spans="1:17">
      <c r="A926" s="225">
        <v>3110202</v>
      </c>
      <c r="B926" s="270" t="s">
        <v>1229</v>
      </c>
      <c r="C926" s="270" t="s">
        <v>247</v>
      </c>
      <c r="D926" s="287"/>
      <c r="E926" s="287"/>
      <c r="F926" s="287"/>
      <c r="G926" s="228"/>
      <c r="H926" s="228"/>
      <c r="I926" s="228"/>
      <c r="J926" s="228"/>
      <c r="K926" s="228"/>
      <c r="L926" s="402">
        <v>750000</v>
      </c>
      <c r="M926" s="402"/>
      <c r="N926" s="230">
        <f t="shared" si="153"/>
        <v>750000</v>
      </c>
      <c r="O926" s="403"/>
      <c r="P926" s="230">
        <f t="shared" si="152"/>
        <v>750000</v>
      </c>
      <c r="Q926" s="230"/>
    </row>
    <row r="927" spans="1:17">
      <c r="A927" s="225">
        <v>3110202</v>
      </c>
      <c r="B927" s="270" t="s">
        <v>1230</v>
      </c>
      <c r="C927" s="270" t="s">
        <v>249</v>
      </c>
      <c r="D927" s="287"/>
      <c r="E927" s="287"/>
      <c r="F927" s="287"/>
      <c r="G927" s="228"/>
      <c r="H927" s="228"/>
      <c r="I927" s="228"/>
      <c r="J927" s="228"/>
      <c r="K927" s="228"/>
      <c r="L927" s="402">
        <v>1500000</v>
      </c>
      <c r="M927" s="402"/>
      <c r="N927" s="230">
        <f t="shared" si="153"/>
        <v>1500000</v>
      </c>
      <c r="O927" s="403"/>
      <c r="P927" s="230">
        <f t="shared" si="152"/>
        <v>1500000</v>
      </c>
      <c r="Q927" s="230"/>
    </row>
    <row r="928" spans="1:17">
      <c r="A928" s="225">
        <v>3110202</v>
      </c>
      <c r="B928" s="270" t="s">
        <v>1231</v>
      </c>
      <c r="C928" s="270" t="s">
        <v>249</v>
      </c>
      <c r="D928" s="287"/>
      <c r="E928" s="287"/>
      <c r="F928" s="287"/>
      <c r="G928" s="228"/>
      <c r="H928" s="228"/>
      <c r="I928" s="228"/>
      <c r="J928" s="228"/>
      <c r="K928" s="228"/>
      <c r="L928" s="402">
        <v>1500000</v>
      </c>
      <c r="M928" s="402"/>
      <c r="N928" s="230">
        <f t="shared" si="153"/>
        <v>1500000</v>
      </c>
      <c r="O928" s="403"/>
      <c r="P928" s="230">
        <f t="shared" si="152"/>
        <v>1500000</v>
      </c>
      <c r="Q928" s="230"/>
    </row>
    <row r="929" spans="1:17">
      <c r="A929" s="225">
        <v>3110202</v>
      </c>
      <c r="B929" s="270" t="s">
        <v>1232</v>
      </c>
      <c r="C929" s="270" t="s">
        <v>249</v>
      </c>
      <c r="D929" s="287"/>
      <c r="E929" s="287"/>
      <c r="F929" s="287"/>
      <c r="G929" s="228"/>
      <c r="H929" s="228"/>
      <c r="I929" s="228"/>
      <c r="J929" s="228"/>
      <c r="K929" s="228"/>
      <c r="L929" s="402">
        <v>1500000</v>
      </c>
      <c r="M929" s="402"/>
      <c r="N929" s="230">
        <f t="shared" si="153"/>
        <v>1500000</v>
      </c>
      <c r="O929" s="403"/>
      <c r="P929" s="230">
        <f t="shared" si="152"/>
        <v>1500000</v>
      </c>
      <c r="Q929" s="230"/>
    </row>
    <row r="930" spans="1:17">
      <c r="A930" s="225">
        <v>3110202</v>
      </c>
      <c r="B930" s="270" t="s">
        <v>1233</v>
      </c>
      <c r="C930" s="270" t="s">
        <v>249</v>
      </c>
      <c r="D930" s="287"/>
      <c r="E930" s="287"/>
      <c r="F930" s="287"/>
      <c r="G930" s="228"/>
      <c r="H930" s="228"/>
      <c r="I930" s="228"/>
      <c r="J930" s="228"/>
      <c r="K930" s="228"/>
      <c r="L930" s="402">
        <v>1500000</v>
      </c>
      <c r="M930" s="402"/>
      <c r="N930" s="230">
        <f t="shared" si="153"/>
        <v>1500000</v>
      </c>
      <c r="O930" s="403"/>
      <c r="P930" s="230">
        <f t="shared" si="152"/>
        <v>1500000</v>
      </c>
      <c r="Q930" s="230"/>
    </row>
    <row r="931" spans="1:17">
      <c r="A931" s="225">
        <v>3110202</v>
      </c>
      <c r="B931" s="270" t="s">
        <v>1234</v>
      </c>
      <c r="C931" s="270" t="s">
        <v>249</v>
      </c>
      <c r="D931" s="287"/>
      <c r="E931" s="287"/>
      <c r="F931" s="287"/>
      <c r="G931" s="228"/>
      <c r="H931" s="228"/>
      <c r="I931" s="228"/>
      <c r="J931" s="228"/>
      <c r="K931" s="228"/>
      <c r="L931" s="402">
        <v>1000000</v>
      </c>
      <c r="M931" s="402"/>
      <c r="N931" s="230">
        <f t="shared" si="153"/>
        <v>1000000</v>
      </c>
      <c r="O931" s="403"/>
      <c r="P931" s="230">
        <f t="shared" si="152"/>
        <v>1000000</v>
      </c>
      <c r="Q931" s="230"/>
    </row>
    <row r="932" spans="1:17">
      <c r="A932" s="225">
        <v>3110202</v>
      </c>
      <c r="B932" s="270" t="s">
        <v>1235</v>
      </c>
      <c r="C932" s="270" t="s">
        <v>649</v>
      </c>
      <c r="D932" s="287"/>
      <c r="E932" s="287"/>
      <c r="F932" s="287"/>
      <c r="G932" s="228"/>
      <c r="H932" s="228"/>
      <c r="I932" s="228"/>
      <c r="J932" s="228"/>
      <c r="K932" s="228"/>
      <c r="L932" s="402">
        <v>500000</v>
      </c>
      <c r="M932" s="402"/>
      <c r="N932" s="230">
        <f t="shared" si="153"/>
        <v>500000</v>
      </c>
      <c r="O932" s="403"/>
      <c r="P932" s="230">
        <f t="shared" si="152"/>
        <v>500000</v>
      </c>
      <c r="Q932" s="230"/>
    </row>
    <row r="933" spans="1:17">
      <c r="A933" s="225">
        <v>3110202</v>
      </c>
      <c r="B933" s="270" t="s">
        <v>1236</v>
      </c>
      <c r="C933" s="270" t="s">
        <v>649</v>
      </c>
      <c r="D933" s="287"/>
      <c r="E933" s="287"/>
      <c r="F933" s="287"/>
      <c r="G933" s="228"/>
      <c r="H933" s="228"/>
      <c r="I933" s="228"/>
      <c r="J933" s="228"/>
      <c r="K933" s="228"/>
      <c r="L933" s="402">
        <v>1000000</v>
      </c>
      <c r="M933" s="402"/>
      <c r="N933" s="230">
        <f t="shared" si="153"/>
        <v>1000000</v>
      </c>
      <c r="O933" s="403"/>
      <c r="P933" s="230">
        <f t="shared" si="152"/>
        <v>1000000</v>
      </c>
      <c r="Q933" s="230"/>
    </row>
    <row r="934" spans="1:17">
      <c r="A934" s="225">
        <v>3110202</v>
      </c>
      <c r="B934" s="270" t="s">
        <v>1237</v>
      </c>
      <c r="C934" s="270" t="s">
        <v>649</v>
      </c>
      <c r="D934" s="287"/>
      <c r="E934" s="287"/>
      <c r="F934" s="287"/>
      <c r="G934" s="228"/>
      <c r="H934" s="228"/>
      <c r="I934" s="228"/>
      <c r="J934" s="228"/>
      <c r="K934" s="228"/>
      <c r="L934" s="402">
        <v>500000</v>
      </c>
      <c r="M934" s="402"/>
      <c r="N934" s="230">
        <f t="shared" si="153"/>
        <v>500000</v>
      </c>
      <c r="O934" s="403"/>
      <c r="P934" s="230">
        <f t="shared" si="152"/>
        <v>500000</v>
      </c>
      <c r="Q934" s="230"/>
    </row>
    <row r="935" spans="1:17">
      <c r="A935" s="225">
        <v>3110202</v>
      </c>
      <c r="B935" s="259" t="s">
        <v>1238</v>
      </c>
      <c r="C935" s="270" t="s">
        <v>1143</v>
      </c>
      <c r="D935" s="287"/>
      <c r="E935" s="287"/>
      <c r="F935" s="287"/>
      <c r="G935" s="228"/>
      <c r="H935" s="228"/>
      <c r="I935" s="228"/>
      <c r="J935" s="228"/>
      <c r="K935" s="228"/>
      <c r="L935" s="402">
        <v>700000</v>
      </c>
      <c r="M935" s="402"/>
      <c r="N935" s="230">
        <f t="shared" si="153"/>
        <v>700000</v>
      </c>
      <c r="O935" s="403"/>
      <c r="P935" s="230">
        <f t="shared" si="152"/>
        <v>700000</v>
      </c>
      <c r="Q935" s="230"/>
    </row>
    <row r="936" spans="1:17">
      <c r="A936" s="225">
        <v>3110202</v>
      </c>
      <c r="B936" s="259" t="s">
        <v>1239</v>
      </c>
      <c r="C936" s="270" t="s">
        <v>1143</v>
      </c>
      <c r="D936" s="287"/>
      <c r="E936" s="287"/>
      <c r="F936" s="287"/>
      <c r="G936" s="228"/>
      <c r="H936" s="228"/>
      <c r="I936" s="228"/>
      <c r="J936" s="228"/>
      <c r="K936" s="228"/>
      <c r="L936" s="402">
        <v>700000</v>
      </c>
      <c r="M936" s="402"/>
      <c r="N936" s="230">
        <f t="shared" si="153"/>
        <v>700000</v>
      </c>
      <c r="O936" s="403"/>
      <c r="P936" s="230">
        <f t="shared" si="152"/>
        <v>700000</v>
      </c>
      <c r="Q936" s="230"/>
    </row>
    <row r="937" spans="1:17">
      <c r="A937" s="225">
        <v>3110202</v>
      </c>
      <c r="B937" s="226" t="s">
        <v>1240</v>
      </c>
      <c r="C937" s="270" t="s">
        <v>245</v>
      </c>
      <c r="D937" s="287"/>
      <c r="E937" s="287"/>
      <c r="F937" s="287"/>
      <c r="G937" s="228"/>
      <c r="H937" s="228"/>
      <c r="I937" s="228"/>
      <c r="J937" s="228"/>
      <c r="K937" s="228"/>
      <c r="L937" s="402">
        <v>1500000</v>
      </c>
      <c r="M937" s="402"/>
      <c r="N937" s="230">
        <f t="shared" si="153"/>
        <v>1500000</v>
      </c>
      <c r="O937" s="403"/>
      <c r="P937" s="230">
        <f t="shared" si="152"/>
        <v>1500000</v>
      </c>
      <c r="Q937" s="230"/>
    </row>
    <row r="938" spans="1:17">
      <c r="A938" s="225">
        <v>3110202</v>
      </c>
      <c r="B938" s="270" t="s">
        <v>1241</v>
      </c>
      <c r="C938" s="270" t="s">
        <v>422</v>
      </c>
      <c r="D938" s="287"/>
      <c r="E938" s="287"/>
      <c r="F938" s="287"/>
      <c r="G938" s="228"/>
      <c r="H938" s="228"/>
      <c r="I938" s="228"/>
      <c r="J938" s="228"/>
      <c r="K938" s="228"/>
      <c r="L938" s="229">
        <v>2500000</v>
      </c>
      <c r="M938" s="229"/>
      <c r="N938" s="230">
        <f t="shared" si="153"/>
        <v>2500000</v>
      </c>
      <c r="O938" s="230"/>
      <c r="P938" s="230">
        <f t="shared" si="152"/>
        <v>2500000</v>
      </c>
      <c r="Q938" s="230"/>
    </row>
    <row r="939" spans="1:17">
      <c r="A939" s="225">
        <v>3110202</v>
      </c>
      <c r="B939" s="270" t="s">
        <v>1242</v>
      </c>
      <c r="C939" s="270" t="s">
        <v>765</v>
      </c>
      <c r="D939" s="287"/>
      <c r="E939" s="287"/>
      <c r="F939" s="287"/>
      <c r="G939" s="228"/>
      <c r="H939" s="228"/>
      <c r="I939" s="228"/>
      <c r="J939" s="228"/>
      <c r="K939" s="228"/>
      <c r="L939" s="229">
        <v>2500000</v>
      </c>
      <c r="M939" s="229"/>
      <c r="N939" s="230">
        <f t="shared" si="153"/>
        <v>2500000</v>
      </c>
      <c r="O939" s="230"/>
      <c r="P939" s="230">
        <f t="shared" si="152"/>
        <v>2500000</v>
      </c>
      <c r="Q939" s="230"/>
    </row>
    <row r="940" spans="1:17">
      <c r="A940" s="225">
        <v>3110202</v>
      </c>
      <c r="B940" s="270" t="s">
        <v>1243</v>
      </c>
      <c r="C940" s="270" t="s">
        <v>818</v>
      </c>
      <c r="D940" s="287"/>
      <c r="E940" s="287"/>
      <c r="F940" s="287"/>
      <c r="G940" s="228"/>
      <c r="H940" s="228"/>
      <c r="I940" s="228"/>
      <c r="J940" s="228"/>
      <c r="K940" s="228"/>
      <c r="L940" s="229">
        <v>2500000</v>
      </c>
      <c r="M940" s="229"/>
      <c r="N940" s="230">
        <f t="shared" si="153"/>
        <v>2500000</v>
      </c>
      <c r="O940" s="230"/>
      <c r="P940" s="230">
        <f t="shared" ref="P940:P984" si="154">SUM(N940,O940)</f>
        <v>2500000</v>
      </c>
      <c r="Q940" s="230"/>
    </row>
    <row r="941" spans="1:17">
      <c r="A941" s="225">
        <v>3110202</v>
      </c>
      <c r="B941" s="270" t="s">
        <v>1244</v>
      </c>
      <c r="C941" s="270" t="s">
        <v>255</v>
      </c>
      <c r="D941" s="287"/>
      <c r="E941" s="287"/>
      <c r="F941" s="287"/>
      <c r="G941" s="228"/>
      <c r="H941" s="228"/>
      <c r="I941" s="228"/>
      <c r="J941" s="228"/>
      <c r="K941" s="228"/>
      <c r="L941" s="229">
        <v>2500000</v>
      </c>
      <c r="M941" s="229"/>
      <c r="N941" s="230">
        <f t="shared" si="153"/>
        <v>2500000</v>
      </c>
      <c r="O941" s="230"/>
      <c r="P941" s="230">
        <f t="shared" si="154"/>
        <v>2500000</v>
      </c>
      <c r="Q941" s="230"/>
    </row>
    <row r="942" spans="1:17">
      <c r="A942" s="225">
        <v>3110202</v>
      </c>
      <c r="B942" s="270" t="s">
        <v>1245</v>
      </c>
      <c r="C942" s="270" t="s">
        <v>449</v>
      </c>
      <c r="D942" s="287"/>
      <c r="E942" s="287"/>
      <c r="F942" s="287"/>
      <c r="G942" s="228"/>
      <c r="H942" s="228"/>
      <c r="I942" s="228"/>
      <c r="J942" s="228"/>
      <c r="K942" s="228"/>
      <c r="L942" s="229">
        <v>2500000</v>
      </c>
      <c r="M942" s="229"/>
      <c r="N942" s="230">
        <f t="shared" si="153"/>
        <v>2500000</v>
      </c>
      <c r="O942" s="230"/>
      <c r="P942" s="230">
        <f t="shared" si="154"/>
        <v>2500000</v>
      </c>
      <c r="Q942" s="230"/>
    </row>
    <row r="943" spans="1:17">
      <c r="A943" s="225">
        <v>3110202</v>
      </c>
      <c r="B943" s="270" t="s">
        <v>1246</v>
      </c>
      <c r="C943" s="270" t="s">
        <v>397</v>
      </c>
      <c r="D943" s="287"/>
      <c r="E943" s="287"/>
      <c r="F943" s="287"/>
      <c r="G943" s="228"/>
      <c r="H943" s="228"/>
      <c r="I943" s="228"/>
      <c r="J943" s="228"/>
      <c r="K943" s="228"/>
      <c r="L943" s="229">
        <v>2500000</v>
      </c>
      <c r="M943" s="229"/>
      <c r="N943" s="230">
        <f t="shared" si="153"/>
        <v>2500000</v>
      </c>
      <c r="O943" s="230"/>
      <c r="P943" s="230">
        <f t="shared" si="154"/>
        <v>2500000</v>
      </c>
      <c r="Q943" s="230"/>
    </row>
    <row r="944" spans="1:17">
      <c r="A944" s="225">
        <v>3110202</v>
      </c>
      <c r="B944" s="270" t="s">
        <v>1247</v>
      </c>
      <c r="C944" s="270" t="s">
        <v>541</v>
      </c>
      <c r="D944" s="287"/>
      <c r="E944" s="287"/>
      <c r="F944" s="287"/>
      <c r="G944" s="228"/>
      <c r="H944" s="228"/>
      <c r="I944" s="228"/>
      <c r="J944" s="228"/>
      <c r="K944" s="228"/>
      <c r="L944" s="229">
        <v>2500000</v>
      </c>
      <c r="M944" s="229"/>
      <c r="N944" s="230">
        <f t="shared" si="153"/>
        <v>2500000</v>
      </c>
      <c r="O944" s="230"/>
      <c r="P944" s="230">
        <f t="shared" si="154"/>
        <v>2500000</v>
      </c>
      <c r="Q944" s="230"/>
    </row>
    <row r="945" spans="1:17">
      <c r="A945" s="225">
        <v>3110202</v>
      </c>
      <c r="B945" s="270" t="s">
        <v>1248</v>
      </c>
      <c r="C945" s="270" t="s">
        <v>251</v>
      </c>
      <c r="D945" s="287"/>
      <c r="E945" s="287"/>
      <c r="F945" s="287"/>
      <c r="G945" s="228"/>
      <c r="H945" s="228"/>
      <c r="I945" s="228"/>
      <c r="J945" s="228"/>
      <c r="K945" s="228"/>
      <c r="L945" s="229">
        <v>2500000</v>
      </c>
      <c r="M945" s="229"/>
      <c r="N945" s="230">
        <f t="shared" si="153"/>
        <v>2500000</v>
      </c>
      <c r="O945" s="230"/>
      <c r="P945" s="230">
        <f t="shared" si="154"/>
        <v>2500000</v>
      </c>
      <c r="Q945" s="230"/>
    </row>
    <row r="946" spans="1:17">
      <c r="A946" s="225">
        <v>3110202</v>
      </c>
      <c r="B946" s="270" t="s">
        <v>1249</v>
      </c>
      <c r="C946" s="270" t="s">
        <v>379</v>
      </c>
      <c r="D946" s="287"/>
      <c r="E946" s="287"/>
      <c r="F946" s="287"/>
      <c r="G946" s="228"/>
      <c r="H946" s="228"/>
      <c r="I946" s="228"/>
      <c r="J946" s="228"/>
      <c r="K946" s="228"/>
      <c r="L946" s="229">
        <v>2500000</v>
      </c>
      <c r="M946" s="229"/>
      <c r="N946" s="230">
        <f t="shared" si="153"/>
        <v>2500000</v>
      </c>
      <c r="O946" s="230"/>
      <c r="P946" s="230">
        <f t="shared" si="154"/>
        <v>2500000</v>
      </c>
      <c r="Q946" s="230"/>
    </row>
    <row r="947" spans="1:17">
      <c r="A947" s="225">
        <v>3110202</v>
      </c>
      <c r="B947" s="270" t="s">
        <v>1250</v>
      </c>
      <c r="C947" s="270" t="s">
        <v>332</v>
      </c>
      <c r="D947" s="287"/>
      <c r="E947" s="287"/>
      <c r="F947" s="287"/>
      <c r="G947" s="228"/>
      <c r="H947" s="228"/>
      <c r="I947" s="228"/>
      <c r="J947" s="228"/>
      <c r="K947" s="228"/>
      <c r="L947" s="229">
        <v>2500000</v>
      </c>
      <c r="M947" s="229"/>
      <c r="N947" s="230">
        <f t="shared" si="153"/>
        <v>2500000</v>
      </c>
      <c r="O947" s="230"/>
      <c r="P947" s="230">
        <f t="shared" si="154"/>
        <v>2500000</v>
      </c>
      <c r="Q947" s="230"/>
    </row>
    <row r="948" spans="1:17">
      <c r="A948" s="225">
        <v>3110202</v>
      </c>
      <c r="B948" s="270" t="s">
        <v>1251</v>
      </c>
      <c r="C948" s="270" t="s">
        <v>257</v>
      </c>
      <c r="D948" s="287"/>
      <c r="E948" s="287"/>
      <c r="F948" s="287"/>
      <c r="G948" s="228"/>
      <c r="H948" s="228"/>
      <c r="I948" s="228"/>
      <c r="J948" s="228"/>
      <c r="K948" s="228"/>
      <c r="L948" s="229">
        <v>2500000</v>
      </c>
      <c r="M948" s="229"/>
      <c r="N948" s="230">
        <f t="shared" si="153"/>
        <v>2500000</v>
      </c>
      <c r="O948" s="230"/>
      <c r="P948" s="230">
        <f t="shared" si="154"/>
        <v>2500000</v>
      </c>
      <c r="Q948" s="230"/>
    </row>
    <row r="949" spans="1:17">
      <c r="A949" s="225">
        <v>3110202</v>
      </c>
      <c r="B949" s="270" t="s">
        <v>1252</v>
      </c>
      <c r="C949" s="270" t="s">
        <v>500</v>
      </c>
      <c r="D949" s="287"/>
      <c r="E949" s="287"/>
      <c r="F949" s="287"/>
      <c r="G949" s="228"/>
      <c r="H949" s="228"/>
      <c r="I949" s="228"/>
      <c r="J949" s="228"/>
      <c r="K949" s="228"/>
      <c r="L949" s="229">
        <v>2500000</v>
      </c>
      <c r="M949" s="229"/>
      <c r="N949" s="230">
        <f t="shared" si="153"/>
        <v>2500000</v>
      </c>
      <c r="O949" s="230"/>
      <c r="P949" s="230">
        <f t="shared" si="154"/>
        <v>2500000</v>
      </c>
      <c r="Q949" s="230">
        <v>2500000</v>
      </c>
    </row>
    <row r="950" spans="1:17">
      <c r="A950" s="225">
        <v>3110202</v>
      </c>
      <c r="B950" s="270" t="s">
        <v>1253</v>
      </c>
      <c r="C950" s="270" t="s">
        <v>233</v>
      </c>
      <c r="D950" s="287"/>
      <c r="E950" s="287"/>
      <c r="F950" s="287"/>
      <c r="G950" s="228"/>
      <c r="H950" s="228"/>
      <c r="I950" s="228"/>
      <c r="J950" s="228"/>
      <c r="K950" s="228"/>
      <c r="L950" s="229">
        <v>2500000</v>
      </c>
      <c r="M950" s="229"/>
      <c r="N950" s="230">
        <f t="shared" si="153"/>
        <v>2500000</v>
      </c>
      <c r="O950" s="230"/>
      <c r="P950" s="230">
        <f t="shared" si="154"/>
        <v>2500000</v>
      </c>
      <c r="Q950" s="230">
        <v>0</v>
      </c>
    </row>
    <row r="951" spans="1:17">
      <c r="A951" s="225">
        <v>3110202</v>
      </c>
      <c r="B951" s="270" t="s">
        <v>1254</v>
      </c>
      <c r="C951" s="270" t="s">
        <v>389</v>
      </c>
      <c r="D951" s="287"/>
      <c r="E951" s="287"/>
      <c r="F951" s="287"/>
      <c r="G951" s="228"/>
      <c r="H951" s="228"/>
      <c r="I951" s="228"/>
      <c r="J951" s="228"/>
      <c r="K951" s="228"/>
      <c r="L951" s="229">
        <v>2500000</v>
      </c>
      <c r="M951" s="229"/>
      <c r="N951" s="230">
        <f t="shared" si="153"/>
        <v>2500000</v>
      </c>
      <c r="O951" s="230"/>
      <c r="P951" s="230">
        <f t="shared" si="154"/>
        <v>2500000</v>
      </c>
      <c r="Q951" s="230">
        <v>2500000</v>
      </c>
    </row>
    <row r="952" spans="1:17">
      <c r="A952" s="225">
        <v>3110202</v>
      </c>
      <c r="B952" s="270" t="s">
        <v>1255</v>
      </c>
      <c r="C952" s="270" t="s">
        <v>539</v>
      </c>
      <c r="D952" s="287"/>
      <c r="E952" s="287"/>
      <c r="F952" s="287"/>
      <c r="G952" s="228"/>
      <c r="H952" s="228"/>
      <c r="I952" s="228"/>
      <c r="J952" s="228"/>
      <c r="K952" s="228"/>
      <c r="L952" s="229">
        <v>2500000</v>
      </c>
      <c r="M952" s="229"/>
      <c r="N952" s="230">
        <f t="shared" ref="N952:N983" si="155">SUM(L952:M952)</f>
        <v>2500000</v>
      </c>
      <c r="O952" s="230"/>
      <c r="P952" s="230">
        <f t="shared" si="154"/>
        <v>2500000</v>
      </c>
      <c r="Q952" s="230">
        <v>0</v>
      </c>
    </row>
    <row r="953" spans="1:17">
      <c r="A953" s="225">
        <v>3110202</v>
      </c>
      <c r="B953" s="270" t="s">
        <v>1256</v>
      </c>
      <c r="C953" s="270" t="s">
        <v>393</v>
      </c>
      <c r="D953" s="287"/>
      <c r="E953" s="287"/>
      <c r="F953" s="287"/>
      <c r="G953" s="228"/>
      <c r="H953" s="228"/>
      <c r="I953" s="228"/>
      <c r="J953" s="228"/>
      <c r="K953" s="228"/>
      <c r="L953" s="229">
        <v>2500000</v>
      </c>
      <c r="M953" s="229"/>
      <c r="N953" s="230">
        <f t="shared" si="155"/>
        <v>2500000</v>
      </c>
      <c r="O953" s="230"/>
      <c r="P953" s="230">
        <f t="shared" si="154"/>
        <v>2500000</v>
      </c>
      <c r="Q953" s="230">
        <v>2500000</v>
      </c>
    </row>
    <row r="954" spans="1:17">
      <c r="A954" s="225">
        <v>3110202</v>
      </c>
      <c r="B954" s="270" t="s">
        <v>1257</v>
      </c>
      <c r="C954" s="270" t="s">
        <v>451</v>
      </c>
      <c r="D954" s="287"/>
      <c r="E954" s="287"/>
      <c r="F954" s="287"/>
      <c r="G954" s="228"/>
      <c r="H954" s="228"/>
      <c r="I954" s="228"/>
      <c r="J954" s="228"/>
      <c r="K954" s="228"/>
      <c r="L954" s="229">
        <v>2500000</v>
      </c>
      <c r="M954" s="229"/>
      <c r="N954" s="230">
        <f t="shared" si="155"/>
        <v>2500000</v>
      </c>
      <c r="O954" s="230"/>
      <c r="P954" s="230">
        <f t="shared" si="154"/>
        <v>2500000</v>
      </c>
      <c r="Q954" s="230">
        <v>2500000</v>
      </c>
    </row>
    <row r="955" spans="1:17">
      <c r="A955" s="225">
        <v>3110202</v>
      </c>
      <c r="B955" s="270" t="s">
        <v>1258</v>
      </c>
      <c r="C955" s="270" t="s">
        <v>387</v>
      </c>
      <c r="D955" s="287"/>
      <c r="E955" s="287"/>
      <c r="F955" s="287"/>
      <c r="G955" s="228"/>
      <c r="H955" s="228"/>
      <c r="I955" s="228"/>
      <c r="J955" s="228"/>
      <c r="K955" s="228"/>
      <c r="L955" s="229">
        <v>2500000</v>
      </c>
      <c r="M955" s="229"/>
      <c r="N955" s="230">
        <f t="shared" si="155"/>
        <v>2500000</v>
      </c>
      <c r="O955" s="230"/>
      <c r="P955" s="230">
        <f t="shared" si="154"/>
        <v>2500000</v>
      </c>
      <c r="Q955" s="230">
        <v>2500000</v>
      </c>
    </row>
    <row r="956" spans="1:17">
      <c r="A956" s="225">
        <v>3110202</v>
      </c>
      <c r="B956" s="270" t="s">
        <v>1259</v>
      </c>
      <c r="C956" s="270" t="s">
        <v>237</v>
      </c>
      <c r="D956" s="287"/>
      <c r="E956" s="287"/>
      <c r="F956" s="287"/>
      <c r="G956" s="228"/>
      <c r="H956" s="228"/>
      <c r="I956" s="228"/>
      <c r="J956" s="228"/>
      <c r="K956" s="228"/>
      <c r="L956" s="229">
        <v>2500000</v>
      </c>
      <c r="M956" s="229"/>
      <c r="N956" s="230">
        <f t="shared" si="155"/>
        <v>2500000</v>
      </c>
      <c r="O956" s="230"/>
      <c r="P956" s="230">
        <f t="shared" si="154"/>
        <v>2500000</v>
      </c>
      <c r="Q956" s="230">
        <v>0</v>
      </c>
    </row>
    <row r="957" spans="1:17">
      <c r="A957" s="225">
        <v>3110202</v>
      </c>
      <c r="B957" s="270" t="s">
        <v>1260</v>
      </c>
      <c r="C957" s="270" t="s">
        <v>485</v>
      </c>
      <c r="D957" s="287"/>
      <c r="E957" s="287"/>
      <c r="F957" s="287"/>
      <c r="G957" s="228"/>
      <c r="H957" s="228"/>
      <c r="I957" s="228"/>
      <c r="J957" s="228"/>
      <c r="K957" s="228"/>
      <c r="L957" s="229">
        <v>2500000</v>
      </c>
      <c r="M957" s="229"/>
      <c r="N957" s="230">
        <f t="shared" si="155"/>
        <v>2500000</v>
      </c>
      <c r="O957" s="230"/>
      <c r="P957" s="230">
        <f t="shared" si="154"/>
        <v>2500000</v>
      </c>
      <c r="Q957" s="230">
        <v>0</v>
      </c>
    </row>
    <row r="958" spans="1:17">
      <c r="A958" s="225">
        <v>3110202</v>
      </c>
      <c r="B958" s="270" t="s">
        <v>1261</v>
      </c>
      <c r="C958" s="270" t="s">
        <v>487</v>
      </c>
      <c r="D958" s="287"/>
      <c r="E958" s="287"/>
      <c r="F958" s="287"/>
      <c r="G958" s="228"/>
      <c r="H958" s="228"/>
      <c r="I958" s="228"/>
      <c r="J958" s="228"/>
      <c r="K958" s="228"/>
      <c r="L958" s="229">
        <v>2500000</v>
      </c>
      <c r="M958" s="229"/>
      <c r="N958" s="230">
        <f t="shared" si="155"/>
        <v>2500000</v>
      </c>
      <c r="O958" s="230"/>
      <c r="P958" s="230">
        <f t="shared" si="154"/>
        <v>2500000</v>
      </c>
      <c r="Q958" s="230">
        <v>0</v>
      </c>
    </row>
    <row r="959" spans="1:17">
      <c r="A959" s="225">
        <v>3110202</v>
      </c>
      <c r="B959" s="270" t="s">
        <v>1262</v>
      </c>
      <c r="C959" s="270" t="s">
        <v>239</v>
      </c>
      <c r="D959" s="287"/>
      <c r="E959" s="287"/>
      <c r="F959" s="287"/>
      <c r="G959" s="228"/>
      <c r="H959" s="228"/>
      <c r="I959" s="228"/>
      <c r="J959" s="228"/>
      <c r="K959" s="228"/>
      <c r="L959" s="229">
        <v>2500000</v>
      </c>
      <c r="M959" s="229"/>
      <c r="N959" s="230">
        <f t="shared" si="155"/>
        <v>2500000</v>
      </c>
      <c r="O959" s="230"/>
      <c r="P959" s="230">
        <f t="shared" si="154"/>
        <v>2500000</v>
      </c>
      <c r="Q959" s="230">
        <v>0</v>
      </c>
    </row>
    <row r="960" spans="1:17">
      <c r="A960" s="225">
        <v>3110202</v>
      </c>
      <c r="B960" s="270" t="s">
        <v>1263</v>
      </c>
      <c r="C960" s="270" t="s">
        <v>516</v>
      </c>
      <c r="D960" s="287"/>
      <c r="E960" s="287"/>
      <c r="F960" s="287"/>
      <c r="G960" s="228"/>
      <c r="H960" s="228"/>
      <c r="I960" s="228"/>
      <c r="J960" s="228"/>
      <c r="K960" s="228"/>
      <c r="L960" s="229">
        <v>2500000</v>
      </c>
      <c r="M960" s="229"/>
      <c r="N960" s="230">
        <f t="shared" si="155"/>
        <v>2500000</v>
      </c>
      <c r="O960" s="230"/>
      <c r="P960" s="230">
        <f t="shared" si="154"/>
        <v>2500000</v>
      </c>
      <c r="Q960" s="230">
        <v>0</v>
      </c>
    </row>
    <row r="961" spans="1:17">
      <c r="A961" s="225">
        <v>3110202</v>
      </c>
      <c r="B961" s="270" t="s">
        <v>1264</v>
      </c>
      <c r="C961" s="270" t="s">
        <v>334</v>
      </c>
      <c r="D961" s="287"/>
      <c r="E961" s="287"/>
      <c r="F961" s="287"/>
      <c r="G961" s="228"/>
      <c r="H961" s="228"/>
      <c r="I961" s="228"/>
      <c r="J961" s="228"/>
      <c r="K961" s="228"/>
      <c r="L961" s="229">
        <v>2500000</v>
      </c>
      <c r="M961" s="229"/>
      <c r="N961" s="230">
        <f t="shared" si="155"/>
        <v>2500000</v>
      </c>
      <c r="O961" s="230"/>
      <c r="P961" s="230">
        <f t="shared" si="154"/>
        <v>2500000</v>
      </c>
      <c r="Q961" s="230">
        <v>0</v>
      </c>
    </row>
    <row r="962" spans="1:17">
      <c r="A962" s="225">
        <v>3110202</v>
      </c>
      <c r="B962" s="270" t="s">
        <v>1265</v>
      </c>
      <c r="C962" s="270" t="s">
        <v>340</v>
      </c>
      <c r="D962" s="287"/>
      <c r="E962" s="287"/>
      <c r="F962" s="287"/>
      <c r="G962" s="228"/>
      <c r="H962" s="228"/>
      <c r="I962" s="228"/>
      <c r="J962" s="228"/>
      <c r="K962" s="228"/>
      <c r="L962" s="229">
        <v>2500000</v>
      </c>
      <c r="M962" s="229"/>
      <c r="N962" s="230">
        <f t="shared" si="155"/>
        <v>2500000</v>
      </c>
      <c r="O962" s="230"/>
      <c r="P962" s="230">
        <f t="shared" si="154"/>
        <v>2500000</v>
      </c>
      <c r="Q962" s="230">
        <v>0</v>
      </c>
    </row>
    <row r="963" spans="1:17">
      <c r="A963" s="225">
        <v>3110202</v>
      </c>
      <c r="B963" s="270" t="s">
        <v>1266</v>
      </c>
      <c r="C963" s="270" t="s">
        <v>744</v>
      </c>
      <c r="D963" s="287"/>
      <c r="E963" s="287"/>
      <c r="F963" s="287"/>
      <c r="G963" s="228"/>
      <c r="H963" s="228"/>
      <c r="I963" s="228"/>
      <c r="J963" s="228"/>
      <c r="K963" s="228"/>
      <c r="L963" s="229">
        <v>2500000</v>
      </c>
      <c r="M963" s="229"/>
      <c r="N963" s="230">
        <f t="shared" si="155"/>
        <v>2500000</v>
      </c>
      <c r="O963" s="230"/>
      <c r="P963" s="230">
        <f t="shared" si="154"/>
        <v>2500000</v>
      </c>
      <c r="Q963" s="230">
        <v>0</v>
      </c>
    </row>
    <row r="964" spans="1:17">
      <c r="A964" s="225">
        <v>3110202</v>
      </c>
      <c r="B964" s="270" t="s">
        <v>1267</v>
      </c>
      <c r="C964" s="270" t="s">
        <v>639</v>
      </c>
      <c r="D964" s="287"/>
      <c r="E964" s="287"/>
      <c r="F964" s="287"/>
      <c r="G964" s="228"/>
      <c r="H964" s="228"/>
      <c r="I964" s="228"/>
      <c r="J964" s="228"/>
      <c r="K964" s="228"/>
      <c r="L964" s="229">
        <v>2500000</v>
      </c>
      <c r="M964" s="229"/>
      <c r="N964" s="230">
        <f t="shared" si="155"/>
        <v>2500000</v>
      </c>
      <c r="O964" s="230"/>
      <c r="P964" s="230">
        <f t="shared" si="154"/>
        <v>2500000</v>
      </c>
      <c r="Q964" s="230">
        <v>0</v>
      </c>
    </row>
    <row r="965" spans="1:17">
      <c r="A965" s="225">
        <v>3110202</v>
      </c>
      <c r="B965" s="270" t="s">
        <v>1268</v>
      </c>
      <c r="C965" s="270" t="s">
        <v>253</v>
      </c>
      <c r="D965" s="287"/>
      <c r="E965" s="287"/>
      <c r="F965" s="287"/>
      <c r="G965" s="228"/>
      <c r="H965" s="228"/>
      <c r="I965" s="228"/>
      <c r="J965" s="228"/>
      <c r="K965" s="228"/>
      <c r="L965" s="229">
        <v>2500000</v>
      </c>
      <c r="M965" s="229"/>
      <c r="N965" s="230">
        <f t="shared" si="155"/>
        <v>2500000</v>
      </c>
      <c r="O965" s="230"/>
      <c r="P965" s="230">
        <f t="shared" si="154"/>
        <v>2500000</v>
      </c>
      <c r="Q965" s="230">
        <v>0</v>
      </c>
    </row>
    <row r="966" spans="1:17">
      <c r="A966" s="225">
        <v>3110202</v>
      </c>
      <c r="B966" s="270" t="s">
        <v>1269</v>
      </c>
      <c r="C966" s="270" t="s">
        <v>266</v>
      </c>
      <c r="D966" s="287"/>
      <c r="E966" s="287"/>
      <c r="F966" s="287"/>
      <c r="G966" s="228"/>
      <c r="H966" s="228"/>
      <c r="I966" s="228"/>
      <c r="J966" s="228"/>
      <c r="K966" s="228"/>
      <c r="L966" s="229">
        <v>2500000</v>
      </c>
      <c r="M966" s="229"/>
      <c r="N966" s="230">
        <f t="shared" si="155"/>
        <v>2500000</v>
      </c>
      <c r="O966" s="230"/>
      <c r="P966" s="230">
        <f t="shared" si="154"/>
        <v>2500000</v>
      </c>
      <c r="Q966" s="230">
        <v>0</v>
      </c>
    </row>
    <row r="967" spans="1:17">
      <c r="A967" s="225">
        <v>3110202</v>
      </c>
      <c r="B967" s="270" t="s">
        <v>1270</v>
      </c>
      <c r="C967" s="270" t="s">
        <v>391</v>
      </c>
      <c r="D967" s="287"/>
      <c r="E967" s="287"/>
      <c r="F967" s="287"/>
      <c r="G967" s="228"/>
      <c r="H967" s="228"/>
      <c r="I967" s="228"/>
      <c r="J967" s="228"/>
      <c r="K967" s="228"/>
      <c r="L967" s="229">
        <v>2500000</v>
      </c>
      <c r="M967" s="229"/>
      <c r="N967" s="230">
        <f t="shared" si="155"/>
        <v>2500000</v>
      </c>
      <c r="O967" s="230"/>
      <c r="P967" s="230">
        <f t="shared" si="154"/>
        <v>2500000</v>
      </c>
      <c r="Q967" s="230">
        <v>2500000</v>
      </c>
    </row>
    <row r="968" spans="1:17">
      <c r="A968" s="225">
        <v>3110202</v>
      </c>
      <c r="B968" s="270" t="s">
        <v>1271</v>
      </c>
      <c r="C968" s="270" t="s">
        <v>241</v>
      </c>
      <c r="D968" s="287"/>
      <c r="E968" s="287"/>
      <c r="F968" s="287"/>
      <c r="G968" s="228"/>
      <c r="H968" s="228"/>
      <c r="I968" s="228"/>
      <c r="J968" s="228"/>
      <c r="K968" s="228"/>
      <c r="L968" s="229">
        <v>2500000</v>
      </c>
      <c r="M968" s="229"/>
      <c r="N968" s="230">
        <f t="shared" si="155"/>
        <v>2500000</v>
      </c>
      <c r="O968" s="230"/>
      <c r="P968" s="230">
        <f t="shared" si="154"/>
        <v>2500000</v>
      </c>
      <c r="Q968" s="230">
        <v>2500000</v>
      </c>
    </row>
    <row r="969" spans="1:17">
      <c r="A969" s="225">
        <v>3110202</v>
      </c>
      <c r="B969" s="270" t="s">
        <v>1272</v>
      </c>
      <c r="C969" s="270" t="s">
        <v>259</v>
      </c>
      <c r="D969" s="287"/>
      <c r="E969" s="287"/>
      <c r="F969" s="287"/>
      <c r="G969" s="228"/>
      <c r="H969" s="228"/>
      <c r="I969" s="228"/>
      <c r="J969" s="228"/>
      <c r="K969" s="228"/>
      <c r="L969" s="229">
        <v>2500000</v>
      </c>
      <c r="M969" s="229"/>
      <c r="N969" s="230">
        <f t="shared" si="155"/>
        <v>2500000</v>
      </c>
      <c r="O969" s="230"/>
      <c r="P969" s="230">
        <f t="shared" si="154"/>
        <v>2500000</v>
      </c>
      <c r="Q969" s="230">
        <v>0</v>
      </c>
    </row>
    <row r="970" spans="1:17">
      <c r="A970" s="225">
        <v>3110202</v>
      </c>
      <c r="B970" s="270" t="s">
        <v>1273</v>
      </c>
      <c r="C970" s="270" t="s">
        <v>492</v>
      </c>
      <c r="D970" s="287"/>
      <c r="E970" s="287"/>
      <c r="F970" s="287"/>
      <c r="G970" s="228"/>
      <c r="H970" s="228"/>
      <c r="I970" s="228"/>
      <c r="J970" s="228"/>
      <c r="K970" s="228"/>
      <c r="L970" s="229">
        <v>2500000</v>
      </c>
      <c r="M970" s="229"/>
      <c r="N970" s="230">
        <f t="shared" si="155"/>
        <v>2500000</v>
      </c>
      <c r="O970" s="230"/>
      <c r="P970" s="230">
        <f t="shared" si="154"/>
        <v>2500000</v>
      </c>
      <c r="Q970" s="230">
        <v>0</v>
      </c>
    </row>
    <row r="971" spans="1:17">
      <c r="A971" s="225">
        <v>3110202</v>
      </c>
      <c r="B971" s="270" t="s">
        <v>1274</v>
      </c>
      <c r="C971" s="270" t="s">
        <v>243</v>
      </c>
      <c r="D971" s="287"/>
      <c r="E971" s="287"/>
      <c r="F971" s="287"/>
      <c r="G971" s="228"/>
      <c r="H971" s="228"/>
      <c r="I971" s="228"/>
      <c r="J971" s="228"/>
      <c r="K971" s="228"/>
      <c r="L971" s="229">
        <v>2500000</v>
      </c>
      <c r="M971" s="229"/>
      <c r="N971" s="230">
        <f t="shared" si="155"/>
        <v>2500000</v>
      </c>
      <c r="O971" s="230"/>
      <c r="P971" s="230">
        <f t="shared" si="154"/>
        <v>2500000</v>
      </c>
      <c r="Q971" s="230">
        <v>0</v>
      </c>
    </row>
    <row r="972" spans="1:17">
      <c r="A972" s="225">
        <v>3110202</v>
      </c>
      <c r="B972" s="270" t="s">
        <v>1275</v>
      </c>
      <c r="C972" s="270" t="s">
        <v>692</v>
      </c>
      <c r="D972" s="287"/>
      <c r="E972" s="287"/>
      <c r="F972" s="287"/>
      <c r="G972" s="228"/>
      <c r="H972" s="228"/>
      <c r="I972" s="228"/>
      <c r="J972" s="228"/>
      <c r="K972" s="228"/>
      <c r="L972" s="229">
        <v>2500000</v>
      </c>
      <c r="M972" s="229"/>
      <c r="N972" s="230">
        <f t="shared" si="155"/>
        <v>2500000</v>
      </c>
      <c r="O972" s="230"/>
      <c r="P972" s="230">
        <f t="shared" si="154"/>
        <v>2500000</v>
      </c>
      <c r="Q972" s="230">
        <v>0</v>
      </c>
    </row>
    <row r="973" spans="1:17">
      <c r="A973" s="225">
        <v>3110202</v>
      </c>
      <c r="B973" s="270" t="s">
        <v>1276</v>
      </c>
      <c r="C973" s="270" t="s">
        <v>611</v>
      </c>
      <c r="D973" s="287"/>
      <c r="E973" s="287"/>
      <c r="F973" s="287"/>
      <c r="G973" s="228"/>
      <c r="H973" s="228"/>
      <c r="I973" s="228"/>
      <c r="J973" s="228"/>
      <c r="K973" s="228"/>
      <c r="L973" s="229">
        <v>2500000</v>
      </c>
      <c r="M973" s="229"/>
      <c r="N973" s="230">
        <f t="shared" si="155"/>
        <v>2500000</v>
      </c>
      <c r="O973" s="230"/>
      <c r="P973" s="230">
        <f t="shared" si="154"/>
        <v>2500000</v>
      </c>
      <c r="Q973" s="230">
        <v>0</v>
      </c>
    </row>
    <row r="974" spans="1:17">
      <c r="A974" s="225">
        <v>3110202</v>
      </c>
      <c r="B974" s="270" t="s">
        <v>1277</v>
      </c>
      <c r="C974" s="270" t="s">
        <v>412</v>
      </c>
      <c r="D974" s="287"/>
      <c r="E974" s="287"/>
      <c r="F974" s="287"/>
      <c r="G974" s="228"/>
      <c r="H974" s="228"/>
      <c r="I974" s="228"/>
      <c r="J974" s="228"/>
      <c r="K974" s="228"/>
      <c r="L974" s="229">
        <v>2500000</v>
      </c>
      <c r="M974" s="229"/>
      <c r="N974" s="230">
        <f t="shared" si="155"/>
        <v>2500000</v>
      </c>
      <c r="O974" s="230"/>
      <c r="P974" s="230">
        <f t="shared" si="154"/>
        <v>2500000</v>
      </c>
      <c r="Q974" s="230">
        <v>0</v>
      </c>
    </row>
    <row r="975" spans="1:17">
      <c r="A975" s="225">
        <v>3110202</v>
      </c>
      <c r="B975" s="270" t="s">
        <v>1278</v>
      </c>
      <c r="C975" s="270" t="s">
        <v>373</v>
      </c>
      <c r="D975" s="287"/>
      <c r="E975" s="287"/>
      <c r="F975" s="287"/>
      <c r="G975" s="228"/>
      <c r="H975" s="228"/>
      <c r="I975" s="228"/>
      <c r="J975" s="228"/>
      <c r="K975" s="228"/>
      <c r="L975" s="229">
        <v>2500000</v>
      </c>
      <c r="M975" s="229"/>
      <c r="N975" s="230">
        <f t="shared" si="155"/>
        <v>2500000</v>
      </c>
      <c r="O975" s="230"/>
      <c r="P975" s="230">
        <f t="shared" si="154"/>
        <v>2500000</v>
      </c>
      <c r="Q975" s="230">
        <v>0</v>
      </c>
    </row>
    <row r="976" spans="1:17">
      <c r="A976" s="225">
        <v>3110202</v>
      </c>
      <c r="B976" s="270" t="s">
        <v>1279</v>
      </c>
      <c r="C976" s="270" t="s">
        <v>403</v>
      </c>
      <c r="D976" s="287"/>
      <c r="E976" s="287"/>
      <c r="F976" s="287"/>
      <c r="G976" s="228"/>
      <c r="H976" s="228"/>
      <c r="I976" s="228"/>
      <c r="J976" s="228"/>
      <c r="K976" s="228"/>
      <c r="L976" s="229">
        <v>2500000</v>
      </c>
      <c r="M976" s="229"/>
      <c r="N976" s="230">
        <f t="shared" si="155"/>
        <v>2500000</v>
      </c>
      <c r="O976" s="230"/>
      <c r="P976" s="230">
        <f t="shared" si="154"/>
        <v>2500000</v>
      </c>
      <c r="Q976" s="230">
        <v>0</v>
      </c>
    </row>
    <row r="977" spans="1:17">
      <c r="A977" s="225">
        <v>3110202</v>
      </c>
      <c r="B977" s="270" t="s">
        <v>1280</v>
      </c>
      <c r="C977" s="270" t="s">
        <v>754</v>
      </c>
      <c r="D977" s="287"/>
      <c r="E977" s="287"/>
      <c r="F977" s="287"/>
      <c r="G977" s="228"/>
      <c r="H977" s="228"/>
      <c r="I977" s="228"/>
      <c r="J977" s="228"/>
      <c r="K977" s="228"/>
      <c r="L977" s="229">
        <v>2500000</v>
      </c>
      <c r="M977" s="229"/>
      <c r="N977" s="230">
        <f t="shared" si="155"/>
        <v>2500000</v>
      </c>
      <c r="O977" s="230"/>
      <c r="P977" s="230">
        <f t="shared" si="154"/>
        <v>2500000</v>
      </c>
      <c r="Q977" s="230">
        <v>0</v>
      </c>
    </row>
    <row r="978" spans="1:17" s="404" customFormat="1">
      <c r="A978" s="225">
        <v>3110202</v>
      </c>
      <c r="B978" s="270" t="s">
        <v>1281</v>
      </c>
      <c r="C978" s="270" t="s">
        <v>247</v>
      </c>
      <c r="D978" s="287"/>
      <c r="E978" s="287"/>
      <c r="F978" s="287"/>
      <c r="G978" s="228"/>
      <c r="H978" s="228"/>
      <c r="I978" s="228"/>
      <c r="J978" s="228"/>
      <c r="K978" s="228"/>
      <c r="L978" s="229">
        <v>2500000</v>
      </c>
      <c r="M978" s="229"/>
      <c r="N978" s="230">
        <f t="shared" si="155"/>
        <v>2500000</v>
      </c>
      <c r="O978" s="230"/>
      <c r="P978" s="230">
        <f t="shared" si="154"/>
        <v>2500000</v>
      </c>
      <c r="Q978" s="230">
        <v>0</v>
      </c>
    </row>
    <row r="979" spans="1:17">
      <c r="A979" s="225">
        <v>3110202</v>
      </c>
      <c r="B979" s="270" t="s">
        <v>1282</v>
      </c>
      <c r="C979" s="270" t="s">
        <v>249</v>
      </c>
      <c r="D979" s="287"/>
      <c r="E979" s="287"/>
      <c r="F979" s="287"/>
      <c r="G979" s="228"/>
      <c r="H979" s="228"/>
      <c r="I979" s="228"/>
      <c r="J979" s="228"/>
      <c r="K979" s="228"/>
      <c r="L979" s="229">
        <v>2500000</v>
      </c>
      <c r="M979" s="229"/>
      <c r="N979" s="230">
        <f t="shared" si="155"/>
        <v>2500000</v>
      </c>
      <c r="O979" s="230"/>
      <c r="P979" s="230">
        <f t="shared" si="154"/>
        <v>2500000</v>
      </c>
      <c r="Q979" s="230">
        <v>0</v>
      </c>
    </row>
    <row r="980" spans="1:17">
      <c r="A980" s="225">
        <v>3110202</v>
      </c>
      <c r="B980" s="270" t="s">
        <v>1283</v>
      </c>
      <c r="C980" s="270" t="s">
        <v>649</v>
      </c>
      <c r="D980" s="287"/>
      <c r="E980" s="287"/>
      <c r="F980" s="287"/>
      <c r="G980" s="228"/>
      <c r="H980" s="228"/>
      <c r="I980" s="228"/>
      <c r="J980" s="228"/>
      <c r="K980" s="228"/>
      <c r="L980" s="229">
        <v>2500000</v>
      </c>
      <c r="M980" s="229"/>
      <c r="N980" s="230">
        <f t="shared" si="155"/>
        <v>2500000</v>
      </c>
      <c r="O980" s="230"/>
      <c r="P980" s="230">
        <f t="shared" si="154"/>
        <v>2500000</v>
      </c>
      <c r="Q980" s="230">
        <v>0</v>
      </c>
    </row>
    <row r="981" spans="1:17">
      <c r="A981" s="225">
        <v>3110202</v>
      </c>
      <c r="B981" s="270" t="s">
        <v>1284</v>
      </c>
      <c r="C981" s="270" t="s">
        <v>1143</v>
      </c>
      <c r="D981" s="287"/>
      <c r="E981" s="287"/>
      <c r="F981" s="287"/>
      <c r="G981" s="228"/>
      <c r="H981" s="228"/>
      <c r="I981" s="228"/>
      <c r="J981" s="228"/>
      <c r="K981" s="228"/>
      <c r="L981" s="229">
        <v>2500000</v>
      </c>
      <c r="M981" s="229"/>
      <c r="N981" s="230">
        <f t="shared" si="155"/>
        <v>2500000</v>
      </c>
      <c r="O981" s="230"/>
      <c r="P981" s="230">
        <f t="shared" si="154"/>
        <v>2500000</v>
      </c>
      <c r="Q981" s="230">
        <v>0</v>
      </c>
    </row>
    <row r="982" spans="1:17">
      <c r="A982" s="225">
        <v>3110202</v>
      </c>
      <c r="B982" s="270" t="s">
        <v>1285</v>
      </c>
      <c r="C982" s="270" t="s">
        <v>518</v>
      </c>
      <c r="D982" s="287"/>
      <c r="E982" s="287"/>
      <c r="F982" s="287"/>
      <c r="G982" s="228"/>
      <c r="H982" s="228"/>
      <c r="I982" s="228"/>
      <c r="J982" s="228"/>
      <c r="K982" s="228"/>
      <c r="L982" s="229">
        <v>2500000</v>
      </c>
      <c r="M982" s="229"/>
      <c r="N982" s="230">
        <f t="shared" si="155"/>
        <v>2500000</v>
      </c>
      <c r="O982" s="230"/>
      <c r="P982" s="230">
        <f t="shared" si="154"/>
        <v>2500000</v>
      </c>
      <c r="Q982" s="230">
        <v>0</v>
      </c>
    </row>
    <row r="983" spans="1:17">
      <c r="A983" s="225">
        <v>3110202</v>
      </c>
      <c r="B983" s="270" t="s">
        <v>1286</v>
      </c>
      <c r="C983" s="270" t="s">
        <v>1287</v>
      </c>
      <c r="D983" s="405"/>
      <c r="E983" s="405"/>
      <c r="F983" s="405"/>
      <c r="G983" s="406"/>
      <c r="H983" s="406"/>
      <c r="I983" s="407"/>
      <c r="J983" s="407"/>
      <c r="K983" s="407"/>
      <c r="L983" s="229">
        <v>0</v>
      </c>
      <c r="M983" s="229">
        <v>90000000</v>
      </c>
      <c r="N983" s="230">
        <f t="shared" si="155"/>
        <v>90000000</v>
      </c>
      <c r="O983" s="230"/>
      <c r="P983" s="230">
        <f t="shared" si="154"/>
        <v>90000000</v>
      </c>
      <c r="Q983" s="230">
        <v>89987169</v>
      </c>
    </row>
    <row r="984" spans="1:17">
      <c r="A984" s="408"/>
      <c r="B984" s="409" t="s">
        <v>230</v>
      </c>
      <c r="C984" s="410"/>
      <c r="D984" s="405"/>
      <c r="E984" s="405"/>
      <c r="F984" s="405"/>
      <c r="G984" s="406"/>
      <c r="H984" s="406"/>
      <c r="I984" s="410"/>
      <c r="J984" s="410"/>
      <c r="K984" s="410"/>
      <c r="L984" s="411">
        <f>SUM(L744:L983)</f>
        <v>373029118</v>
      </c>
      <c r="M984" s="411">
        <f>SUM(M744:M983)</f>
        <v>86600000</v>
      </c>
      <c r="N984" s="412">
        <f>SUM(N744:N983)</f>
        <v>459629118</v>
      </c>
      <c r="O984" s="412">
        <f>SUM(O744:O983)</f>
        <v>-4500000</v>
      </c>
      <c r="P984" s="412">
        <f t="shared" si="154"/>
        <v>455129118</v>
      </c>
      <c r="Q984" s="412">
        <f>SUM(Q744:Q983)</f>
        <v>129769356</v>
      </c>
    </row>
    <row r="985" spans="1:17" s="262" customFormat="1">
      <c r="A985" s="254"/>
      <c r="B985" s="319" t="s">
        <v>1288</v>
      </c>
      <c r="C985" s="319"/>
      <c r="D985" s="405"/>
      <c r="E985" s="405"/>
      <c r="F985" s="405"/>
      <c r="G985" s="413"/>
      <c r="H985" s="413"/>
      <c r="I985" s="414"/>
      <c r="J985" s="414"/>
      <c r="K985" s="414"/>
      <c r="L985" s="320"/>
      <c r="M985" s="320"/>
      <c r="N985" s="321"/>
      <c r="O985" s="321"/>
      <c r="P985" s="321"/>
      <c r="Q985" s="321"/>
    </row>
    <row r="986" spans="1:17">
      <c r="A986" s="225">
        <v>3110202</v>
      </c>
      <c r="B986" s="270" t="s">
        <v>1289</v>
      </c>
      <c r="C986" s="270" t="s">
        <v>422</v>
      </c>
      <c r="D986" s="270"/>
      <c r="E986" s="270"/>
      <c r="F986" s="270"/>
      <c r="G986" s="270"/>
      <c r="H986" s="270"/>
      <c r="I986" s="270"/>
      <c r="J986" s="270"/>
      <c r="K986" s="270"/>
      <c r="L986" s="270"/>
      <c r="M986" s="270"/>
      <c r="N986" s="270"/>
      <c r="O986" s="270"/>
      <c r="P986" s="270"/>
      <c r="Q986" s="230">
        <v>1500000</v>
      </c>
    </row>
    <row r="987" spans="1:17">
      <c r="A987" s="225">
        <v>3110202</v>
      </c>
      <c r="B987" s="270" t="s">
        <v>1290</v>
      </c>
      <c r="C987" s="270" t="s">
        <v>422</v>
      </c>
      <c r="D987" s="270"/>
      <c r="E987" s="270"/>
      <c r="F987" s="270"/>
      <c r="G987" s="270"/>
      <c r="H987" s="270"/>
      <c r="I987" s="270"/>
      <c r="J987" s="270"/>
      <c r="K987" s="270"/>
      <c r="L987" s="270"/>
      <c r="M987" s="270"/>
      <c r="N987" s="270"/>
      <c r="O987" s="270"/>
      <c r="P987" s="270"/>
      <c r="Q987" s="230">
        <v>1500000</v>
      </c>
    </row>
    <row r="988" spans="1:17">
      <c r="A988" s="225">
        <v>3110202</v>
      </c>
      <c r="B988" s="270" t="s">
        <v>1291</v>
      </c>
      <c r="C988" s="270" t="s">
        <v>492</v>
      </c>
      <c r="D988" s="270"/>
      <c r="E988" s="270"/>
      <c r="F988" s="270"/>
      <c r="G988" s="270"/>
      <c r="H988" s="270"/>
      <c r="I988" s="270"/>
      <c r="J988" s="270"/>
      <c r="K988" s="270"/>
      <c r="L988" s="270"/>
      <c r="M988" s="270"/>
      <c r="N988" s="270"/>
      <c r="O988" s="270"/>
      <c r="P988" s="270"/>
      <c r="Q988" s="230">
        <v>1300000</v>
      </c>
    </row>
    <row r="989" spans="1:17">
      <c r="A989" s="225">
        <v>3110202</v>
      </c>
      <c r="B989" s="270" t="s">
        <v>1292</v>
      </c>
      <c r="C989" s="270" t="s">
        <v>627</v>
      </c>
      <c r="D989" s="270"/>
      <c r="E989" s="270"/>
      <c r="F989" s="270"/>
      <c r="G989" s="270"/>
      <c r="H989" s="270"/>
      <c r="I989" s="270"/>
      <c r="J989" s="270"/>
      <c r="K989" s="270"/>
      <c r="L989" s="270"/>
      <c r="M989" s="270"/>
      <c r="N989" s="270"/>
      <c r="O989" s="270"/>
      <c r="P989" s="270"/>
      <c r="Q989" s="230">
        <v>1000000</v>
      </c>
    </row>
    <row r="990" spans="1:17">
      <c r="A990" s="225">
        <v>3110202</v>
      </c>
      <c r="B990" s="270" t="s">
        <v>1293</v>
      </c>
      <c r="C990" s="270" t="s">
        <v>627</v>
      </c>
      <c r="D990" s="270"/>
      <c r="E990" s="270"/>
      <c r="F990" s="270"/>
      <c r="G990" s="270"/>
      <c r="H990" s="270"/>
      <c r="I990" s="270"/>
      <c r="J990" s="270"/>
      <c r="K990" s="270"/>
      <c r="L990" s="270"/>
      <c r="M990" s="270"/>
      <c r="N990" s="270"/>
      <c r="O990" s="270"/>
      <c r="P990" s="270"/>
      <c r="Q990" s="230">
        <v>1000000</v>
      </c>
    </row>
    <row r="991" spans="1:17">
      <c r="A991" s="225">
        <v>3110202</v>
      </c>
      <c r="B991" s="270" t="s">
        <v>1294</v>
      </c>
      <c r="C991" s="270" t="s">
        <v>627</v>
      </c>
      <c r="D991" s="270"/>
      <c r="E991" s="270"/>
      <c r="F991" s="270"/>
      <c r="G991" s="270"/>
      <c r="H991" s="270"/>
      <c r="I991" s="270"/>
      <c r="J991" s="270"/>
      <c r="K991" s="270"/>
      <c r="L991" s="270"/>
      <c r="M991" s="270"/>
      <c r="N991" s="270"/>
      <c r="O991" s="270"/>
      <c r="P991" s="270"/>
      <c r="Q991" s="230">
        <v>1000000</v>
      </c>
    </row>
    <row r="992" spans="1:17">
      <c r="A992" s="225">
        <v>3110202</v>
      </c>
      <c r="B992" s="270" t="s">
        <v>1295</v>
      </c>
      <c r="C992" s="270" t="s">
        <v>627</v>
      </c>
      <c r="D992" s="270"/>
      <c r="E992" s="270"/>
      <c r="F992" s="270"/>
      <c r="G992" s="270"/>
      <c r="H992" s="270"/>
      <c r="I992" s="270"/>
      <c r="J992" s="270"/>
      <c r="K992" s="270"/>
      <c r="L992" s="270"/>
      <c r="M992" s="270"/>
      <c r="N992" s="270"/>
      <c r="O992" s="270"/>
      <c r="P992" s="270"/>
      <c r="Q992" s="230">
        <v>1000000</v>
      </c>
    </row>
    <row r="993" spans="1:17">
      <c r="A993" s="225">
        <v>3110202</v>
      </c>
      <c r="B993" s="270" t="s">
        <v>1296</v>
      </c>
      <c r="C993" s="270" t="s">
        <v>627</v>
      </c>
      <c r="D993" s="270"/>
      <c r="E993" s="270"/>
      <c r="F993" s="270"/>
      <c r="G993" s="270"/>
      <c r="H993" s="270"/>
      <c r="I993" s="270"/>
      <c r="J993" s="270"/>
      <c r="K993" s="270"/>
      <c r="L993" s="270"/>
      <c r="M993" s="270"/>
      <c r="N993" s="270"/>
      <c r="O993" s="270"/>
      <c r="P993" s="270"/>
      <c r="Q993" s="230">
        <v>2000000</v>
      </c>
    </row>
    <row r="994" spans="1:17">
      <c r="A994" s="225">
        <v>3110202</v>
      </c>
      <c r="B994" s="270" t="s">
        <v>1297</v>
      </c>
      <c r="C994" s="270" t="s">
        <v>243</v>
      </c>
      <c r="D994" s="270"/>
      <c r="E994" s="270"/>
      <c r="F994" s="270"/>
      <c r="G994" s="270"/>
      <c r="H994" s="270"/>
      <c r="I994" s="270"/>
      <c r="J994" s="270"/>
      <c r="K994" s="270"/>
      <c r="L994" s="270"/>
      <c r="M994" s="270"/>
      <c r="N994" s="270"/>
      <c r="O994" s="270"/>
      <c r="P994" s="270"/>
      <c r="Q994" s="230">
        <v>1500000</v>
      </c>
    </row>
    <row r="995" spans="1:17">
      <c r="A995" s="225">
        <v>3110202</v>
      </c>
      <c r="B995" s="270" t="s">
        <v>1298</v>
      </c>
      <c r="C995" s="270" t="s">
        <v>243</v>
      </c>
      <c r="D995" s="270"/>
      <c r="E995" s="270"/>
      <c r="F995" s="270"/>
      <c r="G995" s="270"/>
      <c r="H995" s="270"/>
      <c r="I995" s="270"/>
      <c r="J995" s="270"/>
      <c r="K995" s="270"/>
      <c r="L995" s="270"/>
      <c r="M995" s="270"/>
      <c r="N995" s="270"/>
      <c r="O995" s="270"/>
      <c r="P995" s="270"/>
      <c r="Q995" s="230">
        <v>1500000</v>
      </c>
    </row>
    <row r="996" spans="1:17">
      <c r="A996" s="225">
        <v>3110202</v>
      </c>
      <c r="B996" s="270" t="s">
        <v>1299</v>
      </c>
      <c r="C996" s="270" t="s">
        <v>255</v>
      </c>
      <c r="D996" s="270"/>
      <c r="E996" s="270"/>
      <c r="F996" s="270"/>
      <c r="G996" s="270"/>
      <c r="H996" s="270"/>
      <c r="I996" s="270"/>
      <c r="J996" s="270"/>
      <c r="K996" s="270"/>
      <c r="L996" s="270"/>
      <c r="M996" s="270"/>
      <c r="N996" s="270"/>
      <c r="O996" s="270"/>
      <c r="P996" s="270"/>
      <c r="Q996" s="230">
        <v>1500000</v>
      </c>
    </row>
    <row r="997" spans="1:17">
      <c r="A997" s="225">
        <v>3110202</v>
      </c>
      <c r="B997" s="270" t="s">
        <v>1300</v>
      </c>
      <c r="C997" s="270" t="s">
        <v>255</v>
      </c>
      <c r="D997" s="270"/>
      <c r="E997" s="270"/>
      <c r="F997" s="270"/>
      <c r="G997" s="270"/>
      <c r="H997" s="270"/>
      <c r="I997" s="270"/>
      <c r="J997" s="270"/>
      <c r="K997" s="270"/>
      <c r="L997" s="270"/>
      <c r="M997" s="270"/>
      <c r="N997" s="270"/>
      <c r="O997" s="270"/>
      <c r="P997" s="270"/>
      <c r="Q997" s="230">
        <v>1500000</v>
      </c>
    </row>
    <row r="998" spans="1:17">
      <c r="A998" s="225">
        <v>3110202</v>
      </c>
      <c r="B998" s="270" t="s">
        <v>1301</v>
      </c>
      <c r="C998" s="270" t="s">
        <v>255</v>
      </c>
      <c r="D998" s="270"/>
      <c r="E998" s="270"/>
      <c r="F998" s="270"/>
      <c r="G998" s="270"/>
      <c r="H998" s="270"/>
      <c r="I998" s="270"/>
      <c r="J998" s="270"/>
      <c r="K998" s="270"/>
      <c r="L998" s="270"/>
      <c r="M998" s="270"/>
      <c r="N998" s="270"/>
      <c r="O998" s="270"/>
      <c r="P998" s="270"/>
      <c r="Q998" s="230">
        <v>1500000</v>
      </c>
    </row>
    <row r="999" spans="1:17">
      <c r="A999" s="225">
        <v>3110202</v>
      </c>
      <c r="B999" s="270" t="s">
        <v>1302</v>
      </c>
      <c r="C999" s="270" t="s">
        <v>649</v>
      </c>
      <c r="D999" s="270"/>
      <c r="E999" s="270"/>
      <c r="F999" s="270"/>
      <c r="G999" s="270"/>
      <c r="H999" s="270"/>
      <c r="I999" s="270"/>
      <c r="J999" s="270"/>
      <c r="K999" s="270"/>
      <c r="L999" s="270"/>
      <c r="M999" s="270"/>
      <c r="N999" s="270"/>
      <c r="O999" s="270"/>
      <c r="P999" s="270"/>
      <c r="Q999" s="230">
        <v>1500000</v>
      </c>
    </row>
    <row r="1000" spans="1:17">
      <c r="A1000" s="225">
        <v>3110202</v>
      </c>
      <c r="B1000" s="270" t="s">
        <v>1303</v>
      </c>
      <c r="C1000" s="270" t="s">
        <v>649</v>
      </c>
      <c r="D1000" s="270"/>
      <c r="E1000" s="270"/>
      <c r="F1000" s="270"/>
      <c r="G1000" s="270"/>
      <c r="H1000" s="270"/>
      <c r="I1000" s="270"/>
      <c r="J1000" s="270"/>
      <c r="K1000" s="270"/>
      <c r="L1000" s="270"/>
      <c r="M1000" s="270"/>
      <c r="N1000" s="270"/>
      <c r="O1000" s="270"/>
      <c r="P1000" s="270"/>
      <c r="Q1000" s="230">
        <v>1500000</v>
      </c>
    </row>
    <row r="1001" spans="1:17">
      <c r="A1001" s="225">
        <v>3110202</v>
      </c>
      <c r="B1001" s="270" t="s">
        <v>1304</v>
      </c>
      <c r="C1001" s="270" t="s">
        <v>649</v>
      </c>
      <c r="D1001" s="270"/>
      <c r="E1001" s="270"/>
      <c r="F1001" s="270"/>
      <c r="G1001" s="270"/>
      <c r="H1001" s="270"/>
      <c r="I1001" s="270"/>
      <c r="J1001" s="270"/>
      <c r="K1001" s="270"/>
      <c r="L1001" s="270"/>
      <c r="M1001" s="270"/>
      <c r="N1001" s="270"/>
      <c r="O1001" s="270"/>
      <c r="P1001" s="270"/>
      <c r="Q1001" s="230">
        <v>500000</v>
      </c>
    </row>
    <row r="1002" spans="1:17">
      <c r="A1002" s="225">
        <v>3110202</v>
      </c>
      <c r="B1002" s="270" t="s">
        <v>1305</v>
      </c>
      <c r="C1002" s="270" t="s">
        <v>249</v>
      </c>
      <c r="D1002" s="270"/>
      <c r="E1002" s="270"/>
      <c r="F1002" s="270"/>
      <c r="G1002" s="270"/>
      <c r="H1002" s="270"/>
      <c r="I1002" s="270"/>
      <c r="J1002" s="270"/>
      <c r="K1002" s="270"/>
      <c r="L1002" s="270"/>
      <c r="M1002" s="270"/>
      <c r="N1002" s="270"/>
      <c r="O1002" s="270"/>
      <c r="P1002" s="270"/>
      <c r="Q1002" s="230">
        <v>1500000</v>
      </c>
    </row>
    <row r="1003" spans="1:17">
      <c r="A1003" s="225">
        <v>3110202</v>
      </c>
      <c r="B1003" s="270" t="s">
        <v>1306</v>
      </c>
      <c r="C1003" s="270" t="s">
        <v>539</v>
      </c>
      <c r="D1003" s="270"/>
      <c r="E1003" s="270"/>
      <c r="F1003" s="270"/>
      <c r="G1003" s="270"/>
      <c r="H1003" s="270"/>
      <c r="I1003" s="270"/>
      <c r="J1003" s="270"/>
      <c r="K1003" s="270"/>
      <c r="L1003" s="270"/>
      <c r="M1003" s="270"/>
      <c r="N1003" s="270"/>
      <c r="O1003" s="270"/>
      <c r="P1003" s="270"/>
      <c r="Q1003" s="230">
        <v>1500000</v>
      </c>
    </row>
    <row r="1004" spans="1:17">
      <c r="A1004" s="225">
        <v>3110202</v>
      </c>
      <c r="B1004" s="270" t="s">
        <v>1307</v>
      </c>
      <c r="C1004" s="270" t="s">
        <v>233</v>
      </c>
      <c r="D1004" s="270"/>
      <c r="E1004" s="270"/>
      <c r="F1004" s="270"/>
      <c r="G1004" s="270"/>
      <c r="H1004" s="270"/>
      <c r="I1004" s="270"/>
      <c r="J1004" s="270"/>
      <c r="K1004" s="270"/>
      <c r="L1004" s="270"/>
      <c r="M1004" s="270"/>
      <c r="N1004" s="270"/>
      <c r="O1004" s="270"/>
      <c r="P1004" s="270"/>
      <c r="Q1004" s="230">
        <v>500000</v>
      </c>
    </row>
    <row r="1005" spans="1:17">
      <c r="A1005" s="225">
        <v>3110202</v>
      </c>
      <c r="B1005" s="270" t="s">
        <v>1308</v>
      </c>
      <c r="C1005" s="270" t="s">
        <v>1309</v>
      </c>
      <c r="D1005" s="270"/>
      <c r="E1005" s="270"/>
      <c r="F1005" s="270"/>
      <c r="G1005" s="270"/>
      <c r="H1005" s="270"/>
      <c r="I1005" s="270"/>
      <c r="J1005" s="270"/>
      <c r="K1005" s="270"/>
      <c r="L1005" s="270"/>
      <c r="M1005" s="270"/>
      <c r="N1005" s="270"/>
      <c r="O1005" s="270"/>
      <c r="P1005" s="270"/>
      <c r="Q1005" s="230">
        <v>1500000</v>
      </c>
    </row>
    <row r="1006" spans="1:17">
      <c r="A1006" s="225">
        <v>3110202</v>
      </c>
      <c r="B1006" s="270" t="s">
        <v>1310</v>
      </c>
      <c r="C1006" s="270" t="s">
        <v>387</v>
      </c>
      <c r="D1006" s="270"/>
      <c r="E1006" s="270"/>
      <c r="F1006" s="270"/>
      <c r="G1006" s="270"/>
      <c r="H1006" s="270"/>
      <c r="I1006" s="270"/>
      <c r="J1006" s="270"/>
      <c r="K1006" s="270"/>
      <c r="L1006" s="270"/>
      <c r="M1006" s="270"/>
      <c r="N1006" s="270"/>
      <c r="O1006" s="270"/>
      <c r="P1006" s="270"/>
      <c r="Q1006" s="230">
        <v>1500000</v>
      </c>
    </row>
    <row r="1007" spans="1:17">
      <c r="A1007" s="225">
        <v>3110202</v>
      </c>
      <c r="B1007" s="270" t="s">
        <v>1311</v>
      </c>
      <c r="C1007" s="270" t="s">
        <v>387</v>
      </c>
      <c r="D1007" s="270"/>
      <c r="E1007" s="270"/>
      <c r="F1007" s="270"/>
      <c r="G1007" s="270"/>
      <c r="H1007" s="270"/>
      <c r="I1007" s="270"/>
      <c r="J1007" s="270"/>
      <c r="K1007" s="270"/>
      <c r="L1007" s="270"/>
      <c r="M1007" s="270"/>
      <c r="N1007" s="270"/>
      <c r="O1007" s="270"/>
      <c r="P1007" s="270"/>
      <c r="Q1007" s="230">
        <v>1500000</v>
      </c>
    </row>
    <row r="1008" spans="1:17">
      <c r="A1008" s="225">
        <v>3110202</v>
      </c>
      <c r="B1008" s="270" t="s">
        <v>1312</v>
      </c>
      <c r="C1008" s="270" t="s">
        <v>389</v>
      </c>
      <c r="D1008" s="270"/>
      <c r="E1008" s="270"/>
      <c r="F1008" s="270"/>
      <c r="G1008" s="270"/>
      <c r="H1008" s="270"/>
      <c r="I1008" s="270"/>
      <c r="J1008" s="270"/>
      <c r="K1008" s="270"/>
      <c r="L1008" s="270"/>
      <c r="M1008" s="270"/>
      <c r="N1008" s="270"/>
      <c r="O1008" s="270"/>
      <c r="P1008" s="270"/>
      <c r="Q1008" s="230">
        <v>1500000</v>
      </c>
    </row>
    <row r="1009" spans="1:17">
      <c r="A1009" s="225">
        <v>3110202</v>
      </c>
      <c r="B1009" s="270" t="s">
        <v>1313</v>
      </c>
      <c r="C1009" s="270" t="s">
        <v>389</v>
      </c>
      <c r="D1009" s="270"/>
      <c r="E1009" s="270"/>
      <c r="F1009" s="270"/>
      <c r="G1009" s="270"/>
      <c r="H1009" s="270"/>
      <c r="I1009" s="270"/>
      <c r="J1009" s="270"/>
      <c r="K1009" s="270"/>
      <c r="L1009" s="270"/>
      <c r="M1009" s="270"/>
      <c r="N1009" s="270"/>
      <c r="O1009" s="270"/>
      <c r="P1009" s="270"/>
      <c r="Q1009" s="230">
        <v>3500000</v>
      </c>
    </row>
    <row r="1010" spans="1:17">
      <c r="A1010" s="225">
        <v>3110202</v>
      </c>
      <c r="B1010" s="270" t="s">
        <v>1314</v>
      </c>
      <c r="C1010" s="270" t="s">
        <v>595</v>
      </c>
      <c r="D1010" s="270"/>
      <c r="E1010" s="270"/>
      <c r="F1010" s="270"/>
      <c r="G1010" s="270"/>
      <c r="H1010" s="270"/>
      <c r="I1010" s="270"/>
      <c r="J1010" s="270"/>
      <c r="K1010" s="270"/>
      <c r="L1010" s="270"/>
      <c r="M1010" s="270"/>
      <c r="N1010" s="270"/>
      <c r="O1010" s="270"/>
      <c r="P1010" s="270"/>
      <c r="Q1010" s="230">
        <v>1700000</v>
      </c>
    </row>
    <row r="1011" spans="1:17">
      <c r="A1011" s="225">
        <v>3110202</v>
      </c>
      <c r="B1011" s="270" t="s">
        <v>1315</v>
      </c>
      <c r="C1011" s="270" t="s">
        <v>393</v>
      </c>
      <c r="D1011" s="270"/>
      <c r="E1011" s="270"/>
      <c r="F1011" s="270"/>
      <c r="G1011" s="270"/>
      <c r="H1011" s="270"/>
      <c r="I1011" s="270"/>
      <c r="J1011" s="270"/>
      <c r="K1011" s="270"/>
      <c r="L1011" s="270"/>
      <c r="M1011" s="270"/>
      <c r="N1011" s="270"/>
      <c r="O1011" s="270"/>
      <c r="P1011" s="270"/>
      <c r="Q1011" s="230">
        <v>1500000</v>
      </c>
    </row>
    <row r="1012" spans="1:17">
      <c r="A1012" s="225">
        <v>3110202</v>
      </c>
      <c r="B1012" s="270" t="s">
        <v>1316</v>
      </c>
      <c r="C1012" s="270" t="s">
        <v>393</v>
      </c>
      <c r="D1012" s="270"/>
      <c r="E1012" s="270"/>
      <c r="F1012" s="270"/>
      <c r="G1012" s="270"/>
      <c r="H1012" s="270"/>
      <c r="I1012" s="270"/>
      <c r="J1012" s="270"/>
      <c r="K1012" s="270"/>
      <c r="L1012" s="270"/>
      <c r="M1012" s="270"/>
      <c r="N1012" s="270"/>
      <c r="O1012" s="270"/>
      <c r="P1012" s="270"/>
      <c r="Q1012" s="230">
        <v>500000</v>
      </c>
    </row>
    <row r="1013" spans="1:17">
      <c r="A1013" s="225">
        <v>3110202</v>
      </c>
      <c r="B1013" s="270" t="s">
        <v>1317</v>
      </c>
      <c r="C1013" s="270" t="s">
        <v>393</v>
      </c>
      <c r="D1013" s="270"/>
      <c r="E1013" s="270"/>
      <c r="F1013" s="270"/>
      <c r="G1013" s="270"/>
      <c r="H1013" s="270"/>
      <c r="I1013" s="270"/>
      <c r="J1013" s="270"/>
      <c r="K1013" s="270"/>
      <c r="L1013" s="270"/>
      <c r="M1013" s="270"/>
      <c r="N1013" s="270"/>
      <c r="O1013" s="270"/>
      <c r="P1013" s="270"/>
      <c r="Q1013" s="230">
        <v>500000</v>
      </c>
    </row>
    <row r="1014" spans="1:17">
      <c r="A1014" s="225">
        <v>3110202</v>
      </c>
      <c r="B1014" s="270" t="s">
        <v>1318</v>
      </c>
      <c r="C1014" s="270" t="s">
        <v>500</v>
      </c>
      <c r="D1014" s="270"/>
      <c r="E1014" s="270"/>
      <c r="F1014" s="270"/>
      <c r="G1014" s="270"/>
      <c r="H1014" s="270"/>
      <c r="I1014" s="270"/>
      <c r="J1014" s="270"/>
      <c r="K1014" s="270"/>
      <c r="L1014" s="270"/>
      <c r="M1014" s="270"/>
      <c r="N1014" s="270"/>
      <c r="O1014" s="270"/>
      <c r="P1014" s="270"/>
      <c r="Q1014" s="230">
        <v>1500000</v>
      </c>
    </row>
    <row r="1015" spans="1:17">
      <c r="A1015" s="225">
        <v>3110202</v>
      </c>
      <c r="B1015" s="270" t="s">
        <v>1319</v>
      </c>
      <c r="C1015" s="270" t="s">
        <v>500</v>
      </c>
      <c r="D1015" s="270"/>
      <c r="E1015" s="270"/>
      <c r="F1015" s="270"/>
      <c r="G1015" s="270"/>
      <c r="H1015" s="270"/>
      <c r="I1015" s="270"/>
      <c r="J1015" s="270"/>
      <c r="K1015" s="270"/>
      <c r="L1015" s="270"/>
      <c r="M1015" s="270"/>
      <c r="N1015" s="270"/>
      <c r="O1015" s="270"/>
      <c r="P1015" s="270"/>
      <c r="Q1015" s="230">
        <v>1500000</v>
      </c>
    </row>
    <row r="1016" spans="1:17">
      <c r="A1016" s="225">
        <v>3110202</v>
      </c>
      <c r="B1016" s="270" t="s">
        <v>1320</v>
      </c>
      <c r="C1016" s="270" t="s">
        <v>516</v>
      </c>
      <c r="D1016" s="270"/>
      <c r="E1016" s="270"/>
      <c r="F1016" s="270"/>
      <c r="G1016" s="270"/>
      <c r="H1016" s="270"/>
      <c r="I1016" s="270"/>
      <c r="J1016" s="270"/>
      <c r="K1016" s="270"/>
      <c r="L1016" s="270"/>
      <c r="M1016" s="270"/>
      <c r="N1016" s="270"/>
      <c r="O1016" s="270"/>
      <c r="P1016" s="270"/>
      <c r="Q1016" s="230">
        <v>1000000</v>
      </c>
    </row>
    <row r="1017" spans="1:17">
      <c r="A1017" s="225">
        <v>3110202</v>
      </c>
      <c r="B1017" s="270" t="s">
        <v>1321</v>
      </c>
      <c r="C1017" s="270" t="s">
        <v>516</v>
      </c>
      <c r="D1017" s="270"/>
      <c r="E1017" s="270"/>
      <c r="F1017" s="270"/>
      <c r="G1017" s="270"/>
      <c r="H1017" s="270"/>
      <c r="I1017" s="270"/>
      <c r="J1017" s="270"/>
      <c r="K1017" s="270"/>
      <c r="L1017" s="270"/>
      <c r="M1017" s="270"/>
      <c r="N1017" s="270"/>
      <c r="O1017" s="270"/>
      <c r="P1017" s="270"/>
      <c r="Q1017" s="230">
        <v>1000000</v>
      </c>
    </row>
    <row r="1018" spans="1:17">
      <c r="A1018" s="225">
        <v>3110202</v>
      </c>
      <c r="B1018" s="270" t="s">
        <v>1322</v>
      </c>
      <c r="C1018" s="270" t="s">
        <v>516</v>
      </c>
      <c r="D1018" s="270"/>
      <c r="E1018" s="270"/>
      <c r="F1018" s="270"/>
      <c r="G1018" s="270"/>
      <c r="H1018" s="270"/>
      <c r="I1018" s="270"/>
      <c r="J1018" s="270"/>
      <c r="K1018" s="270"/>
      <c r="L1018" s="270"/>
      <c r="M1018" s="270"/>
      <c r="N1018" s="270"/>
      <c r="O1018" s="270"/>
      <c r="P1018" s="270"/>
      <c r="Q1018" s="230">
        <v>1300000</v>
      </c>
    </row>
    <row r="1019" spans="1:17">
      <c r="A1019" s="225">
        <v>3110202</v>
      </c>
      <c r="B1019" s="270" t="s">
        <v>1323</v>
      </c>
      <c r="C1019" s="270" t="s">
        <v>692</v>
      </c>
      <c r="D1019" s="270"/>
      <c r="E1019" s="270"/>
      <c r="F1019" s="270"/>
      <c r="G1019" s="270"/>
      <c r="H1019" s="270"/>
      <c r="I1019" s="270"/>
      <c r="J1019" s="270"/>
      <c r="K1019" s="270"/>
      <c r="L1019" s="270"/>
      <c r="M1019" s="270"/>
      <c r="N1019" s="270"/>
      <c r="O1019" s="270"/>
      <c r="P1019" s="270"/>
      <c r="Q1019" s="230">
        <v>1500000</v>
      </c>
    </row>
    <row r="1020" spans="1:17">
      <c r="A1020" s="225">
        <v>3110202</v>
      </c>
      <c r="B1020" s="270" t="s">
        <v>1324</v>
      </c>
      <c r="C1020" s="270" t="s">
        <v>692</v>
      </c>
      <c r="D1020" s="270"/>
      <c r="E1020" s="270"/>
      <c r="F1020" s="270"/>
      <c r="G1020" s="270"/>
      <c r="H1020" s="270"/>
      <c r="I1020" s="270"/>
      <c r="J1020" s="270"/>
      <c r="K1020" s="270"/>
      <c r="L1020" s="270"/>
      <c r="M1020" s="270"/>
      <c r="N1020" s="270"/>
      <c r="O1020" s="270"/>
      <c r="P1020" s="270"/>
      <c r="Q1020" s="230">
        <v>1500000</v>
      </c>
    </row>
    <row r="1021" spans="1:17">
      <c r="A1021" s="225">
        <v>3110202</v>
      </c>
      <c r="B1021" s="270" t="s">
        <v>1325</v>
      </c>
      <c r="C1021" s="270" t="s">
        <v>692</v>
      </c>
      <c r="D1021" s="270"/>
      <c r="E1021" s="270"/>
      <c r="F1021" s="270"/>
      <c r="G1021" s="270"/>
      <c r="H1021" s="270"/>
      <c r="I1021" s="270"/>
      <c r="J1021" s="270"/>
      <c r="K1021" s="270"/>
      <c r="L1021" s="270"/>
      <c r="M1021" s="270"/>
      <c r="N1021" s="270"/>
      <c r="O1021" s="270"/>
      <c r="P1021" s="270"/>
      <c r="Q1021" s="230">
        <v>1500000</v>
      </c>
    </row>
    <row r="1022" spans="1:17">
      <c r="A1022" s="225">
        <v>3110202</v>
      </c>
      <c r="B1022" s="270" t="s">
        <v>1326</v>
      </c>
      <c r="C1022" s="270" t="s">
        <v>692</v>
      </c>
      <c r="D1022" s="270"/>
      <c r="E1022" s="270"/>
      <c r="F1022" s="270"/>
      <c r="G1022" s="270"/>
      <c r="H1022" s="270"/>
      <c r="I1022" s="270"/>
      <c r="J1022" s="270"/>
      <c r="K1022" s="270"/>
      <c r="L1022" s="270"/>
      <c r="M1022" s="270"/>
      <c r="N1022" s="270"/>
      <c r="O1022" s="270"/>
      <c r="P1022" s="270"/>
      <c r="Q1022" s="230">
        <v>1500000</v>
      </c>
    </row>
    <row r="1023" spans="1:17">
      <c r="A1023" s="225">
        <v>3110202</v>
      </c>
      <c r="B1023" s="270" t="s">
        <v>1327</v>
      </c>
      <c r="C1023" s="270" t="s">
        <v>754</v>
      </c>
      <c r="D1023" s="270"/>
      <c r="E1023" s="270"/>
      <c r="F1023" s="270"/>
      <c r="G1023" s="270"/>
      <c r="H1023" s="270"/>
      <c r="I1023" s="270"/>
      <c r="J1023" s="270"/>
      <c r="K1023" s="270"/>
      <c r="L1023" s="270"/>
      <c r="M1023" s="270"/>
      <c r="N1023" s="270"/>
      <c r="O1023" s="270"/>
      <c r="P1023" s="270"/>
      <c r="Q1023" s="230">
        <v>1500000</v>
      </c>
    </row>
    <row r="1024" spans="1:17">
      <c r="A1024" s="225">
        <v>3110202</v>
      </c>
      <c r="B1024" s="270" t="s">
        <v>1328</v>
      </c>
      <c r="C1024" s="270" t="s">
        <v>744</v>
      </c>
      <c r="D1024" s="270"/>
      <c r="E1024" s="270"/>
      <c r="F1024" s="270"/>
      <c r="G1024" s="270"/>
      <c r="H1024" s="270"/>
      <c r="I1024" s="270"/>
      <c r="J1024" s="270"/>
      <c r="K1024" s="270"/>
      <c r="L1024" s="270"/>
      <c r="M1024" s="270"/>
      <c r="N1024" s="270"/>
      <c r="O1024" s="270"/>
      <c r="P1024" s="270"/>
      <c r="Q1024" s="230">
        <v>1500000</v>
      </c>
    </row>
    <row r="1025" spans="1:17">
      <c r="A1025" s="225">
        <v>3110202</v>
      </c>
      <c r="B1025" s="270" t="s">
        <v>1329</v>
      </c>
      <c r="C1025" s="270" t="s">
        <v>449</v>
      </c>
      <c r="D1025" s="270"/>
      <c r="E1025" s="270"/>
      <c r="F1025" s="270"/>
      <c r="G1025" s="270"/>
      <c r="H1025" s="270"/>
      <c r="I1025" s="270"/>
      <c r="J1025" s="270"/>
      <c r="K1025" s="270"/>
      <c r="L1025" s="270"/>
      <c r="M1025" s="270"/>
      <c r="N1025" s="270"/>
      <c r="O1025" s="270"/>
      <c r="P1025" s="270"/>
      <c r="Q1025" s="230">
        <v>1500000</v>
      </c>
    </row>
    <row r="1026" spans="1:17">
      <c r="A1026" s="225">
        <v>3110202</v>
      </c>
      <c r="B1026" s="270" t="s">
        <v>1330</v>
      </c>
      <c r="C1026" s="270" t="s">
        <v>449</v>
      </c>
      <c r="D1026" s="270"/>
      <c r="E1026" s="270"/>
      <c r="F1026" s="270"/>
      <c r="G1026" s="270"/>
      <c r="H1026" s="270"/>
      <c r="I1026" s="270"/>
      <c r="J1026" s="270"/>
      <c r="K1026" s="270"/>
      <c r="L1026" s="270"/>
      <c r="M1026" s="270"/>
      <c r="N1026" s="270"/>
      <c r="O1026" s="270"/>
      <c r="P1026" s="270"/>
      <c r="Q1026" s="230">
        <v>1500000</v>
      </c>
    </row>
    <row r="1027" spans="1:17">
      <c r="A1027" s="225">
        <v>3110202</v>
      </c>
      <c r="B1027" s="270" t="s">
        <v>1331</v>
      </c>
      <c r="C1027" s="270" t="s">
        <v>397</v>
      </c>
      <c r="D1027" s="270"/>
      <c r="E1027" s="270"/>
      <c r="F1027" s="270"/>
      <c r="G1027" s="270"/>
      <c r="H1027" s="270"/>
      <c r="I1027" s="270"/>
      <c r="J1027" s="270"/>
      <c r="K1027" s="270"/>
      <c r="L1027" s="270"/>
      <c r="M1027" s="270"/>
      <c r="N1027" s="270"/>
      <c r="O1027" s="270"/>
      <c r="P1027" s="270"/>
      <c r="Q1027" s="230">
        <v>2500000</v>
      </c>
    </row>
    <row r="1028" spans="1:17">
      <c r="A1028" s="225">
        <v>3110202</v>
      </c>
      <c r="B1028" s="270" t="s">
        <v>1332</v>
      </c>
      <c r="C1028" s="270" t="s">
        <v>239</v>
      </c>
      <c r="D1028" s="270"/>
      <c r="E1028" s="270"/>
      <c r="F1028" s="270"/>
      <c r="G1028" s="270"/>
      <c r="H1028" s="270"/>
      <c r="I1028" s="270"/>
      <c r="J1028" s="270"/>
      <c r="K1028" s="270"/>
      <c r="L1028" s="270"/>
      <c r="M1028" s="270"/>
      <c r="N1028" s="270"/>
      <c r="O1028" s="270"/>
      <c r="P1028" s="270"/>
      <c r="Q1028" s="230">
        <v>2500000</v>
      </c>
    </row>
    <row r="1029" spans="1:17">
      <c r="A1029" s="225">
        <v>3110202</v>
      </c>
      <c r="B1029" s="270" t="s">
        <v>1333</v>
      </c>
      <c r="C1029" s="270" t="s">
        <v>639</v>
      </c>
      <c r="D1029" s="270"/>
      <c r="E1029" s="270"/>
      <c r="F1029" s="270"/>
      <c r="G1029" s="270"/>
      <c r="H1029" s="270"/>
      <c r="I1029" s="270"/>
      <c r="J1029" s="270"/>
      <c r="K1029" s="270"/>
      <c r="L1029" s="270"/>
      <c r="M1029" s="270"/>
      <c r="N1029" s="270"/>
      <c r="O1029" s="270"/>
      <c r="P1029" s="270"/>
      <c r="Q1029" s="230">
        <v>1500000</v>
      </c>
    </row>
    <row r="1030" spans="1:17">
      <c r="A1030" s="225">
        <v>3110202</v>
      </c>
      <c r="B1030" s="270" t="s">
        <v>1334</v>
      </c>
      <c r="C1030" s="270" t="s">
        <v>332</v>
      </c>
      <c r="D1030" s="270"/>
      <c r="E1030" s="270"/>
      <c r="F1030" s="270"/>
      <c r="G1030" s="270"/>
      <c r="H1030" s="270"/>
      <c r="I1030" s="270"/>
      <c r="J1030" s="270"/>
      <c r="K1030" s="270"/>
      <c r="L1030" s="270"/>
      <c r="M1030" s="270"/>
      <c r="N1030" s="270"/>
      <c r="O1030" s="270"/>
      <c r="P1030" s="270"/>
      <c r="Q1030" s="230">
        <v>1500000</v>
      </c>
    </row>
    <row r="1031" spans="1:17">
      <c r="A1031" s="225">
        <v>3110202</v>
      </c>
      <c r="B1031" s="270" t="s">
        <v>1335</v>
      </c>
      <c r="C1031" s="270" t="s">
        <v>332</v>
      </c>
      <c r="D1031" s="270"/>
      <c r="E1031" s="270"/>
      <c r="F1031" s="270"/>
      <c r="G1031" s="270"/>
      <c r="H1031" s="270"/>
      <c r="I1031" s="270"/>
      <c r="J1031" s="270"/>
      <c r="K1031" s="270"/>
      <c r="L1031" s="270"/>
      <c r="M1031" s="270"/>
      <c r="N1031" s="270"/>
      <c r="O1031" s="270"/>
      <c r="P1031" s="270"/>
      <c r="Q1031" s="230">
        <v>700000</v>
      </c>
    </row>
    <row r="1032" spans="1:17">
      <c r="A1032" s="225">
        <v>3110202</v>
      </c>
      <c r="B1032" s="270" t="s">
        <v>1336</v>
      </c>
      <c r="C1032" s="270" t="s">
        <v>403</v>
      </c>
      <c r="D1032" s="270"/>
      <c r="E1032" s="270"/>
      <c r="F1032" s="270"/>
      <c r="G1032" s="270"/>
      <c r="H1032" s="270"/>
      <c r="I1032" s="270"/>
      <c r="J1032" s="270"/>
      <c r="K1032" s="270"/>
      <c r="L1032" s="270"/>
      <c r="M1032" s="270"/>
      <c r="N1032" s="270"/>
      <c r="O1032" s="270"/>
      <c r="P1032" s="270"/>
      <c r="Q1032" s="230">
        <v>500000</v>
      </c>
    </row>
    <row r="1033" spans="1:17">
      <c r="A1033" s="225">
        <v>3110202</v>
      </c>
      <c r="B1033" s="270" t="s">
        <v>1337</v>
      </c>
      <c r="C1033" s="270" t="s">
        <v>259</v>
      </c>
      <c r="D1033" s="270"/>
      <c r="E1033" s="270"/>
      <c r="F1033" s="270"/>
      <c r="G1033" s="270"/>
      <c r="H1033" s="270"/>
      <c r="I1033" s="270"/>
      <c r="J1033" s="270"/>
      <c r="K1033" s="270"/>
      <c r="L1033" s="270"/>
      <c r="M1033" s="270"/>
      <c r="N1033" s="270"/>
      <c r="O1033" s="270"/>
      <c r="P1033" s="270"/>
      <c r="Q1033" s="230">
        <v>3000000</v>
      </c>
    </row>
    <row r="1034" spans="1:17">
      <c r="A1034" s="225">
        <v>3110202</v>
      </c>
      <c r="B1034" s="270" t="s">
        <v>1338</v>
      </c>
      <c r="C1034" s="270" t="s">
        <v>259</v>
      </c>
      <c r="D1034" s="270"/>
      <c r="E1034" s="270"/>
      <c r="F1034" s="270"/>
      <c r="G1034" s="270"/>
      <c r="H1034" s="270"/>
      <c r="I1034" s="270"/>
      <c r="J1034" s="270"/>
      <c r="K1034" s="270"/>
      <c r="L1034" s="270"/>
      <c r="M1034" s="270"/>
      <c r="N1034" s="270"/>
      <c r="O1034" s="270"/>
      <c r="P1034" s="270"/>
      <c r="Q1034" s="230">
        <v>1500000</v>
      </c>
    </row>
    <row r="1035" spans="1:17">
      <c r="A1035" s="225">
        <v>3110202</v>
      </c>
      <c r="B1035" s="270" t="s">
        <v>1339</v>
      </c>
      <c r="C1035" s="270" t="s">
        <v>259</v>
      </c>
      <c r="D1035" s="270"/>
      <c r="E1035" s="270"/>
      <c r="F1035" s="270"/>
      <c r="G1035" s="270"/>
      <c r="H1035" s="270"/>
      <c r="I1035" s="270"/>
      <c r="J1035" s="270"/>
      <c r="K1035" s="270"/>
      <c r="L1035" s="270"/>
      <c r="M1035" s="270"/>
      <c r="N1035" s="270"/>
      <c r="O1035" s="270"/>
      <c r="P1035" s="270"/>
      <c r="Q1035" s="230">
        <v>1500000</v>
      </c>
    </row>
    <row r="1036" spans="1:17">
      <c r="A1036" s="225">
        <v>3110202</v>
      </c>
      <c r="B1036" s="270" t="s">
        <v>1340</v>
      </c>
      <c r="C1036" s="270" t="s">
        <v>334</v>
      </c>
      <c r="D1036" s="270"/>
      <c r="E1036" s="270"/>
      <c r="F1036" s="270"/>
      <c r="G1036" s="270"/>
      <c r="H1036" s="270"/>
      <c r="I1036" s="270"/>
      <c r="J1036" s="270"/>
      <c r="K1036" s="270"/>
      <c r="L1036" s="270"/>
      <c r="M1036" s="270"/>
      <c r="N1036" s="270"/>
      <c r="O1036" s="270"/>
      <c r="P1036" s="270"/>
      <c r="Q1036" s="230">
        <v>1500000</v>
      </c>
    </row>
    <row r="1037" spans="1:17">
      <c r="A1037" s="225">
        <v>3110202</v>
      </c>
      <c r="B1037" s="270" t="s">
        <v>1341</v>
      </c>
      <c r="C1037" s="270" t="s">
        <v>334</v>
      </c>
      <c r="D1037" s="270"/>
      <c r="E1037" s="270"/>
      <c r="F1037" s="270"/>
      <c r="G1037" s="270"/>
      <c r="H1037" s="270"/>
      <c r="I1037" s="270"/>
      <c r="J1037" s="270"/>
      <c r="K1037" s="270"/>
      <c r="L1037" s="270"/>
      <c r="M1037" s="270"/>
      <c r="N1037" s="270"/>
      <c r="O1037" s="270"/>
      <c r="P1037" s="270"/>
      <c r="Q1037" s="230">
        <v>500000</v>
      </c>
    </row>
    <row r="1038" spans="1:17">
      <c r="A1038" s="225">
        <v>3110202</v>
      </c>
      <c r="B1038" s="270" t="s">
        <v>1342</v>
      </c>
      <c r="C1038" s="270" t="s">
        <v>518</v>
      </c>
      <c r="D1038" s="270"/>
      <c r="E1038" s="270"/>
      <c r="F1038" s="270"/>
      <c r="G1038" s="270"/>
      <c r="H1038" s="270"/>
      <c r="I1038" s="270"/>
      <c r="J1038" s="270"/>
      <c r="K1038" s="270"/>
      <c r="L1038" s="270"/>
      <c r="M1038" s="270"/>
      <c r="N1038" s="270"/>
      <c r="O1038" s="270"/>
      <c r="P1038" s="270"/>
      <c r="Q1038" s="230">
        <v>1500000</v>
      </c>
    </row>
    <row r="1039" spans="1:17">
      <c r="A1039" s="225">
        <v>3110202</v>
      </c>
      <c r="B1039" s="270" t="s">
        <v>1343</v>
      </c>
      <c r="C1039" s="270" t="s">
        <v>518</v>
      </c>
      <c r="D1039" s="270"/>
      <c r="E1039" s="270"/>
      <c r="F1039" s="270"/>
      <c r="G1039" s="270"/>
      <c r="H1039" s="270"/>
      <c r="I1039" s="270"/>
      <c r="J1039" s="270"/>
      <c r="K1039" s="270"/>
      <c r="L1039" s="270"/>
      <c r="M1039" s="270"/>
      <c r="N1039" s="270"/>
      <c r="O1039" s="270"/>
      <c r="P1039" s="270"/>
      <c r="Q1039" s="230">
        <v>1500000</v>
      </c>
    </row>
    <row r="1040" spans="1:17">
      <c r="A1040" s="225">
        <v>3110202</v>
      </c>
      <c r="B1040" s="270" t="s">
        <v>1344</v>
      </c>
      <c r="C1040" s="270" t="s">
        <v>518</v>
      </c>
      <c r="D1040" s="270"/>
      <c r="E1040" s="270"/>
      <c r="F1040" s="270"/>
      <c r="G1040" s="270"/>
      <c r="H1040" s="270"/>
      <c r="I1040" s="270"/>
      <c r="J1040" s="270"/>
      <c r="K1040" s="270"/>
      <c r="L1040" s="270"/>
      <c r="M1040" s="270"/>
      <c r="N1040" s="270"/>
      <c r="O1040" s="270"/>
      <c r="P1040" s="270"/>
      <c r="Q1040" s="230">
        <v>1500000</v>
      </c>
    </row>
    <row r="1041" spans="1:17">
      <c r="A1041" s="225">
        <v>3110202</v>
      </c>
      <c r="B1041" s="270" t="s">
        <v>1345</v>
      </c>
      <c r="C1041" s="270" t="s">
        <v>412</v>
      </c>
      <c r="D1041" s="270"/>
      <c r="E1041" s="270"/>
      <c r="F1041" s="270"/>
      <c r="G1041" s="270"/>
      <c r="H1041" s="270"/>
      <c r="I1041" s="270"/>
      <c r="J1041" s="270"/>
      <c r="K1041" s="270"/>
      <c r="L1041" s="270"/>
      <c r="M1041" s="270"/>
      <c r="N1041" s="270"/>
      <c r="O1041" s="270"/>
      <c r="P1041" s="270"/>
      <c r="Q1041" s="230">
        <v>1500000</v>
      </c>
    </row>
    <row r="1042" spans="1:17">
      <c r="A1042" s="225">
        <v>3110202</v>
      </c>
      <c r="B1042" s="270" t="s">
        <v>1346</v>
      </c>
      <c r="C1042" s="270" t="s">
        <v>723</v>
      </c>
      <c r="D1042" s="270"/>
      <c r="E1042" s="270"/>
      <c r="F1042" s="270"/>
      <c r="G1042" s="270"/>
      <c r="H1042" s="270"/>
      <c r="I1042" s="270"/>
      <c r="J1042" s="270"/>
      <c r="K1042" s="270"/>
      <c r="L1042" s="270"/>
      <c r="M1042" s="270"/>
      <c r="N1042" s="270"/>
      <c r="O1042" s="270"/>
      <c r="P1042" s="270"/>
      <c r="Q1042" s="230">
        <v>1500000</v>
      </c>
    </row>
    <row r="1043" spans="1:17">
      <c r="A1043" s="225">
        <v>3110202</v>
      </c>
      <c r="B1043" s="270" t="s">
        <v>1347</v>
      </c>
      <c r="C1043" s="270" t="s">
        <v>723</v>
      </c>
      <c r="D1043" s="270"/>
      <c r="E1043" s="270"/>
      <c r="F1043" s="270"/>
      <c r="G1043" s="270"/>
      <c r="H1043" s="270"/>
      <c r="I1043" s="270"/>
      <c r="J1043" s="270"/>
      <c r="K1043" s="270"/>
      <c r="L1043" s="270"/>
      <c r="M1043" s="270"/>
      <c r="N1043" s="270"/>
      <c r="O1043" s="270"/>
      <c r="P1043" s="270"/>
      <c r="Q1043" s="230">
        <v>1500000</v>
      </c>
    </row>
    <row r="1044" spans="1:17">
      <c r="A1044" s="225">
        <v>3110202</v>
      </c>
      <c r="B1044" s="270" t="s">
        <v>1348</v>
      </c>
      <c r="C1044" s="270" t="s">
        <v>723</v>
      </c>
      <c r="D1044" s="270"/>
      <c r="E1044" s="270"/>
      <c r="F1044" s="270"/>
      <c r="G1044" s="270"/>
      <c r="H1044" s="270"/>
      <c r="I1044" s="270"/>
      <c r="J1044" s="270"/>
      <c r="K1044" s="270"/>
      <c r="L1044" s="270"/>
      <c r="M1044" s="270"/>
      <c r="N1044" s="270"/>
      <c r="O1044" s="270"/>
      <c r="P1044" s="270"/>
      <c r="Q1044" s="230">
        <v>1500000</v>
      </c>
    </row>
    <row r="1045" spans="1:17">
      <c r="A1045" s="225">
        <v>3110202</v>
      </c>
      <c r="B1045" s="270" t="s">
        <v>1349</v>
      </c>
      <c r="C1045" s="270" t="s">
        <v>723</v>
      </c>
      <c r="D1045" s="270"/>
      <c r="E1045" s="270"/>
      <c r="F1045" s="270"/>
      <c r="G1045" s="270"/>
      <c r="H1045" s="270"/>
      <c r="I1045" s="270"/>
      <c r="J1045" s="270"/>
      <c r="K1045" s="270"/>
      <c r="L1045" s="270"/>
      <c r="M1045" s="270"/>
      <c r="N1045" s="270"/>
      <c r="O1045" s="270"/>
      <c r="P1045" s="270"/>
      <c r="Q1045" s="230">
        <v>700000</v>
      </c>
    </row>
    <row r="1046" spans="1:17">
      <c r="A1046" s="225">
        <v>3110202</v>
      </c>
      <c r="B1046" s="270" t="s">
        <v>1350</v>
      </c>
      <c r="C1046" s="270" t="s">
        <v>723</v>
      </c>
      <c r="D1046" s="270"/>
      <c r="E1046" s="270"/>
      <c r="F1046" s="270"/>
      <c r="G1046" s="270"/>
      <c r="H1046" s="270"/>
      <c r="I1046" s="270"/>
      <c r="J1046" s="270"/>
      <c r="K1046" s="270"/>
      <c r="L1046" s="270"/>
      <c r="M1046" s="270"/>
      <c r="N1046" s="270"/>
      <c r="O1046" s="270"/>
      <c r="P1046" s="270"/>
      <c r="Q1046" s="230">
        <v>700000</v>
      </c>
    </row>
    <row r="1047" spans="1:17">
      <c r="A1047" s="225">
        <v>3110202</v>
      </c>
      <c r="B1047" s="270" t="s">
        <v>1351</v>
      </c>
      <c r="C1047" s="270" t="s">
        <v>487</v>
      </c>
      <c r="D1047" s="270"/>
      <c r="E1047" s="270"/>
      <c r="F1047" s="270"/>
      <c r="G1047" s="270"/>
      <c r="H1047" s="270"/>
      <c r="I1047" s="270"/>
      <c r="J1047" s="270"/>
      <c r="K1047" s="270"/>
      <c r="L1047" s="270"/>
      <c r="M1047" s="270"/>
      <c r="N1047" s="270"/>
      <c r="O1047" s="270"/>
      <c r="P1047" s="270"/>
      <c r="Q1047" s="230">
        <v>500000</v>
      </c>
    </row>
    <row r="1048" spans="1:17">
      <c r="A1048" s="225">
        <v>3110202</v>
      </c>
      <c r="B1048" s="270" t="s">
        <v>1352</v>
      </c>
      <c r="C1048" s="270" t="s">
        <v>237</v>
      </c>
      <c r="D1048" s="270"/>
      <c r="E1048" s="270"/>
      <c r="F1048" s="270"/>
      <c r="G1048" s="270"/>
      <c r="H1048" s="270"/>
      <c r="I1048" s="270"/>
      <c r="J1048" s="270"/>
      <c r="K1048" s="270"/>
      <c r="L1048" s="270"/>
      <c r="M1048" s="270"/>
      <c r="N1048" s="270"/>
      <c r="O1048" s="270"/>
      <c r="P1048" s="270"/>
      <c r="Q1048" s="230">
        <v>1500000</v>
      </c>
    </row>
    <row r="1049" spans="1:17">
      <c r="A1049" s="225">
        <v>3110202</v>
      </c>
      <c r="B1049" s="270" t="s">
        <v>1353</v>
      </c>
      <c r="C1049" s="270" t="s">
        <v>237</v>
      </c>
      <c r="D1049" s="270"/>
      <c r="E1049" s="270"/>
      <c r="F1049" s="270"/>
      <c r="G1049" s="270"/>
      <c r="H1049" s="270"/>
      <c r="I1049" s="270"/>
      <c r="J1049" s="270"/>
      <c r="K1049" s="270"/>
      <c r="L1049" s="270"/>
      <c r="M1049" s="270"/>
      <c r="N1049" s="270"/>
      <c r="O1049" s="270"/>
      <c r="P1049" s="270"/>
      <c r="Q1049" s="230">
        <v>1500000</v>
      </c>
    </row>
    <row r="1050" spans="1:17">
      <c r="A1050" s="225">
        <v>3110202</v>
      </c>
      <c r="B1050" s="270" t="s">
        <v>1354</v>
      </c>
      <c r="C1050" s="270" t="s">
        <v>237</v>
      </c>
      <c r="D1050" s="270"/>
      <c r="E1050" s="270"/>
      <c r="F1050" s="270"/>
      <c r="G1050" s="270"/>
      <c r="H1050" s="270"/>
      <c r="I1050" s="270"/>
      <c r="J1050" s="270"/>
      <c r="K1050" s="270"/>
      <c r="L1050" s="270"/>
      <c r="M1050" s="270"/>
      <c r="N1050" s="270"/>
      <c r="O1050" s="270"/>
      <c r="P1050" s="270"/>
      <c r="Q1050" s="230">
        <v>1500000</v>
      </c>
    </row>
    <row r="1051" spans="1:17">
      <c r="A1051" s="225">
        <v>3110202</v>
      </c>
      <c r="B1051" s="270" t="s">
        <v>1355</v>
      </c>
      <c r="C1051" s="270" t="s">
        <v>237</v>
      </c>
      <c r="D1051" s="270"/>
      <c r="E1051" s="270"/>
      <c r="F1051" s="270"/>
      <c r="G1051" s="270"/>
      <c r="H1051" s="270"/>
      <c r="I1051" s="270"/>
      <c r="J1051" s="270"/>
      <c r="K1051" s="270"/>
      <c r="L1051" s="270"/>
      <c r="M1051" s="270"/>
      <c r="N1051" s="270"/>
      <c r="O1051" s="270"/>
      <c r="P1051" s="270"/>
      <c r="Q1051" s="230">
        <v>1500000</v>
      </c>
    </row>
    <row r="1052" spans="1:17">
      <c r="A1052" s="225">
        <v>3110202</v>
      </c>
      <c r="B1052" s="270" t="s">
        <v>1356</v>
      </c>
      <c r="C1052" s="270" t="s">
        <v>237</v>
      </c>
      <c r="D1052" s="270"/>
      <c r="E1052" s="270"/>
      <c r="F1052" s="270"/>
      <c r="G1052" s="270"/>
      <c r="H1052" s="270"/>
      <c r="I1052" s="270"/>
      <c r="J1052" s="270"/>
      <c r="K1052" s="270"/>
      <c r="L1052" s="270"/>
      <c r="M1052" s="270"/>
      <c r="N1052" s="270"/>
      <c r="O1052" s="270"/>
      <c r="P1052" s="270"/>
      <c r="Q1052" s="230">
        <v>1500000</v>
      </c>
    </row>
    <row r="1053" spans="1:17">
      <c r="A1053" s="225">
        <v>3110202</v>
      </c>
      <c r="B1053" s="270" t="s">
        <v>1357</v>
      </c>
      <c r="C1053" s="270" t="s">
        <v>237</v>
      </c>
      <c r="D1053" s="270"/>
      <c r="E1053" s="270"/>
      <c r="F1053" s="270"/>
      <c r="G1053" s="270"/>
      <c r="H1053" s="270"/>
      <c r="I1053" s="270"/>
      <c r="J1053" s="270"/>
      <c r="K1053" s="270"/>
      <c r="L1053" s="270"/>
      <c r="M1053" s="270"/>
      <c r="N1053" s="270"/>
      <c r="O1053" s="270"/>
      <c r="P1053" s="270"/>
      <c r="Q1053" s="230">
        <v>1500000</v>
      </c>
    </row>
    <row r="1054" spans="1:17">
      <c r="A1054" s="225">
        <v>3110202</v>
      </c>
      <c r="B1054" s="270" t="s">
        <v>1358</v>
      </c>
      <c r="C1054" s="270" t="s">
        <v>237</v>
      </c>
      <c r="D1054" s="270"/>
      <c r="E1054" s="270"/>
      <c r="F1054" s="270"/>
      <c r="G1054" s="270"/>
      <c r="H1054" s="270"/>
      <c r="I1054" s="270"/>
      <c r="J1054" s="270"/>
      <c r="K1054" s="270"/>
      <c r="L1054" s="270"/>
      <c r="M1054" s="270"/>
      <c r="N1054" s="270"/>
      <c r="O1054" s="270"/>
      <c r="P1054" s="270"/>
      <c r="Q1054" s="230">
        <v>1000000</v>
      </c>
    </row>
    <row r="1055" spans="1:17">
      <c r="A1055" s="225">
        <v>3110202</v>
      </c>
      <c r="B1055" s="270" t="s">
        <v>1359</v>
      </c>
      <c r="C1055" s="270" t="s">
        <v>251</v>
      </c>
      <c r="D1055" s="270"/>
      <c r="E1055" s="270"/>
      <c r="F1055" s="270"/>
      <c r="G1055" s="270"/>
      <c r="H1055" s="270"/>
      <c r="I1055" s="270"/>
      <c r="J1055" s="270"/>
      <c r="K1055" s="270"/>
      <c r="L1055" s="270"/>
      <c r="M1055" s="270"/>
      <c r="N1055" s="270"/>
      <c r="O1055" s="270"/>
      <c r="P1055" s="270"/>
      <c r="Q1055" s="230">
        <v>1500000</v>
      </c>
    </row>
    <row r="1056" spans="1:17">
      <c r="A1056" s="225">
        <v>3110202</v>
      </c>
      <c r="B1056" s="270" t="s">
        <v>1360</v>
      </c>
      <c r="C1056" s="270" t="s">
        <v>251</v>
      </c>
      <c r="D1056" s="270"/>
      <c r="E1056" s="270"/>
      <c r="F1056" s="270"/>
      <c r="G1056" s="270"/>
      <c r="H1056" s="270"/>
      <c r="I1056" s="270"/>
      <c r="J1056" s="270"/>
      <c r="K1056" s="270"/>
      <c r="L1056" s="270"/>
      <c r="M1056" s="270"/>
      <c r="N1056" s="270"/>
      <c r="O1056" s="270"/>
      <c r="P1056" s="270"/>
      <c r="Q1056" s="230">
        <v>1500000</v>
      </c>
    </row>
    <row r="1057" spans="1:17">
      <c r="A1057" s="225">
        <v>3110202</v>
      </c>
      <c r="B1057" s="270" t="s">
        <v>1361</v>
      </c>
      <c r="C1057" s="270" t="s">
        <v>251</v>
      </c>
      <c r="D1057" s="270"/>
      <c r="E1057" s="270"/>
      <c r="F1057" s="270"/>
      <c r="G1057" s="270"/>
      <c r="H1057" s="270"/>
      <c r="I1057" s="270"/>
      <c r="J1057" s="270"/>
      <c r="K1057" s="270"/>
      <c r="L1057" s="270"/>
      <c r="M1057" s="270"/>
      <c r="N1057" s="270"/>
      <c r="O1057" s="270"/>
      <c r="P1057" s="270"/>
      <c r="Q1057" s="230">
        <v>1500000</v>
      </c>
    </row>
    <row r="1058" spans="1:17">
      <c r="A1058" s="225">
        <v>3110202</v>
      </c>
      <c r="B1058" s="270" t="s">
        <v>1362</v>
      </c>
      <c r="C1058" s="270" t="s">
        <v>251</v>
      </c>
      <c r="D1058" s="270"/>
      <c r="E1058" s="270"/>
      <c r="F1058" s="270"/>
      <c r="G1058" s="270"/>
      <c r="H1058" s="270"/>
      <c r="I1058" s="270"/>
      <c r="J1058" s="270"/>
      <c r="K1058" s="270"/>
      <c r="L1058" s="270"/>
      <c r="M1058" s="270"/>
      <c r="N1058" s="270"/>
      <c r="O1058" s="270"/>
      <c r="P1058" s="270"/>
      <c r="Q1058" s="230">
        <v>1500000</v>
      </c>
    </row>
    <row r="1059" spans="1:17" s="262" customFormat="1">
      <c r="A1059" s="408"/>
      <c r="B1059" s="409" t="s">
        <v>1363</v>
      </c>
      <c r="C1059" s="410"/>
      <c r="D1059" s="405"/>
      <c r="E1059" s="405"/>
      <c r="F1059" s="405"/>
      <c r="G1059" s="406"/>
      <c r="H1059" s="406"/>
      <c r="I1059" s="410"/>
      <c r="J1059" s="410"/>
      <c r="K1059" s="410"/>
      <c r="L1059" s="411"/>
      <c r="M1059" s="411"/>
      <c r="N1059" s="412"/>
      <c r="O1059" s="412"/>
      <c r="P1059" s="412"/>
      <c r="Q1059" s="412">
        <f>SUM(Q986:Q1058)</f>
        <v>102400000</v>
      </c>
    </row>
    <row r="1060" spans="1:17">
      <c r="A1060" s="225"/>
      <c r="B1060" s="318" t="s">
        <v>1364</v>
      </c>
      <c r="C1060" s="268"/>
      <c r="D1060" s="287"/>
      <c r="E1060" s="287"/>
      <c r="F1060" s="228"/>
      <c r="G1060" s="228"/>
      <c r="H1060" s="228"/>
      <c r="I1060" s="228">
        <f t="shared" ref="I1060:I1066" si="156">G1060+H1060</f>
        <v>0</v>
      </c>
      <c r="J1060" s="228"/>
      <c r="K1060" s="228">
        <f t="shared" ref="K1060:L1072" si="157">I1060+J1060</f>
        <v>0</v>
      </c>
      <c r="L1060" s="229"/>
      <c r="M1060" s="229"/>
      <c r="N1060" s="230"/>
      <c r="O1060" s="230"/>
      <c r="P1060" s="230">
        <f t="shared" ref="P1060:P1078" si="158">SUM(N1060,O1060)</f>
        <v>0</v>
      </c>
      <c r="Q1060" s="230">
        <f>SUM(O1060,P1060)</f>
        <v>0</v>
      </c>
    </row>
    <row r="1061" spans="1:17">
      <c r="A1061" s="225">
        <v>3110202</v>
      </c>
      <c r="B1061" s="283" t="s">
        <v>1365</v>
      </c>
      <c r="C1061" s="283" t="s">
        <v>765</v>
      </c>
      <c r="D1061" s="228"/>
      <c r="E1061" s="228"/>
      <c r="F1061" s="228"/>
      <c r="G1061" s="228">
        <v>500000</v>
      </c>
      <c r="H1061" s="228"/>
      <c r="I1061" s="228">
        <f t="shared" si="156"/>
        <v>500000</v>
      </c>
      <c r="J1061" s="228"/>
      <c r="K1061" s="228">
        <f t="shared" si="157"/>
        <v>500000</v>
      </c>
      <c r="L1061" s="229">
        <v>458080</v>
      </c>
      <c r="M1061" s="229"/>
      <c r="N1061" s="230">
        <f t="shared" ref="N1061:N1092" si="159">SUM(L1061:M1061)</f>
        <v>458080</v>
      </c>
      <c r="O1061" s="230"/>
      <c r="P1061" s="230">
        <f t="shared" si="158"/>
        <v>458080</v>
      </c>
      <c r="Q1061" s="230"/>
    </row>
    <row r="1062" spans="1:17">
      <c r="A1062" s="225">
        <v>3110202</v>
      </c>
      <c r="B1062" s="283" t="s">
        <v>1366</v>
      </c>
      <c r="C1062" s="283" t="s">
        <v>255</v>
      </c>
      <c r="D1062" s="228"/>
      <c r="E1062" s="228"/>
      <c r="F1062" s="228"/>
      <c r="G1062" s="228">
        <v>500000</v>
      </c>
      <c r="H1062" s="228"/>
      <c r="I1062" s="228">
        <f t="shared" si="156"/>
        <v>500000</v>
      </c>
      <c r="J1062" s="228"/>
      <c r="K1062" s="228">
        <f t="shared" si="157"/>
        <v>500000</v>
      </c>
      <c r="L1062" s="256">
        <f t="shared" si="157"/>
        <v>500000</v>
      </c>
      <c r="M1062" s="256"/>
      <c r="N1062" s="230">
        <f t="shared" si="159"/>
        <v>500000</v>
      </c>
      <c r="O1062" s="230"/>
      <c r="P1062" s="230">
        <f t="shared" si="158"/>
        <v>500000</v>
      </c>
      <c r="Q1062" s="230"/>
    </row>
    <row r="1063" spans="1:17">
      <c r="A1063" s="225">
        <v>3110202</v>
      </c>
      <c r="B1063" s="283" t="s">
        <v>1367</v>
      </c>
      <c r="C1063" s="283" t="s">
        <v>379</v>
      </c>
      <c r="D1063" s="228">
        <v>700000</v>
      </c>
      <c r="E1063" s="228">
        <v>-100000</v>
      </c>
      <c r="F1063" s="228">
        <v>0</v>
      </c>
      <c r="G1063" s="228">
        <v>1000000</v>
      </c>
      <c r="H1063" s="228"/>
      <c r="I1063" s="228">
        <f t="shared" si="156"/>
        <v>1000000</v>
      </c>
      <c r="J1063" s="228"/>
      <c r="K1063" s="228">
        <f t="shared" si="157"/>
        <v>1000000</v>
      </c>
      <c r="L1063" s="229">
        <v>991568</v>
      </c>
      <c r="M1063" s="229"/>
      <c r="N1063" s="230">
        <f t="shared" si="159"/>
        <v>991568</v>
      </c>
      <c r="O1063" s="230"/>
      <c r="P1063" s="230">
        <f t="shared" si="158"/>
        <v>991568</v>
      </c>
      <c r="Q1063" s="230"/>
    </row>
    <row r="1064" spans="1:17">
      <c r="A1064" s="225">
        <v>3110202</v>
      </c>
      <c r="B1064" s="283" t="s">
        <v>1368</v>
      </c>
      <c r="C1064" s="283" t="s">
        <v>332</v>
      </c>
      <c r="D1064" s="228">
        <v>500000</v>
      </c>
      <c r="E1064" s="228"/>
      <c r="F1064" s="228">
        <f t="shared" ref="F1064" si="160">SUM(D1064:E1064)</f>
        <v>500000</v>
      </c>
      <c r="G1064" s="228">
        <v>500000</v>
      </c>
      <c r="H1064" s="228"/>
      <c r="I1064" s="228">
        <f t="shared" si="156"/>
        <v>500000</v>
      </c>
      <c r="J1064" s="228"/>
      <c r="K1064" s="228">
        <f t="shared" si="157"/>
        <v>500000</v>
      </c>
      <c r="L1064" s="229">
        <v>499716</v>
      </c>
      <c r="M1064" s="229"/>
      <c r="N1064" s="230">
        <f t="shared" si="159"/>
        <v>499716</v>
      </c>
      <c r="O1064" s="230"/>
      <c r="P1064" s="230">
        <f t="shared" si="158"/>
        <v>499716</v>
      </c>
      <c r="Q1064" s="230"/>
    </row>
    <row r="1065" spans="1:17">
      <c r="A1065" s="225">
        <v>3110202</v>
      </c>
      <c r="B1065" s="240" t="s">
        <v>1369</v>
      </c>
      <c r="C1065" s="225" t="s">
        <v>239</v>
      </c>
      <c r="D1065" s="255"/>
      <c r="E1065" s="255"/>
      <c r="F1065" s="228"/>
      <c r="G1065" s="228">
        <v>500000</v>
      </c>
      <c r="H1065" s="228"/>
      <c r="I1065" s="228">
        <f t="shared" si="156"/>
        <v>500000</v>
      </c>
      <c r="J1065" s="228"/>
      <c r="K1065" s="228">
        <f t="shared" si="157"/>
        <v>500000</v>
      </c>
      <c r="L1065" s="229">
        <v>499005</v>
      </c>
      <c r="M1065" s="229"/>
      <c r="N1065" s="230">
        <f t="shared" si="159"/>
        <v>499005</v>
      </c>
      <c r="O1065" s="230"/>
      <c r="P1065" s="230">
        <f t="shared" si="158"/>
        <v>499005</v>
      </c>
      <c r="Q1065" s="230"/>
    </row>
    <row r="1066" spans="1:17">
      <c r="A1066" s="225">
        <v>3110202</v>
      </c>
      <c r="B1066" s="283" t="s">
        <v>1370</v>
      </c>
      <c r="C1066" s="225" t="s">
        <v>239</v>
      </c>
      <c r="D1066" s="255"/>
      <c r="E1066" s="255"/>
      <c r="F1066" s="228"/>
      <c r="G1066" s="228">
        <v>0</v>
      </c>
      <c r="H1066" s="228">
        <v>500000</v>
      </c>
      <c r="I1066" s="228">
        <f t="shared" si="156"/>
        <v>500000</v>
      </c>
      <c r="J1066" s="228"/>
      <c r="K1066" s="228">
        <f t="shared" si="157"/>
        <v>500000</v>
      </c>
      <c r="L1066" s="229">
        <v>499005</v>
      </c>
      <c r="M1066" s="229"/>
      <c r="N1066" s="230">
        <f t="shared" si="159"/>
        <v>499005</v>
      </c>
      <c r="O1066" s="230"/>
      <c r="P1066" s="230">
        <f t="shared" si="158"/>
        <v>499005</v>
      </c>
      <c r="Q1066" s="230"/>
    </row>
    <row r="1067" spans="1:17">
      <c r="A1067" s="225">
        <v>3110202</v>
      </c>
      <c r="B1067" s="283" t="s">
        <v>1371</v>
      </c>
      <c r="C1067" s="225" t="s">
        <v>239</v>
      </c>
      <c r="D1067" s="255"/>
      <c r="E1067" s="255"/>
      <c r="F1067" s="228"/>
      <c r="G1067" s="228">
        <v>0</v>
      </c>
      <c r="H1067" s="228">
        <v>500000</v>
      </c>
      <c r="I1067" s="228">
        <f t="shared" ref="I1067:I1078" si="161">G1067+H1067</f>
        <v>500000</v>
      </c>
      <c r="J1067" s="228"/>
      <c r="K1067" s="228">
        <f t="shared" si="157"/>
        <v>500000</v>
      </c>
      <c r="L1067" s="229">
        <v>496550</v>
      </c>
      <c r="M1067" s="229"/>
      <c r="N1067" s="230">
        <f t="shared" si="159"/>
        <v>496550</v>
      </c>
      <c r="O1067" s="230"/>
      <c r="P1067" s="230">
        <f t="shared" si="158"/>
        <v>496550</v>
      </c>
      <c r="Q1067" s="230"/>
    </row>
    <row r="1068" spans="1:17">
      <c r="A1068" s="225">
        <v>3110202</v>
      </c>
      <c r="B1068" s="283" t="s">
        <v>1372</v>
      </c>
      <c r="C1068" s="225" t="s">
        <v>516</v>
      </c>
      <c r="D1068" s="255"/>
      <c r="E1068" s="255">
        <v>499000</v>
      </c>
      <c r="F1068" s="228">
        <v>0</v>
      </c>
      <c r="G1068" s="228">
        <v>500000</v>
      </c>
      <c r="H1068" s="228"/>
      <c r="I1068" s="228">
        <f t="shared" si="161"/>
        <v>500000</v>
      </c>
      <c r="J1068" s="228"/>
      <c r="K1068" s="228">
        <f t="shared" si="157"/>
        <v>500000</v>
      </c>
      <c r="L1068" s="229">
        <v>499217</v>
      </c>
      <c r="M1068" s="229"/>
      <c r="N1068" s="230">
        <f t="shared" si="159"/>
        <v>499217</v>
      </c>
      <c r="O1068" s="230"/>
      <c r="P1068" s="230">
        <f t="shared" si="158"/>
        <v>499217</v>
      </c>
      <c r="Q1068" s="230"/>
    </row>
    <row r="1069" spans="1:17">
      <c r="A1069" s="225">
        <v>3110202</v>
      </c>
      <c r="B1069" s="283" t="s">
        <v>1373</v>
      </c>
      <c r="C1069" s="225" t="s">
        <v>516</v>
      </c>
      <c r="D1069" s="255"/>
      <c r="E1069" s="255">
        <v>499000</v>
      </c>
      <c r="F1069" s="228">
        <v>0</v>
      </c>
      <c r="G1069" s="228">
        <v>500000</v>
      </c>
      <c r="H1069" s="228"/>
      <c r="I1069" s="228">
        <f t="shared" si="161"/>
        <v>500000</v>
      </c>
      <c r="J1069" s="228"/>
      <c r="K1069" s="228">
        <f t="shared" si="157"/>
        <v>500000</v>
      </c>
      <c r="L1069" s="229">
        <v>499217</v>
      </c>
      <c r="M1069" s="229"/>
      <c r="N1069" s="230">
        <f t="shared" si="159"/>
        <v>499217</v>
      </c>
      <c r="O1069" s="230"/>
      <c r="P1069" s="230">
        <f t="shared" si="158"/>
        <v>499217</v>
      </c>
      <c r="Q1069" s="230"/>
    </row>
    <row r="1070" spans="1:17">
      <c r="A1070" s="225">
        <v>3110202</v>
      </c>
      <c r="B1070" s="283" t="s">
        <v>1374</v>
      </c>
      <c r="C1070" s="225" t="s">
        <v>391</v>
      </c>
      <c r="D1070" s="228"/>
      <c r="E1070" s="228"/>
      <c r="F1070" s="228"/>
      <c r="G1070" s="228">
        <v>500000</v>
      </c>
      <c r="H1070" s="228"/>
      <c r="I1070" s="228">
        <f t="shared" si="161"/>
        <v>500000</v>
      </c>
      <c r="J1070" s="228"/>
      <c r="K1070" s="228">
        <f t="shared" si="157"/>
        <v>500000</v>
      </c>
      <c r="L1070" s="229">
        <v>500000</v>
      </c>
      <c r="M1070" s="229">
        <v>-500000</v>
      </c>
      <c r="N1070" s="230">
        <f t="shared" si="159"/>
        <v>0</v>
      </c>
      <c r="O1070" s="230"/>
      <c r="P1070" s="230">
        <f t="shared" si="158"/>
        <v>0</v>
      </c>
      <c r="Q1070" s="230"/>
    </row>
    <row r="1071" spans="1:17">
      <c r="A1071" s="225">
        <v>3110202</v>
      </c>
      <c r="B1071" s="283" t="s">
        <v>1375</v>
      </c>
      <c r="C1071" s="225" t="s">
        <v>243</v>
      </c>
      <c r="D1071" s="228">
        <v>500000</v>
      </c>
      <c r="E1071" s="228"/>
      <c r="F1071" s="228">
        <f t="shared" ref="F1071" si="162">SUM(D1071:E1071)</f>
        <v>500000</v>
      </c>
      <c r="G1071" s="228">
        <v>500000</v>
      </c>
      <c r="H1071" s="228"/>
      <c r="I1071" s="228">
        <f t="shared" si="161"/>
        <v>500000</v>
      </c>
      <c r="J1071" s="228"/>
      <c r="K1071" s="228">
        <f t="shared" si="157"/>
        <v>500000</v>
      </c>
      <c r="L1071" s="256">
        <f t="shared" si="157"/>
        <v>500000</v>
      </c>
      <c r="M1071" s="256"/>
      <c r="N1071" s="230">
        <f t="shared" si="159"/>
        <v>500000</v>
      </c>
      <c r="O1071" s="230"/>
      <c r="P1071" s="230">
        <f t="shared" si="158"/>
        <v>500000</v>
      </c>
      <c r="Q1071" s="230"/>
    </row>
    <row r="1072" spans="1:17">
      <c r="A1072" s="225">
        <v>3110202</v>
      </c>
      <c r="B1072" s="283" t="s">
        <v>1376</v>
      </c>
      <c r="C1072" s="225" t="s">
        <v>412</v>
      </c>
      <c r="D1072" s="228"/>
      <c r="E1072" s="228"/>
      <c r="F1072" s="228"/>
      <c r="G1072" s="228">
        <v>500000</v>
      </c>
      <c r="H1072" s="228"/>
      <c r="I1072" s="228">
        <f t="shared" si="161"/>
        <v>500000</v>
      </c>
      <c r="J1072" s="228"/>
      <c r="K1072" s="228">
        <f t="shared" si="157"/>
        <v>500000</v>
      </c>
      <c r="L1072" s="229">
        <v>499954</v>
      </c>
      <c r="M1072" s="229"/>
      <c r="N1072" s="230">
        <f t="shared" si="159"/>
        <v>499954</v>
      </c>
      <c r="O1072" s="230"/>
      <c r="P1072" s="230">
        <f t="shared" si="158"/>
        <v>499954</v>
      </c>
      <c r="Q1072" s="230"/>
    </row>
    <row r="1073" spans="1:17">
      <c r="A1073" s="225">
        <v>3110202</v>
      </c>
      <c r="B1073" s="283" t="s">
        <v>1377</v>
      </c>
      <c r="C1073" s="225" t="s">
        <v>412</v>
      </c>
      <c r="D1073" s="228"/>
      <c r="E1073" s="228"/>
      <c r="F1073" s="228"/>
      <c r="G1073" s="228">
        <v>500000</v>
      </c>
      <c r="H1073" s="228"/>
      <c r="I1073" s="228">
        <f t="shared" si="161"/>
        <v>500000</v>
      </c>
      <c r="J1073" s="228"/>
      <c r="K1073" s="228">
        <f t="shared" ref="K1073:K1077" si="163">I1073+J1073</f>
        <v>500000</v>
      </c>
      <c r="L1073" s="229">
        <v>499954</v>
      </c>
      <c r="M1073" s="229"/>
      <c r="N1073" s="230">
        <f t="shared" si="159"/>
        <v>499954</v>
      </c>
      <c r="O1073" s="230"/>
      <c r="P1073" s="230">
        <f t="shared" si="158"/>
        <v>499954</v>
      </c>
      <c r="Q1073" s="230"/>
    </row>
    <row r="1074" spans="1:17">
      <c r="A1074" s="225">
        <v>3110202</v>
      </c>
      <c r="B1074" s="226" t="s">
        <v>1378</v>
      </c>
      <c r="C1074" s="225" t="s">
        <v>686</v>
      </c>
      <c r="D1074" s="228">
        <v>750000</v>
      </c>
      <c r="E1074" s="228"/>
      <c r="F1074" s="228">
        <f t="shared" ref="F1074:F1075" si="164">SUM(D1074:E1074)</f>
        <v>750000</v>
      </c>
      <c r="G1074" s="228">
        <f>SUM(E1074:F1074)</f>
        <v>750000</v>
      </c>
      <c r="H1074" s="228"/>
      <c r="I1074" s="228">
        <f t="shared" si="161"/>
        <v>750000</v>
      </c>
      <c r="J1074" s="228"/>
      <c r="K1074" s="228">
        <f t="shared" si="163"/>
        <v>750000</v>
      </c>
      <c r="L1074" s="229">
        <v>749974</v>
      </c>
      <c r="M1074" s="229"/>
      <c r="N1074" s="230">
        <f t="shared" si="159"/>
        <v>749974</v>
      </c>
      <c r="O1074" s="230"/>
      <c r="P1074" s="230">
        <f t="shared" si="158"/>
        <v>749974</v>
      </c>
      <c r="Q1074" s="230"/>
    </row>
    <row r="1075" spans="1:17">
      <c r="A1075" s="225">
        <v>3110202</v>
      </c>
      <c r="B1075" s="283" t="s">
        <v>1379</v>
      </c>
      <c r="C1075" s="225" t="s">
        <v>247</v>
      </c>
      <c r="D1075" s="228">
        <v>500000</v>
      </c>
      <c r="E1075" s="228"/>
      <c r="F1075" s="228">
        <f t="shared" si="164"/>
        <v>500000</v>
      </c>
      <c r="G1075" s="228">
        <v>500000</v>
      </c>
      <c r="H1075" s="228"/>
      <c r="I1075" s="228">
        <f t="shared" si="161"/>
        <v>500000</v>
      </c>
      <c r="J1075" s="228"/>
      <c r="K1075" s="228">
        <f t="shared" si="163"/>
        <v>500000</v>
      </c>
      <c r="L1075" s="229">
        <v>458080</v>
      </c>
      <c r="M1075" s="229"/>
      <c r="N1075" s="230">
        <f t="shared" si="159"/>
        <v>458080</v>
      </c>
      <c r="O1075" s="230"/>
      <c r="P1075" s="230">
        <f t="shared" si="158"/>
        <v>458080</v>
      </c>
      <c r="Q1075" s="230"/>
    </row>
    <row r="1076" spans="1:17">
      <c r="A1076" s="225">
        <v>3110202</v>
      </c>
      <c r="B1076" s="240" t="s">
        <v>1380</v>
      </c>
      <c r="C1076" s="225" t="s">
        <v>245</v>
      </c>
      <c r="D1076" s="255"/>
      <c r="E1076" s="255">
        <v>499000</v>
      </c>
      <c r="F1076" s="228">
        <v>0</v>
      </c>
      <c r="G1076" s="228">
        <v>500000</v>
      </c>
      <c r="H1076" s="228"/>
      <c r="I1076" s="228">
        <f t="shared" si="161"/>
        <v>500000</v>
      </c>
      <c r="J1076" s="228"/>
      <c r="K1076" s="228">
        <f t="shared" si="163"/>
        <v>500000</v>
      </c>
      <c r="L1076" s="229">
        <v>499400</v>
      </c>
      <c r="M1076" s="229"/>
      <c r="N1076" s="230">
        <f t="shared" si="159"/>
        <v>499400</v>
      </c>
      <c r="O1076" s="230"/>
      <c r="P1076" s="230">
        <f t="shared" si="158"/>
        <v>499400</v>
      </c>
      <c r="Q1076" s="230"/>
    </row>
    <row r="1077" spans="1:17">
      <c r="A1077" s="225">
        <v>3110202</v>
      </c>
      <c r="B1077" s="240" t="s">
        <v>1381</v>
      </c>
      <c r="C1077" s="225" t="s">
        <v>245</v>
      </c>
      <c r="D1077" s="255"/>
      <c r="E1077" s="255">
        <v>499000</v>
      </c>
      <c r="F1077" s="228">
        <v>0</v>
      </c>
      <c r="G1077" s="228">
        <v>500000</v>
      </c>
      <c r="H1077" s="228"/>
      <c r="I1077" s="228">
        <f t="shared" si="161"/>
        <v>500000</v>
      </c>
      <c r="J1077" s="228"/>
      <c r="K1077" s="228">
        <f t="shared" si="163"/>
        <v>500000</v>
      </c>
      <c r="L1077" s="229">
        <v>481460</v>
      </c>
      <c r="M1077" s="229"/>
      <c r="N1077" s="230">
        <f t="shared" si="159"/>
        <v>481460</v>
      </c>
      <c r="O1077" s="230"/>
      <c r="P1077" s="230">
        <f t="shared" si="158"/>
        <v>481460</v>
      </c>
      <c r="Q1077" s="230"/>
    </row>
    <row r="1078" spans="1:17">
      <c r="A1078" s="225"/>
      <c r="B1078" s="318" t="s">
        <v>1382</v>
      </c>
      <c r="C1078" s="268"/>
      <c r="D1078" s="287"/>
      <c r="E1078" s="287"/>
      <c r="F1078" s="228"/>
      <c r="G1078" s="228"/>
      <c r="H1078" s="228"/>
      <c r="I1078" s="228">
        <f t="shared" si="161"/>
        <v>0</v>
      </c>
      <c r="J1078" s="228"/>
      <c r="K1078" s="228"/>
      <c r="L1078" s="229"/>
      <c r="M1078" s="229"/>
      <c r="N1078" s="230"/>
      <c r="O1078" s="230"/>
      <c r="P1078" s="230">
        <f t="shared" si="158"/>
        <v>0</v>
      </c>
      <c r="Q1078" s="230"/>
    </row>
    <row r="1079" spans="1:17">
      <c r="A1079" s="225">
        <v>3110202</v>
      </c>
      <c r="B1079" s="270" t="s">
        <v>1383</v>
      </c>
      <c r="C1079" s="261" t="s">
        <v>255</v>
      </c>
      <c r="D1079" s="265"/>
      <c r="E1079" s="265"/>
      <c r="F1079" s="265"/>
      <c r="G1079" s="265"/>
      <c r="H1079" s="265"/>
      <c r="I1079" s="261"/>
      <c r="J1079" s="261"/>
      <c r="K1079" s="261"/>
      <c r="L1079" s="415">
        <v>500000</v>
      </c>
      <c r="M1079" s="415"/>
      <c r="N1079" s="230">
        <f t="shared" si="159"/>
        <v>500000</v>
      </c>
      <c r="O1079" s="416"/>
      <c r="P1079" s="230">
        <f t="shared" ref="P1079:P1096" si="165">SUM(N1079,O1079)</f>
        <v>500000</v>
      </c>
      <c r="Q1079" s="230"/>
    </row>
    <row r="1080" spans="1:17">
      <c r="A1080" s="225">
        <v>3110202</v>
      </c>
      <c r="B1080" s="261" t="s">
        <v>1384</v>
      </c>
      <c r="C1080" s="261" t="s">
        <v>500</v>
      </c>
      <c r="D1080" s="265"/>
      <c r="E1080" s="265"/>
      <c r="F1080" s="265"/>
      <c r="G1080" s="265"/>
      <c r="H1080" s="265"/>
      <c r="I1080" s="261"/>
      <c r="J1080" s="261"/>
      <c r="K1080" s="261"/>
      <c r="L1080" s="415">
        <v>600000</v>
      </c>
      <c r="M1080" s="415"/>
      <c r="N1080" s="230">
        <f t="shared" si="159"/>
        <v>600000</v>
      </c>
      <c r="O1080" s="416"/>
      <c r="P1080" s="230">
        <f t="shared" si="165"/>
        <v>600000</v>
      </c>
      <c r="Q1080" s="230"/>
    </row>
    <row r="1081" spans="1:17">
      <c r="A1081" s="225">
        <v>3110202</v>
      </c>
      <c r="B1081" s="261" t="s">
        <v>1385</v>
      </c>
      <c r="C1081" s="261" t="s">
        <v>539</v>
      </c>
      <c r="D1081" s="265"/>
      <c r="E1081" s="265"/>
      <c r="F1081" s="265"/>
      <c r="G1081" s="265"/>
      <c r="H1081" s="265"/>
      <c r="I1081" s="261"/>
      <c r="J1081" s="261"/>
      <c r="K1081" s="261"/>
      <c r="L1081" s="415">
        <v>700000</v>
      </c>
      <c r="M1081" s="415"/>
      <c r="N1081" s="230">
        <f t="shared" si="159"/>
        <v>700000</v>
      </c>
      <c r="O1081" s="416"/>
      <c r="P1081" s="230">
        <f t="shared" si="165"/>
        <v>700000</v>
      </c>
      <c r="Q1081" s="230"/>
    </row>
    <row r="1082" spans="1:17">
      <c r="A1082" s="225">
        <v>3110202</v>
      </c>
      <c r="B1082" s="261" t="s">
        <v>1386</v>
      </c>
      <c r="C1082" s="261" t="s">
        <v>393</v>
      </c>
      <c r="D1082" s="265"/>
      <c r="E1082" s="265"/>
      <c r="F1082" s="265"/>
      <c r="G1082" s="265"/>
      <c r="H1082" s="265"/>
      <c r="I1082" s="261"/>
      <c r="J1082" s="261"/>
      <c r="K1082" s="261"/>
      <c r="L1082" s="415">
        <v>1500000</v>
      </c>
      <c r="M1082" s="415"/>
      <c r="N1082" s="230">
        <f t="shared" si="159"/>
        <v>1500000</v>
      </c>
      <c r="O1082" s="416"/>
      <c r="P1082" s="230">
        <f t="shared" si="165"/>
        <v>1500000</v>
      </c>
      <c r="Q1082" s="230"/>
    </row>
    <row r="1083" spans="1:17">
      <c r="A1083" s="225">
        <v>3110202</v>
      </c>
      <c r="B1083" s="261" t="s">
        <v>1387</v>
      </c>
      <c r="C1083" s="261" t="s">
        <v>393</v>
      </c>
      <c r="D1083" s="265"/>
      <c r="E1083" s="265"/>
      <c r="F1083" s="265"/>
      <c r="G1083" s="265"/>
      <c r="H1083" s="265"/>
      <c r="I1083" s="261"/>
      <c r="J1083" s="261"/>
      <c r="K1083" s="261"/>
      <c r="L1083" s="415">
        <v>1500000</v>
      </c>
      <c r="M1083" s="415"/>
      <c r="N1083" s="230">
        <f t="shared" si="159"/>
        <v>1500000</v>
      </c>
      <c r="O1083" s="416"/>
      <c r="P1083" s="230">
        <f t="shared" si="165"/>
        <v>1500000</v>
      </c>
      <c r="Q1083" s="230"/>
    </row>
    <row r="1084" spans="1:17">
      <c r="A1084" s="225">
        <v>3110202</v>
      </c>
      <c r="B1084" s="261" t="s">
        <v>1388</v>
      </c>
      <c r="C1084" s="261" t="s">
        <v>239</v>
      </c>
      <c r="D1084" s="265"/>
      <c r="E1084" s="265"/>
      <c r="F1084" s="265"/>
      <c r="G1084" s="265"/>
      <c r="H1084" s="265"/>
      <c r="I1084" s="261"/>
      <c r="J1084" s="261"/>
      <c r="K1084" s="261"/>
      <c r="L1084" s="415">
        <v>500000</v>
      </c>
      <c r="M1084" s="415"/>
      <c r="N1084" s="230">
        <f t="shared" si="159"/>
        <v>500000</v>
      </c>
      <c r="O1084" s="416"/>
      <c r="P1084" s="230">
        <f t="shared" si="165"/>
        <v>500000</v>
      </c>
      <c r="Q1084" s="230"/>
    </row>
    <row r="1085" spans="1:17">
      <c r="A1085" s="225">
        <v>3110202</v>
      </c>
      <c r="B1085" s="261" t="s">
        <v>1389</v>
      </c>
      <c r="C1085" s="261" t="s">
        <v>239</v>
      </c>
      <c r="D1085" s="265"/>
      <c r="E1085" s="265"/>
      <c r="F1085" s="265"/>
      <c r="G1085" s="265"/>
      <c r="H1085" s="265"/>
      <c r="I1085" s="261"/>
      <c r="J1085" s="261"/>
      <c r="K1085" s="261"/>
      <c r="L1085" s="415">
        <v>500000</v>
      </c>
      <c r="M1085" s="415"/>
      <c r="N1085" s="230">
        <f t="shared" si="159"/>
        <v>500000</v>
      </c>
      <c r="O1085" s="416"/>
      <c r="P1085" s="230">
        <f t="shared" si="165"/>
        <v>500000</v>
      </c>
      <c r="Q1085" s="230"/>
    </row>
    <row r="1086" spans="1:17">
      <c r="A1086" s="225">
        <v>3110202</v>
      </c>
      <c r="B1086" s="261" t="s">
        <v>1390</v>
      </c>
      <c r="C1086" s="261" t="s">
        <v>239</v>
      </c>
      <c r="D1086" s="265"/>
      <c r="E1086" s="265"/>
      <c r="F1086" s="265"/>
      <c r="G1086" s="265"/>
      <c r="H1086" s="265"/>
      <c r="I1086" s="261"/>
      <c r="J1086" s="261"/>
      <c r="K1086" s="261"/>
      <c r="L1086" s="415">
        <v>500000</v>
      </c>
      <c r="M1086" s="415"/>
      <c r="N1086" s="230">
        <f t="shared" si="159"/>
        <v>500000</v>
      </c>
      <c r="O1086" s="416"/>
      <c r="P1086" s="230">
        <f t="shared" si="165"/>
        <v>500000</v>
      </c>
      <c r="Q1086" s="230"/>
    </row>
    <row r="1087" spans="1:17">
      <c r="A1087" s="225">
        <v>3110202</v>
      </c>
      <c r="B1087" s="261" t="s">
        <v>1391</v>
      </c>
      <c r="C1087" s="261" t="s">
        <v>516</v>
      </c>
      <c r="D1087" s="265"/>
      <c r="E1087" s="265"/>
      <c r="F1087" s="265"/>
      <c r="G1087" s="265"/>
      <c r="H1087" s="265"/>
      <c r="I1087" s="261"/>
      <c r="J1087" s="261"/>
      <c r="K1087" s="261"/>
      <c r="L1087" s="415">
        <v>500000</v>
      </c>
      <c r="M1087" s="415"/>
      <c r="N1087" s="230">
        <f t="shared" si="159"/>
        <v>500000</v>
      </c>
      <c r="O1087" s="416"/>
      <c r="P1087" s="230">
        <f t="shared" si="165"/>
        <v>500000</v>
      </c>
      <c r="Q1087" s="230"/>
    </row>
    <row r="1088" spans="1:17">
      <c r="A1088" s="225">
        <v>3110202</v>
      </c>
      <c r="B1088" s="261" t="s">
        <v>1392</v>
      </c>
      <c r="C1088" s="261" t="s">
        <v>516</v>
      </c>
      <c r="D1088" s="265"/>
      <c r="E1088" s="265"/>
      <c r="F1088" s="265"/>
      <c r="G1088" s="265"/>
      <c r="H1088" s="265"/>
      <c r="I1088" s="261"/>
      <c r="J1088" s="261"/>
      <c r="K1088" s="261"/>
      <c r="L1088" s="415">
        <v>500000</v>
      </c>
      <c r="M1088" s="415"/>
      <c r="N1088" s="230">
        <f t="shared" si="159"/>
        <v>500000</v>
      </c>
      <c r="O1088" s="416"/>
      <c r="P1088" s="230">
        <f t="shared" si="165"/>
        <v>500000</v>
      </c>
      <c r="Q1088" s="230"/>
    </row>
    <row r="1089" spans="1:17">
      <c r="A1089" s="225">
        <v>3110202</v>
      </c>
      <c r="B1089" s="261" t="s">
        <v>1393</v>
      </c>
      <c r="C1089" s="261" t="s">
        <v>253</v>
      </c>
      <c r="D1089" s="265"/>
      <c r="E1089" s="265"/>
      <c r="F1089" s="265"/>
      <c r="G1089" s="265"/>
      <c r="H1089" s="265"/>
      <c r="I1089" s="261"/>
      <c r="J1089" s="261"/>
      <c r="K1089" s="261"/>
      <c r="L1089" s="415">
        <v>600000</v>
      </c>
      <c r="M1089" s="415"/>
      <c r="N1089" s="230">
        <f t="shared" si="159"/>
        <v>600000</v>
      </c>
      <c r="O1089" s="416"/>
      <c r="P1089" s="230">
        <f t="shared" si="165"/>
        <v>600000</v>
      </c>
      <c r="Q1089" s="230"/>
    </row>
    <row r="1090" spans="1:17">
      <c r="A1090" s="225">
        <v>3110202</v>
      </c>
      <c r="B1090" s="261" t="s">
        <v>1394</v>
      </c>
      <c r="C1090" s="261" t="s">
        <v>253</v>
      </c>
      <c r="D1090" s="265"/>
      <c r="E1090" s="265"/>
      <c r="F1090" s="265"/>
      <c r="G1090" s="265"/>
      <c r="H1090" s="265"/>
      <c r="I1090" s="261"/>
      <c r="J1090" s="261"/>
      <c r="K1090" s="261"/>
      <c r="L1090" s="415">
        <v>600000</v>
      </c>
      <c r="M1090" s="415"/>
      <c r="N1090" s="230">
        <f t="shared" si="159"/>
        <v>600000</v>
      </c>
      <c r="O1090" s="416"/>
      <c r="P1090" s="230">
        <f t="shared" si="165"/>
        <v>600000</v>
      </c>
      <c r="Q1090" s="230"/>
    </row>
    <row r="1091" spans="1:17">
      <c r="A1091" s="225">
        <v>3110202</v>
      </c>
      <c r="B1091" s="261" t="s">
        <v>1395</v>
      </c>
      <c r="C1091" s="261" t="s">
        <v>253</v>
      </c>
      <c r="D1091" s="265"/>
      <c r="E1091" s="265"/>
      <c r="F1091" s="265"/>
      <c r="G1091" s="265"/>
      <c r="H1091" s="265"/>
      <c r="I1091" s="261"/>
      <c r="J1091" s="261"/>
      <c r="K1091" s="261"/>
      <c r="L1091" s="415">
        <v>600000</v>
      </c>
      <c r="M1091" s="415"/>
      <c r="N1091" s="230">
        <f t="shared" si="159"/>
        <v>600000</v>
      </c>
      <c r="O1091" s="416"/>
      <c r="P1091" s="230">
        <f t="shared" si="165"/>
        <v>600000</v>
      </c>
      <c r="Q1091" s="230"/>
    </row>
    <row r="1092" spans="1:17">
      <c r="A1092" s="225">
        <v>3110202</v>
      </c>
      <c r="B1092" s="261" t="s">
        <v>1396</v>
      </c>
      <c r="C1092" s="261" t="s">
        <v>253</v>
      </c>
      <c r="D1092" s="265"/>
      <c r="E1092" s="265"/>
      <c r="F1092" s="265"/>
      <c r="G1092" s="265"/>
      <c r="H1092" s="265"/>
      <c r="I1092" s="261"/>
      <c r="J1092" s="261"/>
      <c r="K1092" s="261"/>
      <c r="L1092" s="415">
        <v>600000</v>
      </c>
      <c r="M1092" s="415"/>
      <c r="N1092" s="230">
        <f t="shared" si="159"/>
        <v>600000</v>
      </c>
      <c r="O1092" s="416"/>
      <c r="P1092" s="230">
        <f t="shared" si="165"/>
        <v>600000</v>
      </c>
      <c r="Q1092" s="230"/>
    </row>
    <row r="1093" spans="1:17" ht="40.5">
      <c r="A1093" s="225">
        <v>3110202</v>
      </c>
      <c r="B1093" s="261" t="s">
        <v>1397</v>
      </c>
      <c r="C1093" s="261" t="s">
        <v>237</v>
      </c>
      <c r="D1093" s="417"/>
      <c r="E1093" s="417"/>
      <c r="F1093" s="417"/>
      <c r="G1093" s="417"/>
      <c r="H1093" s="417"/>
      <c r="I1093" s="261"/>
      <c r="J1093" s="261"/>
      <c r="K1093" s="261"/>
      <c r="L1093" s="415"/>
      <c r="M1093" s="415"/>
      <c r="N1093" s="230">
        <v>0</v>
      </c>
      <c r="O1093" s="416">
        <v>4500000</v>
      </c>
      <c r="P1093" s="230">
        <f t="shared" si="165"/>
        <v>4500000</v>
      </c>
      <c r="Q1093" s="230"/>
    </row>
    <row r="1094" spans="1:17">
      <c r="A1094" s="225">
        <v>3110202</v>
      </c>
      <c r="B1094" s="261" t="s">
        <v>1398</v>
      </c>
      <c r="C1094" s="261" t="s">
        <v>595</v>
      </c>
      <c r="D1094" s="265"/>
      <c r="E1094" s="265"/>
      <c r="F1094" s="265"/>
      <c r="G1094" s="265"/>
      <c r="H1094" s="265"/>
      <c r="I1094" s="261"/>
      <c r="J1094" s="261"/>
      <c r="K1094" s="261"/>
      <c r="L1094" s="415">
        <v>500000</v>
      </c>
      <c r="M1094" s="415"/>
      <c r="N1094" s="230">
        <f>SUM(L1094:M1094)</f>
        <v>500000</v>
      </c>
      <c r="O1094" s="416"/>
      <c r="P1094" s="230">
        <f t="shared" si="165"/>
        <v>500000</v>
      </c>
      <c r="Q1094" s="230"/>
    </row>
    <row r="1095" spans="1:17">
      <c r="A1095" s="225">
        <v>3110202</v>
      </c>
      <c r="B1095" s="261" t="s">
        <v>1399</v>
      </c>
      <c r="C1095" s="261" t="s">
        <v>412</v>
      </c>
      <c r="D1095" s="265"/>
      <c r="E1095" s="265"/>
      <c r="F1095" s="265"/>
      <c r="G1095" s="265"/>
      <c r="H1095" s="265"/>
      <c r="I1095" s="261"/>
      <c r="J1095" s="261"/>
      <c r="K1095" s="261"/>
      <c r="L1095" s="415">
        <v>1000000</v>
      </c>
      <c r="M1095" s="415"/>
      <c r="N1095" s="230">
        <f>SUM(L1095:M1095)</f>
        <v>1000000</v>
      </c>
      <c r="O1095" s="416"/>
      <c r="P1095" s="230">
        <f t="shared" si="165"/>
        <v>1000000</v>
      </c>
      <c r="Q1095" s="230"/>
    </row>
    <row r="1096" spans="1:17">
      <c r="A1096" s="225">
        <v>3110202</v>
      </c>
      <c r="B1096" s="259" t="s">
        <v>1400</v>
      </c>
      <c r="C1096" s="261" t="s">
        <v>389</v>
      </c>
      <c r="D1096" s="265"/>
      <c r="E1096" s="265"/>
      <c r="F1096" s="265"/>
      <c r="G1096" s="265"/>
      <c r="H1096" s="265"/>
      <c r="I1096" s="261"/>
      <c r="J1096" s="261"/>
      <c r="K1096" s="261"/>
      <c r="L1096" s="415">
        <v>1000000</v>
      </c>
      <c r="M1096" s="415"/>
      <c r="N1096" s="230">
        <f>SUM(L1096:M1096)</f>
        <v>1000000</v>
      </c>
      <c r="O1096" s="416"/>
      <c r="P1096" s="230">
        <f t="shared" si="165"/>
        <v>1000000</v>
      </c>
      <c r="Q1096" s="230"/>
    </row>
    <row r="1097" spans="1:17" s="262" customFormat="1">
      <c r="A1097" s="254"/>
      <c r="B1097" s="418" t="s">
        <v>1401</v>
      </c>
      <c r="C1097" s="419"/>
      <c r="D1097" s="265"/>
      <c r="E1097" s="265"/>
      <c r="F1097" s="265"/>
      <c r="G1097" s="265"/>
      <c r="H1097" s="265"/>
      <c r="I1097" s="419"/>
      <c r="J1097" s="419"/>
      <c r="K1097" s="419"/>
      <c r="L1097" s="420"/>
      <c r="M1097" s="420"/>
      <c r="N1097" s="321"/>
      <c r="O1097" s="421"/>
      <c r="P1097" s="321"/>
      <c r="Q1097" s="321"/>
    </row>
    <row r="1098" spans="1:17">
      <c r="A1098" s="225">
        <v>3110202</v>
      </c>
      <c r="B1098" s="261" t="s">
        <v>1402</v>
      </c>
      <c r="C1098" s="261" t="s">
        <v>251</v>
      </c>
      <c r="D1098" s="265"/>
      <c r="E1098" s="265"/>
      <c r="F1098" s="265"/>
      <c r="G1098" s="265"/>
      <c r="H1098" s="265"/>
      <c r="I1098" s="261"/>
      <c r="J1098" s="261"/>
      <c r="K1098" s="261"/>
      <c r="L1098" s="415"/>
      <c r="M1098" s="415"/>
      <c r="N1098" s="230"/>
      <c r="O1098" s="416"/>
      <c r="P1098" s="230"/>
      <c r="Q1098" s="230">
        <v>500000</v>
      </c>
    </row>
    <row r="1099" spans="1:17">
      <c r="A1099" s="225">
        <v>3110202</v>
      </c>
      <c r="B1099" s="261" t="s">
        <v>1403</v>
      </c>
      <c r="C1099" s="261" t="s">
        <v>492</v>
      </c>
      <c r="D1099" s="265"/>
      <c r="E1099" s="265"/>
      <c r="F1099" s="265"/>
      <c r="G1099" s="265"/>
      <c r="H1099" s="265"/>
      <c r="I1099" s="261"/>
      <c r="J1099" s="261"/>
      <c r="K1099" s="261"/>
      <c r="L1099" s="415"/>
      <c r="M1099" s="415"/>
      <c r="N1099" s="230"/>
      <c r="O1099" s="416"/>
      <c r="P1099" s="230"/>
      <c r="Q1099" s="230">
        <v>500000</v>
      </c>
    </row>
    <row r="1100" spans="1:17">
      <c r="A1100" s="225">
        <v>3110202</v>
      </c>
      <c r="B1100" s="261" t="s">
        <v>1404</v>
      </c>
      <c r="C1100" s="261" t="s">
        <v>243</v>
      </c>
      <c r="D1100" s="265"/>
      <c r="E1100" s="265"/>
      <c r="F1100" s="265"/>
      <c r="G1100" s="265"/>
      <c r="H1100" s="265"/>
      <c r="I1100" s="261"/>
      <c r="J1100" s="261"/>
      <c r="K1100" s="261"/>
      <c r="L1100" s="415"/>
      <c r="M1100" s="415"/>
      <c r="N1100" s="230"/>
      <c r="O1100" s="416"/>
      <c r="P1100" s="230"/>
      <c r="Q1100" s="230">
        <v>500000</v>
      </c>
    </row>
    <row r="1101" spans="1:17">
      <c r="A1101" s="225">
        <v>3110202</v>
      </c>
      <c r="B1101" s="261" t="s">
        <v>1405</v>
      </c>
      <c r="C1101" s="261" t="s">
        <v>765</v>
      </c>
      <c r="D1101" s="265"/>
      <c r="E1101" s="265"/>
      <c r="F1101" s="265"/>
      <c r="G1101" s="265"/>
      <c r="H1101" s="265"/>
      <c r="I1101" s="261"/>
      <c r="J1101" s="261"/>
      <c r="K1101" s="261"/>
      <c r="L1101" s="415"/>
      <c r="M1101" s="415"/>
      <c r="N1101" s="230"/>
      <c r="O1101" s="416"/>
      <c r="P1101" s="230"/>
      <c r="Q1101" s="230">
        <v>500000</v>
      </c>
    </row>
    <row r="1102" spans="1:17">
      <c r="A1102" s="225">
        <v>3110202</v>
      </c>
      <c r="B1102" s="261" t="s">
        <v>1406</v>
      </c>
      <c r="C1102" s="261" t="s">
        <v>765</v>
      </c>
      <c r="D1102" s="265"/>
      <c r="E1102" s="265"/>
      <c r="F1102" s="265"/>
      <c r="G1102" s="265"/>
      <c r="H1102" s="265"/>
      <c r="I1102" s="261"/>
      <c r="J1102" s="261"/>
      <c r="K1102" s="261"/>
      <c r="L1102" s="415"/>
      <c r="M1102" s="415"/>
      <c r="N1102" s="230"/>
      <c r="O1102" s="416"/>
      <c r="P1102" s="230"/>
      <c r="Q1102" s="230">
        <v>500000</v>
      </c>
    </row>
    <row r="1103" spans="1:17">
      <c r="A1103" s="225">
        <v>3110202</v>
      </c>
      <c r="B1103" s="261" t="s">
        <v>1407</v>
      </c>
      <c r="C1103" s="261" t="s">
        <v>765</v>
      </c>
      <c r="D1103" s="265"/>
      <c r="E1103" s="265"/>
      <c r="F1103" s="265"/>
      <c r="G1103" s="265"/>
      <c r="H1103" s="265"/>
      <c r="I1103" s="261"/>
      <c r="J1103" s="261"/>
      <c r="K1103" s="261"/>
      <c r="L1103" s="415"/>
      <c r="M1103" s="415"/>
      <c r="N1103" s="230"/>
      <c r="O1103" s="416"/>
      <c r="P1103" s="230"/>
      <c r="Q1103" s="230">
        <v>500000</v>
      </c>
    </row>
    <row r="1104" spans="1:17">
      <c r="A1104" s="225">
        <v>3110202</v>
      </c>
      <c r="B1104" s="261" t="s">
        <v>1408</v>
      </c>
      <c r="C1104" s="261" t="s">
        <v>765</v>
      </c>
      <c r="D1104" s="265"/>
      <c r="E1104" s="265"/>
      <c r="F1104" s="265"/>
      <c r="G1104" s="265"/>
      <c r="H1104" s="265"/>
      <c r="I1104" s="261"/>
      <c r="J1104" s="261"/>
      <c r="K1104" s="261"/>
      <c r="L1104" s="415"/>
      <c r="M1104" s="415"/>
      <c r="N1104" s="230"/>
      <c r="O1104" s="416"/>
      <c r="P1104" s="230"/>
      <c r="Q1104" s="230">
        <v>500000</v>
      </c>
    </row>
    <row r="1105" spans="1:17">
      <c r="A1105" s="225">
        <v>3110202</v>
      </c>
      <c r="B1105" s="261" t="s">
        <v>1409</v>
      </c>
      <c r="C1105" s="261" t="s">
        <v>765</v>
      </c>
      <c r="D1105" s="265"/>
      <c r="E1105" s="265"/>
      <c r="F1105" s="265"/>
      <c r="G1105" s="265"/>
      <c r="H1105" s="265"/>
      <c r="I1105" s="261"/>
      <c r="J1105" s="261"/>
      <c r="K1105" s="261"/>
      <c r="L1105" s="415"/>
      <c r="M1105" s="415"/>
      <c r="N1105" s="230"/>
      <c r="O1105" s="416"/>
      <c r="P1105" s="230"/>
      <c r="Q1105" s="230">
        <v>500000</v>
      </c>
    </row>
    <row r="1106" spans="1:17">
      <c r="A1106" s="225">
        <v>3110202</v>
      </c>
      <c r="B1106" s="261" t="s">
        <v>1410</v>
      </c>
      <c r="C1106" s="261" t="s">
        <v>765</v>
      </c>
      <c r="D1106" s="265"/>
      <c r="E1106" s="265"/>
      <c r="F1106" s="265"/>
      <c r="G1106" s="265"/>
      <c r="H1106" s="265"/>
      <c r="I1106" s="261"/>
      <c r="J1106" s="261"/>
      <c r="K1106" s="261"/>
      <c r="L1106" s="415"/>
      <c r="M1106" s="415"/>
      <c r="N1106" s="230"/>
      <c r="O1106" s="416"/>
      <c r="P1106" s="230"/>
      <c r="Q1106" s="230">
        <v>500000</v>
      </c>
    </row>
    <row r="1107" spans="1:17">
      <c r="A1107" s="225">
        <v>3110202</v>
      </c>
      <c r="B1107" s="261" t="s">
        <v>1411</v>
      </c>
      <c r="C1107" s="261" t="s">
        <v>765</v>
      </c>
      <c r="D1107" s="265"/>
      <c r="E1107" s="265"/>
      <c r="F1107" s="265"/>
      <c r="G1107" s="265"/>
      <c r="H1107" s="265"/>
      <c r="I1107" s="261"/>
      <c r="J1107" s="261"/>
      <c r="K1107" s="261"/>
      <c r="L1107" s="415"/>
      <c r="M1107" s="415"/>
      <c r="N1107" s="230"/>
      <c r="O1107" s="416"/>
      <c r="P1107" s="230"/>
      <c r="Q1107" s="230">
        <v>500000</v>
      </c>
    </row>
    <row r="1108" spans="1:17">
      <c r="A1108" s="225">
        <v>3110202</v>
      </c>
      <c r="B1108" s="261" t="s">
        <v>1412</v>
      </c>
      <c r="C1108" s="261" t="s">
        <v>765</v>
      </c>
      <c r="D1108" s="265"/>
      <c r="E1108" s="265"/>
      <c r="F1108" s="265"/>
      <c r="G1108" s="265"/>
      <c r="H1108" s="265"/>
      <c r="I1108" s="261"/>
      <c r="J1108" s="261"/>
      <c r="K1108" s="261"/>
      <c r="L1108" s="415"/>
      <c r="M1108" s="415"/>
      <c r="N1108" s="230"/>
      <c r="O1108" s="416"/>
      <c r="P1108" s="230"/>
      <c r="Q1108" s="230">
        <v>500000</v>
      </c>
    </row>
    <row r="1109" spans="1:17">
      <c r="A1109" s="225">
        <v>3110202</v>
      </c>
      <c r="B1109" s="261" t="s">
        <v>1413</v>
      </c>
      <c r="C1109" s="261" t="s">
        <v>249</v>
      </c>
      <c r="D1109" s="265"/>
      <c r="E1109" s="265"/>
      <c r="F1109" s="265"/>
      <c r="G1109" s="265"/>
      <c r="H1109" s="265"/>
      <c r="I1109" s="261"/>
      <c r="J1109" s="261"/>
      <c r="K1109" s="261"/>
      <c r="L1109" s="415"/>
      <c r="M1109" s="415"/>
      <c r="N1109" s="230"/>
      <c r="O1109" s="416"/>
      <c r="P1109" s="230"/>
      <c r="Q1109" s="230">
        <v>1200000</v>
      </c>
    </row>
    <row r="1110" spans="1:17">
      <c r="A1110" s="225">
        <v>3110202</v>
      </c>
      <c r="B1110" s="261" t="s">
        <v>1414</v>
      </c>
      <c r="C1110" s="261" t="s">
        <v>595</v>
      </c>
      <c r="D1110" s="265"/>
      <c r="E1110" s="265"/>
      <c r="F1110" s="265"/>
      <c r="G1110" s="265"/>
      <c r="H1110" s="265"/>
      <c r="I1110" s="261"/>
      <c r="J1110" s="261"/>
      <c r="K1110" s="261"/>
      <c r="L1110" s="415"/>
      <c r="M1110" s="415"/>
      <c r="N1110" s="230"/>
      <c r="O1110" s="416"/>
      <c r="P1110" s="230"/>
      <c r="Q1110" s="230">
        <v>700000</v>
      </c>
    </row>
    <row r="1111" spans="1:17">
      <c r="A1111" s="225">
        <v>3110202</v>
      </c>
      <c r="B1111" s="261" t="s">
        <v>1415</v>
      </c>
      <c r="C1111" s="261" t="s">
        <v>595</v>
      </c>
      <c r="D1111" s="265"/>
      <c r="E1111" s="265"/>
      <c r="F1111" s="265"/>
      <c r="G1111" s="265"/>
      <c r="H1111" s="265"/>
      <c r="I1111" s="261"/>
      <c r="J1111" s="261"/>
      <c r="K1111" s="261"/>
      <c r="L1111" s="415"/>
      <c r="M1111" s="415"/>
      <c r="N1111" s="230"/>
      <c r="O1111" s="416"/>
      <c r="P1111" s="230"/>
      <c r="Q1111" s="230">
        <v>600000</v>
      </c>
    </row>
    <row r="1112" spans="1:17">
      <c r="A1112" s="225">
        <v>3110202</v>
      </c>
      <c r="B1112" s="261" t="s">
        <v>1416</v>
      </c>
      <c r="C1112" s="261" t="s">
        <v>595</v>
      </c>
      <c r="D1112" s="265"/>
      <c r="E1112" s="265"/>
      <c r="F1112" s="265"/>
      <c r="G1112" s="265"/>
      <c r="H1112" s="265"/>
      <c r="I1112" s="261"/>
      <c r="J1112" s="261"/>
      <c r="K1112" s="261"/>
      <c r="L1112" s="415"/>
      <c r="M1112" s="415"/>
      <c r="N1112" s="230"/>
      <c r="O1112" s="416"/>
      <c r="P1112" s="230"/>
      <c r="Q1112" s="230">
        <v>600000</v>
      </c>
    </row>
    <row r="1113" spans="1:17">
      <c r="A1113" s="225">
        <v>3110202</v>
      </c>
      <c r="B1113" s="261" t="s">
        <v>1417</v>
      </c>
      <c r="C1113" s="261" t="s">
        <v>516</v>
      </c>
      <c r="D1113" s="265"/>
      <c r="E1113" s="265"/>
      <c r="F1113" s="265"/>
      <c r="G1113" s="265"/>
      <c r="H1113" s="265"/>
      <c r="I1113" s="261"/>
      <c r="J1113" s="261"/>
      <c r="K1113" s="261"/>
      <c r="L1113" s="415"/>
      <c r="M1113" s="415"/>
      <c r="N1113" s="230"/>
      <c r="O1113" s="416"/>
      <c r="P1113" s="230"/>
      <c r="Q1113" s="230">
        <v>500000</v>
      </c>
    </row>
    <row r="1114" spans="1:17">
      <c r="A1114" s="225">
        <v>3110202</v>
      </c>
      <c r="B1114" s="261" t="s">
        <v>1418</v>
      </c>
      <c r="C1114" s="261" t="s">
        <v>516</v>
      </c>
      <c r="D1114" s="265"/>
      <c r="E1114" s="265"/>
      <c r="F1114" s="265"/>
      <c r="G1114" s="265"/>
      <c r="H1114" s="265"/>
      <c r="I1114" s="261"/>
      <c r="J1114" s="261"/>
      <c r="K1114" s="261"/>
      <c r="L1114" s="415"/>
      <c r="M1114" s="415"/>
      <c r="N1114" s="230"/>
      <c r="O1114" s="416"/>
      <c r="P1114" s="230"/>
      <c r="Q1114" s="230">
        <v>500000</v>
      </c>
    </row>
    <row r="1115" spans="1:17">
      <c r="A1115" s="225">
        <v>3110202</v>
      </c>
      <c r="B1115" s="261" t="s">
        <v>1419</v>
      </c>
      <c r="C1115" s="261" t="s">
        <v>516</v>
      </c>
      <c r="D1115" s="265"/>
      <c r="E1115" s="265"/>
      <c r="F1115" s="265"/>
      <c r="G1115" s="265"/>
      <c r="H1115" s="265"/>
      <c r="I1115" s="261"/>
      <c r="J1115" s="261"/>
      <c r="K1115" s="261"/>
      <c r="L1115" s="415"/>
      <c r="M1115" s="415"/>
      <c r="N1115" s="230"/>
      <c r="O1115" s="416"/>
      <c r="P1115" s="230"/>
      <c r="Q1115" s="230">
        <v>500000</v>
      </c>
    </row>
    <row r="1116" spans="1:17">
      <c r="A1116" s="225">
        <v>3110202</v>
      </c>
      <c r="B1116" s="261" t="s">
        <v>1420</v>
      </c>
      <c r="C1116" s="261" t="s">
        <v>516</v>
      </c>
      <c r="D1116" s="265"/>
      <c r="E1116" s="265"/>
      <c r="F1116" s="265"/>
      <c r="G1116" s="265"/>
      <c r="H1116" s="265"/>
      <c r="I1116" s="261"/>
      <c r="J1116" s="261"/>
      <c r="K1116" s="261"/>
      <c r="L1116" s="415"/>
      <c r="M1116" s="415"/>
      <c r="N1116" s="230"/>
      <c r="O1116" s="416"/>
      <c r="P1116" s="230"/>
      <c r="Q1116" s="230">
        <v>500000</v>
      </c>
    </row>
    <row r="1117" spans="1:17">
      <c r="A1117" s="225">
        <v>3110202</v>
      </c>
      <c r="B1117" s="261" t="s">
        <v>1421</v>
      </c>
      <c r="C1117" s="261" t="s">
        <v>516</v>
      </c>
      <c r="D1117" s="265"/>
      <c r="E1117" s="265"/>
      <c r="F1117" s="265"/>
      <c r="G1117" s="265"/>
      <c r="H1117" s="265"/>
      <c r="I1117" s="261"/>
      <c r="J1117" s="261"/>
      <c r="K1117" s="261"/>
      <c r="L1117" s="415"/>
      <c r="M1117" s="415"/>
      <c r="N1117" s="230"/>
      <c r="O1117" s="416"/>
      <c r="P1117" s="230"/>
      <c r="Q1117" s="230">
        <v>500000</v>
      </c>
    </row>
    <row r="1118" spans="1:17">
      <c r="A1118" s="225">
        <v>3110202</v>
      </c>
      <c r="B1118" s="261" t="s">
        <v>1422</v>
      </c>
      <c r="C1118" s="261" t="s">
        <v>754</v>
      </c>
      <c r="D1118" s="265"/>
      <c r="E1118" s="265"/>
      <c r="F1118" s="265"/>
      <c r="G1118" s="265"/>
      <c r="H1118" s="265"/>
      <c r="I1118" s="261"/>
      <c r="J1118" s="261"/>
      <c r="K1118" s="261"/>
      <c r="L1118" s="415"/>
      <c r="M1118" s="415"/>
      <c r="N1118" s="230"/>
      <c r="O1118" s="416"/>
      <c r="P1118" s="230"/>
      <c r="Q1118" s="230">
        <v>500000</v>
      </c>
    </row>
    <row r="1119" spans="1:17">
      <c r="A1119" s="225">
        <v>3110202</v>
      </c>
      <c r="B1119" s="261" t="s">
        <v>1423</v>
      </c>
      <c r="C1119" s="261" t="s">
        <v>754</v>
      </c>
      <c r="D1119" s="265"/>
      <c r="E1119" s="265"/>
      <c r="F1119" s="265"/>
      <c r="G1119" s="265"/>
      <c r="H1119" s="265"/>
      <c r="I1119" s="261"/>
      <c r="J1119" s="261"/>
      <c r="K1119" s="261"/>
      <c r="L1119" s="415"/>
      <c r="M1119" s="415"/>
      <c r="N1119" s="230"/>
      <c r="O1119" s="416"/>
      <c r="P1119" s="230"/>
      <c r="Q1119" s="230">
        <v>500000</v>
      </c>
    </row>
    <row r="1120" spans="1:17">
      <c r="A1120" s="225">
        <v>3110202</v>
      </c>
      <c r="B1120" s="261" t="s">
        <v>1424</v>
      </c>
      <c r="C1120" s="261" t="s">
        <v>332</v>
      </c>
      <c r="D1120" s="265"/>
      <c r="E1120" s="265"/>
      <c r="F1120" s="265"/>
      <c r="G1120" s="265"/>
      <c r="H1120" s="265"/>
      <c r="I1120" s="261"/>
      <c r="J1120" s="261"/>
      <c r="K1120" s="261"/>
      <c r="L1120" s="415"/>
      <c r="M1120" s="415"/>
      <c r="N1120" s="230"/>
      <c r="O1120" s="416"/>
      <c r="P1120" s="230"/>
      <c r="Q1120" s="230">
        <v>800000</v>
      </c>
    </row>
    <row r="1121" spans="1:17">
      <c r="A1121" s="225">
        <v>3110202</v>
      </c>
      <c r="B1121" s="261" t="s">
        <v>1425</v>
      </c>
      <c r="C1121" s="261" t="s">
        <v>332</v>
      </c>
      <c r="D1121" s="265"/>
      <c r="E1121" s="265"/>
      <c r="F1121" s="265"/>
      <c r="G1121" s="265"/>
      <c r="H1121" s="265"/>
      <c r="I1121" s="261"/>
      <c r="J1121" s="261"/>
      <c r="K1121" s="261"/>
      <c r="L1121" s="415"/>
      <c r="M1121" s="415"/>
      <c r="N1121" s="230"/>
      <c r="O1121" s="416"/>
      <c r="P1121" s="230"/>
      <c r="Q1121" s="230">
        <v>800000</v>
      </c>
    </row>
    <row r="1122" spans="1:17">
      <c r="A1122" s="225">
        <v>3110202</v>
      </c>
      <c r="B1122" s="261" t="s">
        <v>1426</v>
      </c>
      <c r="C1122" s="261" t="s">
        <v>253</v>
      </c>
      <c r="D1122" s="265"/>
      <c r="E1122" s="265"/>
      <c r="F1122" s="265"/>
      <c r="G1122" s="265"/>
      <c r="H1122" s="265"/>
      <c r="I1122" s="261"/>
      <c r="J1122" s="261"/>
      <c r="K1122" s="261"/>
      <c r="L1122" s="415"/>
      <c r="M1122" s="415"/>
      <c r="N1122" s="230"/>
      <c r="O1122" s="416"/>
      <c r="P1122" s="230"/>
      <c r="Q1122" s="230">
        <v>650000</v>
      </c>
    </row>
    <row r="1123" spans="1:17">
      <c r="A1123" s="225">
        <v>3110202</v>
      </c>
      <c r="B1123" s="261" t="s">
        <v>1427</v>
      </c>
      <c r="C1123" s="261" t="s">
        <v>253</v>
      </c>
      <c r="D1123" s="265"/>
      <c r="E1123" s="265"/>
      <c r="F1123" s="265"/>
      <c r="G1123" s="265"/>
      <c r="H1123" s="265"/>
      <c r="I1123" s="261"/>
      <c r="J1123" s="261"/>
      <c r="K1123" s="261"/>
      <c r="L1123" s="415"/>
      <c r="M1123" s="415"/>
      <c r="N1123" s="230"/>
      <c r="O1123" s="416"/>
      <c r="P1123" s="230"/>
      <c r="Q1123" s="230">
        <v>650000</v>
      </c>
    </row>
    <row r="1124" spans="1:17">
      <c r="A1124" s="225">
        <v>3110202</v>
      </c>
      <c r="B1124" s="261" t="s">
        <v>1428</v>
      </c>
      <c r="C1124" s="261" t="s">
        <v>253</v>
      </c>
      <c r="D1124" s="265"/>
      <c r="E1124" s="265"/>
      <c r="F1124" s="265"/>
      <c r="G1124" s="265"/>
      <c r="H1124" s="265"/>
      <c r="I1124" s="261"/>
      <c r="J1124" s="261"/>
      <c r="K1124" s="261"/>
      <c r="L1124" s="415"/>
      <c r="M1124" s="415"/>
      <c r="N1124" s="230"/>
      <c r="O1124" s="416"/>
      <c r="P1124" s="230"/>
      <c r="Q1124" s="230">
        <v>650000</v>
      </c>
    </row>
    <row r="1125" spans="1:17">
      <c r="A1125" s="215"/>
      <c r="B1125" s="290" t="s">
        <v>230</v>
      </c>
      <c r="C1125" s="290"/>
      <c r="D1125" s="265">
        <f>SUM(D1063:D1076)</f>
        <v>2950000</v>
      </c>
      <c r="E1125" s="265">
        <f>SUM(E1063:E1076)</f>
        <v>1397000</v>
      </c>
      <c r="F1125" s="265">
        <f>SUM(F1063:F1076)</f>
        <v>2250000</v>
      </c>
      <c r="G1125" s="265">
        <f>SUM(G1061:G1077)</f>
        <v>8250000</v>
      </c>
      <c r="H1125" s="265">
        <f>SUM(H1061:H1077)</f>
        <v>1000000</v>
      </c>
      <c r="I1125" s="265">
        <f>SUM(I1061:I1077)</f>
        <v>9250000</v>
      </c>
      <c r="J1125" s="265">
        <f>SUM(J1061:J1077)</f>
        <v>0</v>
      </c>
      <c r="K1125" s="265">
        <f>SUM(K1061:K1077)</f>
        <v>9250000</v>
      </c>
      <c r="L1125" s="214">
        <f>SUM(L1060:L1096)</f>
        <v>21331180</v>
      </c>
      <c r="M1125" s="214">
        <f>SUM(M1060:M1096)</f>
        <v>-500000</v>
      </c>
      <c r="N1125" s="238">
        <f>SUM(N1060:N1096)</f>
        <v>20831180</v>
      </c>
      <c r="O1125" s="238">
        <f>SUM(O1060:O1096)</f>
        <v>4500000</v>
      </c>
      <c r="P1125" s="238">
        <f t="shared" ref="P1125:P1153" si="166">SUM(N1125,O1125)</f>
        <v>25331180</v>
      </c>
      <c r="Q1125" s="238">
        <f>SUM(Q1061:Q1124)</f>
        <v>15650000</v>
      </c>
    </row>
    <row r="1126" spans="1:17">
      <c r="A1126" s="422"/>
      <c r="B1126" s="248" t="s">
        <v>1429</v>
      </c>
      <c r="C1126" s="248"/>
      <c r="D1126" s="313"/>
      <c r="E1126" s="313"/>
      <c r="F1126" s="313"/>
      <c r="G1126" s="313"/>
      <c r="H1126" s="313"/>
      <c r="I1126" s="313">
        <f>G1126+H1126</f>
        <v>0</v>
      </c>
      <c r="J1126" s="313"/>
      <c r="K1126" s="313"/>
      <c r="L1126" s="344"/>
      <c r="M1126" s="344"/>
      <c r="N1126" s="345"/>
      <c r="O1126" s="345"/>
      <c r="P1126" s="345">
        <f t="shared" si="166"/>
        <v>0</v>
      </c>
      <c r="Q1126" s="345">
        <f>SUM(O1126,P1126)</f>
        <v>0</v>
      </c>
    </row>
    <row r="1127" spans="1:17">
      <c r="A1127" s="225"/>
      <c r="B1127" s="254" t="s">
        <v>1430</v>
      </c>
      <c r="C1127" s="254"/>
      <c r="D1127" s="228"/>
      <c r="E1127" s="228"/>
      <c r="F1127" s="228"/>
      <c r="G1127" s="228"/>
      <c r="H1127" s="228"/>
      <c r="I1127" s="228"/>
      <c r="J1127" s="228"/>
      <c r="K1127" s="228"/>
      <c r="L1127" s="229"/>
      <c r="M1127" s="229"/>
      <c r="N1127" s="230"/>
      <c r="O1127" s="230"/>
      <c r="P1127" s="230">
        <f t="shared" si="166"/>
        <v>0</v>
      </c>
      <c r="Q1127" s="230">
        <f>SUM(O1127,P1127)</f>
        <v>0</v>
      </c>
    </row>
    <row r="1128" spans="1:17">
      <c r="A1128" s="225">
        <v>3110202</v>
      </c>
      <c r="B1128" s="225" t="s">
        <v>1431</v>
      </c>
      <c r="C1128" s="261" t="s">
        <v>255</v>
      </c>
      <c r="D1128" s="228"/>
      <c r="E1128" s="228"/>
      <c r="F1128" s="228"/>
      <c r="G1128" s="228">
        <v>7000000</v>
      </c>
      <c r="H1128" s="228">
        <v>-7000000</v>
      </c>
      <c r="I1128" s="228">
        <f>G1128+H1128</f>
        <v>0</v>
      </c>
      <c r="J1128" s="228"/>
      <c r="K1128" s="228">
        <f t="shared" ref="K1128" si="167">I1128+J1128</f>
        <v>0</v>
      </c>
      <c r="L1128" s="423">
        <v>10000000</v>
      </c>
      <c r="M1128" s="423"/>
      <c r="N1128" s="424">
        <f>SUM(L1128:M1128)</f>
        <v>10000000</v>
      </c>
      <c r="O1128" s="424"/>
      <c r="P1128" s="424">
        <f t="shared" si="166"/>
        <v>10000000</v>
      </c>
      <c r="Q1128" s="424"/>
    </row>
    <row r="1129" spans="1:17">
      <c r="A1129" s="225">
        <v>3110202</v>
      </c>
      <c r="B1129" s="225" t="s">
        <v>1432</v>
      </c>
      <c r="C1129" s="261" t="s">
        <v>255</v>
      </c>
      <c r="D1129" s="228"/>
      <c r="E1129" s="228"/>
      <c r="F1129" s="228"/>
      <c r="G1129" s="228"/>
      <c r="H1129" s="228"/>
      <c r="I1129" s="228"/>
      <c r="J1129" s="228"/>
      <c r="K1129" s="228"/>
      <c r="L1129" s="423">
        <v>0</v>
      </c>
      <c r="M1129" s="423">
        <v>10000000</v>
      </c>
      <c r="N1129" s="424">
        <f>SUM(L1129:M1129)</f>
        <v>10000000</v>
      </c>
      <c r="O1129" s="424"/>
      <c r="P1129" s="424">
        <f t="shared" si="166"/>
        <v>10000000</v>
      </c>
      <c r="Q1129" s="424"/>
    </row>
    <row r="1130" spans="1:17">
      <c r="A1130" s="225">
        <v>3110202</v>
      </c>
      <c r="B1130" s="225" t="s">
        <v>1433</v>
      </c>
      <c r="C1130" s="261" t="s">
        <v>541</v>
      </c>
      <c r="D1130" s="228"/>
      <c r="E1130" s="228"/>
      <c r="F1130" s="228"/>
      <c r="G1130" s="228"/>
      <c r="H1130" s="228"/>
      <c r="I1130" s="228"/>
      <c r="J1130" s="228"/>
      <c r="K1130" s="228"/>
      <c r="L1130" s="423">
        <v>0</v>
      </c>
      <c r="M1130" s="423">
        <v>10000000</v>
      </c>
      <c r="N1130" s="424">
        <f>SUM(L1130:M1130)</f>
        <v>10000000</v>
      </c>
      <c r="O1130" s="424"/>
      <c r="P1130" s="424">
        <f t="shared" si="166"/>
        <v>10000000</v>
      </c>
      <c r="Q1130" s="424"/>
    </row>
    <row r="1131" spans="1:17">
      <c r="A1131" s="254">
        <v>3110202</v>
      </c>
      <c r="B1131" s="318" t="s">
        <v>1434</v>
      </c>
      <c r="C1131" s="240"/>
      <c r="D1131" s="228"/>
      <c r="E1131" s="228"/>
      <c r="F1131" s="228"/>
      <c r="G1131" s="228"/>
      <c r="H1131" s="228"/>
      <c r="I1131" s="228">
        <f>G1131+H1131</f>
        <v>0</v>
      </c>
      <c r="J1131" s="228"/>
      <c r="K1131" s="228"/>
      <c r="L1131" s="229"/>
      <c r="M1131" s="229"/>
      <c r="N1131" s="424"/>
      <c r="O1131" s="230"/>
      <c r="P1131" s="424">
        <f t="shared" si="166"/>
        <v>0</v>
      </c>
      <c r="Q1131" s="424"/>
    </row>
    <row r="1132" spans="1:17">
      <c r="A1132" s="225">
        <v>3110202</v>
      </c>
      <c r="B1132" s="226" t="s">
        <v>1435</v>
      </c>
      <c r="C1132" s="225" t="s">
        <v>422</v>
      </c>
      <c r="D1132" s="228">
        <v>1900000</v>
      </c>
      <c r="E1132" s="228"/>
      <c r="F1132" s="228">
        <f>SUM(D1132:E1132)</f>
        <v>1900000</v>
      </c>
      <c r="G1132" s="228">
        <f>SUM(E1132:F1132)</f>
        <v>1900000</v>
      </c>
      <c r="H1132" s="228"/>
      <c r="I1132" s="228">
        <f>G1132+H1132</f>
        <v>1900000</v>
      </c>
      <c r="J1132" s="228"/>
      <c r="K1132" s="228">
        <f>I1132+J1132</f>
        <v>1900000</v>
      </c>
      <c r="L1132" s="229">
        <v>1899548</v>
      </c>
      <c r="M1132" s="229"/>
      <c r="N1132" s="424">
        <f t="shared" ref="N1132:N1153" si="168">SUM(L1132:M1132)</f>
        <v>1899548</v>
      </c>
      <c r="O1132" s="230"/>
      <c r="P1132" s="424">
        <f t="shared" si="166"/>
        <v>1899548</v>
      </c>
      <c r="Q1132" s="424"/>
    </row>
    <row r="1133" spans="1:17">
      <c r="A1133" s="225">
        <v>3110202</v>
      </c>
      <c r="B1133" s="226" t="s">
        <v>1436</v>
      </c>
      <c r="C1133" s="225" t="s">
        <v>422</v>
      </c>
      <c r="D1133" s="228">
        <v>586760</v>
      </c>
      <c r="E1133" s="228">
        <f>-D1133</f>
        <v>-586760</v>
      </c>
      <c r="F1133" s="228">
        <f>SUM(D1133:E1133)</f>
        <v>0</v>
      </c>
      <c r="G1133" s="228">
        <v>1000000</v>
      </c>
      <c r="H1133" s="228"/>
      <c r="I1133" s="228">
        <f>G1133+H1133</f>
        <v>1000000</v>
      </c>
      <c r="J1133" s="228"/>
      <c r="K1133" s="228">
        <f>I1133+J1133</f>
        <v>1000000</v>
      </c>
      <c r="L1133" s="229">
        <v>995300</v>
      </c>
      <c r="M1133" s="229"/>
      <c r="N1133" s="424">
        <f t="shared" si="168"/>
        <v>995300</v>
      </c>
      <c r="O1133" s="230"/>
      <c r="P1133" s="424">
        <f t="shared" si="166"/>
        <v>995300</v>
      </c>
      <c r="Q1133" s="424"/>
    </row>
    <row r="1134" spans="1:17">
      <c r="A1134" s="225">
        <v>3110202</v>
      </c>
      <c r="B1134" s="225" t="s">
        <v>1437</v>
      </c>
      <c r="C1134" s="225" t="s">
        <v>422</v>
      </c>
      <c r="D1134" s="287"/>
      <c r="E1134" s="287"/>
      <c r="F1134" s="287"/>
      <c r="G1134" s="287"/>
      <c r="H1134" s="287"/>
      <c r="I1134" s="287"/>
      <c r="J1134" s="287"/>
      <c r="K1134" s="287"/>
      <c r="L1134" s="229">
        <v>1500000</v>
      </c>
      <c r="M1134" s="229"/>
      <c r="N1134" s="424">
        <f t="shared" si="168"/>
        <v>1500000</v>
      </c>
      <c r="O1134" s="230"/>
      <c r="P1134" s="424">
        <f t="shared" si="166"/>
        <v>1500000</v>
      </c>
      <c r="Q1134" s="424"/>
    </row>
    <row r="1135" spans="1:17">
      <c r="A1135" s="225">
        <v>3110202</v>
      </c>
      <c r="B1135" s="283" t="s">
        <v>1438</v>
      </c>
      <c r="C1135" s="225" t="s">
        <v>765</v>
      </c>
      <c r="D1135" s="228">
        <v>1500000</v>
      </c>
      <c r="E1135" s="228"/>
      <c r="F1135" s="228">
        <f>SUM(D1135:E1135)</f>
        <v>1500000</v>
      </c>
      <c r="G1135" s="228">
        <f>SUM(E1135:F1135)</f>
        <v>1500000</v>
      </c>
      <c r="H1135" s="228"/>
      <c r="I1135" s="228">
        <f>G1135+H1135</f>
        <v>1500000</v>
      </c>
      <c r="J1135" s="228"/>
      <c r="K1135" s="228">
        <f>I1135+J1135</f>
        <v>1500000</v>
      </c>
      <c r="L1135" s="423">
        <v>1497100</v>
      </c>
      <c r="M1135" s="423"/>
      <c r="N1135" s="424">
        <f t="shared" si="168"/>
        <v>1497100</v>
      </c>
      <c r="O1135" s="424"/>
      <c r="P1135" s="424">
        <f t="shared" si="166"/>
        <v>1497100</v>
      </c>
      <c r="Q1135" s="424"/>
    </row>
    <row r="1136" spans="1:17">
      <c r="A1136" s="225">
        <v>3110202</v>
      </c>
      <c r="B1136" s="225" t="s">
        <v>1439</v>
      </c>
      <c r="C1136" s="225" t="s">
        <v>627</v>
      </c>
      <c r="D1136" s="287"/>
      <c r="E1136" s="287"/>
      <c r="F1136" s="287"/>
      <c r="G1136" s="287"/>
      <c r="H1136" s="287"/>
      <c r="I1136" s="287"/>
      <c r="J1136" s="287"/>
      <c r="K1136" s="287"/>
      <c r="L1136" s="229">
        <v>5000000</v>
      </c>
      <c r="M1136" s="229"/>
      <c r="N1136" s="424">
        <f t="shared" si="168"/>
        <v>5000000</v>
      </c>
      <c r="O1136" s="230"/>
      <c r="P1136" s="424">
        <f t="shared" si="166"/>
        <v>5000000</v>
      </c>
      <c r="Q1136" s="424"/>
    </row>
    <row r="1137" spans="1:17">
      <c r="A1137" s="225">
        <v>3110202</v>
      </c>
      <c r="B1137" s="225" t="s">
        <v>1440</v>
      </c>
      <c r="C1137" s="225" t="s">
        <v>251</v>
      </c>
      <c r="D1137" s="255">
        <v>2000000</v>
      </c>
      <c r="E1137" s="255"/>
      <c r="F1137" s="228">
        <f>SUM(D1137:E1137)</f>
        <v>2000000</v>
      </c>
      <c r="G1137" s="228">
        <v>2000000</v>
      </c>
      <c r="H1137" s="228"/>
      <c r="I1137" s="228">
        <f>G1137+H1137</f>
        <v>2000000</v>
      </c>
      <c r="J1137" s="228"/>
      <c r="K1137" s="228">
        <f>I1137+J1137</f>
        <v>2000000</v>
      </c>
      <c r="L1137" s="229">
        <v>1999305</v>
      </c>
      <c r="M1137" s="229"/>
      <c r="N1137" s="424">
        <f t="shared" si="168"/>
        <v>1999305</v>
      </c>
      <c r="O1137" s="230"/>
      <c r="P1137" s="424">
        <f t="shared" si="166"/>
        <v>1999305</v>
      </c>
      <c r="Q1137" s="424"/>
    </row>
    <row r="1138" spans="1:17">
      <c r="A1138" s="225">
        <v>3110202</v>
      </c>
      <c r="B1138" s="225" t="s">
        <v>1441</v>
      </c>
      <c r="C1138" s="225" t="s">
        <v>379</v>
      </c>
      <c r="D1138" s="287"/>
      <c r="E1138" s="287"/>
      <c r="F1138" s="287"/>
      <c r="G1138" s="287"/>
      <c r="H1138" s="287"/>
      <c r="I1138" s="287"/>
      <c r="J1138" s="287"/>
      <c r="K1138" s="287"/>
      <c r="L1138" s="229">
        <v>500000</v>
      </c>
      <c r="M1138" s="229"/>
      <c r="N1138" s="424">
        <f t="shared" si="168"/>
        <v>500000</v>
      </c>
      <c r="O1138" s="230"/>
      <c r="P1138" s="424">
        <f t="shared" si="166"/>
        <v>500000</v>
      </c>
      <c r="Q1138" s="424"/>
    </row>
    <row r="1139" spans="1:17">
      <c r="A1139" s="225">
        <v>3110202</v>
      </c>
      <c r="B1139" s="226" t="s">
        <v>1442</v>
      </c>
      <c r="C1139" s="225" t="s">
        <v>393</v>
      </c>
      <c r="D1139" s="228"/>
      <c r="E1139" s="228"/>
      <c r="F1139" s="228"/>
      <c r="G1139" s="228">
        <v>1000000</v>
      </c>
      <c r="H1139" s="228"/>
      <c r="I1139" s="228">
        <f>G1139+H1139</f>
        <v>1000000</v>
      </c>
      <c r="J1139" s="228"/>
      <c r="K1139" s="228">
        <f>I1139+J1139</f>
        <v>1000000</v>
      </c>
      <c r="L1139" s="229">
        <v>999800</v>
      </c>
      <c r="M1139" s="229"/>
      <c r="N1139" s="424">
        <f t="shared" si="168"/>
        <v>999800</v>
      </c>
      <c r="O1139" s="230"/>
      <c r="P1139" s="424">
        <f t="shared" si="166"/>
        <v>999800</v>
      </c>
      <c r="Q1139" s="424"/>
    </row>
    <row r="1140" spans="1:17">
      <c r="A1140" s="225">
        <v>3110202</v>
      </c>
      <c r="B1140" s="226" t="s">
        <v>1443</v>
      </c>
      <c r="C1140" s="225" t="s">
        <v>451</v>
      </c>
      <c r="D1140" s="228">
        <v>924000</v>
      </c>
      <c r="E1140" s="228"/>
      <c r="F1140" s="228">
        <f>SUM(D1140:E1140)</f>
        <v>924000</v>
      </c>
      <c r="G1140" s="228">
        <f>SUM(E1140:F1140)</f>
        <v>924000</v>
      </c>
      <c r="H1140" s="228"/>
      <c r="I1140" s="228">
        <f>G1140+H1140</f>
        <v>924000</v>
      </c>
      <c r="J1140" s="228"/>
      <c r="K1140" s="228">
        <f>I1140+J1140</f>
        <v>924000</v>
      </c>
      <c r="L1140" s="229">
        <v>921900</v>
      </c>
      <c r="M1140" s="229"/>
      <c r="N1140" s="424">
        <f t="shared" si="168"/>
        <v>921900</v>
      </c>
      <c r="O1140" s="230"/>
      <c r="P1140" s="424">
        <f t="shared" si="166"/>
        <v>921900</v>
      </c>
      <c r="Q1140" s="424"/>
    </row>
    <row r="1141" spans="1:17">
      <c r="A1141" s="225">
        <v>3110202</v>
      </c>
      <c r="B1141" s="226" t="s">
        <v>1444</v>
      </c>
      <c r="C1141" s="225" t="s">
        <v>239</v>
      </c>
      <c r="D1141" s="228"/>
      <c r="E1141" s="228"/>
      <c r="F1141" s="228"/>
      <c r="G1141" s="228">
        <v>0</v>
      </c>
      <c r="H1141" s="228">
        <v>2000000</v>
      </c>
      <c r="I1141" s="228">
        <f>G1141+H1141</f>
        <v>2000000</v>
      </c>
      <c r="J1141" s="228"/>
      <c r="K1141" s="228">
        <f>I1141+J1141</f>
        <v>2000000</v>
      </c>
      <c r="L1141" s="229">
        <v>1999930</v>
      </c>
      <c r="M1141" s="229">
        <v>-1999930</v>
      </c>
      <c r="N1141" s="424">
        <f t="shared" si="168"/>
        <v>0</v>
      </c>
      <c r="O1141" s="230"/>
      <c r="P1141" s="424">
        <f t="shared" si="166"/>
        <v>0</v>
      </c>
      <c r="Q1141" s="424"/>
    </row>
    <row r="1142" spans="1:17">
      <c r="A1142" s="225">
        <v>3110202</v>
      </c>
      <c r="B1142" s="226" t="s">
        <v>1445</v>
      </c>
      <c r="C1142" s="425" t="s">
        <v>239</v>
      </c>
      <c r="D1142" s="228"/>
      <c r="E1142" s="228"/>
      <c r="F1142" s="228"/>
      <c r="G1142" s="228"/>
      <c r="H1142" s="228"/>
      <c r="I1142" s="228"/>
      <c r="J1142" s="228"/>
      <c r="K1142" s="228"/>
      <c r="L1142" s="229">
        <v>2500000</v>
      </c>
      <c r="M1142" s="229"/>
      <c r="N1142" s="424">
        <f t="shared" si="168"/>
        <v>2500000</v>
      </c>
      <c r="O1142" s="230">
        <v>-2500000</v>
      </c>
      <c r="P1142" s="424">
        <f t="shared" si="166"/>
        <v>0</v>
      </c>
      <c r="Q1142" s="424"/>
    </row>
    <row r="1143" spans="1:17">
      <c r="A1143" s="225">
        <v>3110202</v>
      </c>
      <c r="B1143" s="426" t="s">
        <v>1446</v>
      </c>
      <c r="C1143" s="425" t="s">
        <v>239</v>
      </c>
      <c r="D1143" s="255"/>
      <c r="E1143" s="255"/>
      <c r="F1143" s="228"/>
      <c r="G1143" s="228"/>
      <c r="H1143" s="228"/>
      <c r="I1143" s="228"/>
      <c r="J1143" s="228">
        <v>500000</v>
      </c>
      <c r="K1143" s="228">
        <v>0</v>
      </c>
      <c r="L1143" s="229">
        <v>3000000</v>
      </c>
      <c r="M1143" s="229"/>
      <c r="N1143" s="424">
        <f t="shared" si="168"/>
        <v>3000000</v>
      </c>
      <c r="O1143" s="230">
        <v>-3000000</v>
      </c>
      <c r="P1143" s="424">
        <f t="shared" si="166"/>
        <v>0</v>
      </c>
      <c r="Q1143" s="424"/>
    </row>
    <row r="1144" spans="1:17">
      <c r="A1144" s="225">
        <v>3110202</v>
      </c>
      <c r="B1144" s="225" t="s">
        <v>1447</v>
      </c>
      <c r="C1144" s="225" t="s">
        <v>744</v>
      </c>
      <c r="D1144" s="287"/>
      <c r="E1144" s="287"/>
      <c r="F1144" s="287"/>
      <c r="G1144" s="287"/>
      <c r="H1144" s="287"/>
      <c r="I1144" s="287"/>
      <c r="J1144" s="287"/>
      <c r="K1144" s="287"/>
      <c r="L1144" s="229">
        <v>2500000</v>
      </c>
      <c r="M1144" s="229"/>
      <c r="N1144" s="424">
        <f t="shared" si="168"/>
        <v>2500000</v>
      </c>
      <c r="O1144" s="230"/>
      <c r="P1144" s="424">
        <f t="shared" si="166"/>
        <v>2500000</v>
      </c>
      <c r="Q1144" s="424"/>
    </row>
    <row r="1145" spans="1:17">
      <c r="A1145" s="225">
        <v>3110202</v>
      </c>
      <c r="B1145" s="225" t="s">
        <v>1448</v>
      </c>
      <c r="C1145" s="225" t="s">
        <v>744</v>
      </c>
      <c r="D1145" s="287"/>
      <c r="E1145" s="287"/>
      <c r="F1145" s="287"/>
      <c r="G1145" s="287"/>
      <c r="H1145" s="287"/>
      <c r="I1145" s="287"/>
      <c r="J1145" s="287"/>
      <c r="K1145" s="287"/>
      <c r="L1145" s="229">
        <v>2500000</v>
      </c>
      <c r="M1145" s="229"/>
      <c r="N1145" s="424">
        <f t="shared" si="168"/>
        <v>2500000</v>
      </c>
      <c r="O1145" s="230"/>
      <c r="P1145" s="424">
        <f t="shared" si="166"/>
        <v>2500000</v>
      </c>
      <c r="Q1145" s="424"/>
    </row>
    <row r="1146" spans="1:17">
      <c r="A1146" s="225">
        <v>3110202</v>
      </c>
      <c r="B1146" s="225" t="s">
        <v>1449</v>
      </c>
      <c r="C1146" s="225" t="s">
        <v>744</v>
      </c>
      <c r="D1146" s="287"/>
      <c r="E1146" s="287"/>
      <c r="F1146" s="287"/>
      <c r="G1146" s="287"/>
      <c r="H1146" s="287"/>
      <c r="I1146" s="287"/>
      <c r="J1146" s="287"/>
      <c r="K1146" s="287"/>
      <c r="L1146" s="229">
        <v>3100000</v>
      </c>
      <c r="M1146" s="229"/>
      <c r="N1146" s="424">
        <f t="shared" si="168"/>
        <v>3100000</v>
      </c>
      <c r="O1146" s="230"/>
      <c r="P1146" s="424">
        <f t="shared" si="166"/>
        <v>3100000</v>
      </c>
      <c r="Q1146" s="424"/>
    </row>
    <row r="1147" spans="1:17">
      <c r="A1147" s="225">
        <v>3110202</v>
      </c>
      <c r="B1147" s="226" t="s">
        <v>1450</v>
      </c>
      <c r="C1147" s="225" t="s">
        <v>457</v>
      </c>
      <c r="D1147" s="255">
        <v>2000000</v>
      </c>
      <c r="E1147" s="255"/>
      <c r="F1147" s="228">
        <f>SUM(D1147:E1147)</f>
        <v>2000000</v>
      </c>
      <c r="G1147" s="228">
        <f>SUM(E1147:F1147)</f>
        <v>2000000</v>
      </c>
      <c r="H1147" s="228"/>
      <c r="I1147" s="228">
        <f>G1147+H1147</f>
        <v>2000000</v>
      </c>
      <c r="J1147" s="228"/>
      <c r="K1147" s="228">
        <f>I1147+J1147</f>
        <v>2000000</v>
      </c>
      <c r="L1147" s="229">
        <v>1738196</v>
      </c>
      <c r="M1147" s="229"/>
      <c r="N1147" s="424">
        <f t="shared" si="168"/>
        <v>1738196</v>
      </c>
      <c r="O1147" s="230"/>
      <c r="P1147" s="424">
        <f t="shared" si="166"/>
        <v>1738196</v>
      </c>
      <c r="Q1147" s="424"/>
    </row>
    <row r="1148" spans="1:17">
      <c r="A1148" s="225">
        <v>3110202</v>
      </c>
      <c r="B1148" s="226" t="s">
        <v>1451</v>
      </c>
      <c r="C1148" s="225" t="s">
        <v>692</v>
      </c>
      <c r="D1148" s="228"/>
      <c r="E1148" s="228"/>
      <c r="F1148" s="228"/>
      <c r="G1148" s="228">
        <v>3500000</v>
      </c>
      <c r="H1148" s="228"/>
      <c r="I1148" s="228">
        <f>G1148+H1148</f>
        <v>3500000</v>
      </c>
      <c r="J1148" s="228"/>
      <c r="K1148" s="228">
        <f>I1148+J1148</f>
        <v>3500000</v>
      </c>
      <c r="L1148" s="229">
        <v>3388700</v>
      </c>
      <c r="M1148" s="229"/>
      <c r="N1148" s="424">
        <f t="shared" si="168"/>
        <v>3388700</v>
      </c>
      <c r="O1148" s="230"/>
      <c r="P1148" s="424">
        <f t="shared" si="166"/>
        <v>3388700</v>
      </c>
      <c r="Q1148" s="424"/>
    </row>
    <row r="1149" spans="1:17">
      <c r="A1149" s="225">
        <v>3110202</v>
      </c>
      <c r="B1149" s="226" t="s">
        <v>1452</v>
      </c>
      <c r="C1149" s="225" t="s">
        <v>373</v>
      </c>
      <c r="D1149" s="228"/>
      <c r="E1149" s="228"/>
      <c r="F1149" s="228"/>
      <c r="G1149" s="228">
        <v>1000000</v>
      </c>
      <c r="H1149" s="228"/>
      <c r="I1149" s="228">
        <f>G1149+H1149</f>
        <v>1000000</v>
      </c>
      <c r="J1149" s="228"/>
      <c r="K1149" s="228">
        <f>I1149+J1149</f>
        <v>1000000</v>
      </c>
      <c r="L1149" s="229">
        <v>952150</v>
      </c>
      <c r="M1149" s="229"/>
      <c r="N1149" s="424">
        <f t="shared" si="168"/>
        <v>952150</v>
      </c>
      <c r="O1149" s="230"/>
      <c r="P1149" s="424">
        <f t="shared" si="166"/>
        <v>952150</v>
      </c>
      <c r="Q1149" s="424"/>
    </row>
    <row r="1150" spans="1:17">
      <c r="A1150" s="225">
        <v>3110202</v>
      </c>
      <c r="B1150" s="226" t="s">
        <v>1453</v>
      </c>
      <c r="C1150" s="225" t="s">
        <v>247</v>
      </c>
      <c r="D1150" s="255"/>
      <c r="E1150" s="228">
        <v>2500000</v>
      </c>
      <c r="F1150" s="228">
        <f>SUM(D1150:E1150)</f>
        <v>2500000</v>
      </c>
      <c r="G1150" s="228">
        <v>2500000</v>
      </c>
      <c r="H1150" s="228"/>
      <c r="I1150" s="228">
        <f>G1150+H1150</f>
        <v>2500000</v>
      </c>
      <c r="J1150" s="228"/>
      <c r="K1150" s="228">
        <f>I1150+J1150</f>
        <v>2500000</v>
      </c>
      <c r="L1150" s="229">
        <v>2155796</v>
      </c>
      <c r="M1150" s="229"/>
      <c r="N1150" s="424">
        <f t="shared" si="168"/>
        <v>2155796</v>
      </c>
      <c r="O1150" s="230"/>
      <c r="P1150" s="424">
        <f t="shared" si="166"/>
        <v>2155796</v>
      </c>
      <c r="Q1150" s="424"/>
    </row>
    <row r="1151" spans="1:17">
      <c r="A1151" s="225">
        <v>3110202</v>
      </c>
      <c r="B1151" s="225" t="s">
        <v>1454</v>
      </c>
      <c r="C1151" s="225" t="s">
        <v>247</v>
      </c>
      <c r="D1151" s="287"/>
      <c r="E1151" s="287"/>
      <c r="F1151" s="287"/>
      <c r="G1151" s="287"/>
      <c r="H1151" s="287"/>
      <c r="I1151" s="287"/>
      <c r="J1151" s="287"/>
      <c r="K1151" s="287"/>
      <c r="L1151" s="229">
        <v>700000</v>
      </c>
      <c r="M1151" s="229"/>
      <c r="N1151" s="424">
        <f t="shared" si="168"/>
        <v>700000</v>
      </c>
      <c r="O1151" s="230"/>
      <c r="P1151" s="424">
        <f t="shared" si="166"/>
        <v>700000</v>
      </c>
      <c r="Q1151" s="424"/>
    </row>
    <row r="1152" spans="1:17">
      <c r="A1152" s="225">
        <v>3110202</v>
      </c>
      <c r="B1152" s="225" t="s">
        <v>1455</v>
      </c>
      <c r="C1152" s="225" t="s">
        <v>758</v>
      </c>
      <c r="D1152" s="287"/>
      <c r="E1152" s="287"/>
      <c r="F1152" s="287"/>
      <c r="G1152" s="287"/>
      <c r="H1152" s="287"/>
      <c r="I1152" s="287"/>
      <c r="J1152" s="287"/>
      <c r="K1152" s="287"/>
      <c r="L1152" s="229">
        <v>2500000</v>
      </c>
      <c r="M1152" s="229"/>
      <c r="N1152" s="424">
        <f t="shared" si="168"/>
        <v>2500000</v>
      </c>
      <c r="O1152" s="230"/>
      <c r="P1152" s="424">
        <f t="shared" si="166"/>
        <v>2500000</v>
      </c>
      <c r="Q1152" s="424"/>
    </row>
    <row r="1153" spans="1:17">
      <c r="A1153" s="225">
        <v>3110202</v>
      </c>
      <c r="B1153" s="283" t="s">
        <v>1456</v>
      </c>
      <c r="C1153" s="225" t="s">
        <v>245</v>
      </c>
      <c r="D1153" s="228">
        <v>1250000</v>
      </c>
      <c r="E1153" s="228"/>
      <c r="F1153" s="228">
        <f>SUM(D1153:E1153)</f>
        <v>1250000</v>
      </c>
      <c r="G1153" s="228">
        <v>1750000</v>
      </c>
      <c r="H1153" s="228"/>
      <c r="I1153" s="228">
        <f>G1153+H1153</f>
        <v>1750000</v>
      </c>
      <c r="J1153" s="228"/>
      <c r="K1153" s="228">
        <f>I1153+J1153</f>
        <v>1750000</v>
      </c>
      <c r="L1153" s="229">
        <v>1749000</v>
      </c>
      <c r="M1153" s="229"/>
      <c r="N1153" s="424">
        <f t="shared" si="168"/>
        <v>1749000</v>
      </c>
      <c r="O1153" s="230"/>
      <c r="P1153" s="424">
        <f t="shared" si="166"/>
        <v>1749000</v>
      </c>
      <c r="Q1153" s="424"/>
    </row>
    <row r="1154" spans="1:17">
      <c r="A1154" s="225"/>
      <c r="B1154" s="225" t="s">
        <v>1457</v>
      </c>
      <c r="C1154" s="225"/>
      <c r="D1154" s="228"/>
      <c r="E1154" s="228"/>
      <c r="F1154" s="228"/>
      <c r="G1154" s="228"/>
      <c r="H1154" s="228"/>
      <c r="I1154" s="228"/>
      <c r="J1154" s="228"/>
      <c r="K1154" s="228"/>
      <c r="L1154" s="229"/>
      <c r="M1154" s="229"/>
      <c r="N1154" s="424"/>
      <c r="O1154" s="230"/>
      <c r="P1154" s="424"/>
      <c r="Q1154" s="424"/>
    </row>
    <row r="1155" spans="1:17">
      <c r="A1155" s="225">
        <v>3110202</v>
      </c>
      <c r="B1155" s="225" t="s">
        <v>1458</v>
      </c>
      <c r="C1155" s="225" t="s">
        <v>422</v>
      </c>
      <c r="D1155" s="228"/>
      <c r="E1155" s="228"/>
      <c r="F1155" s="228"/>
      <c r="G1155" s="228"/>
      <c r="H1155" s="228"/>
      <c r="I1155" s="228"/>
      <c r="J1155" s="228"/>
      <c r="K1155" s="228"/>
      <c r="L1155" s="229"/>
      <c r="M1155" s="229"/>
      <c r="N1155" s="424"/>
      <c r="O1155" s="230"/>
      <c r="P1155" s="424"/>
      <c r="Q1155" s="424">
        <v>1000000</v>
      </c>
    </row>
    <row r="1156" spans="1:17">
      <c r="A1156" s="225">
        <v>3110202</v>
      </c>
      <c r="B1156" s="225" t="s">
        <v>1459</v>
      </c>
      <c r="C1156" s="225" t="s">
        <v>243</v>
      </c>
      <c r="D1156" s="228"/>
      <c r="E1156" s="228"/>
      <c r="F1156" s="228"/>
      <c r="G1156" s="228"/>
      <c r="H1156" s="228"/>
      <c r="I1156" s="228"/>
      <c r="J1156" s="228"/>
      <c r="K1156" s="228"/>
      <c r="L1156" s="229"/>
      <c r="M1156" s="229"/>
      <c r="N1156" s="424"/>
      <c r="O1156" s="230"/>
      <c r="P1156" s="424"/>
      <c r="Q1156" s="424">
        <v>2000000</v>
      </c>
    </row>
    <row r="1157" spans="1:17">
      <c r="A1157" s="225">
        <v>3110202</v>
      </c>
      <c r="B1157" s="225" t="s">
        <v>1460</v>
      </c>
      <c r="C1157" s="225" t="s">
        <v>765</v>
      </c>
      <c r="D1157" s="228"/>
      <c r="E1157" s="228"/>
      <c r="F1157" s="228"/>
      <c r="G1157" s="228"/>
      <c r="H1157" s="228"/>
      <c r="I1157" s="228"/>
      <c r="J1157" s="228"/>
      <c r="K1157" s="228"/>
      <c r="L1157" s="229"/>
      <c r="M1157" s="229"/>
      <c r="N1157" s="424"/>
      <c r="O1157" s="230"/>
      <c r="P1157" s="424"/>
      <c r="Q1157" s="424">
        <v>2000000</v>
      </c>
    </row>
    <row r="1158" spans="1:17">
      <c r="A1158" s="225">
        <v>3110202</v>
      </c>
      <c r="B1158" s="225" t="s">
        <v>1461</v>
      </c>
      <c r="C1158" s="225" t="s">
        <v>389</v>
      </c>
      <c r="D1158" s="228"/>
      <c r="E1158" s="228"/>
      <c r="F1158" s="228"/>
      <c r="G1158" s="228"/>
      <c r="H1158" s="228"/>
      <c r="I1158" s="228"/>
      <c r="J1158" s="228"/>
      <c r="K1158" s="228"/>
      <c r="L1158" s="229"/>
      <c r="M1158" s="229"/>
      <c r="N1158" s="424"/>
      <c r="O1158" s="230"/>
      <c r="P1158" s="424"/>
      <c r="Q1158" s="424">
        <v>2500000</v>
      </c>
    </row>
    <row r="1159" spans="1:17">
      <c r="A1159" s="225">
        <v>3110202</v>
      </c>
      <c r="B1159" s="225" t="s">
        <v>1462</v>
      </c>
      <c r="C1159" s="225" t="s">
        <v>744</v>
      </c>
      <c r="D1159" s="228"/>
      <c r="E1159" s="228"/>
      <c r="F1159" s="228"/>
      <c r="G1159" s="228"/>
      <c r="H1159" s="228"/>
      <c r="I1159" s="228"/>
      <c r="J1159" s="228"/>
      <c r="K1159" s="228"/>
      <c r="L1159" s="229"/>
      <c r="M1159" s="229"/>
      <c r="N1159" s="424"/>
      <c r="O1159" s="230"/>
      <c r="P1159" s="424"/>
      <c r="Q1159" s="424">
        <v>4500000</v>
      </c>
    </row>
    <row r="1160" spans="1:17">
      <c r="A1160" s="225">
        <v>3110202</v>
      </c>
      <c r="B1160" s="225" t="s">
        <v>1463</v>
      </c>
      <c r="C1160" s="225" t="s">
        <v>239</v>
      </c>
      <c r="D1160" s="228"/>
      <c r="E1160" s="228"/>
      <c r="F1160" s="228"/>
      <c r="G1160" s="228"/>
      <c r="H1160" s="228"/>
      <c r="I1160" s="228"/>
      <c r="J1160" s="228"/>
      <c r="K1160" s="228"/>
      <c r="L1160" s="229"/>
      <c r="M1160" s="229"/>
      <c r="N1160" s="424"/>
      <c r="O1160" s="230"/>
      <c r="P1160" s="424"/>
      <c r="Q1160" s="424">
        <v>2000000</v>
      </c>
    </row>
    <row r="1161" spans="1:17">
      <c r="A1161" s="225">
        <v>3110202</v>
      </c>
      <c r="B1161" s="225" t="s">
        <v>1464</v>
      </c>
      <c r="C1161" s="225" t="s">
        <v>332</v>
      </c>
      <c r="D1161" s="228"/>
      <c r="E1161" s="228"/>
      <c r="F1161" s="228"/>
      <c r="G1161" s="228"/>
      <c r="H1161" s="228"/>
      <c r="I1161" s="228"/>
      <c r="J1161" s="228"/>
      <c r="K1161" s="228"/>
      <c r="L1161" s="229"/>
      <c r="M1161" s="229"/>
      <c r="N1161" s="424"/>
      <c r="O1161" s="230"/>
      <c r="P1161" s="424"/>
      <c r="Q1161" s="424">
        <v>3700000</v>
      </c>
    </row>
    <row r="1162" spans="1:17">
      <c r="A1162" s="225">
        <v>3110202</v>
      </c>
      <c r="B1162" s="225" t="s">
        <v>1465</v>
      </c>
      <c r="C1162" s="225" t="s">
        <v>1466</v>
      </c>
      <c r="D1162" s="228"/>
      <c r="E1162" s="228"/>
      <c r="F1162" s="228"/>
      <c r="G1162" s="228"/>
      <c r="H1162" s="228"/>
      <c r="I1162" s="228"/>
      <c r="J1162" s="228"/>
      <c r="K1162" s="228"/>
      <c r="L1162" s="229"/>
      <c r="M1162" s="229"/>
      <c r="N1162" s="424"/>
      <c r="O1162" s="230"/>
      <c r="P1162" s="424"/>
      <c r="Q1162" s="424">
        <v>3000000</v>
      </c>
    </row>
    <row r="1163" spans="1:17">
      <c r="A1163" s="225">
        <v>3110202</v>
      </c>
      <c r="B1163" s="225" t="s">
        <v>1467</v>
      </c>
      <c r="C1163" s="225" t="s">
        <v>412</v>
      </c>
      <c r="D1163" s="228"/>
      <c r="E1163" s="228"/>
      <c r="F1163" s="228"/>
      <c r="G1163" s="228"/>
      <c r="H1163" s="228"/>
      <c r="I1163" s="228"/>
      <c r="J1163" s="228"/>
      <c r="K1163" s="228"/>
      <c r="L1163" s="229"/>
      <c r="M1163" s="229"/>
      <c r="N1163" s="424"/>
      <c r="O1163" s="230"/>
      <c r="P1163" s="424"/>
      <c r="Q1163" s="424">
        <v>1000000</v>
      </c>
    </row>
    <row r="1164" spans="1:17">
      <c r="A1164" s="263"/>
      <c r="B1164" s="290" t="s">
        <v>230</v>
      </c>
      <c r="C1164" s="286"/>
      <c r="D1164" s="265">
        <f>SUM(D1135:D1146)</f>
        <v>4424000</v>
      </c>
      <c r="E1164" s="265">
        <f>SUM(E1135:E1146)</f>
        <v>0</v>
      </c>
      <c r="F1164" s="265">
        <f>SUM(F1135:F1146)</f>
        <v>4424000</v>
      </c>
      <c r="G1164" s="265">
        <f>SUM(G1128:G1146)</f>
        <v>15324000</v>
      </c>
      <c r="H1164" s="265">
        <f>SUM(H1128:H1146)</f>
        <v>-5000000</v>
      </c>
      <c r="I1164" s="265">
        <f>SUM(I1128:I1146)</f>
        <v>10324000</v>
      </c>
      <c r="J1164" s="265">
        <f>SUM(J1128:J1146)</f>
        <v>500000</v>
      </c>
      <c r="K1164" s="265">
        <f>SUM(K1128:K1146)</f>
        <v>10324000</v>
      </c>
      <c r="L1164" s="214">
        <f>SUM(L1127:L1153)</f>
        <v>54096725</v>
      </c>
      <c r="M1164" s="214">
        <f>SUM(M1127:M1153)</f>
        <v>18000070</v>
      </c>
      <c r="N1164" s="238">
        <f>SUM(N1127:N1153)</f>
        <v>72096795</v>
      </c>
      <c r="O1164" s="238">
        <f>SUM(O1127:O1153)</f>
        <v>-5500000</v>
      </c>
      <c r="P1164" s="238">
        <f t="shared" ref="P1164:P1181" si="169">SUM(N1164,O1164)</f>
        <v>66596795</v>
      </c>
      <c r="Q1164" s="238">
        <f>SUM(Q1127:Q1163)</f>
        <v>21700000</v>
      </c>
    </row>
    <row r="1165" spans="1:17">
      <c r="A1165" s="254">
        <v>3110202</v>
      </c>
      <c r="B1165" s="239" t="s">
        <v>1468</v>
      </c>
      <c r="C1165" s="225"/>
      <c r="D1165" s="228"/>
      <c r="E1165" s="228"/>
      <c r="F1165" s="228"/>
      <c r="G1165" s="228"/>
      <c r="H1165" s="228"/>
      <c r="I1165" s="228"/>
      <c r="J1165" s="228"/>
      <c r="K1165" s="228"/>
      <c r="L1165" s="229"/>
      <c r="M1165" s="229"/>
      <c r="N1165" s="230"/>
      <c r="O1165" s="230"/>
      <c r="P1165" s="230">
        <f t="shared" si="169"/>
        <v>0</v>
      </c>
      <c r="Q1165" s="230">
        <f>SUM(O1165,P1165)</f>
        <v>0</v>
      </c>
    </row>
    <row r="1166" spans="1:17">
      <c r="A1166" s="225">
        <v>3110202</v>
      </c>
      <c r="B1166" s="226" t="s">
        <v>1469</v>
      </c>
      <c r="C1166" s="225" t="s">
        <v>744</v>
      </c>
      <c r="D1166" s="228"/>
      <c r="E1166" s="228"/>
      <c r="F1166" s="228"/>
      <c r="G1166" s="228"/>
      <c r="H1166" s="228"/>
      <c r="I1166" s="228"/>
      <c r="J1166" s="228"/>
      <c r="K1166" s="427">
        <v>0</v>
      </c>
      <c r="L1166" s="229">
        <v>2999850</v>
      </c>
      <c r="M1166" s="229"/>
      <c r="N1166" s="230">
        <f>SUM(L1166:M1166)</f>
        <v>2999850</v>
      </c>
      <c r="O1166" s="230"/>
      <c r="P1166" s="230">
        <f t="shared" si="169"/>
        <v>2999850</v>
      </c>
      <c r="Q1166" s="230"/>
    </row>
    <row r="1167" spans="1:17">
      <c r="A1167" s="225">
        <v>3110202</v>
      </c>
      <c r="B1167" s="225" t="s">
        <v>1470</v>
      </c>
      <c r="C1167" s="225" t="s">
        <v>379</v>
      </c>
      <c r="D1167" s="270"/>
      <c r="E1167" s="287"/>
      <c r="F1167" s="287"/>
      <c r="G1167" s="287"/>
      <c r="H1167" s="287"/>
      <c r="I1167" s="427"/>
      <c r="J1167" s="427"/>
      <c r="K1167" s="427">
        <v>0</v>
      </c>
      <c r="L1167" s="229">
        <v>2000000</v>
      </c>
      <c r="M1167" s="229"/>
      <c r="N1167" s="230">
        <f>SUM(L1167:M1167)</f>
        <v>2000000</v>
      </c>
      <c r="O1167" s="230"/>
      <c r="P1167" s="230">
        <f t="shared" si="169"/>
        <v>2000000</v>
      </c>
      <c r="Q1167" s="230"/>
    </row>
    <row r="1168" spans="1:17">
      <c r="A1168" s="263"/>
      <c r="B1168" s="290" t="s">
        <v>230</v>
      </c>
      <c r="C1168" s="286"/>
      <c r="D1168" s="265" t="e">
        <f>SUM(#REF!)</f>
        <v>#REF!</v>
      </c>
      <c r="E1168" s="265" t="e">
        <f>SUM(#REF!)</f>
        <v>#REF!</v>
      </c>
      <c r="F1168" s="265" t="e">
        <f>SUM(#REF!)</f>
        <v>#REF!</v>
      </c>
      <c r="G1168" s="265" t="e">
        <f>SUM(#REF!)</f>
        <v>#REF!</v>
      </c>
      <c r="H1168" s="265" t="e">
        <f>SUM(#REF!)</f>
        <v>#REF!</v>
      </c>
      <c r="I1168" s="265" t="e">
        <f>G1168+H1168</f>
        <v>#REF!</v>
      </c>
      <c r="J1168" s="265" t="e">
        <f>SUM(#REF!)</f>
        <v>#REF!</v>
      </c>
      <c r="K1168" s="265">
        <v>0</v>
      </c>
      <c r="L1168" s="214">
        <f>SUM(L1166:L1167)</f>
        <v>4999850</v>
      </c>
      <c r="M1168" s="214">
        <f t="shared" ref="M1168:N1168" si="170">SUM(M1166:M1167)</f>
        <v>0</v>
      </c>
      <c r="N1168" s="238">
        <f t="shared" si="170"/>
        <v>4999850</v>
      </c>
      <c r="O1168" s="238">
        <f t="shared" ref="O1168" si="171">SUM(O1166:O1167)</f>
        <v>0</v>
      </c>
      <c r="P1168" s="238">
        <f t="shared" si="169"/>
        <v>4999850</v>
      </c>
      <c r="Q1168" s="238">
        <f>SUM(Q1166:Q1167)</f>
        <v>0</v>
      </c>
    </row>
    <row r="1169" spans="1:17" ht="40.5">
      <c r="A1169" s="428"/>
      <c r="B1169" s="428" t="s">
        <v>1471</v>
      </c>
      <c r="C1169" s="429"/>
      <c r="D1169" s="430" t="e">
        <f>SUM(D1168,D1164,D1125,#REF!, )</f>
        <v>#REF!</v>
      </c>
      <c r="E1169" s="430" t="e">
        <f>SUM(E1168,E1164,E1125,#REF!, )</f>
        <v>#REF!</v>
      </c>
      <c r="F1169" s="430" t="e">
        <f>SUM(F1168,F1164,F1125,#REF!, )</f>
        <v>#REF!</v>
      </c>
      <c r="G1169" s="430" t="e">
        <f>SUM(G1168,G1164,G1125,#REF!, )</f>
        <v>#REF!</v>
      </c>
      <c r="H1169" s="430" t="e">
        <f>SUM(H1168,H1164,H1125,#REF!, )</f>
        <v>#REF!</v>
      </c>
      <c r="I1169" s="430" t="e">
        <f>SUM(I1168,I1164,I1125,#REF!, )</f>
        <v>#REF!</v>
      </c>
      <c r="J1169" s="430" t="e">
        <f>SUM(J1168,J1164,J1125,#REF!, )</f>
        <v>#REF!</v>
      </c>
      <c r="K1169" s="430">
        <f>SUM(K1168,K1164,K1125)</f>
        <v>19574000</v>
      </c>
      <c r="L1169" s="431">
        <f>SUM(L1168,L1164,L1125,L984)</f>
        <v>453456873</v>
      </c>
      <c r="M1169" s="431">
        <f>SUM(M1168,M1164,M1125,M984)</f>
        <v>104100070</v>
      </c>
      <c r="N1169" s="432">
        <f>SUM(N1168,N1164,N1125,N984)</f>
        <v>557556943</v>
      </c>
      <c r="O1169" s="432">
        <f>SUM(O1168,O1164,O1125,O984)</f>
        <v>-5500000</v>
      </c>
      <c r="P1169" s="432">
        <f t="shared" si="169"/>
        <v>552056943</v>
      </c>
      <c r="Q1169" s="432">
        <f>SUM(Q1168,Q1164,Q1125,Q1059,Q984)</f>
        <v>269519356</v>
      </c>
    </row>
    <row r="1170" spans="1:17">
      <c r="A1170" s="222" t="s">
        <v>190</v>
      </c>
      <c r="B1170" s="428"/>
      <c r="C1170" s="222"/>
      <c r="D1170" s="237"/>
      <c r="E1170" s="237"/>
      <c r="F1170" s="237"/>
      <c r="G1170" s="237"/>
      <c r="H1170" s="237"/>
      <c r="I1170" s="237"/>
      <c r="J1170" s="237"/>
      <c r="K1170" s="237"/>
      <c r="L1170" s="235"/>
      <c r="M1170" s="235"/>
      <c r="N1170" s="236"/>
      <c r="O1170" s="236"/>
      <c r="P1170" s="236">
        <f t="shared" si="169"/>
        <v>0</v>
      </c>
      <c r="Q1170" s="236">
        <f>SUM(O1170,P1170)</f>
        <v>0</v>
      </c>
    </row>
    <row r="1171" spans="1:17">
      <c r="A1171" s="225"/>
      <c r="B1171" s="254" t="s">
        <v>1472</v>
      </c>
      <c r="C1171" s="254"/>
      <c r="D1171" s="255"/>
      <c r="E1171" s="255"/>
      <c r="F1171" s="228">
        <f t="shared" ref="F1171:F1177" si="172">SUM(D1171:E1171)</f>
        <v>0</v>
      </c>
      <c r="G1171" s="228"/>
      <c r="H1171" s="228"/>
      <c r="I1171" s="228"/>
      <c r="J1171" s="228"/>
      <c r="K1171" s="228"/>
      <c r="L1171" s="229"/>
      <c r="M1171" s="229"/>
      <c r="N1171" s="230"/>
      <c r="O1171" s="230"/>
      <c r="P1171" s="230">
        <f t="shared" si="169"/>
        <v>0</v>
      </c>
      <c r="Q1171" s="230">
        <f>SUM(O1171,P1171)</f>
        <v>0</v>
      </c>
    </row>
    <row r="1172" spans="1:17">
      <c r="A1172" s="225">
        <v>3110599</v>
      </c>
      <c r="B1172" s="226" t="s">
        <v>1473</v>
      </c>
      <c r="C1172" s="240" t="s">
        <v>422</v>
      </c>
      <c r="D1172" s="255"/>
      <c r="E1172" s="255"/>
      <c r="F1172" s="228"/>
      <c r="G1172" s="228">
        <v>8662325</v>
      </c>
      <c r="H1172" s="228"/>
      <c r="I1172" s="228">
        <f>G1172+H1172</f>
        <v>8662325</v>
      </c>
      <c r="J1172" s="228"/>
      <c r="K1172" s="228">
        <f t="shared" ref="K1172:K1208" si="173">I1172+J1172</f>
        <v>8662325</v>
      </c>
      <c r="L1172" s="229">
        <v>8088345</v>
      </c>
      <c r="M1172" s="229"/>
      <c r="N1172" s="230">
        <f>SUM(L1172:M1172)</f>
        <v>8088345</v>
      </c>
      <c r="O1172" s="230"/>
      <c r="P1172" s="230">
        <f t="shared" si="169"/>
        <v>8088345</v>
      </c>
      <c r="Q1172" s="230">
        <v>3631045</v>
      </c>
    </row>
    <row r="1173" spans="1:17">
      <c r="A1173" s="225">
        <v>3110202</v>
      </c>
      <c r="B1173" s="226" t="s">
        <v>1474</v>
      </c>
      <c r="C1173" s="240" t="s">
        <v>422</v>
      </c>
      <c r="D1173" s="255">
        <v>1000000</v>
      </c>
      <c r="E1173" s="255"/>
      <c r="F1173" s="228">
        <f t="shared" si="172"/>
        <v>1000000</v>
      </c>
      <c r="G1173" s="228">
        <v>1000000</v>
      </c>
      <c r="H1173" s="228"/>
      <c r="I1173" s="228">
        <f>G1173+H1173</f>
        <v>1000000</v>
      </c>
      <c r="J1173" s="228"/>
      <c r="K1173" s="228">
        <f t="shared" si="173"/>
        <v>1000000</v>
      </c>
      <c r="L1173" s="229">
        <v>999000</v>
      </c>
      <c r="M1173" s="229"/>
      <c r="N1173" s="230">
        <f t="shared" ref="N1173:N1209" si="174">SUM(L1173:M1173)</f>
        <v>999000</v>
      </c>
      <c r="O1173" s="230"/>
      <c r="P1173" s="230">
        <f t="shared" si="169"/>
        <v>999000</v>
      </c>
      <c r="Q1173" s="230"/>
    </row>
    <row r="1174" spans="1:17">
      <c r="A1174" s="225">
        <v>3110202</v>
      </c>
      <c r="B1174" s="226" t="s">
        <v>1475</v>
      </c>
      <c r="C1174" s="240" t="s">
        <v>765</v>
      </c>
      <c r="D1174" s="255"/>
      <c r="E1174" s="255"/>
      <c r="F1174" s="228"/>
      <c r="G1174" s="228"/>
      <c r="H1174" s="228"/>
      <c r="I1174" s="228"/>
      <c r="J1174" s="228"/>
      <c r="K1174" s="228"/>
      <c r="L1174" s="229">
        <v>498882</v>
      </c>
      <c r="M1174" s="229"/>
      <c r="N1174" s="230">
        <f t="shared" si="174"/>
        <v>498882</v>
      </c>
      <c r="O1174" s="230"/>
      <c r="P1174" s="230">
        <f t="shared" si="169"/>
        <v>498882</v>
      </c>
      <c r="Q1174" s="230"/>
    </row>
    <row r="1175" spans="1:17">
      <c r="A1175" s="225">
        <v>3110599</v>
      </c>
      <c r="B1175" s="226" t="s">
        <v>1476</v>
      </c>
      <c r="C1175" s="240" t="s">
        <v>627</v>
      </c>
      <c r="D1175" s="255">
        <v>3000000</v>
      </c>
      <c r="E1175" s="255"/>
      <c r="F1175" s="228">
        <f t="shared" si="172"/>
        <v>3000000</v>
      </c>
      <c r="G1175" s="228">
        <v>3000000</v>
      </c>
      <c r="H1175" s="228"/>
      <c r="I1175" s="228">
        <f>G1175+H1175</f>
        <v>3000000</v>
      </c>
      <c r="J1175" s="228"/>
      <c r="K1175" s="228">
        <f t="shared" si="173"/>
        <v>3000000</v>
      </c>
      <c r="L1175" s="229">
        <v>0</v>
      </c>
      <c r="M1175" s="229">
        <v>695712</v>
      </c>
      <c r="N1175" s="230">
        <f t="shared" si="174"/>
        <v>695712</v>
      </c>
      <c r="O1175" s="230"/>
      <c r="P1175" s="230">
        <f t="shared" si="169"/>
        <v>695712</v>
      </c>
      <c r="Q1175" s="230"/>
    </row>
    <row r="1176" spans="1:17" ht="40.5">
      <c r="A1176" s="225">
        <v>3110202</v>
      </c>
      <c r="B1176" s="226" t="s">
        <v>1477</v>
      </c>
      <c r="C1176" s="240" t="s">
        <v>255</v>
      </c>
      <c r="D1176" s="255">
        <v>1000000</v>
      </c>
      <c r="E1176" s="255">
        <v>2000000</v>
      </c>
      <c r="F1176" s="228">
        <f t="shared" si="172"/>
        <v>3000000</v>
      </c>
      <c r="G1176" s="228">
        <v>3000000</v>
      </c>
      <c r="H1176" s="228"/>
      <c r="I1176" s="228">
        <f>G1176+H1176</f>
        <v>3000000</v>
      </c>
      <c r="J1176" s="228"/>
      <c r="K1176" s="228">
        <f t="shared" si="173"/>
        <v>3000000</v>
      </c>
      <c r="L1176" s="229">
        <v>2999400</v>
      </c>
      <c r="M1176" s="229"/>
      <c r="N1176" s="230">
        <f t="shared" si="174"/>
        <v>2999400</v>
      </c>
      <c r="O1176" s="230"/>
      <c r="P1176" s="230">
        <f t="shared" si="169"/>
        <v>2999400</v>
      </c>
      <c r="Q1176" s="230"/>
    </row>
    <row r="1177" spans="1:17">
      <c r="A1177" s="225">
        <v>3110202</v>
      </c>
      <c r="B1177" s="226" t="s">
        <v>1478</v>
      </c>
      <c r="C1177" s="240" t="s">
        <v>255</v>
      </c>
      <c r="D1177" s="255"/>
      <c r="E1177" s="255">
        <v>5000000</v>
      </c>
      <c r="F1177" s="228">
        <f t="shared" si="172"/>
        <v>5000000</v>
      </c>
      <c r="G1177" s="228">
        <v>5000000</v>
      </c>
      <c r="H1177" s="228"/>
      <c r="I1177" s="228">
        <f>G1177+H1177</f>
        <v>5000000</v>
      </c>
      <c r="J1177" s="228"/>
      <c r="K1177" s="228">
        <f t="shared" si="173"/>
        <v>5000000</v>
      </c>
      <c r="L1177" s="229">
        <v>4999658</v>
      </c>
      <c r="M1177" s="229"/>
      <c r="N1177" s="230">
        <f t="shared" si="174"/>
        <v>4999658</v>
      </c>
      <c r="O1177" s="230"/>
      <c r="P1177" s="230">
        <f t="shared" si="169"/>
        <v>4999658</v>
      </c>
      <c r="Q1177" s="230"/>
    </row>
    <row r="1178" spans="1:17">
      <c r="A1178" s="225">
        <v>3110202</v>
      </c>
      <c r="B1178" s="226" t="s">
        <v>1479</v>
      </c>
      <c r="C1178" s="240" t="s">
        <v>255</v>
      </c>
      <c r="D1178" s="255"/>
      <c r="E1178" s="255"/>
      <c r="F1178" s="228">
        <v>0</v>
      </c>
      <c r="G1178" s="228">
        <v>5000000</v>
      </c>
      <c r="H1178" s="228"/>
      <c r="I1178" s="228">
        <f t="shared" ref="I1178:I1208" si="175">G1178+H1178</f>
        <v>5000000</v>
      </c>
      <c r="J1178" s="228"/>
      <c r="K1178" s="228">
        <f t="shared" si="173"/>
        <v>5000000</v>
      </c>
      <c r="L1178" s="229">
        <v>4998480</v>
      </c>
      <c r="M1178" s="229"/>
      <c r="N1178" s="230">
        <f t="shared" si="174"/>
        <v>4998480</v>
      </c>
      <c r="O1178" s="230"/>
      <c r="P1178" s="230">
        <f t="shared" si="169"/>
        <v>4998480</v>
      </c>
      <c r="Q1178" s="230">
        <f>SUM(O1178,P1178)</f>
        <v>4998480</v>
      </c>
    </row>
    <row r="1179" spans="1:17">
      <c r="A1179" s="225">
        <v>3110202</v>
      </c>
      <c r="B1179" s="226" t="s">
        <v>1480</v>
      </c>
      <c r="C1179" s="240" t="s">
        <v>449</v>
      </c>
      <c r="D1179" s="255">
        <v>2000000</v>
      </c>
      <c r="E1179" s="255"/>
      <c r="F1179" s="228">
        <f t="shared" ref="F1179:F1183" si="176">SUM(D1179:E1179)</f>
        <v>2000000</v>
      </c>
      <c r="G1179" s="228">
        <f>SUM(E1179:F1179)</f>
        <v>2000000</v>
      </c>
      <c r="H1179" s="228"/>
      <c r="I1179" s="228">
        <f t="shared" si="175"/>
        <v>2000000</v>
      </c>
      <c r="J1179" s="228"/>
      <c r="K1179" s="228">
        <f t="shared" si="173"/>
        <v>2000000</v>
      </c>
      <c r="L1179" s="229">
        <v>0</v>
      </c>
      <c r="M1179" s="229">
        <v>879585</v>
      </c>
      <c r="N1179" s="230">
        <f t="shared" si="174"/>
        <v>879585</v>
      </c>
      <c r="O1179" s="230"/>
      <c r="P1179" s="230">
        <f t="shared" si="169"/>
        <v>879585</v>
      </c>
      <c r="Q1179" s="230"/>
    </row>
    <row r="1180" spans="1:17">
      <c r="A1180" s="225">
        <v>3110202</v>
      </c>
      <c r="B1180" s="226" t="s">
        <v>1481</v>
      </c>
      <c r="C1180" s="240" t="s">
        <v>251</v>
      </c>
      <c r="D1180" s="255">
        <v>1799999</v>
      </c>
      <c r="E1180" s="255"/>
      <c r="F1180" s="228">
        <f t="shared" si="176"/>
        <v>1799999</v>
      </c>
      <c r="G1180" s="228"/>
      <c r="H1180" s="228">
        <v>1799999</v>
      </c>
      <c r="I1180" s="228">
        <f t="shared" si="175"/>
        <v>1799999</v>
      </c>
      <c r="J1180" s="228"/>
      <c r="K1180" s="228">
        <f t="shared" si="173"/>
        <v>1799999</v>
      </c>
      <c r="L1180" s="229">
        <v>1791300</v>
      </c>
      <c r="M1180" s="229">
        <v>-1791300</v>
      </c>
      <c r="N1180" s="230">
        <f t="shared" si="174"/>
        <v>0</v>
      </c>
      <c r="O1180" s="230"/>
      <c r="P1180" s="230">
        <f t="shared" si="169"/>
        <v>0</v>
      </c>
      <c r="Q1180" s="230"/>
    </row>
    <row r="1181" spans="1:17">
      <c r="A1181" s="225">
        <v>3110599</v>
      </c>
      <c r="B1181" s="270" t="s">
        <v>1482</v>
      </c>
      <c r="C1181" s="240" t="s">
        <v>251</v>
      </c>
      <c r="D1181" s="255">
        <v>2500000</v>
      </c>
      <c r="E1181" s="255"/>
      <c r="F1181" s="228">
        <f t="shared" si="176"/>
        <v>2500000</v>
      </c>
      <c r="G1181" s="228">
        <v>2500000</v>
      </c>
      <c r="H1181" s="228"/>
      <c r="I1181" s="228">
        <f t="shared" si="175"/>
        <v>2500000</v>
      </c>
      <c r="J1181" s="228"/>
      <c r="K1181" s="228">
        <f t="shared" si="173"/>
        <v>2500000</v>
      </c>
      <c r="L1181" s="229">
        <v>0</v>
      </c>
      <c r="M1181" s="229">
        <v>2479800</v>
      </c>
      <c r="N1181" s="230">
        <f t="shared" si="174"/>
        <v>2479800</v>
      </c>
      <c r="O1181" s="230"/>
      <c r="P1181" s="230">
        <f t="shared" si="169"/>
        <v>2479800</v>
      </c>
      <c r="Q1181" s="230"/>
    </row>
    <row r="1182" spans="1:17">
      <c r="A1182" s="225">
        <v>3110202</v>
      </c>
      <c r="B1182" s="270" t="s">
        <v>1483</v>
      </c>
      <c r="C1182" s="240" t="s">
        <v>257</v>
      </c>
      <c r="D1182" s="255">
        <v>1800000</v>
      </c>
      <c r="E1182" s="255"/>
      <c r="F1182" s="228">
        <f t="shared" si="176"/>
        <v>1800000</v>
      </c>
      <c r="G1182" s="228">
        <f>SUM(E1182:F1182)</f>
        <v>1800000</v>
      </c>
      <c r="H1182" s="228"/>
      <c r="I1182" s="228">
        <f t="shared" si="175"/>
        <v>1800000</v>
      </c>
      <c r="J1182" s="228"/>
      <c r="K1182" s="228">
        <f t="shared" si="173"/>
        <v>1800000</v>
      </c>
      <c r="L1182" s="229">
        <v>1757000</v>
      </c>
      <c r="M1182" s="229"/>
      <c r="N1182" s="230">
        <f t="shared" si="174"/>
        <v>1757000</v>
      </c>
      <c r="O1182" s="230"/>
      <c r="P1182" s="230">
        <f t="shared" ref="P1182:P1210" si="177">SUM(N1182,O1182)</f>
        <v>1757000</v>
      </c>
      <c r="Q1182" s="230"/>
    </row>
    <row r="1183" spans="1:17">
      <c r="A1183" s="225">
        <v>3110202</v>
      </c>
      <c r="B1183" s="226" t="s">
        <v>1484</v>
      </c>
      <c r="C1183" s="240" t="s">
        <v>257</v>
      </c>
      <c r="D1183" s="255">
        <v>1200000</v>
      </c>
      <c r="E1183" s="255"/>
      <c r="F1183" s="228">
        <f t="shared" si="176"/>
        <v>1200000</v>
      </c>
      <c r="G1183" s="228"/>
      <c r="H1183" s="228">
        <v>1200000</v>
      </c>
      <c r="I1183" s="228">
        <f t="shared" si="175"/>
        <v>1200000</v>
      </c>
      <c r="J1183" s="228"/>
      <c r="K1183" s="228">
        <f t="shared" si="173"/>
        <v>1200000</v>
      </c>
      <c r="L1183" s="229">
        <v>1175200</v>
      </c>
      <c r="M1183" s="229"/>
      <c r="N1183" s="230">
        <f t="shared" si="174"/>
        <v>1175200</v>
      </c>
      <c r="O1183" s="230"/>
      <c r="P1183" s="230">
        <f t="shared" si="177"/>
        <v>1175200</v>
      </c>
      <c r="Q1183" s="230"/>
    </row>
    <row r="1184" spans="1:17">
      <c r="A1184" s="225">
        <v>3110599</v>
      </c>
      <c r="B1184" s="225" t="s">
        <v>1485</v>
      </c>
      <c r="C1184" s="240" t="s">
        <v>257</v>
      </c>
      <c r="D1184" s="352">
        <v>1499764</v>
      </c>
      <c r="E1184" s="433"/>
      <c r="F1184" s="433">
        <v>0</v>
      </c>
      <c r="G1184" s="228">
        <v>1499764</v>
      </c>
      <c r="H1184" s="228"/>
      <c r="I1184" s="228">
        <f t="shared" si="175"/>
        <v>1499764</v>
      </c>
      <c r="J1184" s="228"/>
      <c r="K1184" s="228">
        <f t="shared" si="173"/>
        <v>1499764</v>
      </c>
      <c r="L1184" s="229">
        <v>0</v>
      </c>
      <c r="M1184" s="229">
        <v>490000</v>
      </c>
      <c r="N1184" s="230">
        <f t="shared" si="174"/>
        <v>490000</v>
      </c>
      <c r="O1184" s="230"/>
      <c r="P1184" s="230">
        <f t="shared" si="177"/>
        <v>490000</v>
      </c>
      <c r="Q1184" s="230"/>
    </row>
    <row r="1185" spans="1:17">
      <c r="A1185" s="225">
        <v>3110599</v>
      </c>
      <c r="B1185" s="226" t="s">
        <v>1486</v>
      </c>
      <c r="C1185" s="240" t="s">
        <v>500</v>
      </c>
      <c r="D1185" s="228"/>
      <c r="E1185" s="228"/>
      <c r="F1185" s="228"/>
      <c r="G1185" s="228">
        <v>0</v>
      </c>
      <c r="H1185" s="228">
        <v>10000000</v>
      </c>
      <c r="I1185" s="228">
        <f t="shared" si="175"/>
        <v>10000000</v>
      </c>
      <c r="J1185" s="228"/>
      <c r="K1185" s="228">
        <f t="shared" si="173"/>
        <v>10000000</v>
      </c>
      <c r="L1185" s="229">
        <v>9422480</v>
      </c>
      <c r="M1185" s="229"/>
      <c r="N1185" s="230">
        <f t="shared" si="174"/>
        <v>9422480</v>
      </c>
      <c r="O1185" s="230"/>
      <c r="P1185" s="230">
        <f t="shared" si="177"/>
        <v>9422480</v>
      </c>
      <c r="Q1185" s="230">
        <v>7422480</v>
      </c>
    </row>
    <row r="1186" spans="1:17">
      <c r="A1186" s="225">
        <v>3110599</v>
      </c>
      <c r="B1186" s="226" t="s">
        <v>1487</v>
      </c>
      <c r="C1186" s="240" t="s">
        <v>233</v>
      </c>
      <c r="D1186" s="255">
        <v>2500000</v>
      </c>
      <c r="E1186" s="255">
        <f>-D1186</f>
        <v>-2500000</v>
      </c>
      <c r="F1186" s="228">
        <f t="shared" ref="F1186:F1188" si="178">SUM(D1186:E1186)</f>
        <v>0</v>
      </c>
      <c r="G1186" s="228">
        <v>3000000</v>
      </c>
      <c r="H1186" s="228"/>
      <c r="I1186" s="228">
        <f t="shared" si="175"/>
        <v>3000000</v>
      </c>
      <c r="J1186" s="228"/>
      <c r="K1186" s="228">
        <f t="shared" si="173"/>
        <v>3000000</v>
      </c>
      <c r="L1186" s="229">
        <v>2995839</v>
      </c>
      <c r="M1186" s="229">
        <v>-2995839</v>
      </c>
      <c r="N1186" s="230">
        <f t="shared" si="174"/>
        <v>0</v>
      </c>
      <c r="O1186" s="230"/>
      <c r="P1186" s="230">
        <f t="shared" si="177"/>
        <v>0</v>
      </c>
      <c r="Q1186" s="230"/>
    </row>
    <row r="1187" spans="1:17">
      <c r="A1187" s="225">
        <v>3111101</v>
      </c>
      <c r="B1187" s="426" t="s">
        <v>1488</v>
      </c>
      <c r="C1187" s="425" t="s">
        <v>389</v>
      </c>
      <c r="D1187" s="434"/>
      <c r="E1187" s="434"/>
      <c r="F1187" s="435"/>
      <c r="G1187" s="435"/>
      <c r="H1187" s="435"/>
      <c r="I1187" s="435">
        <v>0</v>
      </c>
      <c r="J1187" s="435">
        <v>2000000</v>
      </c>
      <c r="K1187" s="228">
        <f t="shared" si="173"/>
        <v>2000000</v>
      </c>
      <c r="L1187" s="229">
        <v>1999800</v>
      </c>
      <c r="M1187" s="229"/>
      <c r="N1187" s="230">
        <f t="shared" si="174"/>
        <v>1999800</v>
      </c>
      <c r="O1187" s="230"/>
      <c r="P1187" s="230">
        <f t="shared" si="177"/>
        <v>1999800</v>
      </c>
      <c r="Q1187" s="230"/>
    </row>
    <row r="1188" spans="1:17">
      <c r="A1188" s="225">
        <v>3110599</v>
      </c>
      <c r="B1188" s="270" t="s">
        <v>1489</v>
      </c>
      <c r="C1188" s="270" t="s">
        <v>389</v>
      </c>
      <c r="D1188" s="433"/>
      <c r="E1188" s="433"/>
      <c r="F1188" s="228">
        <f t="shared" si="178"/>
        <v>0</v>
      </c>
      <c r="G1188" s="228">
        <v>3000000</v>
      </c>
      <c r="H1188" s="228"/>
      <c r="I1188" s="228">
        <f t="shared" si="175"/>
        <v>3000000</v>
      </c>
      <c r="J1188" s="228"/>
      <c r="K1188" s="228">
        <f t="shared" si="173"/>
        <v>3000000</v>
      </c>
      <c r="L1188" s="229">
        <v>2997250</v>
      </c>
      <c r="M1188" s="229">
        <v>-2997250</v>
      </c>
      <c r="N1188" s="230">
        <f t="shared" si="174"/>
        <v>0</v>
      </c>
      <c r="O1188" s="230"/>
      <c r="P1188" s="230">
        <f t="shared" si="177"/>
        <v>0</v>
      </c>
      <c r="Q1188" s="230">
        <v>2997250</v>
      </c>
    </row>
    <row r="1189" spans="1:17">
      <c r="A1189" s="225">
        <v>3110599</v>
      </c>
      <c r="B1189" s="226" t="s">
        <v>1490</v>
      </c>
      <c r="C1189" s="240" t="s">
        <v>539</v>
      </c>
      <c r="D1189" s="255">
        <v>500000</v>
      </c>
      <c r="E1189" s="255"/>
      <c r="F1189" s="228">
        <f t="shared" ref="F1189:F1200" si="179">SUM(D1189:E1189)</f>
        <v>500000</v>
      </c>
      <c r="G1189" s="228">
        <f>SUM(E1189:F1189)</f>
        <v>500000</v>
      </c>
      <c r="H1189" s="228"/>
      <c r="I1189" s="228">
        <f t="shared" si="175"/>
        <v>500000</v>
      </c>
      <c r="J1189" s="228"/>
      <c r="K1189" s="228">
        <f t="shared" si="173"/>
        <v>500000</v>
      </c>
      <c r="L1189" s="229">
        <v>499000</v>
      </c>
      <c r="M1189" s="229"/>
      <c r="N1189" s="230">
        <f t="shared" si="174"/>
        <v>499000</v>
      </c>
      <c r="O1189" s="230"/>
      <c r="P1189" s="230">
        <f t="shared" si="177"/>
        <v>499000</v>
      </c>
      <c r="Q1189" s="230"/>
    </row>
    <row r="1190" spans="1:17">
      <c r="A1190" s="225">
        <v>3110599</v>
      </c>
      <c r="B1190" s="226" t="s">
        <v>1491</v>
      </c>
      <c r="C1190" s="240" t="s">
        <v>516</v>
      </c>
      <c r="D1190" s="255">
        <v>2000000</v>
      </c>
      <c r="E1190" s="255"/>
      <c r="F1190" s="228">
        <f t="shared" si="179"/>
        <v>2000000</v>
      </c>
      <c r="G1190" s="228">
        <v>2000000</v>
      </c>
      <c r="H1190" s="228"/>
      <c r="I1190" s="228">
        <f t="shared" si="175"/>
        <v>2000000</v>
      </c>
      <c r="J1190" s="228"/>
      <c r="K1190" s="228">
        <f t="shared" si="173"/>
        <v>2000000</v>
      </c>
      <c r="L1190" s="229">
        <v>0</v>
      </c>
      <c r="M1190" s="229">
        <v>1217059</v>
      </c>
      <c r="N1190" s="230">
        <f t="shared" si="174"/>
        <v>1217059</v>
      </c>
      <c r="O1190" s="230"/>
      <c r="P1190" s="230">
        <f t="shared" si="177"/>
        <v>1217059</v>
      </c>
      <c r="Q1190" s="230"/>
    </row>
    <row r="1191" spans="1:17">
      <c r="A1191" s="225">
        <v>3110599</v>
      </c>
      <c r="B1191" s="226" t="s">
        <v>1492</v>
      </c>
      <c r="C1191" s="240" t="s">
        <v>539</v>
      </c>
      <c r="D1191" s="255"/>
      <c r="E1191" s="255"/>
      <c r="F1191" s="228"/>
      <c r="G1191" s="228">
        <v>5000000</v>
      </c>
      <c r="H1191" s="228"/>
      <c r="I1191" s="228">
        <f t="shared" si="175"/>
        <v>5000000</v>
      </c>
      <c r="J1191" s="228"/>
      <c r="K1191" s="228">
        <f t="shared" si="173"/>
        <v>5000000</v>
      </c>
      <c r="L1191" s="229">
        <v>0</v>
      </c>
      <c r="M1191" s="229">
        <v>1128000</v>
      </c>
      <c r="N1191" s="230">
        <f t="shared" si="174"/>
        <v>1128000</v>
      </c>
      <c r="O1191" s="230"/>
      <c r="P1191" s="230">
        <f t="shared" si="177"/>
        <v>1128000</v>
      </c>
      <c r="Q1191" s="230"/>
    </row>
    <row r="1192" spans="1:17" ht="40.5">
      <c r="A1192" s="225">
        <v>3110599</v>
      </c>
      <c r="B1192" s="226" t="s">
        <v>1493</v>
      </c>
      <c r="C1192" s="240" t="s">
        <v>393</v>
      </c>
      <c r="D1192" s="255">
        <v>2000000</v>
      </c>
      <c r="E1192" s="255"/>
      <c r="F1192" s="228">
        <f t="shared" si="179"/>
        <v>2000000</v>
      </c>
      <c r="G1192" s="228">
        <v>2000000</v>
      </c>
      <c r="H1192" s="228"/>
      <c r="I1192" s="228">
        <f t="shared" si="175"/>
        <v>2000000</v>
      </c>
      <c r="J1192" s="228"/>
      <c r="K1192" s="228">
        <f t="shared" si="173"/>
        <v>2000000</v>
      </c>
      <c r="L1192" s="229">
        <v>1999520</v>
      </c>
      <c r="M1192" s="229"/>
      <c r="N1192" s="230">
        <f t="shared" si="174"/>
        <v>1999520</v>
      </c>
      <c r="O1192" s="230"/>
      <c r="P1192" s="230">
        <f t="shared" si="177"/>
        <v>1999520</v>
      </c>
      <c r="Q1192" s="230">
        <v>563520</v>
      </c>
    </row>
    <row r="1193" spans="1:17">
      <c r="A1193" s="225">
        <v>3110202</v>
      </c>
      <c r="B1193" s="226" t="s">
        <v>1494</v>
      </c>
      <c r="C1193" s="240" t="s">
        <v>451</v>
      </c>
      <c r="D1193" s="255">
        <v>3000000</v>
      </c>
      <c r="E1193" s="255"/>
      <c r="F1193" s="228">
        <f t="shared" si="179"/>
        <v>3000000</v>
      </c>
      <c r="G1193" s="228">
        <f>SUM(E1193:F1193)</f>
        <v>3000000</v>
      </c>
      <c r="H1193" s="228"/>
      <c r="I1193" s="228">
        <f t="shared" si="175"/>
        <v>3000000</v>
      </c>
      <c r="J1193" s="228"/>
      <c r="K1193" s="228">
        <f t="shared" si="173"/>
        <v>3000000</v>
      </c>
      <c r="L1193" s="229">
        <v>0</v>
      </c>
      <c r="M1193" s="229">
        <v>1796508</v>
      </c>
      <c r="N1193" s="230">
        <f t="shared" si="174"/>
        <v>1796508</v>
      </c>
      <c r="O1193" s="230"/>
      <c r="P1193" s="230">
        <f t="shared" si="177"/>
        <v>1796508</v>
      </c>
      <c r="Q1193" s="230"/>
    </row>
    <row r="1194" spans="1:17">
      <c r="A1194" s="225">
        <v>3110599</v>
      </c>
      <c r="B1194" s="226" t="s">
        <v>1495</v>
      </c>
      <c r="C1194" s="240" t="s">
        <v>451</v>
      </c>
      <c r="D1194" s="255"/>
      <c r="E1194" s="228">
        <v>80000000</v>
      </c>
      <c r="F1194" s="228">
        <f t="shared" si="179"/>
        <v>80000000</v>
      </c>
      <c r="G1194" s="228">
        <v>80000000</v>
      </c>
      <c r="H1194" s="228">
        <v>-20000000</v>
      </c>
      <c r="I1194" s="228">
        <f t="shared" si="175"/>
        <v>60000000</v>
      </c>
      <c r="J1194" s="228"/>
      <c r="K1194" s="228">
        <f t="shared" si="173"/>
        <v>60000000</v>
      </c>
      <c r="L1194" s="229">
        <v>60000000</v>
      </c>
      <c r="M1194" s="229"/>
      <c r="N1194" s="230">
        <f t="shared" si="174"/>
        <v>60000000</v>
      </c>
      <c r="O1194" s="230"/>
      <c r="P1194" s="230">
        <f t="shared" si="177"/>
        <v>60000000</v>
      </c>
      <c r="Q1194" s="230">
        <f>P1194-45253127</f>
        <v>14746873</v>
      </c>
    </row>
    <row r="1195" spans="1:17">
      <c r="A1195" s="225">
        <v>3110202</v>
      </c>
      <c r="B1195" s="226" t="s">
        <v>1496</v>
      </c>
      <c r="C1195" s="240" t="s">
        <v>387</v>
      </c>
      <c r="D1195" s="255">
        <v>2000000</v>
      </c>
      <c r="E1195" s="255"/>
      <c r="F1195" s="228">
        <f t="shared" si="179"/>
        <v>2000000</v>
      </c>
      <c r="G1195" s="228">
        <v>2000000</v>
      </c>
      <c r="H1195" s="228"/>
      <c r="I1195" s="228">
        <f t="shared" si="175"/>
        <v>2000000</v>
      </c>
      <c r="J1195" s="228"/>
      <c r="K1195" s="228">
        <f t="shared" si="173"/>
        <v>2000000</v>
      </c>
      <c r="L1195" s="229">
        <v>2000000</v>
      </c>
      <c r="M1195" s="229"/>
      <c r="N1195" s="230">
        <f t="shared" si="174"/>
        <v>2000000</v>
      </c>
      <c r="O1195" s="230"/>
      <c r="P1195" s="230">
        <f t="shared" si="177"/>
        <v>2000000</v>
      </c>
      <c r="Q1195" s="230"/>
    </row>
    <row r="1196" spans="1:17">
      <c r="A1196" s="225">
        <v>3110202</v>
      </c>
      <c r="B1196" s="226" t="s">
        <v>1497</v>
      </c>
      <c r="C1196" s="240" t="s">
        <v>387</v>
      </c>
      <c r="D1196" s="255">
        <v>1000000</v>
      </c>
      <c r="E1196" s="255">
        <v>-1000000</v>
      </c>
      <c r="F1196" s="228">
        <f t="shared" si="179"/>
        <v>0</v>
      </c>
      <c r="G1196" s="228">
        <v>1000000</v>
      </c>
      <c r="H1196" s="228"/>
      <c r="I1196" s="228">
        <f t="shared" si="175"/>
        <v>1000000</v>
      </c>
      <c r="J1196" s="228"/>
      <c r="K1196" s="228">
        <f t="shared" si="173"/>
        <v>1000000</v>
      </c>
      <c r="L1196" s="229">
        <v>0</v>
      </c>
      <c r="M1196" s="229">
        <v>1000000</v>
      </c>
      <c r="N1196" s="230">
        <f t="shared" si="174"/>
        <v>1000000</v>
      </c>
      <c r="O1196" s="230"/>
      <c r="P1196" s="230">
        <f t="shared" si="177"/>
        <v>1000000</v>
      </c>
      <c r="Q1196" s="230"/>
    </row>
    <row r="1197" spans="1:17">
      <c r="A1197" s="225">
        <v>3110599</v>
      </c>
      <c r="B1197" s="226" t="s">
        <v>1498</v>
      </c>
      <c r="C1197" s="240" t="s">
        <v>237</v>
      </c>
      <c r="D1197" s="255"/>
      <c r="E1197" s="255">
        <v>5000000</v>
      </c>
      <c r="F1197" s="228">
        <f t="shared" si="179"/>
        <v>5000000</v>
      </c>
      <c r="G1197" s="228">
        <v>5000000</v>
      </c>
      <c r="H1197" s="228"/>
      <c r="I1197" s="228">
        <f t="shared" si="175"/>
        <v>5000000</v>
      </c>
      <c r="J1197" s="228"/>
      <c r="K1197" s="228">
        <f t="shared" si="173"/>
        <v>5000000</v>
      </c>
      <c r="L1197" s="229">
        <v>2987304</v>
      </c>
      <c r="M1197" s="229"/>
      <c r="N1197" s="230">
        <f t="shared" si="174"/>
        <v>2987304</v>
      </c>
      <c r="O1197" s="230"/>
      <c r="P1197" s="230">
        <f t="shared" si="177"/>
        <v>2987304</v>
      </c>
      <c r="Q1197" s="230">
        <f>SUM(O1197,P1197)</f>
        <v>2987304</v>
      </c>
    </row>
    <row r="1198" spans="1:17">
      <c r="A1198" s="225">
        <v>3110599</v>
      </c>
      <c r="B1198" s="226" t="s">
        <v>1499</v>
      </c>
      <c r="C1198" s="240" t="s">
        <v>237</v>
      </c>
      <c r="D1198" s="228">
        <v>2000000</v>
      </c>
      <c r="E1198" s="228"/>
      <c r="F1198" s="228">
        <f t="shared" si="179"/>
        <v>2000000</v>
      </c>
      <c r="G1198" s="228">
        <f>SUM(E1198:F1198)</f>
        <v>2000000</v>
      </c>
      <c r="H1198" s="228"/>
      <c r="I1198" s="228">
        <f t="shared" si="175"/>
        <v>2000000</v>
      </c>
      <c r="J1198" s="228"/>
      <c r="K1198" s="228">
        <f t="shared" si="173"/>
        <v>2000000</v>
      </c>
      <c r="L1198" s="229">
        <v>1998010</v>
      </c>
      <c r="M1198" s="229"/>
      <c r="N1198" s="230">
        <f t="shared" si="174"/>
        <v>1998010</v>
      </c>
      <c r="O1198" s="230"/>
      <c r="P1198" s="230">
        <f t="shared" si="177"/>
        <v>1998010</v>
      </c>
      <c r="Q1198" s="230"/>
    </row>
    <row r="1199" spans="1:17">
      <c r="A1199" s="225">
        <v>3110599</v>
      </c>
      <c r="B1199" s="226" t="s">
        <v>1500</v>
      </c>
      <c r="C1199" s="240" t="s">
        <v>485</v>
      </c>
      <c r="D1199" s="228"/>
      <c r="E1199" s="228">
        <v>1000000</v>
      </c>
      <c r="F1199" s="228">
        <f t="shared" si="179"/>
        <v>1000000</v>
      </c>
      <c r="G1199" s="228">
        <v>1000000</v>
      </c>
      <c r="H1199" s="228"/>
      <c r="I1199" s="228">
        <f t="shared" si="175"/>
        <v>1000000</v>
      </c>
      <c r="J1199" s="228"/>
      <c r="K1199" s="228">
        <f t="shared" si="173"/>
        <v>1000000</v>
      </c>
      <c r="L1199" s="229">
        <v>1000000</v>
      </c>
      <c r="M1199" s="229"/>
      <c r="N1199" s="230">
        <f t="shared" si="174"/>
        <v>1000000</v>
      </c>
      <c r="O1199" s="230"/>
      <c r="P1199" s="230">
        <f t="shared" si="177"/>
        <v>1000000</v>
      </c>
      <c r="Q1199" s="230"/>
    </row>
    <row r="1200" spans="1:17">
      <c r="A1200" s="225">
        <v>3110599</v>
      </c>
      <c r="B1200" s="283" t="s">
        <v>1501</v>
      </c>
      <c r="C1200" s="240" t="s">
        <v>485</v>
      </c>
      <c r="D1200" s="228">
        <v>2000000</v>
      </c>
      <c r="E1200" s="228"/>
      <c r="F1200" s="228">
        <f t="shared" si="179"/>
        <v>2000000</v>
      </c>
      <c r="G1200" s="228">
        <f>SUM(E1200:F1200)</f>
        <v>2000000</v>
      </c>
      <c r="H1200" s="228"/>
      <c r="I1200" s="228">
        <f t="shared" si="175"/>
        <v>2000000</v>
      </c>
      <c r="J1200" s="228"/>
      <c r="K1200" s="228">
        <f t="shared" si="173"/>
        <v>2000000</v>
      </c>
      <c r="L1200" s="229">
        <v>1997973</v>
      </c>
      <c r="M1200" s="229"/>
      <c r="N1200" s="230">
        <f t="shared" si="174"/>
        <v>1997973</v>
      </c>
      <c r="O1200" s="230"/>
      <c r="P1200" s="230">
        <f t="shared" si="177"/>
        <v>1997973</v>
      </c>
      <c r="Q1200" s="230"/>
    </row>
    <row r="1201" spans="1:17">
      <c r="A1201" s="225">
        <v>3110302</v>
      </c>
      <c r="B1201" s="436" t="s">
        <v>1502</v>
      </c>
      <c r="C1201" s="436" t="s">
        <v>485</v>
      </c>
      <c r="D1201" s="433"/>
      <c r="E1201" s="433"/>
      <c r="F1201" s="433"/>
      <c r="G1201" s="228">
        <v>12000000</v>
      </c>
      <c r="H1201" s="228"/>
      <c r="I1201" s="228">
        <f t="shared" si="175"/>
        <v>12000000</v>
      </c>
      <c r="J1201" s="228"/>
      <c r="K1201" s="228">
        <f t="shared" si="173"/>
        <v>12000000</v>
      </c>
      <c r="L1201" s="229">
        <v>10953800</v>
      </c>
      <c r="M1201" s="229"/>
      <c r="N1201" s="230">
        <f t="shared" si="174"/>
        <v>10953800</v>
      </c>
      <c r="O1201" s="230"/>
      <c r="P1201" s="230">
        <f t="shared" si="177"/>
        <v>10953800</v>
      </c>
      <c r="Q1201" s="230"/>
    </row>
    <row r="1202" spans="1:17">
      <c r="A1202" s="225">
        <v>3110599</v>
      </c>
      <c r="B1202" s="226" t="s">
        <v>1503</v>
      </c>
      <c r="C1202" s="240" t="s">
        <v>487</v>
      </c>
      <c r="D1202" s="255">
        <v>1500000</v>
      </c>
      <c r="E1202" s="255"/>
      <c r="F1202" s="228">
        <f>SUM(D1202:E1202)</f>
        <v>1500000</v>
      </c>
      <c r="G1202" s="228">
        <v>1500000</v>
      </c>
      <c r="H1202" s="228"/>
      <c r="I1202" s="228">
        <f t="shared" si="175"/>
        <v>1500000</v>
      </c>
      <c r="J1202" s="228"/>
      <c r="K1202" s="228">
        <f t="shared" si="173"/>
        <v>1500000</v>
      </c>
      <c r="L1202" s="229">
        <v>1466480</v>
      </c>
      <c r="M1202" s="229"/>
      <c r="N1202" s="230">
        <f t="shared" si="174"/>
        <v>1466480</v>
      </c>
      <c r="O1202" s="230"/>
      <c r="P1202" s="230">
        <f t="shared" si="177"/>
        <v>1466480</v>
      </c>
      <c r="Q1202" s="230"/>
    </row>
    <row r="1203" spans="1:17">
      <c r="A1203" s="225">
        <v>3110599</v>
      </c>
      <c r="B1203" s="226" t="s">
        <v>1504</v>
      </c>
      <c r="C1203" s="240" t="s">
        <v>487</v>
      </c>
      <c r="D1203" s="255">
        <v>1500000</v>
      </c>
      <c r="E1203" s="255"/>
      <c r="F1203" s="228">
        <f>SUM(D1203:E1203)</f>
        <v>1500000</v>
      </c>
      <c r="G1203" s="228">
        <v>1500000</v>
      </c>
      <c r="H1203" s="228"/>
      <c r="I1203" s="228">
        <f t="shared" si="175"/>
        <v>1500000</v>
      </c>
      <c r="J1203" s="228"/>
      <c r="K1203" s="228">
        <f t="shared" si="173"/>
        <v>1500000</v>
      </c>
      <c r="L1203" s="229">
        <v>0</v>
      </c>
      <c r="M1203" s="229">
        <v>274313</v>
      </c>
      <c r="N1203" s="230">
        <f t="shared" si="174"/>
        <v>274313</v>
      </c>
      <c r="O1203" s="230"/>
      <c r="P1203" s="230">
        <f t="shared" si="177"/>
        <v>274313</v>
      </c>
      <c r="Q1203" s="230"/>
    </row>
    <row r="1204" spans="1:17">
      <c r="A1204" s="225">
        <v>3110599</v>
      </c>
      <c r="B1204" s="226" t="s">
        <v>1505</v>
      </c>
      <c r="C1204" s="240" t="s">
        <v>239</v>
      </c>
      <c r="D1204" s="255"/>
      <c r="E1204" s="255"/>
      <c r="F1204" s="228">
        <v>2000000</v>
      </c>
      <c r="G1204" s="228">
        <v>2000000</v>
      </c>
      <c r="H1204" s="228"/>
      <c r="I1204" s="228">
        <f t="shared" si="175"/>
        <v>2000000</v>
      </c>
      <c r="J1204" s="228"/>
      <c r="K1204" s="228">
        <f t="shared" si="173"/>
        <v>2000000</v>
      </c>
      <c r="L1204" s="229">
        <v>1997920</v>
      </c>
      <c r="M1204" s="229"/>
      <c r="N1204" s="230">
        <f t="shared" si="174"/>
        <v>1997920</v>
      </c>
      <c r="O1204" s="230"/>
      <c r="P1204" s="230">
        <f t="shared" si="177"/>
        <v>1997920</v>
      </c>
      <c r="Q1204" s="230">
        <f>SUM(O1204,P1204)</f>
        <v>1997920</v>
      </c>
    </row>
    <row r="1205" spans="1:17">
      <c r="A1205" s="225">
        <v>3110599</v>
      </c>
      <c r="B1205" s="436" t="s">
        <v>1506</v>
      </c>
      <c r="C1205" s="436" t="s">
        <v>516</v>
      </c>
      <c r="D1205" s="433"/>
      <c r="E1205" s="433"/>
      <c r="F1205" s="433"/>
      <c r="G1205" s="228">
        <v>10000000</v>
      </c>
      <c r="H1205" s="228"/>
      <c r="I1205" s="228">
        <f t="shared" si="175"/>
        <v>10000000</v>
      </c>
      <c r="J1205" s="228"/>
      <c r="K1205" s="228">
        <f t="shared" si="173"/>
        <v>10000000</v>
      </c>
      <c r="L1205" s="229">
        <v>9314000</v>
      </c>
      <c r="M1205" s="229"/>
      <c r="N1205" s="230">
        <f t="shared" si="174"/>
        <v>9314000</v>
      </c>
      <c r="O1205" s="230"/>
      <c r="P1205" s="230">
        <f t="shared" si="177"/>
        <v>9314000</v>
      </c>
      <c r="Q1205" s="230">
        <v>1919985.3</v>
      </c>
    </row>
    <row r="1206" spans="1:17">
      <c r="A1206" s="225">
        <v>3110599</v>
      </c>
      <c r="B1206" s="226" t="s">
        <v>1507</v>
      </c>
      <c r="C1206" s="240" t="s">
        <v>340</v>
      </c>
      <c r="D1206" s="255"/>
      <c r="E1206" s="255">
        <v>5000000</v>
      </c>
      <c r="F1206" s="228">
        <f>SUM(D1206:E1206)</f>
        <v>5000000</v>
      </c>
      <c r="G1206" s="228">
        <v>5000000</v>
      </c>
      <c r="H1206" s="228"/>
      <c r="I1206" s="228">
        <f t="shared" si="175"/>
        <v>5000000</v>
      </c>
      <c r="J1206" s="228"/>
      <c r="K1206" s="228">
        <f t="shared" si="173"/>
        <v>5000000</v>
      </c>
      <c r="L1206" s="229">
        <v>0</v>
      </c>
      <c r="M1206" s="229">
        <v>653000</v>
      </c>
      <c r="N1206" s="230">
        <f t="shared" si="174"/>
        <v>653000</v>
      </c>
      <c r="O1206" s="230"/>
      <c r="P1206" s="230">
        <f t="shared" si="177"/>
        <v>653000</v>
      </c>
      <c r="Q1206" s="230"/>
    </row>
    <row r="1207" spans="1:17">
      <c r="A1207" s="225">
        <v>3111101</v>
      </c>
      <c r="B1207" s="226" t="s">
        <v>1508</v>
      </c>
      <c r="C1207" s="240" t="s">
        <v>744</v>
      </c>
      <c r="D1207" s="255">
        <v>1000000</v>
      </c>
      <c r="E1207" s="255"/>
      <c r="F1207" s="228">
        <f t="shared" ref="F1207:G1207" si="180">SUM(D1207:E1207)</f>
        <v>1000000</v>
      </c>
      <c r="G1207" s="228">
        <f t="shared" si="180"/>
        <v>1000000</v>
      </c>
      <c r="H1207" s="228"/>
      <c r="I1207" s="228">
        <f t="shared" si="175"/>
        <v>1000000</v>
      </c>
      <c r="J1207" s="228"/>
      <c r="K1207" s="228">
        <f t="shared" si="173"/>
        <v>1000000</v>
      </c>
      <c r="L1207" s="229">
        <v>0</v>
      </c>
      <c r="M1207" s="229">
        <v>999900</v>
      </c>
      <c r="N1207" s="230">
        <f t="shared" si="174"/>
        <v>999900</v>
      </c>
      <c r="O1207" s="230"/>
      <c r="P1207" s="230">
        <f t="shared" si="177"/>
        <v>999900</v>
      </c>
      <c r="Q1207" s="230"/>
    </row>
    <row r="1208" spans="1:17">
      <c r="A1208" s="225">
        <v>3110599</v>
      </c>
      <c r="B1208" s="226" t="s">
        <v>1509</v>
      </c>
      <c r="C1208" s="240" t="s">
        <v>253</v>
      </c>
      <c r="D1208" s="255"/>
      <c r="E1208" s="255">
        <v>100000000</v>
      </c>
      <c r="F1208" s="228">
        <f>SUM(D1208:E1208)</f>
        <v>100000000</v>
      </c>
      <c r="G1208" s="228">
        <f>100000000</f>
        <v>100000000</v>
      </c>
      <c r="H1208" s="228"/>
      <c r="I1208" s="228">
        <f t="shared" si="175"/>
        <v>100000000</v>
      </c>
      <c r="J1208" s="228"/>
      <c r="K1208" s="228">
        <f t="shared" si="173"/>
        <v>100000000</v>
      </c>
      <c r="L1208" s="229">
        <v>47000000</v>
      </c>
      <c r="M1208" s="229"/>
      <c r="N1208" s="230">
        <f t="shared" si="174"/>
        <v>47000000</v>
      </c>
      <c r="O1208" s="230"/>
      <c r="P1208" s="230">
        <f t="shared" si="177"/>
        <v>47000000</v>
      </c>
      <c r="Q1208" s="230">
        <v>34000000</v>
      </c>
    </row>
    <row r="1209" spans="1:17">
      <c r="A1209" s="225">
        <v>3110599</v>
      </c>
      <c r="B1209" s="226" t="s">
        <v>1510</v>
      </c>
      <c r="C1209" s="240" t="s">
        <v>253</v>
      </c>
      <c r="D1209" s="255"/>
      <c r="E1209" s="255"/>
      <c r="F1209" s="228"/>
      <c r="G1209" s="228"/>
      <c r="H1209" s="228"/>
      <c r="I1209" s="228"/>
      <c r="J1209" s="228"/>
      <c r="K1209" s="228">
        <v>0</v>
      </c>
      <c r="L1209" s="229">
        <v>50000000</v>
      </c>
      <c r="M1209" s="229"/>
      <c r="N1209" s="230">
        <f t="shared" si="174"/>
        <v>50000000</v>
      </c>
      <c r="O1209" s="230">
        <v>-50000000</v>
      </c>
      <c r="P1209" s="230">
        <f t="shared" si="177"/>
        <v>0</v>
      </c>
      <c r="Q1209" s="230"/>
    </row>
    <row r="1210" spans="1:17">
      <c r="A1210" s="225"/>
      <c r="B1210" s="226" t="s">
        <v>1511</v>
      </c>
      <c r="C1210" s="240" t="s">
        <v>253</v>
      </c>
      <c r="D1210" s="255"/>
      <c r="E1210" s="255"/>
      <c r="F1210" s="228"/>
      <c r="G1210" s="228"/>
      <c r="H1210" s="228"/>
      <c r="I1210" s="228"/>
      <c r="J1210" s="228"/>
      <c r="K1210" s="228"/>
      <c r="L1210" s="229"/>
      <c r="M1210" s="229"/>
      <c r="N1210" s="230">
        <v>0</v>
      </c>
      <c r="O1210" s="230">
        <v>2900000</v>
      </c>
      <c r="P1210" s="230">
        <f t="shared" si="177"/>
        <v>2900000</v>
      </c>
      <c r="Q1210" s="230"/>
    </row>
    <row r="1211" spans="1:17" ht="40.5">
      <c r="A1211" s="225">
        <v>3110599</v>
      </c>
      <c r="B1211" s="226" t="s">
        <v>1512</v>
      </c>
      <c r="C1211" s="240" t="s">
        <v>266</v>
      </c>
      <c r="D1211" s="255">
        <v>4000000</v>
      </c>
      <c r="E1211" s="255"/>
      <c r="F1211" s="228">
        <f>SUM(D1211:E1211)</f>
        <v>4000000</v>
      </c>
      <c r="G1211" s="228">
        <f>SUM(E1211:F1211)</f>
        <v>4000000</v>
      </c>
      <c r="H1211" s="228"/>
      <c r="I1211" s="228">
        <f t="shared" ref="I1211:I1241" si="181">G1211+H1211</f>
        <v>4000000</v>
      </c>
      <c r="J1211" s="228"/>
      <c r="K1211" s="228">
        <f t="shared" ref="K1211:K1232" si="182">I1211+J1211</f>
        <v>4000000</v>
      </c>
      <c r="L1211" s="229">
        <v>3998900</v>
      </c>
      <c r="M1211" s="229"/>
      <c r="N1211" s="230">
        <f t="shared" ref="N1211:N1230" si="183">SUM(L1211:M1211)</f>
        <v>3998900</v>
      </c>
      <c r="O1211" s="230"/>
      <c r="P1211" s="230">
        <f t="shared" ref="P1211:P1246" si="184">SUM(N1211,O1211)</f>
        <v>3998900</v>
      </c>
      <c r="Q1211" s="230"/>
    </row>
    <row r="1212" spans="1:17">
      <c r="A1212" s="225">
        <v>3110599</v>
      </c>
      <c r="B1212" s="226" t="s">
        <v>1513</v>
      </c>
      <c r="C1212" s="240" t="s">
        <v>422</v>
      </c>
      <c r="D1212" s="255"/>
      <c r="E1212" s="255"/>
      <c r="F1212" s="228"/>
      <c r="G1212" s="228"/>
      <c r="H1212" s="228"/>
      <c r="I1212" s="228"/>
      <c r="J1212" s="228"/>
      <c r="K1212" s="228"/>
      <c r="L1212" s="229">
        <v>0</v>
      </c>
      <c r="M1212" s="229">
        <v>5000000</v>
      </c>
      <c r="N1212" s="230">
        <f t="shared" si="183"/>
        <v>5000000</v>
      </c>
      <c r="O1212" s="230"/>
      <c r="P1212" s="230">
        <f t="shared" si="184"/>
        <v>5000000</v>
      </c>
      <c r="Q1212" s="230">
        <v>5000000</v>
      </c>
    </row>
    <row r="1213" spans="1:17">
      <c r="A1213" s="225">
        <v>3110599</v>
      </c>
      <c r="B1213" s="226" t="s">
        <v>1514</v>
      </c>
      <c r="C1213" s="240" t="s">
        <v>266</v>
      </c>
      <c r="D1213" s="255">
        <v>2000000</v>
      </c>
      <c r="E1213" s="255"/>
      <c r="F1213" s="228">
        <f>SUM(D1213:E1213)</f>
        <v>2000000</v>
      </c>
      <c r="G1213" s="228">
        <f>SUM(E1213:F1213)</f>
        <v>2000000</v>
      </c>
      <c r="H1213" s="228"/>
      <c r="I1213" s="228">
        <f t="shared" si="181"/>
        <v>2000000</v>
      </c>
      <c r="J1213" s="228"/>
      <c r="K1213" s="228">
        <f t="shared" si="182"/>
        <v>2000000</v>
      </c>
      <c r="L1213" s="229">
        <v>0</v>
      </c>
      <c r="M1213" s="229">
        <v>1999637</v>
      </c>
      <c r="N1213" s="230">
        <f t="shared" si="183"/>
        <v>1999637</v>
      </c>
      <c r="O1213" s="230"/>
      <c r="P1213" s="230">
        <f t="shared" si="184"/>
        <v>1999637</v>
      </c>
      <c r="Q1213" s="230"/>
    </row>
    <row r="1214" spans="1:17" ht="40.5">
      <c r="A1214" s="225">
        <v>3110599</v>
      </c>
      <c r="B1214" s="226" t="s">
        <v>1515</v>
      </c>
      <c r="C1214" s="240" t="s">
        <v>241</v>
      </c>
      <c r="D1214" s="255">
        <v>3500000</v>
      </c>
      <c r="E1214" s="255"/>
      <c r="F1214" s="228">
        <f>SUM(D1214:E1214)</f>
        <v>3500000</v>
      </c>
      <c r="G1214" s="228">
        <v>3500000</v>
      </c>
      <c r="H1214" s="228"/>
      <c r="I1214" s="228">
        <f t="shared" si="181"/>
        <v>3500000</v>
      </c>
      <c r="J1214" s="228"/>
      <c r="K1214" s="228">
        <f t="shared" si="182"/>
        <v>3500000</v>
      </c>
      <c r="L1214" s="229">
        <v>3499512</v>
      </c>
      <c r="M1214" s="229"/>
      <c r="N1214" s="230">
        <f t="shared" si="183"/>
        <v>3499512</v>
      </c>
      <c r="O1214" s="230"/>
      <c r="P1214" s="230">
        <f t="shared" si="184"/>
        <v>3499512</v>
      </c>
      <c r="Q1214" s="230"/>
    </row>
    <row r="1215" spans="1:17">
      <c r="A1215" s="225">
        <v>3110599</v>
      </c>
      <c r="B1215" s="226" t="s">
        <v>1516</v>
      </c>
      <c r="C1215" s="240" t="s">
        <v>492</v>
      </c>
      <c r="D1215" s="255">
        <v>3000000</v>
      </c>
      <c r="E1215" s="255"/>
      <c r="F1215" s="228">
        <f t="shared" ref="F1215:F1217" si="185">SUM(D1215:E1215)</f>
        <v>3000000</v>
      </c>
      <c r="G1215" s="228">
        <f>SUM(E1215:F1215)</f>
        <v>3000000</v>
      </c>
      <c r="H1215" s="228"/>
      <c r="I1215" s="228">
        <f t="shared" si="181"/>
        <v>3000000</v>
      </c>
      <c r="J1215" s="228"/>
      <c r="K1215" s="228">
        <f t="shared" si="182"/>
        <v>3000000</v>
      </c>
      <c r="L1215" s="229">
        <v>2960450</v>
      </c>
      <c r="M1215" s="229"/>
      <c r="N1215" s="230">
        <f t="shared" si="183"/>
        <v>2960450</v>
      </c>
      <c r="O1215" s="230"/>
      <c r="P1215" s="230">
        <f t="shared" si="184"/>
        <v>2960450</v>
      </c>
      <c r="Q1215" s="230">
        <v>2960450</v>
      </c>
    </row>
    <row r="1216" spans="1:17">
      <c r="A1216" s="225">
        <v>3110599</v>
      </c>
      <c r="B1216" s="226" t="s">
        <v>1517</v>
      </c>
      <c r="C1216" s="240" t="s">
        <v>492</v>
      </c>
      <c r="D1216" s="255">
        <v>2000000</v>
      </c>
      <c r="E1216" s="255"/>
      <c r="F1216" s="228">
        <f t="shared" si="185"/>
        <v>2000000</v>
      </c>
      <c r="G1216" s="228">
        <f>SUM(E1216:F1216)</f>
        <v>2000000</v>
      </c>
      <c r="H1216" s="228"/>
      <c r="I1216" s="228">
        <f t="shared" si="181"/>
        <v>2000000</v>
      </c>
      <c r="J1216" s="228"/>
      <c r="K1216" s="228">
        <f t="shared" si="182"/>
        <v>2000000</v>
      </c>
      <c r="L1216" s="229">
        <v>1987600</v>
      </c>
      <c r="M1216" s="229"/>
      <c r="N1216" s="230">
        <f t="shared" si="183"/>
        <v>1987600</v>
      </c>
      <c r="O1216" s="230"/>
      <c r="P1216" s="230">
        <f t="shared" si="184"/>
        <v>1987600</v>
      </c>
      <c r="Q1216" s="230"/>
    </row>
    <row r="1217" spans="1:17">
      <c r="A1217" s="225">
        <v>3110599</v>
      </c>
      <c r="B1217" s="226" t="s">
        <v>1518</v>
      </c>
      <c r="C1217" s="240" t="s">
        <v>492</v>
      </c>
      <c r="D1217" s="255">
        <v>1000000</v>
      </c>
      <c r="E1217" s="255"/>
      <c r="F1217" s="228">
        <f t="shared" si="185"/>
        <v>1000000</v>
      </c>
      <c r="G1217" s="228">
        <f>SUM(E1217:F1217)</f>
        <v>1000000</v>
      </c>
      <c r="H1217" s="228"/>
      <c r="I1217" s="228">
        <f t="shared" si="181"/>
        <v>1000000</v>
      </c>
      <c r="J1217" s="228"/>
      <c r="K1217" s="228">
        <f t="shared" si="182"/>
        <v>1000000</v>
      </c>
      <c r="L1217" s="229">
        <v>999886</v>
      </c>
      <c r="M1217" s="229"/>
      <c r="N1217" s="230">
        <f t="shared" si="183"/>
        <v>999886</v>
      </c>
      <c r="O1217" s="230"/>
      <c r="P1217" s="230">
        <f t="shared" si="184"/>
        <v>999886</v>
      </c>
      <c r="Q1217" s="230"/>
    </row>
    <row r="1218" spans="1:17">
      <c r="A1218" s="225">
        <v>3110599</v>
      </c>
      <c r="B1218" s="436" t="s">
        <v>1519</v>
      </c>
      <c r="C1218" s="240" t="s">
        <v>243</v>
      </c>
      <c r="D1218" s="433"/>
      <c r="E1218" s="433"/>
      <c r="F1218" s="433"/>
      <c r="G1218" s="228"/>
      <c r="H1218" s="228"/>
      <c r="I1218" s="228">
        <f t="shared" si="181"/>
        <v>0</v>
      </c>
      <c r="J1218" s="228">
        <v>1026140</v>
      </c>
      <c r="K1218" s="228">
        <f t="shared" si="182"/>
        <v>1026140</v>
      </c>
      <c r="L1218" s="229">
        <v>1025614</v>
      </c>
      <c r="M1218" s="229"/>
      <c r="N1218" s="230">
        <f t="shared" si="183"/>
        <v>1025614</v>
      </c>
      <c r="O1218" s="230"/>
      <c r="P1218" s="230">
        <f t="shared" si="184"/>
        <v>1025614</v>
      </c>
      <c r="Q1218" s="230">
        <v>1025614</v>
      </c>
    </row>
    <row r="1219" spans="1:17">
      <c r="A1219" s="225">
        <v>3110599</v>
      </c>
      <c r="B1219" s="436" t="s">
        <v>1520</v>
      </c>
      <c r="C1219" s="240" t="s">
        <v>243</v>
      </c>
      <c r="D1219" s="433"/>
      <c r="E1219" s="433"/>
      <c r="F1219" s="433"/>
      <c r="G1219" s="228">
        <v>15000000</v>
      </c>
      <c r="H1219" s="228"/>
      <c r="I1219" s="228">
        <f t="shared" si="181"/>
        <v>15000000</v>
      </c>
      <c r="J1219" s="228">
        <v>-1026140</v>
      </c>
      <c r="K1219" s="228">
        <f t="shared" si="182"/>
        <v>13973860</v>
      </c>
      <c r="L1219" s="229">
        <v>0</v>
      </c>
      <c r="M1219" s="229">
        <v>5444823</v>
      </c>
      <c r="N1219" s="230">
        <f t="shared" si="183"/>
        <v>5444823</v>
      </c>
      <c r="O1219" s="230"/>
      <c r="P1219" s="230">
        <f t="shared" si="184"/>
        <v>5444823</v>
      </c>
      <c r="Q1219" s="230"/>
    </row>
    <row r="1220" spans="1:17">
      <c r="A1220" s="225">
        <v>3110599</v>
      </c>
      <c r="B1220" s="226" t="s">
        <v>1521</v>
      </c>
      <c r="C1220" s="240" t="s">
        <v>492</v>
      </c>
      <c r="D1220" s="255"/>
      <c r="E1220" s="228">
        <v>30000000</v>
      </c>
      <c r="F1220" s="228">
        <f>SUM(D1220:E1220)</f>
        <v>30000000</v>
      </c>
      <c r="G1220" s="228">
        <v>30000000</v>
      </c>
      <c r="H1220" s="228"/>
      <c r="I1220" s="228">
        <f t="shared" si="181"/>
        <v>30000000</v>
      </c>
      <c r="J1220" s="228"/>
      <c r="K1220" s="228">
        <f t="shared" si="182"/>
        <v>30000000</v>
      </c>
      <c r="L1220" s="229">
        <v>29497716</v>
      </c>
      <c r="M1220" s="229"/>
      <c r="N1220" s="230">
        <f t="shared" si="183"/>
        <v>29497716</v>
      </c>
      <c r="O1220" s="230"/>
      <c r="P1220" s="230">
        <f t="shared" si="184"/>
        <v>29497716</v>
      </c>
      <c r="Q1220" s="230">
        <v>29497716</v>
      </c>
    </row>
    <row r="1221" spans="1:17">
      <c r="A1221" s="225">
        <v>3110599</v>
      </c>
      <c r="B1221" s="226" t="s">
        <v>1522</v>
      </c>
      <c r="C1221" s="261" t="s">
        <v>692</v>
      </c>
      <c r="D1221" s="255">
        <v>3000000</v>
      </c>
      <c r="E1221" s="255"/>
      <c r="F1221" s="228">
        <v>0</v>
      </c>
      <c r="G1221" s="228">
        <v>5000000</v>
      </c>
      <c r="H1221" s="228"/>
      <c r="I1221" s="228">
        <f t="shared" si="181"/>
        <v>5000000</v>
      </c>
      <c r="J1221" s="228"/>
      <c r="K1221" s="228">
        <f t="shared" si="182"/>
        <v>5000000</v>
      </c>
      <c r="L1221" s="229">
        <v>4750000</v>
      </c>
      <c r="M1221" s="229"/>
      <c r="N1221" s="230">
        <f t="shared" si="183"/>
        <v>4750000</v>
      </c>
      <c r="O1221" s="230"/>
      <c r="P1221" s="230">
        <f t="shared" si="184"/>
        <v>4750000</v>
      </c>
      <c r="Q1221" s="230"/>
    </row>
    <row r="1222" spans="1:17" ht="40.5">
      <c r="A1222" s="225">
        <v>3110202</v>
      </c>
      <c r="B1222" s="226" t="s">
        <v>1523</v>
      </c>
      <c r="C1222" s="270" t="s">
        <v>692</v>
      </c>
      <c r="D1222" s="255">
        <v>2000000</v>
      </c>
      <c r="E1222" s="255"/>
      <c r="F1222" s="228">
        <f>SUM(D1222:E1222)</f>
        <v>2000000</v>
      </c>
      <c r="G1222" s="228">
        <v>2000000</v>
      </c>
      <c r="H1222" s="228"/>
      <c r="I1222" s="228">
        <f t="shared" si="181"/>
        <v>2000000</v>
      </c>
      <c r="J1222" s="228"/>
      <c r="K1222" s="228">
        <f t="shared" si="182"/>
        <v>2000000</v>
      </c>
      <c r="L1222" s="229">
        <v>1999500</v>
      </c>
      <c r="M1222" s="229"/>
      <c r="N1222" s="230">
        <f t="shared" si="183"/>
        <v>1999500</v>
      </c>
      <c r="O1222" s="230"/>
      <c r="P1222" s="230">
        <f t="shared" si="184"/>
        <v>1999500</v>
      </c>
      <c r="Q1222" s="230"/>
    </row>
    <row r="1223" spans="1:17">
      <c r="A1223" s="225">
        <v>3110599</v>
      </c>
      <c r="B1223" s="226" t="s">
        <v>1524</v>
      </c>
      <c r="C1223" s="240" t="s">
        <v>259</v>
      </c>
      <c r="D1223" s="255"/>
      <c r="E1223" s="228"/>
      <c r="F1223" s="228"/>
      <c r="G1223" s="228"/>
      <c r="H1223" s="228"/>
      <c r="I1223" s="228"/>
      <c r="J1223" s="228"/>
      <c r="K1223" s="228"/>
      <c r="L1223" s="229">
        <v>5000000</v>
      </c>
      <c r="M1223" s="229"/>
      <c r="N1223" s="230">
        <f t="shared" si="183"/>
        <v>5000000</v>
      </c>
      <c r="O1223" s="230"/>
      <c r="P1223" s="230">
        <f t="shared" si="184"/>
        <v>5000000</v>
      </c>
      <c r="Q1223" s="230">
        <v>5000000</v>
      </c>
    </row>
    <row r="1224" spans="1:17">
      <c r="A1224" s="225">
        <v>3110599</v>
      </c>
      <c r="B1224" s="226" t="s">
        <v>1525</v>
      </c>
      <c r="C1224" s="240" t="s">
        <v>611</v>
      </c>
      <c r="D1224" s="255"/>
      <c r="E1224" s="228">
        <v>5000000</v>
      </c>
      <c r="F1224" s="228">
        <f>SUM(D1224:E1224)</f>
        <v>5000000</v>
      </c>
      <c r="G1224" s="228">
        <v>5000000</v>
      </c>
      <c r="H1224" s="228"/>
      <c r="I1224" s="228">
        <f t="shared" si="181"/>
        <v>5000000</v>
      </c>
      <c r="J1224" s="228"/>
      <c r="K1224" s="228">
        <f t="shared" si="182"/>
        <v>5000000</v>
      </c>
      <c r="L1224" s="229">
        <v>0</v>
      </c>
      <c r="M1224" s="229">
        <v>5000000</v>
      </c>
      <c r="N1224" s="230">
        <f t="shared" si="183"/>
        <v>5000000</v>
      </c>
      <c r="O1224" s="230"/>
      <c r="P1224" s="230">
        <f t="shared" si="184"/>
        <v>5000000</v>
      </c>
      <c r="Q1224" s="230"/>
    </row>
    <row r="1225" spans="1:17">
      <c r="A1225" s="225">
        <v>3110599</v>
      </c>
      <c r="B1225" s="226" t="s">
        <v>1526</v>
      </c>
      <c r="C1225" s="240" t="s">
        <v>611</v>
      </c>
      <c r="D1225" s="255"/>
      <c r="E1225" s="228"/>
      <c r="F1225" s="228"/>
      <c r="G1225" s="228"/>
      <c r="H1225" s="228"/>
      <c r="I1225" s="228">
        <f t="shared" si="181"/>
        <v>0</v>
      </c>
      <c r="J1225" s="228">
        <v>4345457</v>
      </c>
      <c r="K1225" s="228">
        <f t="shared" si="182"/>
        <v>4345457</v>
      </c>
      <c r="L1225" s="229">
        <v>4345457</v>
      </c>
      <c r="M1225" s="229"/>
      <c r="N1225" s="230">
        <f t="shared" si="183"/>
        <v>4345457</v>
      </c>
      <c r="O1225" s="230"/>
      <c r="P1225" s="230">
        <f t="shared" si="184"/>
        <v>4345457</v>
      </c>
      <c r="Q1225" s="230"/>
    </row>
    <row r="1226" spans="1:17">
      <c r="A1226" s="225">
        <v>3110599</v>
      </c>
      <c r="B1226" s="226" t="s">
        <v>1527</v>
      </c>
      <c r="C1226" s="240" t="s">
        <v>611</v>
      </c>
      <c r="D1226" s="255"/>
      <c r="E1226" s="255"/>
      <c r="F1226" s="228"/>
      <c r="G1226" s="228">
        <v>10000000</v>
      </c>
      <c r="H1226" s="228"/>
      <c r="I1226" s="228">
        <f t="shared" si="181"/>
        <v>10000000</v>
      </c>
      <c r="J1226" s="228">
        <v>-4345457</v>
      </c>
      <c r="K1226" s="228">
        <f t="shared" si="182"/>
        <v>5654543</v>
      </c>
      <c r="L1226" s="229">
        <v>5654543</v>
      </c>
      <c r="M1226" s="229"/>
      <c r="N1226" s="230">
        <f t="shared" si="183"/>
        <v>5654543</v>
      </c>
      <c r="O1226" s="230"/>
      <c r="P1226" s="230">
        <f t="shared" si="184"/>
        <v>5654543</v>
      </c>
      <c r="Q1226" s="230"/>
    </row>
    <row r="1227" spans="1:17">
      <c r="A1227" s="225">
        <v>3110302</v>
      </c>
      <c r="B1227" s="436" t="s">
        <v>1528</v>
      </c>
      <c r="C1227" s="436" t="s">
        <v>412</v>
      </c>
      <c r="D1227" s="433"/>
      <c r="E1227" s="433"/>
      <c r="F1227" s="433"/>
      <c r="G1227" s="228">
        <v>5000000</v>
      </c>
      <c r="H1227" s="228"/>
      <c r="I1227" s="228">
        <f t="shared" si="181"/>
        <v>5000000</v>
      </c>
      <c r="J1227" s="228"/>
      <c r="K1227" s="228">
        <f t="shared" si="182"/>
        <v>5000000</v>
      </c>
      <c r="L1227" s="229">
        <v>0</v>
      </c>
      <c r="M1227" s="229">
        <v>4995076</v>
      </c>
      <c r="N1227" s="230">
        <f t="shared" si="183"/>
        <v>4995076</v>
      </c>
      <c r="O1227" s="230"/>
      <c r="P1227" s="230">
        <f t="shared" si="184"/>
        <v>4995076</v>
      </c>
      <c r="Q1227" s="230"/>
    </row>
    <row r="1228" spans="1:17">
      <c r="A1228" s="225">
        <v>3110302</v>
      </c>
      <c r="B1228" s="436" t="s">
        <v>1529</v>
      </c>
      <c r="C1228" s="436" t="s">
        <v>373</v>
      </c>
      <c r="D1228" s="433"/>
      <c r="E1228" s="433"/>
      <c r="F1228" s="433"/>
      <c r="G1228" s="228">
        <v>10000000</v>
      </c>
      <c r="H1228" s="228"/>
      <c r="I1228" s="228">
        <f t="shared" si="181"/>
        <v>10000000</v>
      </c>
      <c r="J1228" s="228"/>
      <c r="K1228" s="228">
        <f t="shared" si="182"/>
        <v>10000000</v>
      </c>
      <c r="L1228" s="229">
        <v>0</v>
      </c>
      <c r="M1228" s="229"/>
      <c r="N1228" s="230">
        <f t="shared" si="183"/>
        <v>0</v>
      </c>
      <c r="O1228" s="230"/>
      <c r="P1228" s="230">
        <f t="shared" si="184"/>
        <v>0</v>
      </c>
      <c r="Q1228" s="230"/>
    </row>
    <row r="1229" spans="1:17" ht="40.5">
      <c r="A1229" s="225">
        <v>3110599</v>
      </c>
      <c r="B1229" s="226" t="s">
        <v>1530</v>
      </c>
      <c r="C1229" s="240" t="s">
        <v>1531</v>
      </c>
      <c r="D1229" s="255"/>
      <c r="E1229" s="255">
        <v>5000000</v>
      </c>
      <c r="F1229" s="228">
        <f t="shared" ref="F1229:F1230" si="186">SUM(D1229:E1229)</f>
        <v>5000000</v>
      </c>
      <c r="G1229" s="228"/>
      <c r="H1229" s="228"/>
      <c r="I1229" s="228">
        <f t="shared" si="181"/>
        <v>0</v>
      </c>
      <c r="J1229" s="228"/>
      <c r="K1229" s="228">
        <f t="shared" si="182"/>
        <v>0</v>
      </c>
      <c r="L1229" s="229">
        <v>4702300</v>
      </c>
      <c r="M1229" s="229">
        <v>-4702300</v>
      </c>
      <c r="N1229" s="230">
        <f t="shared" si="183"/>
        <v>0</v>
      </c>
      <c r="O1229" s="230"/>
      <c r="P1229" s="230">
        <f t="shared" si="184"/>
        <v>0</v>
      </c>
      <c r="Q1229" s="230"/>
    </row>
    <row r="1230" spans="1:17">
      <c r="A1230" s="225">
        <v>3110599</v>
      </c>
      <c r="B1230" s="226" t="s">
        <v>1532</v>
      </c>
      <c r="C1230" s="240" t="s">
        <v>1531</v>
      </c>
      <c r="D1230" s="255">
        <v>3700000</v>
      </c>
      <c r="E1230" s="255"/>
      <c r="F1230" s="228">
        <f t="shared" si="186"/>
        <v>3700000</v>
      </c>
      <c r="G1230" s="228">
        <v>3700000</v>
      </c>
      <c r="H1230" s="228"/>
      <c r="I1230" s="228">
        <f t="shared" si="181"/>
        <v>3700000</v>
      </c>
      <c r="J1230" s="228"/>
      <c r="K1230" s="228">
        <f t="shared" si="182"/>
        <v>3700000</v>
      </c>
      <c r="L1230" s="229">
        <v>3697268</v>
      </c>
      <c r="M1230" s="229">
        <v>-3697268</v>
      </c>
      <c r="N1230" s="230">
        <f t="shared" si="183"/>
        <v>0</v>
      </c>
      <c r="O1230" s="230"/>
      <c r="P1230" s="230">
        <f t="shared" si="184"/>
        <v>0</v>
      </c>
      <c r="Q1230" s="230"/>
    </row>
    <row r="1231" spans="1:17">
      <c r="A1231" s="225">
        <v>3110599</v>
      </c>
      <c r="B1231" s="270" t="s">
        <v>1533</v>
      </c>
      <c r="C1231" s="270" t="s">
        <v>249</v>
      </c>
      <c r="D1231" s="433"/>
      <c r="E1231" s="433"/>
      <c r="F1231" s="433"/>
      <c r="G1231" s="228"/>
      <c r="H1231" s="228"/>
      <c r="I1231" s="228"/>
      <c r="J1231" s="228"/>
      <c r="K1231" s="228"/>
      <c r="L1231" s="229">
        <v>1345770</v>
      </c>
      <c r="M1231" s="229">
        <v>-1345770</v>
      </c>
      <c r="N1231" s="230">
        <f t="shared" ref="N1231:O1267" si="187">SUM(L1231:M1231)</f>
        <v>0</v>
      </c>
      <c r="O1231" s="230"/>
      <c r="P1231" s="230">
        <f t="shared" si="184"/>
        <v>0</v>
      </c>
      <c r="Q1231" s="230"/>
    </row>
    <row r="1232" spans="1:17" ht="40.5">
      <c r="A1232" s="225">
        <v>3110599</v>
      </c>
      <c r="B1232" s="226" t="s">
        <v>1534</v>
      </c>
      <c r="C1232" s="240" t="s">
        <v>249</v>
      </c>
      <c r="D1232" s="255">
        <v>4000000</v>
      </c>
      <c r="E1232" s="255"/>
      <c r="F1232" s="228">
        <f>SUM(D1232:E1232)</f>
        <v>4000000</v>
      </c>
      <c r="G1232" s="228">
        <f>SUM(E1232:F1232)</f>
        <v>4000000</v>
      </c>
      <c r="H1232" s="228"/>
      <c r="I1232" s="228">
        <f t="shared" si="181"/>
        <v>4000000</v>
      </c>
      <c r="J1232" s="228"/>
      <c r="K1232" s="228">
        <f t="shared" si="182"/>
        <v>4000000</v>
      </c>
      <c r="L1232" s="229">
        <v>0</v>
      </c>
      <c r="M1232" s="229">
        <v>1000000</v>
      </c>
      <c r="N1232" s="230">
        <f t="shared" si="187"/>
        <v>1000000</v>
      </c>
      <c r="O1232" s="230"/>
      <c r="P1232" s="230">
        <f t="shared" si="184"/>
        <v>1000000</v>
      </c>
      <c r="Q1232" s="230">
        <v>1000000</v>
      </c>
    </row>
    <row r="1233" spans="1:17">
      <c r="A1233" s="225">
        <v>3110599</v>
      </c>
      <c r="B1233" s="226" t="s">
        <v>1535</v>
      </c>
      <c r="C1233" s="240" t="s">
        <v>409</v>
      </c>
      <c r="D1233" s="255">
        <v>1412484</v>
      </c>
      <c r="E1233" s="255"/>
      <c r="F1233" s="228">
        <f>SUM(D1233:E1233)</f>
        <v>1412484</v>
      </c>
      <c r="G1233" s="228"/>
      <c r="H1233" s="228"/>
      <c r="I1233" s="228">
        <f t="shared" si="181"/>
        <v>0</v>
      </c>
      <c r="J1233" s="228"/>
      <c r="K1233" s="228">
        <f t="shared" ref="K1233:K1271" si="188">I1233+J1233</f>
        <v>0</v>
      </c>
      <c r="L1233" s="229">
        <v>1370790</v>
      </c>
      <c r="M1233" s="229">
        <v>-1370790</v>
      </c>
      <c r="N1233" s="230">
        <f t="shared" si="187"/>
        <v>0</v>
      </c>
      <c r="O1233" s="230"/>
      <c r="P1233" s="230">
        <f t="shared" si="184"/>
        <v>0</v>
      </c>
      <c r="Q1233" s="230">
        <v>1370790</v>
      </c>
    </row>
    <row r="1234" spans="1:17">
      <c r="A1234" s="225">
        <v>3110599</v>
      </c>
      <c r="B1234" s="270" t="s">
        <v>1536</v>
      </c>
      <c r="C1234" s="270" t="s">
        <v>409</v>
      </c>
      <c r="D1234" s="433"/>
      <c r="E1234" s="433"/>
      <c r="F1234" s="433">
        <v>0</v>
      </c>
      <c r="G1234" s="228">
        <v>3000000</v>
      </c>
      <c r="H1234" s="228">
        <v>-2000000</v>
      </c>
      <c r="I1234" s="228">
        <f t="shared" si="181"/>
        <v>1000000</v>
      </c>
      <c r="J1234" s="228"/>
      <c r="K1234" s="228">
        <f t="shared" si="188"/>
        <v>1000000</v>
      </c>
      <c r="L1234" s="229">
        <v>3000000</v>
      </c>
      <c r="M1234" s="229"/>
      <c r="N1234" s="230">
        <f t="shared" si="187"/>
        <v>3000000</v>
      </c>
      <c r="O1234" s="230"/>
      <c r="P1234" s="230">
        <f t="shared" si="184"/>
        <v>3000000</v>
      </c>
      <c r="Q1234" s="230">
        <v>980040</v>
      </c>
    </row>
    <row r="1235" spans="1:17">
      <c r="A1235" s="225">
        <v>3110599</v>
      </c>
      <c r="B1235" s="226" t="s">
        <v>1537</v>
      </c>
      <c r="C1235" s="240" t="s">
        <v>245</v>
      </c>
      <c r="D1235" s="255">
        <v>1000000</v>
      </c>
      <c r="E1235" s="255"/>
      <c r="F1235" s="228">
        <f>SUM(D1235:E1235)</f>
        <v>1000000</v>
      </c>
      <c r="G1235" s="228">
        <v>3000000</v>
      </c>
      <c r="H1235" s="228"/>
      <c r="I1235" s="228">
        <f t="shared" si="181"/>
        <v>3000000</v>
      </c>
      <c r="J1235" s="228"/>
      <c r="K1235" s="228">
        <f t="shared" si="188"/>
        <v>3000000</v>
      </c>
      <c r="L1235" s="229">
        <v>3000000</v>
      </c>
      <c r="M1235" s="229"/>
      <c r="N1235" s="230">
        <f t="shared" si="187"/>
        <v>3000000</v>
      </c>
      <c r="O1235" s="230"/>
      <c r="P1235" s="230">
        <f t="shared" si="184"/>
        <v>3000000</v>
      </c>
      <c r="Q1235" s="230"/>
    </row>
    <row r="1236" spans="1:17">
      <c r="A1236" s="437">
        <v>3110599</v>
      </c>
      <c r="B1236" s="259" t="s">
        <v>1538</v>
      </c>
      <c r="C1236" s="240" t="s">
        <v>393</v>
      </c>
      <c r="D1236" s="433"/>
      <c r="E1236" s="433"/>
      <c r="F1236" s="433"/>
      <c r="G1236" s="228">
        <v>0</v>
      </c>
      <c r="H1236" s="228">
        <v>10000000</v>
      </c>
      <c r="I1236" s="228">
        <f t="shared" si="181"/>
        <v>10000000</v>
      </c>
      <c r="J1236" s="228"/>
      <c r="K1236" s="228">
        <f t="shared" si="188"/>
        <v>10000000</v>
      </c>
      <c r="L1236" s="229">
        <v>8246600</v>
      </c>
      <c r="M1236" s="229"/>
      <c r="N1236" s="230">
        <f t="shared" si="187"/>
        <v>8246600</v>
      </c>
      <c r="O1236" s="230"/>
      <c r="P1236" s="230">
        <f t="shared" si="184"/>
        <v>8246600</v>
      </c>
      <c r="Q1236" s="230">
        <v>8246600</v>
      </c>
    </row>
    <row r="1237" spans="1:17" s="438" customFormat="1">
      <c r="A1237" s="439"/>
      <c r="B1237" s="440"/>
      <c r="C1237" s="441"/>
      <c r="D1237" s="442"/>
      <c r="E1237" s="442"/>
      <c r="F1237" s="442"/>
      <c r="G1237" s="443"/>
      <c r="H1237" s="443"/>
      <c r="I1237" s="443">
        <f t="shared" si="181"/>
        <v>0</v>
      </c>
      <c r="J1237" s="443"/>
      <c r="K1237" s="443">
        <v>0</v>
      </c>
      <c r="L1237" s="444"/>
      <c r="M1237" s="444"/>
      <c r="N1237" s="445">
        <f t="shared" si="187"/>
        <v>0</v>
      </c>
      <c r="O1237" s="445">
        <f t="shared" si="187"/>
        <v>0</v>
      </c>
      <c r="P1237" s="445">
        <f t="shared" si="184"/>
        <v>0</v>
      </c>
      <c r="Q1237" s="445"/>
    </row>
    <row r="1238" spans="1:17">
      <c r="A1238" s="254"/>
      <c r="B1238" s="446" t="s">
        <v>1539</v>
      </c>
      <c r="C1238" s="447"/>
      <c r="D1238" s="433"/>
      <c r="E1238" s="433"/>
      <c r="F1238" s="433"/>
      <c r="G1238" s="228"/>
      <c r="H1238" s="228"/>
      <c r="I1238" s="228">
        <f t="shared" si="181"/>
        <v>0</v>
      </c>
      <c r="J1238" s="228"/>
      <c r="K1238" s="228">
        <f t="shared" si="188"/>
        <v>0</v>
      </c>
      <c r="L1238" s="229">
        <v>0</v>
      </c>
      <c r="M1238" s="229"/>
      <c r="N1238" s="230">
        <f t="shared" si="187"/>
        <v>0</v>
      </c>
      <c r="O1238" s="230">
        <f t="shared" si="187"/>
        <v>0</v>
      </c>
      <c r="P1238" s="230">
        <f t="shared" si="184"/>
        <v>0</v>
      </c>
      <c r="Q1238" s="230"/>
    </row>
    <row r="1239" spans="1:17">
      <c r="A1239" s="225">
        <v>3110599</v>
      </c>
      <c r="B1239" s="270" t="s">
        <v>1540</v>
      </c>
      <c r="C1239" s="270" t="s">
        <v>627</v>
      </c>
      <c r="D1239" s="433"/>
      <c r="E1239" s="433"/>
      <c r="F1239" s="433"/>
      <c r="G1239" s="228">
        <v>5000000</v>
      </c>
      <c r="H1239" s="228"/>
      <c r="I1239" s="228">
        <f t="shared" si="181"/>
        <v>5000000</v>
      </c>
      <c r="J1239" s="228"/>
      <c r="K1239" s="228">
        <f t="shared" si="188"/>
        <v>5000000</v>
      </c>
      <c r="L1239" s="229">
        <v>4996805</v>
      </c>
      <c r="M1239" s="229"/>
      <c r="N1239" s="230">
        <f t="shared" si="187"/>
        <v>4996805</v>
      </c>
      <c r="O1239" s="230"/>
      <c r="P1239" s="230">
        <f t="shared" si="184"/>
        <v>4996805</v>
      </c>
      <c r="Q1239" s="230"/>
    </row>
    <row r="1240" spans="1:17">
      <c r="A1240" s="225">
        <v>3110599</v>
      </c>
      <c r="B1240" s="270" t="s">
        <v>1541</v>
      </c>
      <c r="C1240" s="270" t="s">
        <v>627</v>
      </c>
      <c r="D1240" s="433"/>
      <c r="E1240" s="433"/>
      <c r="F1240" s="433"/>
      <c r="G1240" s="228">
        <v>2755725</v>
      </c>
      <c r="H1240" s="228"/>
      <c r="I1240" s="228">
        <f t="shared" si="181"/>
        <v>2755725</v>
      </c>
      <c r="J1240" s="228"/>
      <c r="K1240" s="228">
        <f t="shared" si="188"/>
        <v>2755725</v>
      </c>
      <c r="L1240" s="229">
        <v>0</v>
      </c>
      <c r="M1240" s="229">
        <v>2398000</v>
      </c>
      <c r="N1240" s="230">
        <f t="shared" si="187"/>
        <v>2398000</v>
      </c>
      <c r="O1240" s="230"/>
      <c r="P1240" s="230">
        <f t="shared" si="184"/>
        <v>2398000</v>
      </c>
      <c r="Q1240" s="230"/>
    </row>
    <row r="1241" spans="1:17">
      <c r="A1241" s="225">
        <v>3110599</v>
      </c>
      <c r="B1241" s="270" t="s">
        <v>1542</v>
      </c>
      <c r="C1241" s="270" t="s">
        <v>255</v>
      </c>
      <c r="D1241" s="433"/>
      <c r="E1241" s="433"/>
      <c r="F1241" s="433"/>
      <c r="G1241" s="228">
        <v>3000000</v>
      </c>
      <c r="H1241" s="228"/>
      <c r="I1241" s="228">
        <f t="shared" si="181"/>
        <v>3000000</v>
      </c>
      <c r="J1241" s="228"/>
      <c r="K1241" s="228">
        <f t="shared" si="188"/>
        <v>3000000</v>
      </c>
      <c r="L1241" s="229">
        <v>2995885</v>
      </c>
      <c r="M1241" s="229"/>
      <c r="N1241" s="230">
        <f t="shared" si="187"/>
        <v>2995885</v>
      </c>
      <c r="O1241" s="230"/>
      <c r="P1241" s="230">
        <f t="shared" si="184"/>
        <v>2995885</v>
      </c>
      <c r="Q1241" s="230">
        <v>2995885</v>
      </c>
    </row>
    <row r="1242" spans="1:17">
      <c r="A1242" s="225">
        <v>3110599</v>
      </c>
      <c r="B1242" s="270" t="s">
        <v>1543</v>
      </c>
      <c r="C1242" s="270" t="s">
        <v>1544</v>
      </c>
      <c r="D1242" s="433"/>
      <c r="E1242" s="433"/>
      <c r="F1242" s="433"/>
      <c r="G1242" s="228">
        <v>1862325</v>
      </c>
      <c r="H1242" s="228"/>
      <c r="I1242" s="228">
        <f t="shared" ref="I1242:I1278" si="189">G1242+H1242</f>
        <v>1862325</v>
      </c>
      <c r="J1242" s="228"/>
      <c r="K1242" s="228">
        <f t="shared" si="188"/>
        <v>1862325</v>
      </c>
      <c r="L1242" s="229">
        <v>1862325</v>
      </c>
      <c r="M1242" s="229"/>
      <c r="N1242" s="230">
        <f t="shared" si="187"/>
        <v>1862325</v>
      </c>
      <c r="O1242" s="230"/>
      <c r="P1242" s="230">
        <f t="shared" si="184"/>
        <v>1862325</v>
      </c>
      <c r="Q1242" s="230"/>
    </row>
    <row r="1243" spans="1:17">
      <c r="A1243" s="225">
        <v>3110599</v>
      </c>
      <c r="B1243" s="270" t="s">
        <v>1545</v>
      </c>
      <c r="C1243" s="270" t="s">
        <v>251</v>
      </c>
      <c r="D1243" s="433"/>
      <c r="E1243" s="433"/>
      <c r="F1243" s="433"/>
      <c r="G1243" s="228">
        <v>2000000</v>
      </c>
      <c r="H1243" s="228"/>
      <c r="I1243" s="228">
        <f t="shared" si="189"/>
        <v>2000000</v>
      </c>
      <c r="J1243" s="228"/>
      <c r="K1243" s="228">
        <f t="shared" si="188"/>
        <v>2000000</v>
      </c>
      <c r="L1243" s="229">
        <v>0</v>
      </c>
      <c r="M1243" s="229">
        <v>1999900</v>
      </c>
      <c r="N1243" s="230">
        <f t="shared" si="187"/>
        <v>1999900</v>
      </c>
      <c r="O1243" s="230"/>
      <c r="P1243" s="230">
        <f t="shared" si="184"/>
        <v>1999900</v>
      </c>
      <c r="Q1243" s="230"/>
    </row>
    <row r="1244" spans="1:17">
      <c r="A1244" s="225">
        <v>3110599</v>
      </c>
      <c r="B1244" s="270" t="s">
        <v>1546</v>
      </c>
      <c r="C1244" s="270" t="s">
        <v>332</v>
      </c>
      <c r="D1244" s="433"/>
      <c r="E1244" s="433"/>
      <c r="F1244" s="433"/>
      <c r="G1244" s="228">
        <v>2000000</v>
      </c>
      <c r="H1244" s="228"/>
      <c r="I1244" s="228">
        <f t="shared" si="189"/>
        <v>2000000</v>
      </c>
      <c r="J1244" s="228"/>
      <c r="K1244" s="228">
        <f t="shared" si="188"/>
        <v>2000000</v>
      </c>
      <c r="L1244" s="229">
        <v>1998635</v>
      </c>
      <c r="M1244" s="229"/>
      <c r="N1244" s="230">
        <f t="shared" si="187"/>
        <v>1998635</v>
      </c>
      <c r="O1244" s="230"/>
      <c r="P1244" s="230">
        <f t="shared" si="184"/>
        <v>1998635</v>
      </c>
      <c r="Q1244" s="230"/>
    </row>
    <row r="1245" spans="1:17">
      <c r="A1245" s="225">
        <v>3110599</v>
      </c>
      <c r="B1245" s="270" t="s">
        <v>1547</v>
      </c>
      <c r="C1245" s="270" t="s">
        <v>257</v>
      </c>
      <c r="D1245" s="433"/>
      <c r="E1245" s="433"/>
      <c r="F1245" s="433"/>
      <c r="G1245" s="228">
        <v>2500000</v>
      </c>
      <c r="H1245" s="228"/>
      <c r="I1245" s="228">
        <f t="shared" si="189"/>
        <v>2500000</v>
      </c>
      <c r="J1245" s="228"/>
      <c r="K1245" s="228">
        <f t="shared" si="188"/>
        <v>2500000</v>
      </c>
      <c r="L1245" s="229">
        <v>2499840</v>
      </c>
      <c r="M1245" s="229">
        <v>-2499840</v>
      </c>
      <c r="N1245" s="230">
        <f t="shared" si="187"/>
        <v>0</v>
      </c>
      <c r="O1245" s="230"/>
      <c r="P1245" s="230">
        <f t="shared" si="184"/>
        <v>0</v>
      </c>
      <c r="Q1245" s="230"/>
    </row>
    <row r="1246" spans="1:17">
      <c r="A1246" s="225">
        <v>3110599</v>
      </c>
      <c r="B1246" s="270" t="s">
        <v>1548</v>
      </c>
      <c r="C1246" s="270" t="s">
        <v>389</v>
      </c>
      <c r="D1246" s="433"/>
      <c r="E1246" s="433"/>
      <c r="F1246" s="433"/>
      <c r="G1246" s="228">
        <v>300000</v>
      </c>
      <c r="H1246" s="228"/>
      <c r="I1246" s="228">
        <f t="shared" si="189"/>
        <v>300000</v>
      </c>
      <c r="J1246" s="228"/>
      <c r="K1246" s="228">
        <f t="shared" si="188"/>
        <v>300000</v>
      </c>
      <c r="L1246" s="229">
        <v>299800</v>
      </c>
      <c r="M1246" s="229"/>
      <c r="N1246" s="230">
        <f t="shared" si="187"/>
        <v>299800</v>
      </c>
      <c r="O1246" s="230"/>
      <c r="P1246" s="230">
        <f t="shared" si="184"/>
        <v>299800</v>
      </c>
      <c r="Q1246" s="230">
        <v>299800</v>
      </c>
    </row>
    <row r="1247" spans="1:17">
      <c r="A1247" s="225">
        <v>3110599</v>
      </c>
      <c r="B1247" s="270" t="s">
        <v>1549</v>
      </c>
      <c r="C1247" s="270" t="s">
        <v>387</v>
      </c>
      <c r="D1247" s="433"/>
      <c r="E1247" s="433"/>
      <c r="F1247" s="433"/>
      <c r="G1247" s="228">
        <v>1000000</v>
      </c>
      <c r="H1247" s="228"/>
      <c r="I1247" s="228">
        <f t="shared" si="189"/>
        <v>1000000</v>
      </c>
      <c r="J1247" s="228"/>
      <c r="K1247" s="228">
        <f t="shared" si="188"/>
        <v>1000000</v>
      </c>
      <c r="L1247" s="229">
        <v>997000</v>
      </c>
      <c r="M1247" s="229"/>
      <c r="N1247" s="230">
        <f t="shared" si="187"/>
        <v>997000</v>
      </c>
      <c r="O1247" s="230"/>
      <c r="P1247" s="230">
        <f t="shared" ref="P1247:P1310" si="190">SUM(N1247,O1247)</f>
        <v>997000</v>
      </c>
      <c r="Q1247" s="230">
        <v>997000</v>
      </c>
    </row>
    <row r="1248" spans="1:17">
      <c r="A1248" s="225">
        <v>3110599</v>
      </c>
      <c r="B1248" s="270" t="s">
        <v>1550</v>
      </c>
      <c r="C1248" s="270" t="s">
        <v>1551</v>
      </c>
      <c r="D1248" s="433"/>
      <c r="E1248" s="433"/>
      <c r="F1248" s="433"/>
      <c r="G1248" s="228">
        <v>1000000</v>
      </c>
      <c r="H1248" s="228"/>
      <c r="I1248" s="228">
        <f t="shared" si="189"/>
        <v>1000000</v>
      </c>
      <c r="J1248" s="228"/>
      <c r="K1248" s="228">
        <f t="shared" si="188"/>
        <v>1000000</v>
      </c>
      <c r="L1248" s="229">
        <v>998065</v>
      </c>
      <c r="M1248" s="229"/>
      <c r="N1248" s="230">
        <f t="shared" si="187"/>
        <v>998065</v>
      </c>
      <c r="O1248" s="230"/>
      <c r="P1248" s="230">
        <f t="shared" si="190"/>
        <v>998065</v>
      </c>
      <c r="Q1248" s="230"/>
    </row>
    <row r="1249" spans="1:17">
      <c r="A1249" s="225">
        <v>3110599</v>
      </c>
      <c r="B1249" s="270" t="s">
        <v>1552</v>
      </c>
      <c r="C1249" s="270" t="s">
        <v>1551</v>
      </c>
      <c r="D1249" s="433"/>
      <c r="E1249" s="433"/>
      <c r="F1249" s="433"/>
      <c r="G1249" s="228">
        <v>1000000</v>
      </c>
      <c r="H1249" s="228"/>
      <c r="I1249" s="228">
        <f t="shared" si="189"/>
        <v>1000000</v>
      </c>
      <c r="J1249" s="228"/>
      <c r="K1249" s="228">
        <f t="shared" si="188"/>
        <v>1000000</v>
      </c>
      <c r="L1249" s="229">
        <v>999475</v>
      </c>
      <c r="M1249" s="229"/>
      <c r="N1249" s="230">
        <f t="shared" si="187"/>
        <v>999475</v>
      </c>
      <c r="O1249" s="230"/>
      <c r="P1249" s="230">
        <f t="shared" si="190"/>
        <v>999475</v>
      </c>
      <c r="Q1249" s="230"/>
    </row>
    <row r="1250" spans="1:17">
      <c r="A1250" s="225">
        <v>3110599</v>
      </c>
      <c r="B1250" s="270" t="s">
        <v>1553</v>
      </c>
      <c r="C1250" s="270" t="s">
        <v>1551</v>
      </c>
      <c r="D1250" s="433"/>
      <c r="E1250" s="433"/>
      <c r="F1250" s="433"/>
      <c r="G1250" s="228">
        <v>800000</v>
      </c>
      <c r="H1250" s="228"/>
      <c r="I1250" s="228">
        <f t="shared" si="189"/>
        <v>800000</v>
      </c>
      <c r="J1250" s="228"/>
      <c r="K1250" s="228">
        <f t="shared" si="188"/>
        <v>800000</v>
      </c>
      <c r="L1250" s="229">
        <v>799830</v>
      </c>
      <c r="M1250" s="229"/>
      <c r="N1250" s="230">
        <f t="shared" si="187"/>
        <v>799830</v>
      </c>
      <c r="O1250" s="230"/>
      <c r="P1250" s="230">
        <f t="shared" si="190"/>
        <v>799830</v>
      </c>
      <c r="Q1250" s="230"/>
    </row>
    <row r="1251" spans="1:17">
      <c r="A1251" s="225">
        <v>3110599</v>
      </c>
      <c r="B1251" s="270" t="s">
        <v>1554</v>
      </c>
      <c r="C1251" s="270" t="s">
        <v>1551</v>
      </c>
      <c r="D1251" s="287"/>
      <c r="E1251" s="287"/>
      <c r="F1251" s="287"/>
      <c r="G1251" s="228"/>
      <c r="H1251" s="228"/>
      <c r="I1251" s="228"/>
      <c r="J1251" s="228"/>
      <c r="K1251" s="228">
        <v>0</v>
      </c>
      <c r="L1251" s="229">
        <v>1499128</v>
      </c>
      <c r="M1251" s="229"/>
      <c r="N1251" s="230">
        <f t="shared" si="187"/>
        <v>1499128</v>
      </c>
      <c r="O1251" s="230"/>
      <c r="P1251" s="230">
        <f t="shared" si="190"/>
        <v>1499128</v>
      </c>
      <c r="Q1251" s="230"/>
    </row>
    <row r="1252" spans="1:17">
      <c r="A1252" s="225">
        <v>3110599</v>
      </c>
      <c r="B1252" s="270" t="s">
        <v>1555</v>
      </c>
      <c r="C1252" s="270" t="s">
        <v>485</v>
      </c>
      <c r="D1252" s="433"/>
      <c r="E1252" s="433"/>
      <c r="F1252" s="433"/>
      <c r="G1252" s="228">
        <v>3000000</v>
      </c>
      <c r="H1252" s="228"/>
      <c r="I1252" s="228">
        <f t="shared" si="189"/>
        <v>3000000</v>
      </c>
      <c r="J1252" s="228"/>
      <c r="K1252" s="228">
        <f t="shared" si="188"/>
        <v>3000000</v>
      </c>
      <c r="L1252" s="229">
        <v>2994200</v>
      </c>
      <c r="M1252" s="229"/>
      <c r="N1252" s="230">
        <f t="shared" si="187"/>
        <v>2994200</v>
      </c>
      <c r="O1252" s="230"/>
      <c r="P1252" s="230">
        <f t="shared" si="190"/>
        <v>2994200</v>
      </c>
      <c r="Q1252" s="230"/>
    </row>
    <row r="1253" spans="1:17">
      <c r="A1253" s="225">
        <v>3110599</v>
      </c>
      <c r="B1253" s="270" t="s">
        <v>1556</v>
      </c>
      <c r="C1253" s="270" t="s">
        <v>487</v>
      </c>
      <c r="D1253" s="433"/>
      <c r="E1253" s="433"/>
      <c r="F1253" s="433"/>
      <c r="G1253" s="448">
        <v>2000000</v>
      </c>
      <c r="H1253" s="448"/>
      <c r="I1253" s="448">
        <f t="shared" si="189"/>
        <v>2000000</v>
      </c>
      <c r="J1253" s="448"/>
      <c r="K1253" s="228">
        <f t="shared" si="188"/>
        <v>2000000</v>
      </c>
      <c r="L1253" s="449">
        <v>1488100</v>
      </c>
      <c r="M1253" s="449"/>
      <c r="N1253" s="230">
        <f t="shared" si="187"/>
        <v>1488100</v>
      </c>
      <c r="O1253" s="450"/>
      <c r="P1253" s="230">
        <f t="shared" si="190"/>
        <v>1488100</v>
      </c>
      <c r="Q1253" s="230"/>
    </row>
    <row r="1254" spans="1:17">
      <c r="A1254" s="225">
        <v>3110599</v>
      </c>
      <c r="B1254" s="270" t="s">
        <v>1557</v>
      </c>
      <c r="C1254" s="270" t="s">
        <v>239</v>
      </c>
      <c r="D1254" s="433"/>
      <c r="E1254" s="433"/>
      <c r="F1254" s="433"/>
      <c r="G1254" s="228">
        <v>2000000</v>
      </c>
      <c r="H1254" s="228"/>
      <c r="I1254" s="228">
        <f t="shared" si="189"/>
        <v>2000000</v>
      </c>
      <c r="J1254" s="228"/>
      <c r="K1254" s="228">
        <f t="shared" si="188"/>
        <v>2000000</v>
      </c>
      <c r="L1254" s="229">
        <v>1999500</v>
      </c>
      <c r="M1254" s="229"/>
      <c r="N1254" s="230">
        <f t="shared" si="187"/>
        <v>1999500</v>
      </c>
      <c r="O1254" s="230"/>
      <c r="P1254" s="230">
        <f t="shared" si="190"/>
        <v>1999500</v>
      </c>
      <c r="Q1254" s="230"/>
    </row>
    <row r="1255" spans="1:17">
      <c r="A1255" s="225">
        <v>3110599</v>
      </c>
      <c r="B1255" s="270" t="s">
        <v>1558</v>
      </c>
      <c r="C1255" s="270" t="s">
        <v>239</v>
      </c>
      <c r="D1255" s="433"/>
      <c r="E1255" s="433"/>
      <c r="F1255" s="433"/>
      <c r="G1255" s="228">
        <v>5000000</v>
      </c>
      <c r="H1255" s="228">
        <v>2000000</v>
      </c>
      <c r="I1255" s="228">
        <f t="shared" si="189"/>
        <v>7000000</v>
      </c>
      <c r="J1255" s="228"/>
      <c r="K1255" s="228">
        <f t="shared" si="188"/>
        <v>7000000</v>
      </c>
      <c r="L1255" s="229">
        <v>3000000</v>
      </c>
      <c r="M1255" s="229"/>
      <c r="N1255" s="230">
        <f t="shared" si="187"/>
        <v>3000000</v>
      </c>
      <c r="O1255" s="230"/>
      <c r="P1255" s="230">
        <f t="shared" si="190"/>
        <v>3000000</v>
      </c>
      <c r="Q1255" s="230"/>
    </row>
    <row r="1256" spans="1:17">
      <c r="A1256" s="225">
        <v>3110599</v>
      </c>
      <c r="B1256" s="270" t="s">
        <v>1559</v>
      </c>
      <c r="C1256" s="270" t="s">
        <v>516</v>
      </c>
      <c r="D1256" s="433"/>
      <c r="E1256" s="433"/>
      <c r="F1256" s="433"/>
      <c r="G1256" s="228"/>
      <c r="H1256" s="228"/>
      <c r="I1256" s="228"/>
      <c r="J1256" s="228"/>
      <c r="K1256" s="228">
        <v>0</v>
      </c>
      <c r="L1256" s="229">
        <v>4991573</v>
      </c>
      <c r="M1256" s="229">
        <v>-1650735</v>
      </c>
      <c r="N1256" s="230">
        <f t="shared" si="187"/>
        <v>3340838</v>
      </c>
      <c r="O1256" s="230"/>
      <c r="P1256" s="230">
        <f t="shared" si="190"/>
        <v>3340838</v>
      </c>
      <c r="Q1256" s="230"/>
    </row>
    <row r="1257" spans="1:17">
      <c r="A1257" s="225">
        <v>3110599</v>
      </c>
      <c r="B1257" s="270" t="s">
        <v>1560</v>
      </c>
      <c r="C1257" s="270" t="s">
        <v>334</v>
      </c>
      <c r="D1257" s="433"/>
      <c r="E1257" s="433"/>
      <c r="F1257" s="433"/>
      <c r="G1257" s="228">
        <v>4000000</v>
      </c>
      <c r="H1257" s="228"/>
      <c r="I1257" s="228">
        <f t="shared" si="189"/>
        <v>4000000</v>
      </c>
      <c r="J1257" s="228"/>
      <c r="K1257" s="228">
        <f t="shared" si="188"/>
        <v>4000000</v>
      </c>
      <c r="L1257" s="229">
        <v>3999738</v>
      </c>
      <c r="M1257" s="229"/>
      <c r="N1257" s="230">
        <f t="shared" si="187"/>
        <v>3999738</v>
      </c>
      <c r="O1257" s="230"/>
      <c r="P1257" s="230">
        <f t="shared" si="190"/>
        <v>3999738</v>
      </c>
      <c r="Q1257" s="230"/>
    </row>
    <row r="1258" spans="1:17">
      <c r="A1258" s="225">
        <v>3110599</v>
      </c>
      <c r="B1258" s="270" t="s">
        <v>1561</v>
      </c>
      <c r="C1258" s="270" t="s">
        <v>334</v>
      </c>
      <c r="D1258" s="433"/>
      <c r="E1258" s="433"/>
      <c r="F1258" s="433"/>
      <c r="G1258" s="228">
        <v>1955300</v>
      </c>
      <c r="H1258" s="228">
        <v>4000000</v>
      </c>
      <c r="I1258" s="228">
        <f t="shared" ref="I1258" si="191">G1258+H1258</f>
        <v>5955300</v>
      </c>
      <c r="J1258" s="228"/>
      <c r="K1258" s="228">
        <f t="shared" ref="K1258:L1258" si="192">I1258+J1258</f>
        <v>5955300</v>
      </c>
      <c r="L1258" s="256">
        <f t="shared" si="192"/>
        <v>5955300</v>
      </c>
      <c r="M1258" s="229"/>
      <c r="N1258" s="230">
        <f t="shared" si="187"/>
        <v>5955300</v>
      </c>
      <c r="O1258" s="230"/>
      <c r="P1258" s="230">
        <f t="shared" si="190"/>
        <v>5955300</v>
      </c>
      <c r="Q1258" s="230"/>
    </row>
    <row r="1259" spans="1:17">
      <c r="A1259" s="225">
        <v>3110599</v>
      </c>
      <c r="B1259" s="270" t="s">
        <v>1562</v>
      </c>
      <c r="C1259" s="270" t="s">
        <v>334</v>
      </c>
      <c r="D1259" s="433"/>
      <c r="E1259" s="433"/>
      <c r="F1259" s="433"/>
      <c r="G1259" s="228"/>
      <c r="H1259" s="228"/>
      <c r="I1259" s="228"/>
      <c r="J1259" s="228"/>
      <c r="K1259" s="228"/>
      <c r="L1259" s="256">
        <v>0</v>
      </c>
      <c r="M1259" s="229">
        <v>2000000</v>
      </c>
      <c r="N1259" s="230">
        <f t="shared" si="187"/>
        <v>2000000</v>
      </c>
      <c r="O1259" s="230"/>
      <c r="P1259" s="230">
        <f t="shared" si="190"/>
        <v>2000000</v>
      </c>
      <c r="Q1259" s="230"/>
    </row>
    <row r="1260" spans="1:17">
      <c r="A1260" s="225">
        <v>3110599</v>
      </c>
      <c r="B1260" s="270" t="s">
        <v>1563</v>
      </c>
      <c r="C1260" s="270" t="s">
        <v>340</v>
      </c>
      <c r="D1260" s="433"/>
      <c r="E1260" s="433"/>
      <c r="F1260" s="433"/>
      <c r="G1260" s="228">
        <v>5000000</v>
      </c>
      <c r="H1260" s="228"/>
      <c r="I1260" s="228">
        <f t="shared" si="189"/>
        <v>5000000</v>
      </c>
      <c r="J1260" s="228"/>
      <c r="K1260" s="228">
        <f t="shared" si="188"/>
        <v>5000000</v>
      </c>
      <c r="L1260" s="229">
        <v>4999810</v>
      </c>
      <c r="M1260" s="229"/>
      <c r="N1260" s="230">
        <f t="shared" si="187"/>
        <v>4999810</v>
      </c>
      <c r="O1260" s="230"/>
      <c r="P1260" s="230">
        <f t="shared" si="190"/>
        <v>4999810</v>
      </c>
      <c r="Q1260" s="230"/>
    </row>
    <row r="1261" spans="1:17">
      <c r="A1261" s="225">
        <v>3110599</v>
      </c>
      <c r="B1261" s="270" t="s">
        <v>1564</v>
      </c>
      <c r="C1261" s="270" t="s">
        <v>639</v>
      </c>
      <c r="D1261" s="433"/>
      <c r="E1261" s="433"/>
      <c r="F1261" s="433"/>
      <c r="G1261" s="228">
        <v>2000000</v>
      </c>
      <c r="H1261" s="228"/>
      <c r="I1261" s="228">
        <f t="shared" si="189"/>
        <v>2000000</v>
      </c>
      <c r="J1261" s="228"/>
      <c r="K1261" s="228">
        <f t="shared" si="188"/>
        <v>2000000</v>
      </c>
      <c r="L1261" s="229">
        <v>1997100</v>
      </c>
      <c r="M1261" s="229"/>
      <c r="N1261" s="230">
        <f t="shared" si="187"/>
        <v>1997100</v>
      </c>
      <c r="O1261" s="230"/>
      <c r="P1261" s="230">
        <f t="shared" si="190"/>
        <v>1997100</v>
      </c>
      <c r="Q1261" s="230">
        <v>1997100</v>
      </c>
    </row>
    <row r="1262" spans="1:17">
      <c r="A1262" s="225">
        <v>3110599</v>
      </c>
      <c r="B1262" s="270" t="s">
        <v>1565</v>
      </c>
      <c r="C1262" s="270" t="s">
        <v>639</v>
      </c>
      <c r="D1262" s="433"/>
      <c r="E1262" s="433"/>
      <c r="F1262" s="433"/>
      <c r="G1262" s="228">
        <v>2800000</v>
      </c>
      <c r="H1262" s="228"/>
      <c r="I1262" s="228">
        <f t="shared" si="189"/>
        <v>2800000</v>
      </c>
      <c r="J1262" s="228"/>
      <c r="K1262" s="228">
        <f t="shared" si="188"/>
        <v>2800000</v>
      </c>
      <c r="L1262" s="229">
        <v>2799740</v>
      </c>
      <c r="M1262" s="229"/>
      <c r="N1262" s="230">
        <f t="shared" si="187"/>
        <v>2799740</v>
      </c>
      <c r="O1262" s="230"/>
      <c r="P1262" s="230">
        <f t="shared" si="190"/>
        <v>2799740</v>
      </c>
      <c r="Q1262" s="230">
        <v>2799740</v>
      </c>
    </row>
    <row r="1263" spans="1:17">
      <c r="A1263" s="225">
        <v>3110599</v>
      </c>
      <c r="B1263" s="270" t="s">
        <v>1566</v>
      </c>
      <c r="C1263" s="270" t="s">
        <v>253</v>
      </c>
      <c r="D1263" s="433"/>
      <c r="E1263" s="433"/>
      <c r="F1263" s="433"/>
      <c r="G1263" s="228">
        <v>800000</v>
      </c>
      <c r="H1263" s="228"/>
      <c r="I1263" s="228">
        <f t="shared" si="189"/>
        <v>800000</v>
      </c>
      <c r="J1263" s="228"/>
      <c r="K1263" s="228">
        <f t="shared" si="188"/>
        <v>800000</v>
      </c>
      <c r="L1263" s="229">
        <v>0</v>
      </c>
      <c r="M1263" s="229">
        <v>798500</v>
      </c>
      <c r="N1263" s="230">
        <f t="shared" si="187"/>
        <v>798500</v>
      </c>
      <c r="O1263" s="230"/>
      <c r="P1263" s="230">
        <f t="shared" si="190"/>
        <v>798500</v>
      </c>
      <c r="Q1263" s="230"/>
    </row>
    <row r="1264" spans="1:17">
      <c r="A1264" s="225">
        <v>3110599</v>
      </c>
      <c r="B1264" s="270" t="s">
        <v>1567</v>
      </c>
      <c r="C1264" s="270" t="s">
        <v>266</v>
      </c>
      <c r="D1264" s="433"/>
      <c r="E1264" s="433"/>
      <c r="F1264" s="433"/>
      <c r="G1264" s="228">
        <v>2000000</v>
      </c>
      <c r="H1264" s="228"/>
      <c r="I1264" s="228">
        <f t="shared" si="189"/>
        <v>2000000</v>
      </c>
      <c r="J1264" s="228"/>
      <c r="K1264" s="228">
        <f t="shared" si="188"/>
        <v>2000000</v>
      </c>
      <c r="L1264" s="229">
        <v>1999144</v>
      </c>
      <c r="M1264" s="229"/>
      <c r="N1264" s="230">
        <f t="shared" si="187"/>
        <v>1999144</v>
      </c>
      <c r="O1264" s="230"/>
      <c r="P1264" s="230">
        <f t="shared" si="190"/>
        <v>1999144</v>
      </c>
      <c r="Q1264" s="230"/>
    </row>
    <row r="1265" spans="1:17">
      <c r="A1265" s="225">
        <v>3110599</v>
      </c>
      <c r="B1265" s="270" t="s">
        <v>1568</v>
      </c>
      <c r="C1265" s="270" t="s">
        <v>391</v>
      </c>
      <c r="D1265" s="433"/>
      <c r="E1265" s="433"/>
      <c r="F1265" s="433"/>
      <c r="G1265" s="228">
        <v>1000000</v>
      </c>
      <c r="H1265" s="228"/>
      <c r="I1265" s="228">
        <f t="shared" si="189"/>
        <v>1000000</v>
      </c>
      <c r="J1265" s="228"/>
      <c r="K1265" s="228">
        <f t="shared" si="188"/>
        <v>1000000</v>
      </c>
      <c r="L1265" s="229">
        <v>993300</v>
      </c>
      <c r="M1265" s="229"/>
      <c r="N1265" s="230">
        <f t="shared" si="187"/>
        <v>993300</v>
      </c>
      <c r="O1265" s="230"/>
      <c r="P1265" s="230">
        <f t="shared" si="190"/>
        <v>993300</v>
      </c>
      <c r="Q1265" s="230"/>
    </row>
    <row r="1266" spans="1:17">
      <c r="A1266" s="225">
        <v>3110599</v>
      </c>
      <c r="B1266" s="270" t="s">
        <v>1569</v>
      </c>
      <c r="C1266" s="270" t="s">
        <v>1570</v>
      </c>
      <c r="D1266" s="433"/>
      <c r="E1266" s="433"/>
      <c r="F1266" s="433"/>
      <c r="G1266" s="228">
        <v>1200000</v>
      </c>
      <c r="H1266" s="228"/>
      <c r="I1266" s="228">
        <f t="shared" si="189"/>
        <v>1200000</v>
      </c>
      <c r="J1266" s="228"/>
      <c r="K1266" s="228">
        <f t="shared" si="188"/>
        <v>1200000</v>
      </c>
      <c r="L1266" s="229">
        <v>1200000</v>
      </c>
      <c r="M1266" s="229"/>
      <c r="N1266" s="230">
        <f t="shared" si="187"/>
        <v>1200000</v>
      </c>
      <c r="O1266" s="230"/>
      <c r="P1266" s="230">
        <f t="shared" si="190"/>
        <v>1200000</v>
      </c>
      <c r="Q1266" s="230"/>
    </row>
    <row r="1267" spans="1:17">
      <c r="A1267" s="225">
        <v>3110599</v>
      </c>
      <c r="B1267" s="270" t="s">
        <v>1571</v>
      </c>
      <c r="C1267" s="270" t="s">
        <v>241</v>
      </c>
      <c r="D1267" s="433"/>
      <c r="E1267" s="433"/>
      <c r="F1267" s="433"/>
      <c r="G1267" s="228">
        <v>2500000</v>
      </c>
      <c r="H1267" s="228"/>
      <c r="I1267" s="228">
        <f t="shared" si="189"/>
        <v>2500000</v>
      </c>
      <c r="J1267" s="228"/>
      <c r="K1267" s="228">
        <f t="shared" si="188"/>
        <v>2500000</v>
      </c>
      <c r="L1267" s="229">
        <v>2344600</v>
      </c>
      <c r="M1267" s="229"/>
      <c r="N1267" s="230">
        <f t="shared" si="187"/>
        <v>2344600</v>
      </c>
      <c r="O1267" s="230"/>
      <c r="P1267" s="230">
        <f t="shared" si="190"/>
        <v>2344600</v>
      </c>
      <c r="Q1267" s="230"/>
    </row>
    <row r="1268" spans="1:17">
      <c r="A1268" s="225">
        <v>3110599</v>
      </c>
      <c r="B1268" s="270" t="s">
        <v>1572</v>
      </c>
      <c r="C1268" s="270" t="s">
        <v>412</v>
      </c>
      <c r="D1268" s="433"/>
      <c r="E1268" s="433"/>
      <c r="F1268" s="433"/>
      <c r="G1268" s="228">
        <v>5000000</v>
      </c>
      <c r="H1268" s="228"/>
      <c r="I1268" s="228">
        <f t="shared" si="189"/>
        <v>5000000</v>
      </c>
      <c r="J1268" s="228"/>
      <c r="K1268" s="228">
        <f t="shared" si="188"/>
        <v>5000000</v>
      </c>
      <c r="L1268" s="229">
        <v>0</v>
      </c>
      <c r="M1268" s="229">
        <v>4999954</v>
      </c>
      <c r="N1268" s="230">
        <f t="shared" ref="N1268:N1322" si="193">SUM(L1268:M1268)</f>
        <v>4999954</v>
      </c>
      <c r="O1268" s="230"/>
      <c r="P1268" s="230">
        <f t="shared" si="190"/>
        <v>4999954</v>
      </c>
      <c r="Q1268" s="230"/>
    </row>
    <row r="1269" spans="1:17">
      <c r="A1269" s="225">
        <v>3110599</v>
      </c>
      <c r="B1269" s="270" t="s">
        <v>1573</v>
      </c>
      <c r="C1269" s="270" t="s">
        <v>412</v>
      </c>
      <c r="D1269" s="433"/>
      <c r="E1269" s="433"/>
      <c r="F1269" s="433"/>
      <c r="G1269" s="228">
        <v>1995970</v>
      </c>
      <c r="H1269" s="228"/>
      <c r="I1269" s="228">
        <f t="shared" si="189"/>
        <v>1995970</v>
      </c>
      <c r="J1269" s="228"/>
      <c r="K1269" s="228">
        <f t="shared" si="188"/>
        <v>1995970</v>
      </c>
      <c r="L1269" s="229">
        <v>1977396</v>
      </c>
      <c r="M1269" s="229">
        <v>-1977396</v>
      </c>
      <c r="N1269" s="230">
        <f t="shared" si="193"/>
        <v>0</v>
      </c>
      <c r="O1269" s="230"/>
      <c r="P1269" s="230">
        <f t="shared" si="190"/>
        <v>0</v>
      </c>
      <c r="Q1269" s="230"/>
    </row>
    <row r="1270" spans="1:17">
      <c r="A1270" s="225">
        <v>3110599</v>
      </c>
      <c r="B1270" s="270" t="s">
        <v>1574</v>
      </c>
      <c r="C1270" s="270" t="s">
        <v>403</v>
      </c>
      <c r="D1270" s="433"/>
      <c r="E1270" s="433"/>
      <c r="F1270" s="433"/>
      <c r="G1270" s="228">
        <v>3000000</v>
      </c>
      <c r="H1270" s="228"/>
      <c r="I1270" s="228">
        <f t="shared" si="189"/>
        <v>3000000</v>
      </c>
      <c r="J1270" s="228"/>
      <c r="K1270" s="228">
        <f t="shared" si="188"/>
        <v>3000000</v>
      </c>
      <c r="L1270" s="229">
        <v>2999977</v>
      </c>
      <c r="M1270" s="229"/>
      <c r="N1270" s="230">
        <f t="shared" si="193"/>
        <v>2999977</v>
      </c>
      <c r="O1270" s="230"/>
      <c r="P1270" s="230">
        <f t="shared" si="190"/>
        <v>2999977</v>
      </c>
      <c r="Q1270" s="230">
        <v>2999977</v>
      </c>
    </row>
    <row r="1271" spans="1:17">
      <c r="A1271" s="225">
        <v>3110302</v>
      </c>
      <c r="B1271" s="270" t="s">
        <v>1575</v>
      </c>
      <c r="C1271" s="270" t="s">
        <v>754</v>
      </c>
      <c r="D1271" s="433"/>
      <c r="E1271" s="433"/>
      <c r="F1271" s="433"/>
      <c r="G1271" s="228">
        <v>3300000</v>
      </c>
      <c r="H1271" s="228"/>
      <c r="I1271" s="228">
        <f t="shared" si="189"/>
        <v>3300000</v>
      </c>
      <c r="J1271" s="228"/>
      <c r="K1271" s="228">
        <f t="shared" si="188"/>
        <v>3300000</v>
      </c>
      <c r="L1271" s="229">
        <v>3299388</v>
      </c>
      <c r="M1271" s="229"/>
      <c r="N1271" s="230">
        <f t="shared" si="193"/>
        <v>3299388</v>
      </c>
      <c r="O1271" s="230"/>
      <c r="P1271" s="230">
        <f t="shared" si="190"/>
        <v>3299388</v>
      </c>
      <c r="Q1271" s="230"/>
    </row>
    <row r="1272" spans="1:17">
      <c r="A1272" s="225">
        <v>3110599</v>
      </c>
      <c r="B1272" s="270" t="s">
        <v>1576</v>
      </c>
      <c r="C1272" s="270" t="s">
        <v>247</v>
      </c>
      <c r="D1272" s="433"/>
      <c r="E1272" s="433"/>
      <c r="F1272" s="433"/>
      <c r="G1272" s="228"/>
      <c r="H1272" s="228"/>
      <c r="I1272" s="228"/>
      <c r="J1272" s="228"/>
      <c r="K1272" s="228"/>
      <c r="L1272" s="229">
        <v>2996610</v>
      </c>
      <c r="M1272" s="229"/>
      <c r="N1272" s="230">
        <f t="shared" si="193"/>
        <v>2996610</v>
      </c>
      <c r="O1272" s="230"/>
      <c r="P1272" s="230">
        <f t="shared" si="190"/>
        <v>2996610</v>
      </c>
      <c r="Q1272" s="230"/>
    </row>
    <row r="1273" spans="1:17">
      <c r="A1273" s="225">
        <v>3110599</v>
      </c>
      <c r="B1273" s="270" t="s">
        <v>1577</v>
      </c>
      <c r="C1273" s="270" t="s">
        <v>249</v>
      </c>
      <c r="D1273" s="433"/>
      <c r="E1273" s="433"/>
      <c r="F1273" s="433"/>
      <c r="G1273" s="228">
        <v>4500000</v>
      </c>
      <c r="H1273" s="228"/>
      <c r="I1273" s="228">
        <f t="shared" si="189"/>
        <v>4500000</v>
      </c>
      <c r="J1273" s="228"/>
      <c r="K1273" s="228">
        <f t="shared" ref="K1273:K1278" si="194">I1273+J1273</f>
        <v>4500000</v>
      </c>
      <c r="L1273" s="229">
        <v>4496170</v>
      </c>
      <c r="M1273" s="229"/>
      <c r="N1273" s="230">
        <f t="shared" si="193"/>
        <v>4496170</v>
      </c>
      <c r="O1273" s="230"/>
      <c r="P1273" s="230">
        <f t="shared" si="190"/>
        <v>4496170</v>
      </c>
      <c r="Q1273" s="230"/>
    </row>
    <row r="1274" spans="1:17">
      <c r="A1274" s="225">
        <v>3110599</v>
      </c>
      <c r="B1274" s="270" t="s">
        <v>1578</v>
      </c>
      <c r="C1274" s="270" t="s">
        <v>649</v>
      </c>
      <c r="D1274" s="433"/>
      <c r="E1274" s="433"/>
      <c r="F1274" s="433"/>
      <c r="G1274" s="228">
        <v>1000000</v>
      </c>
      <c r="H1274" s="228"/>
      <c r="I1274" s="228">
        <f t="shared" si="189"/>
        <v>1000000</v>
      </c>
      <c r="J1274" s="228"/>
      <c r="K1274" s="228">
        <f t="shared" si="194"/>
        <v>1000000</v>
      </c>
      <c r="L1274" s="229">
        <v>995520</v>
      </c>
      <c r="M1274" s="229"/>
      <c r="N1274" s="230">
        <f t="shared" si="193"/>
        <v>995520</v>
      </c>
      <c r="O1274" s="230"/>
      <c r="P1274" s="230">
        <f t="shared" si="190"/>
        <v>995520</v>
      </c>
      <c r="Q1274" s="230"/>
    </row>
    <row r="1275" spans="1:17">
      <c r="A1275" s="225">
        <v>3110599</v>
      </c>
      <c r="B1275" s="270" t="s">
        <v>1579</v>
      </c>
      <c r="C1275" s="270" t="s">
        <v>649</v>
      </c>
      <c r="D1275" s="433"/>
      <c r="E1275" s="433"/>
      <c r="F1275" s="433"/>
      <c r="G1275" s="228">
        <v>2000000</v>
      </c>
      <c r="H1275" s="228"/>
      <c r="I1275" s="228">
        <f t="shared" si="189"/>
        <v>2000000</v>
      </c>
      <c r="J1275" s="228"/>
      <c r="K1275" s="228">
        <f t="shared" si="194"/>
        <v>2000000</v>
      </c>
      <c r="L1275" s="229">
        <v>1993670</v>
      </c>
      <c r="M1275" s="229"/>
      <c r="N1275" s="230">
        <f t="shared" si="193"/>
        <v>1993670</v>
      </c>
      <c r="O1275" s="230"/>
      <c r="P1275" s="230">
        <f t="shared" si="190"/>
        <v>1993670</v>
      </c>
      <c r="Q1275" s="230"/>
    </row>
    <row r="1276" spans="1:17">
      <c r="A1276" s="225">
        <v>3110599</v>
      </c>
      <c r="B1276" s="270" t="s">
        <v>1580</v>
      </c>
      <c r="C1276" s="270" t="s">
        <v>649</v>
      </c>
      <c r="D1276" s="448"/>
      <c r="E1276" s="448"/>
      <c r="F1276" s="448"/>
      <c r="G1276" s="228">
        <v>500000</v>
      </c>
      <c r="H1276" s="228"/>
      <c r="I1276" s="228">
        <f t="shared" si="189"/>
        <v>500000</v>
      </c>
      <c r="J1276" s="228"/>
      <c r="K1276" s="228">
        <f t="shared" si="194"/>
        <v>500000</v>
      </c>
      <c r="L1276" s="229">
        <v>499925</v>
      </c>
      <c r="M1276" s="229"/>
      <c r="N1276" s="230">
        <f t="shared" si="193"/>
        <v>499925</v>
      </c>
      <c r="O1276" s="230"/>
      <c r="P1276" s="230">
        <f t="shared" si="190"/>
        <v>499925</v>
      </c>
      <c r="Q1276" s="230"/>
    </row>
    <row r="1277" spans="1:17">
      <c r="A1277" s="225">
        <v>3110599</v>
      </c>
      <c r="B1277" s="270" t="s">
        <v>1581</v>
      </c>
      <c r="C1277" s="270" t="s">
        <v>409</v>
      </c>
      <c r="D1277" s="448"/>
      <c r="E1277" s="448"/>
      <c r="F1277" s="448"/>
      <c r="G1277" s="228">
        <v>2000000</v>
      </c>
      <c r="H1277" s="228"/>
      <c r="I1277" s="228">
        <f t="shared" si="189"/>
        <v>2000000</v>
      </c>
      <c r="J1277" s="228"/>
      <c r="K1277" s="228">
        <f t="shared" si="194"/>
        <v>2000000</v>
      </c>
      <c r="L1277" s="229">
        <v>1997700</v>
      </c>
      <c r="M1277" s="229"/>
      <c r="N1277" s="230">
        <f t="shared" si="193"/>
        <v>1997700</v>
      </c>
      <c r="O1277" s="230"/>
      <c r="P1277" s="230">
        <f t="shared" si="190"/>
        <v>1997700</v>
      </c>
      <c r="Q1277" s="230"/>
    </row>
    <row r="1278" spans="1:17">
      <c r="A1278" s="225">
        <v>3110599</v>
      </c>
      <c r="B1278" s="270" t="s">
        <v>1582</v>
      </c>
      <c r="C1278" s="270" t="s">
        <v>245</v>
      </c>
      <c r="D1278" s="433"/>
      <c r="E1278" s="433"/>
      <c r="F1278" s="433"/>
      <c r="G1278" s="228">
        <v>3000000</v>
      </c>
      <c r="H1278" s="228"/>
      <c r="I1278" s="228">
        <f t="shared" si="189"/>
        <v>3000000</v>
      </c>
      <c r="J1278" s="228"/>
      <c r="K1278" s="228">
        <f t="shared" si="194"/>
        <v>3000000</v>
      </c>
      <c r="L1278" s="229">
        <v>2994239</v>
      </c>
      <c r="M1278" s="229"/>
      <c r="N1278" s="230">
        <f t="shared" si="193"/>
        <v>2994239</v>
      </c>
      <c r="O1278" s="230"/>
      <c r="P1278" s="230">
        <f t="shared" si="190"/>
        <v>2994239</v>
      </c>
      <c r="Q1278" s="230"/>
    </row>
    <row r="1279" spans="1:17">
      <c r="A1279" s="225">
        <v>3110599</v>
      </c>
      <c r="B1279" s="259" t="s">
        <v>1583</v>
      </c>
      <c r="C1279" s="270" t="s">
        <v>422</v>
      </c>
      <c r="D1279" s="433"/>
      <c r="E1279" s="433"/>
      <c r="F1279" s="433"/>
      <c r="G1279" s="228"/>
      <c r="H1279" s="228"/>
      <c r="I1279" s="228"/>
      <c r="J1279" s="228"/>
      <c r="K1279" s="228"/>
      <c r="L1279" s="229">
        <v>3000000</v>
      </c>
      <c r="M1279" s="229"/>
      <c r="N1279" s="230">
        <f t="shared" si="193"/>
        <v>3000000</v>
      </c>
      <c r="O1279" s="230"/>
      <c r="P1279" s="230">
        <f t="shared" si="190"/>
        <v>3000000</v>
      </c>
      <c r="Q1279" s="230"/>
    </row>
    <row r="1280" spans="1:17">
      <c r="A1280" s="225">
        <v>3110599</v>
      </c>
      <c r="B1280" s="259" t="s">
        <v>1584</v>
      </c>
      <c r="C1280" s="270" t="s">
        <v>422</v>
      </c>
      <c r="D1280" s="433"/>
      <c r="E1280" s="433"/>
      <c r="F1280" s="433"/>
      <c r="G1280" s="228"/>
      <c r="H1280" s="228"/>
      <c r="I1280" s="228"/>
      <c r="J1280" s="228"/>
      <c r="K1280" s="228"/>
      <c r="L1280" s="229">
        <v>1000000</v>
      </c>
      <c r="M1280" s="229"/>
      <c r="N1280" s="230">
        <f t="shared" si="193"/>
        <v>1000000</v>
      </c>
      <c r="O1280" s="230"/>
      <c r="P1280" s="230">
        <f t="shared" si="190"/>
        <v>1000000</v>
      </c>
      <c r="Q1280" s="230"/>
    </row>
    <row r="1281" spans="1:17">
      <c r="A1281" s="225">
        <v>3110599</v>
      </c>
      <c r="B1281" s="259" t="s">
        <v>1585</v>
      </c>
      <c r="C1281" s="270" t="s">
        <v>255</v>
      </c>
      <c r="D1281" s="433"/>
      <c r="E1281" s="433"/>
      <c r="F1281" s="433"/>
      <c r="G1281" s="228"/>
      <c r="H1281" s="228"/>
      <c r="I1281" s="228"/>
      <c r="J1281" s="228"/>
      <c r="K1281" s="228"/>
      <c r="L1281" s="229">
        <v>3000000</v>
      </c>
      <c r="M1281" s="229"/>
      <c r="N1281" s="230">
        <f t="shared" si="193"/>
        <v>3000000</v>
      </c>
      <c r="O1281" s="230"/>
      <c r="P1281" s="230">
        <f t="shared" si="190"/>
        <v>3000000</v>
      </c>
      <c r="Q1281" s="230">
        <v>3000000</v>
      </c>
    </row>
    <row r="1282" spans="1:17">
      <c r="A1282" s="225">
        <v>3110599</v>
      </c>
      <c r="B1282" s="259" t="s">
        <v>1586</v>
      </c>
      <c r="C1282" s="270" t="s">
        <v>255</v>
      </c>
      <c r="D1282" s="433"/>
      <c r="E1282" s="433"/>
      <c r="F1282" s="433"/>
      <c r="G1282" s="228"/>
      <c r="H1282" s="228"/>
      <c r="I1282" s="228"/>
      <c r="J1282" s="228"/>
      <c r="K1282" s="228"/>
      <c r="L1282" s="229">
        <v>500000</v>
      </c>
      <c r="M1282" s="229"/>
      <c r="N1282" s="230">
        <f t="shared" si="193"/>
        <v>500000</v>
      </c>
      <c r="O1282" s="230"/>
      <c r="P1282" s="230">
        <f t="shared" si="190"/>
        <v>500000</v>
      </c>
      <c r="Q1282" s="230">
        <v>500000</v>
      </c>
    </row>
    <row r="1283" spans="1:17">
      <c r="A1283" s="225">
        <v>3110599</v>
      </c>
      <c r="B1283" s="259" t="s">
        <v>1587</v>
      </c>
      <c r="C1283" s="270" t="s">
        <v>376</v>
      </c>
      <c r="D1283" s="433"/>
      <c r="E1283" s="433"/>
      <c r="F1283" s="433"/>
      <c r="G1283" s="228"/>
      <c r="H1283" s="228"/>
      <c r="I1283" s="228"/>
      <c r="J1283" s="228"/>
      <c r="K1283" s="228"/>
      <c r="L1283" s="229">
        <v>5000000</v>
      </c>
      <c r="M1283" s="229"/>
      <c r="N1283" s="230">
        <f t="shared" si="193"/>
        <v>5000000</v>
      </c>
      <c r="O1283" s="230"/>
      <c r="P1283" s="230">
        <f t="shared" si="190"/>
        <v>5000000</v>
      </c>
      <c r="Q1283" s="230"/>
    </row>
    <row r="1284" spans="1:17">
      <c r="A1284" s="225">
        <v>3110599</v>
      </c>
      <c r="B1284" s="259" t="s">
        <v>1588</v>
      </c>
      <c r="C1284" s="270" t="s">
        <v>376</v>
      </c>
      <c r="D1284" s="433"/>
      <c r="E1284" s="433"/>
      <c r="F1284" s="433"/>
      <c r="G1284" s="228"/>
      <c r="H1284" s="228"/>
      <c r="I1284" s="228"/>
      <c r="J1284" s="228"/>
      <c r="K1284" s="228"/>
      <c r="L1284" s="229">
        <v>3000000</v>
      </c>
      <c r="M1284" s="229"/>
      <c r="N1284" s="230">
        <f t="shared" si="193"/>
        <v>3000000</v>
      </c>
      <c r="O1284" s="230"/>
      <c r="P1284" s="230">
        <f t="shared" si="190"/>
        <v>3000000</v>
      </c>
      <c r="Q1284" s="230"/>
    </row>
    <row r="1285" spans="1:17">
      <c r="A1285" s="225">
        <v>3110599</v>
      </c>
      <c r="B1285" s="259" t="s">
        <v>1589</v>
      </c>
      <c r="C1285" s="270" t="s">
        <v>449</v>
      </c>
      <c r="D1285" s="433"/>
      <c r="E1285" s="433"/>
      <c r="F1285" s="433"/>
      <c r="G1285" s="228"/>
      <c r="H1285" s="228"/>
      <c r="I1285" s="228"/>
      <c r="J1285" s="228"/>
      <c r="K1285" s="228"/>
      <c r="L1285" s="229">
        <v>2000000</v>
      </c>
      <c r="M1285" s="229"/>
      <c r="N1285" s="230">
        <f t="shared" si="193"/>
        <v>2000000</v>
      </c>
      <c r="O1285" s="230"/>
      <c r="P1285" s="230">
        <f t="shared" si="190"/>
        <v>2000000</v>
      </c>
      <c r="Q1285" s="230"/>
    </row>
    <row r="1286" spans="1:17">
      <c r="A1286" s="225">
        <v>3110599</v>
      </c>
      <c r="B1286" s="259" t="s">
        <v>1590</v>
      </c>
      <c r="C1286" s="270" t="s">
        <v>449</v>
      </c>
      <c r="D1286" s="433"/>
      <c r="E1286" s="433"/>
      <c r="F1286" s="433"/>
      <c r="G1286" s="228"/>
      <c r="H1286" s="228"/>
      <c r="I1286" s="228"/>
      <c r="J1286" s="228"/>
      <c r="K1286" s="228"/>
      <c r="L1286" s="229">
        <v>5000000</v>
      </c>
      <c r="M1286" s="229"/>
      <c r="N1286" s="230">
        <f t="shared" si="193"/>
        <v>5000000</v>
      </c>
      <c r="O1286" s="230"/>
      <c r="P1286" s="230">
        <f t="shared" si="190"/>
        <v>5000000</v>
      </c>
      <c r="Q1286" s="230"/>
    </row>
    <row r="1287" spans="1:17">
      <c r="A1287" s="225">
        <v>3110599</v>
      </c>
      <c r="B1287" s="259" t="s">
        <v>1591</v>
      </c>
      <c r="C1287" s="270" t="s">
        <v>449</v>
      </c>
      <c r="D1287" s="433"/>
      <c r="E1287" s="433"/>
      <c r="F1287" s="433"/>
      <c r="G1287" s="228"/>
      <c r="H1287" s="228"/>
      <c r="I1287" s="228"/>
      <c r="J1287" s="228"/>
      <c r="K1287" s="228"/>
      <c r="L1287" s="229">
        <v>2000000</v>
      </c>
      <c r="M1287" s="229"/>
      <c r="N1287" s="230">
        <f t="shared" si="193"/>
        <v>2000000</v>
      </c>
      <c r="O1287" s="230"/>
      <c r="P1287" s="230">
        <f t="shared" si="190"/>
        <v>2000000</v>
      </c>
      <c r="Q1287" s="230"/>
    </row>
    <row r="1288" spans="1:17">
      <c r="A1288" s="225">
        <v>3110599</v>
      </c>
      <c r="B1288" s="259" t="s">
        <v>1592</v>
      </c>
      <c r="C1288" s="270" t="s">
        <v>449</v>
      </c>
      <c r="D1288" s="433"/>
      <c r="E1288" s="433"/>
      <c r="F1288" s="433"/>
      <c r="G1288" s="228"/>
      <c r="H1288" s="228"/>
      <c r="I1288" s="228"/>
      <c r="J1288" s="228"/>
      <c r="K1288" s="228"/>
      <c r="L1288" s="229">
        <v>1500000</v>
      </c>
      <c r="M1288" s="229"/>
      <c r="N1288" s="230">
        <f t="shared" si="193"/>
        <v>1500000</v>
      </c>
      <c r="O1288" s="230"/>
      <c r="P1288" s="230">
        <f t="shared" si="190"/>
        <v>1500000</v>
      </c>
      <c r="Q1288" s="230"/>
    </row>
    <row r="1289" spans="1:17">
      <c r="A1289" s="225">
        <v>3110599</v>
      </c>
      <c r="B1289" s="259" t="s">
        <v>1593</v>
      </c>
      <c r="C1289" s="270" t="s">
        <v>397</v>
      </c>
      <c r="D1289" s="433"/>
      <c r="E1289" s="433"/>
      <c r="F1289" s="433"/>
      <c r="G1289" s="228"/>
      <c r="H1289" s="228"/>
      <c r="I1289" s="228"/>
      <c r="J1289" s="228"/>
      <c r="K1289" s="228"/>
      <c r="L1289" s="229">
        <v>4000000</v>
      </c>
      <c r="M1289" s="229"/>
      <c r="N1289" s="230">
        <f t="shared" si="193"/>
        <v>4000000</v>
      </c>
      <c r="O1289" s="230"/>
      <c r="P1289" s="230">
        <f t="shared" si="190"/>
        <v>4000000</v>
      </c>
      <c r="Q1289" s="230"/>
    </row>
    <row r="1290" spans="1:17">
      <c r="A1290" s="225">
        <v>3110599</v>
      </c>
      <c r="B1290" s="259" t="s">
        <v>1594</v>
      </c>
      <c r="C1290" s="270" t="s">
        <v>541</v>
      </c>
      <c r="D1290" s="433"/>
      <c r="E1290" s="433"/>
      <c r="F1290" s="433"/>
      <c r="G1290" s="228"/>
      <c r="H1290" s="228"/>
      <c r="I1290" s="228"/>
      <c r="J1290" s="228"/>
      <c r="K1290" s="228"/>
      <c r="L1290" s="229">
        <v>1000000</v>
      </c>
      <c r="M1290" s="229"/>
      <c r="N1290" s="230">
        <f t="shared" si="193"/>
        <v>1000000</v>
      </c>
      <c r="O1290" s="230"/>
      <c r="P1290" s="230">
        <f t="shared" si="190"/>
        <v>1000000</v>
      </c>
      <c r="Q1290" s="230"/>
    </row>
    <row r="1291" spans="1:17">
      <c r="A1291" s="225">
        <v>3110599</v>
      </c>
      <c r="B1291" s="259" t="s">
        <v>1595</v>
      </c>
      <c r="C1291" s="270" t="s">
        <v>541</v>
      </c>
      <c r="D1291" s="433"/>
      <c r="E1291" s="433"/>
      <c r="F1291" s="433"/>
      <c r="G1291" s="228"/>
      <c r="H1291" s="228"/>
      <c r="I1291" s="228"/>
      <c r="J1291" s="228"/>
      <c r="K1291" s="228"/>
      <c r="L1291" s="229">
        <v>1400000</v>
      </c>
      <c r="M1291" s="229"/>
      <c r="N1291" s="230">
        <f t="shared" si="193"/>
        <v>1400000</v>
      </c>
      <c r="O1291" s="230"/>
      <c r="P1291" s="230">
        <f t="shared" si="190"/>
        <v>1400000</v>
      </c>
      <c r="Q1291" s="230"/>
    </row>
    <row r="1292" spans="1:17">
      <c r="A1292" s="225">
        <v>3110599</v>
      </c>
      <c r="B1292" s="259" t="s">
        <v>1596</v>
      </c>
      <c r="C1292" s="270" t="s">
        <v>251</v>
      </c>
      <c r="D1292" s="433"/>
      <c r="E1292" s="433"/>
      <c r="F1292" s="433"/>
      <c r="G1292" s="228"/>
      <c r="H1292" s="228"/>
      <c r="I1292" s="228"/>
      <c r="J1292" s="228"/>
      <c r="K1292" s="228"/>
      <c r="L1292" s="229">
        <v>2300000</v>
      </c>
      <c r="M1292" s="229"/>
      <c r="N1292" s="230">
        <f t="shared" si="193"/>
        <v>2300000</v>
      </c>
      <c r="O1292" s="230"/>
      <c r="P1292" s="230">
        <f t="shared" si="190"/>
        <v>2300000</v>
      </c>
      <c r="Q1292" s="230"/>
    </row>
    <row r="1293" spans="1:17" s="385" customFormat="1">
      <c r="A1293" s="386">
        <v>3110599</v>
      </c>
      <c r="B1293" s="451" t="s">
        <v>1597</v>
      </c>
      <c r="C1293" s="452" t="s">
        <v>251</v>
      </c>
      <c r="D1293" s="453"/>
      <c r="E1293" s="453"/>
      <c r="F1293" s="453"/>
      <c r="G1293" s="389"/>
      <c r="H1293" s="389"/>
      <c r="I1293" s="389"/>
      <c r="J1293" s="389"/>
      <c r="K1293" s="389"/>
      <c r="L1293" s="390">
        <v>3500000</v>
      </c>
      <c r="M1293" s="390"/>
      <c r="N1293" s="391">
        <f t="shared" si="193"/>
        <v>3500000</v>
      </c>
      <c r="O1293" s="391"/>
      <c r="P1293" s="391">
        <f t="shared" si="190"/>
        <v>3500000</v>
      </c>
      <c r="Q1293" s="391">
        <v>3500000</v>
      </c>
    </row>
    <row r="1294" spans="1:17">
      <c r="A1294" s="225">
        <v>3110599</v>
      </c>
      <c r="B1294" s="259" t="s">
        <v>1598</v>
      </c>
      <c r="C1294" s="270" t="s">
        <v>379</v>
      </c>
      <c r="D1294" s="433"/>
      <c r="E1294" s="433"/>
      <c r="F1294" s="433"/>
      <c r="G1294" s="228"/>
      <c r="H1294" s="228"/>
      <c r="I1294" s="228"/>
      <c r="J1294" s="228"/>
      <c r="K1294" s="228"/>
      <c r="L1294" s="229">
        <v>1500000</v>
      </c>
      <c r="M1294" s="229"/>
      <c r="N1294" s="230">
        <f t="shared" si="193"/>
        <v>1500000</v>
      </c>
      <c r="O1294" s="230"/>
      <c r="P1294" s="230">
        <f t="shared" si="190"/>
        <v>1500000</v>
      </c>
      <c r="Q1294" s="230"/>
    </row>
    <row r="1295" spans="1:17">
      <c r="A1295" s="225">
        <v>3110599</v>
      </c>
      <c r="B1295" s="259" t="s">
        <v>1599</v>
      </c>
      <c r="C1295" s="270" t="s">
        <v>233</v>
      </c>
      <c r="D1295" s="433"/>
      <c r="E1295" s="433"/>
      <c r="F1295" s="433"/>
      <c r="G1295" s="228"/>
      <c r="H1295" s="228"/>
      <c r="I1295" s="228"/>
      <c r="J1295" s="228"/>
      <c r="K1295" s="228"/>
      <c r="L1295" s="229">
        <v>3000000</v>
      </c>
      <c r="M1295" s="229"/>
      <c r="N1295" s="230">
        <f t="shared" si="193"/>
        <v>3000000</v>
      </c>
      <c r="O1295" s="230"/>
      <c r="P1295" s="230">
        <f t="shared" si="190"/>
        <v>3000000</v>
      </c>
      <c r="Q1295" s="230">
        <v>3000000</v>
      </c>
    </row>
    <row r="1296" spans="1:17">
      <c r="A1296" s="225">
        <v>3110599</v>
      </c>
      <c r="B1296" s="259" t="s">
        <v>1600</v>
      </c>
      <c r="C1296" s="270" t="s">
        <v>233</v>
      </c>
      <c r="D1296" s="433"/>
      <c r="E1296" s="433"/>
      <c r="F1296" s="433"/>
      <c r="G1296" s="228"/>
      <c r="H1296" s="228"/>
      <c r="I1296" s="228"/>
      <c r="J1296" s="228"/>
      <c r="K1296" s="228"/>
      <c r="L1296" s="229">
        <v>2000000</v>
      </c>
      <c r="M1296" s="229"/>
      <c r="N1296" s="230">
        <f t="shared" si="193"/>
        <v>2000000</v>
      </c>
      <c r="O1296" s="230"/>
      <c r="P1296" s="230">
        <f t="shared" si="190"/>
        <v>2000000</v>
      </c>
      <c r="Q1296" s="230">
        <v>2000000</v>
      </c>
    </row>
    <row r="1297" spans="1:17">
      <c r="A1297" s="225">
        <v>3110599</v>
      </c>
      <c r="B1297" s="270" t="s">
        <v>1601</v>
      </c>
      <c r="C1297" s="270" t="s">
        <v>539</v>
      </c>
      <c r="D1297" s="433"/>
      <c r="E1297" s="433"/>
      <c r="F1297" s="433"/>
      <c r="G1297" s="228"/>
      <c r="H1297" s="228"/>
      <c r="I1297" s="228"/>
      <c r="J1297" s="228"/>
      <c r="K1297" s="228"/>
      <c r="L1297" s="229">
        <v>700000</v>
      </c>
      <c r="M1297" s="229"/>
      <c r="N1297" s="230">
        <f t="shared" si="193"/>
        <v>700000</v>
      </c>
      <c r="O1297" s="230"/>
      <c r="P1297" s="230">
        <f t="shared" si="190"/>
        <v>700000</v>
      </c>
      <c r="Q1297" s="230"/>
    </row>
    <row r="1298" spans="1:17">
      <c r="A1298" s="225">
        <v>3110599</v>
      </c>
      <c r="B1298" s="259" t="s">
        <v>1602</v>
      </c>
      <c r="C1298" s="270" t="s">
        <v>389</v>
      </c>
      <c r="D1298" s="433"/>
      <c r="E1298" s="433"/>
      <c r="F1298" s="433"/>
      <c r="G1298" s="228"/>
      <c r="H1298" s="228"/>
      <c r="I1298" s="228"/>
      <c r="J1298" s="228"/>
      <c r="K1298" s="228"/>
      <c r="L1298" s="229">
        <v>800000</v>
      </c>
      <c r="M1298" s="229"/>
      <c r="N1298" s="230">
        <f t="shared" si="193"/>
        <v>800000</v>
      </c>
      <c r="O1298" s="230"/>
      <c r="P1298" s="230">
        <f t="shared" si="190"/>
        <v>800000</v>
      </c>
      <c r="Q1298" s="230"/>
    </row>
    <row r="1299" spans="1:17">
      <c r="A1299" s="225">
        <v>3110599</v>
      </c>
      <c r="B1299" s="259" t="s">
        <v>1603</v>
      </c>
      <c r="C1299" s="270" t="s">
        <v>389</v>
      </c>
      <c r="D1299" s="433"/>
      <c r="E1299" s="433"/>
      <c r="F1299" s="433"/>
      <c r="G1299" s="228"/>
      <c r="H1299" s="228"/>
      <c r="I1299" s="228"/>
      <c r="J1299" s="228"/>
      <c r="K1299" s="228"/>
      <c r="L1299" s="229">
        <v>3000000</v>
      </c>
      <c r="M1299" s="229"/>
      <c r="N1299" s="230">
        <f t="shared" si="193"/>
        <v>3000000</v>
      </c>
      <c r="O1299" s="230"/>
      <c r="P1299" s="230">
        <f t="shared" si="190"/>
        <v>3000000</v>
      </c>
      <c r="Q1299" s="230"/>
    </row>
    <row r="1300" spans="1:17">
      <c r="A1300" s="225">
        <v>3110599</v>
      </c>
      <c r="B1300" s="259" t="s">
        <v>1604</v>
      </c>
      <c r="C1300" s="270" t="s">
        <v>387</v>
      </c>
      <c r="D1300" s="433"/>
      <c r="E1300" s="433"/>
      <c r="F1300" s="433"/>
      <c r="G1300" s="228"/>
      <c r="H1300" s="228"/>
      <c r="I1300" s="228"/>
      <c r="J1300" s="228"/>
      <c r="K1300" s="228"/>
      <c r="L1300" s="229">
        <v>1000000</v>
      </c>
      <c r="M1300" s="229"/>
      <c r="N1300" s="230">
        <f t="shared" si="193"/>
        <v>1000000</v>
      </c>
      <c r="O1300" s="230"/>
      <c r="P1300" s="230">
        <f t="shared" si="190"/>
        <v>1000000</v>
      </c>
      <c r="Q1300" s="230"/>
    </row>
    <row r="1301" spans="1:17" ht="40.5">
      <c r="A1301" s="225">
        <v>3110599</v>
      </c>
      <c r="B1301" s="259" t="s">
        <v>1605</v>
      </c>
      <c r="C1301" s="270" t="s">
        <v>451</v>
      </c>
      <c r="D1301" s="433"/>
      <c r="E1301" s="433"/>
      <c r="F1301" s="433"/>
      <c r="G1301" s="228"/>
      <c r="H1301" s="228"/>
      <c r="I1301" s="228"/>
      <c r="J1301" s="228"/>
      <c r="K1301" s="228"/>
      <c r="L1301" s="229">
        <v>4500000</v>
      </c>
      <c r="M1301" s="229"/>
      <c r="N1301" s="230">
        <f t="shared" si="193"/>
        <v>4500000</v>
      </c>
      <c r="O1301" s="230"/>
      <c r="P1301" s="230">
        <f t="shared" si="190"/>
        <v>4500000</v>
      </c>
      <c r="Q1301" s="230"/>
    </row>
    <row r="1302" spans="1:17" s="385" customFormat="1">
      <c r="A1302" s="386">
        <v>3110599</v>
      </c>
      <c r="B1302" s="451" t="s">
        <v>1597</v>
      </c>
      <c r="C1302" s="452" t="s">
        <v>237</v>
      </c>
      <c r="D1302" s="453"/>
      <c r="E1302" s="453"/>
      <c r="F1302" s="453"/>
      <c r="G1302" s="389"/>
      <c r="H1302" s="389"/>
      <c r="I1302" s="389"/>
      <c r="J1302" s="389"/>
      <c r="K1302" s="389"/>
      <c r="L1302" s="390">
        <v>3500000</v>
      </c>
      <c r="M1302" s="390"/>
      <c r="N1302" s="391">
        <f t="shared" si="193"/>
        <v>3500000</v>
      </c>
      <c r="O1302" s="391"/>
      <c r="P1302" s="391">
        <f t="shared" si="190"/>
        <v>3500000</v>
      </c>
      <c r="Q1302" s="391"/>
    </row>
    <row r="1303" spans="1:17">
      <c r="A1303" s="225">
        <v>3110599</v>
      </c>
      <c r="B1303" s="259" t="s">
        <v>1606</v>
      </c>
      <c r="C1303" s="270" t="s">
        <v>485</v>
      </c>
      <c r="D1303" s="433"/>
      <c r="E1303" s="433"/>
      <c r="F1303" s="433"/>
      <c r="G1303" s="228"/>
      <c r="H1303" s="228"/>
      <c r="I1303" s="228"/>
      <c r="J1303" s="228"/>
      <c r="K1303" s="228"/>
      <c r="L1303" s="229">
        <v>2000000</v>
      </c>
      <c r="M1303" s="229"/>
      <c r="N1303" s="230">
        <f t="shared" si="193"/>
        <v>2000000</v>
      </c>
      <c r="O1303" s="230"/>
      <c r="P1303" s="230">
        <f t="shared" si="190"/>
        <v>2000000</v>
      </c>
      <c r="Q1303" s="230">
        <v>2000000</v>
      </c>
    </row>
    <row r="1304" spans="1:17">
      <c r="A1304" s="225">
        <v>3110599</v>
      </c>
      <c r="B1304" s="259" t="s">
        <v>1607</v>
      </c>
      <c r="C1304" s="270" t="s">
        <v>487</v>
      </c>
      <c r="D1304" s="433"/>
      <c r="E1304" s="433"/>
      <c r="F1304" s="433"/>
      <c r="G1304" s="228"/>
      <c r="H1304" s="228"/>
      <c r="I1304" s="228"/>
      <c r="J1304" s="228"/>
      <c r="K1304" s="228"/>
      <c r="L1304" s="229">
        <v>3000000</v>
      </c>
      <c r="M1304" s="229"/>
      <c r="N1304" s="230">
        <f t="shared" si="193"/>
        <v>3000000</v>
      </c>
      <c r="O1304" s="230"/>
      <c r="P1304" s="230">
        <f t="shared" si="190"/>
        <v>3000000</v>
      </c>
      <c r="Q1304" s="230">
        <v>3000000</v>
      </c>
    </row>
    <row r="1305" spans="1:17">
      <c r="A1305" s="225">
        <v>3110599</v>
      </c>
      <c r="B1305" s="259" t="s">
        <v>1608</v>
      </c>
      <c r="C1305" s="270" t="s">
        <v>487</v>
      </c>
      <c r="D1305" s="433"/>
      <c r="E1305" s="433"/>
      <c r="F1305" s="433"/>
      <c r="G1305" s="228"/>
      <c r="H1305" s="228"/>
      <c r="I1305" s="228"/>
      <c r="J1305" s="228"/>
      <c r="K1305" s="228"/>
      <c r="L1305" s="229">
        <v>3000000</v>
      </c>
      <c r="M1305" s="229"/>
      <c r="N1305" s="230">
        <f t="shared" si="193"/>
        <v>3000000</v>
      </c>
      <c r="O1305" s="230"/>
      <c r="P1305" s="230">
        <f t="shared" si="190"/>
        <v>3000000</v>
      </c>
      <c r="Q1305" s="230"/>
    </row>
    <row r="1306" spans="1:17">
      <c r="A1306" s="225">
        <v>3110599</v>
      </c>
      <c r="B1306" s="259" t="s">
        <v>1609</v>
      </c>
      <c r="C1306" s="270" t="s">
        <v>487</v>
      </c>
      <c r="D1306" s="433"/>
      <c r="E1306" s="433"/>
      <c r="F1306" s="433"/>
      <c r="G1306" s="228"/>
      <c r="H1306" s="228"/>
      <c r="I1306" s="228"/>
      <c r="J1306" s="228"/>
      <c r="K1306" s="228"/>
      <c r="L1306" s="229">
        <v>3000000</v>
      </c>
      <c r="M1306" s="229"/>
      <c r="N1306" s="230">
        <f t="shared" si="193"/>
        <v>3000000</v>
      </c>
      <c r="O1306" s="230"/>
      <c r="P1306" s="230">
        <f t="shared" si="190"/>
        <v>3000000</v>
      </c>
      <c r="Q1306" s="230"/>
    </row>
    <row r="1307" spans="1:17">
      <c r="A1307" s="225">
        <v>3110599</v>
      </c>
      <c r="B1307" s="259" t="s">
        <v>1610</v>
      </c>
      <c r="C1307" s="270" t="s">
        <v>239</v>
      </c>
      <c r="D1307" s="433"/>
      <c r="E1307" s="433"/>
      <c r="F1307" s="433"/>
      <c r="G1307" s="228"/>
      <c r="H1307" s="228"/>
      <c r="I1307" s="228"/>
      <c r="J1307" s="228"/>
      <c r="K1307" s="228"/>
      <c r="L1307" s="229">
        <v>4500000</v>
      </c>
      <c r="M1307" s="229"/>
      <c r="N1307" s="230">
        <f t="shared" si="193"/>
        <v>4500000</v>
      </c>
      <c r="O1307" s="230"/>
      <c r="P1307" s="230">
        <f t="shared" si="190"/>
        <v>4500000</v>
      </c>
      <c r="Q1307" s="230">
        <v>4500000</v>
      </c>
    </row>
    <row r="1308" spans="1:17">
      <c r="A1308" s="225">
        <v>3110599</v>
      </c>
      <c r="B1308" s="259" t="s">
        <v>1611</v>
      </c>
      <c r="C1308" s="270" t="s">
        <v>340</v>
      </c>
      <c r="D1308" s="433"/>
      <c r="E1308" s="433"/>
      <c r="F1308" s="433"/>
      <c r="G1308" s="228"/>
      <c r="H1308" s="228"/>
      <c r="I1308" s="228"/>
      <c r="J1308" s="228"/>
      <c r="K1308" s="228"/>
      <c r="L1308" s="229">
        <v>1500000</v>
      </c>
      <c r="M1308" s="229"/>
      <c r="N1308" s="230">
        <f t="shared" si="193"/>
        <v>1500000</v>
      </c>
      <c r="O1308" s="230"/>
      <c r="P1308" s="230">
        <f t="shared" si="190"/>
        <v>1500000</v>
      </c>
      <c r="Q1308" s="230"/>
    </row>
    <row r="1309" spans="1:17">
      <c r="A1309" s="225">
        <v>3110599</v>
      </c>
      <c r="B1309" s="259" t="s">
        <v>1612</v>
      </c>
      <c r="C1309" s="270" t="s">
        <v>340</v>
      </c>
      <c r="D1309" s="433"/>
      <c r="E1309" s="433"/>
      <c r="F1309" s="433"/>
      <c r="G1309" s="228"/>
      <c r="H1309" s="228"/>
      <c r="I1309" s="228"/>
      <c r="J1309" s="228"/>
      <c r="K1309" s="228"/>
      <c r="L1309" s="229">
        <v>2000000</v>
      </c>
      <c r="M1309" s="229"/>
      <c r="N1309" s="230">
        <f t="shared" si="193"/>
        <v>2000000</v>
      </c>
      <c r="O1309" s="230"/>
      <c r="P1309" s="230">
        <f t="shared" si="190"/>
        <v>2000000</v>
      </c>
      <c r="Q1309" s="230"/>
    </row>
    <row r="1310" spans="1:17">
      <c r="A1310" s="225">
        <v>3110599</v>
      </c>
      <c r="B1310" s="259" t="s">
        <v>1613</v>
      </c>
      <c r="C1310" s="270" t="s">
        <v>340</v>
      </c>
      <c r="D1310" s="433"/>
      <c r="E1310" s="433"/>
      <c r="F1310" s="433"/>
      <c r="G1310" s="228"/>
      <c r="H1310" s="228"/>
      <c r="I1310" s="228"/>
      <c r="J1310" s="228"/>
      <c r="K1310" s="228"/>
      <c r="L1310" s="229">
        <v>1500000</v>
      </c>
      <c r="M1310" s="229"/>
      <c r="N1310" s="230">
        <f t="shared" si="193"/>
        <v>1500000</v>
      </c>
      <c r="O1310" s="230"/>
      <c r="P1310" s="230">
        <f t="shared" si="190"/>
        <v>1500000</v>
      </c>
      <c r="Q1310" s="230"/>
    </row>
    <row r="1311" spans="1:17">
      <c r="A1311" s="225">
        <v>3110599</v>
      </c>
      <c r="B1311" s="259" t="s">
        <v>1614</v>
      </c>
      <c r="C1311" s="270" t="s">
        <v>340</v>
      </c>
      <c r="D1311" s="433"/>
      <c r="E1311" s="433"/>
      <c r="F1311" s="433"/>
      <c r="G1311" s="228"/>
      <c r="H1311" s="228"/>
      <c r="I1311" s="228"/>
      <c r="J1311" s="228"/>
      <c r="K1311" s="228"/>
      <c r="L1311" s="229">
        <v>2000000</v>
      </c>
      <c r="M1311" s="229"/>
      <c r="N1311" s="230">
        <f t="shared" si="193"/>
        <v>2000000</v>
      </c>
      <c r="O1311" s="230"/>
      <c r="P1311" s="230">
        <f t="shared" ref="P1311:P1374" si="195">SUM(N1311,O1311)</f>
        <v>2000000</v>
      </c>
      <c r="Q1311" s="230">
        <v>2000000</v>
      </c>
    </row>
    <row r="1312" spans="1:17">
      <c r="A1312" s="225">
        <v>3110599</v>
      </c>
      <c r="B1312" s="259" t="s">
        <v>1615</v>
      </c>
      <c r="C1312" s="270" t="s">
        <v>253</v>
      </c>
      <c r="D1312" s="433"/>
      <c r="E1312" s="433"/>
      <c r="F1312" s="433"/>
      <c r="G1312" s="228"/>
      <c r="H1312" s="228"/>
      <c r="I1312" s="228"/>
      <c r="J1312" s="228"/>
      <c r="K1312" s="228"/>
      <c r="L1312" s="229">
        <v>1000000</v>
      </c>
      <c r="M1312" s="229"/>
      <c r="N1312" s="230">
        <f t="shared" si="193"/>
        <v>1000000</v>
      </c>
      <c r="O1312" s="230"/>
      <c r="P1312" s="230">
        <f t="shared" si="195"/>
        <v>1000000</v>
      </c>
      <c r="Q1312" s="230"/>
    </row>
    <row r="1313" spans="1:17">
      <c r="A1313" s="225">
        <v>3110599</v>
      </c>
      <c r="B1313" s="259" t="s">
        <v>1616</v>
      </c>
      <c r="C1313" s="270" t="s">
        <v>253</v>
      </c>
      <c r="D1313" s="433"/>
      <c r="E1313" s="433"/>
      <c r="F1313" s="433"/>
      <c r="G1313" s="228"/>
      <c r="H1313" s="228"/>
      <c r="I1313" s="228"/>
      <c r="J1313" s="228"/>
      <c r="K1313" s="228"/>
      <c r="L1313" s="229">
        <v>2000000</v>
      </c>
      <c r="M1313" s="229"/>
      <c r="N1313" s="230">
        <f t="shared" si="193"/>
        <v>2000000</v>
      </c>
      <c r="O1313" s="230"/>
      <c r="P1313" s="230">
        <f t="shared" si="195"/>
        <v>2000000</v>
      </c>
      <c r="Q1313" s="230"/>
    </row>
    <row r="1314" spans="1:17">
      <c r="A1314" s="225">
        <v>3110599</v>
      </c>
      <c r="B1314" s="259" t="s">
        <v>1617</v>
      </c>
      <c r="C1314" s="270" t="s">
        <v>253</v>
      </c>
      <c r="D1314" s="433"/>
      <c r="E1314" s="433"/>
      <c r="F1314" s="433"/>
      <c r="G1314" s="228"/>
      <c r="H1314" s="228"/>
      <c r="I1314" s="228"/>
      <c r="J1314" s="228"/>
      <c r="K1314" s="228"/>
      <c r="L1314" s="229">
        <v>1000000</v>
      </c>
      <c r="M1314" s="229"/>
      <c r="N1314" s="230">
        <f t="shared" si="193"/>
        <v>1000000</v>
      </c>
      <c r="O1314" s="230"/>
      <c r="P1314" s="230">
        <f t="shared" si="195"/>
        <v>1000000</v>
      </c>
      <c r="Q1314" s="230"/>
    </row>
    <row r="1315" spans="1:17">
      <c r="A1315" s="225">
        <v>3110599</v>
      </c>
      <c r="B1315" s="259" t="s">
        <v>1618</v>
      </c>
      <c r="C1315" s="270" t="s">
        <v>253</v>
      </c>
      <c r="D1315" s="433"/>
      <c r="E1315" s="433"/>
      <c r="F1315" s="433"/>
      <c r="G1315" s="228"/>
      <c r="H1315" s="228"/>
      <c r="I1315" s="228"/>
      <c r="J1315" s="228"/>
      <c r="K1315" s="228"/>
      <c r="L1315" s="229">
        <v>1000000</v>
      </c>
      <c r="M1315" s="229"/>
      <c r="N1315" s="230">
        <f t="shared" si="193"/>
        <v>1000000</v>
      </c>
      <c r="O1315" s="230"/>
      <c r="P1315" s="230">
        <f t="shared" si="195"/>
        <v>1000000</v>
      </c>
      <c r="Q1315" s="230"/>
    </row>
    <row r="1316" spans="1:17">
      <c r="A1316" s="225">
        <v>3110599</v>
      </c>
      <c r="B1316" s="259" t="s">
        <v>1619</v>
      </c>
      <c r="C1316" s="270" t="s">
        <v>266</v>
      </c>
      <c r="D1316" s="433"/>
      <c r="E1316" s="433"/>
      <c r="F1316" s="433"/>
      <c r="G1316" s="228"/>
      <c r="H1316" s="228"/>
      <c r="I1316" s="228"/>
      <c r="J1316" s="228"/>
      <c r="K1316" s="228"/>
      <c r="L1316" s="229">
        <v>4500000</v>
      </c>
      <c r="M1316" s="229"/>
      <c r="N1316" s="230">
        <f t="shared" si="193"/>
        <v>4500000</v>
      </c>
      <c r="O1316" s="230"/>
      <c r="P1316" s="230">
        <f t="shared" si="195"/>
        <v>4500000</v>
      </c>
      <c r="Q1316" s="230">
        <v>4500000</v>
      </c>
    </row>
    <row r="1317" spans="1:17">
      <c r="A1317" s="225">
        <v>3110599</v>
      </c>
      <c r="B1317" s="259" t="s">
        <v>1620</v>
      </c>
      <c r="C1317" s="270" t="s">
        <v>595</v>
      </c>
      <c r="D1317" s="433"/>
      <c r="E1317" s="433"/>
      <c r="F1317" s="433"/>
      <c r="G1317" s="228"/>
      <c r="H1317" s="228"/>
      <c r="I1317" s="228"/>
      <c r="J1317" s="228"/>
      <c r="K1317" s="228"/>
      <c r="L1317" s="229">
        <v>850000</v>
      </c>
      <c r="M1317" s="229"/>
      <c r="N1317" s="230">
        <f t="shared" si="193"/>
        <v>850000</v>
      </c>
      <c r="O1317" s="230"/>
      <c r="P1317" s="230">
        <f t="shared" si="195"/>
        <v>850000</v>
      </c>
      <c r="Q1317" s="230">
        <v>850000</v>
      </c>
    </row>
    <row r="1318" spans="1:17" ht="25.15" customHeight="1">
      <c r="A1318" s="225">
        <v>3110599</v>
      </c>
      <c r="B1318" s="259" t="s">
        <v>1621</v>
      </c>
      <c r="C1318" s="270" t="s">
        <v>595</v>
      </c>
      <c r="D1318" s="433"/>
      <c r="E1318" s="433"/>
      <c r="F1318" s="433"/>
      <c r="G1318" s="228"/>
      <c r="H1318" s="228"/>
      <c r="I1318" s="228"/>
      <c r="J1318" s="228"/>
      <c r="K1318" s="228"/>
      <c r="L1318" s="229">
        <v>3000000</v>
      </c>
      <c r="M1318" s="229"/>
      <c r="N1318" s="230">
        <f t="shared" si="193"/>
        <v>3000000</v>
      </c>
      <c r="O1318" s="230"/>
      <c r="P1318" s="230">
        <f t="shared" si="195"/>
        <v>3000000</v>
      </c>
      <c r="Q1318" s="230"/>
    </row>
    <row r="1319" spans="1:17">
      <c r="A1319" s="225">
        <v>3110599</v>
      </c>
      <c r="B1319" s="259" t="s">
        <v>1622</v>
      </c>
      <c r="C1319" s="270" t="s">
        <v>595</v>
      </c>
      <c r="D1319" s="433"/>
      <c r="E1319" s="433"/>
      <c r="F1319" s="433"/>
      <c r="G1319" s="228"/>
      <c r="H1319" s="228"/>
      <c r="I1319" s="228"/>
      <c r="J1319" s="228"/>
      <c r="K1319" s="228"/>
      <c r="L1319" s="229">
        <v>1000000</v>
      </c>
      <c r="M1319" s="229"/>
      <c r="N1319" s="230">
        <f t="shared" si="193"/>
        <v>1000000</v>
      </c>
      <c r="O1319" s="230"/>
      <c r="P1319" s="230">
        <f t="shared" si="195"/>
        <v>1000000</v>
      </c>
      <c r="Q1319" s="230"/>
    </row>
    <row r="1320" spans="1:17" ht="40.5">
      <c r="A1320" s="225">
        <v>3110599</v>
      </c>
      <c r="B1320" s="259" t="s">
        <v>1623</v>
      </c>
      <c r="C1320" s="270" t="s">
        <v>595</v>
      </c>
      <c r="D1320" s="433"/>
      <c r="E1320" s="433"/>
      <c r="F1320" s="433"/>
      <c r="G1320" s="228"/>
      <c r="H1320" s="228"/>
      <c r="I1320" s="228"/>
      <c r="J1320" s="228"/>
      <c r="K1320" s="228"/>
      <c r="L1320" s="229">
        <v>1000000</v>
      </c>
      <c r="M1320" s="229"/>
      <c r="N1320" s="230">
        <f t="shared" si="193"/>
        <v>1000000</v>
      </c>
      <c r="O1320" s="230"/>
      <c r="P1320" s="230">
        <f t="shared" si="195"/>
        <v>1000000</v>
      </c>
      <c r="Q1320" s="230"/>
    </row>
    <row r="1321" spans="1:17">
      <c r="A1321" s="225">
        <v>3110599</v>
      </c>
      <c r="B1321" s="259" t="s">
        <v>1624</v>
      </c>
      <c r="C1321" s="270" t="s">
        <v>241</v>
      </c>
      <c r="D1321" s="433"/>
      <c r="E1321" s="433"/>
      <c r="F1321" s="433"/>
      <c r="G1321" s="228"/>
      <c r="H1321" s="228"/>
      <c r="I1321" s="228"/>
      <c r="J1321" s="228"/>
      <c r="K1321" s="228"/>
      <c r="L1321" s="229">
        <v>3000000</v>
      </c>
      <c r="M1321" s="229"/>
      <c r="N1321" s="230">
        <f t="shared" si="193"/>
        <v>3000000</v>
      </c>
      <c r="O1321" s="230"/>
      <c r="P1321" s="230">
        <f t="shared" si="195"/>
        <v>3000000</v>
      </c>
      <c r="Q1321" s="230"/>
    </row>
    <row r="1322" spans="1:17">
      <c r="A1322" s="225">
        <v>3110599</v>
      </c>
      <c r="B1322" s="259" t="s">
        <v>1625</v>
      </c>
      <c r="C1322" s="270" t="s">
        <v>241</v>
      </c>
      <c r="D1322" s="433"/>
      <c r="E1322" s="433"/>
      <c r="F1322" s="433"/>
      <c r="G1322" s="228"/>
      <c r="H1322" s="228"/>
      <c r="I1322" s="228"/>
      <c r="J1322" s="228"/>
      <c r="K1322" s="228"/>
      <c r="L1322" s="229">
        <v>2000000</v>
      </c>
      <c r="M1322" s="229"/>
      <c r="N1322" s="230">
        <f t="shared" si="193"/>
        <v>2000000</v>
      </c>
      <c r="O1322" s="230"/>
      <c r="P1322" s="230">
        <f t="shared" si="195"/>
        <v>2000000</v>
      </c>
      <c r="Q1322" s="230">
        <v>2000000</v>
      </c>
    </row>
    <row r="1323" spans="1:17">
      <c r="A1323" s="225">
        <v>3110599</v>
      </c>
      <c r="B1323" s="259" t="s">
        <v>1626</v>
      </c>
      <c r="C1323" s="270" t="s">
        <v>259</v>
      </c>
      <c r="D1323" s="433"/>
      <c r="E1323" s="433"/>
      <c r="F1323" s="433"/>
      <c r="G1323" s="228"/>
      <c r="H1323" s="228"/>
      <c r="I1323" s="228"/>
      <c r="J1323" s="228"/>
      <c r="K1323" s="228"/>
      <c r="L1323" s="229">
        <v>2500000</v>
      </c>
      <c r="M1323" s="229"/>
      <c r="N1323" s="230">
        <f t="shared" ref="N1323:N1389" si="196">SUM(L1323:M1323)</f>
        <v>2500000</v>
      </c>
      <c r="O1323" s="230"/>
      <c r="P1323" s="230">
        <f t="shared" si="195"/>
        <v>2500000</v>
      </c>
      <c r="Q1323" s="230">
        <v>2500000</v>
      </c>
    </row>
    <row r="1324" spans="1:17">
      <c r="A1324" s="225">
        <v>3110599</v>
      </c>
      <c r="B1324" s="259" t="s">
        <v>1627</v>
      </c>
      <c r="C1324" s="270" t="s">
        <v>259</v>
      </c>
      <c r="D1324" s="433"/>
      <c r="E1324" s="433"/>
      <c r="F1324" s="433"/>
      <c r="G1324" s="228"/>
      <c r="H1324" s="228"/>
      <c r="I1324" s="228"/>
      <c r="J1324" s="228"/>
      <c r="K1324" s="228"/>
      <c r="L1324" s="229">
        <v>1000000</v>
      </c>
      <c r="M1324" s="229"/>
      <c r="N1324" s="230">
        <f t="shared" si="196"/>
        <v>1000000</v>
      </c>
      <c r="O1324" s="230"/>
      <c r="P1324" s="230">
        <f t="shared" si="195"/>
        <v>1000000</v>
      </c>
      <c r="Q1324" s="230"/>
    </row>
    <row r="1325" spans="1:17">
      <c r="A1325" s="225">
        <v>3110599</v>
      </c>
      <c r="B1325" s="259" t="s">
        <v>1628</v>
      </c>
      <c r="C1325" s="270" t="s">
        <v>259</v>
      </c>
      <c r="D1325" s="433"/>
      <c r="E1325" s="433"/>
      <c r="F1325" s="433"/>
      <c r="G1325" s="228"/>
      <c r="H1325" s="228"/>
      <c r="I1325" s="228"/>
      <c r="J1325" s="228"/>
      <c r="K1325" s="228"/>
      <c r="L1325" s="229">
        <v>1000000</v>
      </c>
      <c r="M1325" s="229"/>
      <c r="N1325" s="230">
        <f t="shared" si="196"/>
        <v>1000000</v>
      </c>
      <c r="O1325" s="230"/>
      <c r="P1325" s="230">
        <f t="shared" si="195"/>
        <v>1000000</v>
      </c>
      <c r="Q1325" s="230">
        <v>1000000</v>
      </c>
    </row>
    <row r="1326" spans="1:17">
      <c r="A1326" s="225">
        <v>3110599</v>
      </c>
      <c r="B1326" s="259" t="s">
        <v>1629</v>
      </c>
      <c r="C1326" s="270" t="s">
        <v>259</v>
      </c>
      <c r="D1326" s="433"/>
      <c r="E1326" s="433"/>
      <c r="F1326" s="433"/>
      <c r="G1326" s="228"/>
      <c r="H1326" s="228"/>
      <c r="I1326" s="228"/>
      <c r="J1326" s="228"/>
      <c r="K1326" s="228"/>
      <c r="L1326" s="229">
        <v>1000000</v>
      </c>
      <c r="M1326" s="229"/>
      <c r="N1326" s="230">
        <f t="shared" si="196"/>
        <v>1000000</v>
      </c>
      <c r="O1326" s="230"/>
      <c r="P1326" s="230">
        <f t="shared" si="195"/>
        <v>1000000</v>
      </c>
      <c r="Q1326" s="230"/>
    </row>
    <row r="1327" spans="1:17">
      <c r="A1327" s="225">
        <v>3110599</v>
      </c>
      <c r="B1327" s="259" t="s">
        <v>1630</v>
      </c>
      <c r="C1327" s="270" t="s">
        <v>259</v>
      </c>
      <c r="D1327" s="433"/>
      <c r="E1327" s="433"/>
      <c r="F1327" s="433"/>
      <c r="G1327" s="228"/>
      <c r="H1327" s="228"/>
      <c r="I1327" s="228"/>
      <c r="J1327" s="228"/>
      <c r="K1327" s="228"/>
      <c r="L1327" s="229">
        <v>1000000</v>
      </c>
      <c r="M1327" s="229"/>
      <c r="N1327" s="230">
        <f t="shared" si="196"/>
        <v>1000000</v>
      </c>
      <c r="O1327" s="230"/>
      <c r="P1327" s="230">
        <f t="shared" si="195"/>
        <v>1000000</v>
      </c>
      <c r="Q1327" s="230">
        <v>1000000</v>
      </c>
    </row>
    <row r="1328" spans="1:17">
      <c r="A1328" s="225">
        <v>3110599</v>
      </c>
      <c r="B1328" s="226" t="s">
        <v>1631</v>
      </c>
      <c r="C1328" s="270" t="s">
        <v>601</v>
      </c>
      <c r="D1328" s="433"/>
      <c r="E1328" s="433"/>
      <c r="F1328" s="433"/>
      <c r="G1328" s="228"/>
      <c r="H1328" s="228"/>
      <c r="I1328" s="228"/>
      <c r="J1328" s="228"/>
      <c r="K1328" s="228"/>
      <c r="L1328" s="229">
        <v>3000000</v>
      </c>
      <c r="M1328" s="229"/>
      <c r="N1328" s="230">
        <f t="shared" si="196"/>
        <v>3000000</v>
      </c>
      <c r="O1328" s="230"/>
      <c r="P1328" s="230">
        <f t="shared" si="195"/>
        <v>3000000</v>
      </c>
      <c r="Q1328" s="230"/>
    </row>
    <row r="1329" spans="1:17">
      <c r="A1329" s="225">
        <v>3110599</v>
      </c>
      <c r="B1329" s="226" t="s">
        <v>1632</v>
      </c>
      <c r="C1329" s="270" t="s">
        <v>601</v>
      </c>
      <c r="D1329" s="433"/>
      <c r="E1329" s="433"/>
      <c r="F1329" s="433"/>
      <c r="G1329" s="228"/>
      <c r="H1329" s="228"/>
      <c r="I1329" s="228"/>
      <c r="J1329" s="228"/>
      <c r="K1329" s="228"/>
      <c r="L1329" s="229">
        <v>2000000</v>
      </c>
      <c r="M1329" s="229"/>
      <c r="N1329" s="230">
        <f t="shared" si="196"/>
        <v>2000000</v>
      </c>
      <c r="O1329" s="230"/>
      <c r="P1329" s="230">
        <f t="shared" si="195"/>
        <v>2000000</v>
      </c>
      <c r="Q1329" s="230"/>
    </row>
    <row r="1330" spans="1:17">
      <c r="A1330" s="225">
        <v>3110599</v>
      </c>
      <c r="B1330" s="226" t="s">
        <v>1633</v>
      </c>
      <c r="C1330" s="270" t="s">
        <v>601</v>
      </c>
      <c r="D1330" s="433"/>
      <c r="E1330" s="433"/>
      <c r="F1330" s="433"/>
      <c r="G1330" s="228"/>
      <c r="H1330" s="228"/>
      <c r="I1330" s="228"/>
      <c r="J1330" s="228"/>
      <c r="K1330" s="228"/>
      <c r="L1330" s="229">
        <v>3000000</v>
      </c>
      <c r="M1330" s="229"/>
      <c r="N1330" s="230">
        <f t="shared" si="196"/>
        <v>3000000</v>
      </c>
      <c r="O1330" s="230"/>
      <c r="P1330" s="230">
        <f t="shared" si="195"/>
        <v>3000000</v>
      </c>
      <c r="Q1330" s="230"/>
    </row>
    <row r="1331" spans="1:17">
      <c r="A1331" s="225">
        <v>3110599</v>
      </c>
      <c r="B1331" s="259" t="s">
        <v>1634</v>
      </c>
      <c r="C1331" s="270" t="s">
        <v>607</v>
      </c>
      <c r="D1331" s="433"/>
      <c r="E1331" s="433"/>
      <c r="F1331" s="433"/>
      <c r="G1331" s="228"/>
      <c r="H1331" s="228"/>
      <c r="I1331" s="228"/>
      <c r="J1331" s="228"/>
      <c r="K1331" s="228"/>
      <c r="L1331" s="229">
        <v>4000000</v>
      </c>
      <c r="M1331" s="229"/>
      <c r="N1331" s="230">
        <f t="shared" si="196"/>
        <v>4000000</v>
      </c>
      <c r="O1331" s="230"/>
      <c r="P1331" s="230">
        <f t="shared" si="195"/>
        <v>4000000</v>
      </c>
      <c r="Q1331" s="230"/>
    </row>
    <row r="1332" spans="1:17">
      <c r="A1332" s="225">
        <v>3110599</v>
      </c>
      <c r="B1332" s="259" t="s">
        <v>1635</v>
      </c>
      <c r="C1332" s="270" t="s">
        <v>607</v>
      </c>
      <c r="D1332" s="433"/>
      <c r="E1332" s="433"/>
      <c r="F1332" s="433"/>
      <c r="G1332" s="228"/>
      <c r="H1332" s="228"/>
      <c r="I1332" s="228"/>
      <c r="J1332" s="228"/>
      <c r="K1332" s="228"/>
      <c r="L1332" s="229">
        <v>3000000</v>
      </c>
      <c r="M1332" s="229"/>
      <c r="N1332" s="230">
        <f t="shared" si="196"/>
        <v>3000000</v>
      </c>
      <c r="O1332" s="230"/>
      <c r="P1332" s="230">
        <f t="shared" si="195"/>
        <v>3000000</v>
      </c>
      <c r="Q1332" s="230"/>
    </row>
    <row r="1333" spans="1:17">
      <c r="A1333" s="225">
        <v>3110599</v>
      </c>
      <c r="B1333" s="259" t="s">
        <v>1636</v>
      </c>
      <c r="C1333" s="270" t="s">
        <v>611</v>
      </c>
      <c r="D1333" s="433"/>
      <c r="E1333" s="433"/>
      <c r="F1333" s="433"/>
      <c r="G1333" s="228"/>
      <c r="H1333" s="228"/>
      <c r="I1333" s="228"/>
      <c r="J1333" s="228"/>
      <c r="K1333" s="228"/>
      <c r="L1333" s="229">
        <v>3000000</v>
      </c>
      <c r="M1333" s="229"/>
      <c r="N1333" s="230">
        <f t="shared" si="196"/>
        <v>3000000</v>
      </c>
      <c r="O1333" s="230"/>
      <c r="P1333" s="230">
        <f t="shared" si="195"/>
        <v>3000000</v>
      </c>
      <c r="Q1333" s="230">
        <v>3000000</v>
      </c>
    </row>
    <row r="1334" spans="1:17">
      <c r="A1334" s="225"/>
      <c r="B1334" s="259" t="s">
        <v>1637</v>
      </c>
      <c r="C1334" s="270" t="s">
        <v>611</v>
      </c>
      <c r="D1334" s="433"/>
      <c r="E1334" s="433"/>
      <c r="F1334" s="433"/>
      <c r="G1334" s="228"/>
      <c r="H1334" s="228"/>
      <c r="I1334" s="228"/>
      <c r="J1334" s="228"/>
      <c r="K1334" s="228"/>
      <c r="L1334" s="229">
        <v>0</v>
      </c>
      <c r="M1334" s="229">
        <v>2000000</v>
      </c>
      <c r="N1334" s="230">
        <f t="shared" si="196"/>
        <v>2000000</v>
      </c>
      <c r="O1334" s="230"/>
      <c r="P1334" s="230">
        <f t="shared" si="195"/>
        <v>2000000</v>
      </c>
      <c r="Q1334" s="230"/>
    </row>
    <row r="1335" spans="1:17">
      <c r="A1335" s="225">
        <v>3110599</v>
      </c>
      <c r="B1335" s="259" t="s">
        <v>1638</v>
      </c>
      <c r="C1335" s="270" t="s">
        <v>412</v>
      </c>
      <c r="D1335" s="433"/>
      <c r="E1335" s="433"/>
      <c r="F1335" s="433"/>
      <c r="G1335" s="228"/>
      <c r="H1335" s="228"/>
      <c r="I1335" s="228"/>
      <c r="J1335" s="228"/>
      <c r="K1335" s="228"/>
      <c r="L1335" s="229">
        <v>3000000</v>
      </c>
      <c r="M1335" s="229"/>
      <c r="N1335" s="230">
        <f t="shared" si="196"/>
        <v>3000000</v>
      </c>
      <c r="O1335" s="230"/>
      <c r="P1335" s="230">
        <f t="shared" si="195"/>
        <v>3000000</v>
      </c>
      <c r="Q1335" s="230">
        <v>3000000</v>
      </c>
    </row>
    <row r="1336" spans="1:17">
      <c r="A1336" s="225">
        <v>3110599</v>
      </c>
      <c r="B1336" s="259" t="s">
        <v>1639</v>
      </c>
      <c r="C1336" s="270" t="s">
        <v>412</v>
      </c>
      <c r="D1336" s="433"/>
      <c r="E1336" s="433"/>
      <c r="F1336" s="433"/>
      <c r="G1336" s="228"/>
      <c r="H1336" s="228"/>
      <c r="I1336" s="228"/>
      <c r="J1336" s="228"/>
      <c r="K1336" s="228"/>
      <c r="L1336" s="229">
        <v>3000000</v>
      </c>
      <c r="M1336" s="229"/>
      <c r="N1336" s="230">
        <f t="shared" si="196"/>
        <v>3000000</v>
      </c>
      <c r="O1336" s="230"/>
      <c r="P1336" s="230">
        <f t="shared" si="195"/>
        <v>3000000</v>
      </c>
      <c r="Q1336" s="230">
        <v>3000000</v>
      </c>
    </row>
    <row r="1337" spans="1:17">
      <c r="A1337" s="225">
        <v>3110599</v>
      </c>
      <c r="B1337" s="259" t="s">
        <v>1640</v>
      </c>
      <c r="C1337" s="270" t="s">
        <v>692</v>
      </c>
      <c r="D1337" s="433"/>
      <c r="E1337" s="433"/>
      <c r="F1337" s="433"/>
      <c r="G1337" s="228"/>
      <c r="H1337" s="228"/>
      <c r="I1337" s="228"/>
      <c r="J1337" s="228"/>
      <c r="K1337" s="228"/>
      <c r="L1337" s="229">
        <v>2650000</v>
      </c>
      <c r="M1337" s="229"/>
      <c r="N1337" s="230">
        <f t="shared" si="196"/>
        <v>2650000</v>
      </c>
      <c r="O1337" s="230"/>
      <c r="P1337" s="230">
        <f t="shared" si="195"/>
        <v>2650000</v>
      </c>
      <c r="Q1337" s="230"/>
    </row>
    <row r="1338" spans="1:17">
      <c r="A1338" s="225">
        <v>3110599</v>
      </c>
      <c r="B1338" s="259" t="s">
        <v>1641</v>
      </c>
      <c r="C1338" s="270" t="s">
        <v>692</v>
      </c>
      <c r="D1338" s="433"/>
      <c r="E1338" s="433"/>
      <c r="F1338" s="433"/>
      <c r="G1338" s="228"/>
      <c r="H1338" s="228"/>
      <c r="I1338" s="228"/>
      <c r="J1338" s="228"/>
      <c r="K1338" s="228"/>
      <c r="L1338" s="229">
        <v>2000000</v>
      </c>
      <c r="M1338" s="229"/>
      <c r="N1338" s="230">
        <f t="shared" si="196"/>
        <v>2000000</v>
      </c>
      <c r="O1338" s="230"/>
      <c r="P1338" s="230">
        <f t="shared" si="195"/>
        <v>2000000</v>
      </c>
      <c r="Q1338" s="230"/>
    </row>
    <row r="1339" spans="1:17">
      <c r="A1339" s="225">
        <v>3110599</v>
      </c>
      <c r="B1339" s="259" t="s">
        <v>1642</v>
      </c>
      <c r="C1339" s="270" t="s">
        <v>373</v>
      </c>
      <c r="D1339" s="433"/>
      <c r="E1339" s="433"/>
      <c r="F1339" s="433"/>
      <c r="G1339" s="228"/>
      <c r="H1339" s="228"/>
      <c r="I1339" s="228"/>
      <c r="J1339" s="228"/>
      <c r="K1339" s="228"/>
      <c r="L1339" s="229">
        <v>5000000</v>
      </c>
      <c r="M1339" s="229"/>
      <c r="N1339" s="230">
        <f t="shared" si="196"/>
        <v>5000000</v>
      </c>
      <c r="O1339" s="230"/>
      <c r="P1339" s="230">
        <f t="shared" si="195"/>
        <v>5000000</v>
      </c>
      <c r="Q1339" s="230"/>
    </row>
    <row r="1340" spans="1:17">
      <c r="A1340" s="225">
        <v>3110599</v>
      </c>
      <c r="B1340" s="259" t="s">
        <v>1643</v>
      </c>
      <c r="C1340" s="270" t="s">
        <v>403</v>
      </c>
      <c r="D1340" s="433"/>
      <c r="E1340" s="433"/>
      <c r="F1340" s="433"/>
      <c r="G1340" s="228"/>
      <c r="H1340" s="228"/>
      <c r="I1340" s="228"/>
      <c r="J1340" s="228"/>
      <c r="K1340" s="228"/>
      <c r="L1340" s="229">
        <v>3000000</v>
      </c>
      <c r="M1340" s="229"/>
      <c r="N1340" s="230">
        <f t="shared" si="196"/>
        <v>3000000</v>
      </c>
      <c r="O1340" s="230"/>
      <c r="P1340" s="230">
        <f t="shared" si="195"/>
        <v>3000000</v>
      </c>
      <c r="Q1340" s="230">
        <v>3000000</v>
      </c>
    </row>
    <row r="1341" spans="1:17">
      <c r="A1341" s="225">
        <v>3110599</v>
      </c>
      <c r="B1341" s="259" t="s">
        <v>1644</v>
      </c>
      <c r="C1341" s="270" t="s">
        <v>403</v>
      </c>
      <c r="D1341" s="433"/>
      <c r="E1341" s="433"/>
      <c r="F1341" s="433"/>
      <c r="G1341" s="228"/>
      <c r="H1341" s="228"/>
      <c r="I1341" s="228"/>
      <c r="J1341" s="228"/>
      <c r="K1341" s="228"/>
      <c r="L1341" s="229">
        <v>2000000</v>
      </c>
      <c r="M1341" s="229"/>
      <c r="N1341" s="230">
        <f t="shared" si="196"/>
        <v>2000000</v>
      </c>
      <c r="O1341" s="230"/>
      <c r="P1341" s="230">
        <f t="shared" si="195"/>
        <v>2000000</v>
      </c>
      <c r="Q1341" s="230">
        <v>2000000</v>
      </c>
    </row>
    <row r="1342" spans="1:17">
      <c r="A1342" s="225">
        <v>3110599</v>
      </c>
      <c r="B1342" s="259" t="s">
        <v>1645</v>
      </c>
      <c r="C1342" s="270" t="s">
        <v>403</v>
      </c>
      <c r="D1342" s="433"/>
      <c r="E1342" s="433"/>
      <c r="F1342" s="433"/>
      <c r="G1342" s="228"/>
      <c r="H1342" s="228"/>
      <c r="I1342" s="228"/>
      <c r="J1342" s="228"/>
      <c r="K1342" s="228"/>
      <c r="L1342" s="229">
        <v>1000000</v>
      </c>
      <c r="M1342" s="229"/>
      <c r="N1342" s="230">
        <f t="shared" si="196"/>
        <v>1000000</v>
      </c>
      <c r="O1342" s="230"/>
      <c r="P1342" s="230">
        <f t="shared" si="195"/>
        <v>1000000</v>
      </c>
      <c r="Q1342" s="230">
        <v>1000000</v>
      </c>
    </row>
    <row r="1343" spans="1:17">
      <c r="A1343" s="225">
        <v>3110599</v>
      </c>
      <c r="B1343" s="259" t="s">
        <v>1646</v>
      </c>
      <c r="C1343" s="270" t="s">
        <v>754</v>
      </c>
      <c r="D1343" s="433"/>
      <c r="E1343" s="433"/>
      <c r="F1343" s="433"/>
      <c r="G1343" s="228"/>
      <c r="H1343" s="228"/>
      <c r="I1343" s="228"/>
      <c r="J1343" s="228"/>
      <c r="K1343" s="228"/>
      <c r="L1343" s="229">
        <v>5000000</v>
      </c>
      <c r="M1343" s="229"/>
      <c r="N1343" s="230">
        <f t="shared" si="196"/>
        <v>5000000</v>
      </c>
      <c r="O1343" s="230"/>
      <c r="P1343" s="230">
        <f t="shared" si="195"/>
        <v>5000000</v>
      </c>
      <c r="Q1343" s="230"/>
    </row>
    <row r="1344" spans="1:17">
      <c r="A1344" s="225">
        <v>3110599</v>
      </c>
      <c r="B1344" s="259" t="s">
        <v>1647</v>
      </c>
      <c r="C1344" s="270" t="s">
        <v>754</v>
      </c>
      <c r="D1344" s="433"/>
      <c r="E1344" s="433"/>
      <c r="F1344" s="433"/>
      <c r="G1344" s="228"/>
      <c r="H1344" s="228"/>
      <c r="I1344" s="228"/>
      <c r="J1344" s="228"/>
      <c r="K1344" s="228"/>
      <c r="L1344" s="229">
        <v>2000000</v>
      </c>
      <c r="M1344" s="229"/>
      <c r="N1344" s="230">
        <f t="shared" si="196"/>
        <v>2000000</v>
      </c>
      <c r="O1344" s="230"/>
      <c r="P1344" s="230">
        <f t="shared" si="195"/>
        <v>2000000</v>
      </c>
      <c r="Q1344" s="230"/>
    </row>
    <row r="1345" spans="1:17">
      <c r="A1345" s="225">
        <v>3110599</v>
      </c>
      <c r="B1345" s="259" t="s">
        <v>1648</v>
      </c>
      <c r="C1345" s="270" t="s">
        <v>754</v>
      </c>
      <c r="D1345" s="433"/>
      <c r="E1345" s="433"/>
      <c r="F1345" s="433"/>
      <c r="G1345" s="228"/>
      <c r="H1345" s="228"/>
      <c r="I1345" s="228"/>
      <c r="J1345" s="228"/>
      <c r="K1345" s="228"/>
      <c r="L1345" s="229">
        <v>2000000</v>
      </c>
      <c r="M1345" s="229"/>
      <c r="N1345" s="230">
        <f t="shared" si="196"/>
        <v>2000000</v>
      </c>
      <c r="O1345" s="230"/>
      <c r="P1345" s="230">
        <f t="shared" si="195"/>
        <v>2000000</v>
      </c>
      <c r="Q1345" s="230"/>
    </row>
    <row r="1346" spans="1:17">
      <c r="A1346" s="225">
        <v>3110599</v>
      </c>
      <c r="B1346" s="240" t="s">
        <v>1649</v>
      </c>
      <c r="C1346" s="240" t="s">
        <v>249</v>
      </c>
      <c r="D1346" s="433"/>
      <c r="E1346" s="433"/>
      <c r="F1346" s="433"/>
      <c r="G1346" s="228"/>
      <c r="H1346" s="228"/>
      <c r="I1346" s="228"/>
      <c r="J1346" s="228"/>
      <c r="K1346" s="228"/>
      <c r="L1346" s="229">
        <v>2000000</v>
      </c>
      <c r="M1346" s="229"/>
      <c r="N1346" s="230">
        <f t="shared" si="196"/>
        <v>2000000</v>
      </c>
      <c r="O1346" s="230"/>
      <c r="P1346" s="230">
        <f t="shared" si="195"/>
        <v>2000000</v>
      </c>
      <c r="Q1346" s="230">
        <v>2000000</v>
      </c>
    </row>
    <row r="1347" spans="1:17">
      <c r="A1347" s="225">
        <v>3110599</v>
      </c>
      <c r="B1347" s="240" t="s">
        <v>1650</v>
      </c>
      <c r="C1347" s="240" t="s">
        <v>249</v>
      </c>
      <c r="D1347" s="433"/>
      <c r="E1347" s="433"/>
      <c r="F1347" s="433"/>
      <c r="G1347" s="228"/>
      <c r="H1347" s="228"/>
      <c r="I1347" s="228"/>
      <c r="J1347" s="228"/>
      <c r="K1347" s="228"/>
      <c r="L1347" s="229">
        <v>2000000</v>
      </c>
      <c r="M1347" s="229"/>
      <c r="N1347" s="230">
        <f t="shared" si="196"/>
        <v>2000000</v>
      </c>
      <c r="O1347" s="230"/>
      <c r="P1347" s="230">
        <f t="shared" si="195"/>
        <v>2000000</v>
      </c>
      <c r="Q1347" s="230">
        <v>2000000</v>
      </c>
    </row>
    <row r="1348" spans="1:17">
      <c r="A1348" s="225">
        <v>3110599</v>
      </c>
      <c r="B1348" s="259" t="s">
        <v>1651</v>
      </c>
      <c r="C1348" s="270" t="s">
        <v>649</v>
      </c>
      <c r="D1348" s="433"/>
      <c r="E1348" s="433"/>
      <c r="F1348" s="433"/>
      <c r="G1348" s="228"/>
      <c r="H1348" s="228"/>
      <c r="I1348" s="228"/>
      <c r="J1348" s="228"/>
      <c r="K1348" s="228"/>
      <c r="L1348" s="229">
        <v>500000</v>
      </c>
      <c r="M1348" s="229"/>
      <c r="N1348" s="230">
        <f t="shared" si="196"/>
        <v>500000</v>
      </c>
      <c r="O1348" s="230"/>
      <c r="P1348" s="230">
        <f t="shared" si="195"/>
        <v>500000</v>
      </c>
      <c r="Q1348" s="230">
        <v>500000</v>
      </c>
    </row>
    <row r="1349" spans="1:17">
      <c r="A1349" s="225">
        <v>3110599</v>
      </c>
      <c r="B1349" s="259" t="s">
        <v>1652</v>
      </c>
      <c r="C1349" s="240" t="s">
        <v>409</v>
      </c>
      <c r="D1349" s="433"/>
      <c r="E1349" s="433"/>
      <c r="F1349" s="433"/>
      <c r="G1349" s="228"/>
      <c r="H1349" s="228"/>
      <c r="I1349" s="228"/>
      <c r="J1349" s="228"/>
      <c r="K1349" s="228"/>
      <c r="L1349" s="229">
        <v>2400000</v>
      </c>
      <c r="M1349" s="229"/>
      <c r="N1349" s="230">
        <f t="shared" si="196"/>
        <v>2400000</v>
      </c>
      <c r="O1349" s="230"/>
      <c r="P1349" s="230">
        <f t="shared" si="195"/>
        <v>2400000</v>
      </c>
      <c r="Q1349" s="230"/>
    </row>
    <row r="1350" spans="1:17">
      <c r="A1350" s="225">
        <v>3110599</v>
      </c>
      <c r="B1350" s="259" t="s">
        <v>1653</v>
      </c>
      <c r="C1350" s="240" t="s">
        <v>409</v>
      </c>
      <c r="D1350" s="433"/>
      <c r="E1350" s="433"/>
      <c r="F1350" s="433"/>
      <c r="G1350" s="228"/>
      <c r="H1350" s="228"/>
      <c r="I1350" s="228"/>
      <c r="J1350" s="228"/>
      <c r="K1350" s="228"/>
      <c r="L1350" s="229">
        <v>2000000</v>
      </c>
      <c r="M1350" s="229"/>
      <c r="N1350" s="230">
        <f t="shared" si="196"/>
        <v>2000000</v>
      </c>
      <c r="O1350" s="230"/>
      <c r="P1350" s="230">
        <f t="shared" si="195"/>
        <v>2000000</v>
      </c>
      <c r="Q1350" s="230"/>
    </row>
    <row r="1351" spans="1:17">
      <c r="A1351" s="225">
        <v>3110599</v>
      </c>
      <c r="B1351" s="226" t="s">
        <v>1654</v>
      </c>
      <c r="C1351" s="270" t="s">
        <v>245</v>
      </c>
      <c r="D1351" s="433"/>
      <c r="E1351" s="433"/>
      <c r="F1351" s="433"/>
      <c r="G1351" s="228"/>
      <c r="H1351" s="228"/>
      <c r="I1351" s="228"/>
      <c r="J1351" s="228"/>
      <c r="K1351" s="228"/>
      <c r="L1351" s="229">
        <v>1500000</v>
      </c>
      <c r="M1351" s="229"/>
      <c r="N1351" s="230">
        <f t="shared" si="196"/>
        <v>1500000</v>
      </c>
      <c r="O1351" s="230"/>
      <c r="P1351" s="230">
        <f t="shared" si="195"/>
        <v>1500000</v>
      </c>
      <c r="Q1351" s="230"/>
    </row>
    <row r="1352" spans="1:17">
      <c r="A1352" s="225">
        <v>3110599</v>
      </c>
      <c r="B1352" s="225" t="s">
        <v>1655</v>
      </c>
      <c r="C1352" s="225" t="s">
        <v>422</v>
      </c>
      <c r="D1352" s="448"/>
      <c r="E1352" s="448"/>
      <c r="F1352" s="448"/>
      <c r="G1352" s="228"/>
      <c r="H1352" s="228"/>
      <c r="I1352" s="228"/>
      <c r="J1352" s="228"/>
      <c r="K1352" s="228"/>
      <c r="L1352" s="229">
        <v>5000000</v>
      </c>
      <c r="M1352" s="229"/>
      <c r="N1352" s="230">
        <f t="shared" si="196"/>
        <v>5000000</v>
      </c>
      <c r="O1352" s="230"/>
      <c r="P1352" s="230">
        <f t="shared" si="195"/>
        <v>5000000</v>
      </c>
      <c r="Q1352" s="230"/>
    </row>
    <row r="1353" spans="1:17">
      <c r="A1353" s="225">
        <v>3110599</v>
      </c>
      <c r="B1353" s="225" t="s">
        <v>1656</v>
      </c>
      <c r="C1353" s="225" t="s">
        <v>765</v>
      </c>
      <c r="D1353" s="448"/>
      <c r="E1353" s="448"/>
      <c r="F1353" s="448"/>
      <c r="G1353" s="228"/>
      <c r="H1353" s="228"/>
      <c r="I1353" s="228"/>
      <c r="J1353" s="228"/>
      <c r="K1353" s="228"/>
      <c r="L1353" s="229">
        <v>5000000</v>
      </c>
      <c r="M1353" s="229"/>
      <c r="N1353" s="230">
        <f t="shared" si="196"/>
        <v>5000000</v>
      </c>
      <c r="O1353" s="230"/>
      <c r="P1353" s="230">
        <f t="shared" si="195"/>
        <v>5000000</v>
      </c>
      <c r="Q1353" s="230"/>
    </row>
    <row r="1354" spans="1:17">
      <c r="A1354" s="225">
        <v>3110599</v>
      </c>
      <c r="B1354" s="225" t="s">
        <v>1657</v>
      </c>
      <c r="C1354" s="225" t="s">
        <v>765</v>
      </c>
      <c r="D1354" s="448"/>
      <c r="E1354" s="448"/>
      <c r="F1354" s="448"/>
      <c r="G1354" s="228"/>
      <c r="H1354" s="228"/>
      <c r="I1354" s="228"/>
      <c r="J1354" s="228"/>
      <c r="K1354" s="228"/>
      <c r="L1354" s="229">
        <v>3000000</v>
      </c>
      <c r="M1354" s="229"/>
      <c r="N1354" s="230">
        <f t="shared" si="196"/>
        <v>3000000</v>
      </c>
      <c r="O1354" s="230"/>
      <c r="P1354" s="230">
        <f t="shared" si="195"/>
        <v>3000000</v>
      </c>
      <c r="Q1354" s="230"/>
    </row>
    <row r="1355" spans="1:17">
      <c r="A1355" s="225">
        <v>3110599</v>
      </c>
      <c r="B1355" s="225" t="s">
        <v>1658</v>
      </c>
      <c r="C1355" s="225" t="s">
        <v>627</v>
      </c>
      <c r="D1355" s="448"/>
      <c r="E1355" s="448"/>
      <c r="F1355" s="448"/>
      <c r="G1355" s="228"/>
      <c r="H1355" s="228"/>
      <c r="I1355" s="228"/>
      <c r="J1355" s="228"/>
      <c r="K1355" s="228"/>
      <c r="L1355" s="229">
        <v>30000000</v>
      </c>
      <c r="M1355" s="229"/>
      <c r="N1355" s="230">
        <f t="shared" si="196"/>
        <v>30000000</v>
      </c>
      <c r="O1355" s="230"/>
      <c r="P1355" s="230">
        <f t="shared" si="195"/>
        <v>30000000</v>
      </c>
      <c r="Q1355" s="230">
        <v>30000000</v>
      </c>
    </row>
    <row r="1356" spans="1:17">
      <c r="A1356" s="225">
        <v>3110599</v>
      </c>
      <c r="B1356" s="225" t="s">
        <v>1659</v>
      </c>
      <c r="C1356" s="225" t="s">
        <v>627</v>
      </c>
      <c r="D1356" s="448"/>
      <c r="E1356" s="448"/>
      <c r="F1356" s="448"/>
      <c r="G1356" s="228"/>
      <c r="H1356" s="228"/>
      <c r="I1356" s="228"/>
      <c r="J1356" s="228"/>
      <c r="K1356" s="228"/>
      <c r="L1356" s="229">
        <v>1000000</v>
      </c>
      <c r="M1356" s="229"/>
      <c r="N1356" s="230">
        <f t="shared" si="196"/>
        <v>1000000</v>
      </c>
      <c r="O1356" s="230"/>
      <c r="P1356" s="230">
        <f t="shared" si="195"/>
        <v>1000000</v>
      </c>
      <c r="Q1356" s="230"/>
    </row>
    <row r="1357" spans="1:17">
      <c r="A1357" s="225">
        <v>3110599</v>
      </c>
      <c r="B1357" s="225" t="s">
        <v>1660</v>
      </c>
      <c r="C1357" s="225" t="s">
        <v>627</v>
      </c>
      <c r="D1357" s="448"/>
      <c r="E1357" s="448"/>
      <c r="F1357" s="448"/>
      <c r="G1357" s="228"/>
      <c r="H1357" s="228"/>
      <c r="I1357" s="228"/>
      <c r="J1357" s="228"/>
      <c r="K1357" s="228"/>
      <c r="L1357" s="229">
        <v>2000000</v>
      </c>
      <c r="M1357" s="229"/>
      <c r="N1357" s="230">
        <f t="shared" si="196"/>
        <v>2000000</v>
      </c>
      <c r="O1357" s="230"/>
      <c r="P1357" s="230">
        <f t="shared" si="195"/>
        <v>2000000</v>
      </c>
      <c r="Q1357" s="230"/>
    </row>
    <row r="1358" spans="1:17">
      <c r="A1358" s="225">
        <v>3110599</v>
      </c>
      <c r="B1358" s="225" t="s">
        <v>1661</v>
      </c>
      <c r="C1358" s="225" t="s">
        <v>627</v>
      </c>
      <c r="D1358" s="448"/>
      <c r="E1358" s="448"/>
      <c r="F1358" s="448"/>
      <c r="G1358" s="228"/>
      <c r="H1358" s="228"/>
      <c r="I1358" s="228"/>
      <c r="J1358" s="228"/>
      <c r="K1358" s="228"/>
      <c r="L1358" s="229">
        <v>3000000</v>
      </c>
      <c r="M1358" s="229"/>
      <c r="N1358" s="230">
        <f t="shared" si="196"/>
        <v>3000000</v>
      </c>
      <c r="O1358" s="230"/>
      <c r="P1358" s="230">
        <f t="shared" si="195"/>
        <v>3000000</v>
      </c>
      <c r="Q1358" s="230"/>
    </row>
    <row r="1359" spans="1:17">
      <c r="A1359" s="225">
        <v>3110599</v>
      </c>
      <c r="B1359" s="225" t="s">
        <v>1662</v>
      </c>
      <c r="C1359" s="225" t="s">
        <v>627</v>
      </c>
      <c r="D1359" s="448"/>
      <c r="E1359" s="448"/>
      <c r="F1359" s="448"/>
      <c r="G1359" s="228"/>
      <c r="H1359" s="228"/>
      <c r="I1359" s="228"/>
      <c r="J1359" s="228"/>
      <c r="K1359" s="228"/>
      <c r="L1359" s="229">
        <v>0</v>
      </c>
      <c r="M1359" s="229">
        <v>7000000</v>
      </c>
      <c r="N1359" s="230">
        <f t="shared" si="196"/>
        <v>7000000</v>
      </c>
      <c r="O1359" s="230"/>
      <c r="P1359" s="230">
        <f t="shared" si="195"/>
        <v>7000000</v>
      </c>
      <c r="Q1359" s="230">
        <v>7000000</v>
      </c>
    </row>
    <row r="1360" spans="1:17">
      <c r="A1360" s="225">
        <v>3110599</v>
      </c>
      <c r="B1360" s="225" t="s">
        <v>1663</v>
      </c>
      <c r="C1360" s="225" t="s">
        <v>627</v>
      </c>
      <c r="D1360" s="448"/>
      <c r="E1360" s="448"/>
      <c r="F1360" s="448"/>
      <c r="G1360" s="228"/>
      <c r="H1360" s="228"/>
      <c r="I1360" s="228"/>
      <c r="J1360" s="228"/>
      <c r="K1360" s="228"/>
      <c r="L1360" s="229">
        <v>3000000</v>
      </c>
      <c r="M1360" s="229"/>
      <c r="N1360" s="230">
        <f t="shared" si="196"/>
        <v>3000000</v>
      </c>
      <c r="O1360" s="230"/>
      <c r="P1360" s="230">
        <f t="shared" si="195"/>
        <v>3000000</v>
      </c>
      <c r="Q1360" s="230"/>
    </row>
    <row r="1361" spans="1:17">
      <c r="A1361" s="225">
        <v>3110599</v>
      </c>
      <c r="B1361" s="225" t="s">
        <v>1664</v>
      </c>
      <c r="C1361" s="225" t="s">
        <v>627</v>
      </c>
      <c r="D1361" s="448"/>
      <c r="E1361" s="448"/>
      <c r="F1361" s="448"/>
      <c r="G1361" s="228"/>
      <c r="H1361" s="228"/>
      <c r="I1361" s="228"/>
      <c r="J1361" s="228"/>
      <c r="K1361" s="228"/>
      <c r="L1361" s="229">
        <v>2000000</v>
      </c>
      <c r="M1361" s="229"/>
      <c r="N1361" s="230">
        <f t="shared" si="196"/>
        <v>2000000</v>
      </c>
      <c r="O1361" s="230"/>
      <c r="P1361" s="230">
        <f t="shared" si="195"/>
        <v>2000000</v>
      </c>
      <c r="Q1361" s="230"/>
    </row>
    <row r="1362" spans="1:17">
      <c r="A1362" s="225">
        <v>3110599</v>
      </c>
      <c r="B1362" s="225" t="s">
        <v>1665</v>
      </c>
      <c r="C1362" s="225" t="s">
        <v>255</v>
      </c>
      <c r="D1362" s="448"/>
      <c r="E1362" s="448"/>
      <c r="F1362" s="448"/>
      <c r="G1362" s="228"/>
      <c r="H1362" s="228"/>
      <c r="I1362" s="228"/>
      <c r="J1362" s="228"/>
      <c r="K1362" s="228"/>
      <c r="L1362" s="229">
        <v>10000000</v>
      </c>
      <c r="M1362" s="229"/>
      <c r="N1362" s="230">
        <f t="shared" si="196"/>
        <v>10000000</v>
      </c>
      <c r="O1362" s="230"/>
      <c r="P1362" s="230">
        <f t="shared" si="195"/>
        <v>10000000</v>
      </c>
      <c r="Q1362" s="230">
        <v>10000000</v>
      </c>
    </row>
    <row r="1363" spans="1:17">
      <c r="A1363" s="225">
        <v>3110599</v>
      </c>
      <c r="B1363" s="225" t="s">
        <v>1666</v>
      </c>
      <c r="C1363" s="225" t="s">
        <v>255</v>
      </c>
      <c r="D1363" s="448"/>
      <c r="E1363" s="448"/>
      <c r="F1363" s="448"/>
      <c r="G1363" s="228"/>
      <c r="H1363" s="228"/>
      <c r="I1363" s="228"/>
      <c r="J1363" s="228"/>
      <c r="K1363" s="228"/>
      <c r="L1363" s="229">
        <v>7000000</v>
      </c>
      <c r="M1363" s="229"/>
      <c r="N1363" s="230">
        <f t="shared" si="196"/>
        <v>7000000</v>
      </c>
      <c r="O1363" s="230"/>
      <c r="P1363" s="230">
        <f t="shared" si="195"/>
        <v>7000000</v>
      </c>
      <c r="Q1363" s="230">
        <v>7000000</v>
      </c>
    </row>
    <row r="1364" spans="1:17">
      <c r="A1364" s="225">
        <v>3110599</v>
      </c>
      <c r="B1364" s="225" t="s">
        <v>1667</v>
      </c>
      <c r="C1364" s="225" t="s">
        <v>449</v>
      </c>
      <c r="D1364" s="448"/>
      <c r="E1364" s="448"/>
      <c r="F1364" s="448"/>
      <c r="G1364" s="228"/>
      <c r="H1364" s="228"/>
      <c r="I1364" s="228"/>
      <c r="J1364" s="228"/>
      <c r="K1364" s="228"/>
      <c r="L1364" s="229">
        <v>5000000</v>
      </c>
      <c r="M1364" s="229"/>
      <c r="N1364" s="230">
        <f t="shared" si="196"/>
        <v>5000000</v>
      </c>
      <c r="O1364" s="230"/>
      <c r="P1364" s="230">
        <f t="shared" si="195"/>
        <v>5000000</v>
      </c>
      <c r="Q1364" s="230">
        <v>5000000</v>
      </c>
    </row>
    <row r="1365" spans="1:17">
      <c r="A1365" s="225">
        <v>3110599</v>
      </c>
      <c r="B1365" s="225" t="s">
        <v>1668</v>
      </c>
      <c r="C1365" s="225" t="s">
        <v>397</v>
      </c>
      <c r="D1365" s="448"/>
      <c r="E1365" s="448"/>
      <c r="F1365" s="448"/>
      <c r="G1365" s="228"/>
      <c r="H1365" s="228"/>
      <c r="I1365" s="228"/>
      <c r="J1365" s="228"/>
      <c r="K1365" s="228"/>
      <c r="L1365" s="229">
        <v>5000000</v>
      </c>
      <c r="M1365" s="229"/>
      <c r="N1365" s="230">
        <f t="shared" si="196"/>
        <v>5000000</v>
      </c>
      <c r="O1365" s="230"/>
      <c r="P1365" s="230">
        <f t="shared" si="195"/>
        <v>5000000</v>
      </c>
      <c r="Q1365" s="230"/>
    </row>
    <row r="1366" spans="1:17">
      <c r="A1366" s="225">
        <v>3110599</v>
      </c>
      <c r="B1366" s="225" t="s">
        <v>1669</v>
      </c>
      <c r="C1366" s="225" t="s">
        <v>541</v>
      </c>
      <c r="D1366" s="448"/>
      <c r="E1366" s="448"/>
      <c r="F1366" s="448"/>
      <c r="G1366" s="228"/>
      <c r="H1366" s="228"/>
      <c r="I1366" s="228"/>
      <c r="J1366" s="228"/>
      <c r="K1366" s="228"/>
      <c r="L1366" s="229">
        <v>5000000</v>
      </c>
      <c r="M1366" s="229"/>
      <c r="N1366" s="230">
        <f t="shared" si="196"/>
        <v>5000000</v>
      </c>
      <c r="O1366" s="230"/>
      <c r="P1366" s="230">
        <f t="shared" si="195"/>
        <v>5000000</v>
      </c>
      <c r="Q1366" s="230"/>
    </row>
    <row r="1367" spans="1:17">
      <c r="A1367" s="225">
        <v>3110599</v>
      </c>
      <c r="B1367" s="225" t="s">
        <v>1670</v>
      </c>
      <c r="C1367" s="225" t="s">
        <v>379</v>
      </c>
      <c r="D1367" s="448"/>
      <c r="E1367" s="448"/>
      <c r="F1367" s="448"/>
      <c r="G1367" s="228"/>
      <c r="H1367" s="228"/>
      <c r="I1367" s="228"/>
      <c r="J1367" s="228"/>
      <c r="K1367" s="228"/>
      <c r="L1367" s="229">
        <v>5000000</v>
      </c>
      <c r="M1367" s="229"/>
      <c r="N1367" s="230">
        <f t="shared" si="196"/>
        <v>5000000</v>
      </c>
      <c r="O1367" s="230"/>
      <c r="P1367" s="230">
        <f t="shared" si="195"/>
        <v>5000000</v>
      </c>
      <c r="Q1367" s="230"/>
    </row>
    <row r="1368" spans="1:17">
      <c r="A1368" s="225">
        <v>3110599</v>
      </c>
      <c r="B1368" s="225" t="s">
        <v>1671</v>
      </c>
      <c r="C1368" s="225" t="s">
        <v>681</v>
      </c>
      <c r="D1368" s="448"/>
      <c r="E1368" s="448"/>
      <c r="F1368" s="448"/>
      <c r="G1368" s="228"/>
      <c r="H1368" s="228"/>
      <c r="I1368" s="228"/>
      <c r="J1368" s="228"/>
      <c r="K1368" s="228"/>
      <c r="L1368" s="229">
        <v>5000000</v>
      </c>
      <c r="M1368" s="229"/>
      <c r="N1368" s="230">
        <f t="shared" si="196"/>
        <v>5000000</v>
      </c>
      <c r="O1368" s="230"/>
      <c r="P1368" s="230">
        <f t="shared" si="195"/>
        <v>5000000</v>
      </c>
      <c r="Q1368" s="230"/>
    </row>
    <row r="1369" spans="1:17">
      <c r="A1369" s="225">
        <v>3110599</v>
      </c>
      <c r="B1369" s="225" t="s">
        <v>1672</v>
      </c>
      <c r="C1369" s="225" t="s">
        <v>233</v>
      </c>
      <c r="D1369" s="448"/>
      <c r="E1369" s="448"/>
      <c r="F1369" s="448"/>
      <c r="G1369" s="228"/>
      <c r="H1369" s="228"/>
      <c r="I1369" s="228"/>
      <c r="J1369" s="228"/>
      <c r="K1369" s="228"/>
      <c r="L1369" s="229">
        <v>7000000</v>
      </c>
      <c r="M1369" s="229"/>
      <c r="N1369" s="230">
        <f t="shared" si="196"/>
        <v>7000000</v>
      </c>
      <c r="O1369" s="230"/>
      <c r="P1369" s="230">
        <f t="shared" si="195"/>
        <v>7000000</v>
      </c>
      <c r="Q1369" s="230"/>
    </row>
    <row r="1370" spans="1:17">
      <c r="A1370" s="225">
        <v>3110599</v>
      </c>
      <c r="B1370" s="225" t="s">
        <v>1673</v>
      </c>
      <c r="C1370" s="225" t="s">
        <v>539</v>
      </c>
      <c r="D1370" s="448"/>
      <c r="E1370" s="448"/>
      <c r="F1370" s="448"/>
      <c r="G1370" s="228"/>
      <c r="H1370" s="228"/>
      <c r="I1370" s="228"/>
      <c r="J1370" s="228"/>
      <c r="K1370" s="228"/>
      <c r="L1370" s="229">
        <v>2000000</v>
      </c>
      <c r="M1370" s="229"/>
      <c r="N1370" s="230">
        <f t="shared" si="196"/>
        <v>2000000</v>
      </c>
      <c r="O1370" s="230"/>
      <c r="P1370" s="230">
        <f t="shared" si="195"/>
        <v>2000000</v>
      </c>
      <c r="Q1370" s="230"/>
    </row>
    <row r="1371" spans="1:17">
      <c r="A1371" s="225">
        <v>3110599</v>
      </c>
      <c r="B1371" s="225" t="s">
        <v>1674</v>
      </c>
      <c r="C1371" s="225" t="s">
        <v>451</v>
      </c>
      <c r="D1371" s="448"/>
      <c r="E1371" s="448"/>
      <c r="F1371" s="448"/>
      <c r="G1371" s="228"/>
      <c r="H1371" s="228"/>
      <c r="I1371" s="228"/>
      <c r="J1371" s="228"/>
      <c r="K1371" s="228"/>
      <c r="L1371" s="229">
        <v>15000000</v>
      </c>
      <c r="M1371" s="229"/>
      <c r="N1371" s="230">
        <f t="shared" si="196"/>
        <v>15000000</v>
      </c>
      <c r="O1371" s="230">
        <v>-15000000</v>
      </c>
      <c r="P1371" s="230">
        <f t="shared" si="195"/>
        <v>0</v>
      </c>
      <c r="Q1371" s="230">
        <v>15000000</v>
      </c>
    </row>
    <row r="1372" spans="1:17">
      <c r="A1372" s="225">
        <v>3110599</v>
      </c>
      <c r="B1372" s="225" t="s">
        <v>1675</v>
      </c>
      <c r="C1372" s="225" t="s">
        <v>387</v>
      </c>
      <c r="D1372" s="255"/>
      <c r="E1372" s="255"/>
      <c r="F1372" s="255"/>
      <c r="G1372" s="228"/>
      <c r="H1372" s="228"/>
      <c r="I1372" s="228"/>
      <c r="J1372" s="228"/>
      <c r="K1372" s="228"/>
      <c r="L1372" s="229">
        <v>5000000</v>
      </c>
      <c r="M1372" s="229"/>
      <c r="N1372" s="230">
        <f t="shared" si="196"/>
        <v>5000000</v>
      </c>
      <c r="O1372" s="230"/>
      <c r="P1372" s="230">
        <f t="shared" si="195"/>
        <v>5000000</v>
      </c>
      <c r="Q1372" s="230">
        <v>5000000</v>
      </c>
    </row>
    <row r="1373" spans="1:17">
      <c r="A1373" s="225">
        <v>3110599</v>
      </c>
      <c r="B1373" s="225" t="s">
        <v>1676</v>
      </c>
      <c r="C1373" s="225" t="s">
        <v>237</v>
      </c>
      <c r="D1373" s="448"/>
      <c r="E1373" s="448"/>
      <c r="F1373" s="448"/>
      <c r="G1373" s="228"/>
      <c r="H1373" s="228"/>
      <c r="I1373" s="228"/>
      <c r="J1373" s="228"/>
      <c r="K1373" s="228"/>
      <c r="L1373" s="229">
        <v>5000000</v>
      </c>
      <c r="M1373" s="229"/>
      <c r="N1373" s="230">
        <f t="shared" si="196"/>
        <v>5000000</v>
      </c>
      <c r="O1373" s="230"/>
      <c r="P1373" s="230">
        <f t="shared" si="195"/>
        <v>5000000</v>
      </c>
      <c r="Q1373" s="230">
        <v>5000000</v>
      </c>
    </row>
    <row r="1374" spans="1:17">
      <c r="A1374" s="225">
        <v>3110599</v>
      </c>
      <c r="B1374" s="225" t="s">
        <v>1677</v>
      </c>
      <c r="C1374" s="225" t="s">
        <v>485</v>
      </c>
      <c r="D1374" s="448"/>
      <c r="E1374" s="448"/>
      <c r="F1374" s="448"/>
      <c r="G1374" s="228"/>
      <c r="H1374" s="228"/>
      <c r="I1374" s="228"/>
      <c r="J1374" s="228"/>
      <c r="K1374" s="228"/>
      <c r="L1374" s="229">
        <v>3000000</v>
      </c>
      <c r="M1374" s="229"/>
      <c r="N1374" s="230">
        <f t="shared" si="196"/>
        <v>3000000</v>
      </c>
      <c r="O1374" s="230"/>
      <c r="P1374" s="230">
        <f t="shared" si="195"/>
        <v>3000000</v>
      </c>
      <c r="Q1374" s="230">
        <v>3000000</v>
      </c>
    </row>
    <row r="1375" spans="1:17">
      <c r="A1375" s="225">
        <v>3110599</v>
      </c>
      <c r="B1375" s="225" t="s">
        <v>1678</v>
      </c>
      <c r="C1375" s="225" t="s">
        <v>487</v>
      </c>
      <c r="D1375" s="448"/>
      <c r="E1375" s="448"/>
      <c r="F1375" s="448"/>
      <c r="G1375" s="228"/>
      <c r="H1375" s="228"/>
      <c r="I1375" s="228"/>
      <c r="J1375" s="228"/>
      <c r="K1375" s="228"/>
      <c r="L1375" s="229">
        <v>5000000</v>
      </c>
      <c r="M1375" s="229"/>
      <c r="N1375" s="230">
        <f t="shared" si="196"/>
        <v>5000000</v>
      </c>
      <c r="O1375" s="230"/>
      <c r="P1375" s="230">
        <f t="shared" ref="P1375:P1404" si="197">SUM(N1375,O1375)</f>
        <v>5000000</v>
      </c>
      <c r="Q1375" s="230">
        <v>5000000</v>
      </c>
    </row>
    <row r="1376" spans="1:17">
      <c r="A1376" s="225">
        <v>3110599</v>
      </c>
      <c r="B1376" s="225" t="s">
        <v>1679</v>
      </c>
      <c r="C1376" s="225" t="s">
        <v>239</v>
      </c>
      <c r="D1376" s="448"/>
      <c r="E1376" s="448"/>
      <c r="F1376" s="448"/>
      <c r="G1376" s="228"/>
      <c r="H1376" s="228"/>
      <c r="I1376" s="228"/>
      <c r="J1376" s="228"/>
      <c r="K1376" s="228"/>
      <c r="L1376" s="229">
        <v>5000000</v>
      </c>
      <c r="M1376" s="229"/>
      <c r="N1376" s="230">
        <f t="shared" si="196"/>
        <v>5000000</v>
      </c>
      <c r="O1376" s="230"/>
      <c r="P1376" s="230">
        <f t="shared" si="197"/>
        <v>5000000</v>
      </c>
      <c r="Q1376" s="230">
        <v>5000000</v>
      </c>
    </row>
    <row r="1377" spans="1:17">
      <c r="A1377" s="225">
        <v>3110599</v>
      </c>
      <c r="B1377" s="225" t="s">
        <v>1680</v>
      </c>
      <c r="C1377" s="225" t="s">
        <v>239</v>
      </c>
      <c r="D1377" s="448"/>
      <c r="E1377" s="448"/>
      <c r="F1377" s="448"/>
      <c r="G1377" s="228"/>
      <c r="H1377" s="228"/>
      <c r="I1377" s="228"/>
      <c r="J1377" s="228"/>
      <c r="K1377" s="228"/>
      <c r="L1377" s="229">
        <v>5000000</v>
      </c>
      <c r="M1377" s="229"/>
      <c r="N1377" s="230">
        <f t="shared" si="196"/>
        <v>5000000</v>
      </c>
      <c r="O1377" s="230"/>
      <c r="P1377" s="230">
        <f t="shared" si="197"/>
        <v>5000000</v>
      </c>
      <c r="Q1377" s="230">
        <v>5000000</v>
      </c>
    </row>
    <row r="1378" spans="1:17">
      <c r="A1378" s="225">
        <v>3110599</v>
      </c>
      <c r="B1378" s="225" t="s">
        <v>1681</v>
      </c>
      <c r="C1378" s="225" t="s">
        <v>516</v>
      </c>
      <c r="D1378" s="448"/>
      <c r="E1378" s="448"/>
      <c r="F1378" s="448"/>
      <c r="G1378" s="228"/>
      <c r="H1378" s="228"/>
      <c r="I1378" s="228"/>
      <c r="J1378" s="228"/>
      <c r="K1378" s="228"/>
      <c r="L1378" s="229">
        <v>3000000</v>
      </c>
      <c r="M1378" s="229"/>
      <c r="N1378" s="230">
        <f t="shared" si="196"/>
        <v>3000000</v>
      </c>
      <c r="O1378" s="230"/>
      <c r="P1378" s="230">
        <f t="shared" si="197"/>
        <v>3000000</v>
      </c>
      <c r="Q1378" s="230"/>
    </row>
    <row r="1379" spans="1:17">
      <c r="A1379" s="225">
        <v>3110599</v>
      </c>
      <c r="B1379" s="225" t="s">
        <v>1682</v>
      </c>
      <c r="C1379" s="225" t="s">
        <v>516</v>
      </c>
      <c r="D1379" s="448"/>
      <c r="E1379" s="448"/>
      <c r="F1379" s="448"/>
      <c r="G1379" s="228"/>
      <c r="H1379" s="228"/>
      <c r="I1379" s="228"/>
      <c r="J1379" s="228"/>
      <c r="K1379" s="228"/>
      <c r="L1379" s="229">
        <v>3000000</v>
      </c>
      <c r="M1379" s="229"/>
      <c r="N1379" s="230">
        <f t="shared" si="196"/>
        <v>3000000</v>
      </c>
      <c r="O1379" s="230"/>
      <c r="P1379" s="230">
        <f t="shared" si="197"/>
        <v>3000000</v>
      </c>
      <c r="Q1379" s="230"/>
    </row>
    <row r="1380" spans="1:17">
      <c r="A1380" s="225">
        <v>3110599</v>
      </c>
      <c r="B1380" s="225" t="s">
        <v>1683</v>
      </c>
      <c r="C1380" s="225" t="s">
        <v>516</v>
      </c>
      <c r="D1380" s="448"/>
      <c r="E1380" s="448"/>
      <c r="F1380" s="448"/>
      <c r="G1380" s="228"/>
      <c r="H1380" s="228"/>
      <c r="I1380" s="228"/>
      <c r="J1380" s="228"/>
      <c r="K1380" s="228"/>
      <c r="L1380" s="229">
        <v>3000000</v>
      </c>
      <c r="M1380" s="229"/>
      <c r="N1380" s="230">
        <f t="shared" si="196"/>
        <v>3000000</v>
      </c>
      <c r="O1380" s="230"/>
      <c r="P1380" s="230">
        <f t="shared" si="197"/>
        <v>3000000</v>
      </c>
      <c r="Q1380" s="230">
        <v>3000000</v>
      </c>
    </row>
    <row r="1381" spans="1:17">
      <c r="A1381" s="225">
        <v>3110599</v>
      </c>
      <c r="B1381" s="225" t="s">
        <v>1684</v>
      </c>
      <c r="C1381" s="225" t="s">
        <v>744</v>
      </c>
      <c r="D1381" s="448"/>
      <c r="E1381" s="448"/>
      <c r="F1381" s="448"/>
      <c r="G1381" s="228"/>
      <c r="H1381" s="228"/>
      <c r="I1381" s="228"/>
      <c r="J1381" s="228"/>
      <c r="K1381" s="228"/>
      <c r="L1381" s="229">
        <v>7000000</v>
      </c>
      <c r="M1381" s="229"/>
      <c r="N1381" s="230">
        <f t="shared" si="196"/>
        <v>7000000</v>
      </c>
      <c r="O1381" s="230"/>
      <c r="P1381" s="230">
        <f t="shared" si="197"/>
        <v>7000000</v>
      </c>
      <c r="Q1381" s="230"/>
    </row>
    <row r="1382" spans="1:17">
      <c r="A1382" s="225">
        <v>3110599</v>
      </c>
      <c r="B1382" s="225" t="s">
        <v>1685</v>
      </c>
      <c r="C1382" s="225" t="s">
        <v>744</v>
      </c>
      <c r="D1382" s="448"/>
      <c r="E1382" s="448"/>
      <c r="F1382" s="448"/>
      <c r="G1382" s="228"/>
      <c r="H1382" s="228"/>
      <c r="I1382" s="228"/>
      <c r="J1382" s="228"/>
      <c r="K1382" s="228"/>
      <c r="L1382" s="229">
        <v>0</v>
      </c>
      <c r="M1382" s="229">
        <v>10000000</v>
      </c>
      <c r="N1382" s="230">
        <f t="shared" ref="N1382" si="198">SUM(L1382:M1382)</f>
        <v>10000000</v>
      </c>
      <c r="O1382" s="230"/>
      <c r="P1382" s="230">
        <f t="shared" si="197"/>
        <v>10000000</v>
      </c>
      <c r="Q1382" s="230">
        <v>10000000</v>
      </c>
    </row>
    <row r="1383" spans="1:17">
      <c r="A1383" s="225">
        <v>3110599</v>
      </c>
      <c r="B1383" s="225" t="s">
        <v>1686</v>
      </c>
      <c r="C1383" s="225" t="s">
        <v>639</v>
      </c>
      <c r="D1383" s="448"/>
      <c r="E1383" s="448"/>
      <c r="F1383" s="448"/>
      <c r="G1383" s="228"/>
      <c r="H1383" s="228"/>
      <c r="I1383" s="228"/>
      <c r="J1383" s="228"/>
      <c r="K1383" s="228"/>
      <c r="L1383" s="229">
        <v>5000000</v>
      </c>
      <c r="M1383" s="229"/>
      <c r="N1383" s="230">
        <f t="shared" si="196"/>
        <v>5000000</v>
      </c>
      <c r="O1383" s="230"/>
      <c r="P1383" s="230">
        <f t="shared" si="197"/>
        <v>5000000</v>
      </c>
      <c r="Q1383" s="230">
        <v>5000000</v>
      </c>
    </row>
    <row r="1384" spans="1:17">
      <c r="A1384" s="225">
        <v>3110599</v>
      </c>
      <c r="B1384" s="225" t="s">
        <v>1687</v>
      </c>
      <c r="C1384" s="225" t="s">
        <v>253</v>
      </c>
      <c r="D1384" s="448"/>
      <c r="E1384" s="448"/>
      <c r="F1384" s="448"/>
      <c r="G1384" s="228"/>
      <c r="H1384" s="228"/>
      <c r="I1384" s="228"/>
      <c r="J1384" s="228"/>
      <c r="K1384" s="228"/>
      <c r="L1384" s="229">
        <v>5000000</v>
      </c>
      <c r="M1384" s="229"/>
      <c r="N1384" s="230">
        <f t="shared" si="196"/>
        <v>5000000</v>
      </c>
      <c r="O1384" s="230"/>
      <c r="P1384" s="230">
        <f t="shared" si="197"/>
        <v>5000000</v>
      </c>
      <c r="Q1384" s="230"/>
    </row>
    <row r="1385" spans="1:17">
      <c r="A1385" s="225">
        <v>3110599</v>
      </c>
      <c r="B1385" s="225" t="s">
        <v>1688</v>
      </c>
      <c r="C1385" s="225" t="s">
        <v>266</v>
      </c>
      <c r="D1385" s="448"/>
      <c r="E1385" s="448"/>
      <c r="F1385" s="448"/>
      <c r="G1385" s="228"/>
      <c r="H1385" s="228"/>
      <c r="I1385" s="228"/>
      <c r="J1385" s="228"/>
      <c r="K1385" s="228"/>
      <c r="L1385" s="229">
        <v>5000000</v>
      </c>
      <c r="M1385" s="229"/>
      <c r="N1385" s="230">
        <f t="shared" si="196"/>
        <v>5000000</v>
      </c>
      <c r="O1385" s="230"/>
      <c r="P1385" s="230">
        <f t="shared" si="197"/>
        <v>5000000</v>
      </c>
      <c r="Q1385" s="230"/>
    </row>
    <row r="1386" spans="1:17">
      <c r="A1386" s="225">
        <v>3110599</v>
      </c>
      <c r="B1386" s="225" t="s">
        <v>1689</v>
      </c>
      <c r="C1386" s="225" t="s">
        <v>266</v>
      </c>
      <c r="D1386" s="448"/>
      <c r="E1386" s="448"/>
      <c r="F1386" s="448"/>
      <c r="G1386" s="228"/>
      <c r="H1386" s="228"/>
      <c r="I1386" s="228"/>
      <c r="J1386" s="228"/>
      <c r="K1386" s="228"/>
      <c r="L1386" s="229">
        <v>10000000</v>
      </c>
      <c r="M1386" s="229"/>
      <c r="N1386" s="230">
        <f t="shared" si="196"/>
        <v>10000000</v>
      </c>
      <c r="O1386" s="230"/>
      <c r="P1386" s="230">
        <f t="shared" si="197"/>
        <v>10000000</v>
      </c>
      <c r="Q1386" s="230"/>
    </row>
    <row r="1387" spans="1:17">
      <c r="A1387" s="225">
        <v>3110599</v>
      </c>
      <c r="B1387" s="225" t="s">
        <v>1690</v>
      </c>
      <c r="C1387" s="225" t="s">
        <v>266</v>
      </c>
      <c r="D1387" s="448"/>
      <c r="E1387" s="448"/>
      <c r="F1387" s="448"/>
      <c r="G1387" s="228"/>
      <c r="H1387" s="228"/>
      <c r="I1387" s="228"/>
      <c r="J1387" s="228"/>
      <c r="K1387" s="228"/>
      <c r="L1387" s="229">
        <v>5000000</v>
      </c>
      <c r="M1387" s="229"/>
      <c r="N1387" s="230">
        <f t="shared" si="196"/>
        <v>5000000</v>
      </c>
      <c r="O1387" s="230"/>
      <c r="P1387" s="230">
        <f t="shared" si="197"/>
        <v>5000000</v>
      </c>
      <c r="Q1387" s="230">
        <v>5000000</v>
      </c>
    </row>
    <row r="1388" spans="1:17">
      <c r="A1388" s="225">
        <v>3110599</v>
      </c>
      <c r="B1388" s="225" t="s">
        <v>1691</v>
      </c>
      <c r="C1388" s="225" t="s">
        <v>391</v>
      </c>
      <c r="D1388" s="448"/>
      <c r="E1388" s="448"/>
      <c r="F1388" s="448"/>
      <c r="G1388" s="228"/>
      <c r="H1388" s="228"/>
      <c r="I1388" s="228"/>
      <c r="J1388" s="228"/>
      <c r="K1388" s="228"/>
      <c r="L1388" s="229">
        <v>3000000</v>
      </c>
      <c r="M1388" s="229"/>
      <c r="N1388" s="230">
        <f t="shared" si="196"/>
        <v>3000000</v>
      </c>
      <c r="O1388" s="230"/>
      <c r="P1388" s="230">
        <f t="shared" si="197"/>
        <v>3000000</v>
      </c>
      <c r="Q1388" s="230"/>
    </row>
    <row r="1389" spans="1:17">
      <c r="A1389" s="225">
        <v>3110599</v>
      </c>
      <c r="B1389" s="225" t="s">
        <v>1692</v>
      </c>
      <c r="C1389" s="225" t="s">
        <v>241</v>
      </c>
      <c r="D1389" s="448"/>
      <c r="E1389" s="448"/>
      <c r="F1389" s="448"/>
      <c r="G1389" s="228"/>
      <c r="H1389" s="228"/>
      <c r="I1389" s="228"/>
      <c r="J1389" s="228"/>
      <c r="K1389" s="228"/>
      <c r="L1389" s="229">
        <v>5000000</v>
      </c>
      <c r="M1389" s="229"/>
      <c r="N1389" s="230">
        <f t="shared" si="196"/>
        <v>5000000</v>
      </c>
      <c r="O1389" s="230"/>
      <c r="P1389" s="230">
        <f t="shared" si="197"/>
        <v>5000000</v>
      </c>
      <c r="Q1389" s="230"/>
    </row>
    <row r="1390" spans="1:17">
      <c r="A1390" s="225">
        <v>3110599</v>
      </c>
      <c r="B1390" s="225" t="s">
        <v>1693</v>
      </c>
      <c r="C1390" s="225" t="s">
        <v>259</v>
      </c>
      <c r="D1390" s="448"/>
      <c r="E1390" s="448"/>
      <c r="F1390" s="448"/>
      <c r="G1390" s="228"/>
      <c r="H1390" s="228"/>
      <c r="I1390" s="228"/>
      <c r="J1390" s="228"/>
      <c r="K1390" s="228"/>
      <c r="L1390" s="229">
        <v>5000000</v>
      </c>
      <c r="M1390" s="229"/>
      <c r="N1390" s="230">
        <f t="shared" ref="N1390:N1404" si="199">SUM(L1390:M1390)</f>
        <v>5000000</v>
      </c>
      <c r="O1390" s="230"/>
      <c r="P1390" s="230">
        <f t="shared" si="197"/>
        <v>5000000</v>
      </c>
      <c r="Q1390" s="230"/>
    </row>
    <row r="1391" spans="1:17">
      <c r="A1391" s="225">
        <v>3110599</v>
      </c>
      <c r="B1391" s="225" t="s">
        <v>1694</v>
      </c>
      <c r="C1391" s="225" t="s">
        <v>492</v>
      </c>
      <c r="D1391" s="448"/>
      <c r="E1391" s="448"/>
      <c r="F1391" s="448"/>
      <c r="G1391" s="228"/>
      <c r="H1391" s="228"/>
      <c r="I1391" s="228"/>
      <c r="J1391" s="228"/>
      <c r="K1391" s="228"/>
      <c r="L1391" s="229">
        <v>15000000</v>
      </c>
      <c r="M1391" s="229"/>
      <c r="N1391" s="230">
        <f t="shared" si="199"/>
        <v>15000000</v>
      </c>
      <c r="O1391" s="230"/>
      <c r="P1391" s="230">
        <f t="shared" si="197"/>
        <v>15000000</v>
      </c>
      <c r="Q1391" s="230">
        <v>15000000</v>
      </c>
    </row>
    <row r="1392" spans="1:17">
      <c r="A1392" s="225">
        <v>3110599</v>
      </c>
      <c r="B1392" s="225" t="s">
        <v>1695</v>
      </c>
      <c r="C1392" s="225" t="s">
        <v>243</v>
      </c>
      <c r="D1392" s="448"/>
      <c r="E1392" s="448"/>
      <c r="F1392" s="448"/>
      <c r="G1392" s="228"/>
      <c r="H1392" s="228"/>
      <c r="I1392" s="228"/>
      <c r="J1392" s="228"/>
      <c r="K1392" s="228"/>
      <c r="L1392" s="229">
        <v>7000000</v>
      </c>
      <c r="M1392" s="229"/>
      <c r="N1392" s="230">
        <f t="shared" si="199"/>
        <v>7000000</v>
      </c>
      <c r="O1392" s="230"/>
      <c r="P1392" s="230">
        <f t="shared" si="197"/>
        <v>7000000</v>
      </c>
      <c r="Q1392" s="230">
        <v>7000000</v>
      </c>
    </row>
    <row r="1393" spans="1:17">
      <c r="A1393" s="225">
        <v>3110599</v>
      </c>
      <c r="B1393" s="225" t="s">
        <v>1696</v>
      </c>
      <c r="C1393" s="225" t="s">
        <v>692</v>
      </c>
      <c r="D1393" s="448"/>
      <c r="E1393" s="448"/>
      <c r="F1393" s="448"/>
      <c r="G1393" s="228"/>
      <c r="H1393" s="228"/>
      <c r="I1393" s="228"/>
      <c r="J1393" s="228"/>
      <c r="K1393" s="228"/>
      <c r="L1393" s="229">
        <v>10000000</v>
      </c>
      <c r="M1393" s="229"/>
      <c r="N1393" s="230">
        <f t="shared" si="199"/>
        <v>10000000</v>
      </c>
      <c r="O1393" s="230"/>
      <c r="P1393" s="230">
        <f t="shared" si="197"/>
        <v>10000000</v>
      </c>
      <c r="Q1393" s="230">
        <v>10000000</v>
      </c>
    </row>
    <row r="1394" spans="1:17">
      <c r="A1394" s="225">
        <v>3110599</v>
      </c>
      <c r="B1394" s="225" t="s">
        <v>1697</v>
      </c>
      <c r="C1394" s="225" t="s">
        <v>611</v>
      </c>
      <c r="D1394" s="448"/>
      <c r="E1394" s="448"/>
      <c r="F1394" s="448"/>
      <c r="G1394" s="228"/>
      <c r="H1394" s="228"/>
      <c r="I1394" s="228"/>
      <c r="J1394" s="228"/>
      <c r="K1394" s="228"/>
      <c r="L1394" s="229">
        <v>5000000</v>
      </c>
      <c r="M1394" s="229"/>
      <c r="N1394" s="230">
        <f t="shared" si="199"/>
        <v>5000000</v>
      </c>
      <c r="O1394" s="230"/>
      <c r="P1394" s="230">
        <f t="shared" si="197"/>
        <v>5000000</v>
      </c>
      <c r="Q1394" s="230">
        <v>5000000</v>
      </c>
    </row>
    <row r="1395" spans="1:17">
      <c r="A1395" s="225">
        <v>3110599</v>
      </c>
      <c r="B1395" s="225" t="s">
        <v>1698</v>
      </c>
      <c r="C1395" s="225" t="s">
        <v>611</v>
      </c>
      <c r="D1395" s="448"/>
      <c r="E1395" s="448"/>
      <c r="F1395" s="448"/>
      <c r="G1395" s="228"/>
      <c r="H1395" s="228"/>
      <c r="I1395" s="228"/>
      <c r="J1395" s="228"/>
      <c r="K1395" s="228"/>
      <c r="L1395" s="229">
        <v>3000000</v>
      </c>
      <c r="M1395" s="229"/>
      <c r="N1395" s="230">
        <f t="shared" si="199"/>
        <v>3000000</v>
      </c>
      <c r="O1395" s="230"/>
      <c r="P1395" s="230">
        <f t="shared" si="197"/>
        <v>3000000</v>
      </c>
      <c r="Q1395" s="230"/>
    </row>
    <row r="1396" spans="1:17">
      <c r="A1396" s="225">
        <v>3110599</v>
      </c>
      <c r="B1396" s="225" t="s">
        <v>1699</v>
      </c>
      <c r="C1396" s="225" t="s">
        <v>373</v>
      </c>
      <c r="D1396" s="448"/>
      <c r="E1396" s="448"/>
      <c r="F1396" s="448"/>
      <c r="G1396" s="228"/>
      <c r="H1396" s="228"/>
      <c r="I1396" s="228"/>
      <c r="J1396" s="228"/>
      <c r="K1396" s="228"/>
      <c r="L1396" s="229">
        <v>7000000</v>
      </c>
      <c r="M1396" s="229"/>
      <c r="N1396" s="230">
        <f t="shared" si="199"/>
        <v>7000000</v>
      </c>
      <c r="O1396" s="230"/>
      <c r="P1396" s="230">
        <f t="shared" si="197"/>
        <v>7000000</v>
      </c>
      <c r="Q1396" s="230">
        <f>SUM(O1396,P1396)</f>
        <v>7000000</v>
      </c>
    </row>
    <row r="1397" spans="1:17">
      <c r="A1397" s="225">
        <v>3110599</v>
      </c>
      <c r="B1397" s="225" t="s">
        <v>1700</v>
      </c>
      <c r="C1397" s="225" t="s">
        <v>373</v>
      </c>
      <c r="D1397" s="448"/>
      <c r="E1397" s="448"/>
      <c r="F1397" s="448"/>
      <c r="G1397" s="228"/>
      <c r="H1397" s="228"/>
      <c r="I1397" s="228"/>
      <c r="J1397" s="228"/>
      <c r="K1397" s="228"/>
      <c r="L1397" s="229">
        <v>2000000</v>
      </c>
      <c r="M1397" s="229"/>
      <c r="N1397" s="230">
        <f t="shared" si="199"/>
        <v>2000000</v>
      </c>
      <c r="O1397" s="230"/>
      <c r="P1397" s="230">
        <f t="shared" si="197"/>
        <v>2000000</v>
      </c>
      <c r="Q1397" s="230"/>
    </row>
    <row r="1398" spans="1:17">
      <c r="A1398" s="225">
        <v>3110599</v>
      </c>
      <c r="B1398" s="225" t="s">
        <v>1701</v>
      </c>
      <c r="C1398" s="225" t="s">
        <v>403</v>
      </c>
      <c r="D1398" s="448"/>
      <c r="E1398" s="448"/>
      <c r="F1398" s="448"/>
      <c r="G1398" s="228"/>
      <c r="H1398" s="228"/>
      <c r="I1398" s="228"/>
      <c r="J1398" s="228"/>
      <c r="K1398" s="228"/>
      <c r="L1398" s="229">
        <v>7000000</v>
      </c>
      <c r="M1398" s="229"/>
      <c r="N1398" s="230">
        <f t="shared" si="199"/>
        <v>7000000</v>
      </c>
      <c r="O1398" s="230"/>
      <c r="P1398" s="230">
        <f t="shared" si="197"/>
        <v>7000000</v>
      </c>
      <c r="Q1398" s="230"/>
    </row>
    <row r="1399" spans="1:17">
      <c r="A1399" s="225">
        <v>3110599</v>
      </c>
      <c r="B1399" s="225" t="s">
        <v>1702</v>
      </c>
      <c r="C1399" s="225" t="s">
        <v>754</v>
      </c>
      <c r="D1399" s="448"/>
      <c r="E1399" s="448"/>
      <c r="F1399" s="448"/>
      <c r="G1399" s="228"/>
      <c r="H1399" s="228"/>
      <c r="I1399" s="228"/>
      <c r="J1399" s="228"/>
      <c r="K1399" s="228"/>
      <c r="L1399" s="229">
        <v>10000000</v>
      </c>
      <c r="M1399" s="229"/>
      <c r="N1399" s="230">
        <f t="shared" si="199"/>
        <v>10000000</v>
      </c>
      <c r="O1399" s="230"/>
      <c r="P1399" s="230">
        <f t="shared" si="197"/>
        <v>10000000</v>
      </c>
      <c r="Q1399" s="230"/>
    </row>
    <row r="1400" spans="1:17">
      <c r="A1400" s="225">
        <v>3110599</v>
      </c>
      <c r="B1400" s="225" t="s">
        <v>1703</v>
      </c>
      <c r="C1400" s="225" t="s">
        <v>249</v>
      </c>
      <c r="D1400" s="448"/>
      <c r="E1400" s="448"/>
      <c r="F1400" s="448"/>
      <c r="G1400" s="228"/>
      <c r="H1400" s="228"/>
      <c r="I1400" s="228"/>
      <c r="J1400" s="228"/>
      <c r="K1400" s="228"/>
      <c r="L1400" s="229">
        <v>5000000</v>
      </c>
      <c r="M1400" s="229"/>
      <c r="N1400" s="230">
        <f t="shared" si="199"/>
        <v>5000000</v>
      </c>
      <c r="O1400" s="230"/>
      <c r="P1400" s="230">
        <f t="shared" si="197"/>
        <v>5000000</v>
      </c>
      <c r="Q1400" s="230"/>
    </row>
    <row r="1401" spans="1:17">
      <c r="A1401" s="225">
        <v>3110599</v>
      </c>
      <c r="B1401" s="225" t="s">
        <v>1704</v>
      </c>
      <c r="C1401" s="225" t="s">
        <v>649</v>
      </c>
      <c r="D1401" s="448"/>
      <c r="E1401" s="448"/>
      <c r="F1401" s="448"/>
      <c r="G1401" s="228"/>
      <c r="H1401" s="228"/>
      <c r="I1401" s="228"/>
      <c r="J1401" s="228"/>
      <c r="K1401" s="228"/>
      <c r="L1401" s="229">
        <v>10000000</v>
      </c>
      <c r="M1401" s="229"/>
      <c r="N1401" s="230">
        <f t="shared" si="199"/>
        <v>10000000</v>
      </c>
      <c r="O1401" s="230"/>
      <c r="P1401" s="230">
        <f t="shared" si="197"/>
        <v>10000000</v>
      </c>
      <c r="Q1401" s="230">
        <v>10000000</v>
      </c>
    </row>
    <row r="1402" spans="1:17">
      <c r="A1402" s="225">
        <v>3110599</v>
      </c>
      <c r="B1402" s="225" t="s">
        <v>1705</v>
      </c>
      <c r="C1402" s="225" t="s">
        <v>409</v>
      </c>
      <c r="D1402" s="448"/>
      <c r="E1402" s="448"/>
      <c r="F1402" s="448"/>
      <c r="G1402" s="228"/>
      <c r="H1402" s="228"/>
      <c r="I1402" s="228"/>
      <c r="J1402" s="228"/>
      <c r="K1402" s="228"/>
      <c r="L1402" s="229">
        <v>5000000</v>
      </c>
      <c r="M1402" s="229"/>
      <c r="N1402" s="230">
        <f t="shared" si="199"/>
        <v>5000000</v>
      </c>
      <c r="O1402" s="230"/>
      <c r="P1402" s="230">
        <f t="shared" si="197"/>
        <v>5000000</v>
      </c>
      <c r="Q1402" s="230"/>
    </row>
    <row r="1403" spans="1:17">
      <c r="A1403" s="225">
        <v>3110599</v>
      </c>
      <c r="B1403" s="225" t="s">
        <v>1706</v>
      </c>
      <c r="C1403" s="225" t="s">
        <v>409</v>
      </c>
      <c r="D1403" s="448"/>
      <c r="E1403" s="448"/>
      <c r="F1403" s="448"/>
      <c r="G1403" s="228"/>
      <c r="H1403" s="228"/>
      <c r="I1403" s="228"/>
      <c r="J1403" s="228"/>
      <c r="K1403" s="228"/>
      <c r="L1403" s="229">
        <v>2000000</v>
      </c>
      <c r="M1403" s="229"/>
      <c r="N1403" s="230">
        <f t="shared" si="199"/>
        <v>2000000</v>
      </c>
      <c r="O1403" s="230"/>
      <c r="P1403" s="230">
        <f t="shared" si="197"/>
        <v>2000000</v>
      </c>
      <c r="Q1403" s="230"/>
    </row>
    <row r="1404" spans="1:17">
      <c r="A1404" s="225">
        <v>3110599</v>
      </c>
      <c r="B1404" s="225" t="s">
        <v>1707</v>
      </c>
      <c r="C1404" s="225" t="s">
        <v>245</v>
      </c>
      <c r="D1404" s="448"/>
      <c r="E1404" s="448"/>
      <c r="F1404" s="448"/>
      <c r="G1404" s="228"/>
      <c r="H1404" s="228"/>
      <c r="I1404" s="228"/>
      <c r="J1404" s="228"/>
      <c r="K1404" s="228"/>
      <c r="L1404" s="229">
        <v>5000000</v>
      </c>
      <c r="M1404" s="229"/>
      <c r="N1404" s="230">
        <f t="shared" si="199"/>
        <v>5000000</v>
      </c>
      <c r="O1404" s="230"/>
      <c r="P1404" s="230">
        <f t="shared" si="197"/>
        <v>5000000</v>
      </c>
      <c r="Q1404" s="230"/>
    </row>
    <row r="1405" spans="1:17">
      <c r="A1405" s="225">
        <v>3110599</v>
      </c>
      <c r="B1405" s="225" t="s">
        <v>1708</v>
      </c>
      <c r="C1405" s="225" t="s">
        <v>389</v>
      </c>
      <c r="D1405" s="448"/>
      <c r="E1405" s="448"/>
      <c r="F1405" s="448"/>
      <c r="G1405" s="228"/>
      <c r="H1405" s="228"/>
      <c r="I1405" s="228"/>
      <c r="J1405" s="228"/>
      <c r="K1405" s="228"/>
      <c r="L1405" s="229"/>
      <c r="M1405" s="229"/>
      <c r="N1405" s="230"/>
      <c r="O1405" s="230"/>
      <c r="P1405" s="230"/>
      <c r="Q1405" s="230">
        <v>1000000</v>
      </c>
    </row>
    <row r="1406" spans="1:17">
      <c r="A1406" s="225">
        <v>3110599</v>
      </c>
      <c r="B1406" s="225" t="s">
        <v>1709</v>
      </c>
      <c r="C1406" s="225" t="s">
        <v>409</v>
      </c>
      <c r="D1406" s="448"/>
      <c r="E1406" s="448"/>
      <c r="F1406" s="448"/>
      <c r="G1406" s="228"/>
      <c r="H1406" s="228"/>
      <c r="I1406" s="228"/>
      <c r="J1406" s="228"/>
      <c r="K1406" s="228"/>
      <c r="L1406" s="229"/>
      <c r="M1406" s="229"/>
      <c r="N1406" s="230"/>
      <c r="O1406" s="230"/>
      <c r="P1406" s="230"/>
      <c r="Q1406" s="230">
        <v>732653</v>
      </c>
    </row>
    <row r="1407" spans="1:17">
      <c r="A1407" s="225">
        <v>3110599</v>
      </c>
      <c r="B1407" s="225" t="s">
        <v>1536</v>
      </c>
      <c r="C1407" s="225" t="s">
        <v>409</v>
      </c>
      <c r="D1407" s="448"/>
      <c r="E1407" s="448"/>
      <c r="F1407" s="448"/>
      <c r="G1407" s="228"/>
      <c r="H1407" s="228"/>
      <c r="I1407" s="228"/>
      <c r="J1407" s="228"/>
      <c r="K1407" s="228"/>
      <c r="L1407" s="229"/>
      <c r="M1407" s="229"/>
      <c r="N1407" s="230"/>
      <c r="O1407" s="230"/>
      <c r="P1407" s="230"/>
      <c r="Q1407" s="230">
        <f>2994000-2013960</f>
        <v>980040</v>
      </c>
    </row>
    <row r="1408" spans="1:17">
      <c r="A1408" s="225">
        <v>3110599</v>
      </c>
      <c r="B1408" s="225" t="s">
        <v>1710</v>
      </c>
      <c r="C1408" s="225" t="s">
        <v>239</v>
      </c>
      <c r="D1408" s="448"/>
      <c r="E1408" s="448"/>
      <c r="F1408" s="448"/>
      <c r="G1408" s="228"/>
      <c r="H1408" s="228"/>
      <c r="I1408" s="228"/>
      <c r="J1408" s="228"/>
      <c r="K1408" s="228"/>
      <c r="L1408" s="229"/>
      <c r="M1408" s="229"/>
      <c r="N1408" s="230"/>
      <c r="O1408" s="230"/>
      <c r="P1408" s="230"/>
      <c r="Q1408" s="230">
        <v>312350</v>
      </c>
    </row>
    <row r="1409" spans="1:17">
      <c r="A1409" s="225">
        <v>3110599</v>
      </c>
      <c r="B1409" s="225" t="s">
        <v>1710</v>
      </c>
      <c r="C1409" s="225" t="s">
        <v>239</v>
      </c>
      <c r="D1409" s="448"/>
      <c r="E1409" s="448"/>
      <c r="F1409" s="448"/>
      <c r="G1409" s="228"/>
      <c r="H1409" s="228"/>
      <c r="I1409" s="228"/>
      <c r="J1409" s="228"/>
      <c r="K1409" s="228"/>
      <c r="L1409" s="229"/>
      <c r="M1409" s="229"/>
      <c r="N1409" s="230"/>
      <c r="O1409" s="230"/>
      <c r="P1409" s="230"/>
      <c r="Q1409" s="230">
        <f>1985860-1708920</f>
        <v>276940</v>
      </c>
    </row>
    <row r="1410" spans="1:17">
      <c r="A1410" s="225">
        <v>3110599</v>
      </c>
      <c r="B1410" s="225" t="s">
        <v>1711</v>
      </c>
      <c r="C1410" s="225" t="s">
        <v>1712</v>
      </c>
      <c r="D1410" s="448"/>
      <c r="E1410" s="448"/>
      <c r="F1410" s="448"/>
      <c r="G1410" s="228"/>
      <c r="H1410" s="228"/>
      <c r="I1410" s="228"/>
      <c r="J1410" s="228"/>
      <c r="K1410" s="228"/>
      <c r="L1410" s="229"/>
      <c r="M1410" s="229"/>
      <c r="N1410" s="230"/>
      <c r="O1410" s="230"/>
      <c r="P1410" s="230"/>
      <c r="Q1410" s="230">
        <v>220000</v>
      </c>
    </row>
    <row r="1411" spans="1:17">
      <c r="A1411" s="225">
        <v>3110599</v>
      </c>
      <c r="B1411" s="225" t="s">
        <v>1713</v>
      </c>
      <c r="C1411" s="225" t="s">
        <v>1714</v>
      </c>
      <c r="D1411" s="448"/>
      <c r="E1411" s="448"/>
      <c r="F1411" s="448"/>
      <c r="G1411" s="228"/>
      <c r="H1411" s="228"/>
      <c r="I1411" s="228"/>
      <c r="J1411" s="228"/>
      <c r="K1411" s="228"/>
      <c r="L1411" s="229"/>
      <c r="M1411" s="229"/>
      <c r="N1411" s="230"/>
      <c r="O1411" s="230"/>
      <c r="P1411" s="230"/>
      <c r="Q1411" s="230">
        <v>1500000</v>
      </c>
    </row>
    <row r="1412" spans="1:17">
      <c r="A1412" s="225">
        <v>3110599</v>
      </c>
      <c r="B1412" s="225" t="s">
        <v>1715</v>
      </c>
      <c r="C1412" s="225" t="s">
        <v>1716</v>
      </c>
      <c r="D1412" s="448"/>
      <c r="E1412" s="448"/>
      <c r="F1412" s="448"/>
      <c r="G1412" s="228"/>
      <c r="H1412" s="228"/>
      <c r="I1412" s="228"/>
      <c r="J1412" s="228"/>
      <c r="K1412" s="228"/>
      <c r="L1412" s="229"/>
      <c r="M1412" s="229"/>
      <c r="N1412" s="230"/>
      <c r="O1412" s="230"/>
      <c r="P1412" s="230"/>
      <c r="Q1412" s="230">
        <v>604141761.70000005</v>
      </c>
    </row>
    <row r="1413" spans="1:17">
      <c r="A1413" s="225">
        <v>3110599</v>
      </c>
      <c r="B1413" s="225" t="s">
        <v>1717</v>
      </c>
      <c r="C1413" s="225" t="s">
        <v>295</v>
      </c>
      <c r="D1413" s="448"/>
      <c r="E1413" s="448"/>
      <c r="F1413" s="448"/>
      <c r="G1413" s="228"/>
      <c r="H1413" s="228"/>
      <c r="I1413" s="228"/>
      <c r="J1413" s="228"/>
      <c r="K1413" s="228"/>
      <c r="L1413" s="229"/>
      <c r="M1413" s="229"/>
      <c r="N1413" s="230"/>
      <c r="O1413" s="230"/>
      <c r="P1413" s="230"/>
      <c r="Q1413" s="230">
        <v>300000000</v>
      </c>
    </row>
    <row r="1414" spans="1:17" s="262" customFormat="1">
      <c r="A1414" s="225">
        <v>3110599</v>
      </c>
      <c r="B1414" s="254" t="s">
        <v>1718</v>
      </c>
      <c r="C1414" s="254"/>
      <c r="D1414" s="433"/>
      <c r="E1414" s="433"/>
      <c r="F1414" s="433"/>
      <c r="G1414" s="260"/>
      <c r="H1414" s="260"/>
      <c r="I1414" s="260"/>
      <c r="J1414" s="260"/>
      <c r="K1414" s="260"/>
      <c r="L1414" s="320"/>
      <c r="M1414" s="320"/>
      <c r="N1414" s="321"/>
      <c r="O1414" s="321"/>
      <c r="P1414" s="321"/>
      <c r="Q1414" s="321"/>
    </row>
    <row r="1415" spans="1:17">
      <c r="A1415" s="225">
        <v>3110599</v>
      </c>
      <c r="B1415" s="225" t="s">
        <v>1719</v>
      </c>
      <c r="C1415" s="225" t="s">
        <v>422</v>
      </c>
      <c r="D1415" s="448"/>
      <c r="E1415" s="448"/>
      <c r="F1415" s="448"/>
      <c r="G1415" s="228"/>
      <c r="H1415" s="228"/>
      <c r="I1415" s="228"/>
      <c r="J1415" s="228"/>
      <c r="K1415" s="228"/>
      <c r="L1415" s="229"/>
      <c r="M1415" s="229"/>
      <c r="N1415" s="230"/>
      <c r="O1415" s="230"/>
      <c r="P1415" s="230"/>
      <c r="Q1415" s="230">
        <v>1500000</v>
      </c>
    </row>
    <row r="1416" spans="1:17">
      <c r="A1416" s="225">
        <v>3110599</v>
      </c>
      <c r="B1416" s="225" t="s">
        <v>1720</v>
      </c>
      <c r="C1416" s="225" t="s">
        <v>422</v>
      </c>
      <c r="D1416" s="448"/>
      <c r="E1416" s="448"/>
      <c r="F1416" s="448"/>
      <c r="G1416" s="228"/>
      <c r="H1416" s="228"/>
      <c r="I1416" s="228"/>
      <c r="J1416" s="228"/>
      <c r="K1416" s="228"/>
      <c r="L1416" s="229"/>
      <c r="M1416" s="229"/>
      <c r="N1416" s="230"/>
      <c r="O1416" s="230"/>
      <c r="P1416" s="230"/>
      <c r="Q1416" s="230">
        <v>3500000</v>
      </c>
    </row>
    <row r="1417" spans="1:17">
      <c r="A1417" s="225">
        <v>3110599</v>
      </c>
      <c r="B1417" s="225" t="s">
        <v>1721</v>
      </c>
      <c r="C1417" s="225" t="s">
        <v>422</v>
      </c>
      <c r="D1417" s="448"/>
      <c r="E1417" s="448"/>
      <c r="F1417" s="448"/>
      <c r="G1417" s="228"/>
      <c r="H1417" s="228"/>
      <c r="I1417" s="228"/>
      <c r="J1417" s="228"/>
      <c r="K1417" s="228"/>
      <c r="L1417" s="229"/>
      <c r="M1417" s="229"/>
      <c r="N1417" s="230"/>
      <c r="O1417" s="230"/>
      <c r="P1417" s="230"/>
      <c r="Q1417" s="230">
        <v>3000000</v>
      </c>
    </row>
    <row r="1418" spans="1:17">
      <c r="A1418" s="225">
        <v>3110599</v>
      </c>
      <c r="B1418" s="225" t="s">
        <v>1722</v>
      </c>
      <c r="C1418" s="225" t="s">
        <v>492</v>
      </c>
      <c r="D1418" s="448"/>
      <c r="E1418" s="448"/>
      <c r="F1418" s="448"/>
      <c r="G1418" s="228"/>
      <c r="H1418" s="228"/>
      <c r="I1418" s="228"/>
      <c r="J1418" s="228"/>
      <c r="K1418" s="228"/>
      <c r="L1418" s="229"/>
      <c r="M1418" s="229"/>
      <c r="N1418" s="230"/>
      <c r="O1418" s="230"/>
      <c r="P1418" s="230"/>
      <c r="Q1418" s="230">
        <v>2500000</v>
      </c>
    </row>
    <row r="1419" spans="1:17">
      <c r="A1419" s="225">
        <v>3110599</v>
      </c>
      <c r="B1419" s="225" t="s">
        <v>1723</v>
      </c>
      <c r="C1419" s="225" t="s">
        <v>492</v>
      </c>
      <c r="D1419" s="448"/>
      <c r="E1419" s="448"/>
      <c r="F1419" s="448"/>
      <c r="G1419" s="228"/>
      <c r="H1419" s="228"/>
      <c r="I1419" s="228"/>
      <c r="J1419" s="228"/>
      <c r="K1419" s="228"/>
      <c r="L1419" s="229"/>
      <c r="M1419" s="229"/>
      <c r="N1419" s="230"/>
      <c r="O1419" s="230"/>
      <c r="P1419" s="230"/>
      <c r="Q1419" s="230">
        <v>1000000</v>
      </c>
    </row>
    <row r="1420" spans="1:17">
      <c r="A1420" s="225">
        <v>3110599</v>
      </c>
      <c r="B1420" s="225" t="s">
        <v>1724</v>
      </c>
      <c r="C1420" s="225" t="s">
        <v>492</v>
      </c>
      <c r="D1420" s="448"/>
      <c r="E1420" s="448"/>
      <c r="F1420" s="448"/>
      <c r="G1420" s="228"/>
      <c r="H1420" s="228"/>
      <c r="I1420" s="228"/>
      <c r="J1420" s="228"/>
      <c r="K1420" s="228"/>
      <c r="L1420" s="229"/>
      <c r="M1420" s="229"/>
      <c r="N1420" s="230"/>
      <c r="O1420" s="230"/>
      <c r="P1420" s="230"/>
      <c r="Q1420" s="230">
        <v>2500000</v>
      </c>
    </row>
    <row r="1421" spans="1:17">
      <c r="A1421" s="225">
        <v>3110599</v>
      </c>
      <c r="B1421" s="225" t="s">
        <v>1725</v>
      </c>
      <c r="C1421" s="225" t="s">
        <v>243</v>
      </c>
      <c r="D1421" s="448"/>
      <c r="E1421" s="448"/>
      <c r="F1421" s="448"/>
      <c r="G1421" s="228"/>
      <c r="H1421" s="228"/>
      <c r="I1421" s="228"/>
      <c r="J1421" s="228"/>
      <c r="K1421" s="228"/>
      <c r="L1421" s="229"/>
      <c r="M1421" s="229"/>
      <c r="N1421" s="230"/>
      <c r="O1421" s="230"/>
      <c r="P1421" s="230"/>
      <c r="Q1421" s="230">
        <v>1500000</v>
      </c>
    </row>
    <row r="1422" spans="1:17">
      <c r="A1422" s="225">
        <v>3110599</v>
      </c>
      <c r="B1422" s="225" t="s">
        <v>1726</v>
      </c>
      <c r="C1422" s="225" t="s">
        <v>243</v>
      </c>
      <c r="D1422" s="448"/>
      <c r="E1422" s="448"/>
      <c r="F1422" s="448"/>
      <c r="G1422" s="228"/>
      <c r="H1422" s="228"/>
      <c r="I1422" s="228"/>
      <c r="J1422" s="228"/>
      <c r="K1422" s="228"/>
      <c r="L1422" s="229"/>
      <c r="M1422" s="229"/>
      <c r="N1422" s="230"/>
      <c r="O1422" s="230"/>
      <c r="P1422" s="230"/>
      <c r="Q1422" s="230">
        <v>500000</v>
      </c>
    </row>
    <row r="1423" spans="1:17">
      <c r="A1423" s="225">
        <v>3110599</v>
      </c>
      <c r="B1423" s="225" t="s">
        <v>1727</v>
      </c>
      <c r="C1423" s="225" t="s">
        <v>243</v>
      </c>
      <c r="D1423" s="448"/>
      <c r="E1423" s="448"/>
      <c r="F1423" s="448"/>
      <c r="G1423" s="228"/>
      <c r="H1423" s="228"/>
      <c r="I1423" s="228"/>
      <c r="J1423" s="228"/>
      <c r="K1423" s="228"/>
      <c r="L1423" s="229"/>
      <c r="M1423" s="229"/>
      <c r="N1423" s="230"/>
      <c r="O1423" s="230"/>
      <c r="P1423" s="230"/>
      <c r="Q1423" s="230">
        <v>500000</v>
      </c>
    </row>
    <row r="1424" spans="1:17">
      <c r="A1424" s="225">
        <v>3110599</v>
      </c>
      <c r="B1424" s="225" t="s">
        <v>1728</v>
      </c>
      <c r="C1424" s="225" t="s">
        <v>373</v>
      </c>
      <c r="D1424" s="448"/>
      <c r="E1424" s="448"/>
      <c r="F1424" s="448"/>
      <c r="G1424" s="228"/>
      <c r="H1424" s="228"/>
      <c r="I1424" s="228"/>
      <c r="J1424" s="228"/>
      <c r="K1424" s="228"/>
      <c r="L1424" s="229"/>
      <c r="M1424" s="229"/>
      <c r="N1424" s="230"/>
      <c r="O1424" s="230"/>
      <c r="P1424" s="230"/>
      <c r="Q1424" s="230">
        <v>2000000</v>
      </c>
    </row>
    <row r="1425" spans="1:17">
      <c r="A1425" s="225">
        <v>3110599</v>
      </c>
      <c r="B1425" s="225" t="s">
        <v>1729</v>
      </c>
      <c r="C1425" s="225" t="s">
        <v>649</v>
      </c>
      <c r="D1425" s="448"/>
      <c r="E1425" s="448"/>
      <c r="F1425" s="448"/>
      <c r="G1425" s="228"/>
      <c r="H1425" s="228"/>
      <c r="I1425" s="228"/>
      <c r="J1425" s="228"/>
      <c r="K1425" s="228"/>
      <c r="L1425" s="229"/>
      <c r="M1425" s="229"/>
      <c r="N1425" s="230"/>
      <c r="O1425" s="230"/>
      <c r="P1425" s="230"/>
      <c r="Q1425" s="230">
        <v>2500000</v>
      </c>
    </row>
    <row r="1426" spans="1:17">
      <c r="A1426" s="225">
        <v>3110599</v>
      </c>
      <c r="B1426" s="225" t="s">
        <v>1730</v>
      </c>
      <c r="C1426" s="225" t="s">
        <v>649</v>
      </c>
      <c r="D1426" s="448"/>
      <c r="E1426" s="448"/>
      <c r="F1426" s="448"/>
      <c r="G1426" s="228"/>
      <c r="H1426" s="228"/>
      <c r="I1426" s="228"/>
      <c r="J1426" s="228"/>
      <c r="K1426" s="228"/>
      <c r="L1426" s="229"/>
      <c r="M1426" s="229"/>
      <c r="N1426" s="230"/>
      <c r="O1426" s="230"/>
      <c r="P1426" s="230"/>
      <c r="Q1426" s="230">
        <v>2500000</v>
      </c>
    </row>
    <row r="1427" spans="1:17">
      <c r="A1427" s="225">
        <v>3110599</v>
      </c>
      <c r="B1427" s="225" t="s">
        <v>1731</v>
      </c>
      <c r="C1427" s="225" t="s">
        <v>649</v>
      </c>
      <c r="D1427" s="448"/>
      <c r="E1427" s="448"/>
      <c r="F1427" s="448"/>
      <c r="G1427" s="228"/>
      <c r="H1427" s="228"/>
      <c r="I1427" s="228"/>
      <c r="J1427" s="228"/>
      <c r="K1427" s="228"/>
      <c r="L1427" s="229"/>
      <c r="M1427" s="229"/>
      <c r="N1427" s="230"/>
      <c r="O1427" s="230"/>
      <c r="P1427" s="230"/>
      <c r="Q1427" s="230">
        <v>2500000</v>
      </c>
    </row>
    <row r="1428" spans="1:17">
      <c r="A1428" s="225">
        <v>3110599</v>
      </c>
      <c r="B1428" s="225" t="s">
        <v>1587</v>
      </c>
      <c r="C1428" s="225" t="s">
        <v>765</v>
      </c>
      <c r="D1428" s="448"/>
      <c r="E1428" s="448"/>
      <c r="F1428" s="448"/>
      <c r="G1428" s="228"/>
      <c r="H1428" s="228"/>
      <c r="I1428" s="228"/>
      <c r="J1428" s="228"/>
      <c r="K1428" s="228"/>
      <c r="L1428" s="229"/>
      <c r="M1428" s="229"/>
      <c r="N1428" s="230"/>
      <c r="O1428" s="230"/>
      <c r="P1428" s="230"/>
      <c r="Q1428" s="230">
        <v>2000000</v>
      </c>
    </row>
    <row r="1429" spans="1:17">
      <c r="A1429" s="225">
        <v>3110599</v>
      </c>
      <c r="B1429" s="225" t="s">
        <v>1732</v>
      </c>
      <c r="C1429" s="225" t="s">
        <v>765</v>
      </c>
      <c r="D1429" s="448"/>
      <c r="E1429" s="448"/>
      <c r="F1429" s="448"/>
      <c r="G1429" s="228"/>
      <c r="H1429" s="228"/>
      <c r="I1429" s="228"/>
      <c r="J1429" s="228"/>
      <c r="K1429" s="228"/>
      <c r="L1429" s="229"/>
      <c r="M1429" s="229"/>
      <c r="N1429" s="230"/>
      <c r="O1429" s="230"/>
      <c r="P1429" s="230"/>
      <c r="Q1429" s="230">
        <v>2000000</v>
      </c>
    </row>
    <row r="1430" spans="1:17">
      <c r="A1430" s="225">
        <v>3110599</v>
      </c>
      <c r="B1430" s="225" t="s">
        <v>1588</v>
      </c>
      <c r="C1430" s="225" t="s">
        <v>765</v>
      </c>
      <c r="D1430" s="448"/>
      <c r="E1430" s="448"/>
      <c r="F1430" s="448"/>
      <c r="G1430" s="228"/>
      <c r="H1430" s="228"/>
      <c r="I1430" s="228"/>
      <c r="J1430" s="228"/>
      <c r="K1430" s="228"/>
      <c r="L1430" s="229"/>
      <c r="M1430" s="229"/>
      <c r="N1430" s="230"/>
      <c r="O1430" s="230"/>
      <c r="P1430" s="230"/>
      <c r="Q1430" s="230">
        <v>4000000</v>
      </c>
    </row>
    <row r="1431" spans="1:17">
      <c r="A1431" s="225">
        <v>3110599</v>
      </c>
      <c r="B1431" s="225" t="s">
        <v>1733</v>
      </c>
      <c r="C1431" s="225" t="s">
        <v>249</v>
      </c>
      <c r="D1431" s="448"/>
      <c r="E1431" s="448"/>
      <c r="F1431" s="448"/>
      <c r="G1431" s="228"/>
      <c r="H1431" s="228"/>
      <c r="I1431" s="228"/>
      <c r="J1431" s="228"/>
      <c r="K1431" s="228"/>
      <c r="L1431" s="229"/>
      <c r="M1431" s="229"/>
      <c r="N1431" s="230"/>
      <c r="O1431" s="230"/>
      <c r="P1431" s="230"/>
      <c r="Q1431" s="230">
        <v>5000000</v>
      </c>
    </row>
    <row r="1432" spans="1:17">
      <c r="A1432" s="225">
        <v>3110599</v>
      </c>
      <c r="B1432" s="225" t="s">
        <v>1734</v>
      </c>
      <c r="C1432" s="225" t="s">
        <v>539</v>
      </c>
      <c r="D1432" s="448"/>
      <c r="E1432" s="448"/>
      <c r="F1432" s="448"/>
      <c r="G1432" s="228"/>
      <c r="H1432" s="228"/>
      <c r="I1432" s="228"/>
      <c r="J1432" s="228"/>
      <c r="K1432" s="228"/>
      <c r="L1432" s="229"/>
      <c r="M1432" s="229"/>
      <c r="N1432" s="230"/>
      <c r="O1432" s="230"/>
      <c r="P1432" s="230"/>
      <c r="Q1432" s="230">
        <v>2500000</v>
      </c>
    </row>
    <row r="1433" spans="1:17">
      <c r="A1433" s="225">
        <v>3110599</v>
      </c>
      <c r="B1433" s="225" t="s">
        <v>1735</v>
      </c>
      <c r="C1433" s="225" t="s">
        <v>233</v>
      </c>
      <c r="D1433" s="448"/>
      <c r="E1433" s="448"/>
      <c r="F1433" s="448"/>
      <c r="G1433" s="228"/>
      <c r="H1433" s="228"/>
      <c r="I1433" s="228"/>
      <c r="J1433" s="228"/>
      <c r="K1433" s="228"/>
      <c r="L1433" s="229"/>
      <c r="M1433" s="229"/>
      <c r="N1433" s="230"/>
      <c r="O1433" s="230"/>
      <c r="P1433" s="230"/>
      <c r="Q1433" s="230">
        <v>3000000</v>
      </c>
    </row>
    <row r="1434" spans="1:17">
      <c r="A1434" s="225">
        <v>3110599</v>
      </c>
      <c r="B1434" s="225" t="s">
        <v>1736</v>
      </c>
      <c r="C1434" s="225" t="s">
        <v>1737</v>
      </c>
      <c r="D1434" s="448"/>
      <c r="E1434" s="448"/>
      <c r="F1434" s="448"/>
      <c r="G1434" s="228"/>
      <c r="H1434" s="228"/>
      <c r="I1434" s="228"/>
      <c r="J1434" s="228"/>
      <c r="K1434" s="228"/>
      <c r="L1434" s="229"/>
      <c r="M1434" s="229"/>
      <c r="N1434" s="230"/>
      <c r="O1434" s="230"/>
      <c r="P1434" s="230"/>
      <c r="Q1434" s="230">
        <v>1000000</v>
      </c>
    </row>
    <row r="1435" spans="1:17">
      <c r="A1435" s="225">
        <v>3110599</v>
      </c>
      <c r="B1435" s="225" t="s">
        <v>1738</v>
      </c>
      <c r="C1435" s="225" t="s">
        <v>241</v>
      </c>
      <c r="D1435" s="448"/>
      <c r="E1435" s="448"/>
      <c r="F1435" s="448"/>
      <c r="G1435" s="228"/>
      <c r="H1435" s="228"/>
      <c r="I1435" s="228"/>
      <c r="J1435" s="228"/>
      <c r="K1435" s="228"/>
      <c r="L1435" s="229"/>
      <c r="M1435" s="229"/>
      <c r="N1435" s="230"/>
      <c r="O1435" s="230"/>
      <c r="P1435" s="230"/>
      <c r="Q1435" s="230">
        <v>3000000</v>
      </c>
    </row>
    <row r="1436" spans="1:17">
      <c r="A1436" s="225">
        <v>3110599</v>
      </c>
      <c r="B1436" s="225" t="s">
        <v>1739</v>
      </c>
      <c r="C1436" s="225" t="s">
        <v>241</v>
      </c>
      <c r="D1436" s="448"/>
      <c r="E1436" s="448"/>
      <c r="F1436" s="448"/>
      <c r="G1436" s="228"/>
      <c r="H1436" s="228"/>
      <c r="I1436" s="228"/>
      <c r="J1436" s="228"/>
      <c r="K1436" s="228"/>
      <c r="L1436" s="229"/>
      <c r="M1436" s="229"/>
      <c r="N1436" s="230"/>
      <c r="O1436" s="230"/>
      <c r="P1436" s="230"/>
      <c r="Q1436" s="230">
        <v>3000000</v>
      </c>
    </row>
    <row r="1437" spans="1:17">
      <c r="A1437" s="225">
        <v>3110599</v>
      </c>
      <c r="B1437" s="225" t="s">
        <v>1740</v>
      </c>
      <c r="C1437" s="225" t="s">
        <v>389</v>
      </c>
      <c r="D1437" s="448"/>
      <c r="E1437" s="448"/>
      <c r="F1437" s="448"/>
      <c r="G1437" s="228"/>
      <c r="H1437" s="228"/>
      <c r="I1437" s="228"/>
      <c r="J1437" s="228"/>
      <c r="K1437" s="228"/>
      <c r="L1437" s="229"/>
      <c r="M1437" s="229"/>
      <c r="N1437" s="230"/>
      <c r="O1437" s="230"/>
      <c r="P1437" s="230"/>
      <c r="Q1437" s="230">
        <v>500000</v>
      </c>
    </row>
    <row r="1438" spans="1:17">
      <c r="A1438" s="225">
        <v>3110599</v>
      </c>
      <c r="B1438" s="225" t="s">
        <v>1741</v>
      </c>
      <c r="C1438" s="225" t="s">
        <v>391</v>
      </c>
      <c r="D1438" s="448"/>
      <c r="E1438" s="448"/>
      <c r="F1438" s="448"/>
      <c r="G1438" s="228"/>
      <c r="H1438" s="228"/>
      <c r="I1438" s="228"/>
      <c r="J1438" s="228"/>
      <c r="K1438" s="228"/>
      <c r="L1438" s="229"/>
      <c r="M1438" s="229"/>
      <c r="N1438" s="230"/>
      <c r="O1438" s="230"/>
      <c r="P1438" s="230"/>
      <c r="Q1438" s="230">
        <v>600000</v>
      </c>
    </row>
    <row r="1439" spans="1:17">
      <c r="A1439" s="225">
        <v>3110599</v>
      </c>
      <c r="B1439" s="225" t="s">
        <v>1742</v>
      </c>
      <c r="C1439" s="225" t="s">
        <v>391</v>
      </c>
      <c r="D1439" s="448"/>
      <c r="E1439" s="448"/>
      <c r="F1439" s="448"/>
      <c r="G1439" s="228"/>
      <c r="H1439" s="228"/>
      <c r="I1439" s="228"/>
      <c r="J1439" s="228"/>
      <c r="K1439" s="228"/>
      <c r="L1439" s="229"/>
      <c r="M1439" s="229"/>
      <c r="N1439" s="230"/>
      <c r="O1439" s="230"/>
      <c r="P1439" s="230"/>
      <c r="Q1439" s="230">
        <v>2000000</v>
      </c>
    </row>
    <row r="1440" spans="1:17">
      <c r="A1440" s="225">
        <v>3110599</v>
      </c>
      <c r="B1440" s="225" t="s">
        <v>1743</v>
      </c>
      <c r="C1440" s="225" t="s">
        <v>391</v>
      </c>
      <c r="D1440" s="448"/>
      <c r="E1440" s="448"/>
      <c r="F1440" s="448"/>
      <c r="G1440" s="228"/>
      <c r="H1440" s="228"/>
      <c r="I1440" s="228"/>
      <c r="J1440" s="228"/>
      <c r="K1440" s="228"/>
      <c r="L1440" s="229"/>
      <c r="M1440" s="229"/>
      <c r="N1440" s="230"/>
      <c r="O1440" s="230"/>
      <c r="P1440" s="230"/>
      <c r="Q1440" s="230">
        <v>1000000</v>
      </c>
    </row>
    <row r="1441" spans="1:17">
      <c r="A1441" s="225">
        <v>3110599</v>
      </c>
      <c r="B1441" s="225" t="s">
        <v>1744</v>
      </c>
      <c r="C1441" s="225" t="s">
        <v>500</v>
      </c>
      <c r="D1441" s="448"/>
      <c r="E1441" s="448"/>
      <c r="F1441" s="448"/>
      <c r="G1441" s="228"/>
      <c r="H1441" s="228"/>
      <c r="I1441" s="228"/>
      <c r="J1441" s="228"/>
      <c r="K1441" s="228"/>
      <c r="L1441" s="229"/>
      <c r="M1441" s="229"/>
      <c r="N1441" s="230"/>
      <c r="O1441" s="230"/>
      <c r="P1441" s="230"/>
      <c r="Q1441" s="230">
        <v>2000000</v>
      </c>
    </row>
    <row r="1442" spans="1:17">
      <c r="A1442" s="225">
        <v>3110599</v>
      </c>
      <c r="B1442" s="225" t="s">
        <v>1745</v>
      </c>
      <c r="C1442" s="225" t="s">
        <v>500</v>
      </c>
      <c r="D1442" s="448"/>
      <c r="E1442" s="448"/>
      <c r="F1442" s="448"/>
      <c r="G1442" s="228"/>
      <c r="H1442" s="228"/>
      <c r="I1442" s="228"/>
      <c r="J1442" s="228"/>
      <c r="K1442" s="228"/>
      <c r="L1442" s="229"/>
      <c r="M1442" s="229"/>
      <c r="N1442" s="230"/>
      <c r="O1442" s="230"/>
      <c r="P1442" s="230"/>
      <c r="Q1442" s="230">
        <v>1500000</v>
      </c>
    </row>
    <row r="1443" spans="1:17">
      <c r="A1443" s="225">
        <v>3110599</v>
      </c>
      <c r="B1443" s="225" t="s">
        <v>1746</v>
      </c>
      <c r="C1443" s="225" t="s">
        <v>516</v>
      </c>
      <c r="D1443" s="448"/>
      <c r="E1443" s="448"/>
      <c r="F1443" s="448"/>
      <c r="G1443" s="228"/>
      <c r="H1443" s="228"/>
      <c r="I1443" s="228"/>
      <c r="J1443" s="228"/>
      <c r="K1443" s="228"/>
      <c r="L1443" s="229"/>
      <c r="M1443" s="229"/>
      <c r="N1443" s="230"/>
      <c r="O1443" s="230"/>
      <c r="P1443" s="230"/>
      <c r="Q1443" s="230">
        <v>3000000</v>
      </c>
    </row>
    <row r="1444" spans="1:17">
      <c r="A1444" s="225">
        <v>3110599</v>
      </c>
      <c r="B1444" s="225" t="s">
        <v>1747</v>
      </c>
      <c r="C1444" s="225" t="s">
        <v>516</v>
      </c>
      <c r="D1444" s="448"/>
      <c r="E1444" s="448"/>
      <c r="F1444" s="448"/>
      <c r="G1444" s="228"/>
      <c r="H1444" s="228"/>
      <c r="I1444" s="228"/>
      <c r="J1444" s="228"/>
      <c r="K1444" s="228"/>
      <c r="L1444" s="229"/>
      <c r="M1444" s="229"/>
      <c r="N1444" s="230"/>
      <c r="O1444" s="230"/>
      <c r="P1444" s="230"/>
      <c r="Q1444" s="230">
        <v>500000</v>
      </c>
    </row>
    <row r="1445" spans="1:17">
      <c r="A1445" s="225">
        <v>3110599</v>
      </c>
      <c r="B1445" s="225" t="s">
        <v>1748</v>
      </c>
      <c r="C1445" s="225" t="s">
        <v>754</v>
      </c>
      <c r="D1445" s="448"/>
      <c r="E1445" s="448"/>
      <c r="F1445" s="448"/>
      <c r="G1445" s="228"/>
      <c r="H1445" s="228"/>
      <c r="I1445" s="228"/>
      <c r="J1445" s="228"/>
      <c r="K1445" s="228"/>
      <c r="L1445" s="229"/>
      <c r="M1445" s="229"/>
      <c r="N1445" s="230"/>
      <c r="O1445" s="230"/>
      <c r="P1445" s="230"/>
      <c r="Q1445" s="230">
        <v>3000000</v>
      </c>
    </row>
    <row r="1446" spans="1:17">
      <c r="A1446" s="225">
        <v>3110599</v>
      </c>
      <c r="B1446" s="225" t="s">
        <v>1749</v>
      </c>
      <c r="C1446" s="225" t="s">
        <v>754</v>
      </c>
      <c r="D1446" s="448"/>
      <c r="E1446" s="448"/>
      <c r="F1446" s="448"/>
      <c r="G1446" s="228"/>
      <c r="H1446" s="228"/>
      <c r="I1446" s="228"/>
      <c r="J1446" s="228"/>
      <c r="K1446" s="228"/>
      <c r="L1446" s="229"/>
      <c r="M1446" s="229"/>
      <c r="N1446" s="230"/>
      <c r="O1446" s="230"/>
      <c r="P1446" s="230"/>
      <c r="Q1446" s="230">
        <v>3000000</v>
      </c>
    </row>
    <row r="1447" spans="1:17">
      <c r="A1447" s="225">
        <v>3110599</v>
      </c>
      <c r="B1447" s="225" t="s">
        <v>1750</v>
      </c>
      <c r="C1447" s="225" t="s">
        <v>754</v>
      </c>
      <c r="D1447" s="448"/>
      <c r="E1447" s="448"/>
      <c r="F1447" s="448"/>
      <c r="G1447" s="228"/>
      <c r="H1447" s="228"/>
      <c r="I1447" s="228"/>
      <c r="J1447" s="228"/>
      <c r="K1447" s="228"/>
      <c r="L1447" s="229"/>
      <c r="M1447" s="229"/>
      <c r="N1447" s="230"/>
      <c r="O1447" s="230"/>
      <c r="P1447" s="230"/>
      <c r="Q1447" s="230">
        <v>2000000</v>
      </c>
    </row>
    <row r="1448" spans="1:17">
      <c r="A1448" s="225">
        <v>3110599</v>
      </c>
      <c r="B1448" s="225" t="s">
        <v>1751</v>
      </c>
      <c r="C1448" s="225" t="s">
        <v>744</v>
      </c>
      <c r="D1448" s="448"/>
      <c r="E1448" s="448"/>
      <c r="F1448" s="448"/>
      <c r="G1448" s="228"/>
      <c r="H1448" s="228"/>
      <c r="I1448" s="228"/>
      <c r="J1448" s="228"/>
      <c r="K1448" s="228"/>
      <c r="L1448" s="229"/>
      <c r="M1448" s="229"/>
      <c r="N1448" s="230"/>
      <c r="O1448" s="230"/>
      <c r="P1448" s="230"/>
      <c r="Q1448" s="230">
        <v>2500000</v>
      </c>
    </row>
    <row r="1449" spans="1:17">
      <c r="A1449" s="225">
        <v>3110599</v>
      </c>
      <c r="B1449" s="225" t="s">
        <v>1752</v>
      </c>
      <c r="C1449" s="225" t="s">
        <v>253</v>
      </c>
      <c r="D1449" s="448"/>
      <c r="E1449" s="448"/>
      <c r="F1449" s="448"/>
      <c r="G1449" s="228"/>
      <c r="H1449" s="228"/>
      <c r="I1449" s="228"/>
      <c r="J1449" s="228"/>
      <c r="K1449" s="228"/>
      <c r="L1449" s="229"/>
      <c r="M1449" s="229"/>
      <c r="N1449" s="230"/>
      <c r="O1449" s="230"/>
      <c r="P1449" s="230"/>
      <c r="Q1449" s="230">
        <v>1500000</v>
      </c>
    </row>
    <row r="1450" spans="1:17">
      <c r="A1450" s="225">
        <v>3110599</v>
      </c>
      <c r="B1450" s="225" t="s">
        <v>1753</v>
      </c>
      <c r="C1450" s="225" t="s">
        <v>253</v>
      </c>
      <c r="D1450" s="448"/>
      <c r="E1450" s="448"/>
      <c r="F1450" s="448"/>
      <c r="G1450" s="228"/>
      <c r="H1450" s="228"/>
      <c r="I1450" s="228"/>
      <c r="J1450" s="228"/>
      <c r="K1450" s="228"/>
      <c r="L1450" s="229"/>
      <c r="M1450" s="229"/>
      <c r="N1450" s="230"/>
      <c r="O1450" s="230"/>
      <c r="P1450" s="230"/>
      <c r="Q1450" s="230">
        <v>1500000</v>
      </c>
    </row>
    <row r="1451" spans="1:17">
      <c r="A1451" s="225">
        <v>3110599</v>
      </c>
      <c r="B1451" s="225" t="s">
        <v>1754</v>
      </c>
      <c r="C1451" s="225" t="s">
        <v>253</v>
      </c>
      <c r="D1451" s="448"/>
      <c r="E1451" s="448"/>
      <c r="F1451" s="448"/>
      <c r="G1451" s="228"/>
      <c r="H1451" s="228"/>
      <c r="I1451" s="228"/>
      <c r="J1451" s="228"/>
      <c r="K1451" s="228"/>
      <c r="L1451" s="229"/>
      <c r="M1451" s="229"/>
      <c r="N1451" s="230"/>
      <c r="O1451" s="230"/>
      <c r="P1451" s="230"/>
      <c r="Q1451" s="230">
        <v>650000</v>
      </c>
    </row>
    <row r="1452" spans="1:17">
      <c r="A1452" s="225">
        <v>3110599</v>
      </c>
      <c r="B1452" s="225" t="s">
        <v>1755</v>
      </c>
      <c r="C1452" s="225" t="s">
        <v>253</v>
      </c>
      <c r="D1452" s="448"/>
      <c r="E1452" s="448"/>
      <c r="F1452" s="448"/>
      <c r="G1452" s="228"/>
      <c r="H1452" s="228"/>
      <c r="I1452" s="228"/>
      <c r="J1452" s="228"/>
      <c r="K1452" s="228"/>
      <c r="L1452" s="229"/>
      <c r="M1452" s="229"/>
      <c r="N1452" s="230"/>
      <c r="O1452" s="230"/>
      <c r="P1452" s="230"/>
      <c r="Q1452" s="230">
        <v>3000000</v>
      </c>
    </row>
    <row r="1453" spans="1:17">
      <c r="A1453" s="225">
        <v>3110599</v>
      </c>
      <c r="B1453" s="225" t="s">
        <v>1756</v>
      </c>
      <c r="C1453" s="225" t="s">
        <v>639</v>
      </c>
      <c r="D1453" s="448"/>
      <c r="E1453" s="448"/>
      <c r="F1453" s="448"/>
      <c r="G1453" s="228"/>
      <c r="H1453" s="228"/>
      <c r="I1453" s="228"/>
      <c r="J1453" s="228"/>
      <c r="K1453" s="228"/>
      <c r="L1453" s="229"/>
      <c r="M1453" s="229"/>
      <c r="N1453" s="230"/>
      <c r="O1453" s="230"/>
      <c r="P1453" s="230"/>
      <c r="Q1453" s="230">
        <v>3000000</v>
      </c>
    </row>
    <row r="1454" spans="1:17">
      <c r="A1454" s="225">
        <v>3110599</v>
      </c>
      <c r="B1454" s="225" t="s">
        <v>1757</v>
      </c>
      <c r="C1454" s="225" t="s">
        <v>541</v>
      </c>
      <c r="D1454" s="448"/>
      <c r="E1454" s="448"/>
      <c r="F1454" s="448"/>
      <c r="G1454" s="228"/>
      <c r="H1454" s="228"/>
      <c r="I1454" s="228"/>
      <c r="J1454" s="228"/>
      <c r="K1454" s="228"/>
      <c r="L1454" s="229"/>
      <c r="M1454" s="229"/>
      <c r="N1454" s="230"/>
      <c r="O1454" s="230"/>
      <c r="P1454" s="230"/>
      <c r="Q1454" s="230">
        <v>2500000</v>
      </c>
    </row>
    <row r="1455" spans="1:17">
      <c r="A1455" s="225">
        <v>3110599</v>
      </c>
      <c r="B1455" s="225" t="s">
        <v>1758</v>
      </c>
      <c r="C1455" s="225" t="s">
        <v>541</v>
      </c>
      <c r="D1455" s="448"/>
      <c r="E1455" s="448"/>
      <c r="F1455" s="448"/>
      <c r="G1455" s="228"/>
      <c r="H1455" s="228"/>
      <c r="I1455" s="228"/>
      <c r="J1455" s="228"/>
      <c r="K1455" s="228"/>
      <c r="L1455" s="229"/>
      <c r="M1455" s="229"/>
      <c r="N1455" s="230"/>
      <c r="O1455" s="230"/>
      <c r="P1455" s="230"/>
      <c r="Q1455" s="230">
        <v>2500000</v>
      </c>
    </row>
    <row r="1456" spans="1:17">
      <c r="A1456" s="225">
        <v>3110599</v>
      </c>
      <c r="B1456" s="225" t="s">
        <v>1759</v>
      </c>
      <c r="C1456" s="225" t="s">
        <v>541</v>
      </c>
      <c r="D1456" s="448"/>
      <c r="E1456" s="448"/>
      <c r="F1456" s="448"/>
      <c r="G1456" s="228"/>
      <c r="H1456" s="228"/>
      <c r="I1456" s="228"/>
      <c r="J1456" s="228"/>
      <c r="K1456" s="228"/>
      <c r="L1456" s="229"/>
      <c r="M1456" s="229"/>
      <c r="N1456" s="230"/>
      <c r="O1456" s="230"/>
      <c r="P1456" s="230"/>
      <c r="Q1456" s="230">
        <v>2000000</v>
      </c>
    </row>
    <row r="1457" spans="1:17">
      <c r="A1457" s="225">
        <v>3110599</v>
      </c>
      <c r="B1457" s="225" t="s">
        <v>1760</v>
      </c>
      <c r="C1457" s="225" t="s">
        <v>332</v>
      </c>
      <c r="D1457" s="448"/>
      <c r="E1457" s="448"/>
      <c r="F1457" s="448"/>
      <c r="G1457" s="228"/>
      <c r="H1457" s="228"/>
      <c r="I1457" s="228"/>
      <c r="J1457" s="228"/>
      <c r="K1457" s="228"/>
      <c r="L1457" s="229"/>
      <c r="M1457" s="229"/>
      <c r="N1457" s="230"/>
      <c r="O1457" s="230"/>
      <c r="P1457" s="230"/>
      <c r="Q1457" s="230">
        <v>2000000</v>
      </c>
    </row>
    <row r="1458" spans="1:17">
      <c r="A1458" s="225">
        <v>3110599</v>
      </c>
      <c r="B1458" s="225" t="s">
        <v>1761</v>
      </c>
      <c r="C1458" s="225" t="s">
        <v>332</v>
      </c>
      <c r="D1458" s="448"/>
      <c r="E1458" s="448"/>
      <c r="F1458" s="448"/>
      <c r="G1458" s="228"/>
      <c r="H1458" s="228"/>
      <c r="I1458" s="228"/>
      <c r="J1458" s="228"/>
      <c r="K1458" s="228"/>
      <c r="L1458" s="229"/>
      <c r="M1458" s="229"/>
      <c r="N1458" s="230"/>
      <c r="O1458" s="230"/>
      <c r="P1458" s="230"/>
      <c r="Q1458" s="230">
        <v>3000000</v>
      </c>
    </row>
    <row r="1459" spans="1:17">
      <c r="A1459" s="225">
        <v>3110599</v>
      </c>
      <c r="B1459" s="225" t="s">
        <v>1762</v>
      </c>
      <c r="C1459" s="225" t="s">
        <v>403</v>
      </c>
      <c r="D1459" s="448"/>
      <c r="E1459" s="448"/>
      <c r="F1459" s="448"/>
      <c r="G1459" s="228"/>
      <c r="H1459" s="228"/>
      <c r="I1459" s="228"/>
      <c r="J1459" s="228"/>
      <c r="K1459" s="228"/>
      <c r="L1459" s="229"/>
      <c r="M1459" s="229"/>
      <c r="N1459" s="230"/>
      <c r="O1459" s="230"/>
      <c r="P1459" s="230"/>
      <c r="Q1459" s="230">
        <v>2000000</v>
      </c>
    </row>
    <row r="1460" spans="1:17">
      <c r="A1460" s="225">
        <v>3110599</v>
      </c>
      <c r="B1460" s="225" t="s">
        <v>1763</v>
      </c>
      <c r="C1460" s="225" t="s">
        <v>403</v>
      </c>
      <c r="D1460" s="448"/>
      <c r="E1460" s="448"/>
      <c r="F1460" s="448"/>
      <c r="G1460" s="228"/>
      <c r="H1460" s="228"/>
      <c r="I1460" s="228"/>
      <c r="J1460" s="228"/>
      <c r="K1460" s="228"/>
      <c r="L1460" s="229"/>
      <c r="M1460" s="229"/>
      <c r="N1460" s="230"/>
      <c r="O1460" s="230"/>
      <c r="P1460" s="230"/>
      <c r="Q1460" s="230">
        <v>3000000</v>
      </c>
    </row>
    <row r="1461" spans="1:17">
      <c r="A1461" s="225">
        <v>3110599</v>
      </c>
      <c r="B1461" s="225" t="s">
        <v>1764</v>
      </c>
      <c r="C1461" s="225" t="s">
        <v>266</v>
      </c>
      <c r="D1461" s="448"/>
      <c r="E1461" s="448"/>
      <c r="F1461" s="448"/>
      <c r="G1461" s="228"/>
      <c r="H1461" s="228"/>
      <c r="I1461" s="228"/>
      <c r="J1461" s="228"/>
      <c r="K1461" s="228"/>
      <c r="L1461" s="229"/>
      <c r="M1461" s="229"/>
      <c r="N1461" s="230"/>
      <c r="O1461" s="230"/>
      <c r="P1461" s="230"/>
      <c r="Q1461" s="230">
        <v>4500000</v>
      </c>
    </row>
    <row r="1462" spans="1:17">
      <c r="A1462" s="225">
        <v>3110599</v>
      </c>
      <c r="B1462" s="225" t="s">
        <v>1765</v>
      </c>
      <c r="C1462" s="225" t="s">
        <v>259</v>
      </c>
      <c r="D1462" s="448"/>
      <c r="E1462" s="448"/>
      <c r="F1462" s="448"/>
      <c r="G1462" s="228"/>
      <c r="H1462" s="228"/>
      <c r="I1462" s="228"/>
      <c r="J1462" s="228"/>
      <c r="K1462" s="228"/>
      <c r="L1462" s="229"/>
      <c r="M1462" s="229"/>
      <c r="N1462" s="230"/>
      <c r="O1462" s="230"/>
      <c r="P1462" s="230"/>
      <c r="Q1462" s="230">
        <v>2000000</v>
      </c>
    </row>
    <row r="1463" spans="1:17">
      <c r="A1463" s="225">
        <v>3110599</v>
      </c>
      <c r="B1463" s="225" t="s">
        <v>1766</v>
      </c>
      <c r="C1463" s="225" t="s">
        <v>611</v>
      </c>
      <c r="D1463" s="448"/>
      <c r="E1463" s="448"/>
      <c r="F1463" s="448"/>
      <c r="G1463" s="228"/>
      <c r="H1463" s="228"/>
      <c r="I1463" s="228"/>
      <c r="J1463" s="228"/>
      <c r="K1463" s="228"/>
      <c r="L1463" s="229"/>
      <c r="M1463" s="229"/>
      <c r="N1463" s="230"/>
      <c r="O1463" s="230"/>
      <c r="P1463" s="230"/>
      <c r="Q1463" s="230">
        <v>500000</v>
      </c>
    </row>
    <row r="1464" spans="1:17">
      <c r="A1464" s="225">
        <v>3110599</v>
      </c>
      <c r="B1464" s="225" t="s">
        <v>1767</v>
      </c>
      <c r="C1464" s="225" t="s">
        <v>409</v>
      </c>
      <c r="D1464" s="448"/>
      <c r="E1464" s="448"/>
      <c r="F1464" s="448"/>
      <c r="G1464" s="228"/>
      <c r="H1464" s="228"/>
      <c r="I1464" s="228"/>
      <c r="J1464" s="228"/>
      <c r="K1464" s="228"/>
      <c r="L1464" s="229"/>
      <c r="M1464" s="229"/>
      <c r="N1464" s="230"/>
      <c r="O1464" s="230"/>
      <c r="P1464" s="230"/>
      <c r="Q1464" s="230">
        <v>2500000</v>
      </c>
    </row>
    <row r="1465" spans="1:17">
      <c r="A1465" s="225">
        <v>3110599</v>
      </c>
      <c r="B1465" s="225" t="s">
        <v>1768</v>
      </c>
      <c r="C1465" s="225" t="s">
        <v>409</v>
      </c>
      <c r="D1465" s="448"/>
      <c r="E1465" s="448"/>
      <c r="F1465" s="448"/>
      <c r="G1465" s="228"/>
      <c r="H1465" s="228"/>
      <c r="I1465" s="228"/>
      <c r="J1465" s="228"/>
      <c r="K1465" s="228"/>
      <c r="L1465" s="229"/>
      <c r="M1465" s="229"/>
      <c r="N1465" s="230"/>
      <c r="O1465" s="230"/>
      <c r="P1465" s="230"/>
      <c r="Q1465" s="230">
        <v>2500000</v>
      </c>
    </row>
    <row r="1466" spans="1:17">
      <c r="A1466" s="225">
        <v>3110599</v>
      </c>
      <c r="B1466" s="225" t="s">
        <v>1769</v>
      </c>
      <c r="C1466" s="225" t="s">
        <v>245</v>
      </c>
      <c r="D1466" s="448"/>
      <c r="E1466" s="448"/>
      <c r="F1466" s="448"/>
      <c r="G1466" s="228"/>
      <c r="H1466" s="228"/>
      <c r="I1466" s="228"/>
      <c r="J1466" s="228"/>
      <c r="K1466" s="228"/>
      <c r="L1466" s="229"/>
      <c r="M1466" s="229"/>
      <c r="N1466" s="230"/>
      <c r="O1466" s="230"/>
      <c r="P1466" s="230"/>
      <c r="Q1466" s="230">
        <v>1500000</v>
      </c>
    </row>
    <row r="1467" spans="1:17">
      <c r="A1467" s="225">
        <v>3110599</v>
      </c>
      <c r="B1467" s="225" t="s">
        <v>1770</v>
      </c>
      <c r="C1467" s="225" t="s">
        <v>245</v>
      </c>
      <c r="D1467" s="448"/>
      <c r="E1467" s="448"/>
      <c r="F1467" s="448"/>
      <c r="G1467" s="228"/>
      <c r="H1467" s="228"/>
      <c r="I1467" s="228"/>
      <c r="J1467" s="228"/>
      <c r="K1467" s="228"/>
      <c r="L1467" s="229"/>
      <c r="M1467" s="229"/>
      <c r="N1467" s="230"/>
      <c r="O1467" s="230"/>
      <c r="P1467" s="230"/>
      <c r="Q1467" s="230">
        <v>500000</v>
      </c>
    </row>
    <row r="1468" spans="1:17">
      <c r="A1468" s="225">
        <v>3110599</v>
      </c>
      <c r="B1468" s="225" t="s">
        <v>1771</v>
      </c>
      <c r="C1468" s="225" t="s">
        <v>257</v>
      </c>
      <c r="D1468" s="448"/>
      <c r="E1468" s="448"/>
      <c r="F1468" s="448"/>
      <c r="G1468" s="228"/>
      <c r="H1468" s="228"/>
      <c r="I1468" s="228"/>
      <c r="J1468" s="228"/>
      <c r="K1468" s="228"/>
      <c r="L1468" s="229"/>
      <c r="M1468" s="229"/>
      <c r="N1468" s="230"/>
      <c r="O1468" s="230"/>
      <c r="P1468" s="230"/>
      <c r="Q1468" s="230">
        <v>2000000</v>
      </c>
    </row>
    <row r="1469" spans="1:17">
      <c r="A1469" s="225">
        <v>3110599</v>
      </c>
      <c r="B1469" s="225" t="s">
        <v>1772</v>
      </c>
      <c r="C1469" s="225" t="s">
        <v>237</v>
      </c>
      <c r="D1469" s="448"/>
      <c r="E1469" s="448"/>
      <c r="F1469" s="448"/>
      <c r="G1469" s="228"/>
      <c r="H1469" s="228"/>
      <c r="I1469" s="228"/>
      <c r="J1469" s="228"/>
      <c r="K1469" s="228"/>
      <c r="L1469" s="229"/>
      <c r="M1469" s="229"/>
      <c r="N1469" s="230"/>
      <c r="O1469" s="230"/>
      <c r="P1469" s="230"/>
      <c r="Q1469" s="230">
        <v>2500000</v>
      </c>
    </row>
    <row r="1470" spans="1:17">
      <c r="A1470" s="225">
        <v>3110599</v>
      </c>
      <c r="B1470" s="225" t="s">
        <v>1773</v>
      </c>
      <c r="C1470" s="225" t="s">
        <v>251</v>
      </c>
      <c r="D1470" s="448"/>
      <c r="E1470" s="448"/>
      <c r="F1470" s="448"/>
      <c r="G1470" s="228"/>
      <c r="H1470" s="228"/>
      <c r="I1470" s="228"/>
      <c r="J1470" s="228"/>
      <c r="K1470" s="228"/>
      <c r="L1470" s="229"/>
      <c r="M1470" s="229"/>
      <c r="N1470" s="230"/>
      <c r="O1470" s="230"/>
      <c r="P1470" s="230"/>
      <c r="Q1470" s="230">
        <v>600000</v>
      </c>
    </row>
    <row r="1471" spans="1:17">
      <c r="A1471" s="225">
        <v>3110599</v>
      </c>
      <c r="B1471" s="225" t="s">
        <v>1774</v>
      </c>
      <c r="C1471" s="225" t="s">
        <v>251</v>
      </c>
      <c r="D1471" s="448"/>
      <c r="E1471" s="448"/>
      <c r="F1471" s="448"/>
      <c r="G1471" s="228"/>
      <c r="H1471" s="228"/>
      <c r="I1471" s="228"/>
      <c r="J1471" s="228"/>
      <c r="K1471" s="228"/>
      <c r="L1471" s="229"/>
      <c r="M1471" s="229"/>
      <c r="N1471" s="230"/>
      <c r="O1471" s="230"/>
      <c r="P1471" s="230"/>
      <c r="Q1471" s="230">
        <v>600000</v>
      </c>
    </row>
    <row r="1472" spans="1:17">
      <c r="A1472" s="225">
        <v>3110599</v>
      </c>
      <c r="B1472" s="225" t="s">
        <v>1775</v>
      </c>
      <c r="C1472" s="225" t="s">
        <v>251</v>
      </c>
      <c r="D1472" s="448"/>
      <c r="E1472" s="448"/>
      <c r="F1472" s="448"/>
      <c r="G1472" s="228"/>
      <c r="H1472" s="228"/>
      <c r="I1472" s="228"/>
      <c r="J1472" s="228"/>
      <c r="K1472" s="228"/>
      <c r="L1472" s="229"/>
      <c r="M1472" s="229"/>
      <c r="N1472" s="230"/>
      <c r="O1472" s="230"/>
      <c r="P1472" s="230"/>
      <c r="Q1472" s="230">
        <v>800000</v>
      </c>
    </row>
    <row r="1473" spans="1:18">
      <c r="A1473" s="225">
        <v>3110599</v>
      </c>
      <c r="B1473" s="225" t="s">
        <v>1776</v>
      </c>
      <c r="C1473" s="225" t="s">
        <v>251</v>
      </c>
      <c r="D1473" s="448"/>
      <c r="E1473" s="448"/>
      <c r="F1473" s="448"/>
      <c r="G1473" s="228"/>
      <c r="H1473" s="228"/>
      <c r="I1473" s="228"/>
      <c r="J1473" s="228"/>
      <c r="K1473" s="228"/>
      <c r="L1473" s="229"/>
      <c r="M1473" s="229"/>
      <c r="N1473" s="230"/>
      <c r="O1473" s="230"/>
      <c r="P1473" s="230"/>
      <c r="Q1473" s="230">
        <v>600000</v>
      </c>
    </row>
    <row r="1474" spans="1:18">
      <c r="A1474" s="263"/>
      <c r="B1474" s="263" t="s">
        <v>230</v>
      </c>
      <c r="C1474" s="286"/>
      <c r="D1474" s="265">
        <f>SUM(D1171:D1230)</f>
        <v>60999763</v>
      </c>
      <c r="E1474" s="265">
        <f>SUM(E1171:E1230)</f>
        <v>234500000</v>
      </c>
      <c r="F1474" s="265">
        <f>SUM(F1171:F1230)</f>
        <v>292999999</v>
      </c>
      <c r="G1474" s="265">
        <f>SUM(G1171:G1278)</f>
        <v>473931409</v>
      </c>
      <c r="H1474" s="265">
        <f>SUM(H1171:H1278)</f>
        <v>6999999</v>
      </c>
      <c r="I1474" s="265">
        <f>SUM(I1171:I1278)</f>
        <v>480931408</v>
      </c>
      <c r="J1474" s="265">
        <f>SUM(J1171:J1278)</f>
        <v>2000000</v>
      </c>
      <c r="K1474" s="265">
        <f>SUM(K1171:K1278)</f>
        <v>482931408</v>
      </c>
      <c r="L1474" s="214">
        <f>SUM(L1172:L1404)-1000000</f>
        <v>879578035</v>
      </c>
      <c r="M1474" s="214">
        <f>SUM(M1172:M1404)</f>
        <v>41221279</v>
      </c>
      <c r="N1474" s="238">
        <f>SUM(N1172:N1404)-1000000</f>
        <v>920799314</v>
      </c>
      <c r="O1474" s="238">
        <f>SUM(O1172:O1404)</f>
        <v>-62100000</v>
      </c>
      <c r="P1474" s="238">
        <f t="shared" ref="P1474:P1496" si="200">SUM(N1474,O1474)</f>
        <v>858699314</v>
      </c>
      <c r="Q1474" s="238">
        <f>SUM(Q1172:Q1473)</f>
        <v>1406299314</v>
      </c>
    </row>
    <row r="1475" spans="1:18" ht="40.5">
      <c r="A1475" s="254">
        <v>2630203</v>
      </c>
      <c r="B1475" s="239" t="s">
        <v>1777</v>
      </c>
      <c r="C1475" s="240"/>
      <c r="D1475" s="255"/>
      <c r="E1475" s="255"/>
      <c r="F1475" s="228"/>
      <c r="G1475" s="228"/>
      <c r="H1475" s="228"/>
      <c r="I1475" s="228">
        <f t="shared" ref="I1475:I1480" si="201">G1475+H1475</f>
        <v>0</v>
      </c>
      <c r="J1475" s="228"/>
      <c r="K1475" s="228"/>
      <c r="L1475" s="229"/>
      <c r="M1475" s="229"/>
      <c r="N1475" s="230"/>
      <c r="O1475" s="230"/>
      <c r="P1475" s="230">
        <f t="shared" si="200"/>
        <v>0</v>
      </c>
      <c r="Q1475" s="230">
        <f>SUM(O1475,P1475)</f>
        <v>0</v>
      </c>
    </row>
    <row r="1476" spans="1:18">
      <c r="A1476" s="225">
        <v>2630203</v>
      </c>
      <c r="B1476" s="225" t="s">
        <v>1778</v>
      </c>
      <c r="C1476" s="225" t="s">
        <v>1779</v>
      </c>
      <c r="D1476" s="255">
        <v>67500000</v>
      </c>
      <c r="E1476" s="255"/>
      <c r="F1476" s="228">
        <f>SUM(D1476:E1476)</f>
        <v>67500000</v>
      </c>
      <c r="G1476" s="228">
        <v>0</v>
      </c>
      <c r="H1476" s="228">
        <v>29594246</v>
      </c>
      <c r="I1476" s="228">
        <f t="shared" si="201"/>
        <v>29594246</v>
      </c>
      <c r="J1476" s="228"/>
      <c r="K1476" s="228">
        <f>I1476+J1476</f>
        <v>29594246</v>
      </c>
      <c r="L1476" s="229">
        <v>0</v>
      </c>
      <c r="M1476" s="229"/>
      <c r="N1476" s="230">
        <f>SUM(L1476:M1476)</f>
        <v>0</v>
      </c>
      <c r="O1476" s="230"/>
      <c r="P1476" s="230">
        <f t="shared" si="200"/>
        <v>0</v>
      </c>
      <c r="Q1476" s="230">
        <f>SUM(O1476,P1476)</f>
        <v>0</v>
      </c>
    </row>
    <row r="1477" spans="1:18">
      <c r="A1477" s="263"/>
      <c r="B1477" s="263" t="s">
        <v>230</v>
      </c>
      <c r="C1477" s="286"/>
      <c r="D1477" s="265">
        <f>SUM(D1476)</f>
        <v>67500000</v>
      </c>
      <c r="E1477" s="265">
        <f>SUM(E1476)</f>
        <v>0</v>
      </c>
      <c r="F1477" s="265">
        <f>SUM(F1476)</f>
        <v>67500000</v>
      </c>
      <c r="G1477" s="265">
        <f>SUM(G1476)</f>
        <v>0</v>
      </c>
      <c r="H1477" s="265">
        <f>SUM(H1476)</f>
        <v>29594246</v>
      </c>
      <c r="I1477" s="265">
        <f t="shared" si="201"/>
        <v>29594246</v>
      </c>
      <c r="J1477" s="265">
        <f>SUM(J1476)</f>
        <v>0</v>
      </c>
      <c r="K1477" s="265">
        <f t="shared" ref="K1477:Q1477" si="202">SUM(K1476)</f>
        <v>29594246</v>
      </c>
      <c r="L1477" s="214">
        <f t="shared" si="202"/>
        <v>0</v>
      </c>
      <c r="M1477" s="214">
        <f t="shared" si="202"/>
        <v>0</v>
      </c>
      <c r="N1477" s="238">
        <f t="shared" si="202"/>
        <v>0</v>
      </c>
      <c r="O1477" s="238">
        <f t="shared" si="202"/>
        <v>0</v>
      </c>
      <c r="P1477" s="238">
        <f t="shared" si="202"/>
        <v>0</v>
      </c>
      <c r="Q1477" s="238">
        <f t="shared" si="202"/>
        <v>0</v>
      </c>
    </row>
    <row r="1478" spans="1:18">
      <c r="A1478" s="225">
        <v>3111112</v>
      </c>
      <c r="B1478" s="225" t="s">
        <v>1780</v>
      </c>
      <c r="C1478" s="225" t="s">
        <v>446</v>
      </c>
      <c r="D1478" s="255">
        <v>5000000</v>
      </c>
      <c r="E1478" s="255"/>
      <c r="F1478" s="228">
        <f>SUM(D1478:E1478)</f>
        <v>5000000</v>
      </c>
      <c r="G1478" s="255">
        <v>5000000</v>
      </c>
      <c r="H1478" s="255">
        <v>0</v>
      </c>
      <c r="I1478" s="255">
        <f t="shared" si="201"/>
        <v>5000000</v>
      </c>
      <c r="J1478" s="255">
        <v>0</v>
      </c>
      <c r="K1478" s="228">
        <f>I1478+J1478</f>
        <v>5000000</v>
      </c>
      <c r="L1478" s="229">
        <v>2500000</v>
      </c>
      <c r="M1478" s="229"/>
      <c r="N1478" s="230">
        <f>SUM(L1478:M1478)</f>
        <v>2500000</v>
      </c>
      <c r="O1478" s="230"/>
      <c r="P1478" s="230">
        <f t="shared" si="200"/>
        <v>2500000</v>
      </c>
      <c r="Q1478" s="230"/>
    </row>
    <row r="1479" spans="1:18">
      <c r="A1479" s="225">
        <v>2630203</v>
      </c>
      <c r="B1479" s="225" t="s">
        <v>1781</v>
      </c>
      <c r="C1479" s="225" t="s">
        <v>228</v>
      </c>
      <c r="D1479" s="255">
        <v>124723404</v>
      </c>
      <c r="E1479" s="255"/>
      <c r="F1479" s="228">
        <f>SUM(D1479:E1479)</f>
        <v>124723404</v>
      </c>
      <c r="G1479" s="228"/>
      <c r="H1479" s="228"/>
      <c r="I1479" s="228">
        <f t="shared" si="201"/>
        <v>0</v>
      </c>
      <c r="J1479" s="255">
        <v>0</v>
      </c>
      <c r="K1479" s="255">
        <v>0</v>
      </c>
      <c r="L1479" s="229">
        <v>0</v>
      </c>
      <c r="M1479" s="229"/>
      <c r="N1479" s="230">
        <f>SUM(L1479:M1479)</f>
        <v>0</v>
      </c>
      <c r="O1479" s="230"/>
      <c r="P1479" s="230">
        <f t="shared" si="200"/>
        <v>0</v>
      </c>
      <c r="Q1479" s="230"/>
    </row>
    <row r="1480" spans="1:18">
      <c r="A1480" s="263"/>
      <c r="B1480" s="263" t="s">
        <v>230</v>
      </c>
      <c r="C1480" s="286"/>
      <c r="D1480" s="265">
        <f>SUM(D1478:D1479)</f>
        <v>129723404</v>
      </c>
      <c r="E1480" s="265">
        <f>SUM(E1478:E1479)</f>
        <v>0</v>
      </c>
      <c r="F1480" s="265">
        <f>SUM(F1478:F1479)</f>
        <v>129723404</v>
      </c>
      <c r="G1480" s="265">
        <f>SUM(G1478:G1479)</f>
        <v>5000000</v>
      </c>
      <c r="H1480" s="265">
        <f>SUM(H1478:H1479)</f>
        <v>0</v>
      </c>
      <c r="I1480" s="265">
        <f t="shared" si="201"/>
        <v>5000000</v>
      </c>
      <c r="J1480" s="265">
        <f>SUM(J1478:J1479)</f>
        <v>0</v>
      </c>
      <c r="K1480" s="265">
        <f t="shared" ref="K1480:N1480" si="203">SUM(K1478:K1479)</f>
        <v>5000000</v>
      </c>
      <c r="L1480" s="214">
        <f t="shared" si="203"/>
        <v>2500000</v>
      </c>
      <c r="M1480" s="214">
        <f t="shared" si="203"/>
        <v>0</v>
      </c>
      <c r="N1480" s="238">
        <f t="shared" si="203"/>
        <v>2500000</v>
      </c>
      <c r="O1480" s="238">
        <f t="shared" ref="O1480:Q1480" si="204">SUM(O1478:O1479)</f>
        <v>0</v>
      </c>
      <c r="P1480" s="238">
        <f t="shared" si="204"/>
        <v>2500000</v>
      </c>
      <c r="Q1480" s="238">
        <f t="shared" si="204"/>
        <v>0</v>
      </c>
    </row>
    <row r="1481" spans="1:18" ht="40.5">
      <c r="A1481" s="232"/>
      <c r="B1481" s="232" t="s">
        <v>1782</v>
      </c>
      <c r="C1481" s="454"/>
      <c r="D1481" s="234">
        <f>SUM(D1480,D1477,D1474)</f>
        <v>258223167</v>
      </c>
      <c r="E1481" s="234">
        <f>SUM(E1480,E1477,E1474)</f>
        <v>234500000</v>
      </c>
      <c r="F1481" s="234">
        <f>SUM(F1480,F1477,F1474)</f>
        <v>490223403</v>
      </c>
      <c r="G1481" s="234">
        <f>SUM(G1480,G1477,G1474)</f>
        <v>478931409</v>
      </c>
      <c r="H1481" s="234">
        <f t="shared" ref="H1481:K1481" si="205">SUM(H1480,H1477,H1474)</f>
        <v>36594245</v>
      </c>
      <c r="I1481" s="234">
        <f t="shared" si="205"/>
        <v>515525654</v>
      </c>
      <c r="J1481" s="234">
        <f t="shared" si="205"/>
        <v>2000000</v>
      </c>
      <c r="K1481" s="234">
        <f t="shared" si="205"/>
        <v>517525654</v>
      </c>
      <c r="L1481" s="235">
        <f>L1474+L1477+L1480</f>
        <v>882078035</v>
      </c>
      <c r="M1481" s="235">
        <f t="shared" ref="M1481:N1481" si="206">M1474+M1477+M1480</f>
        <v>41221279</v>
      </c>
      <c r="N1481" s="236">
        <f t="shared" si="206"/>
        <v>923299314</v>
      </c>
      <c r="O1481" s="236">
        <f t="shared" ref="O1481:P1481" si="207">O1474+O1477+O1480</f>
        <v>-62100000</v>
      </c>
      <c r="P1481" s="236">
        <f t="shared" si="207"/>
        <v>861199314</v>
      </c>
      <c r="Q1481" s="236">
        <f>SUM(Q1480,Q1477,Q1474)</f>
        <v>1406299314</v>
      </c>
      <c r="R1481" s="455" t="e">
        <f>#REF!-Q1481</f>
        <v>#REF!</v>
      </c>
    </row>
    <row r="1482" spans="1:18">
      <c r="A1482" s="222" t="s">
        <v>191</v>
      </c>
      <c r="B1482" s="222"/>
      <c r="C1482" s="222"/>
      <c r="D1482" s="237"/>
      <c r="E1482" s="237"/>
      <c r="F1482" s="237"/>
      <c r="G1482" s="237"/>
      <c r="H1482" s="237"/>
      <c r="I1482" s="237"/>
      <c r="J1482" s="237"/>
      <c r="K1482" s="237"/>
      <c r="L1482" s="235"/>
      <c r="M1482" s="235"/>
      <c r="N1482" s="236"/>
      <c r="O1482" s="236"/>
      <c r="P1482" s="236">
        <f t="shared" si="200"/>
        <v>0</v>
      </c>
      <c r="Q1482" s="236">
        <f>SUM(O1482,P1482)</f>
        <v>0</v>
      </c>
    </row>
    <row r="1483" spans="1:18">
      <c r="A1483" s="254">
        <v>3110400</v>
      </c>
      <c r="B1483" s="254" t="s">
        <v>1783</v>
      </c>
      <c r="C1483" s="254"/>
      <c r="D1483" s="255"/>
      <c r="E1483" s="255"/>
      <c r="F1483" s="228"/>
      <c r="G1483" s="228"/>
      <c r="H1483" s="228"/>
      <c r="I1483" s="228">
        <v>0</v>
      </c>
      <c r="J1483" s="228"/>
      <c r="K1483" s="228">
        <v>0</v>
      </c>
      <c r="L1483" s="229"/>
      <c r="M1483" s="229"/>
      <c r="N1483" s="230"/>
      <c r="O1483" s="230"/>
      <c r="P1483" s="230">
        <f t="shared" si="200"/>
        <v>0</v>
      </c>
      <c r="Q1483" s="230">
        <f>SUM(O1483,P1483)</f>
        <v>0</v>
      </c>
    </row>
    <row r="1484" spans="1:18">
      <c r="A1484" s="225">
        <v>3110499</v>
      </c>
      <c r="B1484" s="225" t="s">
        <v>1784</v>
      </c>
      <c r="C1484" s="240" t="s">
        <v>373</v>
      </c>
      <c r="D1484" s="255"/>
      <c r="E1484" s="255">
        <v>2100000</v>
      </c>
      <c r="F1484" s="228">
        <f t="shared" ref="F1484" si="208">SUM(D1484:E1484)</f>
        <v>2100000</v>
      </c>
      <c r="G1484" s="228">
        <v>2100000</v>
      </c>
      <c r="H1484" s="228"/>
      <c r="I1484" s="228">
        <f>G1484+H1484</f>
        <v>2100000</v>
      </c>
      <c r="J1484" s="228"/>
      <c r="K1484" s="228">
        <f>I1484+J1484</f>
        <v>2100000</v>
      </c>
      <c r="L1484" s="229">
        <v>2000000</v>
      </c>
      <c r="M1484" s="229">
        <v>-2000000</v>
      </c>
      <c r="N1484" s="230">
        <f t="shared" ref="N1484:N1496" si="209">SUM(L1484:M1484)</f>
        <v>0</v>
      </c>
      <c r="O1484" s="230"/>
      <c r="P1484" s="230">
        <f t="shared" si="200"/>
        <v>0</v>
      </c>
      <c r="Q1484" s="230"/>
    </row>
    <row r="1485" spans="1:18">
      <c r="A1485" s="225"/>
      <c r="B1485" s="225" t="s">
        <v>1785</v>
      </c>
      <c r="C1485" s="240" t="s">
        <v>492</v>
      </c>
      <c r="D1485" s="255"/>
      <c r="E1485" s="255"/>
      <c r="F1485" s="228"/>
      <c r="G1485" s="228"/>
      <c r="H1485" s="228"/>
      <c r="I1485" s="228"/>
      <c r="J1485" s="228"/>
      <c r="K1485" s="228"/>
      <c r="L1485" s="229"/>
      <c r="M1485" s="229">
        <v>10000000</v>
      </c>
      <c r="N1485" s="230">
        <f t="shared" si="209"/>
        <v>10000000</v>
      </c>
      <c r="O1485" s="230"/>
      <c r="P1485" s="230">
        <f t="shared" si="200"/>
        <v>10000000</v>
      </c>
      <c r="Q1485" s="230"/>
    </row>
    <row r="1486" spans="1:18">
      <c r="A1486" s="225">
        <v>9</v>
      </c>
      <c r="B1486" s="225" t="s">
        <v>1786</v>
      </c>
      <c r="C1486" s="240" t="s">
        <v>492</v>
      </c>
      <c r="D1486" s="255"/>
      <c r="E1486" s="255"/>
      <c r="F1486" s="228"/>
      <c r="G1486" s="228">
        <v>0</v>
      </c>
      <c r="H1486" s="228">
        <v>10000000</v>
      </c>
      <c r="I1486" s="228">
        <f>G1486+H1486</f>
        <v>10000000</v>
      </c>
      <c r="J1486" s="228"/>
      <c r="K1486" s="228">
        <f>I1486+J1486</f>
        <v>10000000</v>
      </c>
      <c r="L1486" s="229">
        <v>10000000</v>
      </c>
      <c r="M1486" s="229"/>
      <c r="N1486" s="230">
        <f t="shared" si="209"/>
        <v>10000000</v>
      </c>
      <c r="O1486" s="230"/>
      <c r="P1486" s="230">
        <f t="shared" si="200"/>
        <v>10000000</v>
      </c>
      <c r="Q1486" s="230"/>
    </row>
    <row r="1487" spans="1:18">
      <c r="A1487" s="225">
        <v>3110499</v>
      </c>
      <c r="B1487" s="225" t="s">
        <v>1787</v>
      </c>
      <c r="C1487" s="240" t="s">
        <v>539</v>
      </c>
      <c r="D1487" s="255"/>
      <c r="E1487" s="255"/>
      <c r="F1487" s="228"/>
      <c r="G1487" s="228">
        <v>0</v>
      </c>
      <c r="H1487" s="228">
        <v>10000000</v>
      </c>
      <c r="I1487" s="228">
        <f>G1487+H1487</f>
        <v>10000000</v>
      </c>
      <c r="J1487" s="228"/>
      <c r="K1487" s="228">
        <f>I1487+J1487</f>
        <v>10000000</v>
      </c>
      <c r="L1487" s="229">
        <v>9786896</v>
      </c>
      <c r="M1487" s="229"/>
      <c r="N1487" s="230">
        <f t="shared" si="209"/>
        <v>9786896</v>
      </c>
      <c r="O1487" s="230"/>
      <c r="P1487" s="230">
        <f t="shared" si="200"/>
        <v>9786896</v>
      </c>
      <c r="Q1487" s="230"/>
    </row>
    <row r="1488" spans="1:18">
      <c r="A1488" s="225">
        <v>3110499</v>
      </c>
      <c r="B1488" s="283" t="s">
        <v>1788</v>
      </c>
      <c r="C1488" s="261" t="s">
        <v>627</v>
      </c>
      <c r="D1488" s="228"/>
      <c r="E1488" s="228"/>
      <c r="F1488" s="228"/>
      <c r="G1488" s="228"/>
      <c r="H1488" s="228"/>
      <c r="I1488" s="228"/>
      <c r="J1488" s="228"/>
      <c r="K1488" s="228"/>
      <c r="L1488" s="229"/>
      <c r="M1488" s="229">
        <v>3000000</v>
      </c>
      <c r="N1488" s="230">
        <f t="shared" si="209"/>
        <v>3000000</v>
      </c>
      <c r="O1488" s="230"/>
      <c r="P1488" s="230">
        <f t="shared" si="200"/>
        <v>3000000</v>
      </c>
      <c r="Q1488" s="230"/>
    </row>
    <row r="1489" spans="1:17">
      <c r="A1489" s="225">
        <v>3110499</v>
      </c>
      <c r="B1489" s="283" t="s">
        <v>1789</v>
      </c>
      <c r="C1489" s="261" t="s">
        <v>627</v>
      </c>
      <c r="D1489" s="228"/>
      <c r="E1489" s="228"/>
      <c r="F1489" s="228"/>
      <c r="G1489" s="228"/>
      <c r="H1489" s="228"/>
      <c r="I1489" s="228"/>
      <c r="J1489" s="228"/>
      <c r="K1489" s="228"/>
      <c r="L1489" s="229"/>
      <c r="M1489" s="229">
        <v>53000000</v>
      </c>
      <c r="N1489" s="230">
        <f t="shared" si="209"/>
        <v>53000000</v>
      </c>
      <c r="O1489" s="230">
        <v>-35000000</v>
      </c>
      <c r="P1489" s="230">
        <f t="shared" si="200"/>
        <v>18000000</v>
      </c>
      <c r="Q1489" s="230">
        <v>35000000</v>
      </c>
    </row>
    <row r="1490" spans="1:17">
      <c r="A1490" s="263"/>
      <c r="B1490" s="263" t="s">
        <v>230</v>
      </c>
      <c r="C1490" s="456"/>
      <c r="D1490" s="265">
        <f t="shared" ref="D1490:K1490" si="210">SUM(D1484:D1487)</f>
        <v>0</v>
      </c>
      <c r="E1490" s="265">
        <f t="shared" si="210"/>
        <v>2100000</v>
      </c>
      <c r="F1490" s="265">
        <f t="shared" si="210"/>
        <v>2100000</v>
      </c>
      <c r="G1490" s="265">
        <f t="shared" si="210"/>
        <v>2100000</v>
      </c>
      <c r="H1490" s="265">
        <f t="shared" si="210"/>
        <v>20000000</v>
      </c>
      <c r="I1490" s="265">
        <f t="shared" si="210"/>
        <v>22100000</v>
      </c>
      <c r="J1490" s="265">
        <f t="shared" si="210"/>
        <v>0</v>
      </c>
      <c r="K1490" s="265">
        <f t="shared" si="210"/>
        <v>22100000</v>
      </c>
      <c r="L1490" s="214">
        <f>SUM(L1484:L1489)</f>
        <v>21786896</v>
      </c>
      <c r="M1490" s="214">
        <f>SUM(M1484:M1489)</f>
        <v>64000000</v>
      </c>
      <c r="N1490" s="238">
        <f>SUM(N1484:N1489)</f>
        <v>85786896</v>
      </c>
      <c r="O1490" s="238">
        <f>SUM(O1484:O1489)</f>
        <v>-35000000</v>
      </c>
      <c r="P1490" s="238">
        <f t="shared" si="200"/>
        <v>50786896</v>
      </c>
      <c r="Q1490" s="238">
        <f>SUM(Q1484:Q1489)</f>
        <v>35000000</v>
      </c>
    </row>
    <row r="1491" spans="1:17">
      <c r="A1491" s="225">
        <v>3110400</v>
      </c>
      <c r="B1491" s="457" t="s">
        <v>1790</v>
      </c>
      <c r="C1491" s="457" t="s">
        <v>27</v>
      </c>
      <c r="D1491" s="448"/>
      <c r="E1491" s="448">
        <v>10000000</v>
      </c>
      <c r="F1491" s="228">
        <f>SUM(D1491:E1491)</f>
        <v>10000000</v>
      </c>
      <c r="G1491" s="228">
        <v>5000000</v>
      </c>
      <c r="H1491" s="228">
        <v>15000000</v>
      </c>
      <c r="I1491" s="228">
        <f>G1491+H1491</f>
        <v>20000000</v>
      </c>
      <c r="J1491" s="228"/>
      <c r="K1491" s="228">
        <f>I1491+J1491</f>
        <v>20000000</v>
      </c>
      <c r="L1491" s="229">
        <v>20000000</v>
      </c>
      <c r="M1491" s="229"/>
      <c r="N1491" s="230">
        <f t="shared" si="209"/>
        <v>20000000</v>
      </c>
      <c r="O1491" s="230">
        <v>-10000000</v>
      </c>
      <c r="P1491" s="230">
        <f t="shared" si="200"/>
        <v>10000000</v>
      </c>
      <c r="Q1491" s="230">
        <v>10000000</v>
      </c>
    </row>
    <row r="1492" spans="1:17">
      <c r="A1492" s="225">
        <v>3110400</v>
      </c>
      <c r="B1492" s="457" t="s">
        <v>1791</v>
      </c>
      <c r="C1492" s="457" t="s">
        <v>27</v>
      </c>
      <c r="D1492" s="448"/>
      <c r="E1492" s="448"/>
      <c r="F1492" s="228"/>
      <c r="G1492" s="228"/>
      <c r="H1492" s="228"/>
      <c r="I1492" s="228"/>
      <c r="J1492" s="228"/>
      <c r="K1492" s="228">
        <v>0</v>
      </c>
      <c r="L1492" s="229">
        <v>10000000</v>
      </c>
      <c r="M1492" s="229"/>
      <c r="N1492" s="230">
        <f t="shared" si="209"/>
        <v>10000000</v>
      </c>
      <c r="O1492" s="230">
        <v>-5000000</v>
      </c>
      <c r="P1492" s="230">
        <f t="shared" si="200"/>
        <v>5000000</v>
      </c>
      <c r="Q1492" s="230"/>
    </row>
    <row r="1493" spans="1:17">
      <c r="A1493" s="225">
        <v>3110400</v>
      </c>
      <c r="B1493" s="457" t="s">
        <v>1792</v>
      </c>
      <c r="C1493" s="457" t="s">
        <v>27</v>
      </c>
      <c r="D1493" s="448"/>
      <c r="E1493" s="448"/>
      <c r="F1493" s="228"/>
      <c r="G1493" s="228"/>
      <c r="H1493" s="228"/>
      <c r="I1493" s="228"/>
      <c r="J1493" s="228"/>
      <c r="K1493" s="228"/>
      <c r="L1493" s="229">
        <v>0</v>
      </c>
      <c r="M1493" s="229">
        <v>10000000</v>
      </c>
      <c r="N1493" s="230">
        <f t="shared" si="209"/>
        <v>10000000</v>
      </c>
      <c r="O1493" s="230">
        <v>-5000000</v>
      </c>
      <c r="P1493" s="230">
        <f t="shared" si="200"/>
        <v>5000000</v>
      </c>
      <c r="Q1493" s="230"/>
    </row>
    <row r="1494" spans="1:17">
      <c r="A1494" s="225">
        <v>3110400</v>
      </c>
      <c r="B1494" s="457" t="s">
        <v>1793</v>
      </c>
      <c r="C1494" s="457" t="s">
        <v>27</v>
      </c>
      <c r="D1494" s="448"/>
      <c r="E1494" s="448"/>
      <c r="F1494" s="228"/>
      <c r="G1494" s="228"/>
      <c r="H1494" s="228"/>
      <c r="I1494" s="228"/>
      <c r="J1494" s="228"/>
      <c r="K1494" s="228"/>
      <c r="L1494" s="229">
        <v>0</v>
      </c>
      <c r="M1494" s="229">
        <v>15000000</v>
      </c>
      <c r="N1494" s="230">
        <f t="shared" si="209"/>
        <v>15000000</v>
      </c>
      <c r="O1494" s="230"/>
      <c r="P1494" s="230">
        <f t="shared" si="200"/>
        <v>15000000</v>
      </c>
      <c r="Q1494" s="230"/>
    </row>
    <row r="1495" spans="1:17">
      <c r="A1495" s="225">
        <v>3110400</v>
      </c>
      <c r="B1495" s="457" t="s">
        <v>1794</v>
      </c>
      <c r="C1495" s="457" t="s">
        <v>27</v>
      </c>
      <c r="D1495" s="448"/>
      <c r="E1495" s="448"/>
      <c r="F1495" s="228"/>
      <c r="G1495" s="228"/>
      <c r="H1495" s="228"/>
      <c r="I1495" s="228"/>
      <c r="J1495" s="228"/>
      <c r="K1495" s="228"/>
      <c r="L1495" s="229">
        <v>0</v>
      </c>
      <c r="M1495" s="229">
        <v>4000000</v>
      </c>
      <c r="N1495" s="230">
        <f t="shared" si="209"/>
        <v>4000000</v>
      </c>
      <c r="O1495" s="230"/>
      <c r="P1495" s="230">
        <f t="shared" si="200"/>
        <v>4000000</v>
      </c>
      <c r="Q1495" s="230"/>
    </row>
    <row r="1496" spans="1:17">
      <c r="A1496" s="225">
        <v>3110400</v>
      </c>
      <c r="B1496" s="457" t="s">
        <v>1795</v>
      </c>
      <c r="C1496" s="457" t="s">
        <v>27</v>
      </c>
      <c r="D1496" s="448"/>
      <c r="E1496" s="448"/>
      <c r="F1496" s="228"/>
      <c r="G1496" s="228"/>
      <c r="H1496" s="228"/>
      <c r="I1496" s="228"/>
      <c r="J1496" s="228"/>
      <c r="K1496" s="228"/>
      <c r="L1496" s="229">
        <v>0</v>
      </c>
      <c r="M1496" s="229">
        <v>10000000</v>
      </c>
      <c r="N1496" s="230">
        <f t="shared" si="209"/>
        <v>10000000</v>
      </c>
      <c r="O1496" s="230">
        <v>-5000000</v>
      </c>
      <c r="P1496" s="230">
        <f t="shared" si="200"/>
        <v>5000000</v>
      </c>
      <c r="Q1496" s="230"/>
    </row>
    <row r="1497" spans="1:17">
      <c r="A1497" s="225">
        <v>3110400</v>
      </c>
      <c r="B1497" s="457" t="s">
        <v>1796</v>
      </c>
      <c r="C1497" s="457" t="s">
        <v>253</v>
      </c>
      <c r="D1497" s="448"/>
      <c r="E1497" s="448"/>
      <c r="F1497" s="228"/>
      <c r="G1497" s="228"/>
      <c r="H1497" s="228"/>
      <c r="I1497" s="228"/>
      <c r="J1497" s="228"/>
      <c r="K1497" s="228"/>
      <c r="L1497" s="229"/>
      <c r="M1497" s="229"/>
      <c r="N1497" s="230"/>
      <c r="O1497" s="230"/>
      <c r="P1497" s="230"/>
      <c r="Q1497" s="230">
        <v>4200000</v>
      </c>
    </row>
    <row r="1498" spans="1:17">
      <c r="A1498" s="225">
        <v>3110400</v>
      </c>
      <c r="B1498" s="457" t="s">
        <v>1797</v>
      </c>
      <c r="C1498" s="457" t="s">
        <v>446</v>
      </c>
      <c r="D1498" s="448"/>
      <c r="E1498" s="448"/>
      <c r="F1498" s="228"/>
      <c r="G1498" s="228"/>
      <c r="H1498" s="228"/>
      <c r="I1498" s="228"/>
      <c r="J1498" s="228"/>
      <c r="K1498" s="228"/>
      <c r="L1498" s="229"/>
      <c r="M1498" s="229"/>
      <c r="N1498" s="230"/>
      <c r="O1498" s="230"/>
      <c r="P1498" s="230"/>
      <c r="Q1498" s="230">
        <v>9303308</v>
      </c>
    </row>
    <row r="1499" spans="1:17">
      <c r="A1499" s="263"/>
      <c r="B1499" s="263" t="s">
        <v>230</v>
      </c>
      <c r="C1499" s="290"/>
      <c r="D1499" s="265">
        <f>SUM(D1491)</f>
        <v>0</v>
      </c>
      <c r="E1499" s="265">
        <f>SUM(E1491)</f>
        <v>10000000</v>
      </c>
      <c r="F1499" s="265">
        <f>SUM(F1491)</f>
        <v>10000000</v>
      </c>
      <c r="G1499" s="265">
        <f>SUM(G1491)</f>
        <v>5000000</v>
      </c>
      <c r="H1499" s="265">
        <f>SUM(H1491)</f>
        <v>15000000</v>
      </c>
      <c r="I1499" s="265">
        <f t="shared" ref="I1499:K1570" si="211">G1499+H1499</f>
        <v>20000000</v>
      </c>
      <c r="J1499" s="265">
        <f>SUM(J1491)</f>
        <v>0</v>
      </c>
      <c r="K1499" s="265">
        <f t="shared" ref="K1499" si="212">SUM(K1491)</f>
        <v>20000000</v>
      </c>
      <c r="L1499" s="214">
        <f>SUM(L1491:L1496)</f>
        <v>30000000</v>
      </c>
      <c r="M1499" s="214">
        <f>SUM(M1491:M1496)</f>
        <v>39000000</v>
      </c>
      <c r="N1499" s="238">
        <f t="shared" ref="N1499:O1499" si="213">SUM(N1491:N1496)</f>
        <v>69000000</v>
      </c>
      <c r="O1499" s="238">
        <f t="shared" si="213"/>
        <v>-25000000</v>
      </c>
      <c r="P1499" s="238">
        <f t="shared" ref="P1499:P1511" si="214">SUM(N1499,O1499)</f>
        <v>44000000</v>
      </c>
      <c r="Q1499" s="238">
        <f>SUM(Q1491:Q1498)</f>
        <v>23503308</v>
      </c>
    </row>
    <row r="1500" spans="1:17" ht="40.5">
      <c r="A1500" s="225">
        <v>3110504</v>
      </c>
      <c r="B1500" s="283" t="s">
        <v>1798</v>
      </c>
      <c r="C1500" s="342" t="s">
        <v>1799</v>
      </c>
      <c r="D1500" s="228">
        <v>15000000</v>
      </c>
      <c r="E1500" s="228"/>
      <c r="F1500" s="228">
        <f>SUM(D1500:E1500)</f>
        <v>15000000</v>
      </c>
      <c r="G1500" s="228">
        <v>11000000</v>
      </c>
      <c r="H1500" s="228"/>
      <c r="I1500" s="228">
        <f>G1500+H1500</f>
        <v>11000000</v>
      </c>
      <c r="J1500" s="228"/>
      <c r="K1500" s="228">
        <f>I1500+J1500</f>
        <v>11000000</v>
      </c>
      <c r="L1500" s="229">
        <v>6000000</v>
      </c>
      <c r="M1500" s="229"/>
      <c r="N1500" s="230">
        <f>SUM(L1500:M1500)</f>
        <v>6000000</v>
      </c>
      <c r="O1500" s="230"/>
      <c r="P1500" s="230">
        <f t="shared" si="214"/>
        <v>6000000</v>
      </c>
      <c r="Q1500" s="230"/>
    </row>
    <row r="1501" spans="1:17">
      <c r="A1501" s="225">
        <v>3110504</v>
      </c>
      <c r="B1501" s="226" t="s">
        <v>1800</v>
      </c>
      <c r="C1501" s="225" t="s">
        <v>268</v>
      </c>
      <c r="D1501" s="228">
        <v>50000000</v>
      </c>
      <c r="E1501" s="228"/>
      <c r="F1501" s="228">
        <f t="shared" ref="F1501:F1503" si="215">SUM(D1501:E1501)</f>
        <v>50000000</v>
      </c>
      <c r="G1501" s="228">
        <v>50000000</v>
      </c>
      <c r="H1501" s="228"/>
      <c r="I1501" s="228">
        <f t="shared" ref="I1501:I1502" si="216">G1501+H1501</f>
        <v>50000000</v>
      </c>
      <c r="J1501" s="228"/>
      <c r="K1501" s="228">
        <f t="shared" ref="K1501:K1502" si="217">I1501+J1501</f>
        <v>50000000</v>
      </c>
      <c r="L1501" s="229">
        <v>20000000</v>
      </c>
      <c r="M1501" s="229"/>
      <c r="N1501" s="230">
        <f t="shared" ref="N1501:N1558" si="218">SUM(L1501:M1501)</f>
        <v>20000000</v>
      </c>
      <c r="O1501" s="230"/>
      <c r="P1501" s="230">
        <f t="shared" si="214"/>
        <v>20000000</v>
      </c>
      <c r="Q1501" s="230"/>
    </row>
    <row r="1502" spans="1:17">
      <c r="A1502" s="225">
        <v>3110504</v>
      </c>
      <c r="B1502" s="283" t="s">
        <v>1801</v>
      </c>
      <c r="C1502" s="225" t="s">
        <v>268</v>
      </c>
      <c r="D1502" s="228">
        <v>15000000</v>
      </c>
      <c r="E1502" s="228"/>
      <c r="F1502" s="228">
        <f t="shared" si="215"/>
        <v>15000000</v>
      </c>
      <c r="G1502" s="228">
        <v>7500000</v>
      </c>
      <c r="H1502" s="228"/>
      <c r="I1502" s="228">
        <f t="shared" si="216"/>
        <v>7500000</v>
      </c>
      <c r="J1502" s="228"/>
      <c r="K1502" s="228">
        <f t="shared" si="217"/>
        <v>7500000</v>
      </c>
      <c r="L1502" s="256">
        <v>6500000</v>
      </c>
      <c r="M1502" s="256"/>
      <c r="N1502" s="230">
        <f t="shared" si="218"/>
        <v>6500000</v>
      </c>
      <c r="O1502" s="230"/>
      <c r="P1502" s="230">
        <f t="shared" si="214"/>
        <v>6500000</v>
      </c>
      <c r="Q1502" s="230"/>
    </row>
    <row r="1503" spans="1:17">
      <c r="A1503" s="225">
        <v>3110504</v>
      </c>
      <c r="B1503" s="458" t="s">
        <v>1802</v>
      </c>
      <c r="C1503" s="457" t="s">
        <v>539</v>
      </c>
      <c r="D1503" s="228"/>
      <c r="E1503" s="228">
        <v>8000000</v>
      </c>
      <c r="F1503" s="228">
        <f t="shared" si="215"/>
        <v>8000000</v>
      </c>
      <c r="G1503" s="228">
        <v>8000000</v>
      </c>
      <c r="H1503" s="228"/>
      <c r="I1503" s="228">
        <f t="shared" ref="I1503" si="219">G1503+H1503</f>
        <v>8000000</v>
      </c>
      <c r="J1503" s="228"/>
      <c r="K1503" s="228">
        <f t="shared" ref="K1503" si="220">I1503+J1503</f>
        <v>8000000</v>
      </c>
      <c r="L1503" s="459">
        <v>4000000</v>
      </c>
      <c r="M1503" s="459"/>
      <c r="N1503" s="230">
        <f t="shared" si="218"/>
        <v>4000000</v>
      </c>
      <c r="O1503" s="403"/>
      <c r="P1503" s="230">
        <f t="shared" si="214"/>
        <v>4000000</v>
      </c>
      <c r="Q1503" s="230"/>
    </row>
    <row r="1504" spans="1:17">
      <c r="A1504" s="225">
        <v>3110504</v>
      </c>
      <c r="B1504" s="458" t="s">
        <v>1803</v>
      </c>
      <c r="C1504" s="457" t="s">
        <v>516</v>
      </c>
      <c r="D1504" s="228"/>
      <c r="E1504" s="228"/>
      <c r="F1504" s="228"/>
      <c r="G1504" s="228"/>
      <c r="H1504" s="228"/>
      <c r="I1504" s="228"/>
      <c r="J1504" s="228"/>
      <c r="K1504" s="228">
        <v>0</v>
      </c>
      <c r="L1504" s="459">
        <v>2000000</v>
      </c>
      <c r="M1504" s="459"/>
      <c r="N1504" s="230">
        <f t="shared" si="218"/>
        <v>2000000</v>
      </c>
      <c r="O1504" s="403"/>
      <c r="P1504" s="230">
        <f t="shared" si="214"/>
        <v>2000000</v>
      </c>
      <c r="Q1504" s="230"/>
    </row>
    <row r="1505" spans="1:17">
      <c r="A1505" s="225">
        <v>3110504</v>
      </c>
      <c r="B1505" s="283" t="s">
        <v>1804</v>
      </c>
      <c r="C1505" s="342" t="s">
        <v>245</v>
      </c>
      <c r="D1505" s="228"/>
      <c r="E1505" s="228"/>
      <c r="F1505" s="228"/>
      <c r="G1505" s="228"/>
      <c r="H1505" s="228"/>
      <c r="I1505" s="228"/>
      <c r="J1505" s="228"/>
      <c r="K1505" s="228"/>
      <c r="L1505" s="459">
        <v>2000000</v>
      </c>
      <c r="M1505" s="459"/>
      <c r="N1505" s="230">
        <f t="shared" si="218"/>
        <v>2000000</v>
      </c>
      <c r="O1505" s="403"/>
      <c r="P1505" s="230">
        <f t="shared" si="214"/>
        <v>2000000</v>
      </c>
      <c r="Q1505" s="230"/>
    </row>
    <row r="1506" spans="1:17" ht="40.5">
      <c r="A1506" s="225">
        <v>3111402</v>
      </c>
      <c r="B1506" s="283" t="s">
        <v>1805</v>
      </c>
      <c r="C1506" s="460" t="s">
        <v>1806</v>
      </c>
      <c r="D1506" s="228"/>
      <c r="E1506" s="228"/>
      <c r="F1506" s="228"/>
      <c r="G1506" s="228"/>
      <c r="H1506" s="228"/>
      <c r="I1506" s="228"/>
      <c r="J1506" s="228"/>
      <c r="K1506" s="228"/>
      <c r="L1506" s="459"/>
      <c r="M1506" s="459"/>
      <c r="N1506" s="230">
        <v>0</v>
      </c>
      <c r="O1506" s="230">
        <v>6200000</v>
      </c>
      <c r="P1506" s="230">
        <f t="shared" si="214"/>
        <v>6200000</v>
      </c>
      <c r="Q1506" s="230"/>
    </row>
    <row r="1507" spans="1:17">
      <c r="A1507" s="225"/>
      <c r="B1507" s="283" t="s">
        <v>1807</v>
      </c>
      <c r="C1507" s="342" t="s">
        <v>446</v>
      </c>
      <c r="D1507" s="228"/>
      <c r="E1507" s="228"/>
      <c r="F1507" s="228"/>
      <c r="G1507" s="228"/>
      <c r="H1507" s="228"/>
      <c r="I1507" s="228"/>
      <c r="J1507" s="228"/>
      <c r="K1507" s="228"/>
      <c r="L1507" s="459"/>
      <c r="M1507" s="459"/>
      <c r="N1507" s="230">
        <v>0</v>
      </c>
      <c r="O1507" s="230">
        <v>2300000</v>
      </c>
      <c r="P1507" s="230">
        <f t="shared" si="214"/>
        <v>2300000</v>
      </c>
      <c r="Q1507" s="230"/>
    </row>
    <row r="1508" spans="1:17">
      <c r="A1508" s="254">
        <v>3111504</v>
      </c>
      <c r="B1508" s="239" t="s">
        <v>1808</v>
      </c>
      <c r="C1508" s="254"/>
      <c r="D1508" s="260"/>
      <c r="E1508" s="260"/>
      <c r="F1508" s="228">
        <f t="shared" ref="F1508" si="221">SUM(D1508:E1508)</f>
        <v>0</v>
      </c>
      <c r="G1508" s="228"/>
      <c r="H1508" s="228"/>
      <c r="I1508" s="228"/>
      <c r="J1508" s="228"/>
      <c r="K1508" s="228"/>
      <c r="L1508" s="229"/>
      <c r="M1508" s="229"/>
      <c r="N1508" s="230"/>
      <c r="O1508" s="230"/>
      <c r="P1508" s="230">
        <f t="shared" si="214"/>
        <v>0</v>
      </c>
      <c r="Q1508" s="230"/>
    </row>
    <row r="1509" spans="1:17">
      <c r="A1509" s="225">
        <v>3111504</v>
      </c>
      <c r="B1509" s="226" t="s">
        <v>1809</v>
      </c>
      <c r="C1509" s="225" t="s">
        <v>539</v>
      </c>
      <c r="D1509" s="228"/>
      <c r="E1509" s="228"/>
      <c r="F1509" s="228"/>
      <c r="G1509" s="228"/>
      <c r="H1509" s="228"/>
      <c r="I1509" s="228"/>
      <c r="J1509" s="228"/>
      <c r="K1509" s="228"/>
      <c r="L1509" s="229">
        <v>0</v>
      </c>
      <c r="M1509" s="229">
        <v>15000000</v>
      </c>
      <c r="N1509" s="230">
        <f t="shared" ref="N1509" si="222">SUM(L1509:M1509)</f>
        <v>15000000</v>
      </c>
      <c r="O1509" s="230"/>
      <c r="P1509" s="230">
        <f t="shared" si="214"/>
        <v>15000000</v>
      </c>
      <c r="Q1509" s="230"/>
    </row>
    <row r="1510" spans="1:17">
      <c r="A1510" s="225">
        <v>3111504</v>
      </c>
      <c r="B1510" s="226" t="s">
        <v>1810</v>
      </c>
      <c r="C1510" s="225" t="s">
        <v>251</v>
      </c>
      <c r="D1510" s="228"/>
      <c r="E1510" s="228"/>
      <c r="F1510" s="228"/>
      <c r="G1510" s="228"/>
      <c r="H1510" s="228"/>
      <c r="I1510" s="228"/>
      <c r="J1510" s="228"/>
      <c r="K1510" s="228"/>
      <c r="L1510" s="229">
        <v>0</v>
      </c>
      <c r="M1510" s="229">
        <v>5000000</v>
      </c>
      <c r="N1510" s="230">
        <f t="shared" si="218"/>
        <v>5000000</v>
      </c>
      <c r="O1510" s="230"/>
      <c r="P1510" s="230">
        <f t="shared" si="214"/>
        <v>5000000</v>
      </c>
      <c r="Q1510" s="230"/>
    </row>
    <row r="1511" spans="1:17">
      <c r="A1511" s="225">
        <v>3111504</v>
      </c>
      <c r="B1511" s="226" t="s">
        <v>1811</v>
      </c>
      <c r="C1511" s="225" t="s">
        <v>245</v>
      </c>
      <c r="D1511" s="228"/>
      <c r="E1511" s="228"/>
      <c r="F1511" s="228"/>
      <c r="G1511" s="228"/>
      <c r="H1511" s="228"/>
      <c r="I1511" s="228"/>
      <c r="J1511" s="228"/>
      <c r="K1511" s="228"/>
      <c r="L1511" s="229">
        <v>0</v>
      </c>
      <c r="M1511" s="229">
        <v>5000000</v>
      </c>
      <c r="N1511" s="230">
        <f t="shared" si="218"/>
        <v>5000000</v>
      </c>
      <c r="O1511" s="230"/>
      <c r="P1511" s="230">
        <f t="shared" si="214"/>
        <v>5000000</v>
      </c>
      <c r="Q1511" s="230"/>
    </row>
    <row r="1512" spans="1:17">
      <c r="A1512" s="225">
        <v>3111504</v>
      </c>
      <c r="B1512" s="226" t="s">
        <v>1812</v>
      </c>
      <c r="C1512" s="225" t="s">
        <v>237</v>
      </c>
      <c r="D1512" s="228"/>
      <c r="E1512" s="228"/>
      <c r="F1512" s="228"/>
      <c r="G1512" s="228"/>
      <c r="H1512" s="228"/>
      <c r="I1512" s="228"/>
      <c r="J1512" s="228"/>
      <c r="K1512" s="228"/>
      <c r="L1512" s="229">
        <v>0</v>
      </c>
      <c r="M1512" s="229">
        <v>5000000</v>
      </c>
      <c r="N1512" s="230">
        <f t="shared" si="218"/>
        <v>5000000</v>
      </c>
      <c r="O1512" s="230"/>
      <c r="P1512" s="230">
        <f t="shared" ref="P1512:P1572" si="223">SUM(N1512,O1512)</f>
        <v>5000000</v>
      </c>
      <c r="Q1512" s="230"/>
    </row>
    <row r="1513" spans="1:17">
      <c r="A1513" s="225">
        <v>3111504</v>
      </c>
      <c r="B1513" s="226" t="s">
        <v>1813</v>
      </c>
      <c r="C1513" s="225" t="s">
        <v>692</v>
      </c>
      <c r="D1513" s="228"/>
      <c r="E1513" s="228"/>
      <c r="F1513" s="228"/>
      <c r="G1513" s="228"/>
      <c r="H1513" s="228"/>
      <c r="I1513" s="228"/>
      <c r="J1513" s="228"/>
      <c r="K1513" s="228"/>
      <c r="L1513" s="229">
        <v>0</v>
      </c>
      <c r="M1513" s="229">
        <v>5000000</v>
      </c>
      <c r="N1513" s="230">
        <f t="shared" si="218"/>
        <v>5000000</v>
      </c>
      <c r="O1513" s="230"/>
      <c r="P1513" s="230">
        <f t="shared" si="223"/>
        <v>5000000</v>
      </c>
      <c r="Q1513" s="230"/>
    </row>
    <row r="1514" spans="1:17">
      <c r="A1514" s="225">
        <v>3111504</v>
      </c>
      <c r="B1514" s="226" t="s">
        <v>1814</v>
      </c>
      <c r="C1514" s="225" t="s">
        <v>744</v>
      </c>
      <c r="D1514" s="228"/>
      <c r="E1514" s="228"/>
      <c r="F1514" s="228"/>
      <c r="G1514" s="228"/>
      <c r="H1514" s="228"/>
      <c r="I1514" s="228"/>
      <c r="J1514" s="228"/>
      <c r="K1514" s="228"/>
      <c r="L1514" s="229">
        <v>0</v>
      </c>
      <c r="M1514" s="229">
        <v>5000000</v>
      </c>
      <c r="N1514" s="230">
        <f t="shared" si="218"/>
        <v>5000000</v>
      </c>
      <c r="O1514" s="230"/>
      <c r="P1514" s="230">
        <f t="shared" si="223"/>
        <v>5000000</v>
      </c>
      <c r="Q1514" s="230"/>
    </row>
    <row r="1515" spans="1:17">
      <c r="A1515" s="225">
        <v>3111504</v>
      </c>
      <c r="B1515" s="226" t="s">
        <v>1815</v>
      </c>
      <c r="C1515" s="225" t="s">
        <v>754</v>
      </c>
      <c r="D1515" s="228"/>
      <c r="E1515" s="228"/>
      <c r="F1515" s="228"/>
      <c r="G1515" s="228"/>
      <c r="H1515" s="228"/>
      <c r="I1515" s="228"/>
      <c r="J1515" s="228"/>
      <c r="K1515" s="228"/>
      <c r="L1515" s="229">
        <v>0</v>
      </c>
      <c r="M1515" s="229">
        <v>5000000</v>
      </c>
      <c r="N1515" s="230">
        <f t="shared" si="218"/>
        <v>5000000</v>
      </c>
      <c r="O1515" s="230"/>
      <c r="P1515" s="230">
        <f t="shared" si="223"/>
        <v>5000000</v>
      </c>
      <c r="Q1515" s="230"/>
    </row>
    <row r="1516" spans="1:17">
      <c r="A1516" s="225">
        <v>3111504</v>
      </c>
      <c r="B1516" s="226" t="s">
        <v>1816</v>
      </c>
      <c r="C1516" s="225" t="s">
        <v>516</v>
      </c>
      <c r="D1516" s="228"/>
      <c r="E1516" s="228"/>
      <c r="F1516" s="228"/>
      <c r="G1516" s="228"/>
      <c r="H1516" s="228"/>
      <c r="I1516" s="228"/>
      <c r="J1516" s="228"/>
      <c r="K1516" s="228"/>
      <c r="L1516" s="229">
        <v>0</v>
      </c>
      <c r="M1516" s="229">
        <v>10000000</v>
      </c>
      <c r="N1516" s="230">
        <f t="shared" si="218"/>
        <v>10000000</v>
      </c>
      <c r="O1516" s="230"/>
      <c r="P1516" s="230">
        <f t="shared" si="223"/>
        <v>10000000</v>
      </c>
      <c r="Q1516" s="230"/>
    </row>
    <row r="1517" spans="1:17">
      <c r="A1517" s="225">
        <v>3111504</v>
      </c>
      <c r="B1517" s="226" t="s">
        <v>1817</v>
      </c>
      <c r="C1517" s="225" t="s">
        <v>239</v>
      </c>
      <c r="D1517" s="228"/>
      <c r="E1517" s="228"/>
      <c r="F1517" s="228"/>
      <c r="G1517" s="228"/>
      <c r="H1517" s="228"/>
      <c r="I1517" s="228"/>
      <c r="J1517" s="228"/>
      <c r="K1517" s="228"/>
      <c r="L1517" s="229">
        <v>0</v>
      </c>
      <c r="M1517" s="229">
        <v>5000000</v>
      </c>
      <c r="N1517" s="230">
        <f t="shared" si="218"/>
        <v>5000000</v>
      </c>
      <c r="O1517" s="230"/>
      <c r="P1517" s="230">
        <f t="shared" si="223"/>
        <v>5000000</v>
      </c>
      <c r="Q1517" s="230"/>
    </row>
    <row r="1518" spans="1:17">
      <c r="A1518" s="225">
        <v>3111504</v>
      </c>
      <c r="B1518" s="226" t="s">
        <v>1818</v>
      </c>
      <c r="C1518" s="225" t="s">
        <v>449</v>
      </c>
      <c r="D1518" s="228"/>
      <c r="E1518" s="228"/>
      <c r="F1518" s="228"/>
      <c r="G1518" s="228"/>
      <c r="H1518" s="228"/>
      <c r="I1518" s="228"/>
      <c r="J1518" s="228"/>
      <c r="K1518" s="228"/>
      <c r="L1518" s="229">
        <v>0</v>
      </c>
      <c r="M1518" s="229">
        <v>5000000</v>
      </c>
      <c r="N1518" s="230">
        <f t="shared" si="218"/>
        <v>5000000</v>
      </c>
      <c r="O1518" s="230"/>
      <c r="P1518" s="230">
        <f t="shared" si="223"/>
        <v>5000000</v>
      </c>
      <c r="Q1518" s="230"/>
    </row>
    <row r="1519" spans="1:17">
      <c r="A1519" s="225">
        <v>3111504</v>
      </c>
      <c r="B1519" s="226" t="s">
        <v>1819</v>
      </c>
      <c r="C1519" s="225" t="s">
        <v>397</v>
      </c>
      <c r="D1519" s="228"/>
      <c r="E1519" s="228"/>
      <c r="F1519" s="228"/>
      <c r="G1519" s="228"/>
      <c r="H1519" s="228"/>
      <c r="I1519" s="228"/>
      <c r="J1519" s="228"/>
      <c r="K1519" s="228"/>
      <c r="L1519" s="229">
        <v>0</v>
      </c>
      <c r="M1519" s="229">
        <v>5000000</v>
      </c>
      <c r="N1519" s="230">
        <f t="shared" si="218"/>
        <v>5000000</v>
      </c>
      <c r="O1519" s="230"/>
      <c r="P1519" s="230">
        <f t="shared" si="223"/>
        <v>5000000</v>
      </c>
      <c r="Q1519" s="230"/>
    </row>
    <row r="1520" spans="1:17">
      <c r="A1520" s="225">
        <v>3111504</v>
      </c>
      <c r="B1520" s="226" t="s">
        <v>1820</v>
      </c>
      <c r="C1520" s="225" t="s">
        <v>639</v>
      </c>
      <c r="D1520" s="228"/>
      <c r="E1520" s="228"/>
      <c r="F1520" s="228"/>
      <c r="G1520" s="228"/>
      <c r="H1520" s="228"/>
      <c r="I1520" s="228"/>
      <c r="J1520" s="228"/>
      <c r="K1520" s="228"/>
      <c r="L1520" s="229">
        <v>0</v>
      </c>
      <c r="M1520" s="229">
        <v>5000000</v>
      </c>
      <c r="N1520" s="230">
        <f t="shared" si="218"/>
        <v>5000000</v>
      </c>
      <c r="O1520" s="230"/>
      <c r="P1520" s="230">
        <f t="shared" si="223"/>
        <v>5000000</v>
      </c>
      <c r="Q1520" s="230"/>
    </row>
    <row r="1521" spans="1:17">
      <c r="A1521" s="225">
        <v>3111504</v>
      </c>
      <c r="B1521" s="226" t="s">
        <v>1821</v>
      </c>
      <c r="C1521" s="225" t="s">
        <v>253</v>
      </c>
      <c r="D1521" s="228"/>
      <c r="E1521" s="228"/>
      <c r="F1521" s="228"/>
      <c r="G1521" s="228"/>
      <c r="H1521" s="228"/>
      <c r="I1521" s="228"/>
      <c r="J1521" s="228"/>
      <c r="K1521" s="228"/>
      <c r="L1521" s="229">
        <v>0</v>
      </c>
      <c r="M1521" s="229">
        <v>5000000</v>
      </c>
      <c r="N1521" s="230">
        <f t="shared" si="218"/>
        <v>5000000</v>
      </c>
      <c r="O1521" s="230"/>
      <c r="P1521" s="230">
        <f t="shared" si="223"/>
        <v>5000000</v>
      </c>
      <c r="Q1521" s="230"/>
    </row>
    <row r="1522" spans="1:17">
      <c r="A1522" s="225">
        <v>3111504</v>
      </c>
      <c r="B1522" s="226" t="s">
        <v>1822</v>
      </c>
      <c r="C1522" s="225" t="s">
        <v>611</v>
      </c>
      <c r="D1522" s="228"/>
      <c r="E1522" s="228"/>
      <c r="F1522" s="228"/>
      <c r="G1522" s="228"/>
      <c r="H1522" s="228"/>
      <c r="I1522" s="228"/>
      <c r="J1522" s="228"/>
      <c r="K1522" s="228"/>
      <c r="L1522" s="229">
        <v>0</v>
      </c>
      <c r="M1522" s="229">
        <v>5000000</v>
      </c>
      <c r="N1522" s="230">
        <f t="shared" si="218"/>
        <v>5000000</v>
      </c>
      <c r="O1522" s="230"/>
      <c r="P1522" s="230">
        <f t="shared" si="223"/>
        <v>5000000</v>
      </c>
      <c r="Q1522" s="230"/>
    </row>
    <row r="1523" spans="1:17">
      <c r="A1523" s="225">
        <v>3111504</v>
      </c>
      <c r="B1523" s="226" t="s">
        <v>1823</v>
      </c>
      <c r="C1523" s="225" t="s">
        <v>611</v>
      </c>
      <c r="D1523" s="228"/>
      <c r="E1523" s="228"/>
      <c r="F1523" s="228"/>
      <c r="G1523" s="228"/>
      <c r="H1523" s="228"/>
      <c r="I1523" s="228"/>
      <c r="J1523" s="228"/>
      <c r="K1523" s="228"/>
      <c r="L1523" s="229">
        <v>0</v>
      </c>
      <c r="M1523" s="229">
        <v>5000000</v>
      </c>
      <c r="N1523" s="230">
        <f t="shared" si="218"/>
        <v>5000000</v>
      </c>
      <c r="O1523" s="230"/>
      <c r="P1523" s="230">
        <f t="shared" si="223"/>
        <v>5000000</v>
      </c>
      <c r="Q1523" s="230"/>
    </row>
    <row r="1524" spans="1:17">
      <c r="A1524" s="225">
        <v>3111504</v>
      </c>
      <c r="B1524" s="226" t="s">
        <v>1824</v>
      </c>
      <c r="C1524" s="225" t="s">
        <v>334</v>
      </c>
      <c r="D1524" s="228"/>
      <c r="E1524" s="228"/>
      <c r="F1524" s="228"/>
      <c r="G1524" s="228"/>
      <c r="H1524" s="228"/>
      <c r="I1524" s="228"/>
      <c r="J1524" s="228"/>
      <c r="K1524" s="228"/>
      <c r="L1524" s="229">
        <v>0</v>
      </c>
      <c r="M1524" s="229">
        <v>5000000</v>
      </c>
      <c r="N1524" s="230">
        <f t="shared" si="218"/>
        <v>5000000</v>
      </c>
      <c r="O1524" s="230"/>
      <c r="P1524" s="230">
        <f t="shared" si="223"/>
        <v>5000000</v>
      </c>
      <c r="Q1524" s="230"/>
    </row>
    <row r="1525" spans="1:17">
      <c r="A1525" s="225">
        <v>3111504</v>
      </c>
      <c r="B1525" s="226" t="s">
        <v>1825</v>
      </c>
      <c r="C1525" s="225" t="s">
        <v>334</v>
      </c>
      <c r="D1525" s="228"/>
      <c r="E1525" s="228"/>
      <c r="F1525" s="228"/>
      <c r="G1525" s="228"/>
      <c r="H1525" s="228"/>
      <c r="I1525" s="228"/>
      <c r="J1525" s="228"/>
      <c r="K1525" s="228"/>
      <c r="L1525" s="229">
        <v>0</v>
      </c>
      <c r="M1525" s="229">
        <v>5000000</v>
      </c>
      <c r="N1525" s="230">
        <f t="shared" si="218"/>
        <v>5000000</v>
      </c>
      <c r="O1525" s="230"/>
      <c r="P1525" s="230">
        <f t="shared" si="223"/>
        <v>5000000</v>
      </c>
      <c r="Q1525" s="230"/>
    </row>
    <row r="1526" spans="1:17">
      <c r="A1526" s="225">
        <v>3111504</v>
      </c>
      <c r="B1526" s="226" t="s">
        <v>1826</v>
      </c>
      <c r="C1526" s="225" t="s">
        <v>259</v>
      </c>
      <c r="D1526" s="228"/>
      <c r="E1526" s="228"/>
      <c r="F1526" s="228"/>
      <c r="G1526" s="228"/>
      <c r="H1526" s="228"/>
      <c r="I1526" s="228"/>
      <c r="J1526" s="228"/>
      <c r="K1526" s="228"/>
      <c r="L1526" s="229">
        <v>0</v>
      </c>
      <c r="M1526" s="229">
        <v>5000000</v>
      </c>
      <c r="N1526" s="230">
        <f t="shared" si="218"/>
        <v>5000000</v>
      </c>
      <c r="O1526" s="230"/>
      <c r="P1526" s="230">
        <f t="shared" si="223"/>
        <v>5000000</v>
      </c>
      <c r="Q1526" s="230"/>
    </row>
    <row r="1527" spans="1:17">
      <c r="A1527" s="225">
        <v>3111504</v>
      </c>
      <c r="B1527" s="226" t="s">
        <v>1827</v>
      </c>
      <c r="C1527" s="225" t="s">
        <v>332</v>
      </c>
      <c r="D1527" s="228"/>
      <c r="E1527" s="228"/>
      <c r="F1527" s="228"/>
      <c r="G1527" s="228"/>
      <c r="H1527" s="228"/>
      <c r="I1527" s="228"/>
      <c r="J1527" s="228"/>
      <c r="K1527" s="228"/>
      <c r="L1527" s="229">
        <v>0</v>
      </c>
      <c r="M1527" s="229">
        <v>5000000</v>
      </c>
      <c r="N1527" s="230">
        <f t="shared" si="218"/>
        <v>5000000</v>
      </c>
      <c r="O1527" s="230"/>
      <c r="P1527" s="230">
        <f t="shared" si="223"/>
        <v>5000000</v>
      </c>
      <c r="Q1527" s="230"/>
    </row>
    <row r="1528" spans="1:17">
      <c r="A1528" s="225">
        <v>3111504</v>
      </c>
      <c r="B1528" s="226" t="s">
        <v>1828</v>
      </c>
      <c r="C1528" s="225" t="s">
        <v>332</v>
      </c>
      <c r="D1528" s="228"/>
      <c r="E1528" s="228"/>
      <c r="F1528" s="228"/>
      <c r="G1528" s="228"/>
      <c r="H1528" s="228"/>
      <c r="I1528" s="228"/>
      <c r="J1528" s="228"/>
      <c r="K1528" s="228"/>
      <c r="L1528" s="229">
        <v>0</v>
      </c>
      <c r="M1528" s="229">
        <v>5000000</v>
      </c>
      <c r="N1528" s="230">
        <f t="shared" si="218"/>
        <v>5000000</v>
      </c>
      <c r="O1528" s="230"/>
      <c r="P1528" s="230">
        <f t="shared" si="223"/>
        <v>5000000</v>
      </c>
      <c r="Q1528" s="230"/>
    </row>
    <row r="1529" spans="1:17">
      <c r="A1529" s="225">
        <v>3111504</v>
      </c>
      <c r="B1529" s="226" t="s">
        <v>1829</v>
      </c>
      <c r="C1529" s="225" t="s">
        <v>403</v>
      </c>
      <c r="D1529" s="228"/>
      <c r="E1529" s="228"/>
      <c r="F1529" s="228"/>
      <c r="G1529" s="228"/>
      <c r="H1529" s="228"/>
      <c r="I1529" s="228"/>
      <c r="J1529" s="228"/>
      <c r="K1529" s="228"/>
      <c r="L1529" s="229">
        <v>0</v>
      </c>
      <c r="M1529" s="229">
        <v>5000000</v>
      </c>
      <c r="N1529" s="230">
        <f t="shared" si="218"/>
        <v>5000000</v>
      </c>
      <c r="O1529" s="230"/>
      <c r="P1529" s="230">
        <f t="shared" si="223"/>
        <v>5000000</v>
      </c>
      <c r="Q1529" s="230"/>
    </row>
    <row r="1530" spans="1:17">
      <c r="A1530" s="225">
        <v>3111504</v>
      </c>
      <c r="B1530" s="226" t="s">
        <v>1830</v>
      </c>
      <c r="C1530" s="225" t="s">
        <v>255</v>
      </c>
      <c r="D1530" s="228"/>
      <c r="E1530" s="228"/>
      <c r="F1530" s="228"/>
      <c r="G1530" s="228"/>
      <c r="H1530" s="228">
        <v>3500000</v>
      </c>
      <c r="I1530" s="228">
        <f t="shared" si="211"/>
        <v>3500000</v>
      </c>
      <c r="J1530" s="228"/>
      <c r="K1530" s="352">
        <f t="shared" si="211"/>
        <v>3500000</v>
      </c>
      <c r="L1530" s="459">
        <v>3500000</v>
      </c>
      <c r="M1530" s="459"/>
      <c r="N1530" s="230">
        <f t="shared" si="218"/>
        <v>3500000</v>
      </c>
      <c r="O1530" s="403"/>
      <c r="P1530" s="230">
        <f t="shared" si="223"/>
        <v>3500000</v>
      </c>
      <c r="Q1530" s="230"/>
    </row>
    <row r="1531" spans="1:17">
      <c r="A1531" s="225">
        <v>3111504</v>
      </c>
      <c r="B1531" s="226" t="s">
        <v>1831</v>
      </c>
      <c r="C1531" s="225" t="s">
        <v>412</v>
      </c>
      <c r="D1531" s="228"/>
      <c r="E1531" s="228"/>
      <c r="F1531" s="228"/>
      <c r="G1531" s="228"/>
      <c r="H1531" s="228">
        <v>2000000</v>
      </c>
      <c r="I1531" s="228">
        <f t="shared" si="211"/>
        <v>2000000</v>
      </c>
      <c r="J1531" s="228"/>
      <c r="K1531" s="352">
        <f t="shared" si="211"/>
        <v>2000000</v>
      </c>
      <c r="L1531" s="459">
        <v>1917579</v>
      </c>
      <c r="M1531" s="459"/>
      <c r="N1531" s="230">
        <f t="shared" si="218"/>
        <v>1917579</v>
      </c>
      <c r="O1531" s="403"/>
      <c r="P1531" s="230">
        <f t="shared" si="223"/>
        <v>1917579</v>
      </c>
      <c r="Q1531" s="230"/>
    </row>
    <row r="1532" spans="1:17">
      <c r="A1532" s="225">
        <v>3110504</v>
      </c>
      <c r="B1532" s="259" t="s">
        <v>1832</v>
      </c>
      <c r="C1532" s="270" t="s">
        <v>818</v>
      </c>
      <c r="D1532" s="287"/>
      <c r="E1532" s="287"/>
      <c r="F1532" s="287"/>
      <c r="G1532" s="287"/>
      <c r="H1532" s="287"/>
      <c r="I1532" s="287"/>
      <c r="J1532" s="287"/>
      <c r="K1532" s="287"/>
      <c r="L1532" s="459">
        <v>2000000</v>
      </c>
      <c r="M1532" s="459"/>
      <c r="N1532" s="230">
        <f t="shared" si="218"/>
        <v>2000000</v>
      </c>
      <c r="O1532" s="403"/>
      <c r="P1532" s="230">
        <f t="shared" si="223"/>
        <v>2000000</v>
      </c>
      <c r="Q1532" s="230"/>
    </row>
    <row r="1533" spans="1:17">
      <c r="A1533" s="225">
        <v>3110504</v>
      </c>
      <c r="B1533" s="270" t="s">
        <v>1833</v>
      </c>
      <c r="C1533" s="283" t="s">
        <v>541</v>
      </c>
      <c r="D1533" s="287"/>
      <c r="E1533" s="287"/>
      <c r="F1533" s="287"/>
      <c r="G1533" s="287"/>
      <c r="H1533" s="287"/>
      <c r="I1533" s="287"/>
      <c r="J1533" s="287"/>
      <c r="K1533" s="287"/>
      <c r="L1533" s="459">
        <v>3000000</v>
      </c>
      <c r="M1533" s="459"/>
      <c r="N1533" s="230">
        <f t="shared" si="218"/>
        <v>3000000</v>
      </c>
      <c r="O1533" s="403"/>
      <c r="P1533" s="230">
        <f t="shared" si="223"/>
        <v>3000000</v>
      </c>
      <c r="Q1533" s="230"/>
    </row>
    <row r="1534" spans="1:17">
      <c r="A1534" s="225">
        <v>3110504</v>
      </c>
      <c r="B1534" s="270" t="s">
        <v>1834</v>
      </c>
      <c r="C1534" s="283" t="s">
        <v>541</v>
      </c>
      <c r="D1534" s="287"/>
      <c r="E1534" s="287"/>
      <c r="F1534" s="287"/>
      <c r="G1534" s="287"/>
      <c r="H1534" s="287"/>
      <c r="I1534" s="287"/>
      <c r="J1534" s="287"/>
      <c r="K1534" s="287"/>
      <c r="L1534" s="459">
        <v>4000000</v>
      </c>
      <c r="M1534" s="459"/>
      <c r="N1534" s="230">
        <f t="shared" si="218"/>
        <v>4000000</v>
      </c>
      <c r="O1534" s="403"/>
      <c r="P1534" s="230">
        <f t="shared" si="223"/>
        <v>4000000</v>
      </c>
      <c r="Q1534" s="230"/>
    </row>
    <row r="1535" spans="1:17">
      <c r="A1535" s="225">
        <v>3110504</v>
      </c>
      <c r="B1535" s="270" t="s">
        <v>1835</v>
      </c>
      <c r="C1535" s="283" t="s">
        <v>541</v>
      </c>
      <c r="D1535" s="287"/>
      <c r="E1535" s="287"/>
      <c r="F1535" s="287"/>
      <c r="G1535" s="287"/>
      <c r="H1535" s="287"/>
      <c r="I1535" s="287"/>
      <c r="J1535" s="287"/>
      <c r="K1535" s="287"/>
      <c r="L1535" s="459">
        <v>2000000</v>
      </c>
      <c r="M1535" s="459"/>
      <c r="N1535" s="230">
        <f t="shared" si="218"/>
        <v>2000000</v>
      </c>
      <c r="O1535" s="403"/>
      <c r="P1535" s="230">
        <f t="shared" si="223"/>
        <v>2000000</v>
      </c>
      <c r="Q1535" s="230"/>
    </row>
    <row r="1536" spans="1:17">
      <c r="A1536" s="225">
        <v>3110504</v>
      </c>
      <c r="B1536" s="270" t="s">
        <v>1836</v>
      </c>
      <c r="C1536" s="283" t="s">
        <v>541</v>
      </c>
      <c r="D1536" s="287"/>
      <c r="E1536" s="287"/>
      <c r="F1536" s="287"/>
      <c r="G1536" s="287"/>
      <c r="H1536" s="287"/>
      <c r="I1536" s="287"/>
      <c r="J1536" s="287"/>
      <c r="K1536" s="287"/>
      <c r="L1536" s="459">
        <v>2000000</v>
      </c>
      <c r="M1536" s="459"/>
      <c r="N1536" s="230">
        <f t="shared" si="218"/>
        <v>2000000</v>
      </c>
      <c r="O1536" s="403"/>
      <c r="P1536" s="230">
        <f t="shared" si="223"/>
        <v>2000000</v>
      </c>
      <c r="Q1536" s="230"/>
    </row>
    <row r="1537" spans="1:17">
      <c r="A1537" s="225">
        <v>3110504</v>
      </c>
      <c r="B1537" s="283" t="s">
        <v>1837</v>
      </c>
      <c r="C1537" s="270" t="s">
        <v>379</v>
      </c>
      <c r="D1537" s="287"/>
      <c r="E1537" s="287"/>
      <c r="F1537" s="287"/>
      <c r="G1537" s="287"/>
      <c r="H1537" s="287"/>
      <c r="I1537" s="287"/>
      <c r="J1537" s="287"/>
      <c r="K1537" s="287"/>
      <c r="L1537" s="459">
        <v>2000000</v>
      </c>
      <c r="M1537" s="459"/>
      <c r="N1537" s="230">
        <f t="shared" si="218"/>
        <v>2000000</v>
      </c>
      <c r="O1537" s="403"/>
      <c r="P1537" s="230">
        <f t="shared" si="223"/>
        <v>2000000</v>
      </c>
      <c r="Q1537" s="230"/>
    </row>
    <row r="1538" spans="1:17">
      <c r="A1538" s="225">
        <v>3110504</v>
      </c>
      <c r="B1538" s="270" t="s">
        <v>1838</v>
      </c>
      <c r="C1538" s="270" t="s">
        <v>332</v>
      </c>
      <c r="D1538" s="287"/>
      <c r="E1538" s="287"/>
      <c r="F1538" s="287"/>
      <c r="G1538" s="287"/>
      <c r="H1538" s="287"/>
      <c r="I1538" s="287"/>
      <c r="J1538" s="287"/>
      <c r="K1538" s="287"/>
      <c r="L1538" s="459">
        <v>1600000</v>
      </c>
      <c r="M1538" s="459"/>
      <c r="N1538" s="230">
        <f t="shared" si="218"/>
        <v>1600000</v>
      </c>
      <c r="O1538" s="403"/>
      <c r="P1538" s="230">
        <f t="shared" si="223"/>
        <v>1600000</v>
      </c>
      <c r="Q1538" s="230"/>
    </row>
    <row r="1539" spans="1:17">
      <c r="A1539" s="225">
        <v>3110504</v>
      </c>
      <c r="B1539" s="270" t="s">
        <v>1839</v>
      </c>
      <c r="C1539" s="270" t="s">
        <v>539</v>
      </c>
      <c r="D1539" s="287"/>
      <c r="E1539" s="287"/>
      <c r="F1539" s="287"/>
      <c r="G1539" s="287"/>
      <c r="H1539" s="287"/>
      <c r="I1539" s="287"/>
      <c r="J1539" s="287"/>
      <c r="K1539" s="287"/>
      <c r="L1539" s="459">
        <v>1000000</v>
      </c>
      <c r="M1539" s="459"/>
      <c r="N1539" s="230">
        <f t="shared" si="218"/>
        <v>1000000</v>
      </c>
      <c r="O1539" s="403"/>
      <c r="P1539" s="230">
        <f t="shared" si="223"/>
        <v>1000000</v>
      </c>
      <c r="Q1539" s="230"/>
    </row>
    <row r="1540" spans="1:17">
      <c r="A1540" s="225">
        <v>3110504</v>
      </c>
      <c r="B1540" s="270" t="s">
        <v>1840</v>
      </c>
      <c r="C1540" s="270" t="s">
        <v>539</v>
      </c>
      <c r="D1540" s="287"/>
      <c r="E1540" s="287"/>
      <c r="F1540" s="287"/>
      <c r="G1540" s="287"/>
      <c r="H1540" s="287"/>
      <c r="I1540" s="287"/>
      <c r="J1540" s="287"/>
      <c r="K1540" s="287"/>
      <c r="L1540" s="459">
        <v>500000</v>
      </c>
      <c r="M1540" s="459"/>
      <c r="N1540" s="230">
        <f t="shared" si="218"/>
        <v>500000</v>
      </c>
      <c r="O1540" s="403"/>
      <c r="P1540" s="230">
        <f t="shared" si="223"/>
        <v>500000</v>
      </c>
      <c r="Q1540" s="230"/>
    </row>
    <row r="1541" spans="1:17">
      <c r="A1541" s="225">
        <v>3110504</v>
      </c>
      <c r="B1541" s="270" t="s">
        <v>1841</v>
      </c>
      <c r="C1541" s="270" t="s">
        <v>539</v>
      </c>
      <c r="D1541" s="287"/>
      <c r="E1541" s="287"/>
      <c r="F1541" s="287"/>
      <c r="G1541" s="287"/>
      <c r="H1541" s="287"/>
      <c r="I1541" s="287"/>
      <c r="J1541" s="287"/>
      <c r="K1541" s="287"/>
      <c r="L1541" s="459">
        <v>1000000</v>
      </c>
      <c r="M1541" s="459"/>
      <c r="N1541" s="230">
        <f t="shared" si="218"/>
        <v>1000000</v>
      </c>
      <c r="O1541" s="403"/>
      <c r="P1541" s="230">
        <f t="shared" si="223"/>
        <v>1000000</v>
      </c>
      <c r="Q1541" s="230"/>
    </row>
    <row r="1542" spans="1:17">
      <c r="A1542" s="225">
        <v>3111504</v>
      </c>
      <c r="B1542" s="270" t="s">
        <v>1842</v>
      </c>
      <c r="C1542" s="270" t="s">
        <v>237</v>
      </c>
      <c r="D1542" s="287"/>
      <c r="E1542" s="287"/>
      <c r="F1542" s="287"/>
      <c r="G1542" s="287"/>
      <c r="H1542" s="287"/>
      <c r="I1542" s="287"/>
      <c r="J1542" s="287"/>
      <c r="K1542" s="228">
        <f>I1542+J1542</f>
        <v>0</v>
      </c>
      <c r="L1542" s="459">
        <v>3000000</v>
      </c>
      <c r="M1542" s="459"/>
      <c r="N1542" s="230">
        <f t="shared" si="218"/>
        <v>3000000</v>
      </c>
      <c r="O1542" s="403"/>
      <c r="P1542" s="230">
        <f t="shared" si="223"/>
        <v>3000000</v>
      </c>
      <c r="Q1542" s="230"/>
    </row>
    <row r="1543" spans="1:17">
      <c r="A1543" s="225">
        <v>3111504</v>
      </c>
      <c r="B1543" s="270" t="s">
        <v>1843</v>
      </c>
      <c r="C1543" s="270" t="s">
        <v>487</v>
      </c>
      <c r="D1543" s="287"/>
      <c r="E1543" s="287"/>
      <c r="F1543" s="287"/>
      <c r="G1543" s="287"/>
      <c r="H1543" s="287"/>
      <c r="I1543" s="287"/>
      <c r="J1543" s="287"/>
      <c r="K1543" s="228"/>
      <c r="L1543" s="402">
        <v>1200000</v>
      </c>
      <c r="M1543" s="402"/>
      <c r="N1543" s="230">
        <f t="shared" si="218"/>
        <v>1200000</v>
      </c>
      <c r="O1543" s="403"/>
      <c r="P1543" s="230">
        <f t="shared" si="223"/>
        <v>1200000</v>
      </c>
      <c r="Q1543" s="230"/>
    </row>
    <row r="1544" spans="1:17" ht="40.5">
      <c r="A1544" s="225">
        <v>3111504</v>
      </c>
      <c r="B1544" s="259" t="s">
        <v>1844</v>
      </c>
      <c r="C1544" s="283" t="s">
        <v>485</v>
      </c>
      <c r="D1544" s="287"/>
      <c r="E1544" s="287"/>
      <c r="F1544" s="287"/>
      <c r="G1544" s="287"/>
      <c r="H1544" s="287"/>
      <c r="I1544" s="287"/>
      <c r="J1544" s="287"/>
      <c r="K1544" s="228"/>
      <c r="L1544" s="402">
        <v>5000000</v>
      </c>
      <c r="M1544" s="402"/>
      <c r="N1544" s="230">
        <f t="shared" si="218"/>
        <v>5000000</v>
      </c>
      <c r="O1544" s="403"/>
      <c r="P1544" s="230">
        <f t="shared" si="223"/>
        <v>5000000</v>
      </c>
      <c r="Q1544" s="230"/>
    </row>
    <row r="1545" spans="1:17" s="461" customFormat="1">
      <c r="A1545" s="225">
        <v>3111504</v>
      </c>
      <c r="B1545" s="270" t="s">
        <v>1845</v>
      </c>
      <c r="C1545" s="270" t="s">
        <v>239</v>
      </c>
      <c r="D1545" s="287"/>
      <c r="E1545" s="287"/>
      <c r="F1545" s="287"/>
      <c r="G1545" s="287"/>
      <c r="H1545" s="287"/>
      <c r="I1545" s="287"/>
      <c r="J1545" s="287"/>
      <c r="K1545" s="287"/>
      <c r="L1545" s="402">
        <v>1000000</v>
      </c>
      <c r="M1545" s="402"/>
      <c r="N1545" s="230">
        <f t="shared" si="218"/>
        <v>1000000</v>
      </c>
      <c r="O1545" s="403"/>
      <c r="P1545" s="230">
        <f t="shared" si="223"/>
        <v>1000000</v>
      </c>
      <c r="Q1545" s="230"/>
    </row>
    <row r="1546" spans="1:17" s="461" customFormat="1">
      <c r="A1546" s="225">
        <v>3111504</v>
      </c>
      <c r="B1546" s="270" t="s">
        <v>1846</v>
      </c>
      <c r="C1546" s="270" t="s">
        <v>239</v>
      </c>
      <c r="D1546" s="287"/>
      <c r="E1546" s="287"/>
      <c r="F1546" s="287"/>
      <c r="G1546" s="287"/>
      <c r="H1546" s="287"/>
      <c r="I1546" s="287"/>
      <c r="J1546" s="287"/>
      <c r="K1546" s="287"/>
      <c r="L1546" s="402">
        <v>2000000</v>
      </c>
      <c r="M1546" s="402"/>
      <c r="N1546" s="230">
        <f t="shared" si="218"/>
        <v>2000000</v>
      </c>
      <c r="O1546" s="403"/>
      <c r="P1546" s="230">
        <f t="shared" si="223"/>
        <v>2000000</v>
      </c>
      <c r="Q1546" s="230"/>
    </row>
    <row r="1547" spans="1:17" s="461" customFormat="1">
      <c r="A1547" s="225">
        <v>3111504</v>
      </c>
      <c r="B1547" s="270" t="s">
        <v>1847</v>
      </c>
      <c r="C1547" s="270" t="s">
        <v>639</v>
      </c>
      <c r="D1547" s="287"/>
      <c r="E1547" s="287"/>
      <c r="F1547" s="287"/>
      <c r="G1547" s="287"/>
      <c r="H1547" s="287"/>
      <c r="I1547" s="287"/>
      <c r="J1547" s="287"/>
      <c r="K1547" s="287"/>
      <c r="L1547" s="402">
        <v>3000000</v>
      </c>
      <c r="M1547" s="402"/>
      <c r="N1547" s="230">
        <f t="shared" si="218"/>
        <v>3000000</v>
      </c>
      <c r="O1547" s="403"/>
      <c r="P1547" s="230">
        <f t="shared" si="223"/>
        <v>3000000</v>
      </c>
      <c r="Q1547" s="230"/>
    </row>
    <row r="1548" spans="1:17" s="461" customFormat="1">
      <c r="A1548" s="225">
        <v>3111504</v>
      </c>
      <c r="B1548" s="270" t="s">
        <v>1848</v>
      </c>
      <c r="C1548" s="270" t="s">
        <v>639</v>
      </c>
      <c r="D1548" s="287"/>
      <c r="E1548" s="287"/>
      <c r="F1548" s="287"/>
      <c r="G1548" s="287"/>
      <c r="H1548" s="287"/>
      <c r="I1548" s="287"/>
      <c r="J1548" s="287"/>
      <c r="K1548" s="287"/>
      <c r="L1548" s="402">
        <v>3000000</v>
      </c>
      <c r="M1548" s="402"/>
      <c r="N1548" s="230">
        <f t="shared" si="218"/>
        <v>3000000</v>
      </c>
      <c r="O1548" s="403"/>
      <c r="P1548" s="230">
        <f t="shared" si="223"/>
        <v>3000000</v>
      </c>
      <c r="Q1548" s="230"/>
    </row>
    <row r="1549" spans="1:17" s="461" customFormat="1">
      <c r="A1549" s="225">
        <v>3111504</v>
      </c>
      <c r="B1549" s="270" t="s">
        <v>1849</v>
      </c>
      <c r="C1549" s="270" t="s">
        <v>639</v>
      </c>
      <c r="D1549" s="287"/>
      <c r="E1549" s="287"/>
      <c r="F1549" s="287"/>
      <c r="G1549" s="287"/>
      <c r="H1549" s="287"/>
      <c r="I1549" s="287"/>
      <c r="J1549" s="287"/>
      <c r="K1549" s="287"/>
      <c r="L1549" s="402">
        <v>3000000</v>
      </c>
      <c r="M1549" s="402"/>
      <c r="N1549" s="230">
        <f t="shared" si="218"/>
        <v>3000000</v>
      </c>
      <c r="O1549" s="403"/>
      <c r="P1549" s="230">
        <f t="shared" si="223"/>
        <v>3000000</v>
      </c>
      <c r="Q1549" s="230"/>
    </row>
    <row r="1550" spans="1:17" s="461" customFormat="1">
      <c r="A1550" s="225">
        <v>3111504</v>
      </c>
      <c r="B1550" s="270" t="s">
        <v>1850</v>
      </c>
      <c r="C1550" s="270" t="s">
        <v>639</v>
      </c>
      <c r="D1550" s="287"/>
      <c r="E1550" s="287"/>
      <c r="F1550" s="287"/>
      <c r="G1550" s="287"/>
      <c r="H1550" s="287"/>
      <c r="I1550" s="287"/>
      <c r="J1550" s="287"/>
      <c r="K1550" s="287"/>
      <c r="L1550" s="402">
        <v>3000000</v>
      </c>
      <c r="M1550" s="402"/>
      <c r="N1550" s="230">
        <f t="shared" si="218"/>
        <v>3000000</v>
      </c>
      <c r="O1550" s="403"/>
      <c r="P1550" s="230">
        <f t="shared" si="223"/>
        <v>3000000</v>
      </c>
      <c r="Q1550" s="230"/>
    </row>
    <row r="1551" spans="1:17" s="461" customFormat="1">
      <c r="A1551" s="225">
        <v>3111504</v>
      </c>
      <c r="B1551" s="270" t="s">
        <v>1851</v>
      </c>
      <c r="C1551" s="270" t="s">
        <v>253</v>
      </c>
      <c r="D1551" s="287"/>
      <c r="E1551" s="287"/>
      <c r="F1551" s="287"/>
      <c r="G1551" s="287"/>
      <c r="H1551" s="287"/>
      <c r="I1551" s="287"/>
      <c r="J1551" s="287"/>
      <c r="K1551" s="287"/>
      <c r="L1551" s="402">
        <v>2000000</v>
      </c>
      <c r="M1551" s="402"/>
      <c r="N1551" s="230">
        <f t="shared" si="218"/>
        <v>2000000</v>
      </c>
      <c r="O1551" s="403"/>
      <c r="P1551" s="230">
        <f t="shared" si="223"/>
        <v>2000000</v>
      </c>
      <c r="Q1551" s="230"/>
    </row>
    <row r="1552" spans="1:17" s="461" customFormat="1">
      <c r="A1552" s="225">
        <v>3111504</v>
      </c>
      <c r="B1552" s="259" t="s">
        <v>1852</v>
      </c>
      <c r="C1552" s="270" t="s">
        <v>266</v>
      </c>
      <c r="D1552" s="287"/>
      <c r="E1552" s="287"/>
      <c r="F1552" s="287"/>
      <c r="G1552" s="287"/>
      <c r="H1552" s="287"/>
      <c r="I1552" s="287"/>
      <c r="J1552" s="287"/>
      <c r="K1552" s="287"/>
      <c r="L1552" s="459">
        <v>4000000</v>
      </c>
      <c r="M1552" s="459"/>
      <c r="N1552" s="230">
        <f t="shared" si="218"/>
        <v>4000000</v>
      </c>
      <c r="O1552" s="403"/>
      <c r="P1552" s="230">
        <f t="shared" si="223"/>
        <v>4000000</v>
      </c>
      <c r="Q1552" s="230"/>
    </row>
    <row r="1553" spans="1:17">
      <c r="A1553" s="225">
        <v>3111504</v>
      </c>
      <c r="B1553" s="259" t="s">
        <v>1853</v>
      </c>
      <c r="C1553" s="270" t="s">
        <v>391</v>
      </c>
      <c r="D1553" s="287"/>
      <c r="E1553" s="287"/>
      <c r="F1553" s="287"/>
      <c r="G1553" s="287"/>
      <c r="H1553" s="287"/>
      <c r="I1553" s="287"/>
      <c r="J1553" s="287"/>
      <c r="K1553" s="228"/>
      <c r="L1553" s="459">
        <v>1500000</v>
      </c>
      <c r="M1553" s="459"/>
      <c r="N1553" s="230">
        <f t="shared" si="218"/>
        <v>1500000</v>
      </c>
      <c r="O1553" s="403"/>
      <c r="P1553" s="230">
        <f t="shared" si="223"/>
        <v>1500000</v>
      </c>
      <c r="Q1553" s="230"/>
    </row>
    <row r="1554" spans="1:17" ht="40.5">
      <c r="A1554" s="225"/>
      <c r="B1554" s="259" t="s">
        <v>1854</v>
      </c>
      <c r="C1554" s="270" t="s">
        <v>228</v>
      </c>
      <c r="D1554" s="270" t="s">
        <v>228</v>
      </c>
      <c r="E1554" s="270" t="s">
        <v>228</v>
      </c>
      <c r="F1554" s="270" t="s">
        <v>228</v>
      </c>
      <c r="G1554" s="270" t="s">
        <v>228</v>
      </c>
      <c r="H1554" s="270" t="s">
        <v>228</v>
      </c>
      <c r="I1554" s="270" t="s">
        <v>228</v>
      </c>
      <c r="J1554" s="270" t="s">
        <v>228</v>
      </c>
      <c r="K1554" s="270" t="s">
        <v>228</v>
      </c>
      <c r="L1554" s="270"/>
      <c r="M1554" s="459">
        <v>5000000</v>
      </c>
      <c r="N1554" s="403">
        <v>5000000</v>
      </c>
      <c r="O1554" s="403"/>
      <c r="P1554" s="403">
        <f t="shared" si="223"/>
        <v>5000000</v>
      </c>
      <c r="Q1554" s="403"/>
    </row>
    <row r="1555" spans="1:17">
      <c r="A1555" s="225">
        <v>3111504</v>
      </c>
      <c r="B1555" s="270" t="s">
        <v>1855</v>
      </c>
      <c r="C1555" s="270" t="s">
        <v>241</v>
      </c>
      <c r="D1555" s="287"/>
      <c r="E1555" s="287"/>
      <c r="F1555" s="287"/>
      <c r="G1555" s="287"/>
      <c r="H1555" s="287"/>
      <c r="I1555" s="287"/>
      <c r="J1555" s="287"/>
      <c r="K1555" s="228"/>
      <c r="L1555" s="459">
        <v>1000000</v>
      </c>
      <c r="M1555" s="459"/>
      <c r="N1555" s="230">
        <f t="shared" si="218"/>
        <v>1000000</v>
      </c>
      <c r="O1555" s="403"/>
      <c r="P1555" s="230">
        <f t="shared" si="223"/>
        <v>1000000</v>
      </c>
      <c r="Q1555" s="230"/>
    </row>
    <row r="1556" spans="1:17">
      <c r="A1556" s="225">
        <v>3111504</v>
      </c>
      <c r="B1556" s="259" t="s">
        <v>1856</v>
      </c>
      <c r="C1556" s="270" t="s">
        <v>243</v>
      </c>
      <c r="D1556" s="287"/>
      <c r="E1556" s="287"/>
      <c r="F1556" s="287"/>
      <c r="G1556" s="287"/>
      <c r="H1556" s="287"/>
      <c r="I1556" s="287"/>
      <c r="J1556" s="287"/>
      <c r="K1556" s="228">
        <f>I1556+J1556</f>
        <v>0</v>
      </c>
      <c r="L1556" s="459">
        <v>2000000</v>
      </c>
      <c r="M1556" s="459"/>
      <c r="N1556" s="230">
        <f t="shared" si="218"/>
        <v>2000000</v>
      </c>
      <c r="O1556" s="403"/>
      <c r="P1556" s="230">
        <f t="shared" si="223"/>
        <v>2000000</v>
      </c>
      <c r="Q1556" s="230"/>
    </row>
    <row r="1557" spans="1:17">
      <c r="A1557" s="225">
        <v>3111504</v>
      </c>
      <c r="B1557" s="270" t="s">
        <v>1857</v>
      </c>
      <c r="C1557" s="283" t="s">
        <v>247</v>
      </c>
      <c r="D1557" s="287"/>
      <c r="E1557" s="287"/>
      <c r="F1557" s="287"/>
      <c r="G1557" s="287"/>
      <c r="H1557" s="287"/>
      <c r="I1557" s="287"/>
      <c r="J1557" s="287"/>
      <c r="K1557" s="228">
        <f>I1557+J1557</f>
        <v>0</v>
      </c>
      <c r="L1557" s="459">
        <v>4500000</v>
      </c>
      <c r="M1557" s="459"/>
      <c r="N1557" s="230">
        <f t="shared" si="218"/>
        <v>4500000</v>
      </c>
      <c r="O1557" s="403"/>
      <c r="P1557" s="230">
        <f t="shared" si="223"/>
        <v>4500000</v>
      </c>
      <c r="Q1557" s="230"/>
    </row>
    <row r="1558" spans="1:17">
      <c r="A1558" s="225">
        <v>3111504</v>
      </c>
      <c r="B1558" s="270" t="s">
        <v>1858</v>
      </c>
      <c r="C1558" s="283" t="s">
        <v>403</v>
      </c>
      <c r="D1558" s="287"/>
      <c r="E1558" s="287"/>
      <c r="F1558" s="287"/>
      <c r="G1558" s="287"/>
      <c r="H1558" s="287"/>
      <c r="I1558" s="287"/>
      <c r="J1558" s="287"/>
      <c r="K1558" s="228"/>
      <c r="L1558" s="459">
        <v>2000000</v>
      </c>
      <c r="M1558" s="459"/>
      <c r="N1558" s="230">
        <f t="shared" si="218"/>
        <v>2000000</v>
      </c>
      <c r="O1558" s="403"/>
      <c r="P1558" s="230">
        <f t="shared" si="223"/>
        <v>2000000</v>
      </c>
      <c r="Q1558" s="230"/>
    </row>
    <row r="1559" spans="1:17">
      <c r="A1559" s="263"/>
      <c r="B1559" s="263" t="s">
        <v>230</v>
      </c>
      <c r="C1559" s="290"/>
      <c r="D1559" s="265">
        <f t="shared" ref="D1559:K1559" si="224">SUM(D1500:D1531)</f>
        <v>80000000</v>
      </c>
      <c r="E1559" s="265">
        <f t="shared" si="224"/>
        <v>8000000</v>
      </c>
      <c r="F1559" s="265">
        <f t="shared" si="224"/>
        <v>88000000</v>
      </c>
      <c r="G1559" s="265">
        <f t="shared" si="224"/>
        <v>76500000</v>
      </c>
      <c r="H1559" s="265">
        <f t="shared" si="224"/>
        <v>5500000</v>
      </c>
      <c r="I1559" s="265">
        <f t="shared" si="224"/>
        <v>82000000</v>
      </c>
      <c r="J1559" s="265">
        <f t="shared" si="224"/>
        <v>0</v>
      </c>
      <c r="K1559" s="265">
        <f t="shared" si="224"/>
        <v>82000000</v>
      </c>
      <c r="L1559" s="214">
        <f>SUM(L1500:L1558)</f>
        <v>106217579</v>
      </c>
      <c r="M1559" s="214">
        <f>SUM(M1500:M1558)</f>
        <v>125000000</v>
      </c>
      <c r="N1559" s="238">
        <f>SUM(N1500:N1558)</f>
        <v>231217579</v>
      </c>
      <c r="O1559" s="238">
        <f>SUM(O1500:O1558)</f>
        <v>8500000</v>
      </c>
      <c r="P1559" s="238">
        <f t="shared" si="223"/>
        <v>239717579</v>
      </c>
      <c r="Q1559" s="238">
        <f>SUM(Q1500:Q1558)</f>
        <v>0</v>
      </c>
    </row>
    <row r="1560" spans="1:17">
      <c r="A1560" s="225">
        <v>3111504</v>
      </c>
      <c r="B1560" s="283" t="s">
        <v>1859</v>
      </c>
      <c r="C1560" s="283" t="s">
        <v>397</v>
      </c>
      <c r="D1560" s="462"/>
      <c r="E1560" s="462"/>
      <c r="F1560" s="462"/>
      <c r="G1560" s="352">
        <v>6000000</v>
      </c>
      <c r="H1560" s="352"/>
      <c r="I1560" s="352">
        <f t="shared" si="211"/>
        <v>6000000</v>
      </c>
      <c r="J1560" s="352"/>
      <c r="K1560" s="352">
        <f t="shared" si="211"/>
        <v>6000000</v>
      </c>
      <c r="L1560" s="459">
        <v>6000000</v>
      </c>
      <c r="M1560" s="459"/>
      <c r="N1560" s="403">
        <f>SUM(L1560:M1560)</f>
        <v>6000000</v>
      </c>
      <c r="O1560" s="403"/>
      <c r="P1560" s="403">
        <f t="shared" si="223"/>
        <v>6000000</v>
      </c>
      <c r="Q1560" s="403"/>
    </row>
    <row r="1561" spans="1:17">
      <c r="A1561" s="225">
        <v>3111504</v>
      </c>
      <c r="B1561" s="283" t="s">
        <v>1860</v>
      </c>
      <c r="C1561" s="283" t="s">
        <v>541</v>
      </c>
      <c r="D1561" s="462"/>
      <c r="E1561" s="462"/>
      <c r="F1561" s="462"/>
      <c r="G1561" s="324">
        <v>3000000</v>
      </c>
      <c r="H1561" s="324"/>
      <c r="I1561" s="324">
        <f t="shared" si="211"/>
        <v>3000000</v>
      </c>
      <c r="J1561" s="324"/>
      <c r="K1561" s="352">
        <v>4000000</v>
      </c>
      <c r="L1561" s="463">
        <v>3935153</v>
      </c>
      <c r="M1561" s="463"/>
      <c r="N1561" s="403">
        <f t="shared" ref="N1561:N1572" si="225">SUM(L1561:M1561)</f>
        <v>3935153</v>
      </c>
      <c r="O1561" s="464"/>
      <c r="P1561" s="403">
        <f t="shared" si="223"/>
        <v>3935153</v>
      </c>
      <c r="Q1561" s="403"/>
    </row>
    <row r="1562" spans="1:17" ht="40.5">
      <c r="A1562" s="225">
        <v>3111504</v>
      </c>
      <c r="B1562" s="283" t="s">
        <v>1861</v>
      </c>
      <c r="C1562" s="283" t="s">
        <v>379</v>
      </c>
      <c r="D1562" s="462"/>
      <c r="E1562" s="462"/>
      <c r="F1562" s="462"/>
      <c r="G1562" s="324">
        <v>2000000</v>
      </c>
      <c r="H1562" s="324"/>
      <c r="I1562" s="324">
        <f t="shared" si="211"/>
        <v>2000000</v>
      </c>
      <c r="J1562" s="324"/>
      <c r="K1562" s="352">
        <f t="shared" si="211"/>
        <v>2000000</v>
      </c>
      <c r="L1562" s="459">
        <v>2000000</v>
      </c>
      <c r="M1562" s="459"/>
      <c r="N1562" s="403">
        <f t="shared" si="225"/>
        <v>2000000</v>
      </c>
      <c r="O1562" s="403"/>
      <c r="P1562" s="403">
        <f t="shared" si="223"/>
        <v>2000000</v>
      </c>
      <c r="Q1562" s="403"/>
    </row>
    <row r="1563" spans="1:17" ht="40.5">
      <c r="A1563" s="225">
        <v>3111504</v>
      </c>
      <c r="B1563" s="283" t="s">
        <v>1862</v>
      </c>
      <c r="C1563" s="283" t="s">
        <v>233</v>
      </c>
      <c r="D1563" s="462"/>
      <c r="E1563" s="462"/>
      <c r="F1563" s="462"/>
      <c r="G1563" s="324">
        <v>3000000</v>
      </c>
      <c r="H1563" s="324"/>
      <c r="I1563" s="324">
        <f t="shared" si="211"/>
        <v>3000000</v>
      </c>
      <c r="J1563" s="324"/>
      <c r="K1563" s="352">
        <f t="shared" si="211"/>
        <v>3000000</v>
      </c>
      <c r="L1563" s="463">
        <v>3000000</v>
      </c>
      <c r="M1563" s="463"/>
      <c r="N1563" s="403">
        <f t="shared" si="225"/>
        <v>3000000</v>
      </c>
      <c r="O1563" s="464"/>
      <c r="P1563" s="403">
        <f t="shared" si="223"/>
        <v>3000000</v>
      </c>
      <c r="Q1563" s="403"/>
    </row>
    <row r="1564" spans="1:17">
      <c r="A1564" s="225">
        <v>3111504</v>
      </c>
      <c r="B1564" s="283" t="s">
        <v>1863</v>
      </c>
      <c r="C1564" s="283" t="s">
        <v>239</v>
      </c>
      <c r="D1564" s="462"/>
      <c r="E1564" s="462"/>
      <c r="F1564" s="462"/>
      <c r="G1564" s="352">
        <v>2000000</v>
      </c>
      <c r="H1564" s="352"/>
      <c r="I1564" s="352">
        <f t="shared" si="211"/>
        <v>2000000</v>
      </c>
      <c r="J1564" s="352"/>
      <c r="K1564" s="352">
        <f t="shared" si="211"/>
        <v>2000000</v>
      </c>
      <c r="L1564" s="459">
        <v>2000000</v>
      </c>
      <c r="M1564" s="459"/>
      <c r="N1564" s="403">
        <f t="shared" si="225"/>
        <v>2000000</v>
      </c>
      <c r="O1564" s="403"/>
      <c r="P1564" s="403">
        <f t="shared" si="223"/>
        <v>2000000</v>
      </c>
      <c r="Q1564" s="403"/>
    </row>
    <row r="1565" spans="1:17">
      <c r="A1565" s="225">
        <v>3111504</v>
      </c>
      <c r="B1565" s="270" t="s">
        <v>1864</v>
      </c>
      <c r="C1565" s="283" t="s">
        <v>253</v>
      </c>
      <c r="D1565" s="462"/>
      <c r="E1565" s="462"/>
      <c r="F1565" s="462"/>
      <c r="G1565" s="352">
        <v>1000000</v>
      </c>
      <c r="H1565" s="352"/>
      <c r="I1565" s="352">
        <f t="shared" si="211"/>
        <v>1000000</v>
      </c>
      <c r="J1565" s="352"/>
      <c r="K1565" s="352">
        <f t="shared" si="211"/>
        <v>1000000</v>
      </c>
      <c r="L1565" s="459">
        <v>978765</v>
      </c>
      <c r="M1565" s="459"/>
      <c r="N1565" s="403">
        <f t="shared" si="225"/>
        <v>978765</v>
      </c>
      <c r="O1565" s="403"/>
      <c r="P1565" s="403">
        <f t="shared" si="223"/>
        <v>978765</v>
      </c>
      <c r="Q1565" s="403"/>
    </row>
    <row r="1566" spans="1:17" ht="40.5">
      <c r="A1566" s="225">
        <v>3111504</v>
      </c>
      <c r="B1566" s="283" t="s">
        <v>1865</v>
      </c>
      <c r="C1566" s="283" t="s">
        <v>639</v>
      </c>
      <c r="D1566" s="462"/>
      <c r="E1566" s="462"/>
      <c r="F1566" s="462"/>
      <c r="G1566" s="352">
        <v>600000</v>
      </c>
      <c r="H1566" s="352"/>
      <c r="I1566" s="352">
        <f t="shared" si="211"/>
        <v>600000</v>
      </c>
      <c r="J1566" s="352"/>
      <c r="K1566" s="352">
        <v>3600000</v>
      </c>
      <c r="L1566" s="459">
        <v>3592272</v>
      </c>
      <c r="M1566" s="459"/>
      <c r="N1566" s="403">
        <f t="shared" si="225"/>
        <v>3592272</v>
      </c>
      <c r="O1566" s="403"/>
      <c r="P1566" s="403">
        <f t="shared" si="223"/>
        <v>3592272</v>
      </c>
      <c r="Q1566" s="403"/>
    </row>
    <row r="1567" spans="1:17" ht="40.5">
      <c r="A1567" s="225">
        <v>3111504</v>
      </c>
      <c r="B1567" s="283" t="s">
        <v>1866</v>
      </c>
      <c r="C1567" s="283" t="s">
        <v>692</v>
      </c>
      <c r="D1567" s="462"/>
      <c r="E1567" s="462"/>
      <c r="F1567" s="462"/>
      <c r="G1567" s="352">
        <v>1000000</v>
      </c>
      <c r="H1567" s="352"/>
      <c r="I1567" s="352">
        <f t="shared" si="211"/>
        <v>1000000</v>
      </c>
      <c r="J1567" s="352"/>
      <c r="K1567" s="352">
        <f t="shared" si="211"/>
        <v>1000000</v>
      </c>
      <c r="L1567" s="459">
        <v>1000000</v>
      </c>
      <c r="M1567" s="459"/>
      <c r="N1567" s="403">
        <f t="shared" si="225"/>
        <v>1000000</v>
      </c>
      <c r="O1567" s="403"/>
      <c r="P1567" s="403">
        <f t="shared" si="223"/>
        <v>1000000</v>
      </c>
      <c r="Q1567" s="403"/>
    </row>
    <row r="1568" spans="1:17" ht="40.5">
      <c r="A1568" s="225">
        <v>3111504</v>
      </c>
      <c r="B1568" s="283" t="s">
        <v>1867</v>
      </c>
      <c r="C1568" s="283" t="s">
        <v>403</v>
      </c>
      <c r="D1568" s="462"/>
      <c r="E1568" s="462"/>
      <c r="F1568" s="462"/>
      <c r="G1568" s="324">
        <v>2000000</v>
      </c>
      <c r="H1568" s="324"/>
      <c r="I1568" s="324">
        <f t="shared" si="211"/>
        <v>2000000</v>
      </c>
      <c r="J1568" s="324"/>
      <c r="K1568" s="352">
        <v>4000000</v>
      </c>
      <c r="L1568" s="463">
        <v>3987906</v>
      </c>
      <c r="M1568" s="463"/>
      <c r="N1568" s="403">
        <f t="shared" si="225"/>
        <v>3987906</v>
      </c>
      <c r="O1568" s="464"/>
      <c r="P1568" s="403">
        <f t="shared" si="223"/>
        <v>3987906</v>
      </c>
      <c r="Q1568" s="403"/>
    </row>
    <row r="1569" spans="1:17">
      <c r="A1569" s="225">
        <v>3111504</v>
      </c>
      <c r="B1569" s="283" t="s">
        <v>1868</v>
      </c>
      <c r="C1569" s="283" t="s">
        <v>247</v>
      </c>
      <c r="D1569" s="462"/>
      <c r="E1569" s="462"/>
      <c r="F1569" s="462"/>
      <c r="G1569" s="352">
        <v>3000000</v>
      </c>
      <c r="H1569" s="352"/>
      <c r="I1569" s="352">
        <f t="shared" si="211"/>
        <v>3000000</v>
      </c>
      <c r="J1569" s="352"/>
      <c r="K1569" s="352">
        <f t="shared" si="211"/>
        <v>3000000</v>
      </c>
      <c r="L1569" s="459">
        <v>2891100</v>
      </c>
      <c r="M1569" s="459"/>
      <c r="N1569" s="403">
        <f t="shared" si="225"/>
        <v>2891100</v>
      </c>
      <c r="O1569" s="403"/>
      <c r="P1569" s="403">
        <f t="shared" si="223"/>
        <v>2891100</v>
      </c>
      <c r="Q1569" s="403"/>
    </row>
    <row r="1570" spans="1:17" ht="40.5">
      <c r="A1570" s="225">
        <v>3111504</v>
      </c>
      <c r="B1570" s="283" t="s">
        <v>1869</v>
      </c>
      <c r="C1570" s="283" t="s">
        <v>249</v>
      </c>
      <c r="D1570" s="462"/>
      <c r="E1570" s="462"/>
      <c r="F1570" s="462"/>
      <c r="G1570" s="352">
        <v>2000000</v>
      </c>
      <c r="H1570" s="352"/>
      <c r="I1570" s="352">
        <f t="shared" si="211"/>
        <v>2000000</v>
      </c>
      <c r="J1570" s="352"/>
      <c r="K1570" s="352">
        <f t="shared" si="211"/>
        <v>2000000</v>
      </c>
      <c r="L1570" s="459">
        <v>1898695</v>
      </c>
      <c r="M1570" s="459"/>
      <c r="N1570" s="403">
        <f t="shared" si="225"/>
        <v>1898695</v>
      </c>
      <c r="O1570" s="403"/>
      <c r="P1570" s="403">
        <f t="shared" si="223"/>
        <v>1898695</v>
      </c>
      <c r="Q1570" s="403"/>
    </row>
    <row r="1571" spans="1:17">
      <c r="A1571" s="225">
        <v>3111504</v>
      </c>
      <c r="B1571" s="283" t="s">
        <v>1870</v>
      </c>
      <c r="C1571" s="283" t="s">
        <v>1871</v>
      </c>
      <c r="D1571" s="462"/>
      <c r="E1571" s="462"/>
      <c r="F1571" s="462"/>
      <c r="G1571" s="324">
        <v>500000</v>
      </c>
      <c r="H1571" s="324"/>
      <c r="I1571" s="324">
        <f>G1571+H1571</f>
        <v>500000</v>
      </c>
      <c r="J1571" s="324"/>
      <c r="K1571" s="352">
        <f t="shared" ref="K1571:K1572" si="226">I1571+J1571</f>
        <v>500000</v>
      </c>
      <c r="L1571" s="463">
        <v>472792</v>
      </c>
      <c r="M1571" s="463"/>
      <c r="N1571" s="403">
        <f t="shared" si="225"/>
        <v>472792</v>
      </c>
      <c r="O1571" s="464"/>
      <c r="P1571" s="403">
        <f t="shared" si="223"/>
        <v>472792</v>
      </c>
      <c r="Q1571" s="403"/>
    </row>
    <row r="1572" spans="1:17">
      <c r="A1572" s="225">
        <v>3111504</v>
      </c>
      <c r="B1572" s="283" t="s">
        <v>1872</v>
      </c>
      <c r="C1572" s="283" t="s">
        <v>245</v>
      </c>
      <c r="D1572" s="462"/>
      <c r="E1572" s="462"/>
      <c r="F1572" s="462"/>
      <c r="G1572" s="352">
        <v>3000000</v>
      </c>
      <c r="H1572" s="352"/>
      <c r="I1572" s="352">
        <f>G1572+H1572</f>
        <v>3000000</v>
      </c>
      <c r="J1572" s="352"/>
      <c r="K1572" s="352">
        <f t="shared" si="226"/>
        <v>3000000</v>
      </c>
      <c r="L1572" s="459">
        <v>2928930</v>
      </c>
      <c r="M1572" s="459"/>
      <c r="N1572" s="403">
        <f t="shared" si="225"/>
        <v>2928930</v>
      </c>
      <c r="O1572" s="403"/>
      <c r="P1572" s="403">
        <f t="shared" si="223"/>
        <v>2928930</v>
      </c>
      <c r="Q1572" s="403"/>
    </row>
    <row r="1573" spans="1:17" s="262" customFormat="1">
      <c r="A1573" s="254">
        <v>3111504</v>
      </c>
      <c r="B1573" s="318" t="s">
        <v>1873</v>
      </c>
      <c r="C1573" s="318"/>
      <c r="D1573" s="462"/>
      <c r="E1573" s="462"/>
      <c r="F1573" s="462"/>
      <c r="G1573" s="465"/>
      <c r="H1573" s="465"/>
      <c r="I1573" s="465"/>
      <c r="J1573" s="465"/>
      <c r="K1573" s="465"/>
      <c r="L1573" s="466"/>
      <c r="M1573" s="466"/>
      <c r="N1573" s="467"/>
      <c r="O1573" s="467"/>
      <c r="P1573" s="467"/>
      <c r="Q1573" s="467"/>
    </row>
    <row r="1574" spans="1:17">
      <c r="A1574" s="225">
        <v>3111504</v>
      </c>
      <c r="B1574" s="283" t="s">
        <v>1874</v>
      </c>
      <c r="C1574" s="283" t="s">
        <v>243</v>
      </c>
      <c r="D1574" s="462"/>
      <c r="E1574" s="462"/>
      <c r="F1574" s="462"/>
      <c r="G1574" s="352"/>
      <c r="H1574" s="352"/>
      <c r="I1574" s="352"/>
      <c r="J1574" s="352"/>
      <c r="K1574" s="352"/>
      <c r="L1574" s="459"/>
      <c r="M1574" s="459"/>
      <c r="N1574" s="403"/>
      <c r="O1574" s="403"/>
      <c r="P1574" s="403"/>
      <c r="Q1574" s="403">
        <v>3000000</v>
      </c>
    </row>
    <row r="1575" spans="1:17">
      <c r="A1575" s="225">
        <v>3111504</v>
      </c>
      <c r="B1575" s="283" t="s">
        <v>1875</v>
      </c>
      <c r="C1575" s="283" t="s">
        <v>379</v>
      </c>
      <c r="D1575" s="462"/>
      <c r="E1575" s="462"/>
      <c r="F1575" s="462"/>
      <c r="G1575" s="352"/>
      <c r="H1575" s="352"/>
      <c r="I1575" s="352"/>
      <c r="J1575" s="352"/>
      <c r="K1575" s="352"/>
      <c r="L1575" s="459"/>
      <c r="M1575" s="459"/>
      <c r="N1575" s="403"/>
      <c r="O1575" s="403"/>
      <c r="P1575" s="403"/>
      <c r="Q1575" s="403">
        <v>2000000</v>
      </c>
    </row>
    <row r="1576" spans="1:17">
      <c r="A1576" s="225">
        <v>3111504</v>
      </c>
      <c r="B1576" s="283" t="s">
        <v>1876</v>
      </c>
      <c r="C1576" s="283" t="s">
        <v>249</v>
      </c>
      <c r="D1576" s="462"/>
      <c r="E1576" s="462"/>
      <c r="F1576" s="462"/>
      <c r="G1576" s="352"/>
      <c r="H1576" s="352"/>
      <c r="I1576" s="352"/>
      <c r="J1576" s="352"/>
      <c r="K1576" s="352"/>
      <c r="L1576" s="459"/>
      <c r="M1576" s="459"/>
      <c r="N1576" s="403"/>
      <c r="O1576" s="403"/>
      <c r="P1576" s="403"/>
      <c r="Q1576" s="403">
        <v>1000000</v>
      </c>
    </row>
    <row r="1577" spans="1:17">
      <c r="A1577" s="225">
        <v>3111504</v>
      </c>
      <c r="B1577" s="283" t="s">
        <v>1877</v>
      </c>
      <c r="C1577" s="283" t="s">
        <v>233</v>
      </c>
      <c r="D1577" s="462"/>
      <c r="E1577" s="462"/>
      <c r="F1577" s="462"/>
      <c r="G1577" s="352"/>
      <c r="H1577" s="352"/>
      <c r="I1577" s="352"/>
      <c r="J1577" s="352"/>
      <c r="K1577" s="352"/>
      <c r="L1577" s="459"/>
      <c r="M1577" s="459"/>
      <c r="N1577" s="403"/>
      <c r="O1577" s="403"/>
      <c r="P1577" s="403"/>
      <c r="Q1577" s="403">
        <v>500000</v>
      </c>
    </row>
    <row r="1578" spans="1:17" ht="40.5">
      <c r="A1578" s="225">
        <v>3111504</v>
      </c>
      <c r="B1578" s="283" t="s">
        <v>1878</v>
      </c>
      <c r="C1578" s="283" t="s">
        <v>233</v>
      </c>
      <c r="D1578" s="462"/>
      <c r="E1578" s="462"/>
      <c r="F1578" s="462"/>
      <c r="G1578" s="352"/>
      <c r="H1578" s="352"/>
      <c r="I1578" s="352"/>
      <c r="J1578" s="352"/>
      <c r="K1578" s="352"/>
      <c r="L1578" s="459"/>
      <c r="M1578" s="459"/>
      <c r="N1578" s="403"/>
      <c r="O1578" s="403"/>
      <c r="P1578" s="403"/>
      <c r="Q1578" s="403">
        <v>3000000</v>
      </c>
    </row>
    <row r="1579" spans="1:17">
      <c r="A1579" s="225">
        <v>3111504</v>
      </c>
      <c r="B1579" s="283" t="s">
        <v>1879</v>
      </c>
      <c r="C1579" s="283" t="s">
        <v>516</v>
      </c>
      <c r="D1579" s="462"/>
      <c r="E1579" s="462"/>
      <c r="F1579" s="462"/>
      <c r="G1579" s="352"/>
      <c r="H1579" s="352"/>
      <c r="I1579" s="352"/>
      <c r="J1579" s="352"/>
      <c r="K1579" s="352"/>
      <c r="L1579" s="459"/>
      <c r="M1579" s="459"/>
      <c r="N1579" s="403"/>
      <c r="O1579" s="403"/>
      <c r="P1579" s="403"/>
      <c r="Q1579" s="403">
        <v>3000000</v>
      </c>
    </row>
    <row r="1580" spans="1:17" ht="60.75">
      <c r="A1580" s="225">
        <v>3111504</v>
      </c>
      <c r="B1580" s="283" t="s">
        <v>1880</v>
      </c>
      <c r="C1580" s="283" t="s">
        <v>754</v>
      </c>
      <c r="D1580" s="462"/>
      <c r="E1580" s="462"/>
      <c r="F1580" s="462"/>
      <c r="G1580" s="352"/>
      <c r="H1580" s="352"/>
      <c r="I1580" s="352"/>
      <c r="J1580" s="352"/>
      <c r="K1580" s="352"/>
      <c r="L1580" s="459"/>
      <c r="M1580" s="459"/>
      <c r="N1580" s="403"/>
      <c r="O1580" s="403"/>
      <c r="P1580" s="403"/>
      <c r="Q1580" s="403">
        <v>2500000</v>
      </c>
    </row>
    <row r="1581" spans="1:17">
      <c r="A1581" s="225">
        <v>3111504</v>
      </c>
      <c r="B1581" s="283" t="s">
        <v>1881</v>
      </c>
      <c r="C1581" s="283" t="s">
        <v>744</v>
      </c>
      <c r="D1581" s="462"/>
      <c r="E1581" s="462"/>
      <c r="F1581" s="462"/>
      <c r="G1581" s="352"/>
      <c r="H1581" s="352"/>
      <c r="I1581" s="352"/>
      <c r="J1581" s="352"/>
      <c r="K1581" s="352"/>
      <c r="L1581" s="459"/>
      <c r="M1581" s="459"/>
      <c r="N1581" s="403"/>
      <c r="O1581" s="403"/>
      <c r="P1581" s="403"/>
      <c r="Q1581" s="403">
        <v>500000</v>
      </c>
    </row>
    <row r="1582" spans="1:17">
      <c r="A1582" s="225">
        <v>3111504</v>
      </c>
      <c r="B1582" s="283" t="s">
        <v>1882</v>
      </c>
      <c r="C1582" s="283" t="s">
        <v>239</v>
      </c>
      <c r="D1582" s="462"/>
      <c r="E1582" s="462"/>
      <c r="F1582" s="462"/>
      <c r="G1582" s="352"/>
      <c r="H1582" s="352"/>
      <c r="I1582" s="352"/>
      <c r="J1582" s="352"/>
      <c r="K1582" s="352"/>
      <c r="L1582" s="459"/>
      <c r="M1582" s="459"/>
      <c r="N1582" s="403"/>
      <c r="O1582" s="403"/>
      <c r="P1582" s="403"/>
      <c r="Q1582" s="403">
        <v>2500000</v>
      </c>
    </row>
    <row r="1583" spans="1:17">
      <c r="A1583" s="225">
        <v>3111504</v>
      </c>
      <c r="B1583" s="283" t="s">
        <v>1883</v>
      </c>
      <c r="C1583" s="283" t="s">
        <v>639</v>
      </c>
      <c r="D1583" s="462"/>
      <c r="E1583" s="462"/>
      <c r="F1583" s="462"/>
      <c r="G1583" s="352"/>
      <c r="H1583" s="352"/>
      <c r="I1583" s="352"/>
      <c r="J1583" s="352"/>
      <c r="K1583" s="352"/>
      <c r="L1583" s="459"/>
      <c r="M1583" s="459"/>
      <c r="N1583" s="403"/>
      <c r="O1583" s="403"/>
      <c r="P1583" s="403"/>
      <c r="Q1583" s="403">
        <v>2500000</v>
      </c>
    </row>
    <row r="1584" spans="1:17">
      <c r="A1584" s="225">
        <v>3111504</v>
      </c>
      <c r="B1584" s="283" t="s">
        <v>1884</v>
      </c>
      <c r="C1584" s="283" t="s">
        <v>639</v>
      </c>
      <c r="D1584" s="462"/>
      <c r="E1584" s="462"/>
      <c r="F1584" s="462"/>
      <c r="G1584" s="352"/>
      <c r="H1584" s="352"/>
      <c r="I1584" s="352"/>
      <c r="J1584" s="352"/>
      <c r="K1584" s="352"/>
      <c r="L1584" s="459"/>
      <c r="M1584" s="459"/>
      <c r="N1584" s="403"/>
      <c r="O1584" s="403"/>
      <c r="P1584" s="403"/>
      <c r="Q1584" s="403">
        <v>2500000</v>
      </c>
    </row>
    <row r="1585" spans="1:17">
      <c r="A1585" s="225">
        <v>3111504</v>
      </c>
      <c r="B1585" s="283" t="s">
        <v>1885</v>
      </c>
      <c r="C1585" s="283" t="s">
        <v>247</v>
      </c>
      <c r="D1585" s="462"/>
      <c r="E1585" s="462"/>
      <c r="F1585" s="462"/>
      <c r="G1585" s="352"/>
      <c r="H1585" s="352"/>
      <c r="I1585" s="352"/>
      <c r="J1585" s="352"/>
      <c r="K1585" s="352"/>
      <c r="L1585" s="459"/>
      <c r="M1585" s="459"/>
      <c r="N1585" s="403"/>
      <c r="O1585" s="403"/>
      <c r="P1585" s="403"/>
      <c r="Q1585" s="403">
        <v>4500000</v>
      </c>
    </row>
    <row r="1586" spans="1:17" ht="40.5">
      <c r="A1586" s="225">
        <v>3111504</v>
      </c>
      <c r="B1586" s="283" t="s">
        <v>1886</v>
      </c>
      <c r="C1586" s="283" t="s">
        <v>403</v>
      </c>
      <c r="D1586" s="462"/>
      <c r="E1586" s="462"/>
      <c r="F1586" s="462"/>
      <c r="G1586" s="352"/>
      <c r="H1586" s="352"/>
      <c r="I1586" s="352"/>
      <c r="J1586" s="352"/>
      <c r="K1586" s="352"/>
      <c r="L1586" s="459"/>
      <c r="M1586" s="459"/>
      <c r="N1586" s="403"/>
      <c r="O1586" s="403"/>
      <c r="P1586" s="403"/>
      <c r="Q1586" s="403">
        <v>3000000</v>
      </c>
    </row>
    <row r="1587" spans="1:17">
      <c r="A1587" s="225">
        <v>3111504</v>
      </c>
      <c r="B1587" s="283" t="s">
        <v>1887</v>
      </c>
      <c r="C1587" s="283" t="s">
        <v>253</v>
      </c>
      <c r="D1587" s="462"/>
      <c r="E1587" s="462"/>
      <c r="F1587" s="462"/>
      <c r="G1587" s="352"/>
      <c r="H1587" s="352"/>
      <c r="I1587" s="352"/>
      <c r="J1587" s="352"/>
      <c r="K1587" s="352"/>
      <c r="L1587" s="459"/>
      <c r="M1587" s="459"/>
      <c r="N1587" s="403"/>
      <c r="O1587" s="403"/>
      <c r="P1587" s="403"/>
      <c r="Q1587" s="403">
        <v>3000000</v>
      </c>
    </row>
    <row r="1588" spans="1:17">
      <c r="A1588" s="225">
        <v>3111504</v>
      </c>
      <c r="B1588" s="283" t="s">
        <v>1888</v>
      </c>
      <c r="C1588" s="283" t="s">
        <v>334</v>
      </c>
      <c r="D1588" s="462"/>
      <c r="E1588" s="462"/>
      <c r="F1588" s="462"/>
      <c r="G1588" s="352"/>
      <c r="H1588" s="352"/>
      <c r="I1588" s="352"/>
      <c r="J1588" s="352"/>
      <c r="K1588" s="352"/>
      <c r="L1588" s="459"/>
      <c r="M1588" s="459"/>
      <c r="N1588" s="403"/>
      <c r="O1588" s="403"/>
      <c r="P1588" s="403"/>
      <c r="Q1588" s="403">
        <v>2500000</v>
      </c>
    </row>
    <row r="1589" spans="1:17">
      <c r="A1589" s="263"/>
      <c r="B1589" s="263" t="s">
        <v>230</v>
      </c>
      <c r="C1589" s="379"/>
      <c r="D1589" s="265"/>
      <c r="E1589" s="265"/>
      <c r="F1589" s="265"/>
      <c r="G1589" s="265">
        <f>SUM(G1560:G1572)</f>
        <v>29100000</v>
      </c>
      <c r="H1589" s="265">
        <f>SUM(H1560:H1572)</f>
        <v>0</v>
      </c>
      <c r="I1589" s="265">
        <f>G1589+H1589</f>
        <v>29100000</v>
      </c>
      <c r="J1589" s="265">
        <f>SUM(J1560:J1572)</f>
        <v>0</v>
      </c>
      <c r="K1589" s="265">
        <f>SUM(K1560:K1572)</f>
        <v>35100000</v>
      </c>
      <c r="L1589" s="214">
        <f>SUM(L1560:L1572)</f>
        <v>34685613</v>
      </c>
      <c r="M1589" s="214">
        <f t="shared" ref="M1589:N1589" si="227">SUM(M1560:M1572)</f>
        <v>0</v>
      </c>
      <c r="N1589" s="238">
        <f t="shared" si="227"/>
        <v>34685613</v>
      </c>
      <c r="O1589" s="238">
        <f t="shared" ref="O1589" si="228">SUM(O1560:O1572)</f>
        <v>0</v>
      </c>
      <c r="P1589" s="238">
        <f t="shared" ref="P1589:P1622" si="229">SUM(N1589,O1589)</f>
        <v>34685613</v>
      </c>
      <c r="Q1589" s="238">
        <f>SUM(Q1560:Q1588)</f>
        <v>36000000</v>
      </c>
    </row>
    <row r="1590" spans="1:17" ht="40.5">
      <c r="A1590" s="232"/>
      <c r="B1590" s="232" t="s">
        <v>1889</v>
      </c>
      <c r="C1590" s="232"/>
      <c r="D1590" s="234">
        <f>SUM(D1559,D1499,D1490, )</f>
        <v>80000000</v>
      </c>
      <c r="E1590" s="234">
        <f>SUM(E1559,E1499,E1490, )</f>
        <v>20100000</v>
      </c>
      <c r="F1590" s="234">
        <f>SUM(F1559,F1499,F1490, )</f>
        <v>100100000</v>
      </c>
      <c r="G1590" s="234">
        <f>SUM(G1589,G1559,G1490,G1499)</f>
        <v>112700000</v>
      </c>
      <c r="H1590" s="234">
        <f>SUM(H1589,H1559,H1490,H1499)</f>
        <v>40500000</v>
      </c>
      <c r="I1590" s="234">
        <f>SUM(I1589+I1559+I1499+I1490)</f>
        <v>153200000</v>
      </c>
      <c r="J1590" s="234">
        <f>SUM(J1589+J1559+J1499+J1490)</f>
        <v>0</v>
      </c>
      <c r="K1590" s="234">
        <f>SUM(K1589+K1559+K1499+K1490)</f>
        <v>159200000</v>
      </c>
      <c r="L1590" s="235">
        <f>SUM(L1589,L1559,L1499,L1490)</f>
        <v>192690088</v>
      </c>
      <c r="M1590" s="235">
        <f>SUM(M1589,M1559,M1499,M1490)</f>
        <v>228000000</v>
      </c>
      <c r="N1590" s="236">
        <f>SUM(N1589,N1559,N1499,N1490)</f>
        <v>420690088</v>
      </c>
      <c r="O1590" s="236">
        <f>SUM(O1589,O1559,O1499,O1490)</f>
        <v>-51500000</v>
      </c>
      <c r="P1590" s="236">
        <f t="shared" si="229"/>
        <v>369190088</v>
      </c>
      <c r="Q1590" s="236">
        <f>SUM(Q1589,Q1559,Q1499,Q1490)</f>
        <v>94503308</v>
      </c>
    </row>
    <row r="1591" spans="1:17">
      <c r="A1591" s="222" t="s">
        <v>1890</v>
      </c>
      <c r="B1591" s="222"/>
      <c r="C1591" s="222"/>
      <c r="D1591" s="237"/>
      <c r="E1591" s="237"/>
      <c r="F1591" s="237"/>
      <c r="G1591" s="237"/>
      <c r="H1591" s="237"/>
      <c r="I1591" s="237">
        <f>G1591+H1591</f>
        <v>0</v>
      </c>
      <c r="J1591" s="237"/>
      <c r="K1591" s="237"/>
      <c r="L1591" s="235"/>
      <c r="M1591" s="235"/>
      <c r="N1591" s="236"/>
      <c r="O1591" s="236"/>
      <c r="P1591" s="236">
        <f t="shared" si="229"/>
        <v>0</v>
      </c>
      <c r="Q1591" s="236">
        <f>SUM(O1591,P1591)</f>
        <v>0</v>
      </c>
    </row>
    <row r="1592" spans="1:17">
      <c r="A1592" s="422">
        <v>3110402</v>
      </c>
      <c r="B1592" s="468" t="s">
        <v>1891</v>
      </c>
      <c r="C1592" s="469"/>
      <c r="D1592" s="343"/>
      <c r="E1592" s="343"/>
      <c r="F1592" s="343"/>
      <c r="G1592" s="343"/>
      <c r="H1592" s="343"/>
      <c r="I1592" s="343">
        <f>G1592+H1592</f>
        <v>0</v>
      </c>
      <c r="J1592" s="343"/>
      <c r="K1592" s="343"/>
      <c r="L1592" s="344"/>
      <c r="M1592" s="344"/>
      <c r="N1592" s="345"/>
      <c r="O1592" s="345"/>
      <c r="P1592" s="345">
        <f t="shared" si="229"/>
        <v>0</v>
      </c>
      <c r="Q1592" s="345">
        <f>SUM(O1592,P1592)</f>
        <v>0</v>
      </c>
    </row>
    <row r="1593" spans="1:17">
      <c r="A1593" s="225">
        <v>3110402</v>
      </c>
      <c r="B1593" s="240" t="s">
        <v>1892</v>
      </c>
      <c r="C1593" s="240" t="s">
        <v>233</v>
      </c>
      <c r="D1593" s="255"/>
      <c r="E1593" s="255">
        <v>697701</v>
      </c>
      <c r="F1593" s="228">
        <f t="shared" ref="F1593" si="230">SUM(D1593:E1593)</f>
        <v>697701</v>
      </c>
      <c r="G1593" s="228">
        <v>1677051</v>
      </c>
      <c r="H1593" s="228">
        <v>52335</v>
      </c>
      <c r="I1593" s="228">
        <f>G1593+H1593</f>
        <v>1729386</v>
      </c>
      <c r="J1593" s="228"/>
      <c r="K1593" s="228">
        <f t="shared" ref="K1593:K1594" si="231">I1593+J1593</f>
        <v>1729386</v>
      </c>
      <c r="L1593" s="229">
        <v>697701</v>
      </c>
      <c r="M1593" s="229"/>
      <c r="N1593" s="230">
        <f>SUM(L1593:M1593)</f>
        <v>697701</v>
      </c>
      <c r="O1593" s="230"/>
      <c r="P1593" s="230">
        <f t="shared" si="229"/>
        <v>697701</v>
      </c>
      <c r="Q1593" s="230"/>
    </row>
    <row r="1594" spans="1:17">
      <c r="A1594" s="225">
        <v>3110402</v>
      </c>
      <c r="B1594" s="225" t="s">
        <v>1893</v>
      </c>
      <c r="C1594" s="240" t="s">
        <v>379</v>
      </c>
      <c r="D1594" s="255"/>
      <c r="E1594" s="255">
        <v>2500000</v>
      </c>
      <c r="F1594" s="228">
        <f t="shared" ref="F1594" si="232">SUM(D1594:E1594)</f>
        <v>2500000</v>
      </c>
      <c r="G1594" s="228"/>
      <c r="H1594" s="228"/>
      <c r="I1594" s="228">
        <f t="shared" ref="I1594:I1615" si="233">G1594+H1594</f>
        <v>0</v>
      </c>
      <c r="J1594" s="228"/>
      <c r="K1594" s="228">
        <f t="shared" si="231"/>
        <v>0</v>
      </c>
      <c r="L1594" s="229">
        <v>0</v>
      </c>
      <c r="M1594" s="229">
        <v>1995664</v>
      </c>
      <c r="N1594" s="230">
        <f>SUM(L1594:M1594)</f>
        <v>1995664</v>
      </c>
      <c r="O1594" s="230"/>
      <c r="P1594" s="230">
        <f t="shared" si="229"/>
        <v>1995664</v>
      </c>
      <c r="Q1594" s="230">
        <v>1995664</v>
      </c>
    </row>
    <row r="1595" spans="1:17">
      <c r="A1595" s="263"/>
      <c r="B1595" s="263" t="s">
        <v>230</v>
      </c>
      <c r="C1595" s="470"/>
      <c r="D1595" s="265">
        <f t="shared" ref="D1595:O1595" si="234">SUM(D1593:D1594)</f>
        <v>0</v>
      </c>
      <c r="E1595" s="265">
        <f t="shared" si="234"/>
        <v>3197701</v>
      </c>
      <c r="F1595" s="265">
        <f t="shared" si="234"/>
        <v>3197701</v>
      </c>
      <c r="G1595" s="265">
        <f t="shared" si="234"/>
        <v>1677051</v>
      </c>
      <c r="H1595" s="265">
        <f t="shared" si="234"/>
        <v>52335</v>
      </c>
      <c r="I1595" s="265">
        <f t="shared" si="234"/>
        <v>1729386</v>
      </c>
      <c r="J1595" s="265">
        <f t="shared" si="234"/>
        <v>0</v>
      </c>
      <c r="K1595" s="265">
        <f t="shared" si="234"/>
        <v>1729386</v>
      </c>
      <c r="L1595" s="214">
        <f t="shared" si="234"/>
        <v>697701</v>
      </c>
      <c r="M1595" s="214">
        <f t="shared" si="234"/>
        <v>1995664</v>
      </c>
      <c r="N1595" s="238">
        <f t="shared" si="234"/>
        <v>2693365</v>
      </c>
      <c r="O1595" s="238">
        <f t="shared" si="234"/>
        <v>0</v>
      </c>
      <c r="P1595" s="238">
        <f t="shared" si="229"/>
        <v>2693365</v>
      </c>
      <c r="Q1595" s="238">
        <f>SUM(Q1593:Q1594)</f>
        <v>1995664</v>
      </c>
    </row>
    <row r="1596" spans="1:17">
      <c r="A1596" s="422">
        <v>3110401</v>
      </c>
      <c r="B1596" s="468" t="s">
        <v>1894</v>
      </c>
      <c r="C1596" s="471"/>
      <c r="D1596" s="313"/>
      <c r="E1596" s="313"/>
      <c r="F1596" s="313"/>
      <c r="G1596" s="313"/>
      <c r="H1596" s="313"/>
      <c r="I1596" s="313">
        <f t="shared" si="233"/>
        <v>0</v>
      </c>
      <c r="J1596" s="313"/>
      <c r="K1596" s="313"/>
      <c r="L1596" s="344"/>
      <c r="M1596" s="344"/>
      <c r="N1596" s="345"/>
      <c r="O1596" s="345"/>
      <c r="P1596" s="345">
        <f t="shared" si="229"/>
        <v>0</v>
      </c>
      <c r="Q1596" s="345">
        <f>SUM(O1596,P1596)</f>
        <v>0</v>
      </c>
    </row>
    <row r="1597" spans="1:17">
      <c r="A1597" s="225">
        <v>3110401</v>
      </c>
      <c r="B1597" s="226" t="s">
        <v>1895</v>
      </c>
      <c r="C1597" s="225" t="s">
        <v>403</v>
      </c>
      <c r="D1597" s="255">
        <v>1500000</v>
      </c>
      <c r="E1597" s="255"/>
      <c r="F1597" s="228">
        <f>SUM(D1597:E1597)</f>
        <v>1500000</v>
      </c>
      <c r="G1597" s="228">
        <f>SUM(E1597:F1597)</f>
        <v>1500000</v>
      </c>
      <c r="H1597" s="228">
        <v>0</v>
      </c>
      <c r="I1597" s="228">
        <f t="shared" si="233"/>
        <v>1500000</v>
      </c>
      <c r="J1597" s="228"/>
      <c r="K1597" s="228">
        <f t="shared" ref="K1597" si="235">I1597+J1597</f>
        <v>1500000</v>
      </c>
      <c r="L1597" s="402">
        <v>1346180</v>
      </c>
      <c r="M1597" s="402"/>
      <c r="N1597" s="230">
        <f t="shared" ref="N1597" si="236">SUM(L1597:M1597)</f>
        <v>1346180</v>
      </c>
      <c r="O1597" s="403"/>
      <c r="P1597" s="230">
        <f t="shared" si="229"/>
        <v>1346180</v>
      </c>
      <c r="Q1597" s="230">
        <v>1346180</v>
      </c>
    </row>
    <row r="1598" spans="1:17">
      <c r="A1598" s="472"/>
      <c r="B1598" s="472" t="s">
        <v>230</v>
      </c>
      <c r="C1598" s="473"/>
      <c r="D1598" s="474">
        <f t="shared" ref="D1598:O1598" si="237">SUM(D1597:D1597)</f>
        <v>1500000</v>
      </c>
      <c r="E1598" s="474">
        <f t="shared" si="237"/>
        <v>0</v>
      </c>
      <c r="F1598" s="474">
        <f t="shared" si="237"/>
        <v>1500000</v>
      </c>
      <c r="G1598" s="474">
        <f t="shared" si="237"/>
        <v>1500000</v>
      </c>
      <c r="H1598" s="474">
        <f t="shared" si="237"/>
        <v>0</v>
      </c>
      <c r="I1598" s="474">
        <f t="shared" si="237"/>
        <v>1500000</v>
      </c>
      <c r="J1598" s="474">
        <f t="shared" si="237"/>
        <v>0</v>
      </c>
      <c r="K1598" s="474">
        <f t="shared" si="237"/>
        <v>1500000</v>
      </c>
      <c r="L1598" s="475">
        <f t="shared" si="237"/>
        <v>1346180</v>
      </c>
      <c r="M1598" s="475">
        <f t="shared" si="237"/>
        <v>0</v>
      </c>
      <c r="N1598" s="476">
        <f t="shared" si="237"/>
        <v>1346180</v>
      </c>
      <c r="O1598" s="476">
        <f t="shared" si="237"/>
        <v>0</v>
      </c>
      <c r="P1598" s="476">
        <f t="shared" si="229"/>
        <v>1346180</v>
      </c>
      <c r="Q1598" s="476">
        <f>SUM(Q1597)</f>
        <v>1346180</v>
      </c>
    </row>
    <row r="1599" spans="1:17">
      <c r="A1599" s="239">
        <v>3110499</v>
      </c>
      <c r="B1599" s="239" t="s">
        <v>1896</v>
      </c>
      <c r="C1599" s="225"/>
      <c r="D1599" s="287"/>
      <c r="E1599" s="287"/>
      <c r="F1599" s="228"/>
      <c r="G1599" s="228"/>
      <c r="H1599" s="228"/>
      <c r="I1599" s="228">
        <f t="shared" si="233"/>
        <v>0</v>
      </c>
      <c r="J1599" s="228"/>
      <c r="K1599" s="228">
        <f t="shared" ref="K1599:K1602" si="238">I1599+J1599</f>
        <v>0</v>
      </c>
      <c r="L1599" s="229"/>
      <c r="M1599" s="229"/>
      <c r="N1599" s="230"/>
      <c r="O1599" s="230"/>
      <c r="P1599" s="230">
        <f t="shared" si="229"/>
        <v>0</v>
      </c>
      <c r="Q1599" s="230"/>
    </row>
    <row r="1600" spans="1:17" ht="40.5">
      <c r="A1600" s="226">
        <v>3110499</v>
      </c>
      <c r="B1600" s="226" t="s">
        <v>1897</v>
      </c>
      <c r="C1600" s="225" t="s">
        <v>611</v>
      </c>
      <c r="D1600" s="287"/>
      <c r="E1600" s="287"/>
      <c r="F1600" s="228"/>
      <c r="G1600" s="228">
        <v>2455140</v>
      </c>
      <c r="H1600" s="228">
        <v>0</v>
      </c>
      <c r="I1600" s="228">
        <f t="shared" si="233"/>
        <v>2455140</v>
      </c>
      <c r="J1600" s="228"/>
      <c r="K1600" s="228">
        <f t="shared" si="238"/>
        <v>2455140</v>
      </c>
      <c r="L1600" s="229">
        <v>0</v>
      </c>
      <c r="M1600" s="229"/>
      <c r="N1600" s="230">
        <v>0</v>
      </c>
      <c r="O1600" s="230"/>
      <c r="P1600" s="230">
        <f t="shared" si="229"/>
        <v>0</v>
      </c>
      <c r="Q1600" s="230"/>
    </row>
    <row r="1601" spans="1:17">
      <c r="A1601" s="226">
        <v>3110499</v>
      </c>
      <c r="B1601" s="226" t="s">
        <v>1898</v>
      </c>
      <c r="C1601" s="283" t="s">
        <v>409</v>
      </c>
      <c r="D1601" s="287"/>
      <c r="E1601" s="287"/>
      <c r="F1601" s="228"/>
      <c r="G1601" s="228">
        <v>2500000</v>
      </c>
      <c r="H1601" s="228">
        <v>0</v>
      </c>
      <c r="I1601" s="228">
        <f t="shared" si="233"/>
        <v>2500000</v>
      </c>
      <c r="J1601" s="228"/>
      <c r="K1601" s="228">
        <f t="shared" si="238"/>
        <v>2500000</v>
      </c>
      <c r="L1601" s="229">
        <v>0</v>
      </c>
      <c r="M1601" s="229"/>
      <c r="N1601" s="230">
        <v>0</v>
      </c>
      <c r="O1601" s="230"/>
      <c r="P1601" s="230">
        <f t="shared" si="229"/>
        <v>0</v>
      </c>
      <c r="Q1601" s="230"/>
    </row>
    <row r="1602" spans="1:17">
      <c r="A1602" s="226">
        <v>3110499</v>
      </c>
      <c r="B1602" s="226" t="s">
        <v>1899</v>
      </c>
      <c r="C1602" s="225" t="s">
        <v>332</v>
      </c>
      <c r="D1602" s="287"/>
      <c r="E1602" s="287"/>
      <c r="F1602" s="228"/>
      <c r="G1602" s="228">
        <v>2991872</v>
      </c>
      <c r="H1602" s="228">
        <v>0</v>
      </c>
      <c r="I1602" s="228">
        <f t="shared" si="233"/>
        <v>2991872</v>
      </c>
      <c r="J1602" s="228"/>
      <c r="K1602" s="228">
        <f t="shared" si="238"/>
        <v>2991872</v>
      </c>
      <c r="L1602" s="229">
        <v>0</v>
      </c>
      <c r="M1602" s="229"/>
      <c r="N1602" s="230">
        <v>0</v>
      </c>
      <c r="O1602" s="230"/>
      <c r="P1602" s="230">
        <f t="shared" si="229"/>
        <v>0</v>
      </c>
      <c r="Q1602" s="230"/>
    </row>
    <row r="1603" spans="1:17" ht="40.5">
      <c r="A1603" s="319"/>
      <c r="B1603" s="226" t="s">
        <v>1900</v>
      </c>
      <c r="C1603" s="225" t="s">
        <v>247</v>
      </c>
      <c r="D1603" s="287"/>
      <c r="E1603" s="287"/>
      <c r="F1603" s="260"/>
      <c r="G1603" s="260"/>
      <c r="H1603" s="260"/>
      <c r="I1603" s="260"/>
      <c r="J1603" s="260"/>
      <c r="K1603" s="260"/>
      <c r="L1603" s="229">
        <v>0</v>
      </c>
      <c r="M1603" s="229"/>
      <c r="N1603" s="230">
        <v>0</v>
      </c>
      <c r="O1603" s="230"/>
      <c r="P1603" s="230">
        <f t="shared" si="229"/>
        <v>0</v>
      </c>
      <c r="Q1603" s="230"/>
    </row>
    <row r="1604" spans="1:17" ht="40.5">
      <c r="A1604" s="319"/>
      <c r="B1604" s="226" t="s">
        <v>1901</v>
      </c>
      <c r="C1604" s="225" t="s">
        <v>391</v>
      </c>
      <c r="D1604" s="287"/>
      <c r="E1604" s="287"/>
      <c r="F1604" s="260"/>
      <c r="G1604" s="260"/>
      <c r="H1604" s="260"/>
      <c r="I1604" s="260"/>
      <c r="J1604" s="260"/>
      <c r="K1604" s="260"/>
      <c r="L1604" s="229">
        <v>0</v>
      </c>
      <c r="M1604" s="229"/>
      <c r="N1604" s="230">
        <v>0</v>
      </c>
      <c r="O1604" s="230"/>
      <c r="P1604" s="230">
        <f t="shared" si="229"/>
        <v>0</v>
      </c>
      <c r="Q1604" s="230"/>
    </row>
    <row r="1605" spans="1:17" ht="40.5">
      <c r="A1605" s="319"/>
      <c r="B1605" s="226" t="s">
        <v>1902</v>
      </c>
      <c r="C1605" s="225" t="s">
        <v>391</v>
      </c>
      <c r="D1605" s="287"/>
      <c r="E1605" s="287"/>
      <c r="F1605" s="260"/>
      <c r="G1605" s="260"/>
      <c r="H1605" s="260"/>
      <c r="I1605" s="260"/>
      <c r="J1605" s="260"/>
      <c r="K1605" s="260"/>
      <c r="L1605" s="229">
        <v>0</v>
      </c>
      <c r="M1605" s="229"/>
      <c r="N1605" s="230">
        <v>0</v>
      </c>
      <c r="O1605" s="230"/>
      <c r="P1605" s="230">
        <f t="shared" si="229"/>
        <v>0</v>
      </c>
      <c r="Q1605" s="230"/>
    </row>
    <row r="1606" spans="1:17">
      <c r="A1606" s="472"/>
      <c r="B1606" s="472" t="s">
        <v>230</v>
      </c>
      <c r="C1606" s="477"/>
      <c r="D1606" s="478"/>
      <c r="E1606" s="478"/>
      <c r="F1606" s="479"/>
      <c r="G1606" s="474">
        <f>SUM(G1600:G1602)</f>
        <v>7947012</v>
      </c>
      <c r="H1606" s="474">
        <f t="shared" ref="H1606:I1606" si="239">SUM(H1600:H1602)</f>
        <v>0</v>
      </c>
      <c r="I1606" s="474">
        <f t="shared" si="239"/>
        <v>7947012</v>
      </c>
      <c r="J1606" s="474">
        <f t="shared" ref="J1606:K1606" si="240">SUM(J1600:J1602)</f>
        <v>0</v>
      </c>
      <c r="K1606" s="474">
        <f t="shared" si="240"/>
        <v>7947012</v>
      </c>
      <c r="L1606" s="480">
        <f>SUM(L1600:L1605)</f>
        <v>0</v>
      </c>
      <c r="M1606" s="480">
        <f t="shared" ref="M1606:N1606" si="241">SUM(M1600:M1605)</f>
        <v>0</v>
      </c>
      <c r="N1606" s="481">
        <f t="shared" si="241"/>
        <v>0</v>
      </c>
      <c r="O1606" s="481"/>
      <c r="P1606" s="481">
        <f t="shared" si="229"/>
        <v>0</v>
      </c>
      <c r="Q1606" s="481">
        <f>SUM(Q1599:Q1605)</f>
        <v>0</v>
      </c>
    </row>
    <row r="1607" spans="1:17">
      <c r="A1607" s="239">
        <v>3110599</v>
      </c>
      <c r="B1607" s="239" t="s">
        <v>1903</v>
      </c>
      <c r="C1607" s="254"/>
      <c r="D1607" s="287"/>
      <c r="E1607" s="287"/>
      <c r="F1607" s="228"/>
      <c r="G1607" s="228"/>
      <c r="H1607" s="228"/>
      <c r="I1607" s="228">
        <f t="shared" si="233"/>
        <v>0</v>
      </c>
      <c r="J1607" s="228"/>
      <c r="K1607" s="228"/>
      <c r="L1607" s="229"/>
      <c r="M1607" s="229"/>
      <c r="N1607" s="230"/>
      <c r="O1607" s="230"/>
      <c r="P1607" s="230">
        <f t="shared" si="229"/>
        <v>0</v>
      </c>
      <c r="Q1607" s="230">
        <f>SUM(O1607,P1607)</f>
        <v>0</v>
      </c>
    </row>
    <row r="1608" spans="1:17">
      <c r="A1608" s="226">
        <v>3110599</v>
      </c>
      <c r="B1608" s="225" t="s">
        <v>1904</v>
      </c>
      <c r="C1608" s="225" t="s">
        <v>334</v>
      </c>
      <c r="D1608" s="287"/>
      <c r="E1608" s="287"/>
      <c r="F1608" s="228"/>
      <c r="G1608" s="228">
        <v>2826477</v>
      </c>
      <c r="H1608" s="228">
        <v>0</v>
      </c>
      <c r="I1608" s="228">
        <f t="shared" si="233"/>
        <v>2826477</v>
      </c>
      <c r="J1608" s="228"/>
      <c r="K1608" s="228">
        <f t="shared" ref="K1608:K1612" si="242">I1608+J1608</f>
        <v>2826477</v>
      </c>
      <c r="L1608" s="229">
        <v>2826477</v>
      </c>
      <c r="M1608" s="229"/>
      <c r="N1608" s="230">
        <f>SUM(L1608:M1608)</f>
        <v>2826477</v>
      </c>
      <c r="O1608" s="230"/>
      <c r="P1608" s="230">
        <f t="shared" si="229"/>
        <v>2826477</v>
      </c>
      <c r="Q1608" s="230"/>
    </row>
    <row r="1609" spans="1:17">
      <c r="A1609" s="226">
        <v>3110599</v>
      </c>
      <c r="B1609" s="225" t="s">
        <v>1905</v>
      </c>
      <c r="C1609" s="225" t="s">
        <v>228</v>
      </c>
      <c r="D1609" s="287"/>
      <c r="E1609" s="287"/>
      <c r="F1609" s="228"/>
      <c r="G1609" s="228"/>
      <c r="H1609" s="228"/>
      <c r="I1609" s="228"/>
      <c r="J1609" s="228"/>
      <c r="K1609" s="228"/>
      <c r="L1609" s="229">
        <v>45000000</v>
      </c>
      <c r="M1609" s="229"/>
      <c r="N1609" s="230">
        <f t="shared" ref="N1609:N1615" si="243">SUM(L1609:M1609)</f>
        <v>45000000</v>
      </c>
      <c r="O1609" s="230"/>
      <c r="P1609" s="230">
        <f t="shared" si="229"/>
        <v>45000000</v>
      </c>
      <c r="Q1609" s="230">
        <v>45000000</v>
      </c>
    </row>
    <row r="1610" spans="1:17">
      <c r="A1610" s="226">
        <v>3110599</v>
      </c>
      <c r="B1610" s="225" t="s">
        <v>1906</v>
      </c>
      <c r="C1610" s="225" t="s">
        <v>446</v>
      </c>
      <c r="D1610" s="287"/>
      <c r="E1610" s="287"/>
      <c r="F1610" s="228"/>
      <c r="G1610" s="228"/>
      <c r="H1610" s="228"/>
      <c r="I1610" s="228"/>
      <c r="J1610" s="228"/>
      <c r="K1610" s="228"/>
      <c r="L1610" s="229">
        <v>112500000</v>
      </c>
      <c r="M1610" s="229">
        <v>-22500000</v>
      </c>
      <c r="N1610" s="230">
        <f t="shared" si="243"/>
        <v>90000000</v>
      </c>
      <c r="O1610" s="230"/>
      <c r="P1610" s="230">
        <f t="shared" si="229"/>
        <v>90000000</v>
      </c>
      <c r="Q1610" s="230">
        <v>90000000</v>
      </c>
    </row>
    <row r="1611" spans="1:17">
      <c r="A1611" s="226">
        <v>3110599</v>
      </c>
      <c r="B1611" s="225" t="s">
        <v>1907</v>
      </c>
      <c r="C1611" s="225" t="s">
        <v>446</v>
      </c>
      <c r="D1611" s="287"/>
      <c r="E1611" s="287"/>
      <c r="F1611" s="228"/>
      <c r="G1611" s="228"/>
      <c r="H1611" s="228"/>
      <c r="I1611" s="228"/>
      <c r="J1611" s="228"/>
      <c r="K1611" s="228"/>
      <c r="L1611" s="229">
        <v>180000000</v>
      </c>
      <c r="M1611" s="229"/>
      <c r="N1611" s="230">
        <f t="shared" si="243"/>
        <v>180000000</v>
      </c>
      <c r="O1611" s="230">
        <v>-100000000</v>
      </c>
      <c r="P1611" s="230">
        <f t="shared" si="229"/>
        <v>80000000</v>
      </c>
      <c r="Q1611" s="230">
        <v>165579059</v>
      </c>
    </row>
    <row r="1612" spans="1:17">
      <c r="A1612" s="226">
        <v>3110599</v>
      </c>
      <c r="B1612" s="225" t="s">
        <v>1908</v>
      </c>
      <c r="C1612" s="225" t="s">
        <v>446</v>
      </c>
      <c r="D1612" s="287"/>
      <c r="E1612" s="287"/>
      <c r="F1612" s="228"/>
      <c r="G1612" s="255">
        <v>92000000</v>
      </c>
      <c r="H1612" s="255">
        <v>-92000000</v>
      </c>
      <c r="I1612" s="228">
        <f t="shared" si="233"/>
        <v>0</v>
      </c>
      <c r="J1612" s="255"/>
      <c r="K1612" s="228">
        <f t="shared" si="242"/>
        <v>0</v>
      </c>
      <c r="L1612" s="229">
        <v>1200000000</v>
      </c>
      <c r="M1612" s="229"/>
      <c r="N1612" s="230">
        <f t="shared" si="243"/>
        <v>1200000000</v>
      </c>
      <c r="O1612" s="230">
        <v>-22000000</v>
      </c>
      <c r="P1612" s="230">
        <f t="shared" si="229"/>
        <v>1178000000</v>
      </c>
      <c r="Q1612" s="230"/>
    </row>
    <row r="1613" spans="1:17">
      <c r="A1613" s="226">
        <v>3110599</v>
      </c>
      <c r="B1613" s="226" t="s">
        <v>1909</v>
      </c>
      <c r="C1613" s="225" t="s">
        <v>446</v>
      </c>
      <c r="D1613" s="287"/>
      <c r="E1613" s="287"/>
      <c r="F1613" s="228"/>
      <c r="G1613" s="255"/>
      <c r="H1613" s="255"/>
      <c r="I1613" s="228"/>
      <c r="J1613" s="255"/>
      <c r="K1613" s="228"/>
      <c r="L1613" s="229">
        <v>130000000</v>
      </c>
      <c r="M1613" s="229">
        <v>42500000</v>
      </c>
      <c r="N1613" s="230">
        <f t="shared" si="243"/>
        <v>172500000</v>
      </c>
      <c r="O1613" s="230">
        <v>32000000</v>
      </c>
      <c r="P1613" s="230">
        <f t="shared" si="229"/>
        <v>204500000</v>
      </c>
      <c r="Q1613" s="230">
        <v>204500000</v>
      </c>
    </row>
    <row r="1614" spans="1:17">
      <c r="A1614" s="226">
        <v>3110599</v>
      </c>
      <c r="B1614" s="226" t="s">
        <v>1910</v>
      </c>
      <c r="C1614" s="225" t="s">
        <v>446</v>
      </c>
      <c r="D1614" s="287"/>
      <c r="E1614" s="287"/>
      <c r="F1614" s="228"/>
      <c r="G1614" s="255"/>
      <c r="H1614" s="255"/>
      <c r="I1614" s="228"/>
      <c r="J1614" s="255"/>
      <c r="K1614" s="228"/>
      <c r="L1614" s="229">
        <v>25000000</v>
      </c>
      <c r="M1614" s="229">
        <v>-20000000</v>
      </c>
      <c r="N1614" s="230">
        <f t="shared" si="243"/>
        <v>5000000</v>
      </c>
      <c r="O1614" s="230">
        <v>5000000</v>
      </c>
      <c r="P1614" s="230">
        <f t="shared" si="229"/>
        <v>10000000</v>
      </c>
      <c r="Q1614" s="230">
        <v>10000000</v>
      </c>
    </row>
    <row r="1615" spans="1:17">
      <c r="A1615" s="226">
        <v>3110599</v>
      </c>
      <c r="B1615" s="226" t="s">
        <v>1911</v>
      </c>
      <c r="C1615" s="225" t="s">
        <v>255</v>
      </c>
      <c r="D1615" s="255"/>
      <c r="E1615" s="255"/>
      <c r="F1615" s="228"/>
      <c r="G1615" s="255">
        <v>0</v>
      </c>
      <c r="H1615" s="255">
        <v>2500000</v>
      </c>
      <c r="I1615" s="228">
        <f t="shared" si="233"/>
        <v>2500000</v>
      </c>
      <c r="J1615" s="255"/>
      <c r="K1615" s="228">
        <v>5000000</v>
      </c>
      <c r="L1615" s="229">
        <v>4995858</v>
      </c>
      <c r="M1615" s="229"/>
      <c r="N1615" s="230">
        <f t="shared" si="243"/>
        <v>4995858</v>
      </c>
      <c r="O1615" s="230"/>
      <c r="P1615" s="230">
        <f t="shared" si="229"/>
        <v>4995858</v>
      </c>
      <c r="Q1615" s="230"/>
    </row>
    <row r="1616" spans="1:17">
      <c r="A1616" s="472"/>
      <c r="B1616" s="472" t="s">
        <v>230</v>
      </c>
      <c r="C1616" s="477"/>
      <c r="D1616" s="478"/>
      <c r="E1616" s="478"/>
      <c r="F1616" s="479"/>
      <c r="G1616" s="474">
        <f t="shared" ref="G1616:O1616" si="244">SUM(G1608:G1615)</f>
        <v>94826477</v>
      </c>
      <c r="H1616" s="474">
        <f t="shared" si="244"/>
        <v>-89500000</v>
      </c>
      <c r="I1616" s="474">
        <f t="shared" si="244"/>
        <v>5326477</v>
      </c>
      <c r="J1616" s="474">
        <f t="shared" si="244"/>
        <v>0</v>
      </c>
      <c r="K1616" s="474">
        <f t="shared" si="244"/>
        <v>7826477</v>
      </c>
      <c r="L1616" s="475">
        <f t="shared" si="244"/>
        <v>1700322335</v>
      </c>
      <c r="M1616" s="475">
        <f t="shared" si="244"/>
        <v>0</v>
      </c>
      <c r="N1616" s="476">
        <f t="shared" si="244"/>
        <v>1700322335</v>
      </c>
      <c r="O1616" s="476">
        <f t="shared" si="244"/>
        <v>-85000000</v>
      </c>
      <c r="P1616" s="476">
        <f t="shared" si="229"/>
        <v>1615322335</v>
      </c>
      <c r="Q1616" s="476">
        <f>SUM(Q1608:Q1615)</f>
        <v>515079059</v>
      </c>
    </row>
    <row r="1617" spans="1:17">
      <c r="A1617" s="239"/>
      <c r="B1617" s="239" t="s">
        <v>1912</v>
      </c>
      <c r="C1617" s="225"/>
      <c r="D1617" s="287"/>
      <c r="E1617" s="287"/>
      <c r="F1617" s="228"/>
      <c r="G1617" s="228"/>
      <c r="H1617" s="228"/>
      <c r="I1617" s="228"/>
      <c r="J1617" s="228"/>
      <c r="K1617" s="228"/>
      <c r="L1617" s="229"/>
      <c r="M1617" s="229"/>
      <c r="N1617" s="230"/>
      <c r="O1617" s="230"/>
      <c r="P1617" s="230">
        <f t="shared" si="229"/>
        <v>0</v>
      </c>
      <c r="Q1617" s="230">
        <f>SUM(O1617,P1617)</f>
        <v>0</v>
      </c>
    </row>
    <row r="1618" spans="1:17">
      <c r="A1618" s="254"/>
      <c r="B1618" s="254" t="s">
        <v>1913</v>
      </c>
      <c r="C1618" s="225"/>
      <c r="D1618" s="228"/>
      <c r="E1618" s="228"/>
      <c r="F1618" s="228"/>
      <c r="G1618" s="228"/>
      <c r="H1618" s="228"/>
      <c r="I1618" s="228"/>
      <c r="J1618" s="228"/>
      <c r="K1618" s="228"/>
      <c r="L1618" s="229"/>
      <c r="M1618" s="229"/>
      <c r="N1618" s="230"/>
      <c r="O1618" s="230"/>
      <c r="P1618" s="230">
        <f t="shared" si="229"/>
        <v>0</v>
      </c>
      <c r="Q1618" s="230">
        <f>SUM(O1618,P1618)</f>
        <v>0</v>
      </c>
    </row>
    <row r="1619" spans="1:17">
      <c r="A1619" s="226">
        <v>3110400</v>
      </c>
      <c r="B1619" s="270" t="s">
        <v>1914</v>
      </c>
      <c r="C1619" s="225" t="s">
        <v>627</v>
      </c>
      <c r="D1619" s="352"/>
      <c r="E1619" s="284">
        <v>4600000</v>
      </c>
      <c r="F1619" s="255"/>
      <c r="G1619" s="284">
        <v>4600000</v>
      </c>
      <c r="H1619" s="284">
        <v>0</v>
      </c>
      <c r="I1619" s="284">
        <f>G1619+H1619</f>
        <v>4600000</v>
      </c>
      <c r="J1619" s="284"/>
      <c r="K1619" s="228">
        <f t="shared" ref="K1619:K1620" si="245">I1619+J1619</f>
        <v>4600000</v>
      </c>
      <c r="L1619" s="229">
        <v>4600000</v>
      </c>
      <c r="M1619" s="229"/>
      <c r="N1619" s="230">
        <f t="shared" ref="N1619:N1622" si="246">SUM(L1619:M1619)</f>
        <v>4600000</v>
      </c>
      <c r="O1619" s="230"/>
      <c r="P1619" s="230">
        <f t="shared" si="229"/>
        <v>4600000</v>
      </c>
      <c r="Q1619" s="230"/>
    </row>
    <row r="1620" spans="1:17">
      <c r="A1620" s="226">
        <v>3110400</v>
      </c>
      <c r="B1620" s="270" t="s">
        <v>1915</v>
      </c>
      <c r="C1620" s="225" t="s">
        <v>627</v>
      </c>
      <c r="D1620" s="352"/>
      <c r="E1620" s="284"/>
      <c r="F1620" s="255"/>
      <c r="G1620" s="284">
        <v>0</v>
      </c>
      <c r="H1620" s="284">
        <v>3000000</v>
      </c>
      <c r="I1620" s="284">
        <f>G1620+H1620</f>
        <v>3000000</v>
      </c>
      <c r="J1620" s="284">
        <v>569626</v>
      </c>
      <c r="K1620" s="228">
        <f t="shared" si="245"/>
        <v>3569626</v>
      </c>
      <c r="L1620" s="229">
        <v>3486380</v>
      </c>
      <c r="M1620" s="229"/>
      <c r="N1620" s="230">
        <f t="shared" si="246"/>
        <v>3486380</v>
      </c>
      <c r="O1620" s="230"/>
      <c r="P1620" s="230">
        <f t="shared" si="229"/>
        <v>3486380</v>
      </c>
      <c r="Q1620" s="230">
        <v>3486380</v>
      </c>
    </row>
    <row r="1621" spans="1:17">
      <c r="A1621" s="226">
        <v>3110400</v>
      </c>
      <c r="B1621" s="482" t="s">
        <v>1916</v>
      </c>
      <c r="C1621" s="225" t="s">
        <v>627</v>
      </c>
      <c r="D1621" s="352"/>
      <c r="E1621" s="284"/>
      <c r="F1621" s="255"/>
      <c r="G1621" s="284"/>
      <c r="H1621" s="284"/>
      <c r="I1621" s="284"/>
      <c r="J1621" s="284"/>
      <c r="K1621" s="228"/>
      <c r="L1621" s="229">
        <v>3000000</v>
      </c>
      <c r="M1621" s="229"/>
      <c r="N1621" s="230">
        <f t="shared" si="246"/>
        <v>3000000</v>
      </c>
      <c r="O1621" s="230"/>
      <c r="P1621" s="230">
        <f t="shared" si="229"/>
        <v>3000000</v>
      </c>
      <c r="Q1621" s="230">
        <v>3000000</v>
      </c>
    </row>
    <row r="1622" spans="1:17">
      <c r="A1622" s="226">
        <v>3110400</v>
      </c>
      <c r="B1622" s="259" t="s">
        <v>1917</v>
      </c>
      <c r="C1622" s="225" t="s">
        <v>627</v>
      </c>
      <c r="D1622" s="352"/>
      <c r="E1622" s="284"/>
      <c r="F1622" s="255"/>
      <c r="G1622" s="284"/>
      <c r="H1622" s="284"/>
      <c r="I1622" s="284"/>
      <c r="J1622" s="284"/>
      <c r="K1622" s="228"/>
      <c r="L1622" s="229">
        <v>3000000</v>
      </c>
      <c r="M1622" s="229"/>
      <c r="N1622" s="230">
        <f t="shared" si="246"/>
        <v>3000000</v>
      </c>
      <c r="O1622" s="230"/>
      <c r="P1622" s="230">
        <f t="shared" si="229"/>
        <v>3000000</v>
      </c>
      <c r="Q1622" s="230">
        <v>3000000</v>
      </c>
    </row>
    <row r="1623" spans="1:17">
      <c r="A1623" s="226">
        <v>3110400</v>
      </c>
      <c r="B1623" s="483" t="s">
        <v>1918</v>
      </c>
      <c r="C1623" s="484" t="s">
        <v>627</v>
      </c>
      <c r="D1623" s="352"/>
      <c r="E1623" s="284"/>
      <c r="F1623" s="255"/>
      <c r="G1623" s="284"/>
      <c r="H1623" s="284"/>
      <c r="I1623" s="284"/>
      <c r="J1623" s="284"/>
      <c r="K1623" s="228"/>
      <c r="L1623" s="229"/>
      <c r="M1623" s="229"/>
      <c r="N1623" s="230"/>
      <c r="O1623" s="230"/>
      <c r="P1623" s="230"/>
      <c r="Q1623" s="230">
        <v>3000000</v>
      </c>
    </row>
    <row r="1624" spans="1:17">
      <c r="A1624" s="485"/>
      <c r="B1624" s="486" t="s">
        <v>1919</v>
      </c>
      <c r="C1624" s="486"/>
      <c r="D1624" s="487" t="e">
        <f>SUM(#REF!)</f>
        <v>#REF!</v>
      </c>
      <c r="E1624" s="487" t="e">
        <f>SUM(#REF!)</f>
        <v>#REF!</v>
      </c>
      <c r="F1624" s="487" t="e">
        <f>SUM(#REF!)</f>
        <v>#REF!</v>
      </c>
      <c r="G1624" s="474">
        <f>SUM(G1619:G1620)</f>
        <v>4600000</v>
      </c>
      <c r="H1624" s="474">
        <f>SUM(H1619:H1620)</f>
        <v>3000000</v>
      </c>
      <c r="I1624" s="474">
        <f>SUM(I1619:I1620)</f>
        <v>7600000</v>
      </c>
      <c r="J1624" s="474">
        <f>SUM(J1619:J1620)</f>
        <v>569626</v>
      </c>
      <c r="K1624" s="474">
        <f>SUM(K1619:K1620)</f>
        <v>8169626</v>
      </c>
      <c r="L1624" s="475">
        <f>SUM(L1619:L1622)</f>
        <v>14086380</v>
      </c>
      <c r="M1624" s="475">
        <f>SUM(M1619:M1622)</f>
        <v>0</v>
      </c>
      <c r="N1624" s="476">
        <f>SUM(N1619:N1622)</f>
        <v>14086380</v>
      </c>
      <c r="O1624" s="476">
        <f>SUM(O1619:O1622)</f>
        <v>0</v>
      </c>
      <c r="P1624" s="476">
        <f t="shared" ref="P1624:P1631" si="247">SUM(N1624,O1624)</f>
        <v>14086380</v>
      </c>
      <c r="Q1624" s="476">
        <f>SUM(Q1619:Q1623)</f>
        <v>12486380</v>
      </c>
    </row>
    <row r="1625" spans="1:17">
      <c r="A1625" s="254"/>
      <c r="B1625" s="254" t="s">
        <v>1920</v>
      </c>
      <c r="C1625" s="225"/>
      <c r="D1625" s="228"/>
      <c r="E1625" s="228"/>
      <c r="F1625" s="228"/>
      <c r="G1625" s="228"/>
      <c r="H1625" s="228"/>
      <c r="I1625" s="228">
        <f t="shared" ref="I1625:I1631" si="248">G1625+H1625</f>
        <v>0</v>
      </c>
      <c r="J1625" s="228"/>
      <c r="K1625" s="228">
        <f t="shared" ref="K1625:K1631" si="249">I1625+J1625</f>
        <v>0</v>
      </c>
      <c r="L1625" s="229"/>
      <c r="M1625" s="229"/>
      <c r="N1625" s="230"/>
      <c r="O1625" s="230"/>
      <c r="P1625" s="230">
        <f t="shared" si="247"/>
        <v>0</v>
      </c>
      <c r="Q1625" s="230">
        <f>SUM(O1625,P1625)</f>
        <v>0</v>
      </c>
    </row>
    <row r="1626" spans="1:17">
      <c r="A1626" s="226">
        <v>3110400</v>
      </c>
      <c r="B1626" s="270" t="s">
        <v>1921</v>
      </c>
      <c r="C1626" s="225" t="s">
        <v>449</v>
      </c>
      <c r="D1626" s="255"/>
      <c r="E1626" s="255"/>
      <c r="F1626" s="255"/>
      <c r="G1626" s="284">
        <v>4000000</v>
      </c>
      <c r="H1626" s="284">
        <v>0</v>
      </c>
      <c r="I1626" s="284">
        <f t="shared" si="248"/>
        <v>4000000</v>
      </c>
      <c r="J1626" s="284"/>
      <c r="K1626" s="228">
        <f t="shared" si="249"/>
        <v>4000000</v>
      </c>
      <c r="L1626" s="229">
        <v>3998520</v>
      </c>
      <c r="M1626" s="229"/>
      <c r="N1626" s="230">
        <f t="shared" ref="N1626:N1631" si="250">SUM(L1626:M1626)</f>
        <v>3998520</v>
      </c>
      <c r="O1626" s="230"/>
      <c r="P1626" s="230">
        <f t="shared" si="247"/>
        <v>3998520</v>
      </c>
      <c r="Q1626" s="230">
        <v>0</v>
      </c>
    </row>
    <row r="1627" spans="1:17">
      <c r="A1627" s="226">
        <v>3110400</v>
      </c>
      <c r="B1627" s="270" t="s">
        <v>1922</v>
      </c>
      <c r="C1627" s="225" t="s">
        <v>449</v>
      </c>
      <c r="D1627" s="255"/>
      <c r="E1627" s="255"/>
      <c r="F1627" s="255"/>
      <c r="G1627" s="284">
        <v>3000000</v>
      </c>
      <c r="H1627" s="284">
        <v>0</v>
      </c>
      <c r="I1627" s="284">
        <f t="shared" si="248"/>
        <v>3000000</v>
      </c>
      <c r="J1627" s="284"/>
      <c r="K1627" s="228">
        <f t="shared" si="249"/>
        <v>3000000</v>
      </c>
      <c r="L1627" s="229">
        <v>2994958</v>
      </c>
      <c r="M1627" s="229"/>
      <c r="N1627" s="230">
        <f t="shared" si="250"/>
        <v>2994958</v>
      </c>
      <c r="O1627" s="230"/>
      <c r="P1627" s="230">
        <f t="shared" si="247"/>
        <v>2994958</v>
      </c>
      <c r="Q1627" s="230">
        <v>2994958</v>
      </c>
    </row>
    <row r="1628" spans="1:17">
      <c r="A1628" s="226">
        <v>3110400</v>
      </c>
      <c r="B1628" s="270" t="s">
        <v>1923</v>
      </c>
      <c r="C1628" s="225" t="s">
        <v>449</v>
      </c>
      <c r="D1628" s="255"/>
      <c r="E1628" s="255"/>
      <c r="F1628" s="255"/>
      <c r="G1628" s="284">
        <v>4000000</v>
      </c>
      <c r="H1628" s="284">
        <v>0</v>
      </c>
      <c r="I1628" s="284">
        <f t="shared" si="248"/>
        <v>4000000</v>
      </c>
      <c r="J1628" s="284"/>
      <c r="K1628" s="228">
        <f t="shared" si="249"/>
        <v>4000000</v>
      </c>
      <c r="L1628" s="229">
        <v>3999216</v>
      </c>
      <c r="M1628" s="229"/>
      <c r="N1628" s="230">
        <f t="shared" si="250"/>
        <v>3999216</v>
      </c>
      <c r="O1628" s="230"/>
      <c r="P1628" s="230">
        <f t="shared" si="247"/>
        <v>3999216</v>
      </c>
      <c r="Q1628" s="230">
        <v>0</v>
      </c>
    </row>
    <row r="1629" spans="1:17">
      <c r="A1629" s="226">
        <v>3110400</v>
      </c>
      <c r="B1629" s="270" t="s">
        <v>1924</v>
      </c>
      <c r="C1629" s="225" t="s">
        <v>449</v>
      </c>
      <c r="D1629" s="255"/>
      <c r="E1629" s="255"/>
      <c r="F1629" s="255"/>
      <c r="G1629" s="284">
        <v>3000000</v>
      </c>
      <c r="H1629" s="284">
        <v>0</v>
      </c>
      <c r="I1629" s="284">
        <f t="shared" si="248"/>
        <v>3000000</v>
      </c>
      <c r="J1629" s="284"/>
      <c r="K1629" s="228">
        <f t="shared" si="249"/>
        <v>3000000</v>
      </c>
      <c r="L1629" s="229">
        <v>2999296</v>
      </c>
      <c r="M1629" s="229"/>
      <c r="N1629" s="230">
        <f t="shared" si="250"/>
        <v>2999296</v>
      </c>
      <c r="O1629" s="230"/>
      <c r="P1629" s="230">
        <f t="shared" si="247"/>
        <v>2999296</v>
      </c>
      <c r="Q1629" s="230">
        <v>2999296</v>
      </c>
    </row>
    <row r="1630" spans="1:17">
      <c r="A1630" s="226">
        <v>3110400</v>
      </c>
      <c r="B1630" s="270" t="s">
        <v>1925</v>
      </c>
      <c r="C1630" s="225" t="s">
        <v>449</v>
      </c>
      <c r="D1630" s="255"/>
      <c r="E1630" s="255"/>
      <c r="F1630" s="255"/>
      <c r="G1630" s="284">
        <v>5000000</v>
      </c>
      <c r="H1630" s="284">
        <v>0</v>
      </c>
      <c r="I1630" s="284">
        <f t="shared" si="248"/>
        <v>5000000</v>
      </c>
      <c r="J1630" s="284"/>
      <c r="K1630" s="228">
        <f t="shared" si="249"/>
        <v>5000000</v>
      </c>
      <c r="L1630" s="229">
        <v>5000000</v>
      </c>
      <c r="M1630" s="229"/>
      <c r="N1630" s="230">
        <f t="shared" si="250"/>
        <v>5000000</v>
      </c>
      <c r="O1630" s="230"/>
      <c r="P1630" s="230">
        <f t="shared" si="247"/>
        <v>5000000</v>
      </c>
      <c r="Q1630" s="230">
        <v>0</v>
      </c>
    </row>
    <row r="1631" spans="1:17">
      <c r="A1631" s="226">
        <v>3110400</v>
      </c>
      <c r="B1631" s="270" t="s">
        <v>1926</v>
      </c>
      <c r="C1631" s="225" t="s">
        <v>449</v>
      </c>
      <c r="D1631" s="255"/>
      <c r="E1631" s="255"/>
      <c r="F1631" s="255"/>
      <c r="G1631" s="284">
        <v>0</v>
      </c>
      <c r="H1631" s="284">
        <v>3000000</v>
      </c>
      <c r="I1631" s="284">
        <f t="shared" si="248"/>
        <v>3000000</v>
      </c>
      <c r="J1631" s="284"/>
      <c r="K1631" s="228">
        <f t="shared" si="249"/>
        <v>3000000</v>
      </c>
      <c r="L1631" s="229">
        <v>3000000</v>
      </c>
      <c r="M1631" s="229"/>
      <c r="N1631" s="230">
        <f t="shared" si="250"/>
        <v>3000000</v>
      </c>
      <c r="O1631" s="230"/>
      <c r="P1631" s="230">
        <f t="shared" si="247"/>
        <v>3000000</v>
      </c>
      <c r="Q1631" s="230">
        <v>0</v>
      </c>
    </row>
    <row r="1632" spans="1:17">
      <c r="A1632" s="226">
        <v>3110400</v>
      </c>
      <c r="B1632" s="270" t="s">
        <v>1927</v>
      </c>
      <c r="C1632" s="225" t="s">
        <v>449</v>
      </c>
      <c r="D1632" s="255"/>
      <c r="E1632" s="255"/>
      <c r="F1632" s="255"/>
      <c r="G1632" s="284"/>
      <c r="H1632" s="284"/>
      <c r="I1632" s="284"/>
      <c r="J1632" s="284"/>
      <c r="K1632" s="228"/>
      <c r="L1632" s="229"/>
      <c r="M1632" s="229"/>
      <c r="N1632" s="230"/>
      <c r="O1632" s="230"/>
      <c r="P1632" s="230"/>
      <c r="Q1632" s="230">
        <v>2000000</v>
      </c>
    </row>
    <row r="1633" spans="1:17">
      <c r="A1633" s="485"/>
      <c r="B1633" s="486" t="s">
        <v>1928</v>
      </c>
      <c r="C1633" s="486"/>
      <c r="D1633" s="487" t="e">
        <f>SUM(#REF!)</f>
        <v>#REF!</v>
      </c>
      <c r="E1633" s="487" t="e">
        <f>SUM(#REF!)</f>
        <v>#REF!</v>
      </c>
      <c r="F1633" s="487" t="e">
        <f>SUM(#REF!)</f>
        <v>#REF!</v>
      </c>
      <c r="G1633" s="474">
        <f>SUM(G1625:G1631)</f>
        <v>19000000</v>
      </c>
      <c r="H1633" s="474">
        <f>SUM(H1625:H1631)</f>
        <v>3000000</v>
      </c>
      <c r="I1633" s="474">
        <f>SUM(I1625:I1631)</f>
        <v>22000000</v>
      </c>
      <c r="J1633" s="474">
        <f>SUM(J1625:J1631)</f>
        <v>0</v>
      </c>
      <c r="K1633" s="474">
        <f>SUM(K1625:K1631)</f>
        <v>22000000</v>
      </c>
      <c r="L1633" s="475">
        <f>SUM(L1626:L1631)</f>
        <v>21991990</v>
      </c>
      <c r="M1633" s="475">
        <f>SUM(M1626:M1631)</f>
        <v>0</v>
      </c>
      <c r="N1633" s="476">
        <f>SUM(N1626:N1631)</f>
        <v>21991990</v>
      </c>
      <c r="O1633" s="476">
        <f>SUM(O1626:O1631)</f>
        <v>0</v>
      </c>
      <c r="P1633" s="476">
        <f t="shared" ref="P1633:P1656" si="251">SUM(N1633,O1633)</f>
        <v>21991990</v>
      </c>
      <c r="Q1633" s="476">
        <f>SUM(Q1626:Q1632)</f>
        <v>7994254</v>
      </c>
    </row>
    <row r="1634" spans="1:17" ht="40.5">
      <c r="A1634" s="226">
        <v>3110400</v>
      </c>
      <c r="B1634" s="261" t="s">
        <v>1929</v>
      </c>
      <c r="C1634" s="225" t="s">
        <v>397</v>
      </c>
      <c r="D1634" s="228">
        <v>3500000</v>
      </c>
      <c r="E1634" s="228">
        <v>-241792</v>
      </c>
      <c r="F1634" s="228">
        <f t="shared" ref="F1634:F1636" si="252">SUM(D1634:E1634)</f>
        <v>3258208</v>
      </c>
      <c r="G1634" s="228">
        <v>3258208</v>
      </c>
      <c r="H1634" s="228">
        <v>0</v>
      </c>
      <c r="I1634" s="228">
        <f t="shared" ref="I1634:I1654" si="253">G1634+H1634</f>
        <v>3258208</v>
      </c>
      <c r="J1634" s="228"/>
      <c r="K1634" s="228">
        <f t="shared" ref="K1634:K1642" si="254">I1634+J1634</f>
        <v>3258208</v>
      </c>
      <c r="L1634" s="229">
        <v>3258208</v>
      </c>
      <c r="M1634" s="229"/>
      <c r="N1634" s="230">
        <f>SUM(L1634:M1634)</f>
        <v>3258208</v>
      </c>
      <c r="O1634" s="230"/>
      <c r="P1634" s="230">
        <f t="shared" si="251"/>
        <v>3258208</v>
      </c>
      <c r="Q1634" s="230">
        <v>3258208</v>
      </c>
    </row>
    <row r="1635" spans="1:17">
      <c r="A1635" s="226">
        <v>3110400</v>
      </c>
      <c r="B1635" s="261" t="s">
        <v>1930</v>
      </c>
      <c r="C1635" s="225" t="s">
        <v>397</v>
      </c>
      <c r="D1635" s="228">
        <v>2500000</v>
      </c>
      <c r="E1635" s="228">
        <v>-327784</v>
      </c>
      <c r="F1635" s="228">
        <f t="shared" si="252"/>
        <v>2172216</v>
      </c>
      <c r="G1635" s="228">
        <v>2172216</v>
      </c>
      <c r="H1635" s="228">
        <v>0</v>
      </c>
      <c r="I1635" s="228">
        <f t="shared" si="253"/>
        <v>2172216</v>
      </c>
      <c r="J1635" s="228"/>
      <c r="K1635" s="228">
        <f t="shared" si="254"/>
        <v>2172216</v>
      </c>
      <c r="L1635" s="229">
        <v>0</v>
      </c>
      <c r="M1635" s="229">
        <v>2172216</v>
      </c>
      <c r="N1635" s="230">
        <f t="shared" ref="N1635:N1642" si="255">SUM(L1635:M1635)</f>
        <v>2172216</v>
      </c>
      <c r="O1635" s="230"/>
      <c r="P1635" s="230">
        <f t="shared" si="251"/>
        <v>2172216</v>
      </c>
      <c r="Q1635" s="230">
        <v>0</v>
      </c>
    </row>
    <row r="1636" spans="1:17">
      <c r="A1636" s="226">
        <v>3110400</v>
      </c>
      <c r="B1636" s="261" t="s">
        <v>1931</v>
      </c>
      <c r="C1636" s="225" t="s">
        <v>397</v>
      </c>
      <c r="D1636" s="228">
        <v>1000000</v>
      </c>
      <c r="E1636" s="228">
        <v>140512</v>
      </c>
      <c r="F1636" s="228">
        <f t="shared" si="252"/>
        <v>1140512</v>
      </c>
      <c r="G1636" s="228">
        <v>1140512</v>
      </c>
      <c r="H1636" s="228">
        <v>0</v>
      </c>
      <c r="I1636" s="228">
        <f t="shared" si="253"/>
        <v>1140512</v>
      </c>
      <c r="J1636" s="228"/>
      <c r="K1636" s="228">
        <f t="shared" si="254"/>
        <v>1140512</v>
      </c>
      <c r="L1636" s="229">
        <v>1140512</v>
      </c>
      <c r="M1636" s="229"/>
      <c r="N1636" s="230">
        <f t="shared" si="255"/>
        <v>1140512</v>
      </c>
      <c r="O1636" s="230"/>
      <c r="P1636" s="230">
        <f t="shared" si="251"/>
        <v>1140512</v>
      </c>
      <c r="Q1636" s="230">
        <v>1140512</v>
      </c>
    </row>
    <row r="1637" spans="1:17">
      <c r="A1637" s="226">
        <v>3110400</v>
      </c>
      <c r="B1637" s="352" t="s">
        <v>1932</v>
      </c>
      <c r="C1637" s="225" t="s">
        <v>397</v>
      </c>
      <c r="D1637" s="352"/>
      <c r="E1637" s="352"/>
      <c r="F1637" s="352"/>
      <c r="G1637" s="284">
        <v>2000000</v>
      </c>
      <c r="H1637" s="284">
        <v>0</v>
      </c>
      <c r="I1637" s="284">
        <f t="shared" si="253"/>
        <v>2000000</v>
      </c>
      <c r="J1637" s="284"/>
      <c r="K1637" s="228">
        <f t="shared" si="254"/>
        <v>2000000</v>
      </c>
      <c r="L1637" s="229">
        <v>1997056</v>
      </c>
      <c r="M1637" s="229"/>
      <c r="N1637" s="230">
        <f t="shared" si="255"/>
        <v>1997056</v>
      </c>
      <c r="O1637" s="230"/>
      <c r="P1637" s="230">
        <f t="shared" si="251"/>
        <v>1997056</v>
      </c>
      <c r="Q1637" s="230">
        <v>0</v>
      </c>
    </row>
    <row r="1638" spans="1:17">
      <c r="A1638" s="226">
        <v>3110400</v>
      </c>
      <c r="B1638" s="352" t="s">
        <v>1933</v>
      </c>
      <c r="C1638" s="225" t="s">
        <v>397</v>
      </c>
      <c r="D1638" s="352"/>
      <c r="E1638" s="352"/>
      <c r="F1638" s="352"/>
      <c r="G1638" s="284">
        <v>2000000</v>
      </c>
      <c r="H1638" s="284">
        <v>0</v>
      </c>
      <c r="I1638" s="284">
        <f t="shared" si="253"/>
        <v>2000000</v>
      </c>
      <c r="J1638" s="284"/>
      <c r="K1638" s="228">
        <f t="shared" si="254"/>
        <v>2000000</v>
      </c>
      <c r="L1638" s="229">
        <v>1994736</v>
      </c>
      <c r="M1638" s="229"/>
      <c r="N1638" s="230">
        <f t="shared" si="255"/>
        <v>1994736</v>
      </c>
      <c r="O1638" s="230"/>
      <c r="P1638" s="230">
        <f t="shared" si="251"/>
        <v>1994736</v>
      </c>
      <c r="Q1638" s="230">
        <v>0</v>
      </c>
    </row>
    <row r="1639" spans="1:17">
      <c r="A1639" s="226">
        <v>3110400</v>
      </c>
      <c r="B1639" s="352" t="s">
        <v>1934</v>
      </c>
      <c r="C1639" s="225" t="s">
        <v>397</v>
      </c>
      <c r="D1639" s="352"/>
      <c r="E1639" s="352"/>
      <c r="F1639" s="352"/>
      <c r="G1639" s="284">
        <v>1500000</v>
      </c>
      <c r="H1639" s="284">
        <v>0</v>
      </c>
      <c r="I1639" s="284">
        <f t="shared" si="253"/>
        <v>1500000</v>
      </c>
      <c r="J1639" s="284"/>
      <c r="K1639" s="228">
        <f t="shared" si="254"/>
        <v>1500000</v>
      </c>
      <c r="L1639" s="229">
        <v>1498836</v>
      </c>
      <c r="M1639" s="229"/>
      <c r="N1639" s="230">
        <f t="shared" si="255"/>
        <v>1498836</v>
      </c>
      <c r="O1639" s="230"/>
      <c r="P1639" s="230">
        <f t="shared" si="251"/>
        <v>1498836</v>
      </c>
      <c r="Q1639" s="230">
        <v>0</v>
      </c>
    </row>
    <row r="1640" spans="1:17">
      <c r="A1640" s="226">
        <v>3110400</v>
      </c>
      <c r="B1640" s="352" t="s">
        <v>1935</v>
      </c>
      <c r="C1640" s="225" t="s">
        <v>397</v>
      </c>
      <c r="D1640" s="352"/>
      <c r="E1640" s="352"/>
      <c r="F1640" s="352"/>
      <c r="G1640" s="284">
        <v>2000000</v>
      </c>
      <c r="H1640" s="284">
        <v>0</v>
      </c>
      <c r="I1640" s="284">
        <f t="shared" si="253"/>
        <v>2000000</v>
      </c>
      <c r="J1640" s="284"/>
      <c r="K1640" s="228">
        <f t="shared" si="254"/>
        <v>2000000</v>
      </c>
      <c r="L1640" s="229">
        <v>0</v>
      </c>
      <c r="M1640" s="229">
        <v>1996360</v>
      </c>
      <c r="N1640" s="230">
        <f t="shared" si="255"/>
        <v>1996360</v>
      </c>
      <c r="O1640" s="230"/>
      <c r="P1640" s="230">
        <f t="shared" si="251"/>
        <v>1996360</v>
      </c>
      <c r="Q1640" s="230">
        <v>0</v>
      </c>
    </row>
    <row r="1641" spans="1:17">
      <c r="A1641" s="226">
        <v>3110400</v>
      </c>
      <c r="B1641" s="352" t="s">
        <v>1936</v>
      </c>
      <c r="C1641" s="225" t="s">
        <v>397</v>
      </c>
      <c r="D1641" s="352"/>
      <c r="E1641" s="352"/>
      <c r="F1641" s="352"/>
      <c r="G1641" s="284">
        <v>2000000</v>
      </c>
      <c r="H1641" s="284">
        <v>0</v>
      </c>
      <c r="I1641" s="284">
        <f t="shared" si="253"/>
        <v>2000000</v>
      </c>
      <c r="J1641" s="284"/>
      <c r="K1641" s="228">
        <f t="shared" si="254"/>
        <v>2000000</v>
      </c>
      <c r="L1641" s="229">
        <v>3996084</v>
      </c>
      <c r="M1641" s="229"/>
      <c r="N1641" s="230">
        <f t="shared" si="255"/>
        <v>3996084</v>
      </c>
      <c r="O1641" s="230"/>
      <c r="P1641" s="230">
        <f t="shared" si="251"/>
        <v>3996084</v>
      </c>
      <c r="Q1641" s="230">
        <v>3996084</v>
      </c>
    </row>
    <row r="1642" spans="1:17">
      <c r="A1642" s="226">
        <v>3110400</v>
      </c>
      <c r="B1642" s="352" t="s">
        <v>1937</v>
      </c>
      <c r="C1642" s="225" t="s">
        <v>397</v>
      </c>
      <c r="D1642" s="352"/>
      <c r="E1642" s="352"/>
      <c r="F1642" s="352"/>
      <c r="G1642" s="284">
        <v>2000000</v>
      </c>
      <c r="H1642" s="284">
        <v>0</v>
      </c>
      <c r="I1642" s="284">
        <f t="shared" si="253"/>
        <v>2000000</v>
      </c>
      <c r="J1642" s="284"/>
      <c r="K1642" s="228">
        <f t="shared" si="254"/>
        <v>2000000</v>
      </c>
      <c r="L1642" s="229">
        <v>3996084</v>
      </c>
      <c r="M1642" s="229"/>
      <c r="N1642" s="230">
        <f t="shared" si="255"/>
        <v>3996084</v>
      </c>
      <c r="O1642" s="230"/>
      <c r="P1642" s="230">
        <f t="shared" si="251"/>
        <v>3996084</v>
      </c>
      <c r="Q1642" s="230">
        <v>3996084</v>
      </c>
    </row>
    <row r="1643" spans="1:17">
      <c r="A1643" s="485"/>
      <c r="B1643" s="486" t="s">
        <v>1938</v>
      </c>
      <c r="C1643" s="486"/>
      <c r="D1643" s="487">
        <f>SUM(D1634:D1636)</f>
        <v>7000000</v>
      </c>
      <c r="E1643" s="487">
        <f>SUM(E1634:E1636)</f>
        <v>-429064</v>
      </c>
      <c r="F1643" s="487">
        <f>SUM(F1634:F1636)</f>
        <v>6570936</v>
      </c>
      <c r="G1643" s="474">
        <f t="shared" ref="G1643:O1643" si="256">SUM(G1634:G1642)</f>
        <v>18070936</v>
      </c>
      <c r="H1643" s="474">
        <f t="shared" si="256"/>
        <v>0</v>
      </c>
      <c r="I1643" s="474">
        <f t="shared" si="256"/>
        <v>18070936</v>
      </c>
      <c r="J1643" s="474">
        <f t="shared" si="256"/>
        <v>0</v>
      </c>
      <c r="K1643" s="474">
        <f t="shared" si="256"/>
        <v>18070936</v>
      </c>
      <c r="L1643" s="475">
        <f t="shared" si="256"/>
        <v>17881516</v>
      </c>
      <c r="M1643" s="475">
        <f t="shared" si="256"/>
        <v>4168576</v>
      </c>
      <c r="N1643" s="476">
        <f t="shared" si="256"/>
        <v>22050092</v>
      </c>
      <c r="O1643" s="476">
        <f t="shared" si="256"/>
        <v>0</v>
      </c>
      <c r="P1643" s="476">
        <f t="shared" si="251"/>
        <v>22050092</v>
      </c>
      <c r="Q1643" s="476">
        <f>SUM(Q1634:Q1642)</f>
        <v>12390888</v>
      </c>
    </row>
    <row r="1644" spans="1:17">
      <c r="A1644" s="226">
        <v>3110400</v>
      </c>
      <c r="B1644" s="352" t="s">
        <v>1939</v>
      </c>
      <c r="C1644" s="270" t="s">
        <v>255</v>
      </c>
      <c r="D1644" s="352"/>
      <c r="E1644" s="352"/>
      <c r="F1644" s="352"/>
      <c r="G1644" s="284">
        <v>3000000</v>
      </c>
      <c r="H1644" s="284">
        <v>0</v>
      </c>
      <c r="I1644" s="284">
        <f t="shared" si="253"/>
        <v>3000000</v>
      </c>
      <c r="J1644" s="284"/>
      <c r="K1644" s="228">
        <f t="shared" ref="K1644:K1656" si="257">I1644+J1644</f>
        <v>3000000</v>
      </c>
      <c r="L1644" s="229">
        <v>2987682</v>
      </c>
      <c r="M1644" s="229"/>
      <c r="N1644" s="230">
        <f t="shared" ref="N1644:N1646" si="258">SUM(L1644:M1644)</f>
        <v>2987682</v>
      </c>
      <c r="O1644" s="230"/>
      <c r="P1644" s="230">
        <f t="shared" si="251"/>
        <v>2987682</v>
      </c>
      <c r="Q1644" s="230"/>
    </row>
    <row r="1645" spans="1:17">
      <c r="A1645" s="226">
        <v>3110400</v>
      </c>
      <c r="B1645" s="352" t="s">
        <v>1940</v>
      </c>
      <c r="C1645" s="270" t="s">
        <v>255</v>
      </c>
      <c r="D1645" s="352"/>
      <c r="E1645" s="352"/>
      <c r="F1645" s="352"/>
      <c r="G1645" s="284">
        <v>3000000</v>
      </c>
      <c r="H1645" s="284">
        <v>0</v>
      </c>
      <c r="I1645" s="284">
        <f t="shared" si="253"/>
        <v>3000000</v>
      </c>
      <c r="J1645" s="284"/>
      <c r="K1645" s="228">
        <f t="shared" si="257"/>
        <v>3000000</v>
      </c>
      <c r="L1645" s="229">
        <v>2988305</v>
      </c>
      <c r="M1645" s="229"/>
      <c r="N1645" s="230">
        <f t="shared" si="258"/>
        <v>2988305</v>
      </c>
      <c r="O1645" s="230"/>
      <c r="P1645" s="230">
        <f t="shared" si="251"/>
        <v>2988305</v>
      </c>
      <c r="Q1645" s="230"/>
    </row>
    <row r="1646" spans="1:17">
      <c r="A1646" s="226">
        <v>3110400</v>
      </c>
      <c r="B1646" s="352" t="s">
        <v>1941</v>
      </c>
      <c r="C1646" s="270" t="s">
        <v>255</v>
      </c>
      <c r="D1646" s="352"/>
      <c r="E1646" s="352"/>
      <c r="F1646" s="352"/>
      <c r="G1646" s="284">
        <v>6000000</v>
      </c>
      <c r="H1646" s="284">
        <v>0</v>
      </c>
      <c r="I1646" s="284">
        <f t="shared" si="253"/>
        <v>6000000</v>
      </c>
      <c r="J1646" s="284"/>
      <c r="K1646" s="228">
        <f t="shared" si="257"/>
        <v>6000000</v>
      </c>
      <c r="L1646" s="229">
        <v>0</v>
      </c>
      <c r="M1646" s="229">
        <v>5985121</v>
      </c>
      <c r="N1646" s="230">
        <f t="shared" si="258"/>
        <v>5985121</v>
      </c>
      <c r="O1646" s="230"/>
      <c r="P1646" s="230">
        <f t="shared" si="251"/>
        <v>5985121</v>
      </c>
      <c r="Q1646" s="230"/>
    </row>
    <row r="1647" spans="1:17">
      <c r="A1647" s="485"/>
      <c r="B1647" s="486" t="s">
        <v>1942</v>
      </c>
      <c r="C1647" s="486"/>
      <c r="D1647" s="487" t="e">
        <f>SUM(#REF!)</f>
        <v>#REF!</v>
      </c>
      <c r="E1647" s="487" t="e">
        <f>SUM(#REF!)</f>
        <v>#REF!</v>
      </c>
      <c r="F1647" s="487" t="e">
        <f>SUM(#REF!)</f>
        <v>#REF!</v>
      </c>
      <c r="G1647" s="474">
        <f t="shared" ref="G1647:O1647" si="259">SUM(G1644:G1646)</f>
        <v>12000000</v>
      </c>
      <c r="H1647" s="474">
        <f t="shared" si="259"/>
        <v>0</v>
      </c>
      <c r="I1647" s="474">
        <f t="shared" si="259"/>
        <v>12000000</v>
      </c>
      <c r="J1647" s="474">
        <f t="shared" si="259"/>
        <v>0</v>
      </c>
      <c r="K1647" s="474">
        <f t="shared" si="259"/>
        <v>12000000</v>
      </c>
      <c r="L1647" s="475">
        <f t="shared" si="259"/>
        <v>5975987</v>
      </c>
      <c r="M1647" s="475">
        <f t="shared" si="259"/>
        <v>5985121</v>
      </c>
      <c r="N1647" s="476">
        <f t="shared" si="259"/>
        <v>11961108</v>
      </c>
      <c r="O1647" s="476">
        <f t="shared" si="259"/>
        <v>0</v>
      </c>
      <c r="P1647" s="476">
        <f t="shared" si="251"/>
        <v>11961108</v>
      </c>
      <c r="Q1647" s="476">
        <f>SUM(Q1644:Q1646)</f>
        <v>0</v>
      </c>
    </row>
    <row r="1648" spans="1:17">
      <c r="A1648" s="226">
        <v>3110400</v>
      </c>
      <c r="B1648" s="352" t="s">
        <v>1943</v>
      </c>
      <c r="C1648" s="225" t="s">
        <v>541</v>
      </c>
      <c r="D1648" s="228"/>
      <c r="E1648" s="228"/>
      <c r="F1648" s="228"/>
      <c r="G1648" s="228"/>
      <c r="H1648" s="228"/>
      <c r="I1648" s="228"/>
      <c r="J1648" s="228"/>
      <c r="K1648" s="228"/>
      <c r="L1648" s="229">
        <v>3046180</v>
      </c>
      <c r="M1648" s="229">
        <v>-49988</v>
      </c>
      <c r="N1648" s="230">
        <f t="shared" ref="N1648" si="260">SUM(L1648:M1648)</f>
        <v>2996192</v>
      </c>
      <c r="O1648" s="230"/>
      <c r="P1648" s="230">
        <f t="shared" si="251"/>
        <v>2996192</v>
      </c>
      <c r="Q1648" s="230"/>
    </row>
    <row r="1649" spans="1:17">
      <c r="A1649" s="485"/>
      <c r="B1649" s="486" t="s">
        <v>1944</v>
      </c>
      <c r="C1649" s="486"/>
      <c r="D1649" s="487">
        <f t="shared" ref="D1649:M1649" si="261">SUM(D1648:D1648)</f>
        <v>0</v>
      </c>
      <c r="E1649" s="487">
        <f t="shared" si="261"/>
        <v>0</v>
      </c>
      <c r="F1649" s="487">
        <f t="shared" si="261"/>
        <v>0</v>
      </c>
      <c r="G1649" s="474">
        <f t="shared" si="261"/>
        <v>0</v>
      </c>
      <c r="H1649" s="474">
        <f t="shared" si="261"/>
        <v>0</v>
      </c>
      <c r="I1649" s="474">
        <f t="shared" si="261"/>
        <v>0</v>
      </c>
      <c r="J1649" s="474">
        <f t="shared" si="261"/>
        <v>0</v>
      </c>
      <c r="K1649" s="474">
        <f t="shared" si="261"/>
        <v>0</v>
      </c>
      <c r="L1649" s="475">
        <f t="shared" si="261"/>
        <v>3046180</v>
      </c>
      <c r="M1649" s="475">
        <f t="shared" si="261"/>
        <v>-49988</v>
      </c>
      <c r="N1649" s="476">
        <f>L1649+M1649</f>
        <v>2996192</v>
      </c>
      <c r="O1649" s="476">
        <f>SUM(O1648)</f>
        <v>0</v>
      </c>
      <c r="P1649" s="476">
        <f t="shared" si="251"/>
        <v>2996192</v>
      </c>
      <c r="Q1649" s="476">
        <f>SUM(Q1648)</f>
        <v>0</v>
      </c>
    </row>
    <row r="1650" spans="1:17">
      <c r="A1650" s="226">
        <v>3110400</v>
      </c>
      <c r="B1650" s="226" t="s">
        <v>1945</v>
      </c>
      <c r="C1650" s="225" t="s">
        <v>422</v>
      </c>
      <c r="D1650" s="228">
        <v>3000000</v>
      </c>
      <c r="E1650" s="228">
        <v>983672</v>
      </c>
      <c r="F1650" s="228">
        <f>SUM(D1650:E1650)</f>
        <v>3983672</v>
      </c>
      <c r="G1650" s="228">
        <v>3983672</v>
      </c>
      <c r="H1650" s="228">
        <v>0</v>
      </c>
      <c r="I1650" s="228">
        <f t="shared" si="253"/>
        <v>3983672</v>
      </c>
      <c r="J1650" s="228"/>
      <c r="K1650" s="228">
        <f t="shared" si="257"/>
        <v>3983672</v>
      </c>
      <c r="L1650" s="229">
        <v>3978510</v>
      </c>
      <c r="M1650" s="229">
        <v>-3978510</v>
      </c>
      <c r="N1650" s="230">
        <f>SUM(L1650:M1650)</f>
        <v>0</v>
      </c>
      <c r="O1650" s="230"/>
      <c r="P1650" s="230">
        <f t="shared" si="251"/>
        <v>0</v>
      </c>
      <c r="Q1650" s="230"/>
    </row>
    <row r="1651" spans="1:17">
      <c r="A1651" s="226">
        <v>3110400</v>
      </c>
      <c r="B1651" s="226" t="s">
        <v>1946</v>
      </c>
      <c r="C1651" s="225" t="s">
        <v>422</v>
      </c>
      <c r="D1651" s="228">
        <v>4000000</v>
      </c>
      <c r="E1651" s="228">
        <v>-757220</v>
      </c>
      <c r="F1651" s="228">
        <f>SUM(D1651:E1651)</f>
        <v>3242780</v>
      </c>
      <c r="G1651" s="228">
        <v>3242780</v>
      </c>
      <c r="H1651" s="228">
        <v>0</v>
      </c>
      <c r="I1651" s="228">
        <f t="shared" si="253"/>
        <v>3242780</v>
      </c>
      <c r="J1651" s="228"/>
      <c r="K1651" s="228">
        <f t="shared" si="257"/>
        <v>3242780</v>
      </c>
      <c r="L1651" s="229">
        <v>3240228</v>
      </c>
      <c r="M1651" s="229">
        <v>-3240228</v>
      </c>
      <c r="N1651" s="230">
        <f t="shared" ref="N1651:N1654" si="262">SUM(L1651:M1651)</f>
        <v>0</v>
      </c>
      <c r="O1651" s="230"/>
      <c r="P1651" s="230">
        <f t="shared" si="251"/>
        <v>0</v>
      </c>
      <c r="Q1651" s="230"/>
    </row>
    <row r="1652" spans="1:17">
      <c r="A1652" s="226">
        <v>3110400</v>
      </c>
      <c r="B1652" s="352" t="s">
        <v>1947</v>
      </c>
      <c r="C1652" s="225" t="s">
        <v>422</v>
      </c>
      <c r="D1652" s="352"/>
      <c r="E1652" s="352"/>
      <c r="F1652" s="352"/>
      <c r="G1652" s="284">
        <v>2000000</v>
      </c>
      <c r="H1652" s="284">
        <v>0</v>
      </c>
      <c r="I1652" s="284">
        <f t="shared" si="253"/>
        <v>2000000</v>
      </c>
      <c r="J1652" s="284"/>
      <c r="K1652" s="228">
        <f t="shared" si="257"/>
        <v>2000000</v>
      </c>
      <c r="L1652" s="229">
        <v>1952368</v>
      </c>
      <c r="M1652" s="229"/>
      <c r="N1652" s="230">
        <f t="shared" si="262"/>
        <v>1952368</v>
      </c>
      <c r="O1652" s="230"/>
      <c r="P1652" s="230">
        <f t="shared" si="251"/>
        <v>1952368</v>
      </c>
      <c r="Q1652" s="230"/>
    </row>
    <row r="1653" spans="1:17">
      <c r="A1653" s="226">
        <v>3110400</v>
      </c>
      <c r="B1653" s="352" t="s">
        <v>1948</v>
      </c>
      <c r="C1653" s="225" t="s">
        <v>422</v>
      </c>
      <c r="D1653" s="352"/>
      <c r="E1653" s="352"/>
      <c r="F1653" s="352"/>
      <c r="G1653" s="284">
        <v>2500000</v>
      </c>
      <c r="H1653" s="284">
        <v>0</v>
      </c>
      <c r="I1653" s="284">
        <f t="shared" si="253"/>
        <v>2500000</v>
      </c>
      <c r="J1653" s="284"/>
      <c r="K1653" s="228">
        <f t="shared" si="257"/>
        <v>2500000</v>
      </c>
      <c r="L1653" s="229">
        <v>2436857</v>
      </c>
      <c r="M1653" s="229"/>
      <c r="N1653" s="230">
        <f t="shared" si="262"/>
        <v>2436857</v>
      </c>
      <c r="O1653" s="230"/>
      <c r="P1653" s="230">
        <f t="shared" si="251"/>
        <v>2436857</v>
      </c>
      <c r="Q1653" s="230"/>
    </row>
    <row r="1654" spans="1:17">
      <c r="A1654" s="226">
        <v>3110400</v>
      </c>
      <c r="B1654" s="352" t="s">
        <v>1949</v>
      </c>
      <c r="C1654" s="225" t="s">
        <v>422</v>
      </c>
      <c r="D1654" s="352"/>
      <c r="E1654" s="352"/>
      <c r="F1654" s="352"/>
      <c r="G1654" s="284">
        <v>0</v>
      </c>
      <c r="H1654" s="284">
        <v>3000000</v>
      </c>
      <c r="I1654" s="284">
        <f t="shared" si="253"/>
        <v>3000000</v>
      </c>
      <c r="J1654" s="284"/>
      <c r="K1654" s="228">
        <f t="shared" si="257"/>
        <v>3000000</v>
      </c>
      <c r="L1654" s="229">
        <v>2991872</v>
      </c>
      <c r="M1654" s="229"/>
      <c r="N1654" s="230">
        <f t="shared" si="262"/>
        <v>2991872</v>
      </c>
      <c r="O1654" s="230"/>
      <c r="P1654" s="230">
        <f t="shared" si="251"/>
        <v>2991872</v>
      </c>
      <c r="Q1654" s="230"/>
    </row>
    <row r="1655" spans="1:17">
      <c r="A1655" s="485"/>
      <c r="B1655" s="486" t="s">
        <v>1950</v>
      </c>
      <c r="C1655" s="486"/>
      <c r="D1655" s="487">
        <f>SUM(D1650:D1651)</f>
        <v>7000000</v>
      </c>
      <c r="E1655" s="487">
        <f>SUM(E1650:E1651)</f>
        <v>226452</v>
      </c>
      <c r="F1655" s="487">
        <f>SUM(F1650:F1651)</f>
        <v>7226452</v>
      </c>
      <c r="G1655" s="474">
        <f t="shared" ref="G1655:O1655" si="263">SUM(G1650:G1654)</f>
        <v>11726452</v>
      </c>
      <c r="H1655" s="474">
        <f t="shared" si="263"/>
        <v>3000000</v>
      </c>
      <c r="I1655" s="474">
        <f t="shared" si="263"/>
        <v>14726452</v>
      </c>
      <c r="J1655" s="474">
        <f t="shared" si="263"/>
        <v>0</v>
      </c>
      <c r="K1655" s="474">
        <f t="shared" si="263"/>
        <v>14726452</v>
      </c>
      <c r="L1655" s="475">
        <f t="shared" si="263"/>
        <v>14599835</v>
      </c>
      <c r="M1655" s="475">
        <f t="shared" si="263"/>
        <v>-7218738</v>
      </c>
      <c r="N1655" s="476">
        <f t="shared" si="263"/>
        <v>7381097</v>
      </c>
      <c r="O1655" s="476">
        <f t="shared" si="263"/>
        <v>0</v>
      </c>
      <c r="P1655" s="476">
        <f t="shared" si="251"/>
        <v>7381097</v>
      </c>
      <c r="Q1655" s="476">
        <f>SUM(Q1650:Q1654)</f>
        <v>0</v>
      </c>
    </row>
    <row r="1656" spans="1:17">
      <c r="A1656" s="226">
        <v>3110400</v>
      </c>
      <c r="B1656" s="270" t="s">
        <v>1951</v>
      </c>
      <c r="C1656" s="225" t="s">
        <v>251</v>
      </c>
      <c r="D1656" s="352"/>
      <c r="E1656" s="352"/>
      <c r="F1656" s="352"/>
      <c r="G1656" s="284">
        <v>2500000</v>
      </c>
      <c r="H1656" s="284">
        <v>0</v>
      </c>
      <c r="I1656" s="284">
        <f>G1656+H1656</f>
        <v>2500000</v>
      </c>
      <c r="J1656" s="284"/>
      <c r="K1656" s="228">
        <f t="shared" si="257"/>
        <v>2500000</v>
      </c>
      <c r="L1656" s="229">
        <v>2500000</v>
      </c>
      <c r="M1656" s="229"/>
      <c r="N1656" s="230">
        <f t="shared" ref="N1656" si="264">SUM(L1656:M1656)</f>
        <v>2500000</v>
      </c>
      <c r="O1656" s="230">
        <v>0</v>
      </c>
      <c r="P1656" s="230">
        <f t="shared" si="251"/>
        <v>2500000</v>
      </c>
      <c r="Q1656" s="230"/>
    </row>
    <row r="1657" spans="1:17">
      <c r="A1657" s="226"/>
      <c r="B1657" s="483" t="s">
        <v>1952</v>
      </c>
      <c r="C1657" s="484" t="s">
        <v>251</v>
      </c>
      <c r="D1657" s="352"/>
      <c r="E1657" s="352"/>
      <c r="F1657" s="352"/>
      <c r="G1657" s="284"/>
      <c r="H1657" s="284"/>
      <c r="I1657" s="284"/>
      <c r="J1657" s="284"/>
      <c r="K1657" s="228"/>
      <c r="L1657" s="229"/>
      <c r="M1657" s="229"/>
      <c r="N1657" s="230"/>
      <c r="O1657" s="230"/>
      <c r="P1657" s="230"/>
      <c r="Q1657" s="230">
        <v>3000000</v>
      </c>
    </row>
    <row r="1658" spans="1:17">
      <c r="A1658" s="485"/>
      <c r="B1658" s="486" t="s">
        <v>1953</v>
      </c>
      <c r="C1658" s="486"/>
      <c r="D1658" s="487" t="e">
        <f>SUM(#REF!)</f>
        <v>#REF!</v>
      </c>
      <c r="E1658" s="487" t="e">
        <f>SUM(#REF!)</f>
        <v>#REF!</v>
      </c>
      <c r="F1658" s="487" t="e">
        <f>SUM(#REF!)</f>
        <v>#REF!</v>
      </c>
      <c r="G1658" s="487">
        <f t="shared" ref="G1658:N1658" si="265">SUM(G1656:G1656)</f>
        <v>2500000</v>
      </c>
      <c r="H1658" s="487">
        <f t="shared" si="265"/>
        <v>0</v>
      </c>
      <c r="I1658" s="487">
        <f t="shared" si="265"/>
        <v>2500000</v>
      </c>
      <c r="J1658" s="487">
        <f t="shared" si="265"/>
        <v>0</v>
      </c>
      <c r="K1658" s="487">
        <f t="shared" si="265"/>
        <v>2500000</v>
      </c>
      <c r="L1658" s="475">
        <f t="shared" si="265"/>
        <v>2500000</v>
      </c>
      <c r="M1658" s="475">
        <f t="shared" si="265"/>
        <v>0</v>
      </c>
      <c r="N1658" s="476">
        <f t="shared" si="265"/>
        <v>2500000</v>
      </c>
      <c r="O1658" s="476">
        <f>SUM(O1656)</f>
        <v>0</v>
      </c>
      <c r="P1658" s="476">
        <f t="shared" ref="P1658:P1689" si="266">SUM(N1658,O1658)</f>
        <v>2500000</v>
      </c>
      <c r="Q1658" s="476">
        <f>SUM(Q1656:Q1657)</f>
        <v>3000000</v>
      </c>
    </row>
    <row r="1659" spans="1:17">
      <c r="A1659" s="226">
        <v>3110400</v>
      </c>
      <c r="B1659" s="261" t="s">
        <v>1954</v>
      </c>
      <c r="C1659" s="225" t="s">
        <v>379</v>
      </c>
      <c r="D1659" s="228">
        <v>3000000</v>
      </c>
      <c r="E1659" s="228">
        <v>-186599</v>
      </c>
      <c r="F1659" s="228">
        <f>SUM(D1659:E1659)</f>
        <v>2813401</v>
      </c>
      <c r="G1659" s="228">
        <v>2813401</v>
      </c>
      <c r="H1659" s="228">
        <v>0</v>
      </c>
      <c r="I1659" s="228">
        <f t="shared" ref="I1659:I1685" si="267">G1659+H1659</f>
        <v>2813401</v>
      </c>
      <c r="J1659" s="228"/>
      <c r="K1659" s="228">
        <f t="shared" ref="K1659:K1669" si="268">I1659+J1659</f>
        <v>2813401</v>
      </c>
      <c r="L1659" s="229">
        <v>2808012</v>
      </c>
      <c r="M1659" s="229"/>
      <c r="N1659" s="230">
        <f t="shared" ref="N1659:N1669" si="269">SUM(L1659:M1659)</f>
        <v>2808012</v>
      </c>
      <c r="O1659" s="230"/>
      <c r="P1659" s="230">
        <f t="shared" si="266"/>
        <v>2808012</v>
      </c>
      <c r="Q1659" s="230">
        <v>0</v>
      </c>
    </row>
    <row r="1660" spans="1:17">
      <c r="A1660" s="226">
        <v>3110400</v>
      </c>
      <c r="B1660" s="261" t="s">
        <v>1955</v>
      </c>
      <c r="C1660" s="225" t="s">
        <v>379</v>
      </c>
      <c r="D1660" s="228">
        <v>3000000</v>
      </c>
      <c r="E1660" s="228">
        <v>-228823</v>
      </c>
      <c r="F1660" s="228">
        <f>SUM(D1660:E1660)</f>
        <v>2771177</v>
      </c>
      <c r="G1660" s="228">
        <v>2771177</v>
      </c>
      <c r="H1660" s="228">
        <v>0</v>
      </c>
      <c r="I1660" s="228">
        <f t="shared" si="267"/>
        <v>2771177</v>
      </c>
      <c r="J1660" s="228"/>
      <c r="K1660" s="228">
        <f t="shared" si="268"/>
        <v>2771177</v>
      </c>
      <c r="L1660" s="229">
        <v>2760568</v>
      </c>
      <c r="M1660" s="229"/>
      <c r="N1660" s="230">
        <f t="shared" si="269"/>
        <v>2760568</v>
      </c>
      <c r="O1660" s="230"/>
      <c r="P1660" s="230">
        <f t="shared" si="266"/>
        <v>2760568</v>
      </c>
      <c r="Q1660" s="230">
        <v>0</v>
      </c>
    </row>
    <row r="1661" spans="1:17">
      <c r="A1661" s="226">
        <v>3110400</v>
      </c>
      <c r="B1661" s="261" t="s">
        <v>1956</v>
      </c>
      <c r="C1661" s="225" t="s">
        <v>379</v>
      </c>
      <c r="D1661" s="228">
        <v>3000000</v>
      </c>
      <c r="E1661" s="228">
        <v>-486517</v>
      </c>
      <c r="F1661" s="228">
        <f>SUM(D1661:E1661)</f>
        <v>2513483</v>
      </c>
      <c r="G1661" s="228">
        <v>2513483</v>
      </c>
      <c r="H1661" s="228">
        <v>0</v>
      </c>
      <c r="I1661" s="228">
        <f t="shared" si="267"/>
        <v>2513483</v>
      </c>
      <c r="J1661" s="228"/>
      <c r="K1661" s="228">
        <f t="shared" si="268"/>
        <v>2513483</v>
      </c>
      <c r="L1661" s="229">
        <v>2497944</v>
      </c>
      <c r="M1661" s="229"/>
      <c r="N1661" s="230">
        <f t="shared" si="269"/>
        <v>2497944</v>
      </c>
      <c r="O1661" s="230"/>
      <c r="P1661" s="230">
        <f t="shared" si="266"/>
        <v>2497944</v>
      </c>
      <c r="Q1661" s="230">
        <v>0</v>
      </c>
    </row>
    <row r="1662" spans="1:17">
      <c r="A1662" s="226">
        <v>3110400</v>
      </c>
      <c r="B1662" s="261" t="s">
        <v>1957</v>
      </c>
      <c r="C1662" s="225" t="s">
        <v>379</v>
      </c>
      <c r="D1662" s="228">
        <v>3000000</v>
      </c>
      <c r="E1662" s="228"/>
      <c r="F1662" s="228">
        <f>SUM(D1662:E1662)</f>
        <v>3000000</v>
      </c>
      <c r="G1662" s="228">
        <f>SUM(E1662:F1662)</f>
        <v>3000000</v>
      </c>
      <c r="H1662" s="228">
        <v>0</v>
      </c>
      <c r="I1662" s="228">
        <f t="shared" si="267"/>
        <v>3000000</v>
      </c>
      <c r="J1662" s="228"/>
      <c r="K1662" s="228">
        <f t="shared" si="268"/>
        <v>3000000</v>
      </c>
      <c r="L1662" s="229">
        <v>0</v>
      </c>
      <c r="M1662" s="229">
        <v>2993292</v>
      </c>
      <c r="N1662" s="230">
        <f t="shared" si="269"/>
        <v>2993292</v>
      </c>
      <c r="O1662" s="230"/>
      <c r="P1662" s="230">
        <f t="shared" si="266"/>
        <v>2993292</v>
      </c>
      <c r="Q1662" s="230">
        <v>2993292</v>
      </c>
    </row>
    <row r="1663" spans="1:17">
      <c r="A1663" s="226">
        <v>3110400</v>
      </c>
      <c r="B1663" s="488" t="s">
        <v>1958</v>
      </c>
      <c r="C1663" s="225" t="s">
        <v>379</v>
      </c>
      <c r="D1663" s="352"/>
      <c r="E1663" s="352"/>
      <c r="F1663" s="352"/>
      <c r="G1663" s="284">
        <v>4500000</v>
      </c>
      <c r="H1663" s="284">
        <v>0</v>
      </c>
      <c r="I1663" s="284">
        <f t="shared" si="267"/>
        <v>4500000</v>
      </c>
      <c r="J1663" s="284"/>
      <c r="K1663" s="228">
        <f t="shared" si="268"/>
        <v>4500000</v>
      </c>
      <c r="L1663" s="229">
        <v>4500000</v>
      </c>
      <c r="M1663" s="229"/>
      <c r="N1663" s="230">
        <f t="shared" si="269"/>
        <v>4500000</v>
      </c>
      <c r="O1663" s="230"/>
      <c r="P1663" s="230">
        <f t="shared" si="266"/>
        <v>4500000</v>
      </c>
      <c r="Q1663" s="230">
        <v>0</v>
      </c>
    </row>
    <row r="1664" spans="1:17">
      <c r="A1664" s="226">
        <v>3110400</v>
      </c>
      <c r="B1664" s="488" t="s">
        <v>1959</v>
      </c>
      <c r="C1664" s="225" t="s">
        <v>379</v>
      </c>
      <c r="D1664" s="352"/>
      <c r="E1664" s="352"/>
      <c r="F1664" s="352"/>
      <c r="G1664" s="284">
        <v>3000000</v>
      </c>
      <c r="H1664" s="284">
        <v>0</v>
      </c>
      <c r="I1664" s="284">
        <f t="shared" si="267"/>
        <v>3000000</v>
      </c>
      <c r="J1664" s="284"/>
      <c r="K1664" s="228">
        <f t="shared" si="268"/>
        <v>3000000</v>
      </c>
      <c r="L1664" s="229">
        <v>3000000</v>
      </c>
      <c r="M1664" s="229"/>
      <c r="N1664" s="230">
        <f t="shared" si="269"/>
        <v>3000000</v>
      </c>
      <c r="O1664" s="230"/>
      <c r="P1664" s="230">
        <f t="shared" si="266"/>
        <v>3000000</v>
      </c>
      <c r="Q1664" s="230">
        <v>0</v>
      </c>
    </row>
    <row r="1665" spans="1:17">
      <c r="A1665" s="226">
        <v>3110400</v>
      </c>
      <c r="B1665" s="488" t="s">
        <v>1960</v>
      </c>
      <c r="C1665" s="225" t="s">
        <v>379</v>
      </c>
      <c r="D1665" s="352"/>
      <c r="E1665" s="352"/>
      <c r="F1665" s="352"/>
      <c r="G1665" s="284">
        <v>2500000</v>
      </c>
      <c r="H1665" s="284">
        <v>0</v>
      </c>
      <c r="I1665" s="284">
        <f t="shared" si="267"/>
        <v>2500000</v>
      </c>
      <c r="J1665" s="284"/>
      <c r="K1665" s="228">
        <f t="shared" si="268"/>
        <v>2500000</v>
      </c>
      <c r="L1665" s="229">
        <v>2500000</v>
      </c>
      <c r="M1665" s="229"/>
      <c r="N1665" s="230">
        <f t="shared" si="269"/>
        <v>2500000</v>
      </c>
      <c r="O1665" s="230"/>
      <c r="P1665" s="230">
        <f t="shared" si="266"/>
        <v>2500000</v>
      </c>
      <c r="Q1665" s="230">
        <v>0</v>
      </c>
    </row>
    <row r="1666" spans="1:17">
      <c r="A1666" s="226">
        <v>3110400</v>
      </c>
      <c r="B1666" s="488" t="s">
        <v>1961</v>
      </c>
      <c r="C1666" s="225" t="s">
        <v>379</v>
      </c>
      <c r="D1666" s="352"/>
      <c r="E1666" s="352"/>
      <c r="F1666" s="352"/>
      <c r="G1666" s="284">
        <v>2500000</v>
      </c>
      <c r="H1666" s="284">
        <v>0</v>
      </c>
      <c r="I1666" s="284">
        <f t="shared" si="267"/>
        <v>2500000</v>
      </c>
      <c r="J1666" s="284"/>
      <c r="K1666" s="228">
        <f t="shared" si="268"/>
        <v>2500000</v>
      </c>
      <c r="L1666" s="229">
        <v>2500000</v>
      </c>
      <c r="M1666" s="229"/>
      <c r="N1666" s="230">
        <f t="shared" si="269"/>
        <v>2500000</v>
      </c>
      <c r="O1666" s="230"/>
      <c r="P1666" s="230">
        <f t="shared" si="266"/>
        <v>2500000</v>
      </c>
      <c r="Q1666" s="230">
        <v>0</v>
      </c>
    </row>
    <row r="1667" spans="1:17">
      <c r="A1667" s="226">
        <v>3110400</v>
      </c>
      <c r="B1667" s="488" t="s">
        <v>1962</v>
      </c>
      <c r="C1667" s="225" t="s">
        <v>379</v>
      </c>
      <c r="D1667" s="352"/>
      <c r="E1667" s="352"/>
      <c r="F1667" s="352"/>
      <c r="G1667" s="284">
        <v>3500000</v>
      </c>
      <c r="H1667" s="284">
        <v>0</v>
      </c>
      <c r="I1667" s="284">
        <f t="shared" si="267"/>
        <v>3500000</v>
      </c>
      <c r="J1667" s="284"/>
      <c r="K1667" s="228">
        <f t="shared" si="268"/>
        <v>3500000</v>
      </c>
      <c r="L1667" s="229">
        <v>3500000</v>
      </c>
      <c r="M1667" s="229"/>
      <c r="N1667" s="230">
        <f t="shared" si="269"/>
        <v>3500000</v>
      </c>
      <c r="O1667" s="230"/>
      <c r="P1667" s="230">
        <f t="shared" si="266"/>
        <v>3500000</v>
      </c>
      <c r="Q1667" s="230">
        <v>0</v>
      </c>
    </row>
    <row r="1668" spans="1:17">
      <c r="A1668" s="226">
        <v>3110400</v>
      </c>
      <c r="B1668" s="488" t="s">
        <v>1963</v>
      </c>
      <c r="C1668" s="225" t="s">
        <v>379</v>
      </c>
      <c r="D1668" s="352"/>
      <c r="E1668" s="352"/>
      <c r="F1668" s="352"/>
      <c r="G1668" s="284">
        <v>3500000</v>
      </c>
      <c r="H1668" s="284">
        <v>0</v>
      </c>
      <c r="I1668" s="284">
        <f t="shared" si="267"/>
        <v>3500000</v>
      </c>
      <c r="J1668" s="284"/>
      <c r="K1668" s="228">
        <f t="shared" si="268"/>
        <v>3500000</v>
      </c>
      <c r="L1668" s="229">
        <v>3500000</v>
      </c>
      <c r="M1668" s="229"/>
      <c r="N1668" s="230">
        <f t="shared" si="269"/>
        <v>3500000</v>
      </c>
      <c r="O1668" s="230"/>
      <c r="P1668" s="230">
        <f t="shared" si="266"/>
        <v>3500000</v>
      </c>
      <c r="Q1668" s="230">
        <v>0</v>
      </c>
    </row>
    <row r="1669" spans="1:17">
      <c r="A1669" s="226">
        <v>3110400</v>
      </c>
      <c r="B1669" s="488" t="s">
        <v>1964</v>
      </c>
      <c r="C1669" s="225" t="s">
        <v>379</v>
      </c>
      <c r="D1669" s="352"/>
      <c r="E1669" s="352"/>
      <c r="F1669" s="352"/>
      <c r="G1669" s="284">
        <v>0</v>
      </c>
      <c r="H1669" s="284">
        <v>3000000</v>
      </c>
      <c r="I1669" s="284">
        <f t="shared" ref="I1669" si="270">G1669+H1669</f>
        <v>3000000</v>
      </c>
      <c r="J1669" s="284"/>
      <c r="K1669" s="228">
        <f t="shared" si="268"/>
        <v>3000000</v>
      </c>
      <c r="L1669" s="229">
        <v>2990480</v>
      </c>
      <c r="M1669" s="229"/>
      <c r="N1669" s="230">
        <f t="shared" si="269"/>
        <v>2990480</v>
      </c>
      <c r="O1669" s="230"/>
      <c r="P1669" s="230">
        <f t="shared" si="266"/>
        <v>2990480</v>
      </c>
      <c r="Q1669" s="230">
        <v>0</v>
      </c>
    </row>
    <row r="1670" spans="1:17">
      <c r="A1670" s="485"/>
      <c r="B1670" s="486" t="s">
        <v>1965</v>
      </c>
      <c r="C1670" s="486"/>
      <c r="D1670" s="487">
        <f>SUM(D1659:D1662)</f>
        <v>12000000</v>
      </c>
      <c r="E1670" s="487">
        <f>SUM(E1659:E1662)</f>
        <v>-901939</v>
      </c>
      <c r="F1670" s="487">
        <f>SUM(F1659:F1662)</f>
        <v>11098061</v>
      </c>
      <c r="G1670" s="487">
        <f t="shared" ref="G1670:O1670" si="271">SUM(G1659:G1669)</f>
        <v>30598061</v>
      </c>
      <c r="H1670" s="487">
        <f t="shared" si="271"/>
        <v>3000000</v>
      </c>
      <c r="I1670" s="487">
        <f t="shared" si="271"/>
        <v>33598061</v>
      </c>
      <c r="J1670" s="487">
        <f t="shared" si="271"/>
        <v>0</v>
      </c>
      <c r="K1670" s="487">
        <f t="shared" si="271"/>
        <v>33598061</v>
      </c>
      <c r="L1670" s="475">
        <f t="shared" si="271"/>
        <v>30557004</v>
      </c>
      <c r="M1670" s="475">
        <f t="shared" si="271"/>
        <v>2993292</v>
      </c>
      <c r="N1670" s="476">
        <f t="shared" si="271"/>
        <v>33550296</v>
      </c>
      <c r="O1670" s="476">
        <f t="shared" si="271"/>
        <v>0</v>
      </c>
      <c r="P1670" s="476">
        <f t="shared" si="266"/>
        <v>33550296</v>
      </c>
      <c r="Q1670" s="476">
        <f>SUM(Q1659:Q1669)</f>
        <v>2993292</v>
      </c>
    </row>
    <row r="1671" spans="1:17">
      <c r="A1671" s="226">
        <v>3110400</v>
      </c>
      <c r="B1671" s="352" t="s">
        <v>1966</v>
      </c>
      <c r="C1671" s="225" t="s">
        <v>332</v>
      </c>
      <c r="D1671" s="352"/>
      <c r="E1671" s="352"/>
      <c r="F1671" s="352"/>
      <c r="G1671" s="284">
        <v>3000000</v>
      </c>
      <c r="H1671" s="284">
        <v>0</v>
      </c>
      <c r="I1671" s="284">
        <f t="shared" si="267"/>
        <v>3000000</v>
      </c>
      <c r="J1671" s="284"/>
      <c r="K1671" s="228">
        <f t="shared" ref="K1671" si="272">I1671+J1671</f>
        <v>3000000</v>
      </c>
      <c r="L1671" s="229">
        <v>2996628</v>
      </c>
      <c r="M1671" s="229"/>
      <c r="N1671" s="230">
        <f t="shared" ref="N1671:N1672" si="273">SUM(L1671:M1671)</f>
        <v>2996628</v>
      </c>
      <c r="O1671" s="230"/>
      <c r="P1671" s="230">
        <f t="shared" si="266"/>
        <v>2996628</v>
      </c>
      <c r="Q1671" s="230"/>
    </row>
    <row r="1672" spans="1:17">
      <c r="A1672" s="226">
        <v>3110400</v>
      </c>
      <c r="B1672" s="352" t="s">
        <v>1967</v>
      </c>
      <c r="C1672" s="225" t="s">
        <v>332</v>
      </c>
      <c r="D1672" s="352"/>
      <c r="E1672" s="352"/>
      <c r="F1672" s="352"/>
      <c r="G1672" s="284"/>
      <c r="H1672" s="284"/>
      <c r="I1672" s="284"/>
      <c r="J1672" s="284"/>
      <c r="K1672" s="228"/>
      <c r="L1672" s="229">
        <v>1000000</v>
      </c>
      <c r="M1672" s="229"/>
      <c r="N1672" s="230">
        <f t="shared" si="273"/>
        <v>1000000</v>
      </c>
      <c r="O1672" s="230"/>
      <c r="P1672" s="230">
        <f t="shared" si="266"/>
        <v>1000000</v>
      </c>
      <c r="Q1672" s="230">
        <v>1000000</v>
      </c>
    </row>
    <row r="1673" spans="1:17">
      <c r="A1673" s="485"/>
      <c r="B1673" s="486" t="s">
        <v>1968</v>
      </c>
      <c r="C1673" s="486"/>
      <c r="D1673" s="487" t="e">
        <f>SUM(#REF!)</f>
        <v>#REF!</v>
      </c>
      <c r="E1673" s="487" t="e">
        <f>SUM(#REF!)</f>
        <v>#REF!</v>
      </c>
      <c r="F1673" s="487" t="e">
        <f>SUM(#REF!)</f>
        <v>#REF!</v>
      </c>
      <c r="G1673" s="487">
        <f>SUM(G1671:G1671)</f>
        <v>3000000</v>
      </c>
      <c r="H1673" s="487">
        <f>SUM(H1671:H1671)</f>
        <v>0</v>
      </c>
      <c r="I1673" s="487">
        <f>SUM(I1671:I1671)</f>
        <v>3000000</v>
      </c>
      <c r="J1673" s="487">
        <f>SUM(J1671:J1671)</f>
        <v>0</v>
      </c>
      <c r="K1673" s="487">
        <f>SUM(K1671:K1671)</f>
        <v>3000000</v>
      </c>
      <c r="L1673" s="475">
        <f>SUM(L1671:L1672)</f>
        <v>3996628</v>
      </c>
      <c r="M1673" s="475">
        <f>SUM(M1671:M1672)</f>
        <v>0</v>
      </c>
      <c r="N1673" s="476">
        <f>SUM(N1671:N1672)</f>
        <v>3996628</v>
      </c>
      <c r="O1673" s="476">
        <f>SUM(O1671:O1672)</f>
        <v>0</v>
      </c>
      <c r="P1673" s="476">
        <f t="shared" si="266"/>
        <v>3996628</v>
      </c>
      <c r="Q1673" s="476">
        <f>SUM(Q1671:Q1672)</f>
        <v>1000000</v>
      </c>
    </row>
    <row r="1674" spans="1:17">
      <c r="A1674" s="226">
        <v>3110400</v>
      </c>
      <c r="B1674" s="436" t="s">
        <v>1969</v>
      </c>
      <c r="C1674" s="225" t="s">
        <v>723</v>
      </c>
      <c r="D1674" s="352"/>
      <c r="E1674" s="352"/>
      <c r="F1674" s="352"/>
      <c r="G1674" s="284">
        <v>0</v>
      </c>
      <c r="H1674" s="284">
        <v>3000000</v>
      </c>
      <c r="I1674" s="284">
        <f t="shared" si="267"/>
        <v>3000000</v>
      </c>
      <c r="J1674" s="284"/>
      <c r="K1674" s="228">
        <f t="shared" ref="K1674" si="274">I1674+J1674</f>
        <v>3000000</v>
      </c>
      <c r="L1674" s="229">
        <v>2998368</v>
      </c>
      <c r="M1674" s="229"/>
      <c r="N1674" s="230">
        <f t="shared" ref="N1674" si="275">SUM(L1674:M1674)</f>
        <v>2998368</v>
      </c>
      <c r="O1674" s="230"/>
      <c r="P1674" s="230">
        <f t="shared" si="266"/>
        <v>2998368</v>
      </c>
      <c r="Q1674" s="230"/>
    </row>
    <row r="1675" spans="1:17">
      <c r="A1675" s="485"/>
      <c r="B1675" s="486" t="s">
        <v>1970</v>
      </c>
      <c r="C1675" s="486"/>
      <c r="D1675" s="487" t="e">
        <f>SUM(#REF!)</f>
        <v>#REF!</v>
      </c>
      <c r="E1675" s="487" t="e">
        <f>SUM(#REF!)</f>
        <v>#REF!</v>
      </c>
      <c r="F1675" s="487" t="e">
        <f>SUM(#REF!)</f>
        <v>#REF!</v>
      </c>
      <c r="G1675" s="487">
        <f t="shared" ref="G1675:N1675" si="276">SUM(G1674:G1674)</f>
        <v>0</v>
      </c>
      <c r="H1675" s="487">
        <f t="shared" si="276"/>
        <v>3000000</v>
      </c>
      <c r="I1675" s="487">
        <f t="shared" si="276"/>
        <v>3000000</v>
      </c>
      <c r="J1675" s="487">
        <f t="shared" si="276"/>
        <v>0</v>
      </c>
      <c r="K1675" s="487">
        <f t="shared" si="276"/>
        <v>3000000</v>
      </c>
      <c r="L1675" s="475">
        <f t="shared" si="276"/>
        <v>2998368</v>
      </c>
      <c r="M1675" s="475">
        <f t="shared" si="276"/>
        <v>0</v>
      </c>
      <c r="N1675" s="476">
        <f t="shared" si="276"/>
        <v>2998368</v>
      </c>
      <c r="O1675" s="476">
        <f>SUM(O1674)</f>
        <v>0</v>
      </c>
      <c r="P1675" s="476">
        <f t="shared" si="266"/>
        <v>2998368</v>
      </c>
      <c r="Q1675" s="476">
        <f>SUM(Q1674)</f>
        <v>0</v>
      </c>
    </row>
    <row r="1676" spans="1:17">
      <c r="A1676" s="226">
        <v>3110400</v>
      </c>
      <c r="B1676" s="226" t="s">
        <v>1971</v>
      </c>
      <c r="C1676" s="225" t="s">
        <v>765</v>
      </c>
      <c r="D1676" s="228">
        <v>2000000</v>
      </c>
      <c r="E1676" s="228">
        <v>-89874</v>
      </c>
      <c r="F1676" s="228">
        <f t="shared" ref="F1676:F1677" si="277">SUM(D1676:E1676)</f>
        <v>1910126</v>
      </c>
      <c r="G1676" s="228">
        <v>1910126</v>
      </c>
      <c r="H1676" s="228">
        <v>0</v>
      </c>
      <c r="I1676" s="228">
        <f t="shared" si="267"/>
        <v>1910126</v>
      </c>
      <c r="J1676" s="228"/>
      <c r="K1676" s="228">
        <f t="shared" ref="K1676:K1685" si="278">I1676+J1676</f>
        <v>1910126</v>
      </c>
      <c r="L1676" s="229">
        <v>1908954</v>
      </c>
      <c r="M1676" s="229">
        <v>-1908954</v>
      </c>
      <c r="N1676" s="230">
        <f t="shared" ref="N1676:N1686" si="279">SUM(L1676:M1676)</f>
        <v>0</v>
      </c>
      <c r="O1676" s="230"/>
      <c r="P1676" s="230">
        <f t="shared" si="266"/>
        <v>0</v>
      </c>
      <c r="Q1676" s="230"/>
    </row>
    <row r="1677" spans="1:17">
      <c r="A1677" s="226">
        <v>3110400</v>
      </c>
      <c r="B1677" s="226" t="s">
        <v>1972</v>
      </c>
      <c r="C1677" s="225" t="s">
        <v>765</v>
      </c>
      <c r="D1677" s="228">
        <v>3000000</v>
      </c>
      <c r="E1677" s="228">
        <v>-338264</v>
      </c>
      <c r="F1677" s="228">
        <f t="shared" si="277"/>
        <v>2661736</v>
      </c>
      <c r="G1677" s="228">
        <v>2661736</v>
      </c>
      <c r="H1677" s="228">
        <v>0</v>
      </c>
      <c r="I1677" s="228">
        <f t="shared" si="267"/>
        <v>2661736</v>
      </c>
      <c r="J1677" s="228"/>
      <c r="K1677" s="228">
        <f t="shared" si="278"/>
        <v>2661736</v>
      </c>
      <c r="L1677" s="229">
        <v>2656864</v>
      </c>
      <c r="M1677" s="229">
        <v>-2656864</v>
      </c>
      <c r="N1677" s="230">
        <f t="shared" si="279"/>
        <v>0</v>
      </c>
      <c r="O1677" s="230"/>
      <c r="P1677" s="230">
        <f t="shared" si="266"/>
        <v>0</v>
      </c>
      <c r="Q1677" s="230"/>
    </row>
    <row r="1678" spans="1:17">
      <c r="A1678" s="226">
        <v>3110400</v>
      </c>
      <c r="B1678" s="270" t="s">
        <v>1973</v>
      </c>
      <c r="C1678" s="225" t="s">
        <v>765</v>
      </c>
      <c r="D1678" s="352"/>
      <c r="E1678" s="352"/>
      <c r="F1678" s="352"/>
      <c r="G1678" s="284">
        <v>2000000</v>
      </c>
      <c r="H1678" s="284">
        <v>0</v>
      </c>
      <c r="I1678" s="284">
        <f t="shared" si="267"/>
        <v>2000000</v>
      </c>
      <c r="J1678" s="284"/>
      <c r="K1678" s="228">
        <f t="shared" si="278"/>
        <v>2000000</v>
      </c>
      <c r="L1678" s="229">
        <v>1996887</v>
      </c>
      <c r="M1678" s="229">
        <v>-1996887</v>
      </c>
      <c r="N1678" s="230">
        <f t="shared" si="279"/>
        <v>0</v>
      </c>
      <c r="O1678" s="230"/>
      <c r="P1678" s="230">
        <f t="shared" si="266"/>
        <v>0</v>
      </c>
      <c r="Q1678" s="230"/>
    </row>
    <row r="1679" spans="1:17">
      <c r="A1679" s="226">
        <v>3110400</v>
      </c>
      <c r="B1679" s="270" t="s">
        <v>1974</v>
      </c>
      <c r="C1679" s="225" t="s">
        <v>765</v>
      </c>
      <c r="D1679" s="352"/>
      <c r="E1679" s="352"/>
      <c r="F1679" s="352"/>
      <c r="G1679" s="284">
        <v>2500000</v>
      </c>
      <c r="H1679" s="284">
        <v>0</v>
      </c>
      <c r="I1679" s="284">
        <f t="shared" si="267"/>
        <v>2500000</v>
      </c>
      <c r="J1679" s="284"/>
      <c r="K1679" s="228">
        <f t="shared" si="278"/>
        <v>2500000</v>
      </c>
      <c r="L1679" s="229">
        <v>2485300</v>
      </c>
      <c r="M1679" s="229">
        <v>-2485300</v>
      </c>
      <c r="N1679" s="230">
        <f t="shared" si="279"/>
        <v>0</v>
      </c>
      <c r="O1679" s="230"/>
      <c r="P1679" s="230">
        <f t="shared" si="266"/>
        <v>0</v>
      </c>
      <c r="Q1679" s="230"/>
    </row>
    <row r="1680" spans="1:17">
      <c r="A1680" s="226">
        <v>3110400</v>
      </c>
      <c r="B1680" s="270" t="s">
        <v>1975</v>
      </c>
      <c r="C1680" s="225" t="s">
        <v>765</v>
      </c>
      <c r="D1680" s="352"/>
      <c r="E1680" s="352"/>
      <c r="F1680" s="352"/>
      <c r="G1680" s="284">
        <v>2500000</v>
      </c>
      <c r="H1680" s="284">
        <v>0</v>
      </c>
      <c r="I1680" s="284">
        <f t="shared" si="267"/>
        <v>2500000</v>
      </c>
      <c r="J1680" s="284"/>
      <c r="K1680" s="228">
        <f t="shared" si="278"/>
        <v>2500000</v>
      </c>
      <c r="L1680" s="229">
        <v>2489320</v>
      </c>
      <c r="M1680" s="229">
        <v>-2489320</v>
      </c>
      <c r="N1680" s="230">
        <f t="shared" si="279"/>
        <v>0</v>
      </c>
      <c r="O1680" s="230"/>
      <c r="P1680" s="230">
        <f t="shared" si="266"/>
        <v>0</v>
      </c>
      <c r="Q1680" s="230"/>
    </row>
    <row r="1681" spans="1:17">
      <c r="A1681" s="226">
        <v>3110400</v>
      </c>
      <c r="B1681" s="270" t="s">
        <v>1976</v>
      </c>
      <c r="C1681" s="225" t="s">
        <v>765</v>
      </c>
      <c r="D1681" s="352"/>
      <c r="E1681" s="352"/>
      <c r="F1681" s="352"/>
      <c r="G1681" s="284">
        <v>2500000</v>
      </c>
      <c r="H1681" s="284">
        <v>0</v>
      </c>
      <c r="I1681" s="284">
        <f t="shared" si="267"/>
        <v>2500000</v>
      </c>
      <c r="J1681" s="284"/>
      <c r="K1681" s="228">
        <f t="shared" si="278"/>
        <v>2500000</v>
      </c>
      <c r="L1681" s="229">
        <v>2484535</v>
      </c>
      <c r="M1681" s="229">
        <v>-2484535</v>
      </c>
      <c r="N1681" s="230">
        <f t="shared" si="279"/>
        <v>0</v>
      </c>
      <c r="O1681" s="230"/>
      <c r="P1681" s="230">
        <f t="shared" si="266"/>
        <v>0</v>
      </c>
      <c r="Q1681" s="230"/>
    </row>
    <row r="1682" spans="1:17">
      <c r="A1682" s="226">
        <v>3110400</v>
      </c>
      <c r="B1682" s="270" t="s">
        <v>1977</v>
      </c>
      <c r="C1682" s="225" t="s">
        <v>765</v>
      </c>
      <c r="D1682" s="352"/>
      <c r="E1682" s="352"/>
      <c r="F1682" s="352"/>
      <c r="G1682" s="284">
        <v>2500000</v>
      </c>
      <c r="H1682" s="284">
        <v>0</v>
      </c>
      <c r="I1682" s="284">
        <f t="shared" si="267"/>
        <v>2500000</v>
      </c>
      <c r="J1682" s="284"/>
      <c r="K1682" s="228">
        <f t="shared" si="278"/>
        <v>2500000</v>
      </c>
      <c r="L1682" s="229">
        <v>2487263</v>
      </c>
      <c r="M1682" s="229">
        <v>-2487263</v>
      </c>
      <c r="N1682" s="230">
        <f t="shared" si="279"/>
        <v>0</v>
      </c>
      <c r="O1682" s="230"/>
      <c r="P1682" s="230">
        <f t="shared" si="266"/>
        <v>0</v>
      </c>
      <c r="Q1682" s="230"/>
    </row>
    <row r="1683" spans="1:17">
      <c r="A1683" s="226">
        <v>3110400</v>
      </c>
      <c r="B1683" s="270" t="s">
        <v>1978</v>
      </c>
      <c r="C1683" s="225" t="s">
        <v>765</v>
      </c>
      <c r="D1683" s="352"/>
      <c r="E1683" s="352"/>
      <c r="F1683" s="352"/>
      <c r="G1683" s="284">
        <v>3000000</v>
      </c>
      <c r="H1683" s="284">
        <v>0</v>
      </c>
      <c r="I1683" s="284">
        <f t="shared" si="267"/>
        <v>3000000</v>
      </c>
      <c r="J1683" s="284"/>
      <c r="K1683" s="228">
        <f t="shared" si="278"/>
        <v>3000000</v>
      </c>
      <c r="L1683" s="229">
        <v>2987456</v>
      </c>
      <c r="M1683" s="229">
        <v>-2987456</v>
      </c>
      <c r="N1683" s="230">
        <f t="shared" si="279"/>
        <v>0</v>
      </c>
      <c r="O1683" s="230"/>
      <c r="P1683" s="230">
        <f t="shared" si="266"/>
        <v>0</v>
      </c>
      <c r="Q1683" s="230"/>
    </row>
    <row r="1684" spans="1:17">
      <c r="A1684" s="226">
        <v>3110400</v>
      </c>
      <c r="B1684" s="270" t="s">
        <v>1979</v>
      </c>
      <c r="C1684" s="225" t="s">
        <v>765</v>
      </c>
      <c r="D1684" s="352"/>
      <c r="E1684" s="352"/>
      <c r="F1684" s="352"/>
      <c r="G1684" s="284">
        <v>2000000</v>
      </c>
      <c r="H1684" s="284">
        <v>0</v>
      </c>
      <c r="I1684" s="284">
        <f t="shared" si="267"/>
        <v>2000000</v>
      </c>
      <c r="J1684" s="284"/>
      <c r="K1684" s="228">
        <f t="shared" si="278"/>
        <v>2000000</v>
      </c>
      <c r="L1684" s="229">
        <v>1984385</v>
      </c>
      <c r="M1684" s="229">
        <v>-1984385</v>
      </c>
      <c r="N1684" s="230">
        <f t="shared" si="279"/>
        <v>0</v>
      </c>
      <c r="O1684" s="230"/>
      <c r="P1684" s="230">
        <f t="shared" si="266"/>
        <v>0</v>
      </c>
      <c r="Q1684" s="230"/>
    </row>
    <row r="1685" spans="1:17">
      <c r="A1685" s="226">
        <v>3110400</v>
      </c>
      <c r="B1685" s="270" t="s">
        <v>1980</v>
      </c>
      <c r="C1685" s="225" t="s">
        <v>765</v>
      </c>
      <c r="D1685" s="352"/>
      <c r="E1685" s="352"/>
      <c r="F1685" s="352"/>
      <c r="G1685" s="284">
        <v>3000000</v>
      </c>
      <c r="H1685" s="284">
        <v>0</v>
      </c>
      <c r="I1685" s="284">
        <f t="shared" si="267"/>
        <v>3000000</v>
      </c>
      <c r="J1685" s="284"/>
      <c r="K1685" s="228">
        <f t="shared" si="278"/>
        <v>3000000</v>
      </c>
      <c r="L1685" s="229">
        <v>2989789</v>
      </c>
      <c r="M1685" s="229">
        <v>-2989789</v>
      </c>
      <c r="N1685" s="230">
        <f t="shared" si="279"/>
        <v>0</v>
      </c>
      <c r="O1685" s="230"/>
      <c r="P1685" s="230">
        <f t="shared" si="266"/>
        <v>0</v>
      </c>
      <c r="Q1685" s="230"/>
    </row>
    <row r="1686" spans="1:17">
      <c r="A1686" s="226">
        <v>3110400</v>
      </c>
      <c r="B1686" s="270" t="s">
        <v>1981</v>
      </c>
      <c r="C1686" s="225" t="s">
        <v>765</v>
      </c>
      <c r="D1686" s="352"/>
      <c r="E1686" s="352"/>
      <c r="F1686" s="352"/>
      <c r="G1686" s="284"/>
      <c r="H1686" s="284"/>
      <c r="I1686" s="284"/>
      <c r="J1686" s="284"/>
      <c r="K1686" s="228">
        <v>0</v>
      </c>
      <c r="L1686" s="229">
        <v>1500000</v>
      </c>
      <c r="M1686" s="229"/>
      <c r="N1686" s="230">
        <f t="shared" si="279"/>
        <v>1500000</v>
      </c>
      <c r="O1686" s="230"/>
      <c r="P1686" s="230">
        <f t="shared" si="266"/>
        <v>1500000</v>
      </c>
      <c r="Q1686" s="230">
        <v>1500000</v>
      </c>
    </row>
    <row r="1687" spans="1:17">
      <c r="A1687" s="485"/>
      <c r="B1687" s="486" t="s">
        <v>1982</v>
      </c>
      <c r="C1687" s="486"/>
      <c r="D1687" s="487">
        <f>SUM(D1676:D1677)</f>
        <v>5000000</v>
      </c>
      <c r="E1687" s="487">
        <f>SUM(E1676:E1677)</f>
        <v>-428138</v>
      </c>
      <c r="F1687" s="487">
        <f>SUM(F1676:F1677)</f>
        <v>4571862</v>
      </c>
      <c r="G1687" s="487">
        <f>SUM(G1676:G1685)</f>
        <v>24571862</v>
      </c>
      <c r="H1687" s="487">
        <f>SUM(H1676:H1685)</f>
        <v>0</v>
      </c>
      <c r="I1687" s="487">
        <f>SUM(I1676:I1685)</f>
        <v>24571862</v>
      </c>
      <c r="J1687" s="487">
        <f>SUM(J1676:J1685)</f>
        <v>0</v>
      </c>
      <c r="K1687" s="487">
        <f>SUM(K1676:K1685)</f>
        <v>24571862</v>
      </c>
      <c r="L1687" s="475">
        <f>SUM(L1676:L1686)</f>
        <v>25970753</v>
      </c>
      <c r="M1687" s="475">
        <f>SUM(M1676:M1686)</f>
        <v>-24470753</v>
      </c>
      <c r="N1687" s="476">
        <f>SUM(N1676:N1686)</f>
        <v>1500000</v>
      </c>
      <c r="O1687" s="476">
        <f>SUM(O1676:O1686)</f>
        <v>0</v>
      </c>
      <c r="P1687" s="476">
        <f t="shared" si="266"/>
        <v>1500000</v>
      </c>
      <c r="Q1687" s="476">
        <f>SUM(Q1676:Q1686)</f>
        <v>1500000</v>
      </c>
    </row>
    <row r="1688" spans="1:17">
      <c r="A1688" s="226">
        <v>3110400</v>
      </c>
      <c r="B1688" s="261" t="s">
        <v>1983</v>
      </c>
      <c r="C1688" s="225" t="s">
        <v>500</v>
      </c>
      <c r="D1688" s="228">
        <v>2300000</v>
      </c>
      <c r="E1688" s="228">
        <v>-179404</v>
      </c>
      <c r="F1688" s="228">
        <f t="shared" ref="F1688" si="280">SUM(D1688:E1688)</f>
        <v>2120596</v>
      </c>
      <c r="G1688" s="228">
        <v>2119204</v>
      </c>
      <c r="H1688" s="228">
        <v>0</v>
      </c>
      <c r="I1688" s="228">
        <f>G1688+H1688</f>
        <v>2119204</v>
      </c>
      <c r="J1688" s="228"/>
      <c r="K1688" s="228">
        <f>I1688+J1688</f>
        <v>2119204</v>
      </c>
      <c r="L1688" s="229">
        <v>0</v>
      </c>
      <c r="M1688" s="229">
        <v>4165792</v>
      </c>
      <c r="N1688" s="230">
        <f t="shared" ref="N1688:N1689" si="281">SUM(L1688:M1688)</f>
        <v>4165792</v>
      </c>
      <c r="O1688" s="230"/>
      <c r="P1688" s="230">
        <f t="shared" si="266"/>
        <v>4165792</v>
      </c>
      <c r="Q1688" s="230"/>
    </row>
    <row r="1689" spans="1:17">
      <c r="A1689" s="226">
        <v>3110400</v>
      </c>
      <c r="B1689" s="270" t="s">
        <v>1984</v>
      </c>
      <c r="C1689" s="225" t="s">
        <v>500</v>
      </c>
      <c r="D1689" s="352"/>
      <c r="E1689" s="352"/>
      <c r="F1689" s="352"/>
      <c r="G1689" s="284"/>
      <c r="H1689" s="284"/>
      <c r="I1689" s="284"/>
      <c r="J1689" s="284"/>
      <c r="K1689" s="228">
        <v>0</v>
      </c>
      <c r="L1689" s="229">
        <v>2997277</v>
      </c>
      <c r="M1689" s="229"/>
      <c r="N1689" s="230">
        <f t="shared" si="281"/>
        <v>2997277</v>
      </c>
      <c r="O1689" s="230"/>
      <c r="P1689" s="230">
        <f t="shared" si="266"/>
        <v>2997277</v>
      </c>
      <c r="Q1689" s="230"/>
    </row>
    <row r="1690" spans="1:17">
      <c r="A1690" s="226">
        <v>3110400</v>
      </c>
      <c r="B1690" s="270" t="s">
        <v>1985</v>
      </c>
      <c r="C1690" s="270" t="s">
        <v>500</v>
      </c>
      <c r="D1690" s="352"/>
      <c r="E1690" s="352"/>
      <c r="F1690" s="352"/>
      <c r="G1690" s="284"/>
      <c r="H1690" s="284"/>
      <c r="I1690" s="284"/>
      <c r="J1690" s="284"/>
      <c r="K1690" s="228"/>
      <c r="L1690" s="229"/>
      <c r="M1690" s="229"/>
      <c r="N1690" s="230"/>
      <c r="O1690" s="230"/>
      <c r="P1690" s="230"/>
      <c r="Q1690" s="230">
        <v>5000000</v>
      </c>
    </row>
    <row r="1691" spans="1:17">
      <c r="A1691" s="226">
        <v>3110400</v>
      </c>
      <c r="B1691" s="270" t="s">
        <v>1986</v>
      </c>
      <c r="C1691" s="270" t="s">
        <v>500</v>
      </c>
      <c r="D1691" s="352"/>
      <c r="E1691" s="352"/>
      <c r="F1691" s="352"/>
      <c r="G1691" s="284"/>
      <c r="H1691" s="284"/>
      <c r="I1691" s="284"/>
      <c r="J1691" s="284"/>
      <c r="K1691" s="228"/>
      <c r="L1691" s="229"/>
      <c r="M1691" s="229"/>
      <c r="N1691" s="230"/>
      <c r="O1691" s="230"/>
      <c r="P1691" s="230"/>
      <c r="Q1691" s="230">
        <v>2500000</v>
      </c>
    </row>
    <row r="1692" spans="1:17">
      <c r="A1692" s="485"/>
      <c r="B1692" s="486" t="s">
        <v>1987</v>
      </c>
      <c r="C1692" s="486"/>
      <c r="D1692" s="487">
        <f>SUM(D1688:D1688)</f>
        <v>2300000</v>
      </c>
      <c r="E1692" s="487">
        <f>SUM(E1688:E1688)</f>
        <v>-179404</v>
      </c>
      <c r="F1692" s="487">
        <f>SUM(F1688:F1688)</f>
        <v>2120596</v>
      </c>
      <c r="G1692" s="487">
        <f t="shared" ref="G1692:O1692" si="282">SUM(G1688:G1689)</f>
        <v>2119204</v>
      </c>
      <c r="H1692" s="487">
        <f t="shared" si="282"/>
        <v>0</v>
      </c>
      <c r="I1692" s="487">
        <f t="shared" si="282"/>
        <v>2119204</v>
      </c>
      <c r="J1692" s="487">
        <f t="shared" si="282"/>
        <v>0</v>
      </c>
      <c r="K1692" s="487">
        <f t="shared" si="282"/>
        <v>2119204</v>
      </c>
      <c r="L1692" s="475">
        <f t="shared" si="282"/>
        <v>2997277</v>
      </c>
      <c r="M1692" s="475">
        <f t="shared" si="282"/>
        <v>4165792</v>
      </c>
      <c r="N1692" s="476">
        <f t="shared" si="282"/>
        <v>7163069</v>
      </c>
      <c r="O1692" s="476">
        <f t="shared" si="282"/>
        <v>0</v>
      </c>
      <c r="P1692" s="476">
        <f t="shared" ref="P1692:P1699" si="283">SUM(N1692,O1692)</f>
        <v>7163069</v>
      </c>
      <c r="Q1692" s="476">
        <f>SUM(Q1688:Q1691)</f>
        <v>7500000</v>
      </c>
    </row>
    <row r="1693" spans="1:17" ht="40.5">
      <c r="A1693" s="226">
        <v>3110400</v>
      </c>
      <c r="B1693" s="226" t="s">
        <v>1988</v>
      </c>
      <c r="C1693" s="225" t="s">
        <v>233</v>
      </c>
      <c r="D1693" s="228">
        <v>4000000</v>
      </c>
      <c r="E1693" s="228">
        <v>-267067</v>
      </c>
      <c r="F1693" s="228">
        <f>SUM(D1693:E1693)</f>
        <v>3732933</v>
      </c>
      <c r="G1693" s="228">
        <v>3732933</v>
      </c>
      <c r="H1693" s="228">
        <v>0</v>
      </c>
      <c r="I1693" s="228">
        <f t="shared" ref="I1693:I1699" si="284">G1693+H1693</f>
        <v>3732933</v>
      </c>
      <c r="J1693" s="228"/>
      <c r="K1693" s="228">
        <f>I1693+J1693</f>
        <v>3732933</v>
      </c>
      <c r="L1693" s="229">
        <v>3728124</v>
      </c>
      <c r="M1693" s="229"/>
      <c r="N1693" s="230">
        <f t="shared" ref="N1693:N1699" si="285">SUM(L1693:M1693)</f>
        <v>3728124</v>
      </c>
      <c r="O1693" s="230"/>
      <c r="P1693" s="230">
        <f t="shared" si="283"/>
        <v>3728124</v>
      </c>
      <c r="Q1693" s="230"/>
    </row>
    <row r="1694" spans="1:17" ht="40.5">
      <c r="A1694" s="226">
        <v>3110400</v>
      </c>
      <c r="B1694" s="226" t="s">
        <v>1989</v>
      </c>
      <c r="C1694" s="225" t="s">
        <v>233</v>
      </c>
      <c r="D1694" s="228">
        <v>3500000</v>
      </c>
      <c r="E1694" s="228">
        <v>-111065</v>
      </c>
      <c r="F1694" s="228">
        <f>SUM(D1694:E1694)</f>
        <v>3388935</v>
      </c>
      <c r="G1694" s="228">
        <v>3388935</v>
      </c>
      <c r="H1694" s="228">
        <v>0</v>
      </c>
      <c r="I1694" s="228">
        <f t="shared" si="284"/>
        <v>3388935</v>
      </c>
      <c r="J1694" s="228"/>
      <c r="K1694" s="228">
        <f>I1694+J1694</f>
        <v>3388935</v>
      </c>
      <c r="L1694" s="229">
        <v>3386736</v>
      </c>
      <c r="M1694" s="229"/>
      <c r="N1694" s="230">
        <f t="shared" si="285"/>
        <v>3386736</v>
      </c>
      <c r="O1694" s="230"/>
      <c r="P1694" s="230">
        <f t="shared" si="283"/>
        <v>3386736</v>
      </c>
      <c r="Q1694" s="230"/>
    </row>
    <row r="1695" spans="1:17">
      <c r="A1695" s="226">
        <v>3110400</v>
      </c>
      <c r="B1695" s="436" t="s">
        <v>1990</v>
      </c>
      <c r="C1695" s="225" t="s">
        <v>233</v>
      </c>
      <c r="D1695" s="352"/>
      <c r="E1695" s="352"/>
      <c r="F1695" s="352"/>
      <c r="G1695" s="284">
        <v>4000000</v>
      </c>
      <c r="H1695" s="284">
        <v>0</v>
      </c>
      <c r="I1695" s="284">
        <f t="shared" si="284"/>
        <v>4000000</v>
      </c>
      <c r="J1695" s="284"/>
      <c r="K1695" s="228">
        <f>I1695+J1695</f>
        <v>4000000</v>
      </c>
      <c r="L1695" s="229">
        <v>0</v>
      </c>
      <c r="M1695" s="229">
        <v>3974534</v>
      </c>
      <c r="N1695" s="230">
        <f t="shared" si="285"/>
        <v>3974534</v>
      </c>
      <c r="O1695" s="230"/>
      <c r="P1695" s="230">
        <f t="shared" si="283"/>
        <v>3974534</v>
      </c>
      <c r="Q1695" s="230"/>
    </row>
    <row r="1696" spans="1:17">
      <c r="A1696" s="226">
        <v>3110400</v>
      </c>
      <c r="B1696" s="436" t="s">
        <v>1991</v>
      </c>
      <c r="C1696" s="225" t="s">
        <v>233</v>
      </c>
      <c r="D1696" s="352"/>
      <c r="E1696" s="352"/>
      <c r="F1696" s="352"/>
      <c r="G1696" s="284">
        <v>4500000</v>
      </c>
      <c r="H1696" s="284">
        <v>0</v>
      </c>
      <c r="I1696" s="284">
        <f t="shared" si="284"/>
        <v>4500000</v>
      </c>
      <c r="J1696" s="284"/>
      <c r="K1696" s="228">
        <f>I1696+J1696</f>
        <v>4500000</v>
      </c>
      <c r="L1696" s="229">
        <v>4497500</v>
      </c>
      <c r="M1696" s="229"/>
      <c r="N1696" s="230">
        <f t="shared" si="285"/>
        <v>4497500</v>
      </c>
      <c r="O1696" s="230"/>
      <c r="P1696" s="230">
        <f t="shared" si="283"/>
        <v>4497500</v>
      </c>
      <c r="Q1696" s="230">
        <v>4497500</v>
      </c>
    </row>
    <row r="1697" spans="1:17">
      <c r="A1697" s="226">
        <v>3110400</v>
      </c>
      <c r="B1697" s="436" t="s">
        <v>1992</v>
      </c>
      <c r="C1697" s="225" t="s">
        <v>233</v>
      </c>
      <c r="D1697" s="352"/>
      <c r="E1697" s="352"/>
      <c r="F1697" s="352"/>
      <c r="G1697" s="284">
        <v>2500000</v>
      </c>
      <c r="H1697" s="284">
        <v>0</v>
      </c>
      <c r="I1697" s="284">
        <f t="shared" si="284"/>
        <v>2500000</v>
      </c>
      <c r="J1697" s="284"/>
      <c r="K1697" s="228">
        <v>4500000</v>
      </c>
      <c r="L1697" s="229">
        <v>4499814</v>
      </c>
      <c r="M1697" s="229"/>
      <c r="N1697" s="230">
        <f t="shared" si="285"/>
        <v>4499814</v>
      </c>
      <c r="O1697" s="230"/>
      <c r="P1697" s="230">
        <f t="shared" si="283"/>
        <v>4499814</v>
      </c>
      <c r="Q1697" s="230"/>
    </row>
    <row r="1698" spans="1:17">
      <c r="A1698" s="226">
        <v>3110400</v>
      </c>
      <c r="B1698" s="436" t="s">
        <v>1993</v>
      </c>
      <c r="C1698" s="225" t="s">
        <v>233</v>
      </c>
      <c r="D1698" s="352"/>
      <c r="E1698" s="352"/>
      <c r="F1698" s="352"/>
      <c r="G1698" s="284">
        <v>2000000</v>
      </c>
      <c r="H1698" s="284">
        <v>0</v>
      </c>
      <c r="I1698" s="284">
        <f t="shared" si="284"/>
        <v>2000000</v>
      </c>
      <c r="J1698" s="284"/>
      <c r="K1698" s="228">
        <v>5000000</v>
      </c>
      <c r="L1698" s="229">
        <v>4999136</v>
      </c>
      <c r="M1698" s="229"/>
      <c r="N1698" s="230">
        <f t="shared" si="285"/>
        <v>4999136</v>
      </c>
      <c r="O1698" s="230"/>
      <c r="P1698" s="230">
        <f t="shared" si="283"/>
        <v>4999136</v>
      </c>
      <c r="Q1698" s="230"/>
    </row>
    <row r="1699" spans="1:17">
      <c r="A1699" s="226">
        <v>3110400</v>
      </c>
      <c r="B1699" s="436" t="s">
        <v>1994</v>
      </c>
      <c r="C1699" s="225" t="s">
        <v>233</v>
      </c>
      <c r="D1699" s="352"/>
      <c r="E1699" s="352"/>
      <c r="F1699" s="352"/>
      <c r="G1699" s="284">
        <v>0</v>
      </c>
      <c r="H1699" s="284">
        <v>3000000</v>
      </c>
      <c r="I1699" s="284">
        <f t="shared" si="284"/>
        <v>3000000</v>
      </c>
      <c r="J1699" s="284"/>
      <c r="K1699" s="228">
        <f>I1699+J1699</f>
        <v>3000000</v>
      </c>
      <c r="L1699" s="229">
        <v>2997440</v>
      </c>
      <c r="M1699" s="229"/>
      <c r="N1699" s="230">
        <f t="shared" si="285"/>
        <v>2997440</v>
      </c>
      <c r="O1699" s="230"/>
      <c r="P1699" s="230">
        <f t="shared" si="283"/>
        <v>2997440</v>
      </c>
      <c r="Q1699" s="230"/>
    </row>
    <row r="1700" spans="1:17">
      <c r="A1700" s="226">
        <v>3110400</v>
      </c>
      <c r="B1700" s="436" t="s">
        <v>1995</v>
      </c>
      <c r="C1700" s="225" t="s">
        <v>233</v>
      </c>
      <c r="D1700" s="352"/>
      <c r="E1700" s="352"/>
      <c r="F1700" s="352"/>
      <c r="G1700" s="284"/>
      <c r="H1700" s="284"/>
      <c r="I1700" s="284"/>
      <c r="J1700" s="284"/>
      <c r="K1700" s="228"/>
      <c r="L1700" s="229"/>
      <c r="M1700" s="229"/>
      <c r="N1700" s="230"/>
      <c r="O1700" s="230"/>
      <c r="P1700" s="230"/>
      <c r="Q1700" s="230">
        <v>2000000</v>
      </c>
    </row>
    <row r="1701" spans="1:17">
      <c r="A1701" s="226">
        <v>3110400</v>
      </c>
      <c r="B1701" s="436" t="s">
        <v>1996</v>
      </c>
      <c r="C1701" s="225" t="s">
        <v>233</v>
      </c>
      <c r="D1701" s="352"/>
      <c r="E1701" s="352"/>
      <c r="F1701" s="352"/>
      <c r="G1701" s="284"/>
      <c r="H1701" s="284"/>
      <c r="I1701" s="284"/>
      <c r="J1701" s="284"/>
      <c r="K1701" s="228"/>
      <c r="L1701" s="229"/>
      <c r="M1701" s="229"/>
      <c r="N1701" s="230"/>
      <c r="O1701" s="230"/>
      <c r="P1701" s="230"/>
      <c r="Q1701" s="230">
        <v>2100000</v>
      </c>
    </row>
    <row r="1702" spans="1:17">
      <c r="A1702" s="226">
        <v>3110400</v>
      </c>
      <c r="B1702" s="436" t="s">
        <v>1997</v>
      </c>
      <c r="C1702" s="225" t="s">
        <v>233</v>
      </c>
      <c r="D1702" s="352"/>
      <c r="E1702" s="352"/>
      <c r="F1702" s="352"/>
      <c r="G1702" s="284"/>
      <c r="H1702" s="284"/>
      <c r="I1702" s="284"/>
      <c r="J1702" s="284"/>
      <c r="K1702" s="228"/>
      <c r="L1702" s="229"/>
      <c r="M1702" s="229"/>
      <c r="N1702" s="230"/>
      <c r="O1702" s="230"/>
      <c r="P1702" s="230"/>
      <c r="Q1702" s="230">
        <v>3000000</v>
      </c>
    </row>
    <row r="1703" spans="1:17">
      <c r="A1703" s="485"/>
      <c r="B1703" s="486" t="s">
        <v>1998</v>
      </c>
      <c r="C1703" s="486"/>
      <c r="D1703" s="487">
        <f>SUM(D1693:D1694)</f>
        <v>7500000</v>
      </c>
      <c r="E1703" s="487">
        <f>SUM(E1693:E1694)</f>
        <v>-378132</v>
      </c>
      <c r="F1703" s="487">
        <f>SUM(F1693:F1694)</f>
        <v>7121868</v>
      </c>
      <c r="G1703" s="487">
        <f t="shared" ref="G1703:O1703" si="286">SUM(G1693:G1699)</f>
        <v>20121868</v>
      </c>
      <c r="H1703" s="487">
        <f t="shared" si="286"/>
        <v>3000000</v>
      </c>
      <c r="I1703" s="487">
        <f t="shared" si="286"/>
        <v>23121868</v>
      </c>
      <c r="J1703" s="487">
        <f t="shared" si="286"/>
        <v>0</v>
      </c>
      <c r="K1703" s="487">
        <f t="shared" si="286"/>
        <v>28121868</v>
      </c>
      <c r="L1703" s="475">
        <f t="shared" si="286"/>
        <v>24108750</v>
      </c>
      <c r="M1703" s="475">
        <f t="shared" si="286"/>
        <v>3974534</v>
      </c>
      <c r="N1703" s="476">
        <f t="shared" si="286"/>
        <v>28083284</v>
      </c>
      <c r="O1703" s="476">
        <f t="shared" si="286"/>
        <v>0</v>
      </c>
      <c r="P1703" s="476">
        <f t="shared" ref="P1703:P1713" si="287">SUM(N1703,O1703)</f>
        <v>28083284</v>
      </c>
      <c r="Q1703" s="476">
        <f>SUM(Q1693:Q1702)</f>
        <v>11597500</v>
      </c>
    </row>
    <row r="1704" spans="1:17" ht="40.5">
      <c r="A1704" s="226">
        <v>3110400</v>
      </c>
      <c r="B1704" s="226" t="s">
        <v>1999</v>
      </c>
      <c r="C1704" s="225" t="s">
        <v>389</v>
      </c>
      <c r="D1704" s="228">
        <v>3000000</v>
      </c>
      <c r="E1704" s="228">
        <v>-10680</v>
      </c>
      <c r="F1704" s="228">
        <f t="shared" ref="F1704" si="288">SUM(D1704:E1704)</f>
        <v>2989320</v>
      </c>
      <c r="G1704" s="228">
        <v>2989320</v>
      </c>
      <c r="H1704" s="228">
        <v>0</v>
      </c>
      <c r="I1704" s="228">
        <f t="shared" ref="I1704:I1713" si="289">G1704+H1704</f>
        <v>2989320</v>
      </c>
      <c r="J1704" s="228"/>
      <c r="K1704" s="228">
        <f t="shared" ref="K1704:K1713" si="290">I1704+J1704</f>
        <v>2989320</v>
      </c>
      <c r="L1704" s="229">
        <v>2989320</v>
      </c>
      <c r="M1704" s="229"/>
      <c r="N1704" s="230">
        <f t="shared" ref="N1704:N1705" si="291">SUM(L1704:M1704)</f>
        <v>2989320</v>
      </c>
      <c r="O1704" s="230"/>
      <c r="P1704" s="230">
        <f t="shared" si="287"/>
        <v>2989320</v>
      </c>
      <c r="Q1704" s="230"/>
    </row>
    <row r="1705" spans="1:17">
      <c r="A1705" s="226">
        <v>3110400</v>
      </c>
      <c r="B1705" s="488" t="s">
        <v>2000</v>
      </c>
      <c r="C1705" s="225" t="s">
        <v>389</v>
      </c>
      <c r="D1705" s="352"/>
      <c r="E1705" s="352"/>
      <c r="F1705" s="352"/>
      <c r="G1705" s="284">
        <v>0</v>
      </c>
      <c r="H1705" s="284">
        <v>3000000</v>
      </c>
      <c r="I1705" s="284">
        <f t="shared" ref="I1705" si="292">G1705+H1705</f>
        <v>3000000</v>
      </c>
      <c r="J1705" s="284"/>
      <c r="K1705" s="228">
        <f t="shared" si="290"/>
        <v>3000000</v>
      </c>
      <c r="L1705" s="229">
        <v>2998368</v>
      </c>
      <c r="M1705" s="229"/>
      <c r="N1705" s="230">
        <f t="shared" si="291"/>
        <v>2998368</v>
      </c>
      <c r="O1705" s="230"/>
      <c r="P1705" s="230">
        <f t="shared" si="287"/>
        <v>2998368</v>
      </c>
      <c r="Q1705" s="230"/>
    </row>
    <row r="1706" spans="1:17">
      <c r="A1706" s="485"/>
      <c r="B1706" s="486" t="s">
        <v>2001</v>
      </c>
      <c r="C1706" s="486"/>
      <c r="D1706" s="487">
        <f>SUM(D1704:D1704)</f>
        <v>3000000</v>
      </c>
      <c r="E1706" s="487">
        <f>SUM(E1704:E1704)</f>
        <v>-10680</v>
      </c>
      <c r="F1706" s="487">
        <f>SUM(F1704:F1704)</f>
        <v>2989320</v>
      </c>
      <c r="G1706" s="487">
        <f t="shared" ref="G1706:O1706" si="293">SUM(G1704:G1705)</f>
        <v>2989320</v>
      </c>
      <c r="H1706" s="487">
        <f t="shared" si="293"/>
        <v>3000000</v>
      </c>
      <c r="I1706" s="487">
        <f t="shared" si="293"/>
        <v>5989320</v>
      </c>
      <c r="J1706" s="487">
        <f t="shared" si="293"/>
        <v>0</v>
      </c>
      <c r="K1706" s="487">
        <f t="shared" si="293"/>
        <v>5989320</v>
      </c>
      <c r="L1706" s="475">
        <f t="shared" si="293"/>
        <v>5987688</v>
      </c>
      <c r="M1706" s="475">
        <f t="shared" si="293"/>
        <v>0</v>
      </c>
      <c r="N1706" s="476">
        <f t="shared" si="293"/>
        <v>5987688</v>
      </c>
      <c r="O1706" s="476">
        <f t="shared" si="293"/>
        <v>0</v>
      </c>
      <c r="P1706" s="476">
        <f t="shared" si="287"/>
        <v>5987688</v>
      </c>
      <c r="Q1706" s="476">
        <f>SUM(Q1704:Q1705)</f>
        <v>0</v>
      </c>
    </row>
    <row r="1707" spans="1:17">
      <c r="A1707" s="226">
        <v>3110400</v>
      </c>
      <c r="B1707" s="226" t="s">
        <v>2002</v>
      </c>
      <c r="C1707" s="225" t="s">
        <v>539</v>
      </c>
      <c r="D1707" s="228">
        <v>4500000</v>
      </c>
      <c r="E1707" s="228">
        <v>-1308787</v>
      </c>
      <c r="F1707" s="228">
        <f t="shared" ref="F1707:F1712" si="294">SUM(D1707:E1707)</f>
        <v>3191213</v>
      </c>
      <c r="G1707" s="228">
        <v>3191213</v>
      </c>
      <c r="H1707" s="228">
        <v>0</v>
      </c>
      <c r="I1707" s="228">
        <f t="shared" si="289"/>
        <v>3191213</v>
      </c>
      <c r="J1707" s="228"/>
      <c r="K1707" s="228">
        <f t="shared" si="290"/>
        <v>3191213</v>
      </c>
      <c r="L1707" s="229">
        <v>3183620</v>
      </c>
      <c r="M1707" s="229"/>
      <c r="N1707" s="230">
        <f>SUM(L1707:M1707)</f>
        <v>3183620</v>
      </c>
      <c r="O1707" s="230"/>
      <c r="P1707" s="230">
        <f t="shared" si="287"/>
        <v>3183620</v>
      </c>
      <c r="Q1707" s="230"/>
    </row>
    <row r="1708" spans="1:17">
      <c r="A1708" s="226">
        <v>3110400</v>
      </c>
      <c r="B1708" s="226" t="s">
        <v>2003</v>
      </c>
      <c r="C1708" s="225" t="s">
        <v>539</v>
      </c>
      <c r="D1708" s="228">
        <v>2500000</v>
      </c>
      <c r="E1708" s="228"/>
      <c r="F1708" s="228">
        <f t="shared" si="294"/>
        <v>2500000</v>
      </c>
      <c r="G1708" s="228">
        <v>2500000</v>
      </c>
      <c r="H1708" s="228">
        <v>0</v>
      </c>
      <c r="I1708" s="228">
        <f t="shared" si="289"/>
        <v>2500000</v>
      </c>
      <c r="J1708" s="228"/>
      <c r="K1708" s="228">
        <f t="shared" si="290"/>
        <v>2500000</v>
      </c>
      <c r="L1708" s="229">
        <v>2500000</v>
      </c>
      <c r="M1708" s="229"/>
      <c r="N1708" s="230">
        <f t="shared" ref="N1708:N1713" si="295">SUM(L1708:M1708)</f>
        <v>2500000</v>
      </c>
      <c r="O1708" s="230"/>
      <c r="P1708" s="230">
        <f t="shared" si="287"/>
        <v>2500000</v>
      </c>
      <c r="Q1708" s="230"/>
    </row>
    <row r="1709" spans="1:17">
      <c r="A1709" s="226">
        <v>3110400</v>
      </c>
      <c r="B1709" s="226" t="s">
        <v>2004</v>
      </c>
      <c r="C1709" s="225" t="s">
        <v>539</v>
      </c>
      <c r="D1709" s="228">
        <v>2500000</v>
      </c>
      <c r="E1709" s="228"/>
      <c r="F1709" s="228">
        <f t="shared" si="294"/>
        <v>2500000</v>
      </c>
      <c r="G1709" s="228">
        <v>2500000</v>
      </c>
      <c r="H1709" s="228">
        <v>0</v>
      </c>
      <c r="I1709" s="228">
        <f t="shared" si="289"/>
        <v>2500000</v>
      </c>
      <c r="J1709" s="228"/>
      <c r="K1709" s="228">
        <f t="shared" si="290"/>
        <v>2500000</v>
      </c>
      <c r="L1709" s="229">
        <v>2500000</v>
      </c>
      <c r="M1709" s="229"/>
      <c r="N1709" s="230">
        <f t="shared" si="295"/>
        <v>2500000</v>
      </c>
      <c r="O1709" s="230"/>
      <c r="P1709" s="230">
        <f t="shared" si="287"/>
        <v>2500000</v>
      </c>
      <c r="Q1709" s="230"/>
    </row>
    <row r="1710" spans="1:17">
      <c r="A1710" s="226">
        <v>3110400</v>
      </c>
      <c r="B1710" s="226" t="s">
        <v>2005</v>
      </c>
      <c r="C1710" s="225" t="s">
        <v>539</v>
      </c>
      <c r="D1710" s="228">
        <v>1500000</v>
      </c>
      <c r="E1710" s="228">
        <v>-77903</v>
      </c>
      <c r="F1710" s="228">
        <f t="shared" si="294"/>
        <v>1422097</v>
      </c>
      <c r="G1710" s="228">
        <v>1422097</v>
      </c>
      <c r="H1710" s="228">
        <v>0</v>
      </c>
      <c r="I1710" s="228">
        <f t="shared" si="289"/>
        <v>1422097</v>
      </c>
      <c r="J1710" s="228"/>
      <c r="K1710" s="228">
        <f t="shared" si="290"/>
        <v>1422097</v>
      </c>
      <c r="L1710" s="229">
        <v>1416940</v>
      </c>
      <c r="M1710" s="229"/>
      <c r="N1710" s="230">
        <f t="shared" si="295"/>
        <v>1416940</v>
      </c>
      <c r="O1710" s="230"/>
      <c r="P1710" s="230">
        <f t="shared" si="287"/>
        <v>1416940</v>
      </c>
      <c r="Q1710" s="230"/>
    </row>
    <row r="1711" spans="1:17">
      <c r="A1711" s="226">
        <v>3110400</v>
      </c>
      <c r="B1711" s="226" t="s">
        <v>2006</v>
      </c>
      <c r="C1711" s="225" t="s">
        <v>539</v>
      </c>
      <c r="D1711" s="228">
        <v>3500000</v>
      </c>
      <c r="E1711" s="228">
        <v>-1116727</v>
      </c>
      <c r="F1711" s="228">
        <f t="shared" si="294"/>
        <v>2383273</v>
      </c>
      <c r="G1711" s="228">
        <v>2383273</v>
      </c>
      <c r="H1711" s="228">
        <v>0</v>
      </c>
      <c r="I1711" s="228">
        <f t="shared" si="289"/>
        <v>2383273</v>
      </c>
      <c r="J1711" s="228"/>
      <c r="K1711" s="228">
        <f t="shared" si="290"/>
        <v>2383273</v>
      </c>
      <c r="L1711" s="229">
        <v>2361992</v>
      </c>
      <c r="M1711" s="229"/>
      <c r="N1711" s="230">
        <f t="shared" si="295"/>
        <v>2361992</v>
      </c>
      <c r="O1711" s="230"/>
      <c r="P1711" s="230">
        <f t="shared" si="287"/>
        <v>2361992</v>
      </c>
      <c r="Q1711" s="230"/>
    </row>
    <row r="1712" spans="1:17">
      <c r="A1712" s="226">
        <v>3110400</v>
      </c>
      <c r="B1712" s="226" t="s">
        <v>2007</v>
      </c>
      <c r="C1712" s="225" t="s">
        <v>539</v>
      </c>
      <c r="D1712" s="228">
        <v>3500000</v>
      </c>
      <c r="E1712" s="228">
        <v>-2405139</v>
      </c>
      <c r="F1712" s="228">
        <f t="shared" si="294"/>
        <v>1094861</v>
      </c>
      <c r="G1712" s="228">
        <v>1094861</v>
      </c>
      <c r="H1712" s="228">
        <v>0</v>
      </c>
      <c r="I1712" s="228">
        <f t="shared" si="289"/>
        <v>1094861</v>
      </c>
      <c r="J1712" s="228"/>
      <c r="K1712" s="228">
        <f t="shared" si="290"/>
        <v>1094861</v>
      </c>
      <c r="L1712" s="229">
        <v>1091096</v>
      </c>
      <c r="M1712" s="229"/>
      <c r="N1712" s="230">
        <f t="shared" si="295"/>
        <v>1091096</v>
      </c>
      <c r="O1712" s="230"/>
      <c r="P1712" s="230">
        <f t="shared" si="287"/>
        <v>1091096</v>
      </c>
      <c r="Q1712" s="230"/>
    </row>
    <row r="1713" spans="1:17">
      <c r="A1713" s="226">
        <v>3110400</v>
      </c>
      <c r="B1713" s="488" t="s">
        <v>2008</v>
      </c>
      <c r="C1713" s="225" t="s">
        <v>539</v>
      </c>
      <c r="D1713" s="352"/>
      <c r="E1713" s="352"/>
      <c r="F1713" s="352"/>
      <c r="G1713" s="284">
        <v>0</v>
      </c>
      <c r="H1713" s="284">
        <v>3000000</v>
      </c>
      <c r="I1713" s="284">
        <f t="shared" si="289"/>
        <v>3000000</v>
      </c>
      <c r="J1713" s="284"/>
      <c r="K1713" s="228">
        <f t="shared" si="290"/>
        <v>3000000</v>
      </c>
      <c r="L1713" s="229">
        <v>3000000</v>
      </c>
      <c r="M1713" s="229"/>
      <c r="N1713" s="230">
        <f t="shared" si="295"/>
        <v>3000000</v>
      </c>
      <c r="O1713" s="230"/>
      <c r="P1713" s="230">
        <f t="shared" si="287"/>
        <v>3000000</v>
      </c>
      <c r="Q1713" s="230">
        <f>SUM(O1713,P1713)</f>
        <v>3000000</v>
      </c>
    </row>
    <row r="1714" spans="1:17">
      <c r="A1714" s="226">
        <v>3110400</v>
      </c>
      <c r="B1714" s="483" t="s">
        <v>2009</v>
      </c>
      <c r="C1714" s="484" t="s">
        <v>539</v>
      </c>
      <c r="D1714" s="352"/>
      <c r="E1714" s="352"/>
      <c r="F1714" s="352"/>
      <c r="G1714" s="284"/>
      <c r="H1714" s="284"/>
      <c r="I1714" s="284"/>
      <c r="J1714" s="284"/>
      <c r="K1714" s="228"/>
      <c r="L1714" s="229"/>
      <c r="M1714" s="229"/>
      <c r="N1714" s="230"/>
      <c r="O1714" s="230"/>
      <c r="P1714" s="230"/>
      <c r="Q1714" s="230">
        <v>3000000</v>
      </c>
    </row>
    <row r="1715" spans="1:17">
      <c r="A1715" s="485"/>
      <c r="B1715" s="486" t="s">
        <v>2010</v>
      </c>
      <c r="C1715" s="486"/>
      <c r="D1715" s="487">
        <f>SUM(D1707:D1712)</f>
        <v>18000000</v>
      </c>
      <c r="E1715" s="487">
        <f>SUM(E1707:E1712)</f>
        <v>-4908556</v>
      </c>
      <c r="F1715" s="487">
        <f>SUM(F1707:F1712)</f>
        <v>13091444</v>
      </c>
      <c r="G1715" s="487">
        <f>SUM(G1707:G1713)</f>
        <v>13091444</v>
      </c>
      <c r="H1715" s="487">
        <f>SUM(H1707:H1713)</f>
        <v>3000000</v>
      </c>
      <c r="I1715" s="487">
        <f>G1715+H1715</f>
        <v>16091444</v>
      </c>
      <c r="J1715" s="487">
        <f t="shared" ref="J1715:O1715" si="296">SUM(J1707:J1713)</f>
        <v>0</v>
      </c>
      <c r="K1715" s="487">
        <f t="shared" si="296"/>
        <v>16091444</v>
      </c>
      <c r="L1715" s="475">
        <f t="shared" si="296"/>
        <v>16053648</v>
      </c>
      <c r="M1715" s="475">
        <f t="shared" si="296"/>
        <v>0</v>
      </c>
      <c r="N1715" s="476">
        <f t="shared" si="296"/>
        <v>16053648</v>
      </c>
      <c r="O1715" s="476">
        <f t="shared" si="296"/>
        <v>0</v>
      </c>
      <c r="P1715" s="476">
        <f t="shared" ref="P1715:P1741" si="297">SUM(N1715,O1715)</f>
        <v>16053648</v>
      </c>
      <c r="Q1715" s="476">
        <f>SUM(Q1707:Q1714)</f>
        <v>6000000</v>
      </c>
    </row>
    <row r="1716" spans="1:17">
      <c r="A1716" s="226">
        <v>3110400</v>
      </c>
      <c r="B1716" s="488" t="s">
        <v>2011</v>
      </c>
      <c r="C1716" s="225" t="s">
        <v>393</v>
      </c>
      <c r="D1716" s="352"/>
      <c r="E1716" s="352"/>
      <c r="F1716" s="352"/>
      <c r="G1716" s="284">
        <v>1500000</v>
      </c>
      <c r="H1716" s="284">
        <v>0</v>
      </c>
      <c r="I1716" s="284">
        <f t="shared" ref="I1716:I1740" si="298">G1716+H1716</f>
        <v>1500000</v>
      </c>
      <c r="J1716" s="284"/>
      <c r="K1716" s="228">
        <f>I1716+J1716</f>
        <v>1500000</v>
      </c>
      <c r="L1716" s="229">
        <v>1500000</v>
      </c>
      <c r="M1716" s="229"/>
      <c r="N1716" s="230">
        <f t="shared" ref="N1716:N1721" si="299">SUM(L1716:M1716)</f>
        <v>1500000</v>
      </c>
      <c r="O1716" s="230"/>
      <c r="P1716" s="230">
        <f t="shared" si="297"/>
        <v>1500000</v>
      </c>
      <c r="Q1716" s="230"/>
    </row>
    <row r="1717" spans="1:17">
      <c r="A1717" s="226">
        <v>3110400</v>
      </c>
      <c r="B1717" s="488" t="s">
        <v>2012</v>
      </c>
      <c r="C1717" s="225" t="s">
        <v>393</v>
      </c>
      <c r="D1717" s="352"/>
      <c r="E1717" s="352"/>
      <c r="F1717" s="352"/>
      <c r="G1717" s="284">
        <v>2000000</v>
      </c>
      <c r="H1717" s="284">
        <v>0</v>
      </c>
      <c r="I1717" s="284">
        <f t="shared" si="298"/>
        <v>2000000</v>
      </c>
      <c r="J1717" s="284"/>
      <c r="K1717" s="228">
        <f t="shared" ref="K1717:K1721" si="300">I1717+J1717</f>
        <v>2000000</v>
      </c>
      <c r="L1717" s="229">
        <v>2000000</v>
      </c>
      <c r="M1717" s="229"/>
      <c r="N1717" s="230">
        <f t="shared" si="299"/>
        <v>2000000</v>
      </c>
      <c r="O1717" s="230"/>
      <c r="P1717" s="230">
        <f t="shared" si="297"/>
        <v>2000000</v>
      </c>
      <c r="Q1717" s="230"/>
    </row>
    <row r="1718" spans="1:17">
      <c r="A1718" s="226">
        <v>3110400</v>
      </c>
      <c r="B1718" s="488" t="s">
        <v>2013</v>
      </c>
      <c r="C1718" s="225" t="s">
        <v>393</v>
      </c>
      <c r="D1718" s="352"/>
      <c r="E1718" s="352"/>
      <c r="F1718" s="352"/>
      <c r="G1718" s="284">
        <v>2000000</v>
      </c>
      <c r="H1718" s="284">
        <v>0</v>
      </c>
      <c r="I1718" s="284">
        <f t="shared" si="298"/>
        <v>2000000</v>
      </c>
      <c r="J1718" s="284"/>
      <c r="K1718" s="228">
        <f t="shared" si="300"/>
        <v>2000000</v>
      </c>
      <c r="L1718" s="229">
        <v>2000000</v>
      </c>
      <c r="M1718" s="229"/>
      <c r="N1718" s="230">
        <f t="shared" si="299"/>
        <v>2000000</v>
      </c>
      <c r="O1718" s="230"/>
      <c r="P1718" s="230">
        <f t="shared" si="297"/>
        <v>2000000</v>
      </c>
      <c r="Q1718" s="230"/>
    </row>
    <row r="1719" spans="1:17">
      <c r="A1719" s="226">
        <v>3110400</v>
      </c>
      <c r="B1719" s="488" t="s">
        <v>2014</v>
      </c>
      <c r="C1719" s="225" t="s">
        <v>393</v>
      </c>
      <c r="D1719" s="352"/>
      <c r="E1719" s="352"/>
      <c r="F1719" s="352"/>
      <c r="G1719" s="284">
        <v>1000000</v>
      </c>
      <c r="H1719" s="284">
        <v>0</v>
      </c>
      <c r="I1719" s="284">
        <f t="shared" si="298"/>
        <v>1000000</v>
      </c>
      <c r="J1719" s="284"/>
      <c r="K1719" s="228">
        <f t="shared" si="300"/>
        <v>1000000</v>
      </c>
      <c r="L1719" s="229">
        <v>1000000</v>
      </c>
      <c r="M1719" s="229"/>
      <c r="N1719" s="230">
        <f t="shared" si="299"/>
        <v>1000000</v>
      </c>
      <c r="O1719" s="230"/>
      <c r="P1719" s="230">
        <f t="shared" si="297"/>
        <v>1000000</v>
      </c>
      <c r="Q1719" s="230"/>
    </row>
    <row r="1720" spans="1:17">
      <c r="A1720" s="226">
        <v>3110400</v>
      </c>
      <c r="B1720" s="488" t="s">
        <v>2015</v>
      </c>
      <c r="C1720" s="225" t="s">
        <v>393</v>
      </c>
      <c r="D1720" s="352"/>
      <c r="E1720" s="352"/>
      <c r="F1720" s="352"/>
      <c r="G1720" s="284">
        <v>1000000</v>
      </c>
      <c r="H1720" s="284">
        <v>0</v>
      </c>
      <c r="I1720" s="284">
        <f t="shared" si="298"/>
        <v>1000000</v>
      </c>
      <c r="J1720" s="284"/>
      <c r="K1720" s="228">
        <f t="shared" si="300"/>
        <v>1000000</v>
      </c>
      <c r="L1720" s="229">
        <v>1000000</v>
      </c>
      <c r="M1720" s="229"/>
      <c r="N1720" s="230">
        <f t="shared" si="299"/>
        <v>1000000</v>
      </c>
      <c r="O1720" s="230"/>
      <c r="P1720" s="230">
        <f t="shared" si="297"/>
        <v>1000000</v>
      </c>
      <c r="Q1720" s="230"/>
    </row>
    <row r="1721" spans="1:17">
      <c r="A1721" s="226">
        <v>3110400</v>
      </c>
      <c r="B1721" s="488" t="s">
        <v>2016</v>
      </c>
      <c r="C1721" s="225" t="s">
        <v>393</v>
      </c>
      <c r="D1721" s="352"/>
      <c r="E1721" s="352"/>
      <c r="F1721" s="352"/>
      <c r="G1721" s="284">
        <v>4000000</v>
      </c>
      <c r="H1721" s="284">
        <v>0</v>
      </c>
      <c r="I1721" s="284">
        <f t="shared" si="298"/>
        <v>4000000</v>
      </c>
      <c r="J1721" s="284"/>
      <c r="K1721" s="228">
        <f t="shared" si="300"/>
        <v>4000000</v>
      </c>
      <c r="L1721" s="229">
        <v>4000000</v>
      </c>
      <c r="M1721" s="229"/>
      <c r="N1721" s="230">
        <f t="shared" si="299"/>
        <v>4000000</v>
      </c>
      <c r="O1721" s="230"/>
      <c r="P1721" s="230">
        <f t="shared" si="297"/>
        <v>4000000</v>
      </c>
      <c r="Q1721" s="230"/>
    </row>
    <row r="1722" spans="1:17">
      <c r="A1722" s="485"/>
      <c r="B1722" s="486" t="s">
        <v>2017</v>
      </c>
      <c r="C1722" s="486"/>
      <c r="D1722" s="487" t="e">
        <f>SUM(#REF!)</f>
        <v>#REF!</v>
      </c>
      <c r="E1722" s="487" t="e">
        <f>SUM(#REF!)</f>
        <v>#REF!</v>
      </c>
      <c r="F1722" s="487" t="e">
        <f>SUM(#REF!)</f>
        <v>#REF!</v>
      </c>
      <c r="G1722" s="487">
        <f>SUM(G1716:G1721)</f>
        <v>11500000</v>
      </c>
      <c r="H1722" s="487">
        <f>SUM(H1716:H1721)</f>
        <v>0</v>
      </c>
      <c r="I1722" s="487">
        <f t="shared" si="298"/>
        <v>11500000</v>
      </c>
      <c r="J1722" s="487">
        <f t="shared" ref="J1722:O1722" si="301">SUM(J1716:J1721)</f>
        <v>0</v>
      </c>
      <c r="K1722" s="487">
        <f t="shared" si="301"/>
        <v>11500000</v>
      </c>
      <c r="L1722" s="475">
        <f t="shared" si="301"/>
        <v>11500000</v>
      </c>
      <c r="M1722" s="475">
        <f t="shared" si="301"/>
        <v>0</v>
      </c>
      <c r="N1722" s="476">
        <f t="shared" si="301"/>
        <v>11500000</v>
      </c>
      <c r="O1722" s="476">
        <f t="shared" si="301"/>
        <v>0</v>
      </c>
      <c r="P1722" s="476">
        <f t="shared" si="297"/>
        <v>11500000</v>
      </c>
      <c r="Q1722" s="476">
        <f>SUM(Q1716:Q1721)</f>
        <v>0</v>
      </c>
    </row>
    <row r="1723" spans="1:17">
      <c r="A1723" s="226">
        <v>3110400</v>
      </c>
      <c r="B1723" s="488" t="s">
        <v>2018</v>
      </c>
      <c r="C1723" s="225" t="s">
        <v>451</v>
      </c>
      <c r="D1723" s="352"/>
      <c r="E1723" s="352"/>
      <c r="F1723" s="352"/>
      <c r="G1723" s="284">
        <v>0</v>
      </c>
      <c r="H1723" s="284">
        <v>3000000</v>
      </c>
      <c r="I1723" s="284">
        <f t="shared" ref="I1723" si="302">G1723+H1723</f>
        <v>3000000</v>
      </c>
      <c r="J1723" s="284"/>
      <c r="K1723" s="228">
        <f t="shared" ref="K1723" si="303">I1723+J1723</f>
        <v>3000000</v>
      </c>
      <c r="L1723" s="229">
        <v>2997208</v>
      </c>
      <c r="M1723" s="229"/>
      <c r="N1723" s="230">
        <f t="shared" ref="N1723" si="304">SUM(L1723:M1723)</f>
        <v>2997208</v>
      </c>
      <c r="O1723" s="230"/>
      <c r="P1723" s="230">
        <f t="shared" si="297"/>
        <v>2997208</v>
      </c>
      <c r="Q1723" s="230"/>
    </row>
    <row r="1724" spans="1:17">
      <c r="A1724" s="485"/>
      <c r="B1724" s="486" t="s">
        <v>2019</v>
      </c>
      <c r="C1724" s="486"/>
      <c r="D1724" s="487" t="e">
        <f>SUM(#REF!)</f>
        <v>#REF!</v>
      </c>
      <c r="E1724" s="487" t="e">
        <f>SUM(#REF!)</f>
        <v>#REF!</v>
      </c>
      <c r="F1724" s="487" t="e">
        <f>SUM(#REF!)</f>
        <v>#REF!</v>
      </c>
      <c r="G1724" s="487">
        <f t="shared" ref="G1724:O1724" si="305">SUM(G1723:G1723)</f>
        <v>0</v>
      </c>
      <c r="H1724" s="487">
        <f t="shared" si="305"/>
        <v>3000000</v>
      </c>
      <c r="I1724" s="487">
        <f t="shared" si="305"/>
        <v>3000000</v>
      </c>
      <c r="J1724" s="487">
        <f t="shared" si="305"/>
        <v>0</v>
      </c>
      <c r="K1724" s="487">
        <f t="shared" si="305"/>
        <v>3000000</v>
      </c>
      <c r="L1724" s="475">
        <f t="shared" si="305"/>
        <v>2997208</v>
      </c>
      <c r="M1724" s="475">
        <f t="shared" si="305"/>
        <v>0</v>
      </c>
      <c r="N1724" s="476">
        <f t="shared" si="305"/>
        <v>2997208</v>
      </c>
      <c r="O1724" s="476">
        <f t="shared" si="305"/>
        <v>0</v>
      </c>
      <c r="P1724" s="476">
        <f t="shared" si="297"/>
        <v>2997208</v>
      </c>
      <c r="Q1724" s="476">
        <f>Q1723</f>
        <v>0</v>
      </c>
    </row>
    <row r="1725" spans="1:17" ht="40.5">
      <c r="A1725" s="226">
        <v>3110400</v>
      </c>
      <c r="B1725" s="226" t="s">
        <v>2020</v>
      </c>
      <c r="C1725" s="225" t="s">
        <v>387</v>
      </c>
      <c r="D1725" s="228">
        <v>4500000</v>
      </c>
      <c r="E1725" s="228"/>
      <c r="F1725" s="228">
        <f>SUM(D1725:E1725)</f>
        <v>4500000</v>
      </c>
      <c r="G1725" s="228">
        <v>4500000</v>
      </c>
      <c r="H1725" s="228">
        <v>0</v>
      </c>
      <c r="I1725" s="228">
        <f t="shared" si="298"/>
        <v>4500000</v>
      </c>
      <c r="J1725" s="228"/>
      <c r="K1725" s="228">
        <f t="shared" ref="K1725:K1735" si="306">I1725+J1725</f>
        <v>4500000</v>
      </c>
      <c r="L1725" s="229">
        <v>0</v>
      </c>
      <c r="M1725" s="229"/>
      <c r="N1725" s="230">
        <f>SUM(L1725:M1725)</f>
        <v>0</v>
      </c>
      <c r="O1725" s="230"/>
      <c r="P1725" s="230">
        <f t="shared" si="297"/>
        <v>0</v>
      </c>
      <c r="Q1725" s="230"/>
    </row>
    <row r="1726" spans="1:17" ht="40.5">
      <c r="A1726" s="226">
        <v>3110400</v>
      </c>
      <c r="B1726" s="226" t="s">
        <v>2021</v>
      </c>
      <c r="C1726" s="225" t="s">
        <v>387</v>
      </c>
      <c r="D1726" s="228">
        <v>4000000</v>
      </c>
      <c r="E1726" s="228"/>
      <c r="F1726" s="228">
        <f>SUM(D1726:E1726)</f>
        <v>4000000</v>
      </c>
      <c r="G1726" s="228">
        <v>4000000</v>
      </c>
      <c r="H1726" s="228">
        <v>0</v>
      </c>
      <c r="I1726" s="228">
        <f t="shared" si="298"/>
        <v>4000000</v>
      </c>
      <c r="J1726" s="228"/>
      <c r="K1726" s="228">
        <f t="shared" si="306"/>
        <v>4000000</v>
      </c>
      <c r="L1726" s="229">
        <v>0</v>
      </c>
      <c r="M1726" s="229"/>
      <c r="N1726" s="230">
        <f t="shared" ref="N1726:N1735" si="307">SUM(L1726:M1726)</f>
        <v>0</v>
      </c>
      <c r="O1726" s="230"/>
      <c r="P1726" s="230">
        <f t="shared" si="297"/>
        <v>0</v>
      </c>
      <c r="Q1726" s="230"/>
    </row>
    <row r="1727" spans="1:17">
      <c r="A1727" s="226">
        <v>3110400</v>
      </c>
      <c r="B1727" s="226" t="s">
        <v>2022</v>
      </c>
      <c r="C1727" s="225" t="s">
        <v>387</v>
      </c>
      <c r="D1727" s="228">
        <v>2000000</v>
      </c>
      <c r="E1727" s="228"/>
      <c r="F1727" s="228">
        <f>SUM(D1727:E1727)</f>
        <v>2000000</v>
      </c>
      <c r="G1727" s="228">
        <v>2000000</v>
      </c>
      <c r="H1727" s="228">
        <v>0</v>
      </c>
      <c r="I1727" s="228">
        <f t="shared" si="298"/>
        <v>2000000</v>
      </c>
      <c r="J1727" s="228"/>
      <c r="K1727" s="228">
        <f t="shared" si="306"/>
        <v>2000000</v>
      </c>
      <c r="L1727" s="229">
        <v>0</v>
      </c>
      <c r="M1727" s="229"/>
      <c r="N1727" s="230">
        <f t="shared" si="307"/>
        <v>0</v>
      </c>
      <c r="O1727" s="230"/>
      <c r="P1727" s="230">
        <f t="shared" si="297"/>
        <v>0</v>
      </c>
      <c r="Q1727" s="230"/>
    </row>
    <row r="1728" spans="1:17" ht="40.5">
      <c r="A1728" s="226">
        <v>3110400</v>
      </c>
      <c r="B1728" s="226" t="s">
        <v>2023</v>
      </c>
      <c r="C1728" s="225" t="s">
        <v>387</v>
      </c>
      <c r="D1728" s="228">
        <v>3000000</v>
      </c>
      <c r="E1728" s="228"/>
      <c r="F1728" s="228">
        <f>SUM(D1728:E1728)</f>
        <v>3000000</v>
      </c>
      <c r="G1728" s="228">
        <v>3000000</v>
      </c>
      <c r="H1728" s="228">
        <v>0</v>
      </c>
      <c r="I1728" s="228">
        <f t="shared" si="298"/>
        <v>3000000</v>
      </c>
      <c r="J1728" s="228"/>
      <c r="K1728" s="228">
        <f t="shared" si="306"/>
        <v>3000000</v>
      </c>
      <c r="L1728" s="229">
        <v>0</v>
      </c>
      <c r="M1728" s="229">
        <v>0</v>
      </c>
      <c r="N1728" s="230">
        <f t="shared" si="307"/>
        <v>0</v>
      </c>
      <c r="O1728" s="230"/>
      <c r="P1728" s="230">
        <f t="shared" si="297"/>
        <v>0</v>
      </c>
      <c r="Q1728" s="230"/>
    </row>
    <row r="1729" spans="1:17">
      <c r="A1729" s="226">
        <v>3110400</v>
      </c>
      <c r="B1729" s="226" t="s">
        <v>2024</v>
      </c>
      <c r="C1729" s="225" t="s">
        <v>387</v>
      </c>
      <c r="D1729" s="228">
        <v>1500000</v>
      </c>
      <c r="E1729" s="228"/>
      <c r="F1729" s="228">
        <f>SUM(D1729:E1729)</f>
        <v>1500000</v>
      </c>
      <c r="G1729" s="228">
        <v>1500000</v>
      </c>
      <c r="H1729" s="228">
        <v>0</v>
      </c>
      <c r="I1729" s="228">
        <f t="shared" si="298"/>
        <v>1500000</v>
      </c>
      <c r="J1729" s="228"/>
      <c r="K1729" s="228">
        <f t="shared" si="306"/>
        <v>1500000</v>
      </c>
      <c r="L1729" s="229">
        <v>0</v>
      </c>
      <c r="M1729" s="229"/>
      <c r="N1729" s="230">
        <f t="shared" si="307"/>
        <v>0</v>
      </c>
      <c r="O1729" s="230"/>
      <c r="P1729" s="230">
        <f t="shared" si="297"/>
        <v>0</v>
      </c>
      <c r="Q1729" s="230"/>
    </row>
    <row r="1730" spans="1:17">
      <c r="A1730" s="226">
        <v>3110400</v>
      </c>
      <c r="B1730" s="488" t="s">
        <v>2025</v>
      </c>
      <c r="C1730" s="225" t="s">
        <v>387</v>
      </c>
      <c r="D1730" s="352"/>
      <c r="E1730" s="352"/>
      <c r="F1730" s="352"/>
      <c r="G1730" s="284">
        <v>2500000</v>
      </c>
      <c r="H1730" s="284">
        <v>0</v>
      </c>
      <c r="I1730" s="284">
        <f t="shared" si="298"/>
        <v>2500000</v>
      </c>
      <c r="J1730" s="284"/>
      <c r="K1730" s="228">
        <f t="shared" si="306"/>
        <v>2500000</v>
      </c>
      <c r="L1730" s="229">
        <v>0</v>
      </c>
      <c r="M1730" s="229"/>
      <c r="N1730" s="230">
        <f t="shared" si="307"/>
        <v>0</v>
      </c>
      <c r="O1730" s="230"/>
      <c r="P1730" s="230">
        <f t="shared" si="297"/>
        <v>0</v>
      </c>
      <c r="Q1730" s="230"/>
    </row>
    <row r="1731" spans="1:17">
      <c r="A1731" s="226">
        <v>3110400</v>
      </c>
      <c r="B1731" s="488" t="s">
        <v>2026</v>
      </c>
      <c r="C1731" s="225" t="s">
        <v>387</v>
      </c>
      <c r="D1731" s="352"/>
      <c r="E1731" s="352"/>
      <c r="F1731" s="352"/>
      <c r="G1731" s="284">
        <v>2300000</v>
      </c>
      <c r="H1731" s="284">
        <v>0</v>
      </c>
      <c r="I1731" s="284">
        <f t="shared" si="298"/>
        <v>2300000</v>
      </c>
      <c r="J1731" s="284"/>
      <c r="K1731" s="228">
        <f t="shared" si="306"/>
        <v>2300000</v>
      </c>
      <c r="L1731" s="229">
        <v>0</v>
      </c>
      <c r="M1731" s="229"/>
      <c r="N1731" s="230">
        <f t="shared" si="307"/>
        <v>0</v>
      </c>
      <c r="O1731" s="230"/>
      <c r="P1731" s="230">
        <f t="shared" si="297"/>
        <v>0</v>
      </c>
      <c r="Q1731" s="230"/>
    </row>
    <row r="1732" spans="1:17">
      <c r="A1732" s="226">
        <v>3110400</v>
      </c>
      <c r="B1732" s="488" t="s">
        <v>2027</v>
      </c>
      <c r="C1732" s="225" t="s">
        <v>387</v>
      </c>
      <c r="D1732" s="352"/>
      <c r="E1732" s="352"/>
      <c r="F1732" s="352"/>
      <c r="G1732" s="284">
        <v>2500000</v>
      </c>
      <c r="H1732" s="284">
        <v>0</v>
      </c>
      <c r="I1732" s="284">
        <f t="shared" si="298"/>
        <v>2500000</v>
      </c>
      <c r="J1732" s="284"/>
      <c r="K1732" s="228">
        <f t="shared" si="306"/>
        <v>2500000</v>
      </c>
      <c r="L1732" s="229">
        <v>0</v>
      </c>
      <c r="M1732" s="229"/>
      <c r="N1732" s="230">
        <f t="shared" si="307"/>
        <v>0</v>
      </c>
      <c r="O1732" s="230"/>
      <c r="P1732" s="230">
        <f t="shared" si="297"/>
        <v>0</v>
      </c>
      <c r="Q1732" s="230"/>
    </row>
    <row r="1733" spans="1:17">
      <c r="A1733" s="226">
        <v>3110400</v>
      </c>
      <c r="B1733" s="488" t="s">
        <v>2028</v>
      </c>
      <c r="C1733" s="225" t="s">
        <v>387</v>
      </c>
      <c r="D1733" s="352"/>
      <c r="E1733" s="352"/>
      <c r="F1733" s="352"/>
      <c r="G1733" s="284">
        <v>2500000</v>
      </c>
      <c r="H1733" s="284">
        <v>0</v>
      </c>
      <c r="I1733" s="284">
        <f t="shared" si="298"/>
        <v>2500000</v>
      </c>
      <c r="J1733" s="284"/>
      <c r="K1733" s="228">
        <f t="shared" si="306"/>
        <v>2500000</v>
      </c>
      <c r="L1733" s="229">
        <v>0</v>
      </c>
      <c r="M1733" s="229"/>
      <c r="N1733" s="230">
        <f t="shared" si="307"/>
        <v>0</v>
      </c>
      <c r="O1733" s="230"/>
      <c r="P1733" s="230">
        <f t="shared" si="297"/>
        <v>0</v>
      </c>
      <c r="Q1733" s="230"/>
    </row>
    <row r="1734" spans="1:17">
      <c r="A1734" s="226">
        <v>3110400</v>
      </c>
      <c r="B1734" s="488" t="s">
        <v>2029</v>
      </c>
      <c r="C1734" s="225" t="s">
        <v>387</v>
      </c>
      <c r="D1734" s="352"/>
      <c r="E1734" s="352"/>
      <c r="F1734" s="352"/>
      <c r="G1734" s="284">
        <v>2500000</v>
      </c>
      <c r="H1734" s="284">
        <v>0</v>
      </c>
      <c r="I1734" s="284">
        <f t="shared" si="298"/>
        <v>2500000</v>
      </c>
      <c r="J1734" s="284"/>
      <c r="K1734" s="228">
        <f t="shared" si="306"/>
        <v>2500000</v>
      </c>
      <c r="L1734" s="229">
        <v>0</v>
      </c>
      <c r="M1734" s="229"/>
      <c r="N1734" s="230">
        <f t="shared" si="307"/>
        <v>0</v>
      </c>
      <c r="O1734" s="230"/>
      <c r="P1734" s="230">
        <f t="shared" si="297"/>
        <v>0</v>
      </c>
      <c r="Q1734" s="230"/>
    </row>
    <row r="1735" spans="1:17">
      <c r="A1735" s="226">
        <v>3110400</v>
      </c>
      <c r="B1735" s="488" t="s">
        <v>2030</v>
      </c>
      <c r="C1735" s="225" t="s">
        <v>387</v>
      </c>
      <c r="D1735" s="352"/>
      <c r="E1735" s="352"/>
      <c r="F1735" s="352"/>
      <c r="G1735" s="284">
        <v>2500000</v>
      </c>
      <c r="H1735" s="284">
        <v>0</v>
      </c>
      <c r="I1735" s="284">
        <f t="shared" si="298"/>
        <v>2500000</v>
      </c>
      <c r="J1735" s="284"/>
      <c r="K1735" s="228">
        <f t="shared" si="306"/>
        <v>2500000</v>
      </c>
      <c r="L1735" s="229">
        <v>0</v>
      </c>
      <c r="M1735" s="229"/>
      <c r="N1735" s="230">
        <f t="shared" si="307"/>
        <v>0</v>
      </c>
      <c r="O1735" s="230"/>
      <c r="P1735" s="230">
        <f t="shared" si="297"/>
        <v>0</v>
      </c>
      <c r="Q1735" s="230"/>
    </row>
    <row r="1736" spans="1:17">
      <c r="A1736" s="485"/>
      <c r="B1736" s="486" t="s">
        <v>2031</v>
      </c>
      <c r="C1736" s="486"/>
      <c r="D1736" s="487">
        <f>SUM(D1725:D1729)</f>
        <v>15000000</v>
      </c>
      <c r="E1736" s="487">
        <f>SUM(E1725:E1729)</f>
        <v>0</v>
      </c>
      <c r="F1736" s="487">
        <f>SUM(F1725:F1729)</f>
        <v>15000000</v>
      </c>
      <c r="G1736" s="487">
        <f>SUM(G1725:G1735)</f>
        <v>29800000</v>
      </c>
      <c r="H1736" s="487">
        <f>SUM(H1725:H1735)</f>
        <v>0</v>
      </c>
      <c r="I1736" s="487">
        <f t="shared" si="298"/>
        <v>29800000</v>
      </c>
      <c r="J1736" s="487">
        <f>SUM(J1725:J1735)</f>
        <v>0</v>
      </c>
      <c r="K1736" s="487">
        <f>SUM(K1725:K1735)</f>
        <v>29800000</v>
      </c>
      <c r="L1736" s="475">
        <f>SUM(L1725:L1735)</f>
        <v>0</v>
      </c>
      <c r="M1736" s="475">
        <f t="shared" ref="M1736:N1736" si="308">SUM(M1725:M1735)</f>
        <v>0</v>
      </c>
      <c r="N1736" s="476">
        <f t="shared" si="308"/>
        <v>0</v>
      </c>
      <c r="O1736" s="476"/>
      <c r="P1736" s="476">
        <f t="shared" si="297"/>
        <v>0</v>
      </c>
      <c r="Q1736" s="476">
        <f>SUM(Q1725:Q1735)</f>
        <v>0</v>
      </c>
    </row>
    <row r="1737" spans="1:17">
      <c r="A1737" s="226">
        <v>3110400</v>
      </c>
      <c r="B1737" s="226" t="s">
        <v>2032</v>
      </c>
      <c r="C1737" s="270" t="s">
        <v>237</v>
      </c>
      <c r="D1737" s="228">
        <v>2000000</v>
      </c>
      <c r="E1737" s="228"/>
      <c r="F1737" s="228">
        <f>SUM(D1737:E1737)</f>
        <v>2000000</v>
      </c>
      <c r="G1737" s="228">
        <v>2000000</v>
      </c>
      <c r="H1737" s="228">
        <v>0</v>
      </c>
      <c r="I1737" s="228">
        <f t="shared" si="298"/>
        <v>2000000</v>
      </c>
      <c r="J1737" s="228"/>
      <c r="K1737" s="228">
        <f t="shared" ref="K1737:K1741" si="309">I1737+J1737</f>
        <v>2000000</v>
      </c>
      <c r="L1737" s="229">
        <v>0</v>
      </c>
      <c r="M1737" s="229">
        <v>760010</v>
      </c>
      <c r="N1737" s="230">
        <f t="shared" ref="N1737:N1741" si="310">SUM(L1737:M1737)</f>
        <v>760010</v>
      </c>
      <c r="O1737" s="230"/>
      <c r="P1737" s="230">
        <f t="shared" si="297"/>
        <v>760010</v>
      </c>
      <c r="Q1737" s="230">
        <v>760010</v>
      </c>
    </row>
    <row r="1738" spans="1:17">
      <c r="A1738" s="226">
        <v>3110400</v>
      </c>
      <c r="B1738" s="488" t="s">
        <v>2033</v>
      </c>
      <c r="C1738" s="270" t="s">
        <v>237</v>
      </c>
      <c r="D1738" s="352"/>
      <c r="E1738" s="352"/>
      <c r="F1738" s="352"/>
      <c r="G1738" s="284">
        <v>2000000</v>
      </c>
      <c r="H1738" s="284">
        <v>0</v>
      </c>
      <c r="I1738" s="284">
        <f t="shared" si="298"/>
        <v>2000000</v>
      </c>
      <c r="J1738" s="284"/>
      <c r="K1738" s="228">
        <f t="shared" si="309"/>
        <v>2000000</v>
      </c>
      <c r="L1738" s="229">
        <v>1990618</v>
      </c>
      <c r="M1738" s="229"/>
      <c r="N1738" s="230">
        <f t="shared" si="310"/>
        <v>1990618</v>
      </c>
      <c r="O1738" s="230"/>
      <c r="P1738" s="230">
        <f t="shared" si="297"/>
        <v>1990618</v>
      </c>
      <c r="Q1738" s="230"/>
    </row>
    <row r="1739" spans="1:17">
      <c r="A1739" s="226">
        <v>3110400</v>
      </c>
      <c r="B1739" s="488" t="s">
        <v>2034</v>
      </c>
      <c r="C1739" s="270" t="s">
        <v>237</v>
      </c>
      <c r="D1739" s="352"/>
      <c r="E1739" s="352"/>
      <c r="F1739" s="352"/>
      <c r="G1739" s="284">
        <v>2000000</v>
      </c>
      <c r="H1739" s="284">
        <v>0</v>
      </c>
      <c r="I1739" s="284">
        <f t="shared" si="298"/>
        <v>2000000</v>
      </c>
      <c r="J1739" s="284"/>
      <c r="K1739" s="228">
        <f t="shared" si="309"/>
        <v>2000000</v>
      </c>
      <c r="L1739" s="229">
        <v>1991174</v>
      </c>
      <c r="M1739" s="229"/>
      <c r="N1739" s="230">
        <f t="shared" si="310"/>
        <v>1991174</v>
      </c>
      <c r="O1739" s="230"/>
      <c r="P1739" s="230">
        <f t="shared" si="297"/>
        <v>1991174</v>
      </c>
      <c r="Q1739" s="230"/>
    </row>
    <row r="1740" spans="1:17">
      <c r="A1740" s="226">
        <v>3110400</v>
      </c>
      <c r="B1740" s="488" t="s">
        <v>2035</v>
      </c>
      <c r="C1740" s="270" t="s">
        <v>237</v>
      </c>
      <c r="D1740" s="352"/>
      <c r="E1740" s="352"/>
      <c r="F1740" s="352"/>
      <c r="G1740" s="284">
        <v>3000000</v>
      </c>
      <c r="H1740" s="284">
        <v>0</v>
      </c>
      <c r="I1740" s="284">
        <f t="shared" si="298"/>
        <v>3000000</v>
      </c>
      <c r="J1740" s="284"/>
      <c r="K1740" s="228">
        <f t="shared" si="309"/>
        <v>3000000</v>
      </c>
      <c r="L1740" s="229">
        <v>2981780</v>
      </c>
      <c r="M1740" s="229"/>
      <c r="N1740" s="230">
        <f t="shared" si="310"/>
        <v>2981780</v>
      </c>
      <c r="O1740" s="230"/>
      <c r="P1740" s="230">
        <f t="shared" si="297"/>
        <v>2981780</v>
      </c>
      <c r="Q1740" s="230"/>
    </row>
    <row r="1741" spans="1:17">
      <c r="A1741" s="226">
        <v>3110400</v>
      </c>
      <c r="B1741" s="488" t="s">
        <v>2036</v>
      </c>
      <c r="C1741" s="270" t="s">
        <v>237</v>
      </c>
      <c r="D1741" s="352"/>
      <c r="E1741" s="352"/>
      <c r="F1741" s="352"/>
      <c r="G1741" s="284">
        <v>0</v>
      </c>
      <c r="H1741" s="284">
        <v>3000000</v>
      </c>
      <c r="I1741" s="284">
        <f t="shared" ref="I1741" si="311">G1741+H1741</f>
        <v>3000000</v>
      </c>
      <c r="J1741" s="284"/>
      <c r="K1741" s="228">
        <f t="shared" si="309"/>
        <v>3000000</v>
      </c>
      <c r="L1741" s="229">
        <v>2985000</v>
      </c>
      <c r="M1741" s="229"/>
      <c r="N1741" s="230">
        <f t="shared" si="310"/>
        <v>2985000</v>
      </c>
      <c r="O1741" s="230"/>
      <c r="P1741" s="230">
        <f t="shared" si="297"/>
        <v>2985000</v>
      </c>
      <c r="Q1741" s="230"/>
    </row>
    <row r="1742" spans="1:17">
      <c r="A1742" s="226">
        <v>3110400</v>
      </c>
      <c r="B1742" s="483" t="s">
        <v>2037</v>
      </c>
      <c r="C1742" s="483" t="s">
        <v>237</v>
      </c>
      <c r="D1742" s="352"/>
      <c r="E1742" s="352"/>
      <c r="F1742" s="352"/>
      <c r="G1742" s="284"/>
      <c r="H1742" s="284"/>
      <c r="I1742" s="284"/>
      <c r="J1742" s="284"/>
      <c r="K1742" s="228"/>
      <c r="L1742" s="229"/>
      <c r="M1742" s="229"/>
      <c r="N1742" s="230"/>
      <c r="O1742" s="230"/>
      <c r="P1742" s="230"/>
      <c r="Q1742" s="230">
        <v>4000000</v>
      </c>
    </row>
    <row r="1743" spans="1:17">
      <c r="A1743" s="485"/>
      <c r="B1743" s="486" t="s">
        <v>2038</v>
      </c>
      <c r="C1743" s="486"/>
      <c r="D1743" s="487">
        <f>SUM(D1737:D1737)</f>
        <v>2000000</v>
      </c>
      <c r="E1743" s="487">
        <f>SUM(E1737:E1737)</f>
        <v>0</v>
      </c>
      <c r="F1743" s="487">
        <f>SUM(F1737:F1737)</f>
        <v>2000000</v>
      </c>
      <c r="G1743" s="487">
        <f t="shared" ref="G1743:O1743" si="312">SUM(G1737:G1741)</f>
        <v>9000000</v>
      </c>
      <c r="H1743" s="487">
        <f t="shared" si="312"/>
        <v>3000000</v>
      </c>
      <c r="I1743" s="487">
        <f t="shared" si="312"/>
        <v>12000000</v>
      </c>
      <c r="J1743" s="487">
        <f t="shared" si="312"/>
        <v>0</v>
      </c>
      <c r="K1743" s="487">
        <f t="shared" si="312"/>
        <v>12000000</v>
      </c>
      <c r="L1743" s="475">
        <f t="shared" si="312"/>
        <v>9948572</v>
      </c>
      <c r="M1743" s="475">
        <f t="shared" si="312"/>
        <v>760010</v>
      </c>
      <c r="N1743" s="476">
        <f t="shared" si="312"/>
        <v>10708582</v>
      </c>
      <c r="O1743" s="476">
        <f t="shared" si="312"/>
        <v>0</v>
      </c>
      <c r="P1743" s="476">
        <f t="shared" ref="P1743:P1773" si="313">SUM(N1743,O1743)</f>
        <v>10708582</v>
      </c>
      <c r="Q1743" s="476">
        <f>SUM(Q1737:Q1742)</f>
        <v>4760010</v>
      </c>
    </row>
    <row r="1744" spans="1:17">
      <c r="A1744" s="226">
        <v>3110400</v>
      </c>
      <c r="B1744" s="226" t="s">
        <v>2039</v>
      </c>
      <c r="C1744" s="225" t="s">
        <v>485</v>
      </c>
      <c r="D1744" s="228">
        <v>2000000</v>
      </c>
      <c r="E1744" s="228"/>
      <c r="F1744" s="228">
        <f>SUM(D1744:E1744)</f>
        <v>2000000</v>
      </c>
      <c r="G1744" s="228">
        <v>2000000</v>
      </c>
      <c r="H1744" s="228">
        <v>0</v>
      </c>
      <c r="I1744" s="228">
        <f t="shared" ref="I1744:I1750" si="314">G1744+H1744</f>
        <v>2000000</v>
      </c>
      <c r="J1744" s="228"/>
      <c r="K1744" s="228">
        <f t="shared" ref="K1744" si="315">I1744+J1744</f>
        <v>2000000</v>
      </c>
      <c r="L1744" s="229">
        <v>1999840</v>
      </c>
      <c r="M1744" s="229"/>
      <c r="N1744" s="230">
        <f t="shared" ref="N1744" si="316">SUM(L1744:M1744)</f>
        <v>1999840</v>
      </c>
      <c r="O1744" s="230"/>
      <c r="P1744" s="230">
        <f t="shared" si="313"/>
        <v>1999840</v>
      </c>
      <c r="Q1744" s="230">
        <v>1999840</v>
      </c>
    </row>
    <row r="1745" spans="1:17">
      <c r="A1745" s="485"/>
      <c r="B1745" s="486" t="s">
        <v>2040</v>
      </c>
      <c r="C1745" s="486"/>
      <c r="D1745" s="487">
        <f>SUM(D1744:D1744)</f>
        <v>2000000</v>
      </c>
      <c r="E1745" s="487">
        <f>SUM(E1744:E1744)</f>
        <v>0</v>
      </c>
      <c r="F1745" s="487">
        <f>SUM(F1744:F1744)</f>
        <v>2000000</v>
      </c>
      <c r="G1745" s="487">
        <f>SUM(G1744:G1744)</f>
        <v>2000000</v>
      </c>
      <c r="H1745" s="487">
        <f>SUM(H1744:H1744)</f>
        <v>0</v>
      </c>
      <c r="I1745" s="487">
        <f t="shared" si="314"/>
        <v>2000000</v>
      </c>
      <c r="J1745" s="487">
        <f t="shared" ref="J1745:O1745" si="317">SUM(J1744:J1744)</f>
        <v>0</v>
      </c>
      <c r="K1745" s="487">
        <f t="shared" si="317"/>
        <v>2000000</v>
      </c>
      <c r="L1745" s="475">
        <f t="shared" si="317"/>
        <v>1999840</v>
      </c>
      <c r="M1745" s="475">
        <f t="shared" si="317"/>
        <v>0</v>
      </c>
      <c r="N1745" s="476">
        <f t="shared" si="317"/>
        <v>1999840</v>
      </c>
      <c r="O1745" s="476">
        <f t="shared" si="317"/>
        <v>0</v>
      </c>
      <c r="P1745" s="476">
        <f t="shared" si="313"/>
        <v>1999840</v>
      </c>
      <c r="Q1745" s="476">
        <f>SUM(Q1744)</f>
        <v>1999840</v>
      </c>
    </row>
    <row r="1746" spans="1:17">
      <c r="A1746" s="226">
        <v>3110400</v>
      </c>
      <c r="B1746" s="261" t="s">
        <v>2041</v>
      </c>
      <c r="C1746" s="225" t="s">
        <v>487</v>
      </c>
      <c r="D1746" s="228">
        <v>4000000</v>
      </c>
      <c r="E1746" s="228"/>
      <c r="F1746" s="228">
        <f>SUM(D1746:E1746)</f>
        <v>4000000</v>
      </c>
      <c r="G1746" s="228">
        <v>4000000</v>
      </c>
      <c r="H1746" s="228">
        <v>0</v>
      </c>
      <c r="I1746" s="228">
        <f t="shared" si="314"/>
        <v>4000000</v>
      </c>
      <c r="J1746" s="228"/>
      <c r="K1746" s="228">
        <f t="shared" ref="K1746:K1749" si="318">I1746+J1746</f>
        <v>4000000</v>
      </c>
      <c r="L1746" s="229">
        <v>4000000</v>
      </c>
      <c r="M1746" s="229">
        <v>-4000000</v>
      </c>
      <c r="N1746" s="230">
        <f t="shared" ref="N1746:N1749" si="319">SUM(L1746:M1746)</f>
        <v>0</v>
      </c>
      <c r="O1746" s="230"/>
      <c r="P1746" s="230">
        <f t="shared" si="313"/>
        <v>0</v>
      </c>
      <c r="Q1746" s="230"/>
    </row>
    <row r="1747" spans="1:17">
      <c r="A1747" s="226">
        <v>3110400</v>
      </c>
      <c r="B1747" s="261" t="s">
        <v>2042</v>
      </c>
      <c r="C1747" s="225" t="s">
        <v>487</v>
      </c>
      <c r="D1747" s="228">
        <v>4000000</v>
      </c>
      <c r="E1747" s="228">
        <v>418440</v>
      </c>
      <c r="F1747" s="228">
        <f>SUM(D1747:E1747)</f>
        <v>4418440</v>
      </c>
      <c r="G1747" s="228">
        <v>4418440</v>
      </c>
      <c r="H1747" s="228">
        <v>-4418440</v>
      </c>
      <c r="I1747" s="228">
        <f t="shared" si="314"/>
        <v>0</v>
      </c>
      <c r="J1747" s="228"/>
      <c r="K1747" s="228">
        <f t="shared" si="318"/>
        <v>0</v>
      </c>
      <c r="L1747" s="229">
        <v>0</v>
      </c>
      <c r="M1747" s="229">
        <v>4000000</v>
      </c>
      <c r="N1747" s="230">
        <f t="shared" si="319"/>
        <v>4000000</v>
      </c>
      <c r="O1747" s="230"/>
      <c r="P1747" s="230">
        <f t="shared" si="313"/>
        <v>4000000</v>
      </c>
      <c r="Q1747" s="230"/>
    </row>
    <row r="1748" spans="1:17">
      <c r="A1748" s="226">
        <v>3110400</v>
      </c>
      <c r="B1748" s="488" t="s">
        <v>2043</v>
      </c>
      <c r="C1748" s="225" t="s">
        <v>487</v>
      </c>
      <c r="D1748" s="352"/>
      <c r="E1748" s="352"/>
      <c r="F1748" s="352"/>
      <c r="G1748" s="284">
        <v>3500000</v>
      </c>
      <c r="H1748" s="284">
        <v>0</v>
      </c>
      <c r="I1748" s="284">
        <f t="shared" si="314"/>
        <v>3500000</v>
      </c>
      <c r="J1748" s="284"/>
      <c r="K1748" s="228">
        <f t="shared" si="318"/>
        <v>3500000</v>
      </c>
      <c r="L1748" s="229">
        <v>3500000</v>
      </c>
      <c r="M1748" s="229"/>
      <c r="N1748" s="230">
        <f t="shared" si="319"/>
        <v>3500000</v>
      </c>
      <c r="O1748" s="230"/>
      <c r="P1748" s="230">
        <f t="shared" si="313"/>
        <v>3500000</v>
      </c>
      <c r="Q1748" s="230"/>
    </row>
    <row r="1749" spans="1:17">
      <c r="A1749" s="226">
        <v>3110400</v>
      </c>
      <c r="B1749" s="488" t="s">
        <v>2044</v>
      </c>
      <c r="C1749" s="225" t="s">
        <v>487</v>
      </c>
      <c r="D1749" s="352"/>
      <c r="E1749" s="352"/>
      <c r="F1749" s="352"/>
      <c r="G1749" s="284">
        <v>3000000</v>
      </c>
      <c r="H1749" s="284">
        <v>0</v>
      </c>
      <c r="I1749" s="284">
        <f t="shared" si="314"/>
        <v>3000000</v>
      </c>
      <c r="J1749" s="284"/>
      <c r="K1749" s="228">
        <f t="shared" si="318"/>
        <v>3000000</v>
      </c>
      <c r="L1749" s="229">
        <v>3000000</v>
      </c>
      <c r="M1749" s="229"/>
      <c r="N1749" s="230">
        <f t="shared" si="319"/>
        <v>3000000</v>
      </c>
      <c r="O1749" s="230"/>
      <c r="P1749" s="230">
        <f t="shared" si="313"/>
        <v>3000000</v>
      </c>
      <c r="Q1749" s="230"/>
    </row>
    <row r="1750" spans="1:17">
      <c r="A1750" s="485"/>
      <c r="B1750" s="486" t="s">
        <v>2045</v>
      </c>
      <c r="C1750" s="486"/>
      <c r="D1750" s="487">
        <f>SUM(D1746:D1747)</f>
        <v>8000000</v>
      </c>
      <c r="E1750" s="487">
        <f>SUM(E1746:E1747)</f>
        <v>418440</v>
      </c>
      <c r="F1750" s="487">
        <f>SUM(F1746:F1747)</f>
        <v>8418440</v>
      </c>
      <c r="G1750" s="487">
        <f>SUM(G1746:G1749)</f>
        <v>14918440</v>
      </c>
      <c r="H1750" s="487">
        <f>SUM(H1746:H1749)</f>
        <v>-4418440</v>
      </c>
      <c r="I1750" s="487">
        <f t="shared" si="314"/>
        <v>10500000</v>
      </c>
      <c r="J1750" s="487">
        <f t="shared" ref="J1750:O1750" si="320">SUM(J1746:J1749)</f>
        <v>0</v>
      </c>
      <c r="K1750" s="487">
        <f t="shared" si="320"/>
        <v>10500000</v>
      </c>
      <c r="L1750" s="475">
        <f t="shared" si="320"/>
        <v>10500000</v>
      </c>
      <c r="M1750" s="475">
        <f t="shared" si="320"/>
        <v>0</v>
      </c>
      <c r="N1750" s="476">
        <f t="shared" si="320"/>
        <v>10500000</v>
      </c>
      <c r="O1750" s="476">
        <f t="shared" si="320"/>
        <v>0</v>
      </c>
      <c r="P1750" s="476">
        <f t="shared" si="313"/>
        <v>10500000</v>
      </c>
      <c r="Q1750" s="476">
        <f>SUM(Q1746:Q1749)</f>
        <v>0</v>
      </c>
    </row>
    <row r="1751" spans="1:17">
      <c r="A1751" s="226">
        <v>3110400</v>
      </c>
      <c r="B1751" s="226" t="s">
        <v>2046</v>
      </c>
      <c r="C1751" s="225" t="s">
        <v>239</v>
      </c>
      <c r="D1751" s="228">
        <v>3500000</v>
      </c>
      <c r="E1751" s="228">
        <v>-999968</v>
      </c>
      <c r="F1751" s="228">
        <f>SUM(D1751:E1751)</f>
        <v>2500032</v>
      </c>
      <c r="G1751" s="228">
        <v>2500032</v>
      </c>
      <c r="H1751" s="228">
        <v>0</v>
      </c>
      <c r="I1751" s="228">
        <f t="shared" ref="I1751:I1773" si="321">G1751+H1751</f>
        <v>2500032</v>
      </c>
      <c r="J1751" s="228"/>
      <c r="K1751" s="228">
        <f t="shared" ref="K1751:K1759" si="322">I1751+J1751</f>
        <v>2500032</v>
      </c>
      <c r="L1751" s="229">
        <v>2500032</v>
      </c>
      <c r="M1751" s="229"/>
      <c r="N1751" s="230">
        <f>SUM(L1751:M1751)</f>
        <v>2500032</v>
      </c>
      <c r="O1751" s="230"/>
      <c r="P1751" s="230">
        <f t="shared" si="313"/>
        <v>2500032</v>
      </c>
      <c r="Q1751" s="230">
        <v>2500032</v>
      </c>
    </row>
    <row r="1752" spans="1:17">
      <c r="A1752" s="226">
        <v>3110400</v>
      </c>
      <c r="B1752" s="226" t="s">
        <v>2047</v>
      </c>
      <c r="C1752" s="225" t="s">
        <v>239</v>
      </c>
      <c r="D1752" s="228">
        <v>4500000</v>
      </c>
      <c r="E1752" s="228">
        <v>-670956</v>
      </c>
      <c r="F1752" s="228">
        <f>SUM(D1752:E1752)</f>
        <v>3829044</v>
      </c>
      <c r="G1752" s="228">
        <v>3829044</v>
      </c>
      <c r="H1752" s="228">
        <v>0</v>
      </c>
      <c r="I1752" s="228">
        <f t="shared" si="321"/>
        <v>3829044</v>
      </c>
      <c r="J1752" s="228"/>
      <c r="K1752" s="228">
        <f t="shared" si="322"/>
        <v>3829044</v>
      </c>
      <c r="L1752" s="229">
        <v>3829044</v>
      </c>
      <c r="M1752" s="229"/>
      <c r="N1752" s="230">
        <f t="shared" ref="N1752:N1759" si="323">SUM(L1752:M1752)</f>
        <v>3829044</v>
      </c>
      <c r="O1752" s="230"/>
      <c r="P1752" s="230">
        <f t="shared" si="313"/>
        <v>3829044</v>
      </c>
      <c r="Q1752" s="230">
        <v>3829044</v>
      </c>
    </row>
    <row r="1753" spans="1:17">
      <c r="A1753" s="226">
        <v>3110400</v>
      </c>
      <c r="B1753" s="226" t="s">
        <v>2048</v>
      </c>
      <c r="C1753" s="225" t="s">
        <v>239</v>
      </c>
      <c r="D1753" s="228">
        <v>5000000</v>
      </c>
      <c r="E1753" s="228">
        <v>-64432</v>
      </c>
      <c r="F1753" s="228">
        <f>SUM(D1753:E1753)</f>
        <v>4935568</v>
      </c>
      <c r="G1753" s="228">
        <v>4935568</v>
      </c>
      <c r="H1753" s="228">
        <v>0</v>
      </c>
      <c r="I1753" s="228">
        <f t="shared" si="321"/>
        <v>4935568</v>
      </c>
      <c r="J1753" s="228"/>
      <c r="K1753" s="228">
        <f t="shared" si="322"/>
        <v>4935568</v>
      </c>
      <c r="L1753" s="229">
        <v>0</v>
      </c>
      <c r="M1753" s="229">
        <v>4935568</v>
      </c>
      <c r="N1753" s="230">
        <f t="shared" si="323"/>
        <v>4935568</v>
      </c>
      <c r="O1753" s="230"/>
      <c r="P1753" s="230">
        <f t="shared" si="313"/>
        <v>4935568</v>
      </c>
      <c r="Q1753" s="230"/>
    </row>
    <row r="1754" spans="1:17">
      <c r="A1754" s="226">
        <v>3110400</v>
      </c>
      <c r="B1754" s="488" t="s">
        <v>2049</v>
      </c>
      <c r="C1754" s="225" t="s">
        <v>239</v>
      </c>
      <c r="D1754" s="352"/>
      <c r="E1754" s="352"/>
      <c r="F1754" s="352"/>
      <c r="G1754" s="284">
        <v>3000000</v>
      </c>
      <c r="H1754" s="284">
        <v>0</v>
      </c>
      <c r="I1754" s="284">
        <f t="shared" si="321"/>
        <v>3000000</v>
      </c>
      <c r="J1754" s="284"/>
      <c r="K1754" s="228">
        <f t="shared" si="322"/>
        <v>3000000</v>
      </c>
      <c r="L1754" s="229">
        <v>3000000</v>
      </c>
      <c r="M1754" s="229"/>
      <c r="N1754" s="230">
        <f t="shared" si="323"/>
        <v>3000000</v>
      </c>
      <c r="O1754" s="230"/>
      <c r="P1754" s="230">
        <f t="shared" si="313"/>
        <v>3000000</v>
      </c>
      <c r="Q1754" s="230"/>
    </row>
    <row r="1755" spans="1:17">
      <c r="A1755" s="226">
        <v>3110400</v>
      </c>
      <c r="B1755" s="488" t="s">
        <v>2050</v>
      </c>
      <c r="C1755" s="225" t="s">
        <v>239</v>
      </c>
      <c r="D1755" s="352"/>
      <c r="E1755" s="352"/>
      <c r="F1755" s="352"/>
      <c r="G1755" s="284">
        <v>3000000</v>
      </c>
      <c r="H1755" s="284">
        <v>0</v>
      </c>
      <c r="I1755" s="284">
        <f t="shared" si="321"/>
        <v>3000000</v>
      </c>
      <c r="J1755" s="284"/>
      <c r="K1755" s="228">
        <f t="shared" si="322"/>
        <v>3000000</v>
      </c>
      <c r="L1755" s="229">
        <v>3000000</v>
      </c>
      <c r="M1755" s="229"/>
      <c r="N1755" s="230">
        <f t="shared" si="323"/>
        <v>3000000</v>
      </c>
      <c r="O1755" s="230"/>
      <c r="P1755" s="230">
        <f t="shared" si="313"/>
        <v>3000000</v>
      </c>
      <c r="Q1755" s="230"/>
    </row>
    <row r="1756" spans="1:17">
      <c r="A1756" s="226">
        <v>3110400</v>
      </c>
      <c r="B1756" s="488" t="s">
        <v>2051</v>
      </c>
      <c r="C1756" s="225" t="s">
        <v>239</v>
      </c>
      <c r="D1756" s="352"/>
      <c r="E1756" s="352"/>
      <c r="F1756" s="352"/>
      <c r="G1756" s="284">
        <v>2000000</v>
      </c>
      <c r="H1756" s="284">
        <v>0</v>
      </c>
      <c r="I1756" s="284">
        <f t="shared" si="321"/>
        <v>2000000</v>
      </c>
      <c r="J1756" s="284"/>
      <c r="K1756" s="228">
        <f t="shared" si="322"/>
        <v>2000000</v>
      </c>
      <c r="L1756" s="229">
        <v>2000000</v>
      </c>
      <c r="M1756" s="229"/>
      <c r="N1756" s="230">
        <f t="shared" si="323"/>
        <v>2000000</v>
      </c>
      <c r="O1756" s="230"/>
      <c r="P1756" s="230">
        <f t="shared" si="313"/>
        <v>2000000</v>
      </c>
      <c r="Q1756" s="230"/>
    </row>
    <row r="1757" spans="1:17">
      <c r="A1757" s="226">
        <v>3110400</v>
      </c>
      <c r="B1757" s="352" t="s">
        <v>2052</v>
      </c>
      <c r="C1757" s="225" t="s">
        <v>239</v>
      </c>
      <c r="D1757" s="352"/>
      <c r="E1757" s="352"/>
      <c r="F1757" s="352"/>
      <c r="G1757" s="284">
        <v>3000000</v>
      </c>
      <c r="H1757" s="284">
        <v>0</v>
      </c>
      <c r="I1757" s="284">
        <f t="shared" si="321"/>
        <v>3000000</v>
      </c>
      <c r="J1757" s="284"/>
      <c r="K1757" s="228">
        <f t="shared" si="322"/>
        <v>3000000</v>
      </c>
      <c r="L1757" s="229">
        <v>3000000</v>
      </c>
      <c r="M1757" s="229"/>
      <c r="N1757" s="230">
        <f t="shared" si="323"/>
        <v>3000000</v>
      </c>
      <c r="O1757" s="230"/>
      <c r="P1757" s="230">
        <f t="shared" si="313"/>
        <v>3000000</v>
      </c>
      <c r="Q1757" s="230"/>
    </row>
    <row r="1758" spans="1:17">
      <c r="A1758" s="226">
        <v>3110400</v>
      </c>
      <c r="B1758" s="488" t="s">
        <v>2053</v>
      </c>
      <c r="C1758" s="225" t="s">
        <v>239</v>
      </c>
      <c r="D1758" s="352"/>
      <c r="E1758" s="352"/>
      <c r="F1758" s="352"/>
      <c r="G1758" s="284">
        <v>3000000</v>
      </c>
      <c r="H1758" s="284">
        <v>0</v>
      </c>
      <c r="I1758" s="284">
        <f t="shared" si="321"/>
        <v>3000000</v>
      </c>
      <c r="J1758" s="284"/>
      <c r="K1758" s="228">
        <f t="shared" si="322"/>
        <v>3000000</v>
      </c>
      <c r="L1758" s="229">
        <v>3000000</v>
      </c>
      <c r="M1758" s="229"/>
      <c r="N1758" s="230">
        <f t="shared" si="323"/>
        <v>3000000</v>
      </c>
      <c r="O1758" s="230"/>
      <c r="P1758" s="230">
        <f t="shared" si="313"/>
        <v>3000000</v>
      </c>
      <c r="Q1758" s="230"/>
    </row>
    <row r="1759" spans="1:17">
      <c r="A1759" s="226">
        <v>3110400</v>
      </c>
      <c r="B1759" s="488" t="s">
        <v>2054</v>
      </c>
      <c r="C1759" s="225" t="s">
        <v>239</v>
      </c>
      <c r="D1759" s="352"/>
      <c r="E1759" s="352"/>
      <c r="F1759" s="352"/>
      <c r="G1759" s="284">
        <v>3000000</v>
      </c>
      <c r="H1759" s="284">
        <v>0</v>
      </c>
      <c r="I1759" s="284">
        <f t="shared" si="321"/>
        <v>3000000</v>
      </c>
      <c r="J1759" s="284"/>
      <c r="K1759" s="228">
        <f t="shared" si="322"/>
        <v>3000000</v>
      </c>
      <c r="L1759" s="229">
        <v>3000000</v>
      </c>
      <c r="M1759" s="229"/>
      <c r="N1759" s="230">
        <f t="shared" si="323"/>
        <v>3000000</v>
      </c>
      <c r="O1759" s="230"/>
      <c r="P1759" s="230">
        <f t="shared" si="313"/>
        <v>3000000</v>
      </c>
      <c r="Q1759" s="230"/>
    </row>
    <row r="1760" spans="1:17">
      <c r="A1760" s="485"/>
      <c r="B1760" s="486" t="s">
        <v>2055</v>
      </c>
      <c r="C1760" s="486"/>
      <c r="D1760" s="487">
        <f>SUM(D1751:D1753)</f>
        <v>13000000</v>
      </c>
      <c r="E1760" s="487">
        <f>SUM(E1751:E1753)</f>
        <v>-1735356</v>
      </c>
      <c r="F1760" s="487">
        <f>SUM(F1751:F1753)</f>
        <v>11264644</v>
      </c>
      <c r="G1760" s="487">
        <f>SUM(G1751:G1759)</f>
        <v>28264644</v>
      </c>
      <c r="H1760" s="487">
        <f>SUM(H1751:H1759)</f>
        <v>0</v>
      </c>
      <c r="I1760" s="487">
        <f t="shared" si="321"/>
        <v>28264644</v>
      </c>
      <c r="J1760" s="487">
        <f>SUM(J1751:J1759)</f>
        <v>0</v>
      </c>
      <c r="K1760" s="487">
        <f>SUM(K1751:K1759)</f>
        <v>28264644</v>
      </c>
      <c r="L1760" s="475">
        <f>SUM(L1751:L1759)</f>
        <v>23329076</v>
      </c>
      <c r="M1760" s="475">
        <f t="shared" ref="M1760:O1760" si="324">SUM(M1751:M1759)</f>
        <v>4935568</v>
      </c>
      <c r="N1760" s="476">
        <f t="shared" si="324"/>
        <v>28264644</v>
      </c>
      <c r="O1760" s="476">
        <f t="shared" si="324"/>
        <v>0</v>
      </c>
      <c r="P1760" s="476">
        <f t="shared" si="313"/>
        <v>28264644</v>
      </c>
      <c r="Q1760" s="476">
        <f>SUM(Q1751:Q1759)</f>
        <v>6329076</v>
      </c>
    </row>
    <row r="1761" spans="1:17">
      <c r="A1761" s="226">
        <v>3110400</v>
      </c>
      <c r="B1761" s="226" t="s">
        <v>2056</v>
      </c>
      <c r="C1761" s="225" t="s">
        <v>516</v>
      </c>
      <c r="D1761" s="352"/>
      <c r="E1761" s="352"/>
      <c r="F1761" s="352"/>
      <c r="G1761" s="228">
        <v>0</v>
      </c>
      <c r="H1761" s="228">
        <v>3000000</v>
      </c>
      <c r="I1761" s="228">
        <f t="shared" si="321"/>
        <v>3000000</v>
      </c>
      <c r="J1761" s="228"/>
      <c r="K1761" s="228">
        <f t="shared" ref="K1761" si="325">I1761+J1761</f>
        <v>3000000</v>
      </c>
      <c r="L1761" s="229">
        <v>3000000</v>
      </c>
      <c r="M1761" s="229"/>
      <c r="N1761" s="230">
        <f t="shared" ref="N1761" si="326">SUM(L1761:M1761)</f>
        <v>3000000</v>
      </c>
      <c r="O1761" s="230"/>
      <c r="P1761" s="230">
        <f t="shared" si="313"/>
        <v>3000000</v>
      </c>
      <c r="Q1761" s="230"/>
    </row>
    <row r="1762" spans="1:17">
      <c r="A1762" s="485"/>
      <c r="B1762" s="486" t="s">
        <v>2057</v>
      </c>
      <c r="C1762" s="486"/>
      <c r="D1762" s="487" t="e">
        <f>SUM(#REF!)</f>
        <v>#REF!</v>
      </c>
      <c r="E1762" s="487" t="e">
        <f>SUM(#REF!)</f>
        <v>#REF!</v>
      </c>
      <c r="F1762" s="487" t="e">
        <f>SUM(#REF!)</f>
        <v>#REF!</v>
      </c>
      <c r="G1762" s="487">
        <f t="shared" ref="G1762:O1762" si="327">SUM(G1761:G1761)</f>
        <v>0</v>
      </c>
      <c r="H1762" s="487">
        <f t="shared" si="327"/>
        <v>3000000</v>
      </c>
      <c r="I1762" s="487">
        <f t="shared" si="327"/>
        <v>3000000</v>
      </c>
      <c r="J1762" s="487">
        <f t="shared" si="327"/>
        <v>0</v>
      </c>
      <c r="K1762" s="487">
        <f t="shared" si="327"/>
        <v>3000000</v>
      </c>
      <c r="L1762" s="475">
        <f t="shared" si="327"/>
        <v>3000000</v>
      </c>
      <c r="M1762" s="475">
        <f t="shared" si="327"/>
        <v>0</v>
      </c>
      <c r="N1762" s="476">
        <f t="shared" si="327"/>
        <v>3000000</v>
      </c>
      <c r="O1762" s="476">
        <f t="shared" si="327"/>
        <v>0</v>
      </c>
      <c r="P1762" s="476">
        <f t="shared" si="313"/>
        <v>3000000</v>
      </c>
      <c r="Q1762" s="476">
        <f>SUM(Q1761)</f>
        <v>0</v>
      </c>
    </row>
    <row r="1763" spans="1:17">
      <c r="A1763" s="226">
        <v>3110400</v>
      </c>
      <c r="B1763" s="261" t="s">
        <v>2058</v>
      </c>
      <c r="C1763" s="225" t="s">
        <v>675</v>
      </c>
      <c r="D1763" s="228">
        <v>3500000</v>
      </c>
      <c r="E1763" s="228"/>
      <c r="F1763" s="228">
        <f>SUM(D1763:E1763)</f>
        <v>3500000</v>
      </c>
      <c r="G1763" s="228">
        <v>3500000</v>
      </c>
      <c r="H1763" s="228">
        <v>0</v>
      </c>
      <c r="I1763" s="228">
        <f t="shared" si="321"/>
        <v>3500000</v>
      </c>
      <c r="J1763" s="228"/>
      <c r="K1763" s="228">
        <f t="shared" ref="K1763:K1766" si="328">I1763+J1763</f>
        <v>3500000</v>
      </c>
      <c r="L1763" s="229">
        <v>0</v>
      </c>
      <c r="M1763" s="229">
        <v>3497040</v>
      </c>
      <c r="N1763" s="230">
        <f>SUM(L1763:M1763)</f>
        <v>3497040</v>
      </c>
      <c r="O1763" s="230"/>
      <c r="P1763" s="230">
        <f t="shared" si="313"/>
        <v>3497040</v>
      </c>
      <c r="Q1763" s="230"/>
    </row>
    <row r="1764" spans="1:17">
      <c r="A1764" s="226">
        <v>3110400</v>
      </c>
      <c r="B1764" s="488" t="s">
        <v>2059</v>
      </c>
      <c r="C1764" s="225" t="s">
        <v>334</v>
      </c>
      <c r="D1764" s="352"/>
      <c r="E1764" s="352"/>
      <c r="F1764" s="352"/>
      <c r="G1764" s="284"/>
      <c r="H1764" s="284"/>
      <c r="I1764" s="284"/>
      <c r="J1764" s="284"/>
      <c r="K1764" s="228">
        <v>0</v>
      </c>
      <c r="L1764" s="229">
        <v>2615104</v>
      </c>
      <c r="M1764" s="229"/>
      <c r="N1764" s="230">
        <f t="shared" ref="N1764:N1766" si="329">SUM(L1764:M1764)</f>
        <v>2615104</v>
      </c>
      <c r="O1764" s="230"/>
      <c r="P1764" s="230">
        <f t="shared" si="313"/>
        <v>2615104</v>
      </c>
      <c r="Q1764" s="230"/>
    </row>
    <row r="1765" spans="1:17">
      <c r="A1765" s="226">
        <v>3110400</v>
      </c>
      <c r="B1765" s="488" t="s">
        <v>2060</v>
      </c>
      <c r="C1765" s="225" t="s">
        <v>334</v>
      </c>
      <c r="D1765" s="352"/>
      <c r="E1765" s="352"/>
      <c r="F1765" s="352"/>
      <c r="G1765" s="284"/>
      <c r="H1765" s="284"/>
      <c r="I1765" s="284"/>
      <c r="J1765" s="284"/>
      <c r="K1765" s="228">
        <v>3500000</v>
      </c>
      <c r="L1765" s="229">
        <v>3500000</v>
      </c>
      <c r="M1765" s="229"/>
      <c r="N1765" s="230">
        <f t="shared" si="329"/>
        <v>3500000</v>
      </c>
      <c r="O1765" s="230"/>
      <c r="P1765" s="230">
        <f t="shared" si="313"/>
        <v>3500000</v>
      </c>
      <c r="Q1765" s="230"/>
    </row>
    <row r="1766" spans="1:17">
      <c r="A1766" s="226">
        <v>3110400</v>
      </c>
      <c r="B1766" s="488" t="s">
        <v>2061</v>
      </c>
      <c r="C1766" s="225" t="s">
        <v>334</v>
      </c>
      <c r="D1766" s="352"/>
      <c r="E1766" s="352"/>
      <c r="F1766" s="352"/>
      <c r="G1766" s="284">
        <v>0</v>
      </c>
      <c r="H1766" s="284">
        <v>3000000</v>
      </c>
      <c r="I1766" s="284">
        <f t="shared" ref="I1766" si="330">G1766+H1766</f>
        <v>3000000</v>
      </c>
      <c r="J1766" s="284"/>
      <c r="K1766" s="228">
        <f t="shared" si="328"/>
        <v>3000000</v>
      </c>
      <c r="L1766" s="229">
        <v>2997760</v>
      </c>
      <c r="M1766" s="229"/>
      <c r="N1766" s="230">
        <f t="shared" si="329"/>
        <v>2997760</v>
      </c>
      <c r="O1766" s="230"/>
      <c r="P1766" s="230">
        <f t="shared" si="313"/>
        <v>2997760</v>
      </c>
      <c r="Q1766" s="230"/>
    </row>
    <row r="1767" spans="1:17">
      <c r="A1767" s="485"/>
      <c r="B1767" s="486" t="s">
        <v>2062</v>
      </c>
      <c r="C1767" s="486"/>
      <c r="D1767" s="487">
        <f>SUM(D1763:D1763)</f>
        <v>3500000</v>
      </c>
      <c r="E1767" s="487">
        <f>SUM(E1763:E1763)</f>
        <v>0</v>
      </c>
      <c r="F1767" s="487">
        <f>SUM(F1763:F1763)</f>
        <v>3500000</v>
      </c>
      <c r="G1767" s="487">
        <f t="shared" ref="G1767:O1767" si="331">SUM(G1763:G1766)</f>
        <v>3500000</v>
      </c>
      <c r="H1767" s="487">
        <f t="shared" si="331"/>
        <v>3000000</v>
      </c>
      <c r="I1767" s="487">
        <f t="shared" si="331"/>
        <v>6500000</v>
      </c>
      <c r="J1767" s="487">
        <f t="shared" si="331"/>
        <v>0</v>
      </c>
      <c r="K1767" s="487">
        <f t="shared" si="331"/>
        <v>10000000</v>
      </c>
      <c r="L1767" s="475">
        <f t="shared" si="331"/>
        <v>9112864</v>
      </c>
      <c r="M1767" s="475">
        <f t="shared" si="331"/>
        <v>3497040</v>
      </c>
      <c r="N1767" s="476">
        <f t="shared" si="331"/>
        <v>12609904</v>
      </c>
      <c r="O1767" s="476">
        <f t="shared" si="331"/>
        <v>0</v>
      </c>
      <c r="P1767" s="476">
        <f t="shared" si="313"/>
        <v>12609904</v>
      </c>
      <c r="Q1767" s="476">
        <f>SUM(Q1763:Q1766)</f>
        <v>0</v>
      </c>
    </row>
    <row r="1768" spans="1:17">
      <c r="A1768" s="226">
        <v>3110400</v>
      </c>
      <c r="B1768" s="261" t="s">
        <v>2063</v>
      </c>
      <c r="C1768" s="225" t="s">
        <v>340</v>
      </c>
      <c r="D1768" s="228">
        <v>4500000</v>
      </c>
      <c r="E1768" s="228">
        <v>-713354</v>
      </c>
      <c r="F1768" s="228">
        <f t="shared" ref="F1768:F1770" si="332">SUM(D1768:E1768)</f>
        <v>3786646</v>
      </c>
      <c r="G1768" s="228">
        <v>3786646</v>
      </c>
      <c r="H1768" s="228">
        <v>0</v>
      </c>
      <c r="I1768" s="228">
        <f t="shared" si="321"/>
        <v>3786646</v>
      </c>
      <c r="J1768" s="228"/>
      <c r="K1768" s="228">
        <f t="shared" ref="K1768:K1773" si="333">I1768+J1768</f>
        <v>3786646</v>
      </c>
      <c r="L1768" s="229">
        <v>3786646</v>
      </c>
      <c r="M1768" s="229"/>
      <c r="N1768" s="230">
        <f>SUM(L1768:M1768)</f>
        <v>3786646</v>
      </c>
      <c r="O1768" s="230"/>
      <c r="P1768" s="230">
        <f t="shared" si="313"/>
        <v>3786646</v>
      </c>
      <c r="Q1768" s="230">
        <v>3786646</v>
      </c>
    </row>
    <row r="1769" spans="1:17">
      <c r="A1769" s="226">
        <v>3110400</v>
      </c>
      <c r="B1769" s="261" t="s">
        <v>2064</v>
      </c>
      <c r="C1769" s="225" t="s">
        <v>340</v>
      </c>
      <c r="D1769" s="228">
        <v>3000000</v>
      </c>
      <c r="E1769" s="228">
        <v>138612</v>
      </c>
      <c r="F1769" s="228">
        <f t="shared" si="332"/>
        <v>3138612</v>
      </c>
      <c r="G1769" s="228">
        <v>3138612</v>
      </c>
      <c r="H1769" s="228">
        <v>0</v>
      </c>
      <c r="I1769" s="228">
        <f t="shared" si="321"/>
        <v>3138612</v>
      </c>
      <c r="J1769" s="228"/>
      <c r="K1769" s="228">
        <f t="shared" si="333"/>
        <v>3138612</v>
      </c>
      <c r="L1769" s="229">
        <v>3138612</v>
      </c>
      <c r="M1769" s="229"/>
      <c r="N1769" s="230">
        <f t="shared" ref="N1769:N1773" si="334">SUM(L1769:M1769)</f>
        <v>3138612</v>
      </c>
      <c r="O1769" s="230"/>
      <c r="P1769" s="230">
        <f t="shared" si="313"/>
        <v>3138612</v>
      </c>
      <c r="Q1769" s="230">
        <v>3138612</v>
      </c>
    </row>
    <row r="1770" spans="1:17">
      <c r="A1770" s="226">
        <v>3110400</v>
      </c>
      <c r="B1770" s="261" t="s">
        <v>2065</v>
      </c>
      <c r="C1770" s="225" t="s">
        <v>340</v>
      </c>
      <c r="D1770" s="228">
        <v>3000000</v>
      </c>
      <c r="E1770" s="228">
        <v>-140832</v>
      </c>
      <c r="F1770" s="228">
        <f t="shared" si="332"/>
        <v>2859168</v>
      </c>
      <c r="G1770" s="228">
        <v>2859168</v>
      </c>
      <c r="H1770" s="228">
        <v>0</v>
      </c>
      <c r="I1770" s="228">
        <f t="shared" si="321"/>
        <v>2859168</v>
      </c>
      <c r="J1770" s="228"/>
      <c r="K1770" s="228">
        <f t="shared" si="333"/>
        <v>2859168</v>
      </c>
      <c r="L1770" s="229">
        <v>2859168</v>
      </c>
      <c r="M1770" s="229"/>
      <c r="N1770" s="230">
        <f t="shared" si="334"/>
        <v>2859168</v>
      </c>
      <c r="O1770" s="230"/>
      <c r="P1770" s="230">
        <f t="shared" si="313"/>
        <v>2859168</v>
      </c>
      <c r="Q1770" s="230">
        <v>2859168</v>
      </c>
    </row>
    <row r="1771" spans="1:17">
      <c r="A1771" s="226">
        <v>3110400</v>
      </c>
      <c r="B1771" s="488" t="s">
        <v>2066</v>
      </c>
      <c r="C1771" s="225" t="s">
        <v>340</v>
      </c>
      <c r="D1771" s="352"/>
      <c r="E1771" s="352"/>
      <c r="F1771" s="352"/>
      <c r="G1771" s="284">
        <v>3000000</v>
      </c>
      <c r="H1771" s="284">
        <v>0</v>
      </c>
      <c r="I1771" s="284">
        <f t="shared" si="321"/>
        <v>3000000</v>
      </c>
      <c r="J1771" s="284"/>
      <c r="K1771" s="228">
        <f t="shared" si="333"/>
        <v>3000000</v>
      </c>
      <c r="L1771" s="229">
        <v>2859168</v>
      </c>
      <c r="M1771" s="229"/>
      <c r="N1771" s="230">
        <f t="shared" si="334"/>
        <v>2859168</v>
      </c>
      <c r="O1771" s="230"/>
      <c r="P1771" s="230">
        <f t="shared" si="313"/>
        <v>2859168</v>
      </c>
      <c r="Q1771" s="230"/>
    </row>
    <row r="1772" spans="1:17">
      <c r="A1772" s="226">
        <v>3110400</v>
      </c>
      <c r="B1772" s="488" t="s">
        <v>2067</v>
      </c>
      <c r="C1772" s="225" t="s">
        <v>340</v>
      </c>
      <c r="D1772" s="352"/>
      <c r="E1772" s="352"/>
      <c r="F1772" s="352"/>
      <c r="G1772" s="284">
        <v>3000000</v>
      </c>
      <c r="H1772" s="284">
        <v>0</v>
      </c>
      <c r="I1772" s="284">
        <f t="shared" si="321"/>
        <v>3000000</v>
      </c>
      <c r="J1772" s="284"/>
      <c r="K1772" s="228">
        <f t="shared" si="333"/>
        <v>3000000</v>
      </c>
      <c r="L1772" s="229">
        <v>2999064</v>
      </c>
      <c r="M1772" s="229"/>
      <c r="N1772" s="230">
        <f t="shared" si="334"/>
        <v>2999064</v>
      </c>
      <c r="O1772" s="230"/>
      <c r="P1772" s="230">
        <f t="shared" si="313"/>
        <v>2999064</v>
      </c>
      <c r="Q1772" s="230"/>
    </row>
    <row r="1773" spans="1:17">
      <c r="A1773" s="226">
        <v>3110400</v>
      </c>
      <c r="B1773" s="488" t="s">
        <v>2068</v>
      </c>
      <c r="C1773" s="225" t="s">
        <v>340</v>
      </c>
      <c r="D1773" s="352"/>
      <c r="E1773" s="352"/>
      <c r="F1773" s="352"/>
      <c r="G1773" s="284"/>
      <c r="H1773" s="228">
        <v>3000000</v>
      </c>
      <c r="I1773" s="284">
        <f t="shared" si="321"/>
        <v>3000000</v>
      </c>
      <c r="J1773" s="228"/>
      <c r="K1773" s="228">
        <f t="shared" si="333"/>
        <v>3000000</v>
      </c>
      <c r="L1773" s="229">
        <v>2999344</v>
      </c>
      <c r="M1773" s="229"/>
      <c r="N1773" s="230">
        <f t="shared" si="334"/>
        <v>2999344</v>
      </c>
      <c r="O1773" s="230"/>
      <c r="P1773" s="230">
        <f t="shared" si="313"/>
        <v>2999344</v>
      </c>
      <c r="Q1773" s="230"/>
    </row>
    <row r="1774" spans="1:17">
      <c r="A1774" s="261">
        <v>3110400</v>
      </c>
      <c r="B1774" s="261" t="s">
        <v>2069</v>
      </c>
      <c r="C1774" s="261" t="s">
        <v>340</v>
      </c>
      <c r="D1774" s="352"/>
      <c r="E1774" s="352"/>
      <c r="F1774" s="352"/>
      <c r="G1774" s="284"/>
      <c r="H1774" s="228"/>
      <c r="I1774" s="284"/>
      <c r="J1774" s="228"/>
      <c r="K1774" s="228"/>
      <c r="L1774" s="229"/>
      <c r="M1774" s="229"/>
      <c r="N1774" s="230"/>
      <c r="O1774" s="230"/>
      <c r="P1774" s="230"/>
      <c r="Q1774" s="230">
        <v>2000000</v>
      </c>
    </row>
    <row r="1775" spans="1:17">
      <c r="A1775" s="261">
        <v>3110400</v>
      </c>
      <c r="B1775" s="261" t="s">
        <v>2070</v>
      </c>
      <c r="C1775" s="261" t="s">
        <v>340</v>
      </c>
      <c r="D1775" s="352"/>
      <c r="E1775" s="352"/>
      <c r="F1775" s="352"/>
      <c r="G1775" s="284"/>
      <c r="H1775" s="228"/>
      <c r="I1775" s="284"/>
      <c r="J1775" s="228"/>
      <c r="K1775" s="228"/>
      <c r="L1775" s="229"/>
      <c r="M1775" s="229"/>
      <c r="N1775" s="230"/>
      <c r="O1775" s="230"/>
      <c r="P1775" s="230"/>
      <c r="Q1775" s="230">
        <v>2000000</v>
      </c>
    </row>
    <row r="1776" spans="1:17">
      <c r="A1776" s="485"/>
      <c r="B1776" s="486" t="s">
        <v>2071</v>
      </c>
      <c r="C1776" s="486"/>
      <c r="D1776" s="487">
        <f>SUM(D1768:D1770)</f>
        <v>10500000</v>
      </c>
      <c r="E1776" s="487">
        <f>SUM(E1768:E1770)</f>
        <v>-715574</v>
      </c>
      <c r="F1776" s="487">
        <f>SUM(F1768:F1770)</f>
        <v>9784426</v>
      </c>
      <c r="G1776" s="487">
        <f t="shared" ref="G1776:O1776" si="335">SUM(G1768:G1773)</f>
        <v>15784426</v>
      </c>
      <c r="H1776" s="487">
        <f t="shared" si="335"/>
        <v>3000000</v>
      </c>
      <c r="I1776" s="487">
        <f t="shared" si="335"/>
        <v>18784426</v>
      </c>
      <c r="J1776" s="487">
        <f t="shared" si="335"/>
        <v>0</v>
      </c>
      <c r="K1776" s="487">
        <f t="shared" si="335"/>
        <v>18784426</v>
      </c>
      <c r="L1776" s="475">
        <f t="shared" si="335"/>
        <v>18642002</v>
      </c>
      <c r="M1776" s="475">
        <f t="shared" si="335"/>
        <v>0</v>
      </c>
      <c r="N1776" s="476">
        <f t="shared" si="335"/>
        <v>18642002</v>
      </c>
      <c r="O1776" s="476">
        <f t="shared" si="335"/>
        <v>0</v>
      </c>
      <c r="P1776" s="476">
        <f t="shared" ref="P1776:P1793" si="336">SUM(N1776,O1776)</f>
        <v>18642002</v>
      </c>
      <c r="Q1776" s="476">
        <f>SUM(Q1768:Q1775)</f>
        <v>13784426</v>
      </c>
    </row>
    <row r="1777" spans="1:17">
      <c r="A1777" s="226">
        <v>3110400</v>
      </c>
      <c r="B1777" s="488" t="s">
        <v>2072</v>
      </c>
      <c r="C1777" s="225" t="s">
        <v>744</v>
      </c>
      <c r="D1777" s="352"/>
      <c r="E1777" s="352"/>
      <c r="F1777" s="352"/>
      <c r="G1777" s="284">
        <v>4000000</v>
      </c>
      <c r="H1777" s="284">
        <v>0</v>
      </c>
      <c r="I1777" s="284">
        <f t="shared" ref="I1777:I1783" si="337">G1777+H1777</f>
        <v>4000000</v>
      </c>
      <c r="J1777" s="284"/>
      <c r="K1777" s="228">
        <f t="shared" ref="K1777:K1793" si="338">I1777+J1777</f>
        <v>4000000</v>
      </c>
      <c r="L1777" s="229">
        <v>3980424</v>
      </c>
      <c r="M1777" s="229"/>
      <c r="N1777" s="230">
        <f t="shared" ref="N1777:N1783" si="339">SUM(L1777:M1777)</f>
        <v>3980424</v>
      </c>
      <c r="O1777" s="230"/>
      <c r="P1777" s="230">
        <f t="shared" si="336"/>
        <v>3980424</v>
      </c>
      <c r="Q1777" s="230"/>
    </row>
    <row r="1778" spans="1:17">
      <c r="A1778" s="226">
        <v>3110400</v>
      </c>
      <c r="B1778" s="488" t="s">
        <v>2073</v>
      </c>
      <c r="C1778" s="225" t="s">
        <v>744</v>
      </c>
      <c r="D1778" s="352"/>
      <c r="E1778" s="352"/>
      <c r="F1778" s="352"/>
      <c r="G1778" s="284">
        <v>4000000</v>
      </c>
      <c r="H1778" s="284">
        <v>0</v>
      </c>
      <c r="I1778" s="284">
        <f t="shared" si="337"/>
        <v>4000000</v>
      </c>
      <c r="J1778" s="284"/>
      <c r="K1778" s="228">
        <f t="shared" si="338"/>
        <v>4000000</v>
      </c>
      <c r="L1778" s="229">
        <v>3978046</v>
      </c>
      <c r="M1778" s="229"/>
      <c r="N1778" s="230">
        <f t="shared" si="339"/>
        <v>3978046</v>
      </c>
      <c r="O1778" s="230"/>
      <c r="P1778" s="230">
        <f t="shared" si="336"/>
        <v>3978046</v>
      </c>
      <c r="Q1778" s="230"/>
    </row>
    <row r="1779" spans="1:17">
      <c r="A1779" s="226">
        <v>3110400</v>
      </c>
      <c r="B1779" s="488" t="s">
        <v>2074</v>
      </c>
      <c r="C1779" s="225" t="s">
        <v>744</v>
      </c>
      <c r="D1779" s="352"/>
      <c r="E1779" s="352"/>
      <c r="F1779" s="352"/>
      <c r="G1779" s="284">
        <v>3000000</v>
      </c>
      <c r="H1779" s="284">
        <v>0</v>
      </c>
      <c r="I1779" s="284">
        <f t="shared" si="337"/>
        <v>3000000</v>
      </c>
      <c r="J1779" s="284"/>
      <c r="K1779" s="228">
        <f t="shared" si="338"/>
        <v>3000000</v>
      </c>
      <c r="L1779" s="229">
        <v>2920754</v>
      </c>
      <c r="M1779" s="229"/>
      <c r="N1779" s="230">
        <f t="shared" si="339"/>
        <v>2920754</v>
      </c>
      <c r="O1779" s="230"/>
      <c r="P1779" s="230">
        <f t="shared" si="336"/>
        <v>2920754</v>
      </c>
      <c r="Q1779" s="230"/>
    </row>
    <row r="1780" spans="1:17">
      <c r="A1780" s="226">
        <v>3110400</v>
      </c>
      <c r="B1780" s="488" t="s">
        <v>2075</v>
      </c>
      <c r="C1780" s="225" t="s">
        <v>744</v>
      </c>
      <c r="D1780" s="352"/>
      <c r="E1780" s="352"/>
      <c r="F1780" s="352"/>
      <c r="G1780" s="284">
        <v>3000000</v>
      </c>
      <c r="H1780" s="284">
        <v>0</v>
      </c>
      <c r="I1780" s="284">
        <f t="shared" si="337"/>
        <v>3000000</v>
      </c>
      <c r="J1780" s="284"/>
      <c r="K1780" s="228">
        <f t="shared" si="338"/>
        <v>3000000</v>
      </c>
      <c r="L1780" s="229">
        <v>2992916</v>
      </c>
      <c r="M1780" s="229"/>
      <c r="N1780" s="230">
        <f t="shared" si="339"/>
        <v>2992916</v>
      </c>
      <c r="O1780" s="230"/>
      <c r="P1780" s="230">
        <f t="shared" si="336"/>
        <v>2992916</v>
      </c>
      <c r="Q1780" s="230"/>
    </row>
    <row r="1781" spans="1:17">
      <c r="A1781" s="226">
        <v>3110400</v>
      </c>
      <c r="B1781" s="488" t="s">
        <v>2076</v>
      </c>
      <c r="C1781" s="225" t="s">
        <v>744</v>
      </c>
      <c r="D1781" s="352"/>
      <c r="E1781" s="352"/>
      <c r="F1781" s="352"/>
      <c r="G1781" s="284">
        <v>3000000</v>
      </c>
      <c r="H1781" s="284">
        <v>0</v>
      </c>
      <c r="I1781" s="284">
        <f t="shared" si="337"/>
        <v>3000000</v>
      </c>
      <c r="J1781" s="284"/>
      <c r="K1781" s="228">
        <f t="shared" si="338"/>
        <v>3000000</v>
      </c>
      <c r="L1781" s="229">
        <v>2997440</v>
      </c>
      <c r="M1781" s="229"/>
      <c r="N1781" s="230">
        <f t="shared" si="339"/>
        <v>2997440</v>
      </c>
      <c r="O1781" s="230"/>
      <c r="P1781" s="230">
        <f t="shared" si="336"/>
        <v>2997440</v>
      </c>
      <c r="Q1781" s="230"/>
    </row>
    <row r="1782" spans="1:17">
      <c r="A1782" s="226">
        <v>3110400</v>
      </c>
      <c r="B1782" s="488" t="s">
        <v>2077</v>
      </c>
      <c r="C1782" s="225" t="s">
        <v>744</v>
      </c>
      <c r="D1782" s="352"/>
      <c r="E1782" s="352"/>
      <c r="F1782" s="352"/>
      <c r="G1782" s="284">
        <v>2000000</v>
      </c>
      <c r="H1782" s="284">
        <v>0</v>
      </c>
      <c r="I1782" s="284">
        <f t="shared" si="337"/>
        <v>2000000</v>
      </c>
      <c r="J1782" s="284"/>
      <c r="K1782" s="228">
        <f t="shared" si="338"/>
        <v>2000000</v>
      </c>
      <c r="L1782" s="229">
        <v>1998796</v>
      </c>
      <c r="M1782" s="229"/>
      <c r="N1782" s="230">
        <f t="shared" si="339"/>
        <v>1998796</v>
      </c>
      <c r="O1782" s="230"/>
      <c r="P1782" s="230">
        <f t="shared" si="336"/>
        <v>1998796</v>
      </c>
      <c r="Q1782" s="230"/>
    </row>
    <row r="1783" spans="1:17">
      <c r="A1783" s="226">
        <v>3110400</v>
      </c>
      <c r="B1783" s="488" t="s">
        <v>2078</v>
      </c>
      <c r="C1783" s="225" t="s">
        <v>744</v>
      </c>
      <c r="D1783" s="352"/>
      <c r="E1783" s="352"/>
      <c r="F1783" s="352"/>
      <c r="G1783" s="284">
        <v>0</v>
      </c>
      <c r="H1783" s="284">
        <v>3000000</v>
      </c>
      <c r="I1783" s="284">
        <f t="shared" si="337"/>
        <v>3000000</v>
      </c>
      <c r="J1783" s="284"/>
      <c r="K1783" s="228">
        <f t="shared" si="338"/>
        <v>3000000</v>
      </c>
      <c r="L1783" s="229">
        <v>2999006</v>
      </c>
      <c r="M1783" s="229"/>
      <c r="N1783" s="230">
        <f t="shared" si="339"/>
        <v>2999006</v>
      </c>
      <c r="O1783" s="230"/>
      <c r="P1783" s="230">
        <f t="shared" si="336"/>
        <v>2999006</v>
      </c>
      <c r="Q1783" s="230"/>
    </row>
    <row r="1784" spans="1:17">
      <c r="A1784" s="485"/>
      <c r="B1784" s="486" t="s">
        <v>2079</v>
      </c>
      <c r="C1784" s="486"/>
      <c r="D1784" s="487" t="e">
        <f>SUM(#REF!)</f>
        <v>#REF!</v>
      </c>
      <c r="E1784" s="487" t="e">
        <f>SUM(#REF!)</f>
        <v>#REF!</v>
      </c>
      <c r="F1784" s="487" t="e">
        <f>SUM(#REF!)</f>
        <v>#REF!</v>
      </c>
      <c r="G1784" s="487">
        <f t="shared" ref="G1784:O1784" si="340">SUM(G1777:G1783)</f>
        <v>19000000</v>
      </c>
      <c r="H1784" s="487">
        <f t="shared" si="340"/>
        <v>3000000</v>
      </c>
      <c r="I1784" s="487">
        <f t="shared" si="340"/>
        <v>22000000</v>
      </c>
      <c r="J1784" s="487">
        <f t="shared" si="340"/>
        <v>0</v>
      </c>
      <c r="K1784" s="487">
        <f t="shared" si="340"/>
        <v>22000000</v>
      </c>
      <c r="L1784" s="475">
        <f t="shared" si="340"/>
        <v>21867382</v>
      </c>
      <c r="M1784" s="475">
        <f t="shared" si="340"/>
        <v>0</v>
      </c>
      <c r="N1784" s="476">
        <f t="shared" si="340"/>
        <v>21867382</v>
      </c>
      <c r="O1784" s="476">
        <f t="shared" si="340"/>
        <v>0</v>
      </c>
      <c r="P1784" s="476">
        <f t="shared" si="336"/>
        <v>21867382</v>
      </c>
      <c r="Q1784" s="476">
        <f>SUM(Q1777:Q1783)</f>
        <v>0</v>
      </c>
    </row>
    <row r="1785" spans="1:17">
      <c r="A1785" s="226">
        <v>3110400</v>
      </c>
      <c r="B1785" s="226" t="s">
        <v>2080</v>
      </c>
      <c r="C1785" s="225" t="s">
        <v>639</v>
      </c>
      <c r="D1785" s="228">
        <v>3200000</v>
      </c>
      <c r="E1785" s="228">
        <v>-209056</v>
      </c>
      <c r="F1785" s="228">
        <f t="shared" ref="F1785:F1787" si="341">SUM(D1785:E1785)</f>
        <v>2990944</v>
      </c>
      <c r="G1785" s="228">
        <v>2990944</v>
      </c>
      <c r="H1785" s="228">
        <v>0</v>
      </c>
      <c r="I1785" s="228">
        <f>G1785+H1785</f>
        <v>2990944</v>
      </c>
      <c r="J1785" s="228">
        <v>0</v>
      </c>
      <c r="K1785" s="228">
        <f t="shared" si="338"/>
        <v>2990944</v>
      </c>
      <c r="L1785" s="229">
        <v>2990944</v>
      </c>
      <c r="M1785" s="229"/>
      <c r="N1785" s="230">
        <f>SUM(L1785:M1785)</f>
        <v>2990944</v>
      </c>
      <c r="O1785" s="230"/>
      <c r="P1785" s="230">
        <f t="shared" si="336"/>
        <v>2990944</v>
      </c>
      <c r="Q1785" s="230">
        <v>2990944</v>
      </c>
    </row>
    <row r="1786" spans="1:17">
      <c r="A1786" s="226">
        <v>3110400</v>
      </c>
      <c r="B1786" s="226" t="s">
        <v>2081</v>
      </c>
      <c r="C1786" s="225" t="s">
        <v>639</v>
      </c>
      <c r="D1786" s="228">
        <v>3000000</v>
      </c>
      <c r="E1786" s="228">
        <v>-171978</v>
      </c>
      <c r="F1786" s="228">
        <f t="shared" si="341"/>
        <v>2828022</v>
      </c>
      <c r="G1786" s="228">
        <v>2828022</v>
      </c>
      <c r="H1786" s="228">
        <v>0</v>
      </c>
      <c r="I1786" s="228">
        <f>G1786+H1786</f>
        <v>2828022</v>
      </c>
      <c r="J1786" s="228"/>
      <c r="K1786" s="228">
        <f t="shared" si="338"/>
        <v>2828022</v>
      </c>
      <c r="L1786" s="229">
        <v>2828022</v>
      </c>
      <c r="M1786" s="229"/>
      <c r="N1786" s="230">
        <f t="shared" ref="N1786:N1789" si="342">SUM(L1786:M1786)</f>
        <v>2828022</v>
      </c>
      <c r="O1786" s="230"/>
      <c r="P1786" s="230">
        <f t="shared" si="336"/>
        <v>2828022</v>
      </c>
      <c r="Q1786" s="230">
        <v>2828022</v>
      </c>
    </row>
    <row r="1787" spans="1:17">
      <c r="A1787" s="226">
        <v>3110400</v>
      </c>
      <c r="B1787" s="226" t="s">
        <v>2082</v>
      </c>
      <c r="C1787" s="225" t="s">
        <v>639</v>
      </c>
      <c r="D1787" s="228">
        <v>1800000</v>
      </c>
      <c r="E1787" s="228">
        <v>-155004</v>
      </c>
      <c r="F1787" s="228">
        <f t="shared" si="341"/>
        <v>1644996</v>
      </c>
      <c r="G1787" s="228">
        <v>1644996</v>
      </c>
      <c r="H1787" s="228">
        <v>0</v>
      </c>
      <c r="I1787" s="228">
        <f>G1787+H1787</f>
        <v>1644996</v>
      </c>
      <c r="J1787" s="228"/>
      <c r="K1787" s="228">
        <f t="shared" si="338"/>
        <v>1644996</v>
      </c>
      <c r="M1787" s="229">
        <v>1644996</v>
      </c>
      <c r="N1787" s="230">
        <f>SUM(M1787:M1787)</f>
        <v>1644996</v>
      </c>
      <c r="O1787" s="230"/>
      <c r="P1787" s="230">
        <f t="shared" si="336"/>
        <v>1644996</v>
      </c>
      <c r="Q1787" s="230"/>
    </row>
    <row r="1788" spans="1:17">
      <c r="A1788" s="226">
        <v>3110400</v>
      </c>
      <c r="B1788" s="488" t="s">
        <v>2083</v>
      </c>
      <c r="C1788" s="225" t="s">
        <v>639</v>
      </c>
      <c r="D1788" s="352"/>
      <c r="E1788" s="352"/>
      <c r="F1788" s="352"/>
      <c r="G1788" s="284"/>
      <c r="H1788" s="284"/>
      <c r="I1788" s="284"/>
      <c r="J1788" s="284"/>
      <c r="K1788" s="228"/>
      <c r="L1788" s="229">
        <v>2996815</v>
      </c>
      <c r="M1788" s="229"/>
      <c r="N1788" s="230">
        <f t="shared" si="342"/>
        <v>2996815</v>
      </c>
      <c r="O1788" s="230"/>
      <c r="P1788" s="230">
        <f t="shared" si="336"/>
        <v>2996815</v>
      </c>
      <c r="Q1788" s="230"/>
    </row>
    <row r="1789" spans="1:17">
      <c r="A1789" s="226">
        <v>3110400</v>
      </c>
      <c r="B1789" s="259" t="s">
        <v>2084</v>
      </c>
      <c r="C1789" s="225" t="s">
        <v>639</v>
      </c>
      <c r="D1789" s="352"/>
      <c r="E1789" s="352"/>
      <c r="F1789" s="352"/>
      <c r="G1789" s="284"/>
      <c r="H1789" s="284"/>
      <c r="I1789" s="284"/>
      <c r="J1789" s="284"/>
      <c r="K1789" s="228"/>
      <c r="L1789" s="229">
        <v>1000000</v>
      </c>
      <c r="M1789" s="229"/>
      <c r="N1789" s="230">
        <f t="shared" si="342"/>
        <v>1000000</v>
      </c>
      <c r="O1789" s="230"/>
      <c r="P1789" s="230">
        <f t="shared" si="336"/>
        <v>1000000</v>
      </c>
      <c r="Q1789" s="230">
        <v>1000000</v>
      </c>
    </row>
    <row r="1790" spans="1:17">
      <c r="A1790" s="485"/>
      <c r="B1790" s="486" t="s">
        <v>2085</v>
      </c>
      <c r="C1790" s="486"/>
      <c r="D1790" s="487">
        <f t="shared" ref="D1790:K1790" si="343">SUM(D1785:D1787)</f>
        <v>8000000</v>
      </c>
      <c r="E1790" s="487">
        <f t="shared" si="343"/>
        <v>-536038</v>
      </c>
      <c r="F1790" s="487">
        <f t="shared" si="343"/>
        <v>7463962</v>
      </c>
      <c r="G1790" s="487">
        <f t="shared" si="343"/>
        <v>7463962</v>
      </c>
      <c r="H1790" s="487">
        <f t="shared" si="343"/>
        <v>0</v>
      </c>
      <c r="I1790" s="487">
        <f t="shared" si="343"/>
        <v>7463962</v>
      </c>
      <c r="J1790" s="487">
        <f t="shared" si="343"/>
        <v>0</v>
      </c>
      <c r="K1790" s="487">
        <f t="shared" si="343"/>
        <v>7463962</v>
      </c>
      <c r="L1790" s="475">
        <f>SUM(L1785:L1789)</f>
        <v>9815781</v>
      </c>
      <c r="M1790" s="475">
        <f>SUM(M1785:M1789)</f>
        <v>1644996</v>
      </c>
      <c r="N1790" s="476">
        <f>SUM(N1785:N1789)</f>
        <v>11460777</v>
      </c>
      <c r="O1790" s="476">
        <f>SUM(O1785:O1789)</f>
        <v>0</v>
      </c>
      <c r="P1790" s="476">
        <f t="shared" si="336"/>
        <v>11460777</v>
      </c>
      <c r="Q1790" s="476">
        <f>SUM(Q1785:Q1789)</f>
        <v>6818966</v>
      </c>
    </row>
    <row r="1791" spans="1:17" ht="40.5">
      <c r="A1791" s="226">
        <v>3110400</v>
      </c>
      <c r="B1791" s="226" t="s">
        <v>2086</v>
      </c>
      <c r="C1791" s="225" t="s">
        <v>253</v>
      </c>
      <c r="D1791" s="228">
        <v>3100000</v>
      </c>
      <c r="E1791" s="228">
        <v>526044</v>
      </c>
      <c r="F1791" s="228">
        <f t="shared" ref="F1791" si="344">SUM(D1791:E1791)</f>
        <v>3626044</v>
      </c>
      <c r="G1791" s="228">
        <v>3626044</v>
      </c>
      <c r="H1791" s="228">
        <v>0</v>
      </c>
      <c r="I1791" s="228">
        <f>G1791+H1791</f>
        <v>3626044</v>
      </c>
      <c r="J1791" s="228"/>
      <c r="K1791" s="228">
        <f t="shared" si="338"/>
        <v>3626044</v>
      </c>
      <c r="L1791" s="229">
        <v>3626044</v>
      </c>
      <c r="M1791" s="229"/>
      <c r="N1791" s="230">
        <f t="shared" ref="N1791:N1793" si="345">SUM(L1791:M1791)</f>
        <v>3626044</v>
      </c>
      <c r="O1791" s="230">
        <v>-3626044</v>
      </c>
      <c r="P1791" s="230">
        <f t="shared" si="336"/>
        <v>0</v>
      </c>
      <c r="Q1791" s="230">
        <v>3626044</v>
      </c>
    </row>
    <row r="1792" spans="1:17">
      <c r="A1792" s="226">
        <v>3110400</v>
      </c>
      <c r="B1792" s="226" t="s">
        <v>2087</v>
      </c>
      <c r="C1792" s="225" t="s">
        <v>253</v>
      </c>
      <c r="D1792" s="228"/>
      <c r="E1792" s="228"/>
      <c r="F1792" s="228"/>
      <c r="G1792" s="228"/>
      <c r="H1792" s="228"/>
      <c r="I1792" s="228"/>
      <c r="J1792" s="228"/>
      <c r="K1792" s="228">
        <v>0</v>
      </c>
      <c r="L1792" s="229">
        <v>2347600</v>
      </c>
      <c r="M1792" s="229"/>
      <c r="N1792" s="230">
        <f t="shared" si="345"/>
        <v>2347600</v>
      </c>
      <c r="O1792" s="230">
        <v>-2347600</v>
      </c>
      <c r="P1792" s="230">
        <f t="shared" si="336"/>
        <v>0</v>
      </c>
      <c r="Q1792" s="230"/>
    </row>
    <row r="1793" spans="1:17">
      <c r="A1793" s="226">
        <v>3110400</v>
      </c>
      <c r="B1793" s="488" t="s">
        <v>2088</v>
      </c>
      <c r="C1793" s="225" t="s">
        <v>253</v>
      </c>
      <c r="D1793" s="352"/>
      <c r="E1793" s="352"/>
      <c r="F1793" s="352"/>
      <c r="G1793" s="284">
        <v>2500000</v>
      </c>
      <c r="H1793" s="284">
        <v>0</v>
      </c>
      <c r="I1793" s="284">
        <f>G1793+H1793</f>
        <v>2500000</v>
      </c>
      <c r="J1793" s="284"/>
      <c r="K1793" s="228">
        <f t="shared" si="338"/>
        <v>2500000</v>
      </c>
      <c r="L1793" s="229">
        <v>0</v>
      </c>
      <c r="M1793" s="229">
        <v>2498176</v>
      </c>
      <c r="N1793" s="230">
        <f t="shared" si="345"/>
        <v>2498176</v>
      </c>
      <c r="O1793" s="230"/>
      <c r="P1793" s="230">
        <f t="shared" si="336"/>
        <v>2498176</v>
      </c>
      <c r="Q1793" s="230"/>
    </row>
    <row r="1794" spans="1:17">
      <c r="A1794" s="226">
        <v>3110400</v>
      </c>
      <c r="B1794" s="225" t="s">
        <v>2089</v>
      </c>
      <c r="C1794" s="225" t="s">
        <v>253</v>
      </c>
      <c r="D1794" s="352"/>
      <c r="E1794" s="352"/>
      <c r="F1794" s="352"/>
      <c r="G1794" s="284"/>
      <c r="H1794" s="284"/>
      <c r="I1794" s="284"/>
      <c r="J1794" s="284"/>
      <c r="K1794" s="228"/>
      <c r="L1794" s="229"/>
      <c r="M1794" s="229"/>
      <c r="N1794" s="230"/>
      <c r="O1794" s="230"/>
      <c r="P1794" s="230"/>
      <c r="Q1794" s="230">
        <v>2700000</v>
      </c>
    </row>
    <row r="1795" spans="1:17">
      <c r="A1795" s="485"/>
      <c r="B1795" s="486" t="s">
        <v>2090</v>
      </c>
      <c r="C1795" s="486"/>
      <c r="D1795" s="487">
        <f>SUM(D1791:D1791)</f>
        <v>3100000</v>
      </c>
      <c r="E1795" s="487">
        <f>SUM(E1791:E1791)</f>
        <v>526044</v>
      </c>
      <c r="F1795" s="487">
        <f>SUM(F1791:F1791)</f>
        <v>3626044</v>
      </c>
      <c r="G1795" s="487">
        <f>SUM(G1791:G1793)</f>
        <v>6126044</v>
      </c>
      <c r="H1795" s="487">
        <f>SUM(H1791:H1793)</f>
        <v>0</v>
      </c>
      <c r="I1795" s="487">
        <f t="shared" ref="I1795:I1809" si="346">G1795+H1795</f>
        <v>6126044</v>
      </c>
      <c r="J1795" s="487">
        <f t="shared" ref="J1795:O1795" si="347">SUM(J1791:J1793)</f>
        <v>0</v>
      </c>
      <c r="K1795" s="487">
        <f t="shared" si="347"/>
        <v>6126044</v>
      </c>
      <c r="L1795" s="475">
        <f t="shared" si="347"/>
        <v>5973644</v>
      </c>
      <c r="M1795" s="475">
        <f t="shared" si="347"/>
        <v>2498176</v>
      </c>
      <c r="N1795" s="476">
        <f t="shared" si="347"/>
        <v>8471820</v>
      </c>
      <c r="O1795" s="476">
        <f t="shared" si="347"/>
        <v>-5973644</v>
      </c>
      <c r="P1795" s="476">
        <f t="shared" ref="P1795:P1809" si="348">SUM(N1795,O1795)</f>
        <v>2498176</v>
      </c>
      <c r="Q1795" s="476">
        <f>SUM(Q1791:Q1794)</f>
        <v>6326044</v>
      </c>
    </row>
    <row r="1796" spans="1:17" ht="40.5">
      <c r="A1796" s="259">
        <v>3110400</v>
      </c>
      <c r="B1796" s="261" t="s">
        <v>2091</v>
      </c>
      <c r="C1796" s="270" t="s">
        <v>266</v>
      </c>
      <c r="D1796" s="352"/>
      <c r="E1796" s="352"/>
      <c r="F1796" s="352"/>
      <c r="G1796" s="284">
        <v>2130000</v>
      </c>
      <c r="H1796" s="284">
        <v>2300000</v>
      </c>
      <c r="I1796" s="284">
        <f t="shared" si="346"/>
        <v>4430000</v>
      </c>
      <c r="J1796" s="284"/>
      <c r="K1796" s="352">
        <v>2130000</v>
      </c>
      <c r="L1796" s="459">
        <v>2130000</v>
      </c>
      <c r="M1796" s="459">
        <v>2300000</v>
      </c>
      <c r="N1796" s="403">
        <f t="shared" ref="N1796:N1804" si="349">SUM(L1796:M1796)</f>
        <v>4430000</v>
      </c>
      <c r="O1796" s="403"/>
      <c r="P1796" s="403">
        <f t="shared" si="348"/>
        <v>4430000</v>
      </c>
      <c r="Q1796" s="403"/>
    </row>
    <row r="1797" spans="1:17">
      <c r="A1797" s="226">
        <v>3110400</v>
      </c>
      <c r="B1797" s="488" t="s">
        <v>2092</v>
      </c>
      <c r="C1797" s="225" t="s">
        <v>266</v>
      </c>
      <c r="D1797" s="352"/>
      <c r="E1797" s="352"/>
      <c r="F1797" s="352"/>
      <c r="G1797" s="284">
        <v>3000000</v>
      </c>
      <c r="H1797" s="284">
        <v>0</v>
      </c>
      <c r="I1797" s="284">
        <f t="shared" si="346"/>
        <v>3000000</v>
      </c>
      <c r="J1797" s="284"/>
      <c r="K1797" s="228">
        <f>I1797+J1797</f>
        <v>3000000</v>
      </c>
      <c r="L1797" s="229">
        <v>2998433</v>
      </c>
      <c r="M1797" s="229"/>
      <c r="N1797" s="230">
        <f t="shared" si="349"/>
        <v>2998433</v>
      </c>
      <c r="O1797" s="230"/>
      <c r="P1797" s="230">
        <f t="shared" si="348"/>
        <v>2998433</v>
      </c>
      <c r="Q1797" s="230"/>
    </row>
    <row r="1798" spans="1:17">
      <c r="A1798" s="226">
        <v>3110400</v>
      </c>
      <c r="B1798" s="488" t="s">
        <v>2093</v>
      </c>
      <c r="C1798" s="225" t="s">
        <v>266</v>
      </c>
      <c r="D1798" s="352"/>
      <c r="E1798" s="352"/>
      <c r="F1798" s="352"/>
      <c r="G1798" s="284">
        <v>3000000</v>
      </c>
      <c r="H1798" s="284">
        <v>0</v>
      </c>
      <c r="I1798" s="284">
        <f t="shared" si="346"/>
        <v>3000000</v>
      </c>
      <c r="J1798" s="284"/>
      <c r="K1798" s="228">
        <f>I1798+J1798</f>
        <v>3000000</v>
      </c>
      <c r="L1798" s="229">
        <v>2994844</v>
      </c>
      <c r="M1798" s="229"/>
      <c r="N1798" s="230">
        <f t="shared" si="349"/>
        <v>2994844</v>
      </c>
      <c r="O1798" s="230"/>
      <c r="P1798" s="230">
        <f t="shared" si="348"/>
        <v>2994844</v>
      </c>
      <c r="Q1798" s="230"/>
    </row>
    <row r="1799" spans="1:17" ht="40.5">
      <c r="A1799" s="259">
        <v>3110400</v>
      </c>
      <c r="B1799" s="489" t="s">
        <v>2094</v>
      </c>
      <c r="C1799" s="225" t="s">
        <v>266</v>
      </c>
      <c r="D1799" s="352"/>
      <c r="E1799" s="352"/>
      <c r="F1799" s="352"/>
      <c r="G1799" s="284"/>
      <c r="H1799" s="284"/>
      <c r="I1799" s="284"/>
      <c r="J1799" s="284"/>
      <c r="K1799" s="352">
        <v>2300000</v>
      </c>
      <c r="L1799" s="459">
        <v>2300000</v>
      </c>
      <c r="M1799" s="459"/>
      <c r="N1799" s="230">
        <f t="shared" si="349"/>
        <v>2300000</v>
      </c>
      <c r="O1799" s="403"/>
      <c r="P1799" s="230">
        <f t="shared" si="348"/>
        <v>2300000</v>
      </c>
      <c r="Q1799" s="230"/>
    </row>
    <row r="1800" spans="1:17">
      <c r="A1800" s="226">
        <v>3110400</v>
      </c>
      <c r="B1800" s="488" t="s">
        <v>2095</v>
      </c>
      <c r="C1800" s="225" t="s">
        <v>266</v>
      </c>
      <c r="D1800" s="352"/>
      <c r="E1800" s="352"/>
      <c r="F1800" s="352"/>
      <c r="G1800" s="284">
        <v>3000000</v>
      </c>
      <c r="H1800" s="284">
        <v>0</v>
      </c>
      <c r="I1800" s="284">
        <f t="shared" si="346"/>
        <v>3000000</v>
      </c>
      <c r="J1800" s="284"/>
      <c r="K1800" s="228">
        <f>I1800+J1800</f>
        <v>3000000</v>
      </c>
      <c r="L1800" s="229">
        <v>2996000</v>
      </c>
      <c r="M1800" s="229"/>
      <c r="N1800" s="230">
        <f t="shared" si="349"/>
        <v>2996000</v>
      </c>
      <c r="O1800" s="230"/>
      <c r="P1800" s="230">
        <f t="shared" si="348"/>
        <v>2996000</v>
      </c>
      <c r="Q1800" s="230"/>
    </row>
    <row r="1801" spans="1:17">
      <c r="A1801" s="226">
        <v>3110400</v>
      </c>
      <c r="B1801" s="488" t="s">
        <v>2096</v>
      </c>
      <c r="C1801" s="225" t="s">
        <v>266</v>
      </c>
      <c r="D1801" s="352"/>
      <c r="E1801" s="352"/>
      <c r="F1801" s="352"/>
      <c r="G1801" s="284">
        <v>2000000</v>
      </c>
      <c r="H1801" s="284">
        <v>0</v>
      </c>
      <c r="I1801" s="284">
        <f t="shared" si="346"/>
        <v>2000000</v>
      </c>
      <c r="J1801" s="284"/>
      <c r="K1801" s="228">
        <f>I1801+J1801</f>
        <v>2000000</v>
      </c>
      <c r="L1801" s="229">
        <v>1997520</v>
      </c>
      <c r="M1801" s="229"/>
      <c r="N1801" s="230">
        <f t="shared" si="349"/>
        <v>1997520</v>
      </c>
      <c r="O1801" s="230"/>
      <c r="P1801" s="230">
        <f t="shared" si="348"/>
        <v>1997520</v>
      </c>
      <c r="Q1801" s="230"/>
    </row>
    <row r="1802" spans="1:17">
      <c r="A1802" s="226">
        <v>3110400</v>
      </c>
      <c r="B1802" s="488" t="s">
        <v>2097</v>
      </c>
      <c r="C1802" s="225" t="s">
        <v>266</v>
      </c>
      <c r="D1802" s="352"/>
      <c r="E1802" s="352"/>
      <c r="F1802" s="352"/>
      <c r="G1802" s="284">
        <v>2000000</v>
      </c>
      <c r="H1802" s="284">
        <v>0</v>
      </c>
      <c r="I1802" s="284">
        <f t="shared" si="346"/>
        <v>2000000</v>
      </c>
      <c r="J1802" s="284"/>
      <c r="K1802" s="228">
        <f>I1802+J1802</f>
        <v>2000000</v>
      </c>
      <c r="L1802" s="229">
        <v>1996360</v>
      </c>
      <c r="M1802" s="229"/>
      <c r="N1802" s="230">
        <f t="shared" si="349"/>
        <v>1996360</v>
      </c>
      <c r="O1802" s="230"/>
      <c r="P1802" s="230">
        <f t="shared" si="348"/>
        <v>1996360</v>
      </c>
      <c r="Q1802" s="230"/>
    </row>
    <row r="1803" spans="1:17">
      <c r="A1803" s="226">
        <v>3110400</v>
      </c>
      <c r="B1803" s="488" t="s">
        <v>2098</v>
      </c>
      <c r="C1803" s="225" t="s">
        <v>266</v>
      </c>
      <c r="D1803" s="352"/>
      <c r="E1803" s="352"/>
      <c r="F1803" s="352"/>
      <c r="G1803" s="284">
        <v>2000000</v>
      </c>
      <c r="H1803" s="284">
        <v>0</v>
      </c>
      <c r="I1803" s="284">
        <f t="shared" si="346"/>
        <v>2000000</v>
      </c>
      <c r="J1803" s="284"/>
      <c r="K1803" s="228">
        <f>I1803+J1803</f>
        <v>2000000</v>
      </c>
      <c r="L1803" s="229">
        <v>1997522</v>
      </c>
      <c r="M1803" s="229"/>
      <c r="N1803" s="230">
        <f t="shared" si="349"/>
        <v>1997522</v>
      </c>
      <c r="O1803" s="230"/>
      <c r="P1803" s="230">
        <f t="shared" si="348"/>
        <v>1997522</v>
      </c>
      <c r="Q1803" s="230"/>
    </row>
    <row r="1804" spans="1:17">
      <c r="A1804" s="226">
        <v>3110400</v>
      </c>
      <c r="B1804" s="488" t="s">
        <v>2099</v>
      </c>
      <c r="C1804" s="225" t="s">
        <v>266</v>
      </c>
      <c r="D1804" s="352"/>
      <c r="E1804" s="352"/>
      <c r="F1804" s="352"/>
      <c r="G1804" s="284">
        <v>0</v>
      </c>
      <c r="H1804" s="284">
        <v>3000000</v>
      </c>
      <c r="I1804" s="284">
        <f t="shared" ref="I1804" si="350">G1804+H1804</f>
        <v>3000000</v>
      </c>
      <c r="J1804" s="284"/>
      <c r="K1804" s="228">
        <f>I1804+J1804</f>
        <v>3000000</v>
      </c>
      <c r="L1804" s="229">
        <v>2997714</v>
      </c>
      <c r="M1804" s="229"/>
      <c r="N1804" s="230">
        <f t="shared" si="349"/>
        <v>2997714</v>
      </c>
      <c r="O1804" s="230"/>
      <c r="P1804" s="230">
        <f t="shared" si="348"/>
        <v>2997714</v>
      </c>
      <c r="Q1804" s="230"/>
    </row>
    <row r="1805" spans="1:17">
      <c r="A1805" s="485"/>
      <c r="B1805" s="486" t="s">
        <v>2100</v>
      </c>
      <c r="C1805" s="486"/>
      <c r="D1805" s="487" t="e">
        <f>SUM(#REF!)</f>
        <v>#REF!</v>
      </c>
      <c r="E1805" s="487" t="e">
        <f>SUM(#REF!)</f>
        <v>#REF!</v>
      </c>
      <c r="F1805" s="487" t="e">
        <f>SUM(#REF!)</f>
        <v>#REF!</v>
      </c>
      <c r="G1805" s="487">
        <f t="shared" ref="G1805:O1805" si="351">SUM(G1796:G1804)</f>
        <v>17130000</v>
      </c>
      <c r="H1805" s="487">
        <f t="shared" si="351"/>
        <v>5300000</v>
      </c>
      <c r="I1805" s="487">
        <f t="shared" si="351"/>
        <v>22430000</v>
      </c>
      <c r="J1805" s="487">
        <f t="shared" si="351"/>
        <v>0</v>
      </c>
      <c r="K1805" s="487">
        <f t="shared" si="351"/>
        <v>22430000</v>
      </c>
      <c r="L1805" s="475">
        <f t="shared" si="351"/>
        <v>22408393</v>
      </c>
      <c r="M1805" s="475">
        <f t="shared" si="351"/>
        <v>2300000</v>
      </c>
      <c r="N1805" s="476">
        <f t="shared" si="351"/>
        <v>24708393</v>
      </c>
      <c r="O1805" s="476">
        <f t="shared" si="351"/>
        <v>0</v>
      </c>
      <c r="P1805" s="476">
        <f t="shared" si="348"/>
        <v>24708393</v>
      </c>
      <c r="Q1805" s="476">
        <f>SUM(Q1796:Q1804)</f>
        <v>0</v>
      </c>
    </row>
    <row r="1806" spans="1:17" ht="40.5">
      <c r="A1806" s="226">
        <v>3110400</v>
      </c>
      <c r="B1806" s="226" t="s">
        <v>2101</v>
      </c>
      <c r="C1806" s="270" t="s">
        <v>391</v>
      </c>
      <c r="D1806" s="228">
        <v>2478108</v>
      </c>
      <c r="E1806" s="228">
        <v>602040</v>
      </c>
      <c r="F1806" s="228">
        <f t="shared" ref="F1806" si="352">SUM(D1806:E1806)</f>
        <v>3080148</v>
      </c>
      <c r="G1806" s="228">
        <v>3080148</v>
      </c>
      <c r="H1806" s="228">
        <v>0</v>
      </c>
      <c r="I1806" s="228">
        <f t="shared" si="346"/>
        <v>3080148</v>
      </c>
      <c r="J1806" s="228"/>
      <c r="K1806" s="228">
        <f>I1806+J1806</f>
        <v>3080148</v>
      </c>
      <c r="L1806" s="229">
        <v>3080148</v>
      </c>
      <c r="M1806" s="229"/>
      <c r="N1806" s="230">
        <f t="shared" ref="N1806:N1809" si="353">SUM(L1806:M1806)</f>
        <v>3080148</v>
      </c>
      <c r="O1806" s="230"/>
      <c r="P1806" s="230">
        <f t="shared" si="348"/>
        <v>3080148</v>
      </c>
      <c r="Q1806" s="230"/>
    </row>
    <row r="1807" spans="1:17" ht="60.75">
      <c r="A1807" s="226">
        <v>3110400</v>
      </c>
      <c r="B1807" s="489" t="s">
        <v>2102</v>
      </c>
      <c r="C1807" s="270" t="s">
        <v>391</v>
      </c>
      <c r="D1807" s="352"/>
      <c r="E1807" s="352"/>
      <c r="F1807" s="352"/>
      <c r="G1807" s="284">
        <v>3500000</v>
      </c>
      <c r="H1807" s="284">
        <v>0</v>
      </c>
      <c r="I1807" s="284">
        <f t="shared" si="346"/>
        <v>3500000</v>
      </c>
      <c r="J1807" s="284"/>
      <c r="K1807" s="228">
        <f t="shared" ref="K1807:K1809" si="354">I1807+J1807</f>
        <v>3500000</v>
      </c>
      <c r="L1807" s="229">
        <v>3492018</v>
      </c>
      <c r="M1807" s="229"/>
      <c r="N1807" s="230">
        <f t="shared" si="353"/>
        <v>3492018</v>
      </c>
      <c r="O1807" s="230"/>
      <c r="P1807" s="230">
        <f t="shared" si="348"/>
        <v>3492018</v>
      </c>
      <c r="Q1807" s="230"/>
    </row>
    <row r="1808" spans="1:17" ht="40.5">
      <c r="A1808" s="226">
        <v>3110400</v>
      </c>
      <c r="B1808" s="489" t="s">
        <v>2103</v>
      </c>
      <c r="C1808" s="270" t="s">
        <v>391</v>
      </c>
      <c r="D1808" s="352"/>
      <c r="E1808" s="352"/>
      <c r="F1808" s="352"/>
      <c r="G1808" s="284">
        <v>2400000</v>
      </c>
      <c r="H1808" s="284">
        <v>0</v>
      </c>
      <c r="I1808" s="284">
        <f t="shared" si="346"/>
        <v>2400000</v>
      </c>
      <c r="J1808" s="284"/>
      <c r="K1808" s="228">
        <f t="shared" si="354"/>
        <v>2400000</v>
      </c>
      <c r="L1808" s="229">
        <v>2389832</v>
      </c>
      <c r="M1808" s="229"/>
      <c r="N1808" s="230">
        <f t="shared" si="353"/>
        <v>2389832</v>
      </c>
      <c r="O1808" s="230"/>
      <c r="P1808" s="230">
        <f t="shared" si="348"/>
        <v>2389832</v>
      </c>
      <c r="Q1808" s="230">
        <v>2389832</v>
      </c>
    </row>
    <row r="1809" spans="1:17">
      <c r="A1809" s="226">
        <v>3110400</v>
      </c>
      <c r="B1809" s="489" t="s">
        <v>2104</v>
      </c>
      <c r="C1809" s="270" t="s">
        <v>391</v>
      </c>
      <c r="D1809" s="352"/>
      <c r="E1809" s="352"/>
      <c r="F1809" s="352"/>
      <c r="G1809" s="284">
        <v>0</v>
      </c>
      <c r="H1809" s="284">
        <v>3000000</v>
      </c>
      <c r="I1809" s="284">
        <f t="shared" si="346"/>
        <v>3000000</v>
      </c>
      <c r="J1809" s="284"/>
      <c r="K1809" s="228">
        <f t="shared" si="354"/>
        <v>3000000</v>
      </c>
      <c r="L1809" s="229">
        <v>3000000</v>
      </c>
      <c r="M1809" s="229"/>
      <c r="N1809" s="230">
        <f t="shared" si="353"/>
        <v>3000000</v>
      </c>
      <c r="O1809" s="230"/>
      <c r="P1809" s="230">
        <f t="shared" si="348"/>
        <v>3000000</v>
      </c>
      <c r="Q1809" s="230"/>
    </row>
    <row r="1810" spans="1:17">
      <c r="A1810" s="226">
        <v>3110400</v>
      </c>
      <c r="B1810" s="483" t="s">
        <v>2105</v>
      </c>
      <c r="C1810" s="483" t="s">
        <v>391</v>
      </c>
      <c r="D1810" s="352"/>
      <c r="E1810" s="352"/>
      <c r="F1810" s="352"/>
      <c r="G1810" s="284"/>
      <c r="H1810" s="284"/>
      <c r="I1810" s="284"/>
      <c r="J1810" s="284"/>
      <c r="K1810" s="228"/>
      <c r="L1810" s="229"/>
      <c r="M1810" s="229"/>
      <c r="N1810" s="230"/>
      <c r="O1810" s="230"/>
      <c r="P1810" s="230"/>
      <c r="Q1810" s="230">
        <v>2000000</v>
      </c>
    </row>
    <row r="1811" spans="1:17">
      <c r="A1811" s="485"/>
      <c r="B1811" s="486" t="s">
        <v>2106</v>
      </c>
      <c r="C1811" s="486"/>
      <c r="D1811" s="487">
        <f>SUM(D1806:D1806)</f>
        <v>2478108</v>
      </c>
      <c r="E1811" s="487">
        <f>SUM(E1806:E1806)</f>
        <v>602040</v>
      </c>
      <c r="F1811" s="487">
        <f>SUM(F1806:F1806)</f>
        <v>3080148</v>
      </c>
      <c r="G1811" s="487">
        <f t="shared" ref="G1811:O1811" si="355">SUM(G1806:G1809)</f>
        <v>8980148</v>
      </c>
      <c r="H1811" s="487">
        <f t="shared" si="355"/>
        <v>3000000</v>
      </c>
      <c r="I1811" s="487">
        <f t="shared" si="355"/>
        <v>11980148</v>
      </c>
      <c r="J1811" s="487">
        <f t="shared" si="355"/>
        <v>0</v>
      </c>
      <c r="K1811" s="487">
        <f t="shared" si="355"/>
        <v>11980148</v>
      </c>
      <c r="L1811" s="475">
        <f t="shared" si="355"/>
        <v>11961998</v>
      </c>
      <c r="M1811" s="475">
        <f t="shared" si="355"/>
        <v>0</v>
      </c>
      <c r="N1811" s="476">
        <f t="shared" si="355"/>
        <v>11961998</v>
      </c>
      <c r="O1811" s="476">
        <f t="shared" si="355"/>
        <v>0</v>
      </c>
      <c r="P1811" s="476">
        <f t="shared" ref="P1811:P1842" si="356">SUM(N1811,O1811)</f>
        <v>11961998</v>
      </c>
      <c r="Q1811" s="476">
        <f>SUM(Q1806:Q1810)</f>
        <v>4389832</v>
      </c>
    </row>
    <row r="1812" spans="1:17">
      <c r="A1812" s="226">
        <v>3110400</v>
      </c>
      <c r="B1812" s="488" t="s">
        <v>2107</v>
      </c>
      <c r="C1812" s="225" t="s">
        <v>241</v>
      </c>
      <c r="D1812" s="352"/>
      <c r="E1812" s="352"/>
      <c r="F1812" s="352"/>
      <c r="G1812" s="284">
        <v>1600000</v>
      </c>
      <c r="H1812" s="284">
        <v>0</v>
      </c>
      <c r="I1812" s="284">
        <f>G1812+H1812</f>
        <v>1600000</v>
      </c>
      <c r="J1812" s="284"/>
      <c r="K1812" s="228">
        <f t="shared" ref="K1812:K1822" si="357">I1812+J1812</f>
        <v>1600000</v>
      </c>
      <c r="L1812" s="229">
        <v>1600000</v>
      </c>
      <c r="M1812" s="229"/>
      <c r="N1812" s="230">
        <f t="shared" ref="N1812:N1822" si="358">SUM(L1812:M1812)</f>
        <v>1600000</v>
      </c>
      <c r="O1812" s="230"/>
      <c r="P1812" s="230">
        <f t="shared" si="356"/>
        <v>1600000</v>
      </c>
      <c r="Q1812" s="230"/>
    </row>
    <row r="1813" spans="1:17">
      <c r="A1813" s="226">
        <v>3110400</v>
      </c>
      <c r="B1813" s="488" t="s">
        <v>2108</v>
      </c>
      <c r="C1813" s="225" t="s">
        <v>241</v>
      </c>
      <c r="D1813" s="352"/>
      <c r="E1813" s="352"/>
      <c r="F1813" s="352"/>
      <c r="G1813" s="284">
        <v>4500000</v>
      </c>
      <c r="H1813" s="284">
        <v>0</v>
      </c>
      <c r="I1813" s="284">
        <f>G1813+H1813</f>
        <v>4500000</v>
      </c>
      <c r="J1813" s="284"/>
      <c r="K1813" s="228">
        <f t="shared" si="357"/>
        <v>4500000</v>
      </c>
      <c r="L1813" s="229">
        <v>4500000</v>
      </c>
      <c r="M1813" s="229"/>
      <c r="N1813" s="230">
        <f t="shared" si="358"/>
        <v>4500000</v>
      </c>
      <c r="O1813" s="230"/>
      <c r="P1813" s="230">
        <f t="shared" si="356"/>
        <v>4500000</v>
      </c>
      <c r="Q1813" s="230"/>
    </row>
    <row r="1814" spans="1:17">
      <c r="A1814" s="226">
        <v>3110400</v>
      </c>
      <c r="B1814" s="488" t="s">
        <v>2109</v>
      </c>
      <c r="C1814" s="225" t="s">
        <v>241</v>
      </c>
      <c r="D1814" s="352"/>
      <c r="E1814" s="352"/>
      <c r="F1814" s="352"/>
      <c r="G1814" s="284">
        <v>2200000</v>
      </c>
      <c r="H1814" s="284">
        <v>0</v>
      </c>
      <c r="I1814" s="284">
        <f>G1814+H1814</f>
        <v>2200000</v>
      </c>
      <c r="J1814" s="284"/>
      <c r="K1814" s="228">
        <f t="shared" si="357"/>
        <v>2200000</v>
      </c>
      <c r="L1814" s="229">
        <v>2200000</v>
      </c>
      <c r="M1814" s="229"/>
      <c r="N1814" s="230">
        <f t="shared" si="358"/>
        <v>2200000</v>
      </c>
      <c r="O1814" s="230"/>
      <c r="P1814" s="230">
        <f t="shared" si="356"/>
        <v>2200000</v>
      </c>
      <c r="Q1814" s="230"/>
    </row>
    <row r="1815" spans="1:17">
      <c r="A1815" s="226">
        <v>3110400</v>
      </c>
      <c r="B1815" s="488" t="s">
        <v>2110</v>
      </c>
      <c r="C1815" s="225" t="s">
        <v>241</v>
      </c>
      <c r="D1815" s="352"/>
      <c r="E1815" s="352"/>
      <c r="F1815" s="352"/>
      <c r="G1815" s="284">
        <v>3000000</v>
      </c>
      <c r="H1815" s="284">
        <v>0</v>
      </c>
      <c r="I1815" s="284">
        <f>G1815+H1815</f>
        <v>3000000</v>
      </c>
      <c r="J1815" s="284"/>
      <c r="K1815" s="228">
        <f t="shared" si="357"/>
        <v>3000000</v>
      </c>
      <c r="L1815" s="229">
        <v>3000000</v>
      </c>
      <c r="M1815" s="229"/>
      <c r="N1815" s="230">
        <f t="shared" si="358"/>
        <v>3000000</v>
      </c>
      <c r="O1815" s="230"/>
      <c r="P1815" s="230">
        <f t="shared" si="356"/>
        <v>3000000</v>
      </c>
      <c r="Q1815" s="230"/>
    </row>
    <row r="1816" spans="1:17">
      <c r="A1816" s="226">
        <v>3110400</v>
      </c>
      <c r="B1816" s="488" t="s">
        <v>2111</v>
      </c>
      <c r="C1816" s="225" t="s">
        <v>241</v>
      </c>
      <c r="D1816" s="352"/>
      <c r="E1816" s="352"/>
      <c r="F1816" s="352"/>
      <c r="G1816" s="284">
        <v>1200000</v>
      </c>
      <c r="H1816" s="284">
        <v>0</v>
      </c>
      <c r="I1816" s="284">
        <f>G1816+H1816</f>
        <v>1200000</v>
      </c>
      <c r="J1816" s="284"/>
      <c r="K1816" s="228">
        <f t="shared" si="357"/>
        <v>1200000</v>
      </c>
      <c r="L1816" s="229">
        <v>1200000</v>
      </c>
      <c r="M1816" s="229"/>
      <c r="N1816" s="230">
        <f t="shared" si="358"/>
        <v>1200000</v>
      </c>
      <c r="O1816" s="230"/>
      <c r="P1816" s="230">
        <f t="shared" si="356"/>
        <v>1200000</v>
      </c>
      <c r="Q1816" s="230"/>
    </row>
    <row r="1817" spans="1:17">
      <c r="A1817" s="226">
        <v>3110400</v>
      </c>
      <c r="B1817" s="488" t="s">
        <v>2112</v>
      </c>
      <c r="C1817" s="225" t="s">
        <v>241</v>
      </c>
      <c r="D1817" s="352"/>
      <c r="E1817" s="352"/>
      <c r="F1817" s="352"/>
      <c r="G1817" s="284">
        <v>3500000</v>
      </c>
      <c r="H1817" s="284">
        <v>0</v>
      </c>
      <c r="I1817" s="284">
        <f t="shared" ref="I1817:I1842" si="359">G1817+H1817</f>
        <v>3500000</v>
      </c>
      <c r="J1817" s="284"/>
      <c r="K1817" s="228">
        <f t="shared" si="357"/>
        <v>3500000</v>
      </c>
      <c r="L1817" s="229">
        <v>3500000</v>
      </c>
      <c r="M1817" s="229"/>
      <c r="N1817" s="230">
        <f t="shared" si="358"/>
        <v>3500000</v>
      </c>
      <c r="O1817" s="230"/>
      <c r="P1817" s="230">
        <f t="shared" si="356"/>
        <v>3500000</v>
      </c>
      <c r="Q1817" s="230"/>
    </row>
    <row r="1818" spans="1:17">
      <c r="A1818" s="226">
        <v>3110400</v>
      </c>
      <c r="B1818" s="488" t="s">
        <v>2113</v>
      </c>
      <c r="C1818" s="225" t="s">
        <v>241</v>
      </c>
      <c r="D1818" s="352"/>
      <c r="E1818" s="352"/>
      <c r="F1818" s="352"/>
      <c r="G1818" s="284">
        <v>2800000</v>
      </c>
      <c r="H1818" s="284">
        <v>0</v>
      </c>
      <c r="I1818" s="284">
        <f t="shared" si="359"/>
        <v>2800000</v>
      </c>
      <c r="J1818" s="284"/>
      <c r="K1818" s="228">
        <f t="shared" si="357"/>
        <v>2800000</v>
      </c>
      <c r="L1818" s="229">
        <v>2800000</v>
      </c>
      <c r="M1818" s="229"/>
      <c r="N1818" s="230">
        <f t="shared" si="358"/>
        <v>2800000</v>
      </c>
      <c r="O1818" s="230"/>
      <c r="P1818" s="230">
        <f t="shared" si="356"/>
        <v>2800000</v>
      </c>
      <c r="Q1818" s="230"/>
    </row>
    <row r="1819" spans="1:17">
      <c r="A1819" s="226">
        <v>3110400</v>
      </c>
      <c r="B1819" s="488" t="s">
        <v>2114</v>
      </c>
      <c r="C1819" s="225" t="s">
        <v>241</v>
      </c>
      <c r="D1819" s="352"/>
      <c r="E1819" s="352"/>
      <c r="F1819" s="352"/>
      <c r="G1819" s="284">
        <v>3200000</v>
      </c>
      <c r="H1819" s="284">
        <v>0</v>
      </c>
      <c r="I1819" s="284">
        <f t="shared" si="359"/>
        <v>3200000</v>
      </c>
      <c r="J1819" s="284"/>
      <c r="K1819" s="228">
        <f t="shared" si="357"/>
        <v>3200000</v>
      </c>
      <c r="L1819" s="229">
        <v>3200000</v>
      </c>
      <c r="M1819" s="229"/>
      <c r="N1819" s="230">
        <f t="shared" si="358"/>
        <v>3200000</v>
      </c>
      <c r="O1819" s="230"/>
      <c r="P1819" s="230">
        <f t="shared" si="356"/>
        <v>3200000</v>
      </c>
      <c r="Q1819" s="230"/>
    </row>
    <row r="1820" spans="1:17">
      <c r="A1820" s="226">
        <v>3110400</v>
      </c>
      <c r="B1820" s="488" t="s">
        <v>2115</v>
      </c>
      <c r="C1820" s="225" t="s">
        <v>241</v>
      </c>
      <c r="D1820" s="352"/>
      <c r="E1820" s="352"/>
      <c r="F1820" s="352"/>
      <c r="G1820" s="284">
        <v>2300000</v>
      </c>
      <c r="H1820" s="284">
        <v>0</v>
      </c>
      <c r="I1820" s="284">
        <f t="shared" si="359"/>
        <v>2300000</v>
      </c>
      <c r="J1820" s="284"/>
      <c r="K1820" s="228">
        <f t="shared" si="357"/>
        <v>2300000</v>
      </c>
      <c r="L1820" s="229">
        <v>2300000</v>
      </c>
      <c r="M1820" s="229"/>
      <c r="N1820" s="230">
        <f t="shared" si="358"/>
        <v>2300000</v>
      </c>
      <c r="O1820" s="230"/>
      <c r="P1820" s="230">
        <f t="shared" si="356"/>
        <v>2300000</v>
      </c>
      <c r="Q1820" s="230"/>
    </row>
    <row r="1821" spans="1:17">
      <c r="A1821" s="226">
        <v>3110400</v>
      </c>
      <c r="B1821" s="352" t="s">
        <v>2116</v>
      </c>
      <c r="C1821" s="225" t="s">
        <v>241</v>
      </c>
      <c r="D1821" s="352"/>
      <c r="E1821" s="352"/>
      <c r="F1821" s="352"/>
      <c r="G1821" s="284">
        <v>2200000</v>
      </c>
      <c r="H1821" s="284">
        <v>0</v>
      </c>
      <c r="I1821" s="284">
        <f t="shared" si="359"/>
        <v>2200000</v>
      </c>
      <c r="J1821" s="284"/>
      <c r="K1821" s="228">
        <f t="shared" si="357"/>
        <v>2200000</v>
      </c>
      <c r="L1821" s="229">
        <v>2200000</v>
      </c>
      <c r="M1821" s="229"/>
      <c r="N1821" s="230">
        <f t="shared" si="358"/>
        <v>2200000</v>
      </c>
      <c r="O1821" s="230"/>
      <c r="P1821" s="230">
        <f t="shared" si="356"/>
        <v>2200000</v>
      </c>
      <c r="Q1821" s="230"/>
    </row>
    <row r="1822" spans="1:17">
      <c r="A1822" s="226">
        <v>3110400</v>
      </c>
      <c r="B1822" s="352" t="s">
        <v>2117</v>
      </c>
      <c r="C1822" s="225" t="s">
        <v>241</v>
      </c>
      <c r="D1822" s="352"/>
      <c r="E1822" s="352"/>
      <c r="F1822" s="352"/>
      <c r="G1822" s="284">
        <v>0</v>
      </c>
      <c r="H1822" s="284">
        <v>3000000</v>
      </c>
      <c r="I1822" s="284">
        <f t="shared" si="359"/>
        <v>3000000</v>
      </c>
      <c r="J1822" s="284"/>
      <c r="K1822" s="228">
        <f t="shared" si="357"/>
        <v>3000000</v>
      </c>
      <c r="L1822" s="229">
        <v>2999180</v>
      </c>
      <c r="M1822" s="229"/>
      <c r="N1822" s="230">
        <f t="shared" si="358"/>
        <v>2999180</v>
      </c>
      <c r="O1822" s="230"/>
      <c r="P1822" s="230">
        <f t="shared" si="356"/>
        <v>2999180</v>
      </c>
      <c r="Q1822" s="230"/>
    </row>
    <row r="1823" spans="1:17">
      <c r="A1823" s="485"/>
      <c r="B1823" s="486" t="s">
        <v>2118</v>
      </c>
      <c r="C1823" s="486"/>
      <c r="D1823" s="487" t="e">
        <f>SUM(#REF!)</f>
        <v>#REF!</v>
      </c>
      <c r="E1823" s="487" t="e">
        <f>SUM(#REF!)</f>
        <v>#REF!</v>
      </c>
      <c r="F1823" s="487" t="e">
        <f>SUM(#REF!)</f>
        <v>#REF!</v>
      </c>
      <c r="G1823" s="487">
        <f t="shared" ref="G1823:O1823" si="360">SUM(G1812:G1822)</f>
        <v>26500000</v>
      </c>
      <c r="H1823" s="487">
        <f t="shared" si="360"/>
        <v>3000000</v>
      </c>
      <c r="I1823" s="487">
        <f t="shared" si="360"/>
        <v>29500000</v>
      </c>
      <c r="J1823" s="487">
        <f t="shared" si="360"/>
        <v>0</v>
      </c>
      <c r="K1823" s="487">
        <f t="shared" si="360"/>
        <v>29500000</v>
      </c>
      <c r="L1823" s="475">
        <f t="shared" si="360"/>
        <v>29499180</v>
      </c>
      <c r="M1823" s="475">
        <f t="shared" si="360"/>
        <v>0</v>
      </c>
      <c r="N1823" s="476">
        <f t="shared" si="360"/>
        <v>29499180</v>
      </c>
      <c r="O1823" s="476">
        <f t="shared" si="360"/>
        <v>0</v>
      </c>
      <c r="P1823" s="476">
        <f t="shared" si="356"/>
        <v>29499180</v>
      </c>
      <c r="Q1823" s="476">
        <f>SUM(Q1812:Q1822)</f>
        <v>0</v>
      </c>
    </row>
    <row r="1824" spans="1:17">
      <c r="A1824" s="226">
        <v>3110400</v>
      </c>
      <c r="B1824" s="488" t="s">
        <v>2119</v>
      </c>
      <c r="C1824" s="225" t="s">
        <v>259</v>
      </c>
      <c r="D1824" s="352"/>
      <c r="E1824" s="352"/>
      <c r="F1824" s="352"/>
      <c r="G1824" s="284">
        <v>2500000</v>
      </c>
      <c r="H1824" s="284">
        <v>0</v>
      </c>
      <c r="I1824" s="284">
        <f t="shared" si="359"/>
        <v>2500000</v>
      </c>
      <c r="J1824" s="284"/>
      <c r="K1824" s="228">
        <f t="shared" ref="K1824:K1829" si="361">I1824+J1824</f>
        <v>2500000</v>
      </c>
      <c r="L1824" s="229">
        <v>2500000</v>
      </c>
      <c r="M1824" s="229"/>
      <c r="N1824" s="230">
        <f t="shared" ref="N1824:N1829" si="362">SUM(L1824:M1824)</f>
        <v>2500000</v>
      </c>
      <c r="O1824" s="230"/>
      <c r="P1824" s="230">
        <f t="shared" si="356"/>
        <v>2500000</v>
      </c>
      <c r="Q1824" s="230"/>
    </row>
    <row r="1825" spans="1:17">
      <c r="A1825" s="226">
        <v>3110400</v>
      </c>
      <c r="B1825" s="488" t="s">
        <v>2120</v>
      </c>
      <c r="C1825" s="225" t="s">
        <v>259</v>
      </c>
      <c r="D1825" s="352"/>
      <c r="E1825" s="352"/>
      <c r="F1825" s="352"/>
      <c r="G1825" s="284">
        <v>2500000</v>
      </c>
      <c r="H1825" s="284">
        <v>0</v>
      </c>
      <c r="I1825" s="284">
        <f t="shared" si="359"/>
        <v>2500000</v>
      </c>
      <c r="J1825" s="284"/>
      <c r="K1825" s="228">
        <f t="shared" si="361"/>
        <v>2500000</v>
      </c>
      <c r="L1825" s="229">
        <v>2500000</v>
      </c>
      <c r="M1825" s="229"/>
      <c r="N1825" s="230">
        <f t="shared" si="362"/>
        <v>2500000</v>
      </c>
      <c r="O1825" s="230"/>
      <c r="P1825" s="230">
        <f t="shared" si="356"/>
        <v>2500000</v>
      </c>
      <c r="Q1825" s="230"/>
    </row>
    <row r="1826" spans="1:17">
      <c r="A1826" s="226">
        <v>3110400</v>
      </c>
      <c r="B1826" s="488" t="s">
        <v>2121</v>
      </c>
      <c r="C1826" s="225" t="s">
        <v>259</v>
      </c>
      <c r="D1826" s="352"/>
      <c r="E1826" s="352"/>
      <c r="F1826" s="352"/>
      <c r="G1826" s="284">
        <v>2000000</v>
      </c>
      <c r="H1826" s="284">
        <v>0</v>
      </c>
      <c r="I1826" s="284">
        <f t="shared" si="359"/>
        <v>2000000</v>
      </c>
      <c r="J1826" s="284"/>
      <c r="K1826" s="228">
        <f t="shared" si="361"/>
        <v>2000000</v>
      </c>
      <c r="L1826" s="229">
        <v>2000000</v>
      </c>
      <c r="M1826" s="229"/>
      <c r="N1826" s="230">
        <f t="shared" si="362"/>
        <v>2000000</v>
      </c>
      <c r="O1826" s="230"/>
      <c r="P1826" s="230">
        <f t="shared" si="356"/>
        <v>2000000</v>
      </c>
      <c r="Q1826" s="230"/>
    </row>
    <row r="1827" spans="1:17">
      <c r="A1827" s="226">
        <v>3110400</v>
      </c>
      <c r="B1827" s="488" t="s">
        <v>2122</v>
      </c>
      <c r="C1827" s="225" t="s">
        <v>259</v>
      </c>
      <c r="D1827" s="352"/>
      <c r="E1827" s="352"/>
      <c r="F1827" s="352"/>
      <c r="G1827" s="284">
        <v>3000000</v>
      </c>
      <c r="H1827" s="284">
        <v>0</v>
      </c>
      <c r="I1827" s="284">
        <f t="shared" si="359"/>
        <v>3000000</v>
      </c>
      <c r="J1827" s="284"/>
      <c r="K1827" s="228">
        <f t="shared" si="361"/>
        <v>3000000</v>
      </c>
      <c r="L1827" s="229">
        <v>3000000</v>
      </c>
      <c r="M1827" s="229"/>
      <c r="N1827" s="230">
        <f t="shared" si="362"/>
        <v>3000000</v>
      </c>
      <c r="O1827" s="230"/>
      <c r="P1827" s="230">
        <f t="shared" si="356"/>
        <v>3000000</v>
      </c>
      <c r="Q1827" s="230"/>
    </row>
    <row r="1828" spans="1:17">
      <c r="A1828" s="226">
        <v>3110400</v>
      </c>
      <c r="B1828" s="488" t="s">
        <v>2123</v>
      </c>
      <c r="C1828" s="225" t="s">
        <v>259</v>
      </c>
      <c r="D1828" s="352"/>
      <c r="E1828" s="352"/>
      <c r="F1828" s="352"/>
      <c r="G1828" s="284">
        <v>3500000</v>
      </c>
      <c r="H1828" s="284">
        <v>0</v>
      </c>
      <c r="I1828" s="284">
        <f t="shared" si="359"/>
        <v>3500000</v>
      </c>
      <c r="J1828" s="284"/>
      <c r="K1828" s="228">
        <f t="shared" si="361"/>
        <v>3500000</v>
      </c>
      <c r="L1828" s="229">
        <v>3500000</v>
      </c>
      <c r="M1828" s="229"/>
      <c r="N1828" s="230">
        <f t="shared" si="362"/>
        <v>3500000</v>
      </c>
      <c r="O1828" s="230"/>
      <c r="P1828" s="230">
        <f t="shared" si="356"/>
        <v>3500000</v>
      </c>
      <c r="Q1828" s="230"/>
    </row>
    <row r="1829" spans="1:17">
      <c r="A1829" s="226">
        <v>3110400</v>
      </c>
      <c r="B1829" s="488" t="s">
        <v>2124</v>
      </c>
      <c r="C1829" s="225" t="s">
        <v>259</v>
      </c>
      <c r="D1829" s="352"/>
      <c r="E1829" s="352"/>
      <c r="F1829" s="352"/>
      <c r="G1829" s="284">
        <v>2000000</v>
      </c>
      <c r="H1829" s="284">
        <v>0</v>
      </c>
      <c r="I1829" s="284">
        <f t="shared" si="359"/>
        <v>2000000</v>
      </c>
      <c r="J1829" s="284"/>
      <c r="K1829" s="228">
        <f t="shared" si="361"/>
        <v>2000000</v>
      </c>
      <c r="L1829" s="229">
        <v>2000000</v>
      </c>
      <c r="M1829" s="229"/>
      <c r="N1829" s="230">
        <f t="shared" si="362"/>
        <v>2000000</v>
      </c>
      <c r="O1829" s="230"/>
      <c r="P1829" s="230">
        <f t="shared" si="356"/>
        <v>2000000</v>
      </c>
      <c r="Q1829" s="230"/>
    </row>
    <row r="1830" spans="1:17">
      <c r="A1830" s="485"/>
      <c r="B1830" s="486" t="s">
        <v>2125</v>
      </c>
      <c r="C1830" s="486"/>
      <c r="D1830" s="487" t="e">
        <f>SUM(#REF!)</f>
        <v>#REF!</v>
      </c>
      <c r="E1830" s="487" t="e">
        <f>SUM(#REF!)</f>
        <v>#REF!</v>
      </c>
      <c r="F1830" s="487" t="e">
        <f>SUM(#REF!)</f>
        <v>#REF!</v>
      </c>
      <c r="G1830" s="487">
        <f>SUM(G1824:G1829)</f>
        <v>15500000</v>
      </c>
      <c r="H1830" s="487">
        <f>SUM(H1824:H1829)</f>
        <v>0</v>
      </c>
      <c r="I1830" s="487">
        <f t="shared" si="359"/>
        <v>15500000</v>
      </c>
      <c r="J1830" s="487">
        <f t="shared" ref="J1830:O1830" si="363">SUM(J1824:J1829)</f>
        <v>0</v>
      </c>
      <c r="K1830" s="487">
        <f t="shared" si="363"/>
        <v>15500000</v>
      </c>
      <c r="L1830" s="475">
        <f t="shared" si="363"/>
        <v>15500000</v>
      </c>
      <c r="M1830" s="475">
        <f t="shared" si="363"/>
        <v>0</v>
      </c>
      <c r="N1830" s="476">
        <f t="shared" si="363"/>
        <v>15500000</v>
      </c>
      <c r="O1830" s="476">
        <f t="shared" si="363"/>
        <v>0</v>
      </c>
      <c r="P1830" s="476">
        <f t="shared" si="356"/>
        <v>15500000</v>
      </c>
      <c r="Q1830" s="476">
        <f>SUM(Q1824:Q1829)</f>
        <v>0</v>
      </c>
    </row>
    <row r="1831" spans="1:17">
      <c r="A1831" s="226">
        <v>3110400</v>
      </c>
      <c r="B1831" s="226" t="s">
        <v>2126</v>
      </c>
      <c r="C1831" s="270" t="s">
        <v>492</v>
      </c>
      <c r="D1831" s="228">
        <v>2000000</v>
      </c>
      <c r="E1831" s="228">
        <v>121640</v>
      </c>
      <c r="F1831" s="228">
        <f t="shared" ref="F1831" si="364">SUM(D1831:E1831)</f>
        <v>2121640</v>
      </c>
      <c r="G1831" s="228">
        <v>2121640</v>
      </c>
      <c r="H1831" s="228">
        <v>0</v>
      </c>
      <c r="I1831" s="228">
        <f t="shared" si="359"/>
        <v>2121640</v>
      </c>
      <c r="J1831" s="228"/>
      <c r="K1831" s="228">
        <f t="shared" ref="K1831:K1842" si="365">I1831+J1831</f>
        <v>2121640</v>
      </c>
      <c r="L1831" s="229">
        <v>2120800</v>
      </c>
      <c r="M1831" s="229">
        <v>-2120800</v>
      </c>
      <c r="N1831" s="230">
        <f t="shared" ref="N1831:N1842" si="366">SUM(L1831:M1831)</f>
        <v>0</v>
      </c>
      <c r="O1831" s="230"/>
      <c r="P1831" s="230">
        <f t="shared" si="356"/>
        <v>0</v>
      </c>
      <c r="Q1831" s="230"/>
    </row>
    <row r="1832" spans="1:17">
      <c r="A1832" s="226">
        <v>3110400</v>
      </c>
      <c r="B1832" s="488" t="s">
        <v>2127</v>
      </c>
      <c r="C1832" s="270" t="s">
        <v>492</v>
      </c>
      <c r="D1832" s="352"/>
      <c r="E1832" s="352"/>
      <c r="F1832" s="352"/>
      <c r="G1832" s="284">
        <v>4000000</v>
      </c>
      <c r="H1832" s="284">
        <v>0</v>
      </c>
      <c r="I1832" s="284">
        <f t="shared" si="359"/>
        <v>4000000</v>
      </c>
      <c r="J1832" s="284"/>
      <c r="K1832" s="228">
        <f t="shared" si="365"/>
        <v>4000000</v>
      </c>
      <c r="L1832" s="229">
        <v>4000000</v>
      </c>
      <c r="M1832" s="229">
        <v>-4000000</v>
      </c>
      <c r="N1832" s="230">
        <f t="shared" si="366"/>
        <v>0</v>
      </c>
      <c r="O1832" s="230"/>
      <c r="P1832" s="230">
        <f t="shared" si="356"/>
        <v>0</v>
      </c>
      <c r="Q1832" s="230"/>
    </row>
    <row r="1833" spans="1:17">
      <c r="A1833" s="226">
        <v>3110400</v>
      </c>
      <c r="B1833" s="488" t="s">
        <v>2128</v>
      </c>
      <c r="C1833" s="270" t="s">
        <v>492</v>
      </c>
      <c r="D1833" s="352"/>
      <c r="E1833" s="352"/>
      <c r="F1833" s="352"/>
      <c r="G1833" s="284">
        <v>3000000</v>
      </c>
      <c r="H1833" s="284">
        <v>0</v>
      </c>
      <c r="I1833" s="284">
        <f t="shared" si="359"/>
        <v>3000000</v>
      </c>
      <c r="J1833" s="284"/>
      <c r="K1833" s="228">
        <f t="shared" si="365"/>
        <v>3000000</v>
      </c>
      <c r="L1833" s="229">
        <v>3000000</v>
      </c>
      <c r="M1833" s="229">
        <v>-3000000</v>
      </c>
      <c r="N1833" s="230">
        <f t="shared" si="366"/>
        <v>0</v>
      </c>
      <c r="O1833" s="230"/>
      <c r="P1833" s="230">
        <f t="shared" si="356"/>
        <v>0</v>
      </c>
      <c r="Q1833" s="230"/>
    </row>
    <row r="1834" spans="1:17">
      <c r="A1834" s="226">
        <v>3110400</v>
      </c>
      <c r="B1834" s="488" t="s">
        <v>2129</v>
      </c>
      <c r="C1834" s="270" t="s">
        <v>492</v>
      </c>
      <c r="D1834" s="352"/>
      <c r="E1834" s="352"/>
      <c r="F1834" s="352"/>
      <c r="G1834" s="284">
        <v>1500000</v>
      </c>
      <c r="H1834" s="284">
        <v>0</v>
      </c>
      <c r="I1834" s="284">
        <f t="shared" si="359"/>
        <v>1500000</v>
      </c>
      <c r="J1834" s="284"/>
      <c r="K1834" s="228">
        <f t="shared" si="365"/>
        <v>1500000</v>
      </c>
      <c r="L1834" s="229">
        <v>1500000</v>
      </c>
      <c r="M1834" s="229">
        <v>-1500000</v>
      </c>
      <c r="N1834" s="230">
        <f t="shared" si="366"/>
        <v>0</v>
      </c>
      <c r="O1834" s="230"/>
      <c r="P1834" s="230">
        <f t="shared" si="356"/>
        <v>0</v>
      </c>
      <c r="Q1834" s="230"/>
    </row>
    <row r="1835" spans="1:17">
      <c r="A1835" s="226">
        <v>3110400</v>
      </c>
      <c r="B1835" s="488" t="s">
        <v>2130</v>
      </c>
      <c r="C1835" s="270" t="s">
        <v>492</v>
      </c>
      <c r="D1835" s="352"/>
      <c r="E1835" s="352"/>
      <c r="F1835" s="352"/>
      <c r="G1835" s="284">
        <v>2000000</v>
      </c>
      <c r="H1835" s="284">
        <v>0</v>
      </c>
      <c r="I1835" s="284">
        <f t="shared" si="359"/>
        <v>2000000</v>
      </c>
      <c r="J1835" s="284"/>
      <c r="K1835" s="228">
        <f t="shared" si="365"/>
        <v>2000000</v>
      </c>
      <c r="L1835" s="229">
        <v>2000000</v>
      </c>
      <c r="M1835" s="229">
        <v>-2000000</v>
      </c>
      <c r="N1835" s="230">
        <f t="shared" si="366"/>
        <v>0</v>
      </c>
      <c r="O1835" s="230"/>
      <c r="P1835" s="230">
        <f t="shared" si="356"/>
        <v>0</v>
      </c>
      <c r="Q1835" s="230"/>
    </row>
    <row r="1836" spans="1:17">
      <c r="A1836" s="226">
        <v>3110400</v>
      </c>
      <c r="B1836" s="488" t="s">
        <v>2131</v>
      </c>
      <c r="C1836" s="270" t="s">
        <v>492</v>
      </c>
      <c r="D1836" s="352"/>
      <c r="E1836" s="352"/>
      <c r="F1836" s="352"/>
      <c r="G1836" s="284">
        <v>3500000</v>
      </c>
      <c r="H1836" s="284">
        <v>0</v>
      </c>
      <c r="I1836" s="284">
        <f t="shared" si="359"/>
        <v>3500000</v>
      </c>
      <c r="J1836" s="284"/>
      <c r="K1836" s="228">
        <f t="shared" si="365"/>
        <v>3500000</v>
      </c>
      <c r="L1836" s="229">
        <v>3500000</v>
      </c>
      <c r="M1836" s="229">
        <v>-3500000</v>
      </c>
      <c r="N1836" s="230">
        <f t="shared" si="366"/>
        <v>0</v>
      </c>
      <c r="O1836" s="230"/>
      <c r="P1836" s="230">
        <f t="shared" si="356"/>
        <v>0</v>
      </c>
      <c r="Q1836" s="230"/>
    </row>
    <row r="1837" spans="1:17">
      <c r="A1837" s="226">
        <v>3110400</v>
      </c>
      <c r="B1837" s="488" t="s">
        <v>2132</v>
      </c>
      <c r="C1837" s="270" t="s">
        <v>492</v>
      </c>
      <c r="D1837" s="352"/>
      <c r="E1837" s="352"/>
      <c r="F1837" s="352"/>
      <c r="G1837" s="284">
        <v>2500000</v>
      </c>
      <c r="H1837" s="284">
        <v>0</v>
      </c>
      <c r="I1837" s="284">
        <f t="shared" si="359"/>
        <v>2500000</v>
      </c>
      <c r="J1837" s="284"/>
      <c r="K1837" s="228">
        <f t="shared" si="365"/>
        <v>2500000</v>
      </c>
      <c r="L1837" s="229">
        <v>2500000</v>
      </c>
      <c r="M1837" s="229">
        <v>-2500000</v>
      </c>
      <c r="N1837" s="230">
        <f t="shared" si="366"/>
        <v>0</v>
      </c>
      <c r="O1837" s="230"/>
      <c r="P1837" s="230">
        <f t="shared" si="356"/>
        <v>0</v>
      </c>
      <c r="Q1837" s="230"/>
    </row>
    <row r="1838" spans="1:17">
      <c r="A1838" s="226">
        <v>3110400</v>
      </c>
      <c r="B1838" s="488" t="s">
        <v>2133</v>
      </c>
      <c r="C1838" s="270" t="s">
        <v>492</v>
      </c>
      <c r="D1838" s="352"/>
      <c r="E1838" s="352"/>
      <c r="F1838" s="352"/>
      <c r="G1838" s="284">
        <v>3000000</v>
      </c>
      <c r="H1838" s="284">
        <v>0</v>
      </c>
      <c r="I1838" s="284">
        <f t="shared" si="359"/>
        <v>3000000</v>
      </c>
      <c r="J1838" s="284"/>
      <c r="K1838" s="228">
        <f t="shared" si="365"/>
        <v>3000000</v>
      </c>
      <c r="L1838" s="229">
        <v>3000000</v>
      </c>
      <c r="M1838" s="229">
        <v>-3000000</v>
      </c>
      <c r="N1838" s="230">
        <f t="shared" si="366"/>
        <v>0</v>
      </c>
      <c r="O1838" s="230"/>
      <c r="P1838" s="230">
        <f t="shared" si="356"/>
        <v>0</v>
      </c>
      <c r="Q1838" s="230"/>
    </row>
    <row r="1839" spans="1:17">
      <c r="A1839" s="226">
        <v>3110400</v>
      </c>
      <c r="B1839" s="488" t="s">
        <v>2134</v>
      </c>
      <c r="C1839" s="270" t="s">
        <v>492</v>
      </c>
      <c r="D1839" s="352"/>
      <c r="E1839" s="352"/>
      <c r="F1839" s="352"/>
      <c r="G1839" s="284">
        <v>3000000</v>
      </c>
      <c r="H1839" s="284">
        <v>0</v>
      </c>
      <c r="I1839" s="284">
        <f t="shared" si="359"/>
        <v>3000000</v>
      </c>
      <c r="J1839" s="284"/>
      <c r="K1839" s="228">
        <f t="shared" si="365"/>
        <v>3000000</v>
      </c>
      <c r="L1839" s="229">
        <v>3000000</v>
      </c>
      <c r="M1839" s="229">
        <v>-3000000</v>
      </c>
      <c r="N1839" s="230">
        <f t="shared" si="366"/>
        <v>0</v>
      </c>
      <c r="O1839" s="230"/>
      <c r="P1839" s="230">
        <f t="shared" si="356"/>
        <v>0</v>
      </c>
      <c r="Q1839" s="230"/>
    </row>
    <row r="1840" spans="1:17">
      <c r="A1840" s="226">
        <v>3110400</v>
      </c>
      <c r="B1840" s="488" t="s">
        <v>2135</v>
      </c>
      <c r="C1840" s="270" t="s">
        <v>492</v>
      </c>
      <c r="D1840" s="352"/>
      <c r="E1840" s="352"/>
      <c r="F1840" s="352"/>
      <c r="G1840" s="284">
        <v>2500000</v>
      </c>
      <c r="H1840" s="284">
        <v>0</v>
      </c>
      <c r="I1840" s="284">
        <f t="shared" si="359"/>
        <v>2500000</v>
      </c>
      <c r="J1840" s="284"/>
      <c r="K1840" s="228">
        <f t="shared" si="365"/>
        <v>2500000</v>
      </c>
      <c r="L1840" s="229">
        <v>2500000</v>
      </c>
      <c r="M1840" s="229">
        <v>-2500000</v>
      </c>
      <c r="N1840" s="230">
        <f t="shared" si="366"/>
        <v>0</v>
      </c>
      <c r="O1840" s="230"/>
      <c r="P1840" s="230">
        <f t="shared" si="356"/>
        <v>0</v>
      </c>
      <c r="Q1840" s="230"/>
    </row>
    <row r="1841" spans="1:17">
      <c r="A1841" s="226">
        <v>3110400</v>
      </c>
      <c r="B1841" s="488" t="s">
        <v>2136</v>
      </c>
      <c r="C1841" s="225" t="s">
        <v>492</v>
      </c>
      <c r="D1841" s="352"/>
      <c r="E1841" s="352"/>
      <c r="F1841" s="352"/>
      <c r="G1841" s="284">
        <v>2000000</v>
      </c>
      <c r="H1841" s="284">
        <v>0</v>
      </c>
      <c r="I1841" s="284">
        <f t="shared" si="359"/>
        <v>2000000</v>
      </c>
      <c r="J1841" s="284"/>
      <c r="K1841" s="228">
        <f t="shared" si="365"/>
        <v>2000000</v>
      </c>
      <c r="L1841" s="229">
        <v>2000000</v>
      </c>
      <c r="M1841" s="229">
        <v>-2000000</v>
      </c>
      <c r="N1841" s="230">
        <f t="shared" si="366"/>
        <v>0</v>
      </c>
      <c r="O1841" s="230"/>
      <c r="P1841" s="230">
        <f t="shared" si="356"/>
        <v>0</v>
      </c>
      <c r="Q1841" s="230"/>
    </row>
    <row r="1842" spans="1:17">
      <c r="A1842" s="293">
        <v>3110501</v>
      </c>
      <c r="B1842" s="225" t="s">
        <v>2137</v>
      </c>
      <c r="C1842" s="225" t="s">
        <v>492</v>
      </c>
      <c r="D1842" s="407"/>
      <c r="E1842" s="407"/>
      <c r="F1842" s="407"/>
      <c r="G1842" s="255">
        <v>0</v>
      </c>
      <c r="H1842" s="228">
        <v>3000000</v>
      </c>
      <c r="I1842" s="255">
        <f t="shared" si="359"/>
        <v>3000000</v>
      </c>
      <c r="J1842" s="228"/>
      <c r="K1842" s="228">
        <f t="shared" si="365"/>
        <v>3000000</v>
      </c>
      <c r="L1842" s="229">
        <v>2996280</v>
      </c>
      <c r="M1842" s="229"/>
      <c r="N1842" s="230">
        <f t="shared" si="366"/>
        <v>2996280</v>
      </c>
      <c r="O1842" s="230"/>
      <c r="P1842" s="230">
        <f t="shared" si="356"/>
        <v>2996280</v>
      </c>
      <c r="Q1842" s="230"/>
    </row>
    <row r="1843" spans="1:17">
      <c r="A1843" s="226">
        <v>3110400</v>
      </c>
      <c r="B1843" s="225" t="s">
        <v>2138</v>
      </c>
      <c r="C1843" s="225" t="s">
        <v>492</v>
      </c>
      <c r="D1843" s="407"/>
      <c r="E1843" s="407"/>
      <c r="F1843" s="407"/>
      <c r="G1843" s="255"/>
      <c r="H1843" s="228"/>
      <c r="I1843" s="255"/>
      <c r="J1843" s="228"/>
      <c r="K1843" s="228"/>
      <c r="L1843" s="229"/>
      <c r="M1843" s="229"/>
      <c r="N1843" s="230"/>
      <c r="O1843" s="230"/>
      <c r="P1843" s="230"/>
      <c r="Q1843" s="230">
        <v>500000</v>
      </c>
    </row>
    <row r="1844" spans="1:17">
      <c r="A1844" s="226">
        <v>3110400</v>
      </c>
      <c r="B1844" s="225" t="s">
        <v>2139</v>
      </c>
      <c r="C1844" s="225" t="s">
        <v>492</v>
      </c>
      <c r="D1844" s="407"/>
      <c r="E1844" s="407"/>
      <c r="F1844" s="407"/>
      <c r="G1844" s="255"/>
      <c r="H1844" s="228"/>
      <c r="I1844" s="255"/>
      <c r="J1844" s="228"/>
      <c r="K1844" s="228"/>
      <c r="L1844" s="229"/>
      <c r="M1844" s="229"/>
      <c r="N1844" s="230"/>
      <c r="O1844" s="230"/>
      <c r="P1844" s="230"/>
      <c r="Q1844" s="230">
        <v>500000</v>
      </c>
    </row>
    <row r="1845" spans="1:17">
      <c r="A1845" s="485"/>
      <c r="B1845" s="486" t="s">
        <v>2140</v>
      </c>
      <c r="C1845" s="486"/>
      <c r="D1845" s="487">
        <f>SUM(D1831:D1831)</f>
        <v>2000000</v>
      </c>
      <c r="E1845" s="487">
        <f>SUM(E1831:E1831)</f>
        <v>121640</v>
      </c>
      <c r="F1845" s="487">
        <f>SUM(F1831:F1831)</f>
        <v>2121640</v>
      </c>
      <c r="G1845" s="487">
        <f t="shared" ref="G1845:O1845" si="367">SUM(G1831:G1842)</f>
        <v>29121640</v>
      </c>
      <c r="H1845" s="487">
        <f t="shared" si="367"/>
        <v>3000000</v>
      </c>
      <c r="I1845" s="487">
        <f t="shared" si="367"/>
        <v>32121640</v>
      </c>
      <c r="J1845" s="487">
        <f t="shared" si="367"/>
        <v>0</v>
      </c>
      <c r="K1845" s="487">
        <f t="shared" si="367"/>
        <v>32121640</v>
      </c>
      <c r="L1845" s="475">
        <f t="shared" si="367"/>
        <v>32117080</v>
      </c>
      <c r="M1845" s="475">
        <f t="shared" si="367"/>
        <v>-29120800</v>
      </c>
      <c r="N1845" s="476">
        <f t="shared" si="367"/>
        <v>2996280</v>
      </c>
      <c r="O1845" s="476">
        <f t="shared" si="367"/>
        <v>0</v>
      </c>
      <c r="P1845" s="476">
        <f t="shared" ref="P1845:P1866" si="368">SUM(N1845,O1845)</f>
        <v>2996280</v>
      </c>
      <c r="Q1845" s="476">
        <f>SUM(Q1831:Q1844)</f>
        <v>1000000</v>
      </c>
    </row>
    <row r="1846" spans="1:17">
      <c r="A1846" s="226">
        <v>3110400</v>
      </c>
      <c r="B1846" s="226" t="s">
        <v>2141</v>
      </c>
      <c r="C1846" s="270" t="s">
        <v>243</v>
      </c>
      <c r="D1846" s="228"/>
      <c r="E1846" s="228"/>
      <c r="F1846" s="228"/>
      <c r="G1846" s="228">
        <v>2000000</v>
      </c>
      <c r="H1846" s="228">
        <v>0</v>
      </c>
      <c r="I1846" s="228">
        <f>G1846+H1846</f>
        <v>2000000</v>
      </c>
      <c r="J1846" s="228"/>
      <c r="K1846" s="228">
        <f t="shared" ref="K1846:K1847" si="369">I1846+J1846</f>
        <v>2000000</v>
      </c>
      <c r="L1846" s="229">
        <v>2000000</v>
      </c>
      <c r="M1846" s="229"/>
      <c r="N1846" s="230">
        <f t="shared" ref="N1846:N1848" si="370">SUM(L1846:M1846)</f>
        <v>2000000</v>
      </c>
      <c r="O1846" s="230"/>
      <c r="P1846" s="230">
        <f t="shared" si="368"/>
        <v>2000000</v>
      </c>
      <c r="Q1846" s="230"/>
    </row>
    <row r="1847" spans="1:17">
      <c r="A1847" s="226">
        <v>3110400</v>
      </c>
      <c r="B1847" s="226" t="s">
        <v>2142</v>
      </c>
      <c r="C1847" s="270" t="s">
        <v>243</v>
      </c>
      <c r="D1847" s="228"/>
      <c r="E1847" s="228"/>
      <c r="F1847" s="228"/>
      <c r="G1847" s="228">
        <v>2000000</v>
      </c>
      <c r="H1847" s="228">
        <v>0</v>
      </c>
      <c r="I1847" s="228">
        <f>G1847+H1847</f>
        <v>2000000</v>
      </c>
      <c r="J1847" s="228"/>
      <c r="K1847" s="228">
        <f t="shared" si="369"/>
        <v>2000000</v>
      </c>
      <c r="L1847" s="229">
        <v>2000000</v>
      </c>
      <c r="M1847" s="229"/>
      <c r="N1847" s="230">
        <f t="shared" si="370"/>
        <v>2000000</v>
      </c>
      <c r="O1847" s="230"/>
      <c r="P1847" s="230">
        <f t="shared" si="368"/>
        <v>2000000</v>
      </c>
      <c r="Q1847" s="230"/>
    </row>
    <row r="1848" spans="1:17" ht="40.5">
      <c r="A1848" s="226">
        <v>3110400</v>
      </c>
      <c r="B1848" s="226" t="s">
        <v>2143</v>
      </c>
      <c r="C1848" s="270" t="s">
        <v>243</v>
      </c>
      <c r="D1848" s="228"/>
      <c r="E1848" s="228"/>
      <c r="F1848" s="228"/>
      <c r="G1848" s="228"/>
      <c r="H1848" s="228"/>
      <c r="I1848" s="228"/>
      <c r="J1848" s="228"/>
      <c r="K1848" s="228">
        <v>0</v>
      </c>
      <c r="L1848" s="229">
        <v>3000000</v>
      </c>
      <c r="M1848" s="229"/>
      <c r="N1848" s="230">
        <f t="shared" si="370"/>
        <v>3000000</v>
      </c>
      <c r="O1848" s="230"/>
      <c r="P1848" s="230">
        <f t="shared" si="368"/>
        <v>3000000</v>
      </c>
      <c r="Q1848" s="230"/>
    </row>
    <row r="1849" spans="1:17">
      <c r="A1849" s="485"/>
      <c r="B1849" s="486" t="s">
        <v>2144</v>
      </c>
      <c r="C1849" s="486"/>
      <c r="D1849" s="487" t="e">
        <f>SUM(#REF!)</f>
        <v>#REF!</v>
      </c>
      <c r="E1849" s="487" t="e">
        <f>SUM(#REF!)</f>
        <v>#REF!</v>
      </c>
      <c r="F1849" s="487" t="e">
        <f>SUM(#REF!)</f>
        <v>#REF!</v>
      </c>
      <c r="G1849" s="487">
        <f t="shared" ref="G1849:O1849" si="371">SUM(G1846:G1848)</f>
        <v>4000000</v>
      </c>
      <c r="H1849" s="487">
        <f t="shared" si="371"/>
        <v>0</v>
      </c>
      <c r="I1849" s="487">
        <f t="shared" si="371"/>
        <v>4000000</v>
      </c>
      <c r="J1849" s="487">
        <f t="shared" si="371"/>
        <v>0</v>
      </c>
      <c r="K1849" s="487">
        <f t="shared" si="371"/>
        <v>4000000</v>
      </c>
      <c r="L1849" s="475">
        <f t="shared" si="371"/>
        <v>7000000</v>
      </c>
      <c r="M1849" s="475">
        <f t="shared" si="371"/>
        <v>0</v>
      </c>
      <c r="N1849" s="476">
        <f t="shared" si="371"/>
        <v>7000000</v>
      </c>
      <c r="O1849" s="476">
        <f t="shared" si="371"/>
        <v>0</v>
      </c>
      <c r="P1849" s="476">
        <f t="shared" si="368"/>
        <v>7000000</v>
      </c>
      <c r="Q1849" s="476">
        <f>SUM(Q1846:Q1848)</f>
        <v>0</v>
      </c>
    </row>
    <row r="1850" spans="1:17">
      <c r="A1850" s="226">
        <v>3110400</v>
      </c>
      <c r="B1850" s="436" t="s">
        <v>2145</v>
      </c>
      <c r="C1850" s="270" t="s">
        <v>692</v>
      </c>
      <c r="D1850" s="352"/>
      <c r="E1850" s="352"/>
      <c r="F1850" s="352"/>
      <c r="G1850" s="284">
        <v>4500000</v>
      </c>
      <c r="H1850" s="284">
        <v>0</v>
      </c>
      <c r="I1850" s="284">
        <f t="shared" ref="I1850:I1855" si="372">G1850+H1850</f>
        <v>4500000</v>
      </c>
      <c r="J1850" s="284"/>
      <c r="K1850" s="228">
        <f t="shared" ref="K1850:K1854" si="373">I1850+J1850</f>
        <v>4500000</v>
      </c>
      <c r="L1850" s="229">
        <v>4500000</v>
      </c>
      <c r="M1850" s="229"/>
      <c r="N1850" s="230">
        <f t="shared" ref="N1850:N1854" si="374">SUM(L1850:M1850)</f>
        <v>4500000</v>
      </c>
      <c r="O1850" s="230"/>
      <c r="P1850" s="230">
        <f t="shared" si="368"/>
        <v>4500000</v>
      </c>
      <c r="Q1850" s="230"/>
    </row>
    <row r="1851" spans="1:17">
      <c r="A1851" s="226">
        <v>3110400</v>
      </c>
      <c r="B1851" s="488" t="s">
        <v>2146</v>
      </c>
      <c r="C1851" s="270" t="s">
        <v>692</v>
      </c>
      <c r="D1851" s="352"/>
      <c r="E1851" s="352"/>
      <c r="F1851" s="352"/>
      <c r="G1851" s="284">
        <v>2500000</v>
      </c>
      <c r="H1851" s="284">
        <v>0</v>
      </c>
      <c r="I1851" s="284">
        <f t="shared" si="372"/>
        <v>2500000</v>
      </c>
      <c r="J1851" s="284"/>
      <c r="K1851" s="228">
        <f t="shared" si="373"/>
        <v>2500000</v>
      </c>
      <c r="L1851" s="229">
        <v>2500000</v>
      </c>
      <c r="M1851" s="229"/>
      <c r="N1851" s="230">
        <f t="shared" si="374"/>
        <v>2500000</v>
      </c>
      <c r="O1851" s="230"/>
      <c r="P1851" s="230">
        <f t="shared" si="368"/>
        <v>2500000</v>
      </c>
      <c r="Q1851" s="230"/>
    </row>
    <row r="1852" spans="1:17">
      <c r="A1852" s="226">
        <v>3110400</v>
      </c>
      <c r="B1852" s="488" t="s">
        <v>2147</v>
      </c>
      <c r="C1852" s="270" t="s">
        <v>692</v>
      </c>
      <c r="D1852" s="352"/>
      <c r="E1852" s="352"/>
      <c r="F1852" s="352"/>
      <c r="G1852" s="284">
        <v>3000000</v>
      </c>
      <c r="H1852" s="284">
        <v>0</v>
      </c>
      <c r="I1852" s="284">
        <f t="shared" si="372"/>
        <v>3000000</v>
      </c>
      <c r="J1852" s="284"/>
      <c r="K1852" s="228">
        <f t="shared" si="373"/>
        <v>3000000</v>
      </c>
      <c r="L1852" s="229">
        <v>3000000</v>
      </c>
      <c r="M1852" s="229"/>
      <c r="N1852" s="230">
        <f t="shared" si="374"/>
        <v>3000000</v>
      </c>
      <c r="O1852" s="230"/>
      <c r="P1852" s="230">
        <f t="shared" si="368"/>
        <v>3000000</v>
      </c>
      <c r="Q1852" s="230"/>
    </row>
    <row r="1853" spans="1:17">
      <c r="A1853" s="226">
        <v>3110400</v>
      </c>
      <c r="B1853" s="488" t="s">
        <v>2148</v>
      </c>
      <c r="C1853" s="270" t="s">
        <v>692</v>
      </c>
      <c r="D1853" s="352"/>
      <c r="E1853" s="352"/>
      <c r="F1853" s="352"/>
      <c r="G1853" s="284">
        <v>3000000</v>
      </c>
      <c r="H1853" s="284">
        <v>0</v>
      </c>
      <c r="I1853" s="284">
        <f t="shared" si="372"/>
        <v>3000000</v>
      </c>
      <c r="J1853" s="284"/>
      <c r="K1853" s="228">
        <f t="shared" si="373"/>
        <v>3000000</v>
      </c>
      <c r="L1853" s="229">
        <v>3000000</v>
      </c>
      <c r="M1853" s="229"/>
      <c r="N1853" s="230">
        <f t="shared" si="374"/>
        <v>3000000</v>
      </c>
      <c r="O1853" s="230"/>
      <c r="P1853" s="230">
        <f t="shared" si="368"/>
        <v>3000000</v>
      </c>
      <c r="Q1853" s="230"/>
    </row>
    <row r="1854" spans="1:17">
      <c r="A1854" s="226">
        <v>3110400</v>
      </c>
      <c r="B1854" s="488" t="s">
        <v>2149</v>
      </c>
      <c r="C1854" s="270" t="s">
        <v>692</v>
      </c>
      <c r="D1854" s="352"/>
      <c r="E1854" s="352"/>
      <c r="F1854" s="352"/>
      <c r="G1854" s="284">
        <v>3500000</v>
      </c>
      <c r="H1854" s="284">
        <v>0</v>
      </c>
      <c r="I1854" s="284">
        <f t="shared" si="372"/>
        <v>3500000</v>
      </c>
      <c r="J1854" s="284"/>
      <c r="K1854" s="228">
        <f t="shared" si="373"/>
        <v>3500000</v>
      </c>
      <c r="L1854" s="229">
        <v>3500000</v>
      </c>
      <c r="M1854" s="229"/>
      <c r="N1854" s="230">
        <f t="shared" si="374"/>
        <v>3500000</v>
      </c>
      <c r="O1854" s="230"/>
      <c r="P1854" s="230">
        <f t="shared" si="368"/>
        <v>3500000</v>
      </c>
      <c r="Q1854" s="230"/>
    </row>
    <row r="1855" spans="1:17">
      <c r="A1855" s="485"/>
      <c r="B1855" s="486" t="s">
        <v>2150</v>
      </c>
      <c r="C1855" s="486"/>
      <c r="D1855" s="487" t="e">
        <f>SUM(#REF!)</f>
        <v>#REF!</v>
      </c>
      <c r="E1855" s="487" t="e">
        <f>SUM(#REF!)</f>
        <v>#REF!</v>
      </c>
      <c r="F1855" s="487" t="e">
        <f>SUM(#REF!)</f>
        <v>#REF!</v>
      </c>
      <c r="G1855" s="487">
        <f>SUM(G1850:G1854)</f>
        <v>16500000</v>
      </c>
      <c r="H1855" s="487">
        <v>0</v>
      </c>
      <c r="I1855" s="487">
        <f t="shared" si="372"/>
        <v>16500000</v>
      </c>
      <c r="J1855" s="487">
        <v>0</v>
      </c>
      <c r="K1855" s="487">
        <f>SUM(K1850:K1854)</f>
        <v>16500000</v>
      </c>
      <c r="L1855" s="475">
        <f>SUM(L1850:L1854)</f>
        <v>16500000</v>
      </c>
      <c r="M1855" s="475">
        <f>SUM(M1850:M1854)</f>
        <v>0</v>
      </c>
      <c r="N1855" s="476">
        <f>SUM(N1850:N1854)</f>
        <v>16500000</v>
      </c>
      <c r="O1855" s="476">
        <f>SUM(O1850:O1854)</f>
        <v>0</v>
      </c>
      <c r="P1855" s="476">
        <f t="shared" si="368"/>
        <v>16500000</v>
      </c>
      <c r="Q1855" s="476">
        <f>SUM(Q1850:Q1854)</f>
        <v>0</v>
      </c>
    </row>
    <row r="1856" spans="1:17" ht="40.5">
      <c r="A1856" s="226">
        <v>3110400</v>
      </c>
      <c r="B1856" s="226" t="s">
        <v>2023</v>
      </c>
      <c r="C1856" s="270" t="s">
        <v>649</v>
      </c>
      <c r="D1856" s="228"/>
      <c r="E1856" s="228"/>
      <c r="F1856" s="228"/>
      <c r="G1856" s="228"/>
      <c r="H1856" s="228"/>
      <c r="I1856" s="228"/>
      <c r="J1856" s="228"/>
      <c r="K1856" s="228"/>
      <c r="L1856" s="229">
        <v>0</v>
      </c>
      <c r="M1856" s="229">
        <v>2998821</v>
      </c>
      <c r="N1856" s="230">
        <f>SUM(L1856:M1856)</f>
        <v>2998821</v>
      </c>
      <c r="O1856" s="230"/>
      <c r="P1856" s="230">
        <f t="shared" si="368"/>
        <v>2998821</v>
      </c>
      <c r="Q1856" s="230"/>
    </row>
    <row r="1857" spans="1:17">
      <c r="A1857" s="226">
        <v>3110400</v>
      </c>
      <c r="B1857" s="261" t="s">
        <v>2151</v>
      </c>
      <c r="C1857" s="270" t="s">
        <v>649</v>
      </c>
      <c r="D1857" s="228">
        <v>2250000</v>
      </c>
      <c r="E1857" s="228">
        <v>-188703</v>
      </c>
      <c r="F1857" s="228">
        <f t="shared" ref="F1857:F1859" si="375">SUM(D1857:E1857)</f>
        <v>2061297</v>
      </c>
      <c r="G1857" s="228">
        <v>2061297</v>
      </c>
      <c r="H1857" s="228">
        <v>0</v>
      </c>
      <c r="I1857" s="228">
        <f>G1857+H1857</f>
        <v>2061297</v>
      </c>
      <c r="J1857" s="228"/>
      <c r="K1857" s="228">
        <f t="shared" ref="K1857:K1860" si="376">I1857+J1857</f>
        <v>2061297</v>
      </c>
      <c r="L1857" s="229">
        <v>2052272</v>
      </c>
      <c r="M1857" s="229">
        <v>-2052272</v>
      </c>
      <c r="N1857" s="230">
        <f>SUM(L1857:M1857)</f>
        <v>0</v>
      </c>
      <c r="O1857" s="230"/>
      <c r="P1857" s="230">
        <f t="shared" si="368"/>
        <v>0</v>
      </c>
      <c r="Q1857" s="230"/>
    </row>
    <row r="1858" spans="1:17">
      <c r="A1858" s="226">
        <v>3110400</v>
      </c>
      <c r="B1858" s="261" t="s">
        <v>2152</v>
      </c>
      <c r="C1858" s="270" t="s">
        <v>649</v>
      </c>
      <c r="D1858" s="228">
        <v>2000000</v>
      </c>
      <c r="E1858" s="228">
        <v>-270208</v>
      </c>
      <c r="F1858" s="228">
        <f t="shared" si="375"/>
        <v>1729792</v>
      </c>
      <c r="G1858" s="228">
        <v>1729792</v>
      </c>
      <c r="H1858" s="228">
        <v>0</v>
      </c>
      <c r="I1858" s="228">
        <f>G1858+H1858</f>
        <v>1729792</v>
      </c>
      <c r="J1858" s="228"/>
      <c r="K1858" s="228">
        <f t="shared" si="376"/>
        <v>1729792</v>
      </c>
      <c r="L1858" s="229">
        <v>1727472</v>
      </c>
      <c r="M1858" s="229">
        <v>-1727472</v>
      </c>
      <c r="N1858" s="230">
        <f t="shared" ref="N1858:N1860" si="377">SUM(L1858:M1858)</f>
        <v>0</v>
      </c>
      <c r="O1858" s="230"/>
      <c r="P1858" s="230">
        <f t="shared" si="368"/>
        <v>0</v>
      </c>
      <c r="Q1858" s="230"/>
    </row>
    <row r="1859" spans="1:17">
      <c r="A1859" s="226">
        <v>3110400</v>
      </c>
      <c r="B1859" s="261" t="s">
        <v>2153</v>
      </c>
      <c r="C1859" s="270" t="s">
        <v>649</v>
      </c>
      <c r="D1859" s="228">
        <v>2500000</v>
      </c>
      <c r="E1859" s="228">
        <v>-136500</v>
      </c>
      <c r="F1859" s="228">
        <f t="shared" si="375"/>
        <v>2363500</v>
      </c>
      <c r="G1859" s="228">
        <v>2363500</v>
      </c>
      <c r="H1859" s="228">
        <v>0</v>
      </c>
      <c r="I1859" s="228">
        <f>G1859+H1859</f>
        <v>2363500</v>
      </c>
      <c r="J1859" s="228"/>
      <c r="K1859" s="228">
        <f t="shared" si="376"/>
        <v>2363500</v>
      </c>
      <c r="L1859" s="229">
        <v>2357352</v>
      </c>
      <c r="M1859" s="229">
        <v>-2357352</v>
      </c>
      <c r="N1859" s="230">
        <f t="shared" si="377"/>
        <v>0</v>
      </c>
      <c r="O1859" s="230"/>
      <c r="P1859" s="230">
        <f t="shared" si="368"/>
        <v>0</v>
      </c>
      <c r="Q1859" s="230"/>
    </row>
    <row r="1860" spans="1:17">
      <c r="A1860" s="226">
        <v>3110400</v>
      </c>
      <c r="B1860" s="488" t="s">
        <v>2154</v>
      </c>
      <c r="C1860" s="270" t="s">
        <v>649</v>
      </c>
      <c r="D1860" s="352"/>
      <c r="E1860" s="352"/>
      <c r="F1860" s="352"/>
      <c r="G1860" s="284">
        <v>0</v>
      </c>
      <c r="H1860" s="284">
        <v>3000000</v>
      </c>
      <c r="I1860" s="284">
        <f>G1860+H1860</f>
        <v>3000000</v>
      </c>
      <c r="J1860" s="284"/>
      <c r="K1860" s="228">
        <f t="shared" si="376"/>
        <v>3000000</v>
      </c>
      <c r="L1860" s="229">
        <v>2980040</v>
      </c>
      <c r="M1860" s="229"/>
      <c r="N1860" s="230">
        <f t="shared" si="377"/>
        <v>2980040</v>
      </c>
      <c r="O1860" s="230"/>
      <c r="P1860" s="230">
        <f t="shared" si="368"/>
        <v>2980040</v>
      </c>
      <c r="Q1860" s="230"/>
    </row>
    <row r="1861" spans="1:17">
      <c r="A1861" s="485"/>
      <c r="B1861" s="486" t="s">
        <v>2155</v>
      </c>
      <c r="C1861" s="486"/>
      <c r="D1861" s="487">
        <f>SUM(D1857:D1859)</f>
        <v>6750000</v>
      </c>
      <c r="E1861" s="487">
        <f>SUM(E1857:E1859)</f>
        <v>-595411</v>
      </c>
      <c r="F1861" s="487">
        <f>SUM(F1857:F1859)</f>
        <v>6154589</v>
      </c>
      <c r="G1861" s="487">
        <f>SUM(G1857:G1860)</f>
        <v>6154589</v>
      </c>
      <c r="H1861" s="487">
        <f>SUM(H1857:H1860)</f>
        <v>3000000</v>
      </c>
      <c r="I1861" s="487">
        <f>SUM(I1857:I1860)</f>
        <v>9154589</v>
      </c>
      <c r="J1861" s="487">
        <f>SUM(J1857:J1860)</f>
        <v>0</v>
      </c>
      <c r="K1861" s="487">
        <f>SUM(K1857:K1860)</f>
        <v>9154589</v>
      </c>
      <c r="L1861" s="475">
        <f>SUM(L1856:L1860)</f>
        <v>9117136</v>
      </c>
      <c r="M1861" s="475">
        <f>SUM(M1856:M1860)</f>
        <v>-3138275</v>
      </c>
      <c r="N1861" s="476">
        <f>SUM(N1856:N1860)</f>
        <v>5978861</v>
      </c>
      <c r="O1861" s="476">
        <f>SUM(O1856:O1860)</f>
        <v>0</v>
      </c>
      <c r="P1861" s="476">
        <f t="shared" si="368"/>
        <v>5978861</v>
      </c>
      <c r="Q1861" s="476">
        <f>SUM(Q1856:Q1860)</f>
        <v>0</v>
      </c>
    </row>
    <row r="1862" spans="1:17">
      <c r="A1862" s="226">
        <v>3110400</v>
      </c>
      <c r="B1862" s="488" t="s">
        <v>2156</v>
      </c>
      <c r="C1862" s="270" t="s">
        <v>611</v>
      </c>
      <c r="D1862" s="352"/>
      <c r="E1862" s="352"/>
      <c r="F1862" s="352"/>
      <c r="G1862" s="284">
        <v>3000000</v>
      </c>
      <c r="H1862" s="284">
        <v>0</v>
      </c>
      <c r="I1862" s="284">
        <f>G1862+H1862</f>
        <v>3000000</v>
      </c>
      <c r="J1862" s="284"/>
      <c r="K1862" s="228">
        <f t="shared" ref="K1862:K1865" si="378">I1862+J1862</f>
        <v>3000000</v>
      </c>
      <c r="L1862" s="229">
        <v>3000000</v>
      </c>
      <c r="M1862" s="229"/>
      <c r="N1862" s="230">
        <f t="shared" ref="N1862:N1866" si="379">SUM(L1862:M1862)</f>
        <v>3000000</v>
      </c>
      <c r="O1862" s="230"/>
      <c r="P1862" s="230">
        <f t="shared" si="368"/>
        <v>3000000</v>
      </c>
      <c r="Q1862" s="230"/>
    </row>
    <row r="1863" spans="1:17">
      <c r="A1863" s="226">
        <v>3110400</v>
      </c>
      <c r="B1863" s="488" t="s">
        <v>2157</v>
      </c>
      <c r="C1863" s="270" t="s">
        <v>611</v>
      </c>
      <c r="D1863" s="352"/>
      <c r="E1863" s="352"/>
      <c r="F1863" s="352"/>
      <c r="G1863" s="228">
        <v>1895114.6000003801</v>
      </c>
      <c r="H1863" s="228">
        <v>0</v>
      </c>
      <c r="I1863" s="228">
        <f>G1863+H1863</f>
        <v>1895114.6000003801</v>
      </c>
      <c r="J1863" s="228"/>
      <c r="K1863" s="228">
        <f t="shared" si="378"/>
        <v>1895114.6000003801</v>
      </c>
      <c r="L1863" s="229">
        <v>1895115</v>
      </c>
      <c r="M1863" s="229"/>
      <c r="N1863" s="230">
        <f t="shared" si="379"/>
        <v>1895115</v>
      </c>
      <c r="O1863" s="230"/>
      <c r="P1863" s="230">
        <f t="shared" si="368"/>
        <v>1895115</v>
      </c>
      <c r="Q1863" s="230"/>
    </row>
    <row r="1864" spans="1:17">
      <c r="A1864" s="226">
        <v>3110400</v>
      </c>
      <c r="B1864" s="488" t="s">
        <v>2158</v>
      </c>
      <c r="C1864" s="270" t="s">
        <v>611</v>
      </c>
      <c r="D1864" s="352"/>
      <c r="E1864" s="352"/>
      <c r="F1864" s="352"/>
      <c r="G1864" s="284">
        <v>3000000</v>
      </c>
      <c r="H1864" s="284">
        <v>0</v>
      </c>
      <c r="I1864" s="284">
        <f>G1864+H1864</f>
        <v>3000000</v>
      </c>
      <c r="J1864" s="284"/>
      <c r="K1864" s="228">
        <f t="shared" si="378"/>
        <v>3000000</v>
      </c>
      <c r="L1864" s="229">
        <v>3000000</v>
      </c>
      <c r="M1864" s="229"/>
      <c r="N1864" s="230">
        <f t="shared" si="379"/>
        <v>3000000</v>
      </c>
      <c r="O1864" s="230"/>
      <c r="P1864" s="230">
        <f t="shared" si="368"/>
        <v>3000000</v>
      </c>
      <c r="Q1864" s="230"/>
    </row>
    <row r="1865" spans="1:17">
      <c r="A1865" s="226">
        <v>3110400</v>
      </c>
      <c r="B1865" s="488" t="s">
        <v>2159</v>
      </c>
      <c r="C1865" s="270" t="s">
        <v>611</v>
      </c>
      <c r="D1865" s="352"/>
      <c r="E1865" s="352"/>
      <c r="F1865" s="352"/>
      <c r="G1865" s="284">
        <v>4000000</v>
      </c>
      <c r="H1865" s="284">
        <v>0</v>
      </c>
      <c r="I1865" s="284">
        <f>G1865+H1865</f>
        <v>4000000</v>
      </c>
      <c r="J1865" s="284"/>
      <c r="K1865" s="228">
        <f t="shared" si="378"/>
        <v>4000000</v>
      </c>
      <c r="L1865" s="229">
        <v>4000000</v>
      </c>
      <c r="M1865" s="229"/>
      <c r="N1865" s="230">
        <f t="shared" si="379"/>
        <v>4000000</v>
      </c>
      <c r="O1865" s="230"/>
      <c r="P1865" s="230">
        <f t="shared" si="368"/>
        <v>4000000</v>
      </c>
      <c r="Q1865" s="230"/>
    </row>
    <row r="1866" spans="1:17">
      <c r="A1866" s="226">
        <v>3110400</v>
      </c>
      <c r="B1866" s="488" t="s">
        <v>2160</v>
      </c>
      <c r="C1866" s="270" t="s">
        <v>611</v>
      </c>
      <c r="D1866" s="352"/>
      <c r="E1866" s="352"/>
      <c r="F1866" s="352"/>
      <c r="G1866" s="284"/>
      <c r="H1866" s="284"/>
      <c r="I1866" s="284"/>
      <c r="J1866" s="284"/>
      <c r="K1866" s="228"/>
      <c r="L1866" s="229">
        <v>2998600</v>
      </c>
      <c r="M1866" s="229"/>
      <c r="N1866" s="230">
        <f t="shared" si="379"/>
        <v>2998600</v>
      </c>
      <c r="O1866" s="230"/>
      <c r="P1866" s="230">
        <f t="shared" si="368"/>
        <v>2998600</v>
      </c>
      <c r="Q1866" s="230"/>
    </row>
    <row r="1867" spans="1:17">
      <c r="A1867" s="226">
        <v>3110400</v>
      </c>
      <c r="B1867" s="488" t="s">
        <v>2161</v>
      </c>
      <c r="C1867" s="270" t="s">
        <v>611</v>
      </c>
      <c r="D1867" s="352"/>
      <c r="E1867" s="352"/>
      <c r="F1867" s="352"/>
      <c r="G1867" s="284"/>
      <c r="H1867" s="284"/>
      <c r="I1867" s="284"/>
      <c r="J1867" s="284"/>
      <c r="K1867" s="228"/>
      <c r="L1867" s="229"/>
      <c r="M1867" s="229"/>
      <c r="N1867" s="230"/>
      <c r="O1867" s="230"/>
      <c r="P1867" s="230"/>
      <c r="Q1867" s="230">
        <v>3000000</v>
      </c>
    </row>
    <row r="1868" spans="1:17">
      <c r="A1868" s="485"/>
      <c r="B1868" s="486" t="s">
        <v>2162</v>
      </c>
      <c r="C1868" s="486"/>
      <c r="D1868" s="487" t="e">
        <f>SUM(#REF!)</f>
        <v>#REF!</v>
      </c>
      <c r="E1868" s="487" t="e">
        <f>SUM(#REF!)</f>
        <v>#REF!</v>
      </c>
      <c r="F1868" s="487" t="e">
        <f>SUM(#REF!)</f>
        <v>#REF!</v>
      </c>
      <c r="G1868" s="487">
        <f>SUM(G1862:G1866)</f>
        <v>11895114.60000038</v>
      </c>
      <c r="H1868" s="487">
        <f>SUM(H1862:H1866)</f>
        <v>0</v>
      </c>
      <c r="I1868" s="487">
        <f t="shared" ref="I1868:I1882" si="380">G1868+H1868</f>
        <v>11895114.6000004</v>
      </c>
      <c r="J1868" s="487">
        <f t="shared" ref="J1868:O1868" si="381">SUM(J1862:J1866)</f>
        <v>0</v>
      </c>
      <c r="K1868" s="487">
        <f t="shared" si="381"/>
        <v>11895114.60000038</v>
      </c>
      <c r="L1868" s="475">
        <f t="shared" si="381"/>
        <v>14893715</v>
      </c>
      <c r="M1868" s="475">
        <f t="shared" si="381"/>
        <v>0</v>
      </c>
      <c r="N1868" s="476">
        <f t="shared" si="381"/>
        <v>14893715</v>
      </c>
      <c r="O1868" s="476">
        <f t="shared" si="381"/>
        <v>0</v>
      </c>
      <c r="P1868" s="476">
        <f t="shared" ref="P1868:P1882" si="382">SUM(N1868,O1868)</f>
        <v>14893715</v>
      </c>
      <c r="Q1868" s="476">
        <f>SUM(Q1862:Q1867)</f>
        <v>3000000</v>
      </c>
    </row>
    <row r="1869" spans="1:17">
      <c r="A1869" s="226">
        <v>3110400</v>
      </c>
      <c r="B1869" s="488" t="s">
        <v>2163</v>
      </c>
      <c r="C1869" s="270" t="s">
        <v>412</v>
      </c>
      <c r="D1869" s="352"/>
      <c r="E1869" s="352"/>
      <c r="F1869" s="352"/>
      <c r="G1869" s="284">
        <v>0</v>
      </c>
      <c r="H1869" s="284">
        <v>3000000</v>
      </c>
      <c r="I1869" s="284">
        <f t="shared" si="380"/>
        <v>3000000</v>
      </c>
      <c r="J1869" s="284"/>
      <c r="K1869" s="228">
        <f t="shared" ref="K1869" si="383">I1869+J1869</f>
        <v>3000000</v>
      </c>
      <c r="L1869" s="229">
        <v>2997308</v>
      </c>
      <c r="M1869" s="229"/>
      <c r="N1869" s="230">
        <f t="shared" ref="N1869" si="384">SUM(L1869:M1869)</f>
        <v>2997308</v>
      </c>
      <c r="O1869" s="230"/>
      <c r="P1869" s="230">
        <f t="shared" si="382"/>
        <v>2997308</v>
      </c>
      <c r="Q1869" s="230"/>
    </row>
    <row r="1870" spans="1:17">
      <c r="A1870" s="485"/>
      <c r="B1870" s="486" t="s">
        <v>2164</v>
      </c>
      <c r="C1870" s="486"/>
      <c r="D1870" s="487" t="e">
        <f>SUM(#REF!)</f>
        <v>#REF!</v>
      </c>
      <c r="E1870" s="487" t="e">
        <f>SUM(#REF!)</f>
        <v>#REF!</v>
      </c>
      <c r="F1870" s="487" t="e">
        <f>SUM(#REF!)</f>
        <v>#REF!</v>
      </c>
      <c r="G1870" s="487">
        <f>SUM(G1869:G1869)</f>
        <v>0</v>
      </c>
      <c r="H1870" s="487">
        <f>SUM(H1869:H1869)</f>
        <v>3000000</v>
      </c>
      <c r="I1870" s="487">
        <f t="shared" si="380"/>
        <v>3000000</v>
      </c>
      <c r="J1870" s="487">
        <f t="shared" ref="J1870:O1870" si="385">SUM(J1869:J1869)</f>
        <v>0</v>
      </c>
      <c r="K1870" s="487">
        <f t="shared" si="385"/>
        <v>3000000</v>
      </c>
      <c r="L1870" s="475">
        <f t="shared" si="385"/>
        <v>2997308</v>
      </c>
      <c r="M1870" s="475">
        <f t="shared" si="385"/>
        <v>0</v>
      </c>
      <c r="N1870" s="476">
        <f t="shared" si="385"/>
        <v>2997308</v>
      </c>
      <c r="O1870" s="476">
        <f t="shared" si="385"/>
        <v>0</v>
      </c>
      <c r="P1870" s="476">
        <f t="shared" si="382"/>
        <v>2997308</v>
      </c>
      <c r="Q1870" s="476">
        <f>SUM(Q1869)</f>
        <v>0</v>
      </c>
    </row>
    <row r="1871" spans="1:17">
      <c r="A1871" s="226">
        <v>3110400</v>
      </c>
      <c r="B1871" s="226" t="s">
        <v>2165</v>
      </c>
      <c r="C1871" s="270" t="s">
        <v>373</v>
      </c>
      <c r="D1871" s="228">
        <v>1700000</v>
      </c>
      <c r="E1871" s="228"/>
      <c r="F1871" s="228">
        <f t="shared" ref="F1871:F1873" si="386">SUM(D1871:E1871)</f>
        <v>1700000</v>
      </c>
      <c r="G1871" s="228">
        <v>1700000</v>
      </c>
      <c r="H1871" s="228">
        <v>0</v>
      </c>
      <c r="I1871" s="228">
        <f t="shared" si="380"/>
        <v>1700000</v>
      </c>
      <c r="J1871" s="228"/>
      <c r="K1871" s="228">
        <f t="shared" ref="K1871:K1882" si="387">I1871+J1871</f>
        <v>1700000</v>
      </c>
      <c r="L1871" s="229">
        <v>0</v>
      </c>
      <c r="M1871" s="229"/>
      <c r="N1871" s="230">
        <f t="shared" ref="N1871:N1882" si="388">SUM(L1871:M1871)</f>
        <v>0</v>
      </c>
      <c r="O1871" s="230"/>
      <c r="P1871" s="230">
        <f t="shared" si="382"/>
        <v>0</v>
      </c>
      <c r="Q1871" s="230"/>
    </row>
    <row r="1872" spans="1:17">
      <c r="A1872" s="226">
        <v>3110400</v>
      </c>
      <c r="B1872" s="226" t="s">
        <v>2166</v>
      </c>
      <c r="C1872" s="270" t="s">
        <v>373</v>
      </c>
      <c r="D1872" s="228">
        <v>4050000</v>
      </c>
      <c r="E1872" s="228">
        <v>-628881</v>
      </c>
      <c r="F1872" s="228">
        <f t="shared" si="386"/>
        <v>3421119</v>
      </c>
      <c r="G1872" s="228">
        <v>3421119</v>
      </c>
      <c r="H1872" s="228">
        <v>0</v>
      </c>
      <c r="I1872" s="228">
        <f t="shared" si="380"/>
        <v>3421119</v>
      </c>
      <c r="J1872" s="228"/>
      <c r="K1872" s="228">
        <f t="shared" si="387"/>
        <v>3421119</v>
      </c>
      <c r="L1872" s="229">
        <v>3230368</v>
      </c>
      <c r="M1872" s="229">
        <v>-3230368</v>
      </c>
      <c r="N1872" s="230">
        <f t="shared" si="388"/>
        <v>0</v>
      </c>
      <c r="O1872" s="230"/>
      <c r="P1872" s="230">
        <f t="shared" si="382"/>
        <v>0</v>
      </c>
      <c r="Q1872" s="230"/>
    </row>
    <row r="1873" spans="1:17">
      <c r="A1873" s="226">
        <v>3110400</v>
      </c>
      <c r="B1873" s="226" t="s">
        <v>2167</v>
      </c>
      <c r="C1873" s="270" t="s">
        <v>373</v>
      </c>
      <c r="D1873" s="228">
        <v>3000000</v>
      </c>
      <c r="E1873" s="228">
        <v>-198368</v>
      </c>
      <c r="F1873" s="228">
        <f t="shared" si="386"/>
        <v>2801632</v>
      </c>
      <c r="G1873" s="228">
        <v>2801632</v>
      </c>
      <c r="H1873" s="228">
        <v>0</v>
      </c>
      <c r="I1873" s="228">
        <f t="shared" si="380"/>
        <v>2801632</v>
      </c>
      <c r="J1873" s="228"/>
      <c r="K1873" s="228">
        <f t="shared" si="387"/>
        <v>2801632</v>
      </c>
      <c r="L1873" s="229">
        <v>2720780</v>
      </c>
      <c r="M1873" s="229">
        <v>-2720780</v>
      </c>
      <c r="N1873" s="230">
        <f t="shared" si="388"/>
        <v>0</v>
      </c>
      <c r="O1873" s="230"/>
      <c r="P1873" s="230">
        <f t="shared" si="382"/>
        <v>0</v>
      </c>
      <c r="Q1873" s="230"/>
    </row>
    <row r="1874" spans="1:17">
      <c r="A1874" s="226">
        <v>3110400</v>
      </c>
      <c r="B1874" s="226" t="s">
        <v>2168</v>
      </c>
      <c r="C1874" s="270" t="s">
        <v>373</v>
      </c>
      <c r="D1874" s="352"/>
      <c r="E1874" s="352"/>
      <c r="F1874" s="352"/>
      <c r="G1874" s="284">
        <v>2000000</v>
      </c>
      <c r="H1874" s="284">
        <v>0</v>
      </c>
      <c r="I1874" s="284">
        <f t="shared" si="380"/>
        <v>2000000</v>
      </c>
      <c r="J1874" s="284"/>
      <c r="K1874" s="228">
        <f t="shared" si="387"/>
        <v>2000000</v>
      </c>
      <c r="L1874" s="229">
        <v>2000000</v>
      </c>
      <c r="M1874" s="229"/>
      <c r="N1874" s="230">
        <f t="shared" si="388"/>
        <v>2000000</v>
      </c>
      <c r="O1874" s="230"/>
      <c r="P1874" s="230">
        <f t="shared" si="382"/>
        <v>2000000</v>
      </c>
      <c r="Q1874" s="230"/>
    </row>
    <row r="1875" spans="1:17">
      <c r="A1875" s="226">
        <v>3110400</v>
      </c>
      <c r="B1875" s="226" t="s">
        <v>2169</v>
      </c>
      <c r="C1875" s="270" t="s">
        <v>373</v>
      </c>
      <c r="D1875" s="352"/>
      <c r="E1875" s="352"/>
      <c r="F1875" s="352"/>
      <c r="G1875" s="284">
        <v>2700000</v>
      </c>
      <c r="H1875" s="284">
        <v>0</v>
      </c>
      <c r="I1875" s="284">
        <f t="shared" si="380"/>
        <v>2700000</v>
      </c>
      <c r="J1875" s="284"/>
      <c r="K1875" s="228">
        <f t="shared" si="387"/>
        <v>2700000</v>
      </c>
      <c r="L1875" s="229">
        <v>2700000</v>
      </c>
      <c r="M1875" s="229"/>
      <c r="N1875" s="230">
        <f t="shared" si="388"/>
        <v>2700000</v>
      </c>
      <c r="O1875" s="230"/>
      <c r="P1875" s="230">
        <f t="shared" si="382"/>
        <v>2700000</v>
      </c>
      <c r="Q1875" s="230"/>
    </row>
    <row r="1876" spans="1:17">
      <c r="A1876" s="226">
        <v>3110400</v>
      </c>
      <c r="B1876" s="488" t="s">
        <v>2170</v>
      </c>
      <c r="C1876" s="270" t="s">
        <v>373</v>
      </c>
      <c r="D1876" s="352"/>
      <c r="E1876" s="352"/>
      <c r="F1876" s="352"/>
      <c r="G1876" s="284">
        <v>1600000</v>
      </c>
      <c r="H1876" s="284">
        <v>0</v>
      </c>
      <c r="I1876" s="284">
        <f t="shared" si="380"/>
        <v>1600000</v>
      </c>
      <c r="J1876" s="284"/>
      <c r="K1876" s="228">
        <f t="shared" si="387"/>
        <v>1600000</v>
      </c>
      <c r="L1876" s="229">
        <v>1600000</v>
      </c>
      <c r="M1876" s="229"/>
      <c r="N1876" s="230">
        <f t="shared" si="388"/>
        <v>1600000</v>
      </c>
      <c r="O1876" s="230"/>
      <c r="P1876" s="230">
        <f t="shared" si="382"/>
        <v>1600000</v>
      </c>
      <c r="Q1876" s="230"/>
    </row>
    <row r="1877" spans="1:17">
      <c r="A1877" s="226">
        <v>3110400</v>
      </c>
      <c r="B1877" s="488" t="s">
        <v>2171</v>
      </c>
      <c r="C1877" s="270" t="s">
        <v>373</v>
      </c>
      <c r="D1877" s="352"/>
      <c r="E1877" s="352"/>
      <c r="F1877" s="352"/>
      <c r="G1877" s="284">
        <v>2000000</v>
      </c>
      <c r="H1877" s="284">
        <v>0</v>
      </c>
      <c r="I1877" s="284">
        <f t="shared" si="380"/>
        <v>2000000</v>
      </c>
      <c r="J1877" s="284"/>
      <c r="K1877" s="228">
        <f t="shared" si="387"/>
        <v>2000000</v>
      </c>
      <c r="L1877" s="229">
        <v>2000000</v>
      </c>
      <c r="M1877" s="229"/>
      <c r="N1877" s="230">
        <f t="shared" si="388"/>
        <v>2000000</v>
      </c>
      <c r="O1877" s="230"/>
      <c r="P1877" s="230">
        <f t="shared" si="382"/>
        <v>2000000</v>
      </c>
      <c r="Q1877" s="230"/>
    </row>
    <row r="1878" spans="1:17">
      <c r="A1878" s="226">
        <v>3110400</v>
      </c>
      <c r="B1878" s="488" t="s">
        <v>2172</v>
      </c>
      <c r="C1878" s="270" t="s">
        <v>373</v>
      </c>
      <c r="D1878" s="352"/>
      <c r="E1878" s="352"/>
      <c r="F1878" s="352"/>
      <c r="G1878" s="284">
        <v>3400000</v>
      </c>
      <c r="H1878" s="284">
        <v>0</v>
      </c>
      <c r="I1878" s="284">
        <f t="shared" si="380"/>
        <v>3400000</v>
      </c>
      <c r="J1878" s="284"/>
      <c r="K1878" s="228">
        <f t="shared" si="387"/>
        <v>3400000</v>
      </c>
      <c r="L1878" s="229">
        <v>3400000</v>
      </c>
      <c r="M1878" s="229"/>
      <c r="N1878" s="230">
        <f t="shared" si="388"/>
        <v>3400000</v>
      </c>
      <c r="O1878" s="230"/>
      <c r="P1878" s="230">
        <f t="shared" si="382"/>
        <v>3400000</v>
      </c>
      <c r="Q1878" s="230"/>
    </row>
    <row r="1879" spans="1:17">
      <c r="A1879" s="226">
        <v>3110400</v>
      </c>
      <c r="B1879" s="488" t="s">
        <v>2173</v>
      </c>
      <c r="C1879" s="270" t="s">
        <v>373</v>
      </c>
      <c r="D1879" s="352"/>
      <c r="E1879" s="352"/>
      <c r="F1879" s="352"/>
      <c r="G1879" s="284">
        <v>2000000</v>
      </c>
      <c r="H1879" s="284">
        <v>0</v>
      </c>
      <c r="I1879" s="284">
        <f t="shared" si="380"/>
        <v>2000000</v>
      </c>
      <c r="J1879" s="284"/>
      <c r="K1879" s="228">
        <f t="shared" si="387"/>
        <v>2000000</v>
      </c>
      <c r="L1879" s="229">
        <v>2000000</v>
      </c>
      <c r="M1879" s="229"/>
      <c r="N1879" s="230">
        <f t="shared" si="388"/>
        <v>2000000</v>
      </c>
      <c r="O1879" s="230"/>
      <c r="P1879" s="230">
        <f t="shared" si="382"/>
        <v>2000000</v>
      </c>
      <c r="Q1879" s="230"/>
    </row>
    <row r="1880" spans="1:17">
      <c r="A1880" s="226">
        <v>3110400</v>
      </c>
      <c r="B1880" s="488" t="s">
        <v>2174</v>
      </c>
      <c r="C1880" s="270" t="s">
        <v>373</v>
      </c>
      <c r="D1880" s="352"/>
      <c r="E1880" s="352"/>
      <c r="F1880" s="352"/>
      <c r="G1880" s="284">
        <v>1500000</v>
      </c>
      <c r="H1880" s="284">
        <v>0</v>
      </c>
      <c r="I1880" s="284">
        <f t="shared" si="380"/>
        <v>1500000</v>
      </c>
      <c r="J1880" s="284"/>
      <c r="K1880" s="228">
        <f t="shared" si="387"/>
        <v>1500000</v>
      </c>
      <c r="L1880" s="229">
        <v>1500000</v>
      </c>
      <c r="M1880" s="229"/>
      <c r="N1880" s="230">
        <f t="shared" si="388"/>
        <v>1500000</v>
      </c>
      <c r="O1880" s="230"/>
      <c r="P1880" s="230">
        <f t="shared" si="382"/>
        <v>1500000</v>
      </c>
      <c r="Q1880" s="230"/>
    </row>
    <row r="1881" spans="1:17">
      <c r="A1881" s="226">
        <v>3110400</v>
      </c>
      <c r="B1881" s="488" t="s">
        <v>2175</v>
      </c>
      <c r="C1881" s="488" t="s">
        <v>373</v>
      </c>
      <c r="D1881" s="488"/>
      <c r="E1881" s="488"/>
      <c r="F1881" s="488"/>
      <c r="G1881" s="284">
        <v>3000000</v>
      </c>
      <c r="H1881" s="284">
        <v>0</v>
      </c>
      <c r="I1881" s="284">
        <f t="shared" si="380"/>
        <v>3000000</v>
      </c>
      <c r="J1881" s="284"/>
      <c r="K1881" s="228">
        <f t="shared" si="387"/>
        <v>3000000</v>
      </c>
      <c r="L1881" s="229">
        <v>3000000</v>
      </c>
      <c r="M1881" s="229"/>
      <c r="N1881" s="230">
        <f t="shared" si="388"/>
        <v>3000000</v>
      </c>
      <c r="O1881" s="230"/>
      <c r="P1881" s="230">
        <f t="shared" si="382"/>
        <v>3000000</v>
      </c>
      <c r="Q1881" s="230"/>
    </row>
    <row r="1882" spans="1:17">
      <c r="A1882" s="226">
        <v>3110400</v>
      </c>
      <c r="B1882" s="488" t="s">
        <v>2176</v>
      </c>
      <c r="C1882" s="488" t="s">
        <v>373</v>
      </c>
      <c r="D1882" s="488"/>
      <c r="E1882" s="488"/>
      <c r="F1882" s="488"/>
      <c r="G1882" s="284">
        <v>1000000</v>
      </c>
      <c r="H1882" s="284">
        <v>0</v>
      </c>
      <c r="I1882" s="284">
        <f t="shared" si="380"/>
        <v>1000000</v>
      </c>
      <c r="J1882" s="284"/>
      <c r="K1882" s="228">
        <f t="shared" si="387"/>
        <v>1000000</v>
      </c>
      <c r="L1882" s="229">
        <v>1000000</v>
      </c>
      <c r="M1882" s="229"/>
      <c r="N1882" s="230">
        <f t="shared" si="388"/>
        <v>1000000</v>
      </c>
      <c r="O1882" s="230"/>
      <c r="P1882" s="230">
        <f t="shared" si="382"/>
        <v>1000000</v>
      </c>
      <c r="Q1882" s="230"/>
    </row>
    <row r="1883" spans="1:17">
      <c r="A1883" s="226">
        <v>3110400</v>
      </c>
      <c r="B1883" s="488" t="s">
        <v>2177</v>
      </c>
      <c r="C1883" s="488" t="s">
        <v>373</v>
      </c>
      <c r="D1883" s="488"/>
      <c r="E1883" s="488"/>
      <c r="F1883" s="488"/>
      <c r="G1883" s="284"/>
      <c r="H1883" s="284"/>
      <c r="I1883" s="284"/>
      <c r="J1883" s="284"/>
      <c r="K1883" s="228"/>
      <c r="L1883" s="229"/>
      <c r="M1883" s="229"/>
      <c r="N1883" s="230"/>
      <c r="O1883" s="230"/>
      <c r="P1883" s="230"/>
      <c r="Q1883" s="230">
        <v>2000000</v>
      </c>
    </row>
    <row r="1884" spans="1:17">
      <c r="A1884" s="485"/>
      <c r="B1884" s="486" t="s">
        <v>2178</v>
      </c>
      <c r="C1884" s="486"/>
      <c r="D1884" s="487">
        <f>SUM(D1871:D1873)</f>
        <v>8750000</v>
      </c>
      <c r="E1884" s="487">
        <f>SUM(E1871:E1873)</f>
        <v>-827249</v>
      </c>
      <c r="F1884" s="487">
        <f>SUM(F1871:F1873)</f>
        <v>7922751</v>
      </c>
      <c r="G1884" s="487">
        <f>SUM(G1871:G1882)</f>
        <v>27122751</v>
      </c>
      <c r="H1884" s="487">
        <v>0</v>
      </c>
      <c r="I1884" s="487">
        <f t="shared" ref="I1884:I1891" si="389">G1884+H1884</f>
        <v>27122751</v>
      </c>
      <c r="J1884" s="487">
        <v>0</v>
      </c>
      <c r="K1884" s="487">
        <f>SUM(K1871:K1882)</f>
        <v>27122751</v>
      </c>
      <c r="L1884" s="475">
        <f>SUM(L1871:L1882)</f>
        <v>25151148</v>
      </c>
      <c r="M1884" s="475">
        <f>SUM(M1871:M1882)</f>
        <v>-5951148</v>
      </c>
      <c r="N1884" s="476">
        <f>SUM(N1871:N1882)</f>
        <v>19200000</v>
      </c>
      <c r="O1884" s="476">
        <f>SUM(O1871:O1882)</f>
        <v>0</v>
      </c>
      <c r="P1884" s="476">
        <f t="shared" ref="P1884:P1915" si="390">SUM(N1884,O1884)</f>
        <v>19200000</v>
      </c>
      <c r="Q1884" s="476">
        <f>SUM(Q1871:Q1883)</f>
        <v>2000000</v>
      </c>
    </row>
    <row r="1885" spans="1:17">
      <c r="A1885" s="226">
        <v>3110400</v>
      </c>
      <c r="B1885" s="488" t="s">
        <v>2179</v>
      </c>
      <c r="C1885" s="270" t="s">
        <v>403</v>
      </c>
      <c r="D1885" s="352"/>
      <c r="E1885" s="352"/>
      <c r="F1885" s="352"/>
      <c r="G1885" s="284">
        <v>3500000</v>
      </c>
      <c r="H1885" s="284">
        <v>0</v>
      </c>
      <c r="I1885" s="284">
        <f t="shared" si="389"/>
        <v>3500000</v>
      </c>
      <c r="J1885" s="284"/>
      <c r="K1885" s="228">
        <f t="shared" ref="K1885:K1914" si="391">I1885+J1885</f>
        <v>3500000</v>
      </c>
      <c r="L1885" s="229">
        <v>3500000</v>
      </c>
      <c r="M1885" s="229"/>
      <c r="N1885" s="230">
        <f t="shared" ref="N1885:N1891" si="392">SUM(L1885:M1885)</f>
        <v>3500000</v>
      </c>
      <c r="O1885" s="230"/>
      <c r="P1885" s="230">
        <f t="shared" si="390"/>
        <v>3500000</v>
      </c>
      <c r="Q1885" s="230"/>
    </row>
    <row r="1886" spans="1:17">
      <c r="A1886" s="226">
        <v>3110400</v>
      </c>
      <c r="B1886" s="488" t="s">
        <v>2180</v>
      </c>
      <c r="C1886" s="270" t="s">
        <v>403</v>
      </c>
      <c r="D1886" s="352"/>
      <c r="E1886" s="352"/>
      <c r="F1886" s="352"/>
      <c r="G1886" s="284">
        <v>4000000</v>
      </c>
      <c r="H1886" s="284">
        <v>0</v>
      </c>
      <c r="I1886" s="284">
        <f t="shared" si="389"/>
        <v>4000000</v>
      </c>
      <c r="J1886" s="284"/>
      <c r="K1886" s="228">
        <f t="shared" si="391"/>
        <v>4000000</v>
      </c>
      <c r="L1886" s="229">
        <v>4000000</v>
      </c>
      <c r="M1886" s="229"/>
      <c r="N1886" s="230">
        <f t="shared" si="392"/>
        <v>4000000</v>
      </c>
      <c r="O1886" s="230"/>
      <c r="P1886" s="230">
        <f t="shared" si="390"/>
        <v>4000000</v>
      </c>
      <c r="Q1886" s="230"/>
    </row>
    <row r="1887" spans="1:17">
      <c r="A1887" s="226">
        <v>3110400</v>
      </c>
      <c r="B1887" s="488" t="s">
        <v>2181</v>
      </c>
      <c r="C1887" s="270" t="s">
        <v>403</v>
      </c>
      <c r="D1887" s="352"/>
      <c r="E1887" s="352"/>
      <c r="F1887" s="352"/>
      <c r="G1887" s="284">
        <v>3000000</v>
      </c>
      <c r="H1887" s="284">
        <v>0</v>
      </c>
      <c r="I1887" s="284">
        <f t="shared" si="389"/>
        <v>3000000</v>
      </c>
      <c r="J1887" s="284"/>
      <c r="K1887" s="228">
        <f t="shared" si="391"/>
        <v>3000000</v>
      </c>
      <c r="L1887" s="229">
        <v>3000000</v>
      </c>
      <c r="M1887" s="229"/>
      <c r="N1887" s="230">
        <f t="shared" si="392"/>
        <v>3000000</v>
      </c>
      <c r="O1887" s="230"/>
      <c r="P1887" s="230">
        <f t="shared" si="390"/>
        <v>3000000</v>
      </c>
      <c r="Q1887" s="230"/>
    </row>
    <row r="1888" spans="1:17">
      <c r="A1888" s="226">
        <v>3110400</v>
      </c>
      <c r="B1888" s="488" t="s">
        <v>2182</v>
      </c>
      <c r="C1888" s="270" t="s">
        <v>403</v>
      </c>
      <c r="D1888" s="352"/>
      <c r="E1888" s="352"/>
      <c r="F1888" s="352"/>
      <c r="G1888" s="284">
        <v>3000000</v>
      </c>
      <c r="H1888" s="284">
        <v>0</v>
      </c>
      <c r="I1888" s="284">
        <f t="shared" si="389"/>
        <v>3000000</v>
      </c>
      <c r="J1888" s="284"/>
      <c r="K1888" s="228">
        <f t="shared" si="391"/>
        <v>3000000</v>
      </c>
      <c r="L1888" s="229">
        <v>3000000</v>
      </c>
      <c r="M1888" s="229"/>
      <c r="N1888" s="230">
        <f t="shared" si="392"/>
        <v>3000000</v>
      </c>
      <c r="O1888" s="230"/>
      <c r="P1888" s="230">
        <f t="shared" si="390"/>
        <v>3000000</v>
      </c>
      <c r="Q1888" s="230"/>
    </row>
    <row r="1889" spans="1:17">
      <c r="A1889" s="226">
        <v>3110400</v>
      </c>
      <c r="B1889" s="488" t="s">
        <v>2183</v>
      </c>
      <c r="C1889" s="270" t="s">
        <v>403</v>
      </c>
      <c r="D1889" s="352"/>
      <c r="E1889" s="352"/>
      <c r="F1889" s="352"/>
      <c r="G1889" s="284">
        <v>3500000</v>
      </c>
      <c r="H1889" s="284">
        <v>0</v>
      </c>
      <c r="I1889" s="284">
        <f t="shared" si="389"/>
        <v>3500000</v>
      </c>
      <c r="J1889" s="284"/>
      <c r="K1889" s="228">
        <f t="shared" si="391"/>
        <v>3500000</v>
      </c>
      <c r="L1889" s="229">
        <v>3500000</v>
      </c>
      <c r="M1889" s="229"/>
      <c r="N1889" s="230">
        <f t="shared" si="392"/>
        <v>3500000</v>
      </c>
      <c r="O1889" s="230"/>
      <c r="P1889" s="230">
        <f t="shared" si="390"/>
        <v>3500000</v>
      </c>
      <c r="Q1889" s="230"/>
    </row>
    <row r="1890" spans="1:17">
      <c r="A1890" s="226">
        <v>3110400</v>
      </c>
      <c r="B1890" s="488" t="s">
        <v>2184</v>
      </c>
      <c r="C1890" s="270" t="s">
        <v>403</v>
      </c>
      <c r="D1890" s="352"/>
      <c r="E1890" s="352"/>
      <c r="F1890" s="352"/>
      <c r="G1890" s="284">
        <v>1000000</v>
      </c>
      <c r="H1890" s="284">
        <v>0</v>
      </c>
      <c r="I1890" s="284">
        <f t="shared" si="389"/>
        <v>1000000</v>
      </c>
      <c r="J1890" s="284"/>
      <c r="K1890" s="228">
        <f t="shared" si="391"/>
        <v>1000000</v>
      </c>
      <c r="L1890" s="229">
        <v>1000000</v>
      </c>
      <c r="M1890" s="229"/>
      <c r="N1890" s="230">
        <f t="shared" si="392"/>
        <v>1000000</v>
      </c>
      <c r="O1890" s="230"/>
      <c r="P1890" s="230">
        <f t="shared" si="390"/>
        <v>1000000</v>
      </c>
      <c r="Q1890" s="230"/>
    </row>
    <row r="1891" spans="1:17">
      <c r="A1891" s="226">
        <v>3110400</v>
      </c>
      <c r="B1891" s="488" t="s">
        <v>2185</v>
      </c>
      <c r="C1891" s="270" t="s">
        <v>403</v>
      </c>
      <c r="D1891" s="352"/>
      <c r="E1891" s="352"/>
      <c r="F1891" s="352"/>
      <c r="G1891" s="284">
        <v>1000000</v>
      </c>
      <c r="H1891" s="284">
        <v>0</v>
      </c>
      <c r="I1891" s="284">
        <f t="shared" si="389"/>
        <v>1000000</v>
      </c>
      <c r="J1891" s="284"/>
      <c r="K1891" s="228">
        <f t="shared" si="391"/>
        <v>1000000</v>
      </c>
      <c r="L1891" s="229">
        <v>1000000</v>
      </c>
      <c r="M1891" s="229"/>
      <c r="N1891" s="230">
        <f t="shared" si="392"/>
        <v>1000000</v>
      </c>
      <c r="O1891" s="230"/>
      <c r="P1891" s="230">
        <f t="shared" si="390"/>
        <v>1000000</v>
      </c>
      <c r="Q1891" s="230"/>
    </row>
    <row r="1892" spans="1:17">
      <c r="A1892" s="485"/>
      <c r="B1892" s="486" t="s">
        <v>2186</v>
      </c>
      <c r="C1892" s="486"/>
      <c r="D1892" s="487" t="e">
        <f>SUM(#REF!)</f>
        <v>#REF!</v>
      </c>
      <c r="E1892" s="487" t="e">
        <f>SUM(#REF!)</f>
        <v>#REF!</v>
      </c>
      <c r="F1892" s="487" t="e">
        <f>SUM(#REF!)</f>
        <v>#REF!</v>
      </c>
      <c r="G1892" s="487">
        <f>SUM(G1885:G1891)</f>
        <v>19000000</v>
      </c>
      <c r="H1892" s="487">
        <v>0</v>
      </c>
      <c r="I1892" s="487">
        <f t="shared" ref="I1892:I1915" si="393">G1892+H1892</f>
        <v>19000000</v>
      </c>
      <c r="J1892" s="487">
        <v>0</v>
      </c>
      <c r="K1892" s="487">
        <f>SUM(K1885:K1891)</f>
        <v>19000000</v>
      </c>
      <c r="L1892" s="475">
        <f>SUM(L1885:L1891)</f>
        <v>19000000</v>
      </c>
      <c r="M1892" s="475">
        <f>SUM(M1885:M1891)</f>
        <v>0</v>
      </c>
      <c r="N1892" s="476">
        <f>SUM(N1885:N1891)</f>
        <v>19000000</v>
      </c>
      <c r="O1892" s="476">
        <f>SUM(O1885:O1891)</f>
        <v>0</v>
      </c>
      <c r="P1892" s="476">
        <f t="shared" si="390"/>
        <v>19000000</v>
      </c>
      <c r="Q1892" s="476">
        <f>SUM(Q1885:Q1891)</f>
        <v>0</v>
      </c>
    </row>
    <row r="1893" spans="1:17">
      <c r="A1893" s="226">
        <v>3110400</v>
      </c>
      <c r="B1893" s="239" t="s">
        <v>2187</v>
      </c>
      <c r="C1893" s="319"/>
      <c r="D1893" s="260"/>
      <c r="E1893" s="260"/>
      <c r="F1893" s="260"/>
      <c r="G1893" s="260"/>
      <c r="H1893" s="260">
        <v>0</v>
      </c>
      <c r="I1893" s="260">
        <f t="shared" si="393"/>
        <v>0</v>
      </c>
      <c r="J1893" s="260"/>
      <c r="K1893" s="228">
        <f t="shared" si="391"/>
        <v>0</v>
      </c>
      <c r="L1893" s="229">
        <v>0</v>
      </c>
      <c r="M1893" s="229"/>
      <c r="N1893" s="230">
        <f t="shared" ref="N1893:N1901" si="394">SUM(L1893:M1893)</f>
        <v>0</v>
      </c>
      <c r="O1893" s="230"/>
      <c r="P1893" s="230">
        <f t="shared" si="390"/>
        <v>0</v>
      </c>
      <c r="Q1893" s="230">
        <f>SUM(O1893,P1893)</f>
        <v>0</v>
      </c>
    </row>
    <row r="1894" spans="1:17">
      <c r="A1894" s="226">
        <v>3110400</v>
      </c>
      <c r="B1894" s="226" t="s">
        <v>2188</v>
      </c>
      <c r="C1894" s="270" t="s">
        <v>754</v>
      </c>
      <c r="D1894" s="228"/>
      <c r="E1894" s="228"/>
      <c r="F1894" s="228"/>
      <c r="G1894" s="284">
        <v>2800000</v>
      </c>
      <c r="H1894" s="284">
        <v>0</v>
      </c>
      <c r="I1894" s="284">
        <f t="shared" si="393"/>
        <v>2800000</v>
      </c>
      <c r="J1894" s="284"/>
      <c r="K1894" s="228">
        <f t="shared" si="391"/>
        <v>2800000</v>
      </c>
      <c r="L1894" s="229">
        <v>2800000</v>
      </c>
      <c r="M1894" s="229"/>
      <c r="N1894" s="230">
        <f t="shared" si="394"/>
        <v>2800000</v>
      </c>
      <c r="O1894" s="230"/>
      <c r="P1894" s="230">
        <f t="shared" si="390"/>
        <v>2800000</v>
      </c>
      <c r="Q1894" s="230"/>
    </row>
    <row r="1895" spans="1:17">
      <c r="A1895" s="226">
        <v>3110400</v>
      </c>
      <c r="B1895" s="226" t="s">
        <v>2189</v>
      </c>
      <c r="C1895" s="270" t="s">
        <v>754</v>
      </c>
      <c r="D1895" s="228"/>
      <c r="E1895" s="228"/>
      <c r="F1895" s="228"/>
      <c r="G1895" s="284">
        <v>3300000</v>
      </c>
      <c r="H1895" s="284">
        <v>0</v>
      </c>
      <c r="I1895" s="284">
        <f t="shared" si="393"/>
        <v>3300000</v>
      </c>
      <c r="J1895" s="284"/>
      <c r="K1895" s="228">
        <f t="shared" si="391"/>
        <v>3300000</v>
      </c>
      <c r="L1895" s="229">
        <v>3300000</v>
      </c>
      <c r="M1895" s="229"/>
      <c r="N1895" s="230">
        <f t="shared" si="394"/>
        <v>3300000</v>
      </c>
      <c r="O1895" s="230"/>
      <c r="P1895" s="230">
        <f t="shared" si="390"/>
        <v>3300000</v>
      </c>
      <c r="Q1895" s="230"/>
    </row>
    <row r="1896" spans="1:17">
      <c r="A1896" s="226">
        <v>3110400</v>
      </c>
      <c r="B1896" s="226" t="s">
        <v>2190</v>
      </c>
      <c r="C1896" s="270" t="s">
        <v>754</v>
      </c>
      <c r="D1896" s="228"/>
      <c r="E1896" s="228"/>
      <c r="F1896" s="228"/>
      <c r="G1896" s="284">
        <v>3000000</v>
      </c>
      <c r="H1896" s="284">
        <v>0</v>
      </c>
      <c r="I1896" s="284">
        <f t="shared" si="393"/>
        <v>3000000</v>
      </c>
      <c r="J1896" s="284"/>
      <c r="K1896" s="228">
        <f t="shared" si="391"/>
        <v>3000000</v>
      </c>
      <c r="L1896" s="229">
        <v>3000000</v>
      </c>
      <c r="M1896" s="229"/>
      <c r="N1896" s="230">
        <f t="shared" si="394"/>
        <v>3000000</v>
      </c>
      <c r="O1896" s="230"/>
      <c r="P1896" s="230">
        <f t="shared" si="390"/>
        <v>3000000</v>
      </c>
      <c r="Q1896" s="230"/>
    </row>
    <row r="1897" spans="1:17">
      <c r="A1897" s="226">
        <v>3110400</v>
      </c>
      <c r="B1897" s="226" t="s">
        <v>2191</v>
      </c>
      <c r="C1897" s="270" t="s">
        <v>754</v>
      </c>
      <c r="D1897" s="228"/>
      <c r="E1897" s="228"/>
      <c r="F1897" s="228"/>
      <c r="G1897" s="284">
        <v>3000000</v>
      </c>
      <c r="H1897" s="284">
        <v>0</v>
      </c>
      <c r="I1897" s="284">
        <f t="shared" si="393"/>
        <v>3000000</v>
      </c>
      <c r="J1897" s="284"/>
      <c r="K1897" s="228">
        <f t="shared" si="391"/>
        <v>3000000</v>
      </c>
      <c r="L1897" s="229">
        <v>3000000</v>
      </c>
      <c r="M1897" s="229"/>
      <c r="N1897" s="230">
        <f t="shared" si="394"/>
        <v>3000000</v>
      </c>
      <c r="O1897" s="230"/>
      <c r="P1897" s="230">
        <f t="shared" si="390"/>
        <v>3000000</v>
      </c>
      <c r="Q1897" s="230"/>
    </row>
    <row r="1898" spans="1:17">
      <c r="A1898" s="226">
        <v>3110400</v>
      </c>
      <c r="B1898" s="226" t="s">
        <v>2192</v>
      </c>
      <c r="C1898" s="270" t="s">
        <v>754</v>
      </c>
      <c r="D1898" s="228"/>
      <c r="E1898" s="228"/>
      <c r="F1898" s="228"/>
      <c r="G1898" s="284">
        <v>3000000</v>
      </c>
      <c r="H1898" s="284">
        <v>0</v>
      </c>
      <c r="I1898" s="284">
        <f t="shared" si="393"/>
        <v>3000000</v>
      </c>
      <c r="J1898" s="284"/>
      <c r="K1898" s="228">
        <f t="shared" si="391"/>
        <v>3000000</v>
      </c>
      <c r="L1898" s="229">
        <v>3000000</v>
      </c>
      <c r="M1898" s="229"/>
      <c r="N1898" s="230">
        <f t="shared" si="394"/>
        <v>3000000</v>
      </c>
      <c r="O1898" s="230"/>
      <c r="P1898" s="230">
        <f t="shared" si="390"/>
        <v>3000000</v>
      </c>
      <c r="Q1898" s="230"/>
    </row>
    <row r="1899" spans="1:17">
      <c r="A1899" s="226">
        <v>3110400</v>
      </c>
      <c r="B1899" s="239" t="s">
        <v>2193</v>
      </c>
      <c r="C1899" s="270"/>
      <c r="D1899" s="228"/>
      <c r="E1899" s="228"/>
      <c r="F1899" s="228"/>
      <c r="G1899" s="284"/>
      <c r="H1899" s="284">
        <v>0</v>
      </c>
      <c r="I1899" s="284">
        <f t="shared" si="393"/>
        <v>0</v>
      </c>
      <c r="J1899" s="284"/>
      <c r="K1899" s="228">
        <f t="shared" si="391"/>
        <v>0</v>
      </c>
      <c r="L1899" s="229"/>
      <c r="M1899" s="229"/>
      <c r="N1899" s="230"/>
      <c r="O1899" s="230"/>
      <c r="P1899" s="230">
        <f t="shared" si="390"/>
        <v>0</v>
      </c>
      <c r="Q1899" s="230"/>
    </row>
    <row r="1900" spans="1:17">
      <c r="A1900" s="226">
        <v>3110400</v>
      </c>
      <c r="B1900" s="226" t="s">
        <v>2194</v>
      </c>
      <c r="C1900" s="270" t="s">
        <v>754</v>
      </c>
      <c r="D1900" s="228"/>
      <c r="E1900" s="228"/>
      <c r="F1900" s="228"/>
      <c r="G1900" s="284">
        <v>3000000</v>
      </c>
      <c r="H1900" s="284">
        <v>0</v>
      </c>
      <c r="I1900" s="284">
        <f t="shared" si="393"/>
        <v>3000000</v>
      </c>
      <c r="J1900" s="284"/>
      <c r="K1900" s="228">
        <f t="shared" si="391"/>
        <v>3000000</v>
      </c>
      <c r="L1900" s="229">
        <v>3000000</v>
      </c>
      <c r="M1900" s="229"/>
      <c r="N1900" s="230">
        <f t="shared" si="394"/>
        <v>3000000</v>
      </c>
      <c r="O1900" s="230"/>
      <c r="P1900" s="230">
        <f t="shared" si="390"/>
        <v>3000000</v>
      </c>
      <c r="Q1900" s="230"/>
    </row>
    <row r="1901" spans="1:17">
      <c r="A1901" s="226">
        <v>3110400</v>
      </c>
      <c r="B1901" s="226" t="s">
        <v>2195</v>
      </c>
      <c r="C1901" s="270" t="s">
        <v>754</v>
      </c>
      <c r="D1901" s="228"/>
      <c r="E1901" s="228"/>
      <c r="F1901" s="228"/>
      <c r="G1901" s="284">
        <v>3300000</v>
      </c>
      <c r="H1901" s="284">
        <v>0</v>
      </c>
      <c r="I1901" s="284">
        <f t="shared" si="393"/>
        <v>3300000</v>
      </c>
      <c r="J1901" s="284"/>
      <c r="K1901" s="228">
        <f t="shared" si="391"/>
        <v>3300000</v>
      </c>
      <c r="L1901" s="229">
        <v>3300000</v>
      </c>
      <c r="M1901" s="229"/>
      <c r="N1901" s="230">
        <f t="shared" si="394"/>
        <v>3300000</v>
      </c>
      <c r="O1901" s="230"/>
      <c r="P1901" s="230">
        <f t="shared" si="390"/>
        <v>3300000</v>
      </c>
      <c r="Q1901" s="230"/>
    </row>
    <row r="1902" spans="1:17">
      <c r="A1902" s="485"/>
      <c r="B1902" s="486" t="s">
        <v>2196</v>
      </c>
      <c r="C1902" s="486"/>
      <c r="D1902" s="487" t="e">
        <f>SUM(#REF!)</f>
        <v>#REF!</v>
      </c>
      <c r="E1902" s="487" t="e">
        <f>SUM(#REF!)</f>
        <v>#REF!</v>
      </c>
      <c r="F1902" s="487" t="e">
        <f>SUM(#REF!)</f>
        <v>#REF!</v>
      </c>
      <c r="G1902" s="487">
        <f>SUM(G1893:G1901)</f>
        <v>21400000</v>
      </c>
      <c r="H1902" s="487">
        <v>0</v>
      </c>
      <c r="I1902" s="487">
        <f t="shared" si="393"/>
        <v>21400000</v>
      </c>
      <c r="J1902" s="487">
        <v>0</v>
      </c>
      <c r="K1902" s="487">
        <f>SUM(K1893:K1901)</f>
        <v>21400000</v>
      </c>
      <c r="L1902" s="475">
        <f>SUM(L1893:L1901)</f>
        <v>21400000</v>
      </c>
      <c r="M1902" s="475">
        <f>SUM(M1893:M1901)</f>
        <v>0</v>
      </c>
      <c r="N1902" s="476">
        <f>SUM(N1893:N1901)</f>
        <v>21400000</v>
      </c>
      <c r="O1902" s="476">
        <f>SUM(O1893:O1901)</f>
        <v>0</v>
      </c>
      <c r="P1902" s="476">
        <f t="shared" si="390"/>
        <v>21400000</v>
      </c>
      <c r="Q1902" s="476">
        <f>SUM(Q1894:Q1901)</f>
        <v>0</v>
      </c>
    </row>
    <row r="1903" spans="1:17">
      <c r="A1903" s="226">
        <v>3110400</v>
      </c>
      <c r="B1903" s="488" t="s">
        <v>2197</v>
      </c>
      <c r="C1903" s="270" t="s">
        <v>247</v>
      </c>
      <c r="D1903" s="352"/>
      <c r="E1903" s="352"/>
      <c r="F1903" s="352"/>
      <c r="G1903" s="284">
        <v>4500000</v>
      </c>
      <c r="H1903" s="284">
        <v>0</v>
      </c>
      <c r="I1903" s="284">
        <f t="shared" si="393"/>
        <v>4500000</v>
      </c>
      <c r="J1903" s="284"/>
      <c r="K1903" s="228">
        <f t="shared" si="391"/>
        <v>4500000</v>
      </c>
      <c r="L1903" s="229">
        <v>4500000</v>
      </c>
      <c r="M1903" s="229"/>
      <c r="N1903" s="230">
        <f>SUM(L1903:M1903)</f>
        <v>4500000</v>
      </c>
      <c r="O1903" s="230"/>
      <c r="P1903" s="230">
        <f t="shared" si="390"/>
        <v>4500000</v>
      </c>
      <c r="Q1903" s="230"/>
    </row>
    <row r="1904" spans="1:17">
      <c r="A1904" s="226">
        <v>3110400</v>
      </c>
      <c r="B1904" s="488" t="s">
        <v>2198</v>
      </c>
      <c r="C1904" s="270" t="s">
        <v>247</v>
      </c>
      <c r="D1904" s="352"/>
      <c r="E1904" s="352"/>
      <c r="F1904" s="352"/>
      <c r="G1904" s="284">
        <v>4000000</v>
      </c>
      <c r="H1904" s="284">
        <v>0</v>
      </c>
      <c r="I1904" s="284">
        <f t="shared" si="393"/>
        <v>4000000</v>
      </c>
      <c r="J1904" s="284"/>
      <c r="K1904" s="228">
        <f t="shared" si="391"/>
        <v>4000000</v>
      </c>
      <c r="L1904" s="229">
        <v>4000000</v>
      </c>
      <c r="M1904" s="229"/>
      <c r="N1904" s="230">
        <f t="shared" ref="N1904:N1910" si="395">SUM(L1904:M1904)</f>
        <v>4000000</v>
      </c>
      <c r="O1904" s="230"/>
      <c r="P1904" s="230">
        <f t="shared" si="390"/>
        <v>4000000</v>
      </c>
      <c r="Q1904" s="230"/>
    </row>
    <row r="1905" spans="1:17">
      <c r="A1905" s="226">
        <v>3110400</v>
      </c>
      <c r="B1905" s="488" t="s">
        <v>2199</v>
      </c>
      <c r="C1905" s="270" t="s">
        <v>247</v>
      </c>
      <c r="D1905" s="352"/>
      <c r="E1905" s="352"/>
      <c r="F1905" s="352"/>
      <c r="G1905" s="284">
        <v>4000000</v>
      </c>
      <c r="H1905" s="284">
        <v>0</v>
      </c>
      <c r="I1905" s="284">
        <f t="shared" si="393"/>
        <v>4000000</v>
      </c>
      <c r="J1905" s="284"/>
      <c r="K1905" s="228">
        <f t="shared" si="391"/>
        <v>4000000</v>
      </c>
      <c r="L1905" s="229">
        <v>4000000</v>
      </c>
      <c r="M1905" s="229"/>
      <c r="N1905" s="230">
        <f t="shared" si="395"/>
        <v>4000000</v>
      </c>
      <c r="O1905" s="230"/>
      <c r="P1905" s="230">
        <f t="shared" si="390"/>
        <v>4000000</v>
      </c>
      <c r="Q1905" s="230"/>
    </row>
    <row r="1906" spans="1:17">
      <c r="A1906" s="226">
        <v>3110400</v>
      </c>
      <c r="B1906" s="324" t="s">
        <v>2200</v>
      </c>
      <c r="C1906" s="270" t="s">
        <v>247</v>
      </c>
      <c r="D1906" s="352"/>
      <c r="E1906" s="352"/>
      <c r="F1906" s="352"/>
      <c r="G1906" s="284">
        <v>4500000</v>
      </c>
      <c r="H1906" s="284">
        <v>0</v>
      </c>
      <c r="I1906" s="284">
        <f t="shared" si="393"/>
        <v>4500000</v>
      </c>
      <c r="J1906" s="284"/>
      <c r="K1906" s="228">
        <f t="shared" si="391"/>
        <v>4500000</v>
      </c>
      <c r="L1906" s="229">
        <v>4500000</v>
      </c>
      <c r="M1906" s="229"/>
      <c r="N1906" s="230">
        <f t="shared" si="395"/>
        <v>4500000</v>
      </c>
      <c r="O1906" s="230"/>
      <c r="P1906" s="230">
        <f t="shared" si="390"/>
        <v>4500000</v>
      </c>
      <c r="Q1906" s="230"/>
    </row>
    <row r="1907" spans="1:17">
      <c r="A1907" s="226">
        <v>3110400</v>
      </c>
      <c r="B1907" s="488" t="s">
        <v>2201</v>
      </c>
      <c r="C1907" s="270" t="s">
        <v>247</v>
      </c>
      <c r="D1907" s="352"/>
      <c r="E1907" s="352"/>
      <c r="F1907" s="352"/>
      <c r="G1907" s="284">
        <v>4500000</v>
      </c>
      <c r="H1907" s="284">
        <v>0</v>
      </c>
      <c r="I1907" s="284">
        <f t="shared" si="393"/>
        <v>4500000</v>
      </c>
      <c r="J1907" s="284"/>
      <c r="K1907" s="228">
        <f t="shared" si="391"/>
        <v>4500000</v>
      </c>
      <c r="L1907" s="229">
        <v>4500000</v>
      </c>
      <c r="M1907" s="229"/>
      <c r="N1907" s="230">
        <f t="shared" si="395"/>
        <v>4500000</v>
      </c>
      <c r="O1907" s="230"/>
      <c r="P1907" s="230">
        <f t="shared" si="390"/>
        <v>4500000</v>
      </c>
      <c r="Q1907" s="230"/>
    </row>
    <row r="1908" spans="1:17">
      <c r="A1908" s="226">
        <v>3110400</v>
      </c>
      <c r="B1908" s="488" t="s">
        <v>2202</v>
      </c>
      <c r="C1908" s="270" t="s">
        <v>247</v>
      </c>
      <c r="D1908" s="352"/>
      <c r="E1908" s="352"/>
      <c r="F1908" s="352"/>
      <c r="G1908" s="284">
        <v>3500000</v>
      </c>
      <c r="H1908" s="284">
        <v>0</v>
      </c>
      <c r="I1908" s="284">
        <f t="shared" si="393"/>
        <v>3500000</v>
      </c>
      <c r="J1908" s="284"/>
      <c r="K1908" s="228">
        <f t="shared" si="391"/>
        <v>3500000</v>
      </c>
      <c r="L1908" s="229">
        <v>3500000</v>
      </c>
      <c r="M1908" s="229"/>
      <c r="N1908" s="230">
        <f t="shared" si="395"/>
        <v>3500000</v>
      </c>
      <c r="O1908" s="230"/>
      <c r="P1908" s="230">
        <f t="shared" si="390"/>
        <v>3500000</v>
      </c>
      <c r="Q1908" s="230"/>
    </row>
    <row r="1909" spans="1:17">
      <c r="A1909" s="226">
        <v>3110400</v>
      </c>
      <c r="B1909" s="352" t="s">
        <v>2203</v>
      </c>
      <c r="C1909" s="270" t="s">
        <v>247</v>
      </c>
      <c r="D1909" s="352"/>
      <c r="E1909" s="352"/>
      <c r="F1909" s="352"/>
      <c r="G1909" s="284">
        <v>3000000</v>
      </c>
      <c r="H1909" s="284">
        <v>0</v>
      </c>
      <c r="I1909" s="284">
        <f t="shared" si="393"/>
        <v>3000000</v>
      </c>
      <c r="J1909" s="284"/>
      <c r="K1909" s="228">
        <f t="shared" si="391"/>
        <v>3000000</v>
      </c>
      <c r="L1909" s="229">
        <v>3000000</v>
      </c>
      <c r="M1909" s="229"/>
      <c r="N1909" s="230">
        <f t="shared" si="395"/>
        <v>3000000</v>
      </c>
      <c r="O1909" s="230"/>
      <c r="P1909" s="230">
        <f t="shared" si="390"/>
        <v>3000000</v>
      </c>
      <c r="Q1909" s="230"/>
    </row>
    <row r="1910" spans="1:17">
      <c r="A1910" s="226">
        <v>3110400</v>
      </c>
      <c r="B1910" s="352" t="s">
        <v>2204</v>
      </c>
      <c r="C1910" s="270" t="s">
        <v>247</v>
      </c>
      <c r="D1910" s="352"/>
      <c r="E1910" s="352"/>
      <c r="F1910" s="352"/>
      <c r="G1910" s="284">
        <v>2500000</v>
      </c>
      <c r="H1910" s="284">
        <v>0</v>
      </c>
      <c r="I1910" s="284">
        <f t="shared" si="393"/>
        <v>2500000</v>
      </c>
      <c r="J1910" s="284"/>
      <c r="K1910" s="228">
        <f t="shared" si="391"/>
        <v>2500000</v>
      </c>
      <c r="L1910" s="229">
        <v>2500000</v>
      </c>
      <c r="M1910" s="229"/>
      <c r="N1910" s="230">
        <f t="shared" si="395"/>
        <v>2500000</v>
      </c>
      <c r="O1910" s="230"/>
      <c r="P1910" s="230">
        <f t="shared" si="390"/>
        <v>2500000</v>
      </c>
      <c r="Q1910" s="230"/>
    </row>
    <row r="1911" spans="1:17">
      <c r="A1911" s="226">
        <v>3110400</v>
      </c>
      <c r="B1911" s="352" t="s">
        <v>2205</v>
      </c>
      <c r="C1911" s="270" t="s">
        <v>247</v>
      </c>
      <c r="D1911" s="352"/>
      <c r="E1911" s="352"/>
      <c r="F1911" s="352"/>
      <c r="G1911" s="284"/>
      <c r="H1911" s="284"/>
      <c r="I1911" s="284">
        <v>0</v>
      </c>
      <c r="J1911" s="284">
        <v>2400000</v>
      </c>
      <c r="K1911" s="228">
        <f t="shared" si="391"/>
        <v>2400000</v>
      </c>
      <c r="L1911" s="229"/>
      <c r="M1911" s="229">
        <v>2398667</v>
      </c>
      <c r="N1911" s="230">
        <f t="shared" ref="N1911" si="396">SUM(L1911:M1911)</f>
        <v>2398667</v>
      </c>
      <c r="O1911" s="230"/>
      <c r="P1911" s="230">
        <f t="shared" si="390"/>
        <v>2398667</v>
      </c>
      <c r="Q1911" s="230"/>
    </row>
    <row r="1912" spans="1:17">
      <c r="A1912" s="485"/>
      <c r="B1912" s="486" t="s">
        <v>2206</v>
      </c>
      <c r="C1912" s="486"/>
      <c r="D1912" s="487" t="e">
        <f>SUM(#REF!)</f>
        <v>#REF!</v>
      </c>
      <c r="E1912" s="487" t="e">
        <f>SUM(#REF!)</f>
        <v>#REF!</v>
      </c>
      <c r="F1912" s="487" t="e">
        <f>SUM(#REF!)</f>
        <v>#REF!</v>
      </c>
      <c r="G1912" s="487">
        <f>SUM(G1903:G1910)</f>
        <v>30500000</v>
      </c>
      <c r="H1912" s="487">
        <v>0</v>
      </c>
      <c r="I1912" s="487">
        <f t="shared" ref="I1912:O1912" si="397">SUM(I1903:I1911)</f>
        <v>30500000</v>
      </c>
      <c r="J1912" s="487">
        <f t="shared" si="397"/>
        <v>2400000</v>
      </c>
      <c r="K1912" s="487">
        <f t="shared" si="397"/>
        <v>32900000</v>
      </c>
      <c r="L1912" s="475">
        <f t="shared" si="397"/>
        <v>30500000</v>
      </c>
      <c r="M1912" s="475">
        <f t="shared" si="397"/>
        <v>2398667</v>
      </c>
      <c r="N1912" s="476">
        <f t="shared" si="397"/>
        <v>32898667</v>
      </c>
      <c r="O1912" s="476">
        <f t="shared" si="397"/>
        <v>0</v>
      </c>
      <c r="P1912" s="476">
        <f t="shared" si="390"/>
        <v>32898667</v>
      </c>
      <c r="Q1912" s="476">
        <f>SUM(Q1903:Q1911)</f>
        <v>0</v>
      </c>
    </row>
    <row r="1913" spans="1:17">
      <c r="A1913" s="226">
        <v>3110400</v>
      </c>
      <c r="B1913" s="226" t="s">
        <v>2207</v>
      </c>
      <c r="C1913" s="225" t="s">
        <v>2208</v>
      </c>
      <c r="D1913" s="228">
        <v>2500000</v>
      </c>
      <c r="E1913" s="228">
        <v>-691739</v>
      </c>
      <c r="F1913" s="228">
        <f t="shared" ref="F1913:F1914" si="398">SUM(D1913:E1913)</f>
        <v>1808261</v>
      </c>
      <c r="G1913" s="228">
        <v>1808261</v>
      </c>
      <c r="H1913" s="228">
        <v>0</v>
      </c>
      <c r="I1913" s="228">
        <f t="shared" si="393"/>
        <v>1808261</v>
      </c>
      <c r="J1913" s="228"/>
      <c r="K1913" s="228">
        <f t="shared" si="391"/>
        <v>1808261</v>
      </c>
      <c r="L1913" s="229">
        <v>1795568</v>
      </c>
      <c r="M1913" s="229"/>
      <c r="N1913" s="230">
        <f t="shared" ref="N1913:N1915" si="399">SUM(L1913:M1913)</f>
        <v>1795568</v>
      </c>
      <c r="O1913" s="230"/>
      <c r="P1913" s="230">
        <f t="shared" si="390"/>
        <v>1795568</v>
      </c>
      <c r="Q1913" s="230"/>
    </row>
    <row r="1914" spans="1:17">
      <c r="A1914" s="226">
        <v>3110400</v>
      </c>
      <c r="B1914" s="226" t="s">
        <v>2209</v>
      </c>
      <c r="C1914" s="225" t="s">
        <v>2208</v>
      </c>
      <c r="D1914" s="228">
        <v>1500000</v>
      </c>
      <c r="E1914" s="228">
        <v>22031</v>
      </c>
      <c r="F1914" s="228">
        <f t="shared" si="398"/>
        <v>1522031</v>
      </c>
      <c r="G1914" s="228">
        <v>1522031</v>
      </c>
      <c r="H1914" s="228">
        <v>0</v>
      </c>
      <c r="I1914" s="228">
        <f t="shared" si="393"/>
        <v>1522031</v>
      </c>
      <c r="J1914" s="228"/>
      <c r="K1914" s="228">
        <f t="shared" si="391"/>
        <v>1522031</v>
      </c>
      <c r="L1914" s="229">
        <v>1520760</v>
      </c>
      <c r="M1914" s="229"/>
      <c r="N1914" s="230">
        <f t="shared" si="399"/>
        <v>1520760</v>
      </c>
      <c r="O1914" s="230"/>
      <c r="P1914" s="230">
        <f t="shared" si="390"/>
        <v>1520760</v>
      </c>
      <c r="Q1914" s="230"/>
    </row>
    <row r="1915" spans="1:17">
      <c r="A1915" s="226">
        <v>3110400</v>
      </c>
      <c r="B1915" s="226" t="s">
        <v>2210</v>
      </c>
      <c r="C1915" s="225" t="s">
        <v>2208</v>
      </c>
      <c r="D1915" s="352"/>
      <c r="E1915" s="352"/>
      <c r="F1915" s="352"/>
      <c r="G1915" s="284">
        <v>4700000</v>
      </c>
      <c r="H1915" s="284">
        <v>0</v>
      </c>
      <c r="I1915" s="284">
        <f t="shared" si="393"/>
        <v>4700000</v>
      </c>
      <c r="J1915" s="284"/>
      <c r="K1915" s="228">
        <v>0</v>
      </c>
      <c r="L1915" s="229">
        <v>3000000</v>
      </c>
      <c r="M1915" s="229"/>
      <c r="N1915" s="230">
        <f t="shared" si="399"/>
        <v>3000000</v>
      </c>
      <c r="O1915" s="230"/>
      <c r="P1915" s="230">
        <f t="shared" si="390"/>
        <v>3000000</v>
      </c>
      <c r="Q1915" s="230">
        <v>3000000</v>
      </c>
    </row>
    <row r="1916" spans="1:17">
      <c r="A1916" s="226">
        <v>3110400</v>
      </c>
      <c r="B1916" s="226" t="s">
        <v>2211</v>
      </c>
      <c r="C1916" s="484" t="s">
        <v>2208</v>
      </c>
      <c r="D1916" s="352"/>
      <c r="E1916" s="352"/>
      <c r="F1916" s="352"/>
      <c r="G1916" s="284"/>
      <c r="H1916" s="284"/>
      <c r="I1916" s="284"/>
      <c r="J1916" s="284"/>
      <c r="K1916" s="228"/>
      <c r="L1916" s="229"/>
      <c r="M1916" s="229"/>
      <c r="N1916" s="230"/>
      <c r="O1916" s="230"/>
      <c r="P1916" s="230"/>
      <c r="Q1916" s="230">
        <v>2000000</v>
      </c>
    </row>
    <row r="1917" spans="1:17">
      <c r="A1917" s="485"/>
      <c r="B1917" s="486" t="s">
        <v>2212</v>
      </c>
      <c r="C1917" s="486"/>
      <c r="D1917" s="487">
        <f>SUM(D1913:D1914)</f>
        <v>4000000</v>
      </c>
      <c r="E1917" s="487">
        <f>SUM(E1913:E1914)</f>
        <v>-669708</v>
      </c>
      <c r="F1917" s="487">
        <f>SUM(F1913:F1914)</f>
        <v>3330292</v>
      </c>
      <c r="G1917" s="487">
        <f>SUM(G1913:G1915)</f>
        <v>8030292</v>
      </c>
      <c r="H1917" s="487">
        <v>0</v>
      </c>
      <c r="I1917" s="487">
        <f t="shared" ref="I1917:I1929" si="400">G1917+H1917</f>
        <v>8030292</v>
      </c>
      <c r="J1917" s="487">
        <v>0</v>
      </c>
      <c r="K1917" s="487">
        <f>SUM(K1913:K1915)</f>
        <v>3330292</v>
      </c>
      <c r="L1917" s="475">
        <f>SUM(L1913:L1915)</f>
        <v>6316328</v>
      </c>
      <c r="M1917" s="475">
        <f>SUM(M1913:M1915)</f>
        <v>0</v>
      </c>
      <c r="N1917" s="476">
        <f>SUM(N1913:N1915)</f>
        <v>6316328</v>
      </c>
      <c r="O1917" s="476">
        <f>SUM(O1913:O1915)</f>
        <v>0</v>
      </c>
      <c r="P1917" s="476">
        <f t="shared" ref="P1917:P1929" si="401">SUM(N1917,O1917)</f>
        <v>6316328</v>
      </c>
      <c r="Q1917" s="476">
        <f>SUM(Q1913:Q1916)</f>
        <v>5000000</v>
      </c>
    </row>
    <row r="1918" spans="1:17">
      <c r="A1918" s="226">
        <v>3110400</v>
      </c>
      <c r="B1918" s="226" t="s">
        <v>2213</v>
      </c>
      <c r="C1918" s="225" t="s">
        <v>2214</v>
      </c>
      <c r="D1918" s="228">
        <v>2000000</v>
      </c>
      <c r="E1918" s="228"/>
      <c r="F1918" s="228">
        <f t="shared" ref="F1918" si="402">SUM(D1918:E1918)</f>
        <v>2000000</v>
      </c>
      <c r="G1918" s="228">
        <v>2000000</v>
      </c>
      <c r="H1918" s="228">
        <v>0</v>
      </c>
      <c r="I1918" s="228">
        <f t="shared" si="400"/>
        <v>2000000</v>
      </c>
      <c r="J1918" s="228"/>
      <c r="K1918" s="228">
        <f t="shared" ref="K1918:K1925" si="403">I1918+J1918</f>
        <v>2000000</v>
      </c>
      <c r="L1918" s="229">
        <v>2000000</v>
      </c>
      <c r="M1918" s="229"/>
      <c r="N1918" s="230">
        <f>SUM(L1918:M1918)</f>
        <v>2000000</v>
      </c>
      <c r="O1918" s="230"/>
      <c r="P1918" s="230">
        <f t="shared" si="401"/>
        <v>2000000</v>
      </c>
      <c r="Q1918" s="230"/>
    </row>
    <row r="1919" spans="1:17">
      <c r="A1919" s="226">
        <v>3110400</v>
      </c>
      <c r="B1919" s="488" t="s">
        <v>2215</v>
      </c>
      <c r="C1919" s="270" t="s">
        <v>409</v>
      </c>
      <c r="D1919" s="352"/>
      <c r="E1919" s="352"/>
      <c r="F1919" s="352"/>
      <c r="G1919" s="284">
        <v>2450000</v>
      </c>
      <c r="H1919" s="284">
        <v>0</v>
      </c>
      <c r="I1919" s="284">
        <f t="shared" si="400"/>
        <v>2450000</v>
      </c>
      <c r="J1919" s="284"/>
      <c r="K1919" s="228">
        <f t="shared" si="403"/>
        <v>2450000</v>
      </c>
      <c r="L1919" s="229">
        <v>2450000</v>
      </c>
      <c r="M1919" s="229"/>
      <c r="N1919" s="230">
        <f t="shared" ref="N1919:N1925" si="404">SUM(L1919:M1919)</f>
        <v>2450000</v>
      </c>
      <c r="O1919" s="230"/>
      <c r="P1919" s="230">
        <f t="shared" si="401"/>
        <v>2450000</v>
      </c>
      <c r="Q1919" s="230"/>
    </row>
    <row r="1920" spans="1:17">
      <c r="A1920" s="226">
        <v>3110400</v>
      </c>
      <c r="B1920" s="488" t="s">
        <v>2216</v>
      </c>
      <c r="C1920" s="270" t="s">
        <v>409</v>
      </c>
      <c r="D1920" s="352"/>
      <c r="E1920" s="352"/>
      <c r="F1920" s="352"/>
      <c r="G1920" s="284">
        <v>3000000</v>
      </c>
      <c r="H1920" s="284">
        <v>0</v>
      </c>
      <c r="I1920" s="284">
        <f t="shared" si="400"/>
        <v>3000000</v>
      </c>
      <c r="J1920" s="284"/>
      <c r="K1920" s="228">
        <f t="shared" si="403"/>
        <v>3000000</v>
      </c>
      <c r="L1920" s="229">
        <v>3000000</v>
      </c>
      <c r="M1920" s="229"/>
      <c r="N1920" s="230">
        <f t="shared" si="404"/>
        <v>3000000</v>
      </c>
      <c r="O1920" s="230"/>
      <c r="P1920" s="230">
        <f t="shared" si="401"/>
        <v>3000000</v>
      </c>
      <c r="Q1920" s="230"/>
    </row>
    <row r="1921" spans="1:17">
      <c r="A1921" s="226">
        <v>3110400</v>
      </c>
      <c r="B1921" s="488" t="s">
        <v>2217</v>
      </c>
      <c r="C1921" s="270" t="s">
        <v>409</v>
      </c>
      <c r="D1921" s="352"/>
      <c r="E1921" s="352"/>
      <c r="F1921" s="352"/>
      <c r="G1921" s="284">
        <v>2500000</v>
      </c>
      <c r="H1921" s="284">
        <v>0</v>
      </c>
      <c r="I1921" s="284">
        <f t="shared" si="400"/>
        <v>2500000</v>
      </c>
      <c r="J1921" s="284"/>
      <c r="K1921" s="228">
        <f t="shared" si="403"/>
        <v>2500000</v>
      </c>
      <c r="L1921" s="229">
        <v>2500000</v>
      </c>
      <c r="M1921" s="229"/>
      <c r="N1921" s="230">
        <f t="shared" si="404"/>
        <v>2500000</v>
      </c>
      <c r="O1921" s="230"/>
      <c r="P1921" s="230">
        <f t="shared" si="401"/>
        <v>2500000</v>
      </c>
      <c r="Q1921" s="230"/>
    </row>
    <row r="1922" spans="1:17">
      <c r="A1922" s="226">
        <v>3110400</v>
      </c>
      <c r="B1922" s="488" t="s">
        <v>2218</v>
      </c>
      <c r="C1922" s="270" t="s">
        <v>409</v>
      </c>
      <c r="D1922" s="352"/>
      <c r="E1922" s="352"/>
      <c r="F1922" s="352"/>
      <c r="G1922" s="284">
        <v>2500000</v>
      </c>
      <c r="H1922" s="284">
        <v>0</v>
      </c>
      <c r="I1922" s="284">
        <f t="shared" si="400"/>
        <v>2500000</v>
      </c>
      <c r="J1922" s="284"/>
      <c r="K1922" s="228">
        <f t="shared" si="403"/>
        <v>2500000</v>
      </c>
      <c r="L1922" s="229">
        <v>2500000</v>
      </c>
      <c r="M1922" s="229"/>
      <c r="N1922" s="230">
        <f t="shared" si="404"/>
        <v>2500000</v>
      </c>
      <c r="O1922" s="230"/>
      <c r="P1922" s="230">
        <f t="shared" si="401"/>
        <v>2500000</v>
      </c>
      <c r="Q1922" s="230"/>
    </row>
    <row r="1923" spans="1:17">
      <c r="A1923" s="226">
        <v>3110400</v>
      </c>
      <c r="B1923" s="488" t="s">
        <v>2219</v>
      </c>
      <c r="C1923" s="270" t="s">
        <v>409</v>
      </c>
      <c r="D1923" s="352"/>
      <c r="E1923" s="352"/>
      <c r="F1923" s="352"/>
      <c r="G1923" s="284">
        <v>3000000</v>
      </c>
      <c r="H1923" s="284">
        <v>0</v>
      </c>
      <c r="I1923" s="284">
        <f t="shared" si="400"/>
        <v>3000000</v>
      </c>
      <c r="J1923" s="284"/>
      <c r="K1923" s="228">
        <f t="shared" si="403"/>
        <v>3000000</v>
      </c>
      <c r="L1923" s="229">
        <v>3000000</v>
      </c>
      <c r="M1923" s="229"/>
      <c r="N1923" s="230">
        <f t="shared" si="404"/>
        <v>3000000</v>
      </c>
      <c r="O1923" s="230"/>
      <c r="P1923" s="230">
        <f t="shared" si="401"/>
        <v>3000000</v>
      </c>
      <c r="Q1923" s="230"/>
    </row>
    <row r="1924" spans="1:17">
      <c r="A1924" s="226">
        <v>3110400</v>
      </c>
      <c r="B1924" s="488" t="s">
        <v>2220</v>
      </c>
      <c r="C1924" s="270" t="s">
        <v>409</v>
      </c>
      <c r="D1924" s="352"/>
      <c r="E1924" s="352"/>
      <c r="F1924" s="352"/>
      <c r="G1924" s="284">
        <v>2000000</v>
      </c>
      <c r="H1924" s="284">
        <v>0</v>
      </c>
      <c r="I1924" s="284">
        <f t="shared" si="400"/>
        <v>2000000</v>
      </c>
      <c r="J1924" s="284"/>
      <c r="K1924" s="228">
        <f t="shared" si="403"/>
        <v>2000000</v>
      </c>
      <c r="L1924" s="229">
        <v>2000000</v>
      </c>
      <c r="M1924" s="229"/>
      <c r="N1924" s="230">
        <f t="shared" si="404"/>
        <v>2000000</v>
      </c>
      <c r="O1924" s="230"/>
      <c r="P1924" s="230">
        <f t="shared" si="401"/>
        <v>2000000</v>
      </c>
      <c r="Q1924" s="230"/>
    </row>
    <row r="1925" spans="1:17">
      <c r="A1925" s="226">
        <v>3110400</v>
      </c>
      <c r="B1925" s="488" t="s">
        <v>2221</v>
      </c>
      <c r="C1925" s="270" t="s">
        <v>409</v>
      </c>
      <c r="D1925" s="352"/>
      <c r="E1925" s="352"/>
      <c r="F1925" s="352"/>
      <c r="G1925" s="284">
        <v>2000000</v>
      </c>
      <c r="H1925" s="284">
        <v>0</v>
      </c>
      <c r="I1925" s="284">
        <f t="shared" si="400"/>
        <v>2000000</v>
      </c>
      <c r="J1925" s="284"/>
      <c r="K1925" s="228">
        <f t="shared" si="403"/>
        <v>2000000</v>
      </c>
      <c r="L1925" s="229">
        <v>2000000</v>
      </c>
      <c r="M1925" s="229"/>
      <c r="N1925" s="230">
        <f t="shared" si="404"/>
        <v>2000000</v>
      </c>
      <c r="O1925" s="230"/>
      <c r="P1925" s="230">
        <f t="shared" si="401"/>
        <v>2000000</v>
      </c>
      <c r="Q1925" s="230"/>
    </row>
    <row r="1926" spans="1:17">
      <c r="A1926" s="485"/>
      <c r="B1926" s="486" t="s">
        <v>2222</v>
      </c>
      <c r="C1926" s="486"/>
      <c r="D1926" s="487">
        <f>SUM(D1918:D1918)</f>
        <v>2000000</v>
      </c>
      <c r="E1926" s="487">
        <f>SUM(E1918:E1918)</f>
        <v>0</v>
      </c>
      <c r="F1926" s="487">
        <f>SUM(F1918:F1918)</f>
        <v>2000000</v>
      </c>
      <c r="G1926" s="487">
        <f>SUM(G1918:G1925)</f>
        <v>19450000</v>
      </c>
      <c r="H1926" s="487">
        <v>0</v>
      </c>
      <c r="I1926" s="487">
        <f t="shared" si="400"/>
        <v>19450000</v>
      </c>
      <c r="J1926" s="487">
        <f t="shared" ref="J1926:O1926" si="405">SUM(J1918:J1925)</f>
        <v>0</v>
      </c>
      <c r="K1926" s="487">
        <f t="shared" si="405"/>
        <v>19450000</v>
      </c>
      <c r="L1926" s="475">
        <f t="shared" si="405"/>
        <v>19450000</v>
      </c>
      <c r="M1926" s="475">
        <f t="shared" si="405"/>
        <v>0</v>
      </c>
      <c r="N1926" s="476">
        <f t="shared" si="405"/>
        <v>19450000</v>
      </c>
      <c r="O1926" s="476">
        <f t="shared" si="405"/>
        <v>0</v>
      </c>
      <c r="P1926" s="476">
        <f t="shared" si="401"/>
        <v>19450000</v>
      </c>
      <c r="Q1926" s="476">
        <f>SUM(Q1918:Q1925)</f>
        <v>0</v>
      </c>
    </row>
    <row r="1927" spans="1:17">
      <c r="A1927" s="226">
        <v>3110400</v>
      </c>
      <c r="B1927" s="488" t="s">
        <v>2223</v>
      </c>
      <c r="C1927" s="270" t="s">
        <v>245</v>
      </c>
      <c r="D1927" s="352"/>
      <c r="E1927" s="352"/>
      <c r="F1927" s="352"/>
      <c r="G1927" s="284">
        <v>2500000</v>
      </c>
      <c r="H1927" s="284">
        <v>0</v>
      </c>
      <c r="I1927" s="284">
        <f t="shared" si="400"/>
        <v>2500000</v>
      </c>
      <c r="J1927" s="284"/>
      <c r="K1927" s="228">
        <f t="shared" ref="K1927:K1929" si="406">I1927+J1927</f>
        <v>2500000</v>
      </c>
      <c r="L1927" s="229">
        <v>0</v>
      </c>
      <c r="M1927" s="229">
        <v>2498574</v>
      </c>
      <c r="N1927" s="230">
        <f t="shared" ref="N1927:N1928" si="407">SUM(L1927:M1927)</f>
        <v>2498574</v>
      </c>
      <c r="O1927" s="230"/>
      <c r="P1927" s="230">
        <f t="shared" si="401"/>
        <v>2498574</v>
      </c>
      <c r="Q1927" s="230"/>
    </row>
    <row r="1928" spans="1:17">
      <c r="A1928" s="226">
        <v>3110400</v>
      </c>
      <c r="B1928" s="488" t="s">
        <v>2224</v>
      </c>
      <c r="C1928" s="270" t="s">
        <v>245</v>
      </c>
      <c r="D1928" s="352"/>
      <c r="E1928" s="352"/>
      <c r="F1928" s="352"/>
      <c r="G1928" s="284">
        <v>1500000</v>
      </c>
      <c r="H1928" s="284">
        <v>0</v>
      </c>
      <c r="I1928" s="284">
        <f t="shared" si="400"/>
        <v>1500000</v>
      </c>
      <c r="J1928" s="284"/>
      <c r="K1928" s="228">
        <f t="shared" si="406"/>
        <v>1500000</v>
      </c>
      <c r="L1928" s="229">
        <v>1500000</v>
      </c>
      <c r="M1928" s="229"/>
      <c r="N1928" s="230">
        <f t="shared" si="407"/>
        <v>1500000</v>
      </c>
      <c r="O1928" s="230"/>
      <c r="P1928" s="230">
        <f t="shared" si="401"/>
        <v>1500000</v>
      </c>
      <c r="Q1928" s="230">
        <v>1500000</v>
      </c>
    </row>
    <row r="1929" spans="1:17">
      <c r="A1929" s="226">
        <v>3110400</v>
      </c>
      <c r="B1929" s="488" t="s">
        <v>2225</v>
      </c>
      <c r="C1929" s="270" t="s">
        <v>245</v>
      </c>
      <c r="D1929" s="352"/>
      <c r="E1929" s="352"/>
      <c r="F1929" s="352"/>
      <c r="G1929" s="284">
        <v>0</v>
      </c>
      <c r="H1929" s="284">
        <v>3000000</v>
      </c>
      <c r="I1929" s="284">
        <f t="shared" si="400"/>
        <v>3000000</v>
      </c>
      <c r="J1929" s="284"/>
      <c r="K1929" s="228">
        <f t="shared" si="406"/>
        <v>3000000</v>
      </c>
      <c r="L1929" s="229">
        <v>2963220</v>
      </c>
      <c r="M1929" s="229"/>
      <c r="N1929" s="230">
        <v>2963220</v>
      </c>
      <c r="O1929" s="230"/>
      <c r="P1929" s="230">
        <f t="shared" si="401"/>
        <v>2963220</v>
      </c>
      <c r="Q1929" s="230"/>
    </row>
    <row r="1930" spans="1:17">
      <c r="A1930" s="226">
        <v>3110400</v>
      </c>
      <c r="B1930" s="483" t="s">
        <v>2226</v>
      </c>
      <c r="C1930" s="483" t="s">
        <v>245</v>
      </c>
      <c r="D1930" s="352"/>
      <c r="E1930" s="352"/>
      <c r="F1930" s="352"/>
      <c r="G1930" s="284"/>
      <c r="H1930" s="284"/>
      <c r="I1930" s="284"/>
      <c r="J1930" s="284"/>
      <c r="K1930" s="228"/>
      <c r="L1930" s="229"/>
      <c r="M1930" s="229"/>
      <c r="N1930" s="230"/>
      <c r="O1930" s="230"/>
      <c r="P1930" s="230"/>
      <c r="Q1930" s="230">
        <v>2500000</v>
      </c>
    </row>
    <row r="1931" spans="1:17">
      <c r="A1931" s="485"/>
      <c r="B1931" s="486" t="s">
        <v>2227</v>
      </c>
      <c r="C1931" s="486"/>
      <c r="D1931" s="486" t="e">
        <f>SUM(#REF!)</f>
        <v>#REF!</v>
      </c>
      <c r="E1931" s="486" t="e">
        <f>SUM(#REF!)</f>
        <v>#REF!</v>
      </c>
      <c r="F1931" s="486" t="e">
        <f>SUM(#REF!)</f>
        <v>#REF!</v>
      </c>
      <c r="G1931" s="486">
        <f t="shared" ref="G1931:N1931" si="408">SUM(G1927:G1929)</f>
        <v>4000000</v>
      </c>
      <c r="H1931" s="486">
        <f t="shared" si="408"/>
        <v>3000000</v>
      </c>
      <c r="I1931" s="486">
        <f t="shared" si="408"/>
        <v>7000000</v>
      </c>
      <c r="J1931" s="486">
        <f t="shared" si="408"/>
        <v>0</v>
      </c>
      <c r="K1931" s="486">
        <f t="shared" si="408"/>
        <v>7000000</v>
      </c>
      <c r="L1931" s="490">
        <f t="shared" si="408"/>
        <v>4463220</v>
      </c>
      <c r="M1931" s="490">
        <f t="shared" si="408"/>
        <v>2498574</v>
      </c>
      <c r="N1931" s="491">
        <f t="shared" si="408"/>
        <v>6961794</v>
      </c>
      <c r="O1931" s="491">
        <f t="shared" ref="O1931" si="409">SUM(O1927:O1929)</f>
        <v>0</v>
      </c>
      <c r="P1931" s="491">
        <f>SUM(N1931,O1931)</f>
        <v>6961794</v>
      </c>
      <c r="Q1931" s="491">
        <f>SUM(Q1927:Q1930)</f>
        <v>4000000</v>
      </c>
    </row>
    <row r="1932" spans="1:17">
      <c r="A1932" s="263"/>
      <c r="B1932" s="290" t="s">
        <v>2228</v>
      </c>
      <c r="C1932" s="290"/>
      <c r="D1932" s="265" t="e">
        <f>D1931+D1926+D1917+D1912+D1902+D1892+D1884+D1870+D1868+D1861+D1855+D1849+D1845+D1830+D1823+D1811+D1805+D1795+D1790+D1784+D1776+D1767+D1762+D1760+D1750+D1745+D1743+D1736+D1724+D1722+D1715+D1706+D1703+D1692+D1687+D1675+D1673+D1670+D1658+D1655+D1649+D1647+D1643+D1633+D1624+D1598</f>
        <v>#REF!</v>
      </c>
      <c r="E1932" s="265" t="e">
        <f>E1931+E1926+E1917+E1912+E1902+E1892+E1884+E1870+E1868+E1861+E1855+E1849+E1845+E1830+E1823+E1811+E1805+E1795+E1790+E1784+E1776+E1767+E1762+E1760+E1750+E1745+E1743+E1736+E1724+E1722+E1715+E1706+E1703+E1692+E1687+E1675+E1673+E1670+E1658+E1655+E1649+E1647+E1643+E1633+E1624+E1598</f>
        <v>#REF!</v>
      </c>
      <c r="F1932" s="265" t="e">
        <f>F1931+F1926+F1917+F1912+F1902+F1892+F1884+F1870+F1868+F1861+F1855+F1849+F1845+F1830+F1823+F1811+F1805+F1795+F1790+F1784+F1776+F1767+F1762+F1760+F1750+F1745+F1743+F1736+F1724+F1722+F1715+F1706+F1703+F1692+F1687+F1675+F1673+F1670+F1658+F1655+F1649+F1647+F1643+F1633+F1624+F1598</f>
        <v>#REF!</v>
      </c>
      <c r="G1932" s="265">
        <f>G1931+G1926+G1917+G1912+G1902+G1892+G1884+G1870+G1868+G1861+G1855+G1849+G1845+G1830+G1823+G1811+G1805+G1795+G1790+G1784+G1776+G1767+G1762+G1760+G1750+G1745+G1743+G1736+G1724+G1722+G1715+G1706+G1703+G1692+G1687+G1675+G1673+G1670+G1658+G1655+G1649+G1647+G1643+G1633+G1624</f>
        <v>577031197.60000002</v>
      </c>
      <c r="H1932" s="265">
        <f>H1931+H1926+H1917+H1912+H1902+H1892+H1884+H1870+H1868+H1861+H1855+H1849+H1845+H1830+H1823+H1811+H1805+H1795+H1790+H1784+H1776+H1767+H1762+H1760+H1750+H1745+H1743+H1736+H1724+H1722+H1715+H1706+H1703+H1692+H1687+H1675+H1673+H1670+H1658+H1655+H1649+H1647+H1643+H1633+H1624</f>
        <v>60881560</v>
      </c>
      <c r="I1932" s="265">
        <f>I1931+I1926+I1917+I1912+I1902+I1892+I1884+I1870+I1868+I1861+I1855+I1849+I1845+I1830+I1823+I1811+I1805+I1795+I1790+I1784+I1776+I1767+I1762+I1760+I1750+I1745+I1743+I1736+I1724+2845000+I1722+I1715+I1706+I1703+I1692+I1687+I1675+I1673+I1670+I1658+I1655+I1649+I1647+I1643+I1633+I1624</f>
        <v>640757757.60000002</v>
      </c>
      <c r="J1932" s="265">
        <f>J1931+J1926+J1917+J1912+J1902+J1892+J1884+J1870+J1868+J1861+J1855+J1849+J1845+J1830+J1823+J1811+J1805+J1795+J1790+J1784+J1776+J1767+J1762+J1760+J1750+J1745+J1743+J1736+J1724+J1722+J1715+J1706+J1703+J1692+J1687+J1675+J1673+J1670+J1658+J1655+J1649+J1647+J1643+J1633+J1624</f>
        <v>2969626</v>
      </c>
      <c r="K1932" s="265">
        <f>K1931+K1926+K1917+K1912+K1902+K1892+K1884+K1870+K1868+K1861+K1855+K1849+K1845+K1830+K1823+K1811+K1805+K1795+K1790+K1784+K1776+K1767+K1762+K1760+2845000++K1750+K1745+K1743+K1736+K1724+K1722+K1715+K1706+K1703+K1692+K1687+K1675+K1673+K1670+K1658+K1655+K1649+K1647+K1643+K1633+K1624</f>
        <v>647527383.60000002</v>
      </c>
      <c r="L1932" s="214">
        <f t="shared" ref="L1932:Q1932" si="410">SUM(L1931,L1926,L1917,L1912,L1902,L1892,L1884,L1870,L1868,L1861,L1855,L1849,L1845,L1830,L1823,L1811,L1805,L1795,L1790,L1784,L1776,L1767,L1762,L1760,L1750,L1745,L1743,L1736,L1724,L1722,L1715,L1706,L1703,L1692,L1687,L1675,L1673,L1670,L1658,L1655,L1649,L1647,L1643,L1633,L1624)</f>
        <v>609713879</v>
      </c>
      <c r="M1932" s="214">
        <f t="shared" si="410"/>
        <v>-28129356</v>
      </c>
      <c r="N1932" s="238">
        <f t="shared" si="410"/>
        <v>581584523</v>
      </c>
      <c r="O1932" s="238">
        <f t="shared" si="410"/>
        <v>-5973644</v>
      </c>
      <c r="P1932" s="238">
        <f t="shared" ref="P1932:P1942" si="411">SUM(N1932,O1932)</f>
        <v>575610879</v>
      </c>
      <c r="Q1932" s="238">
        <f t="shared" si="410"/>
        <v>125870508</v>
      </c>
    </row>
    <row r="1933" spans="1:17">
      <c r="A1933" s="422">
        <v>3110499</v>
      </c>
      <c r="B1933" s="248" t="s">
        <v>2229</v>
      </c>
      <c r="C1933" s="248"/>
      <c r="D1933" s="255"/>
      <c r="E1933" s="255"/>
      <c r="F1933" s="228"/>
      <c r="G1933" s="307"/>
      <c r="H1933" s="307"/>
      <c r="I1933" s="307"/>
      <c r="J1933" s="307"/>
      <c r="K1933" s="307"/>
      <c r="L1933" s="252"/>
      <c r="M1933" s="252"/>
      <c r="N1933" s="253"/>
      <c r="O1933" s="253"/>
      <c r="P1933" s="253">
        <f t="shared" si="411"/>
        <v>0</v>
      </c>
      <c r="Q1933" s="253">
        <f>SUM(O1933,P1933)</f>
        <v>0</v>
      </c>
    </row>
    <row r="1934" spans="1:17">
      <c r="A1934" s="225">
        <v>3110499</v>
      </c>
      <c r="B1934" s="225" t="s">
        <v>2230</v>
      </c>
      <c r="C1934" s="225" t="s">
        <v>611</v>
      </c>
      <c r="D1934" s="255"/>
      <c r="E1934" s="255"/>
      <c r="F1934" s="228">
        <v>2650000</v>
      </c>
      <c r="G1934" s="228">
        <v>2650000</v>
      </c>
      <c r="H1934" s="228">
        <v>0</v>
      </c>
      <c r="I1934" s="228">
        <f t="shared" ref="I1934:I1947" si="412">G1934+H1934</f>
        <v>2650000</v>
      </c>
      <c r="J1934" s="228">
        <v>0</v>
      </c>
      <c r="K1934" s="228">
        <f t="shared" ref="K1934" si="413">I1934+J1934</f>
        <v>2650000</v>
      </c>
      <c r="L1934" s="229"/>
      <c r="M1934" s="229"/>
      <c r="N1934" s="230"/>
      <c r="O1934" s="230"/>
      <c r="P1934" s="230">
        <f t="shared" si="411"/>
        <v>0</v>
      </c>
      <c r="Q1934" s="230">
        <f>SUM(O1934,P1934)</f>
        <v>0</v>
      </c>
    </row>
    <row r="1935" spans="1:17">
      <c r="A1935" s="215"/>
      <c r="B1935" s="286" t="s">
        <v>2231</v>
      </c>
      <c r="C1935" s="286"/>
      <c r="D1935" s="255"/>
      <c r="E1935" s="255"/>
      <c r="F1935" s="265">
        <f>SUM(F1934:F1934)</f>
        <v>2650000</v>
      </c>
      <c r="G1935" s="379">
        <f>SUM(G1934:G1934)</f>
        <v>2650000</v>
      </c>
      <c r="H1935" s="379">
        <v>0</v>
      </c>
      <c r="I1935" s="379">
        <f t="shared" si="412"/>
        <v>2650000</v>
      </c>
      <c r="J1935" s="379">
        <f>SUM(J1934:J1934)</f>
        <v>0</v>
      </c>
      <c r="K1935" s="379">
        <f>SUM(K1934:K1934)</f>
        <v>2650000</v>
      </c>
      <c r="L1935" s="214">
        <f>SUM(L1934:L1934)</f>
        <v>0</v>
      </c>
      <c r="M1935" s="214">
        <f t="shared" ref="M1935:N1935" si="414">SUM(M1934:M1934)</f>
        <v>0</v>
      </c>
      <c r="N1935" s="238">
        <f t="shared" si="414"/>
        <v>0</v>
      </c>
      <c r="O1935" s="238"/>
      <c r="P1935" s="238">
        <f t="shared" si="411"/>
        <v>0</v>
      </c>
      <c r="Q1935" s="238">
        <f>SUM(Q1934)</f>
        <v>0</v>
      </c>
    </row>
    <row r="1936" spans="1:17">
      <c r="A1936" s="422">
        <v>3110601</v>
      </c>
      <c r="B1936" s="248" t="s">
        <v>2232</v>
      </c>
      <c r="C1936" s="492"/>
      <c r="D1936" s="255"/>
      <c r="E1936" s="255"/>
      <c r="F1936" s="248"/>
      <c r="G1936" s="248"/>
      <c r="H1936" s="248"/>
      <c r="I1936" s="248"/>
      <c r="J1936" s="248"/>
      <c r="K1936" s="248"/>
      <c r="L1936" s="252"/>
      <c r="M1936" s="252"/>
      <c r="N1936" s="253"/>
      <c r="O1936" s="253"/>
      <c r="P1936" s="253">
        <f t="shared" si="411"/>
        <v>0</v>
      </c>
      <c r="Q1936" s="253">
        <f>SUM(O1936,P1936)</f>
        <v>0</v>
      </c>
    </row>
    <row r="1937" spans="1:17">
      <c r="A1937" s="225">
        <v>3110501</v>
      </c>
      <c r="B1937" s="240" t="s">
        <v>2233</v>
      </c>
      <c r="C1937" s="240" t="s">
        <v>451</v>
      </c>
      <c r="D1937" s="255">
        <v>13000000</v>
      </c>
      <c r="E1937" s="255"/>
      <c r="F1937" s="255">
        <v>13000000</v>
      </c>
      <c r="G1937" s="255">
        <v>0</v>
      </c>
      <c r="H1937" s="255">
        <v>5000000</v>
      </c>
      <c r="I1937" s="255">
        <f t="shared" ref="I1937" si="415">G1937+H1937</f>
        <v>5000000</v>
      </c>
      <c r="J1937" s="255"/>
      <c r="K1937" s="228">
        <f t="shared" ref="K1937:K1939" si="416">I1937+J1937</f>
        <v>5000000</v>
      </c>
      <c r="L1937" s="229">
        <v>4987708</v>
      </c>
      <c r="M1937" s="229"/>
      <c r="N1937" s="230">
        <f t="shared" ref="N1937:N1939" si="417">SUM(L1937:M1937)</f>
        <v>4987708</v>
      </c>
      <c r="O1937" s="230"/>
      <c r="P1937" s="230">
        <f t="shared" si="411"/>
        <v>4987708</v>
      </c>
      <c r="Q1937" s="230"/>
    </row>
    <row r="1938" spans="1:17">
      <c r="A1938" s="226">
        <v>3110601</v>
      </c>
      <c r="B1938" s="225" t="s">
        <v>2234</v>
      </c>
      <c r="C1938" s="240" t="s">
        <v>233</v>
      </c>
      <c r="D1938" s="255"/>
      <c r="E1938" s="255">
        <v>3000000</v>
      </c>
      <c r="F1938" s="228">
        <f>E1938</f>
        <v>3000000</v>
      </c>
      <c r="G1938" s="228">
        <v>0</v>
      </c>
      <c r="H1938" s="228">
        <v>2937352</v>
      </c>
      <c r="I1938" s="228">
        <f t="shared" ref="I1938:I1939" si="418">G1938+H1938</f>
        <v>2937352</v>
      </c>
      <c r="J1938" s="228"/>
      <c r="K1938" s="228">
        <f t="shared" si="416"/>
        <v>2937352</v>
      </c>
      <c r="L1938" s="229">
        <v>2937352</v>
      </c>
      <c r="M1938" s="229"/>
      <c r="N1938" s="230">
        <f t="shared" si="417"/>
        <v>2937352</v>
      </c>
      <c r="O1938" s="230"/>
      <c r="P1938" s="230">
        <f t="shared" si="411"/>
        <v>2937352</v>
      </c>
      <c r="Q1938" s="230">
        <v>2937352</v>
      </c>
    </row>
    <row r="1939" spans="1:17">
      <c r="A1939" s="225">
        <v>3110401</v>
      </c>
      <c r="B1939" s="240" t="s">
        <v>2235</v>
      </c>
      <c r="C1939" s="225" t="s">
        <v>391</v>
      </c>
      <c r="D1939" s="255">
        <v>3296676</v>
      </c>
      <c r="E1939" s="255"/>
      <c r="F1939" s="228">
        <f t="shared" ref="F1939" si="419">SUM(D1939:E1939)</f>
        <v>3296676</v>
      </c>
      <c r="G1939" s="228">
        <v>0</v>
      </c>
      <c r="H1939" s="228">
        <v>2807476</v>
      </c>
      <c r="I1939" s="228">
        <f t="shared" si="418"/>
        <v>2807476</v>
      </c>
      <c r="J1939" s="228"/>
      <c r="K1939" s="228">
        <f t="shared" si="416"/>
        <v>2807476</v>
      </c>
      <c r="L1939" s="229">
        <v>244600</v>
      </c>
      <c r="M1939" s="229"/>
      <c r="N1939" s="230">
        <f t="shared" si="417"/>
        <v>244600</v>
      </c>
      <c r="O1939" s="230"/>
      <c r="P1939" s="230">
        <f t="shared" si="411"/>
        <v>244600</v>
      </c>
      <c r="Q1939" s="230"/>
    </row>
    <row r="1940" spans="1:17">
      <c r="A1940" s="215"/>
      <c r="B1940" s="215" t="s">
        <v>2236</v>
      </c>
      <c r="C1940" s="215"/>
      <c r="D1940" s="255"/>
      <c r="E1940" s="255"/>
      <c r="F1940" s="265">
        <v>36157453</v>
      </c>
      <c r="G1940" s="213">
        <f t="shared" ref="G1940:O1940" si="420">SUM(G1937:G1939)</f>
        <v>0</v>
      </c>
      <c r="H1940" s="213">
        <f t="shared" si="420"/>
        <v>10744828</v>
      </c>
      <c r="I1940" s="213">
        <f t="shared" si="420"/>
        <v>10744828</v>
      </c>
      <c r="J1940" s="213">
        <f t="shared" si="420"/>
        <v>0</v>
      </c>
      <c r="K1940" s="213">
        <f t="shared" si="420"/>
        <v>10744828</v>
      </c>
      <c r="L1940" s="214">
        <f t="shared" si="420"/>
        <v>8169660</v>
      </c>
      <c r="M1940" s="214">
        <f t="shared" si="420"/>
        <v>0</v>
      </c>
      <c r="N1940" s="238">
        <f t="shared" si="420"/>
        <v>8169660</v>
      </c>
      <c r="O1940" s="238">
        <f t="shared" si="420"/>
        <v>0</v>
      </c>
      <c r="P1940" s="238">
        <f t="shared" si="411"/>
        <v>8169660</v>
      </c>
      <c r="Q1940" s="238">
        <f>SUM(Q1937:Q1939)</f>
        <v>2937352</v>
      </c>
    </row>
    <row r="1941" spans="1:17">
      <c r="A1941" s="493"/>
      <c r="B1941" s="493" t="s">
        <v>134</v>
      </c>
      <c r="C1941" s="225"/>
      <c r="D1941" s="255"/>
      <c r="E1941" s="255"/>
      <c r="F1941" s="228"/>
      <c r="G1941" s="228"/>
      <c r="H1941" s="228">
        <v>0</v>
      </c>
      <c r="I1941" s="228">
        <f t="shared" si="412"/>
        <v>0</v>
      </c>
      <c r="J1941" s="228"/>
      <c r="K1941" s="228"/>
      <c r="L1941" s="229"/>
      <c r="M1941" s="229"/>
      <c r="N1941" s="230"/>
      <c r="O1941" s="230"/>
      <c r="P1941" s="230">
        <f t="shared" si="411"/>
        <v>0</v>
      </c>
      <c r="Q1941" s="230"/>
    </row>
    <row r="1942" spans="1:17">
      <c r="A1942" s="225">
        <v>1510300</v>
      </c>
      <c r="B1942" s="285" t="s">
        <v>2237</v>
      </c>
      <c r="C1942" s="240" t="s">
        <v>228</v>
      </c>
      <c r="D1942" s="255"/>
      <c r="E1942" s="255"/>
      <c r="F1942" s="228"/>
      <c r="G1942" s="352">
        <v>179407700</v>
      </c>
      <c r="H1942" s="352">
        <v>0</v>
      </c>
      <c r="I1942" s="352">
        <f t="shared" si="412"/>
        <v>179407700</v>
      </c>
      <c r="J1942" s="352"/>
      <c r="K1942" s="228">
        <f t="shared" ref="K1942" si="421">I1942+J1942</f>
        <v>179407700</v>
      </c>
      <c r="L1942" s="459">
        <v>0</v>
      </c>
      <c r="M1942" s="459">
        <v>179407701</v>
      </c>
      <c r="N1942" s="403">
        <f>SUM(L1942:M1942)</f>
        <v>179407701</v>
      </c>
      <c r="O1942" s="403">
        <v>-179407701</v>
      </c>
      <c r="P1942" s="403">
        <f t="shared" si="411"/>
        <v>0</v>
      </c>
      <c r="Q1942" s="403"/>
    </row>
    <row r="1943" spans="1:17">
      <c r="A1943" s="225">
        <v>1510300</v>
      </c>
      <c r="B1943" s="285" t="s">
        <v>2238</v>
      </c>
      <c r="C1943" s="240" t="s">
        <v>228</v>
      </c>
      <c r="D1943" s="255"/>
      <c r="E1943" s="255"/>
      <c r="F1943" s="228"/>
      <c r="G1943" s="352">
        <v>179407700</v>
      </c>
      <c r="H1943" s="352">
        <v>0</v>
      </c>
      <c r="I1943" s="352">
        <f t="shared" ref="I1943" si="422">G1943+H1943</f>
        <v>179407700</v>
      </c>
      <c r="J1943" s="352"/>
      <c r="K1943" s="228">
        <f t="shared" ref="K1943" si="423">I1943+J1943</f>
        <v>179407700</v>
      </c>
      <c r="L1943" s="459">
        <v>0</v>
      </c>
      <c r="M1943" s="459">
        <v>223625455</v>
      </c>
      <c r="N1943" s="403">
        <f>SUM(L1943:M1943)</f>
        <v>223625455</v>
      </c>
      <c r="O1943" s="403">
        <v>-223625455</v>
      </c>
      <c r="P1943" s="403">
        <f t="shared" ref="P1943:P1952" si="424">SUM(N1943,O1943)</f>
        <v>0</v>
      </c>
      <c r="Q1943" s="403"/>
    </row>
    <row r="1944" spans="1:17">
      <c r="A1944" s="494"/>
      <c r="B1944" s="494" t="s">
        <v>2239</v>
      </c>
      <c r="C1944" s="494"/>
      <c r="D1944" s="495"/>
      <c r="E1944" s="495"/>
      <c r="F1944" s="392">
        <f>SUM(F1942:F1943)</f>
        <v>0</v>
      </c>
      <c r="G1944" s="392">
        <f>SUM(G1942:G1943)</f>
        <v>358815400</v>
      </c>
      <c r="H1944" s="392">
        <v>0</v>
      </c>
      <c r="I1944" s="392">
        <f t="shared" si="412"/>
        <v>358815400</v>
      </c>
      <c r="J1944" s="392">
        <f t="shared" ref="J1944:O1944" si="425">SUM(J1941:J1943)</f>
        <v>0</v>
      </c>
      <c r="K1944" s="392">
        <f t="shared" si="425"/>
        <v>358815400</v>
      </c>
      <c r="L1944" s="395">
        <f t="shared" si="425"/>
        <v>0</v>
      </c>
      <c r="M1944" s="395">
        <f t="shared" si="425"/>
        <v>403033156</v>
      </c>
      <c r="N1944" s="396">
        <f t="shared" si="425"/>
        <v>403033156</v>
      </c>
      <c r="O1944" s="396">
        <f t="shared" si="425"/>
        <v>-403033156</v>
      </c>
      <c r="P1944" s="396">
        <f t="shared" si="424"/>
        <v>0</v>
      </c>
      <c r="Q1944" s="396">
        <f>SUM(Q1941:Q1943)</f>
        <v>0</v>
      </c>
    </row>
    <row r="1945" spans="1:17">
      <c r="A1945" s="496"/>
      <c r="B1945" s="496" t="s">
        <v>2240</v>
      </c>
      <c r="C1945" s="496"/>
      <c r="D1945" s="497"/>
      <c r="E1945" s="497"/>
      <c r="F1945" s="498" t="e">
        <f t="shared" ref="F1945:K1945" si="426">F1932+F1944+F1595+F1598+F1606+F1616+F1940+F1935</f>
        <v>#REF!</v>
      </c>
      <c r="G1945" s="498">
        <f t="shared" si="426"/>
        <v>1044447137.6</v>
      </c>
      <c r="H1945" s="498">
        <f t="shared" si="426"/>
        <v>-17821277</v>
      </c>
      <c r="I1945" s="498">
        <f t="shared" si="426"/>
        <v>1029470860.6</v>
      </c>
      <c r="J1945" s="498">
        <f t="shared" si="426"/>
        <v>2969626</v>
      </c>
      <c r="K1945" s="498">
        <f t="shared" si="426"/>
        <v>1038740486.6</v>
      </c>
      <c r="L1945" s="499">
        <f t="shared" ref="L1945:Q1945" si="427">SUM(L1944,L1940,L1935,L1932,L1616,L1606,L1598,L1595)</f>
        <v>2320249755</v>
      </c>
      <c r="M1945" s="499">
        <f t="shared" si="427"/>
        <v>376899464</v>
      </c>
      <c r="N1945" s="500">
        <f t="shared" si="427"/>
        <v>2697149219</v>
      </c>
      <c r="O1945" s="500">
        <f t="shared" si="427"/>
        <v>-494006800</v>
      </c>
      <c r="P1945" s="500">
        <f t="shared" si="424"/>
        <v>2203142419</v>
      </c>
      <c r="Q1945" s="500">
        <f t="shared" si="427"/>
        <v>647228763</v>
      </c>
    </row>
    <row r="1946" spans="1:17" s="501" customFormat="1">
      <c r="A1946" s="502"/>
      <c r="B1946" s="502" t="s">
        <v>2241</v>
      </c>
      <c r="C1946" s="502"/>
      <c r="D1946" s="503"/>
      <c r="E1946" s="503"/>
      <c r="F1946" s="504"/>
      <c r="G1946" s="504"/>
      <c r="H1946" s="504"/>
      <c r="I1946" s="504"/>
      <c r="J1946" s="504"/>
      <c r="K1946" s="504"/>
      <c r="L1946" s="505">
        <f>L1945</f>
        <v>2320249755</v>
      </c>
      <c r="M1946" s="505">
        <f t="shared" ref="M1946:N1946" si="428">M1945</f>
        <v>376899464</v>
      </c>
      <c r="N1946" s="506">
        <f t="shared" si="428"/>
        <v>2697149219</v>
      </c>
      <c r="O1946" s="506">
        <f t="shared" ref="O1946" si="429">O1945</f>
        <v>-494006800</v>
      </c>
      <c r="P1946" s="506">
        <f t="shared" si="424"/>
        <v>2203142419</v>
      </c>
      <c r="Q1946" s="506">
        <f>Q1945</f>
        <v>647228763</v>
      </c>
    </row>
    <row r="1947" spans="1:17">
      <c r="A1947" s="507"/>
      <c r="B1947" s="507" t="s">
        <v>2242</v>
      </c>
      <c r="C1947" s="508"/>
      <c r="D1947" s="509"/>
      <c r="E1947" s="509"/>
      <c r="F1947" s="510"/>
      <c r="G1947" s="510"/>
      <c r="H1947" s="510">
        <v>0</v>
      </c>
      <c r="I1947" s="510">
        <f t="shared" si="412"/>
        <v>0</v>
      </c>
      <c r="J1947" s="510">
        <v>0</v>
      </c>
      <c r="K1947" s="510"/>
      <c r="L1947" s="511"/>
      <c r="M1947" s="511"/>
      <c r="N1947" s="512"/>
      <c r="O1947" s="512"/>
      <c r="P1947" s="512">
        <f t="shared" si="424"/>
        <v>0</v>
      </c>
      <c r="Q1947" s="512">
        <f>SUM(O1947,P1947)</f>
        <v>0</v>
      </c>
    </row>
    <row r="1948" spans="1:17">
      <c r="A1948" s="225"/>
      <c r="B1948" s="225" t="s">
        <v>2243</v>
      </c>
      <c r="C1948" s="225" t="s">
        <v>253</v>
      </c>
      <c r="D1948" s="225"/>
      <c r="E1948" s="225"/>
      <c r="F1948" s="225"/>
      <c r="G1948" s="225"/>
      <c r="H1948" s="225"/>
      <c r="I1948" s="225"/>
      <c r="J1948" s="225"/>
      <c r="K1948" s="225"/>
      <c r="L1948" s="225"/>
      <c r="M1948" s="225"/>
      <c r="N1948" s="225">
        <v>0</v>
      </c>
      <c r="O1948" s="225">
        <v>3000000</v>
      </c>
      <c r="P1948" s="230">
        <f t="shared" si="424"/>
        <v>3000000</v>
      </c>
      <c r="Q1948" s="230">
        <v>3000000</v>
      </c>
    </row>
    <row r="1949" spans="1:17">
      <c r="A1949" s="225">
        <v>3110501</v>
      </c>
      <c r="B1949" s="225" t="s">
        <v>2244</v>
      </c>
      <c r="C1949" s="225" t="s">
        <v>329</v>
      </c>
      <c r="G1949" s="255">
        <v>0</v>
      </c>
      <c r="H1949" s="255">
        <v>15000000</v>
      </c>
      <c r="I1949" s="255">
        <f>G1949+H1949</f>
        <v>15000000</v>
      </c>
      <c r="J1949" s="255"/>
      <c r="K1949" s="228">
        <f t="shared" ref="K1949:K1951" si="430">I1949+J1949</f>
        <v>15000000</v>
      </c>
      <c r="L1949" s="229">
        <v>14287698</v>
      </c>
      <c r="M1949" s="229"/>
      <c r="N1949" s="230">
        <v>14287698</v>
      </c>
      <c r="O1949" s="230"/>
      <c r="P1949" s="230">
        <f t="shared" si="424"/>
        <v>14287698</v>
      </c>
      <c r="Q1949" s="230"/>
    </row>
    <row r="1950" spans="1:17">
      <c r="A1950" s="225">
        <v>3110501</v>
      </c>
      <c r="B1950" s="225" t="s">
        <v>2245</v>
      </c>
      <c r="C1950" s="225" t="s">
        <v>329</v>
      </c>
      <c r="G1950" s="255"/>
      <c r="H1950" s="255"/>
      <c r="I1950" s="255"/>
      <c r="J1950" s="255"/>
      <c r="K1950" s="228"/>
      <c r="L1950" s="229">
        <v>0</v>
      </c>
      <c r="M1950" s="229">
        <v>20000000</v>
      </c>
      <c r="N1950" s="230">
        <f t="shared" ref="N1950:N1952" si="431">SUM(L1950:M1950)</f>
        <v>20000000</v>
      </c>
      <c r="O1950" s="230"/>
      <c r="P1950" s="230">
        <f t="shared" si="424"/>
        <v>20000000</v>
      </c>
      <c r="Q1950" s="230">
        <v>20000000</v>
      </c>
    </row>
    <row r="1951" spans="1:17">
      <c r="A1951" s="225">
        <v>3110501</v>
      </c>
      <c r="B1951" s="225" t="s">
        <v>2246</v>
      </c>
      <c r="C1951" s="225" t="s">
        <v>446</v>
      </c>
      <c r="G1951" s="255">
        <v>0</v>
      </c>
      <c r="H1951" s="255">
        <v>30000000</v>
      </c>
      <c r="I1951" s="255">
        <f>G1951+H1951</f>
        <v>30000000</v>
      </c>
      <c r="J1951" s="255"/>
      <c r="K1951" s="228">
        <f t="shared" si="430"/>
        <v>30000000</v>
      </c>
      <c r="L1951" s="229">
        <v>29448427</v>
      </c>
      <c r="M1951" s="229"/>
      <c r="N1951" s="230">
        <v>29448427</v>
      </c>
      <c r="O1951" s="230"/>
      <c r="P1951" s="230">
        <f t="shared" si="424"/>
        <v>29448427</v>
      </c>
      <c r="Q1951" s="230">
        <v>29448427</v>
      </c>
    </row>
    <row r="1952" spans="1:17">
      <c r="A1952" s="225"/>
      <c r="B1952" s="225" t="s">
        <v>2247</v>
      </c>
      <c r="C1952" s="225" t="s">
        <v>446</v>
      </c>
      <c r="G1952" s="255"/>
      <c r="H1952" s="255"/>
      <c r="I1952" s="255"/>
      <c r="J1952" s="255"/>
      <c r="K1952" s="228"/>
      <c r="L1952" s="229">
        <v>0</v>
      </c>
      <c r="M1952" s="229">
        <v>17000000</v>
      </c>
      <c r="N1952" s="230">
        <f t="shared" si="431"/>
        <v>17000000</v>
      </c>
      <c r="O1952" s="230">
        <v>-17000000</v>
      </c>
      <c r="P1952" s="230">
        <f t="shared" si="424"/>
        <v>0</v>
      </c>
      <c r="Q1952" s="230"/>
    </row>
    <row r="1953" spans="1:18">
      <c r="A1953" s="225"/>
      <c r="B1953" s="225" t="s">
        <v>2248</v>
      </c>
      <c r="C1953" s="225" t="s">
        <v>228</v>
      </c>
      <c r="G1953" s="255"/>
      <c r="H1953" s="255"/>
      <c r="I1953" s="255"/>
      <c r="J1953" s="255"/>
      <c r="K1953" s="228"/>
      <c r="L1953" s="229"/>
      <c r="M1953" s="229"/>
      <c r="N1953" s="230"/>
      <c r="O1953" s="230"/>
      <c r="P1953" s="230"/>
      <c r="Q1953" s="230"/>
    </row>
    <row r="1954" spans="1:18">
      <c r="A1954" s="496"/>
      <c r="B1954" s="496"/>
      <c r="C1954" s="496"/>
      <c r="D1954" s="513"/>
      <c r="E1954" s="513"/>
      <c r="F1954" s="514"/>
      <c r="G1954" s="515"/>
      <c r="H1954" s="515"/>
      <c r="I1954" s="515"/>
      <c r="J1954" s="515"/>
      <c r="K1954" s="515"/>
      <c r="L1954" s="516"/>
      <c r="M1954" s="516"/>
      <c r="N1954" s="517"/>
      <c r="O1954" s="517"/>
      <c r="P1954" s="517"/>
      <c r="Q1954" s="517"/>
    </row>
    <row r="1955" spans="1:18">
      <c r="A1955" s="496"/>
      <c r="B1955" s="496" t="s">
        <v>2249</v>
      </c>
      <c r="C1955" s="496"/>
      <c r="D1955" s="518"/>
      <c r="E1955" s="518"/>
      <c r="F1955" s="498" t="e">
        <f>SUM(#REF!)</f>
        <v>#REF!</v>
      </c>
      <c r="G1955" s="515">
        <f>SUM(G1949:G1951)</f>
        <v>0</v>
      </c>
      <c r="H1955" s="515">
        <f>SUM(H1949:H1951)</f>
        <v>45000000</v>
      </c>
      <c r="I1955" s="515">
        <f>SUM(I1949:I1951)</f>
        <v>45000000</v>
      </c>
      <c r="J1955" s="515">
        <f>SUM(J1949:J1951)</f>
        <v>0</v>
      </c>
      <c r="K1955" s="515">
        <f>SUM(K1949:K1951)</f>
        <v>45000000</v>
      </c>
      <c r="L1955" s="516">
        <f>SUM(L1949:L1952)</f>
        <v>43736125</v>
      </c>
      <c r="M1955" s="516">
        <f t="shared" ref="M1955:N1955" si="432">SUM(M1949:M1952)</f>
        <v>37000000</v>
      </c>
      <c r="N1955" s="517">
        <f t="shared" si="432"/>
        <v>80736125</v>
      </c>
      <c r="O1955" s="517">
        <f>SUM(O1948:O1952)</f>
        <v>-14000000</v>
      </c>
      <c r="P1955" s="517">
        <f t="shared" ref="P1955:P1965" si="433">SUM(N1955,O1955)</f>
        <v>66736125</v>
      </c>
      <c r="Q1955" s="517">
        <f>SUM(Q1948:Q1952)</f>
        <v>52448427</v>
      </c>
    </row>
    <row r="1956" spans="1:18">
      <c r="A1956" s="222"/>
      <c r="B1956" s="222" t="s">
        <v>2250</v>
      </c>
      <c r="C1956" s="222"/>
      <c r="D1956" s="519">
        <f t="shared" ref="D1956:N1956" si="434">D1945+D1955</f>
        <v>0</v>
      </c>
      <c r="E1956" s="519">
        <f t="shared" si="434"/>
        <v>0</v>
      </c>
      <c r="F1956" s="519" t="e">
        <f t="shared" si="434"/>
        <v>#REF!</v>
      </c>
      <c r="G1956" s="237">
        <f t="shared" si="434"/>
        <v>1044447137.6</v>
      </c>
      <c r="H1956" s="237">
        <f t="shared" si="434"/>
        <v>27178723</v>
      </c>
      <c r="I1956" s="237">
        <f t="shared" si="434"/>
        <v>1074470860.5999999</v>
      </c>
      <c r="J1956" s="237">
        <f t="shared" si="434"/>
        <v>2969626</v>
      </c>
      <c r="K1956" s="237">
        <f t="shared" si="434"/>
        <v>1083740486.5999999</v>
      </c>
      <c r="L1956" s="235">
        <f t="shared" si="434"/>
        <v>2363985880</v>
      </c>
      <c r="M1956" s="235">
        <f t="shared" si="434"/>
        <v>413899464</v>
      </c>
      <c r="N1956" s="236">
        <f t="shared" si="434"/>
        <v>2777885344</v>
      </c>
      <c r="O1956" s="236">
        <f t="shared" ref="O1956" si="435">O1945+O1955</f>
        <v>-508006800</v>
      </c>
      <c r="P1956" s="236">
        <f t="shared" si="433"/>
        <v>2269878544</v>
      </c>
      <c r="Q1956" s="236">
        <f>Q1945+Q1955</f>
        <v>699677190</v>
      </c>
      <c r="R1956" s="455" t="e">
        <f>Q1956-#REF!</f>
        <v>#REF!</v>
      </c>
    </row>
    <row r="1957" spans="1:18">
      <c r="A1957" s="222" t="s">
        <v>194</v>
      </c>
      <c r="B1957" s="222"/>
      <c r="C1957" s="222"/>
      <c r="D1957" s="237"/>
      <c r="E1957" s="237"/>
      <c r="F1957" s="237"/>
      <c r="G1957" s="237"/>
      <c r="H1957" s="237">
        <v>0</v>
      </c>
      <c r="I1957" s="237"/>
      <c r="J1957" s="237"/>
      <c r="K1957" s="237"/>
      <c r="L1957" s="235"/>
      <c r="M1957" s="235"/>
      <c r="N1957" s="236"/>
      <c r="O1957" s="236"/>
      <c r="P1957" s="236">
        <f t="shared" si="433"/>
        <v>0</v>
      </c>
      <c r="Q1957" s="236">
        <f>SUM(O1957,P1957)</f>
        <v>0</v>
      </c>
    </row>
    <row r="1958" spans="1:18">
      <c r="A1958" s="270">
        <v>3111504</v>
      </c>
      <c r="B1958" s="226" t="s">
        <v>2251</v>
      </c>
      <c r="C1958" s="520" t="s">
        <v>539</v>
      </c>
      <c r="D1958" s="255"/>
      <c r="E1958" s="255"/>
      <c r="F1958" s="228">
        <v>20000000</v>
      </c>
      <c r="G1958" s="228">
        <v>7984101</v>
      </c>
      <c r="H1958" s="228">
        <v>25000000</v>
      </c>
      <c r="I1958" s="228">
        <f>G1958+H1958</f>
        <v>32984101</v>
      </c>
      <c r="J1958" s="228"/>
      <c r="K1958" s="228">
        <f>I1958+J1958</f>
        <v>32984101</v>
      </c>
      <c r="L1958" s="229"/>
      <c r="M1958" s="229">
        <v>32984101</v>
      </c>
      <c r="N1958" s="230">
        <f t="shared" ref="N1958:N1965" si="436">SUM(L1958:M1958)</f>
        <v>32984101</v>
      </c>
      <c r="O1958" s="230"/>
      <c r="P1958" s="230">
        <f t="shared" si="433"/>
        <v>32984101</v>
      </c>
      <c r="Q1958" s="230">
        <v>32984101</v>
      </c>
    </row>
    <row r="1959" spans="1:18">
      <c r="A1959" s="226">
        <v>3110599</v>
      </c>
      <c r="B1959" s="226" t="s">
        <v>2252</v>
      </c>
      <c r="C1959" s="520" t="s">
        <v>492</v>
      </c>
      <c r="D1959" s="255">
        <v>3900000</v>
      </c>
      <c r="E1959" s="255"/>
      <c r="F1959" s="228">
        <f t="shared" ref="F1959:F1965" si="437">SUM(D1959:E1959)</f>
        <v>3900000</v>
      </c>
      <c r="G1959" s="228">
        <v>3900000</v>
      </c>
      <c r="H1959" s="228">
        <v>0</v>
      </c>
      <c r="I1959" s="228">
        <f>G1959+H1959</f>
        <v>3900000</v>
      </c>
      <c r="J1959" s="228"/>
      <c r="K1959" s="228">
        <f>I1959+J1959</f>
        <v>3900000</v>
      </c>
      <c r="L1959" s="229">
        <v>2224466</v>
      </c>
      <c r="M1959" s="229">
        <v>-2224466</v>
      </c>
      <c r="N1959" s="230">
        <f t="shared" si="436"/>
        <v>0</v>
      </c>
      <c r="O1959" s="230"/>
      <c r="P1959" s="230">
        <f t="shared" si="433"/>
        <v>0</v>
      </c>
      <c r="Q1959" s="230">
        <v>0</v>
      </c>
    </row>
    <row r="1960" spans="1:18">
      <c r="A1960" s="226"/>
      <c r="B1960" s="239" t="s">
        <v>2253</v>
      </c>
      <c r="C1960" s="225"/>
      <c r="D1960" s="287"/>
      <c r="E1960" s="287"/>
      <c r="F1960" s="228">
        <f t="shared" si="437"/>
        <v>0</v>
      </c>
      <c r="G1960" s="228"/>
      <c r="H1960" s="228">
        <v>0</v>
      </c>
      <c r="I1960" s="228">
        <f>G1960+H1960</f>
        <v>0</v>
      </c>
      <c r="J1960" s="228"/>
      <c r="K1960" s="228"/>
      <c r="L1960" s="229"/>
      <c r="M1960" s="229"/>
      <c r="N1960" s="230">
        <f t="shared" si="436"/>
        <v>0</v>
      </c>
      <c r="O1960" s="230"/>
      <c r="P1960" s="230">
        <f t="shared" si="433"/>
        <v>0</v>
      </c>
      <c r="Q1960" s="230">
        <v>0</v>
      </c>
    </row>
    <row r="1961" spans="1:18">
      <c r="A1961" s="226">
        <v>3110299</v>
      </c>
      <c r="B1961" s="521" t="s">
        <v>2254</v>
      </c>
      <c r="C1961" s="520" t="s">
        <v>2255</v>
      </c>
      <c r="D1961" s="287"/>
      <c r="E1961" s="287"/>
      <c r="F1961" s="228"/>
      <c r="G1961" s="228"/>
      <c r="H1961" s="228"/>
      <c r="I1961" s="228">
        <v>1500000</v>
      </c>
      <c r="J1961" s="228"/>
      <c r="K1961" s="228">
        <v>0</v>
      </c>
      <c r="L1961" s="229"/>
      <c r="M1961" s="229">
        <v>1499300</v>
      </c>
      <c r="N1961" s="230">
        <f t="shared" si="436"/>
        <v>1499300</v>
      </c>
      <c r="O1961" s="230"/>
      <c r="P1961" s="230">
        <f t="shared" si="433"/>
        <v>1499300</v>
      </c>
      <c r="Q1961" s="230"/>
    </row>
    <row r="1962" spans="1:18">
      <c r="A1962" s="226">
        <v>3110299</v>
      </c>
      <c r="B1962" s="521" t="s">
        <v>2256</v>
      </c>
      <c r="C1962" s="520" t="s">
        <v>710</v>
      </c>
      <c r="D1962" s="287"/>
      <c r="E1962" s="287"/>
      <c r="F1962" s="228"/>
      <c r="G1962" s="228"/>
      <c r="H1962" s="228"/>
      <c r="I1962" s="228">
        <v>2300000</v>
      </c>
      <c r="J1962" s="228"/>
      <c r="K1962" s="228">
        <v>0</v>
      </c>
      <c r="L1962" s="229"/>
      <c r="M1962" s="229">
        <v>2300000</v>
      </c>
      <c r="N1962" s="230">
        <f t="shared" si="436"/>
        <v>2300000</v>
      </c>
      <c r="O1962" s="230"/>
      <c r="P1962" s="230">
        <f t="shared" si="433"/>
        <v>2300000</v>
      </c>
      <c r="Q1962" s="230"/>
    </row>
    <row r="1963" spans="1:18">
      <c r="A1963" s="226">
        <v>3110299</v>
      </c>
      <c r="B1963" s="522" t="s">
        <v>2257</v>
      </c>
      <c r="C1963" s="520" t="s">
        <v>255</v>
      </c>
      <c r="D1963" s="255">
        <v>600000</v>
      </c>
      <c r="E1963" s="255"/>
      <c r="F1963" s="228">
        <f t="shared" si="437"/>
        <v>600000</v>
      </c>
      <c r="G1963" s="228"/>
      <c r="H1963" s="228">
        <v>0</v>
      </c>
      <c r="I1963" s="228">
        <v>5000000</v>
      </c>
      <c r="J1963" s="228"/>
      <c r="K1963" s="228">
        <f>I1963+J1963</f>
        <v>5000000</v>
      </c>
      <c r="L1963" s="229">
        <v>5000000</v>
      </c>
      <c r="M1963" s="229"/>
      <c r="N1963" s="230">
        <f t="shared" si="436"/>
        <v>5000000</v>
      </c>
      <c r="O1963" s="230"/>
      <c r="P1963" s="230">
        <f t="shared" si="433"/>
        <v>5000000</v>
      </c>
      <c r="Q1963" s="230">
        <v>5000000</v>
      </c>
    </row>
    <row r="1964" spans="1:18">
      <c r="A1964" s="226">
        <v>3110299</v>
      </c>
      <c r="B1964" s="522" t="s">
        <v>2258</v>
      </c>
      <c r="C1964" s="520" t="s">
        <v>2259</v>
      </c>
      <c r="D1964" s="255">
        <v>1500000</v>
      </c>
      <c r="E1964" s="255">
        <v>-1500000</v>
      </c>
      <c r="F1964" s="228">
        <f t="shared" si="437"/>
        <v>0</v>
      </c>
      <c r="G1964" s="228">
        <v>1500000</v>
      </c>
      <c r="H1964" s="228">
        <v>0</v>
      </c>
      <c r="I1964" s="228">
        <v>5000000</v>
      </c>
      <c r="J1964" s="228"/>
      <c r="K1964" s="228">
        <f>I1964+J1964</f>
        <v>5000000</v>
      </c>
      <c r="L1964" s="229">
        <v>5000000</v>
      </c>
      <c r="M1964" s="229"/>
      <c r="N1964" s="230">
        <f t="shared" si="436"/>
        <v>5000000</v>
      </c>
      <c r="O1964" s="230"/>
      <c r="P1964" s="230">
        <f t="shared" si="433"/>
        <v>5000000</v>
      </c>
      <c r="Q1964" s="230">
        <v>5000000</v>
      </c>
    </row>
    <row r="1965" spans="1:18">
      <c r="A1965" s="226">
        <v>3110299</v>
      </c>
      <c r="B1965" s="521" t="s">
        <v>2260</v>
      </c>
      <c r="C1965" s="520" t="s">
        <v>255</v>
      </c>
      <c r="D1965" s="255">
        <v>2000000</v>
      </c>
      <c r="E1965" s="255"/>
      <c r="F1965" s="228">
        <f t="shared" si="437"/>
        <v>2000000</v>
      </c>
      <c r="G1965" s="228">
        <v>2000000</v>
      </c>
      <c r="H1965" s="228">
        <v>0</v>
      </c>
      <c r="I1965" s="228">
        <v>4000000</v>
      </c>
      <c r="J1965" s="228"/>
      <c r="K1965" s="228">
        <f>I1965+J1965</f>
        <v>4000000</v>
      </c>
      <c r="L1965" s="229">
        <v>4000000</v>
      </c>
      <c r="M1965" s="229"/>
      <c r="N1965" s="230">
        <f t="shared" si="436"/>
        <v>4000000</v>
      </c>
      <c r="O1965" s="230"/>
      <c r="P1965" s="230">
        <f t="shared" si="433"/>
        <v>4000000</v>
      </c>
      <c r="Q1965" s="230"/>
    </row>
    <row r="1966" spans="1:18">
      <c r="A1966" s="523">
        <v>3110299</v>
      </c>
      <c r="B1966" s="524" t="s">
        <v>2261</v>
      </c>
      <c r="C1966" s="524" t="s">
        <v>255</v>
      </c>
      <c r="D1966" s="255"/>
      <c r="E1966" s="255"/>
      <c r="F1966" s="228"/>
      <c r="G1966" s="228"/>
      <c r="H1966" s="228"/>
      <c r="I1966" s="228"/>
      <c r="J1966" s="228"/>
      <c r="K1966" s="228"/>
      <c r="L1966" s="229"/>
      <c r="M1966" s="229"/>
      <c r="N1966" s="230"/>
      <c r="O1966" s="230"/>
      <c r="P1966" s="230"/>
      <c r="Q1966" s="230">
        <v>1000000</v>
      </c>
    </row>
    <row r="1967" spans="1:18">
      <c r="A1967" s="226">
        <v>3110299</v>
      </c>
      <c r="B1967" s="521" t="s">
        <v>2262</v>
      </c>
      <c r="C1967" s="520" t="s">
        <v>723</v>
      </c>
      <c r="D1967" s="255"/>
      <c r="E1967" s="255"/>
      <c r="F1967" s="228"/>
      <c r="G1967" s="228">
        <v>5000000</v>
      </c>
      <c r="H1967" s="228">
        <v>0</v>
      </c>
      <c r="I1967" s="228">
        <v>1700000</v>
      </c>
      <c r="J1967" s="228"/>
      <c r="K1967" s="228">
        <f t="shared" ref="K1967:K1972" si="438">I1967+J1967</f>
        <v>1700000</v>
      </c>
      <c r="L1967" s="229">
        <v>1700000</v>
      </c>
      <c r="M1967" s="229"/>
      <c r="N1967" s="230">
        <f t="shared" ref="N1967:N1982" si="439">SUM(L1967:M1967)</f>
        <v>1700000</v>
      </c>
      <c r="O1967" s="230"/>
      <c r="P1967" s="230">
        <f t="shared" ref="P1967:P1982" si="440">SUM(N1967,O1967)</f>
        <v>1700000</v>
      </c>
      <c r="Q1967" s="230"/>
    </row>
    <row r="1968" spans="1:18">
      <c r="A1968" s="226">
        <v>3110299</v>
      </c>
      <c r="B1968" s="521" t="s">
        <v>2263</v>
      </c>
      <c r="C1968" s="520" t="s">
        <v>253</v>
      </c>
      <c r="D1968" s="255">
        <v>1000000</v>
      </c>
      <c r="E1968" s="255"/>
      <c r="F1968" s="228">
        <f t="shared" ref="F1968:F1970" si="441">SUM(D1968:E1968)</f>
        <v>1000000</v>
      </c>
      <c r="G1968" s="228"/>
      <c r="H1968" s="228">
        <v>0</v>
      </c>
      <c r="I1968" s="228">
        <v>5000000</v>
      </c>
      <c r="J1968" s="228"/>
      <c r="K1968" s="228">
        <f t="shared" si="438"/>
        <v>5000000</v>
      </c>
      <c r="L1968" s="229">
        <v>5000000</v>
      </c>
      <c r="M1968" s="229"/>
      <c r="N1968" s="230">
        <f t="shared" si="439"/>
        <v>5000000</v>
      </c>
      <c r="O1968" s="230"/>
      <c r="P1968" s="230">
        <f t="shared" si="440"/>
        <v>5000000</v>
      </c>
      <c r="Q1968" s="230">
        <v>5000000</v>
      </c>
    </row>
    <row r="1969" spans="1:17">
      <c r="A1969" s="226">
        <v>3110299</v>
      </c>
      <c r="B1969" s="521" t="s">
        <v>2264</v>
      </c>
      <c r="C1969" s="520" t="s">
        <v>334</v>
      </c>
      <c r="D1969" s="255">
        <v>500000</v>
      </c>
      <c r="E1969" s="255"/>
      <c r="F1969" s="228">
        <f t="shared" si="441"/>
        <v>500000</v>
      </c>
      <c r="G1969" s="228">
        <v>500000</v>
      </c>
      <c r="H1969" s="228">
        <v>0</v>
      </c>
      <c r="I1969" s="228">
        <v>3000000</v>
      </c>
      <c r="J1969" s="228"/>
      <c r="K1969" s="228">
        <f t="shared" si="438"/>
        <v>3000000</v>
      </c>
      <c r="L1969" s="229">
        <v>3000000</v>
      </c>
      <c r="M1969" s="229">
        <v>-3000000</v>
      </c>
      <c r="N1969" s="230">
        <f t="shared" si="439"/>
        <v>0</v>
      </c>
      <c r="O1969" s="230"/>
      <c r="P1969" s="230">
        <f t="shared" si="440"/>
        <v>0</v>
      </c>
      <c r="Q1969" s="230">
        <v>0</v>
      </c>
    </row>
    <row r="1970" spans="1:17">
      <c r="A1970" s="226">
        <v>3110299</v>
      </c>
      <c r="B1970" s="521" t="s">
        <v>2265</v>
      </c>
      <c r="C1970" s="520" t="s">
        <v>485</v>
      </c>
      <c r="D1970" s="255">
        <v>4000000</v>
      </c>
      <c r="E1970" s="255">
        <f>-D1970</f>
        <v>-4000000</v>
      </c>
      <c r="F1970" s="228">
        <f t="shared" si="441"/>
        <v>0</v>
      </c>
      <c r="G1970" s="228">
        <v>4000000</v>
      </c>
      <c r="H1970" s="228"/>
      <c r="I1970" s="228">
        <v>2448180</v>
      </c>
      <c r="J1970" s="228"/>
      <c r="K1970" s="228">
        <f t="shared" si="438"/>
        <v>2448180</v>
      </c>
      <c r="L1970" s="229">
        <v>2448180</v>
      </c>
      <c r="M1970" s="229">
        <v>-2448180</v>
      </c>
      <c r="N1970" s="230">
        <f t="shared" si="439"/>
        <v>0</v>
      </c>
      <c r="O1970" s="230"/>
      <c r="P1970" s="230">
        <f t="shared" si="440"/>
        <v>0</v>
      </c>
      <c r="Q1970" s="230">
        <v>0</v>
      </c>
    </row>
    <row r="1971" spans="1:17">
      <c r="A1971" s="226">
        <v>3110299</v>
      </c>
      <c r="B1971" s="520" t="s">
        <v>2266</v>
      </c>
      <c r="C1971" s="520" t="s">
        <v>422</v>
      </c>
      <c r="D1971" s="255"/>
      <c r="E1971" s="255"/>
      <c r="F1971" s="228"/>
      <c r="G1971" s="228">
        <v>1700000</v>
      </c>
      <c r="H1971" s="228">
        <v>0</v>
      </c>
      <c r="I1971" s="228">
        <v>3000000</v>
      </c>
      <c r="J1971" s="228"/>
      <c r="K1971" s="228">
        <f t="shared" si="438"/>
        <v>3000000</v>
      </c>
      <c r="L1971" s="229">
        <v>3000000</v>
      </c>
      <c r="M1971" s="229"/>
      <c r="N1971" s="230">
        <f t="shared" si="439"/>
        <v>3000000</v>
      </c>
      <c r="O1971" s="230"/>
      <c r="P1971" s="230">
        <f t="shared" si="440"/>
        <v>3000000</v>
      </c>
      <c r="Q1971" s="230"/>
    </row>
    <row r="1972" spans="1:17">
      <c r="A1972" s="226">
        <v>3110299</v>
      </c>
      <c r="B1972" s="520" t="s">
        <v>2267</v>
      </c>
      <c r="C1972" s="520" t="s">
        <v>332</v>
      </c>
      <c r="D1972" s="255"/>
      <c r="E1972" s="255"/>
      <c r="F1972" s="228"/>
      <c r="G1972" s="228">
        <v>2000000</v>
      </c>
      <c r="H1972" s="228">
        <v>0</v>
      </c>
      <c r="I1972" s="228">
        <v>3000000</v>
      </c>
      <c r="J1972" s="228"/>
      <c r="K1972" s="228">
        <f t="shared" si="438"/>
        <v>3000000</v>
      </c>
      <c r="L1972" s="229"/>
      <c r="M1972" s="256">
        <f>K1972+L1972</f>
        <v>3000000</v>
      </c>
      <c r="N1972" s="230">
        <f t="shared" si="439"/>
        <v>3000000</v>
      </c>
      <c r="O1972" s="230"/>
      <c r="P1972" s="230">
        <f t="shared" si="440"/>
        <v>3000000</v>
      </c>
      <c r="Q1972" s="230"/>
    </row>
    <row r="1973" spans="1:17">
      <c r="A1973" s="226">
        <v>3110299</v>
      </c>
      <c r="B1973" s="228" t="s">
        <v>2268</v>
      </c>
      <c r="C1973" s="520" t="s">
        <v>422</v>
      </c>
      <c r="D1973" s="228"/>
      <c r="E1973" s="228">
        <v>10000000</v>
      </c>
      <c r="F1973" s="228"/>
      <c r="G1973" s="228"/>
      <c r="H1973" s="228"/>
      <c r="I1973" s="228"/>
      <c r="J1973" s="228"/>
      <c r="K1973" s="228"/>
      <c r="L1973" s="229">
        <v>10000000</v>
      </c>
      <c r="M1973" s="229"/>
      <c r="N1973" s="230">
        <f t="shared" si="439"/>
        <v>10000000</v>
      </c>
      <c r="O1973" s="230"/>
      <c r="P1973" s="230">
        <f t="shared" si="440"/>
        <v>10000000</v>
      </c>
      <c r="Q1973" s="230"/>
    </row>
    <row r="1974" spans="1:17">
      <c r="A1974" s="226">
        <v>3110299</v>
      </c>
      <c r="B1974" s="520" t="s">
        <v>2269</v>
      </c>
      <c r="C1974" s="520" t="s">
        <v>255</v>
      </c>
      <c r="D1974" s="255"/>
      <c r="E1974" s="255"/>
      <c r="F1974" s="228"/>
      <c r="G1974" s="228">
        <v>2448180</v>
      </c>
      <c r="H1974" s="228">
        <v>0</v>
      </c>
      <c r="I1974" s="228"/>
      <c r="J1974" s="228"/>
      <c r="K1974" s="228">
        <f>I1974+J1974</f>
        <v>0</v>
      </c>
      <c r="L1974" s="229">
        <v>1000000</v>
      </c>
      <c r="M1974" s="229"/>
      <c r="N1974" s="230">
        <f t="shared" si="439"/>
        <v>1000000</v>
      </c>
      <c r="O1974" s="230"/>
      <c r="P1974" s="230">
        <f t="shared" si="440"/>
        <v>1000000</v>
      </c>
      <c r="Q1974" s="230"/>
    </row>
    <row r="1975" spans="1:17">
      <c r="A1975" s="226">
        <v>3110299</v>
      </c>
      <c r="B1975" s="228" t="s">
        <v>2270</v>
      </c>
      <c r="C1975" s="520" t="s">
        <v>500</v>
      </c>
      <c r="D1975" s="228"/>
      <c r="E1975" s="228">
        <v>10000000</v>
      </c>
      <c r="F1975" s="228"/>
      <c r="G1975" s="228"/>
      <c r="H1975" s="228"/>
      <c r="I1975" s="228"/>
      <c r="J1975" s="228"/>
      <c r="K1975" s="228"/>
      <c r="L1975" s="229">
        <v>10000000</v>
      </c>
      <c r="M1975" s="229"/>
      <c r="N1975" s="230">
        <f t="shared" si="439"/>
        <v>10000000</v>
      </c>
      <c r="O1975" s="230"/>
      <c r="P1975" s="230">
        <f t="shared" si="440"/>
        <v>10000000</v>
      </c>
      <c r="Q1975" s="230">
        <v>10000000</v>
      </c>
    </row>
    <row r="1976" spans="1:17">
      <c r="A1976" s="226">
        <v>3110299</v>
      </c>
      <c r="B1976" s="228" t="s">
        <v>2271</v>
      </c>
      <c r="C1976" s="520" t="s">
        <v>389</v>
      </c>
      <c r="D1976" s="228"/>
      <c r="E1976" s="228">
        <v>10000000</v>
      </c>
      <c r="F1976" s="228"/>
      <c r="G1976" s="228"/>
      <c r="H1976" s="228"/>
      <c r="I1976" s="228"/>
      <c r="J1976" s="228"/>
      <c r="K1976" s="228"/>
      <c r="L1976" s="229">
        <v>10000000</v>
      </c>
      <c r="M1976" s="229"/>
      <c r="N1976" s="230">
        <f t="shared" si="439"/>
        <v>10000000</v>
      </c>
      <c r="O1976" s="230"/>
      <c r="P1976" s="230">
        <f t="shared" si="440"/>
        <v>10000000</v>
      </c>
      <c r="Q1976" s="230">
        <v>10000000</v>
      </c>
    </row>
    <row r="1977" spans="1:17">
      <c r="A1977" s="226">
        <v>3110299</v>
      </c>
      <c r="B1977" s="228" t="s">
        <v>2272</v>
      </c>
      <c r="C1977" s="520" t="s">
        <v>239</v>
      </c>
      <c r="D1977" s="228"/>
      <c r="E1977" s="228">
        <v>10000000</v>
      </c>
      <c r="F1977" s="228"/>
      <c r="G1977" s="228"/>
      <c r="H1977" s="228"/>
      <c r="I1977" s="228"/>
      <c r="J1977" s="228"/>
      <c r="K1977" s="228"/>
      <c r="L1977" s="229">
        <v>10000000</v>
      </c>
      <c r="M1977" s="229"/>
      <c r="N1977" s="230">
        <f t="shared" si="439"/>
        <v>10000000</v>
      </c>
      <c r="O1977" s="230"/>
      <c r="P1977" s="230">
        <f t="shared" si="440"/>
        <v>10000000</v>
      </c>
      <c r="Q1977" s="230">
        <v>10000000</v>
      </c>
    </row>
    <row r="1978" spans="1:17">
      <c r="A1978" s="226">
        <v>3110299</v>
      </c>
      <c r="B1978" s="520" t="s">
        <v>2273</v>
      </c>
      <c r="C1978" s="520" t="s">
        <v>639</v>
      </c>
      <c r="D1978" s="255"/>
      <c r="E1978" s="255"/>
      <c r="F1978" s="228"/>
      <c r="G1978" s="228">
        <v>2448180</v>
      </c>
      <c r="H1978" s="228">
        <v>0</v>
      </c>
      <c r="I1978" s="228"/>
      <c r="J1978" s="228"/>
      <c r="K1978" s="228">
        <f>I1978+J1978</f>
        <v>0</v>
      </c>
      <c r="L1978" s="229">
        <v>2000000</v>
      </c>
      <c r="M1978" s="229"/>
      <c r="N1978" s="230">
        <f t="shared" si="439"/>
        <v>2000000</v>
      </c>
      <c r="O1978" s="230"/>
      <c r="P1978" s="230">
        <f t="shared" si="440"/>
        <v>2000000</v>
      </c>
      <c r="Q1978" s="230"/>
    </row>
    <row r="1979" spans="1:17">
      <c r="A1979" s="226">
        <v>3110299</v>
      </c>
      <c r="B1979" s="228" t="s">
        <v>2274</v>
      </c>
      <c r="C1979" s="520" t="s">
        <v>243</v>
      </c>
      <c r="D1979" s="228"/>
      <c r="E1979" s="228">
        <v>10000000</v>
      </c>
      <c r="F1979" s="228"/>
      <c r="G1979" s="228"/>
      <c r="H1979" s="228"/>
      <c r="I1979" s="228"/>
      <c r="J1979" s="228"/>
      <c r="K1979" s="228"/>
      <c r="L1979" s="229">
        <v>10000000</v>
      </c>
      <c r="M1979" s="229"/>
      <c r="N1979" s="230">
        <f t="shared" si="439"/>
        <v>10000000</v>
      </c>
      <c r="O1979" s="230"/>
      <c r="P1979" s="230">
        <f t="shared" si="440"/>
        <v>10000000</v>
      </c>
      <c r="Q1979" s="230">
        <v>10000000</v>
      </c>
    </row>
    <row r="1980" spans="1:17">
      <c r="A1980" s="226">
        <v>3110299</v>
      </c>
      <c r="B1980" s="228" t="s">
        <v>2275</v>
      </c>
      <c r="C1980" s="520" t="s">
        <v>611</v>
      </c>
      <c r="D1980" s="228"/>
      <c r="E1980" s="228">
        <v>5000000</v>
      </c>
      <c r="F1980" s="228"/>
      <c r="G1980" s="228"/>
      <c r="H1980" s="228"/>
      <c r="I1980" s="228"/>
      <c r="J1980" s="228"/>
      <c r="K1980" s="228"/>
      <c r="L1980" s="229">
        <v>5000000</v>
      </c>
      <c r="M1980" s="229"/>
      <c r="N1980" s="230">
        <f t="shared" si="439"/>
        <v>5000000</v>
      </c>
      <c r="O1980" s="525">
        <v>-5000000</v>
      </c>
      <c r="P1980" s="230">
        <f t="shared" si="440"/>
        <v>0</v>
      </c>
      <c r="Q1980" s="230"/>
    </row>
    <row r="1981" spans="1:17">
      <c r="A1981" s="226">
        <v>3110299</v>
      </c>
      <c r="B1981" s="228" t="s">
        <v>2276</v>
      </c>
      <c r="C1981" s="520" t="s">
        <v>412</v>
      </c>
      <c r="D1981" s="228"/>
      <c r="E1981" s="228"/>
      <c r="F1981" s="228"/>
      <c r="G1981" s="228">
        <v>3000000</v>
      </c>
      <c r="H1981" s="228">
        <v>0</v>
      </c>
      <c r="I1981" s="228"/>
      <c r="J1981" s="228"/>
      <c r="K1981" s="228">
        <f>I1981+J1981</f>
        <v>0</v>
      </c>
      <c r="L1981" s="229">
        <v>2000000</v>
      </c>
      <c r="M1981" s="229"/>
      <c r="N1981" s="230">
        <f t="shared" si="439"/>
        <v>2000000</v>
      </c>
      <c r="O1981" s="230"/>
      <c r="P1981" s="230">
        <f t="shared" si="440"/>
        <v>2000000</v>
      </c>
      <c r="Q1981" s="230"/>
    </row>
    <row r="1982" spans="1:17">
      <c r="A1982" s="226">
        <v>3110299</v>
      </c>
      <c r="B1982" s="228" t="s">
        <v>2277</v>
      </c>
      <c r="C1982" s="520" t="s">
        <v>649</v>
      </c>
      <c r="D1982" s="228"/>
      <c r="E1982" s="228">
        <v>10000000</v>
      </c>
      <c r="F1982" s="228"/>
      <c r="G1982" s="228"/>
      <c r="H1982" s="228"/>
      <c r="I1982" s="228"/>
      <c r="J1982" s="228"/>
      <c r="K1982" s="228"/>
      <c r="L1982" s="229">
        <v>10000000</v>
      </c>
      <c r="M1982" s="229"/>
      <c r="N1982" s="230">
        <f t="shared" si="439"/>
        <v>10000000</v>
      </c>
      <c r="O1982" s="230"/>
      <c r="P1982" s="230">
        <f t="shared" si="440"/>
        <v>10000000</v>
      </c>
      <c r="Q1982" s="230">
        <v>10000000</v>
      </c>
    </row>
    <row r="1983" spans="1:17">
      <c r="A1983" s="226">
        <v>3110299</v>
      </c>
      <c r="B1983" s="228" t="s">
        <v>2278</v>
      </c>
      <c r="C1983" s="228" t="s">
        <v>487</v>
      </c>
      <c r="D1983" s="228"/>
      <c r="E1983" s="228"/>
      <c r="F1983" s="228"/>
      <c r="G1983" s="228"/>
      <c r="H1983" s="228"/>
      <c r="I1983" s="228"/>
      <c r="J1983" s="228"/>
      <c r="K1983" s="228"/>
      <c r="L1983" s="229"/>
      <c r="M1983" s="229"/>
      <c r="N1983" s="230"/>
      <c r="O1983" s="230"/>
      <c r="P1983" s="230"/>
      <c r="Q1983" s="230">
        <v>3000000</v>
      </c>
    </row>
    <row r="1984" spans="1:17">
      <c r="A1984" s="226">
        <v>3110299</v>
      </c>
      <c r="B1984" s="228" t="s">
        <v>2279</v>
      </c>
      <c r="C1984" s="228" t="s">
        <v>487</v>
      </c>
      <c r="D1984" s="228"/>
      <c r="E1984" s="228"/>
      <c r="F1984" s="228"/>
      <c r="G1984" s="228"/>
      <c r="H1984" s="228"/>
      <c r="I1984" s="228"/>
      <c r="J1984" s="228"/>
      <c r="K1984" s="228"/>
      <c r="L1984" s="229"/>
      <c r="M1984" s="229"/>
      <c r="N1984" s="230"/>
      <c r="O1984" s="230"/>
      <c r="P1984" s="230"/>
      <c r="Q1984" s="230">
        <v>1500000</v>
      </c>
    </row>
    <row r="1985" spans="1:17">
      <c r="A1985" s="226">
        <v>3110299</v>
      </c>
      <c r="B1985" s="228" t="s">
        <v>2280</v>
      </c>
      <c r="C1985" s="228" t="s">
        <v>243</v>
      </c>
      <c r="D1985" s="228"/>
      <c r="E1985" s="228"/>
      <c r="F1985" s="228"/>
      <c r="G1985" s="228"/>
      <c r="H1985" s="228"/>
      <c r="I1985" s="228"/>
      <c r="J1985" s="228"/>
      <c r="K1985" s="228"/>
      <c r="L1985" s="229"/>
      <c r="M1985" s="229"/>
      <c r="N1985" s="230"/>
      <c r="O1985" s="230"/>
      <c r="P1985" s="230"/>
      <c r="Q1985" s="230">
        <v>3000000</v>
      </c>
    </row>
    <row r="1986" spans="1:17">
      <c r="A1986" s="226">
        <v>3110299</v>
      </c>
      <c r="B1986" s="228" t="s">
        <v>2281</v>
      </c>
      <c r="C1986" s="228" t="s">
        <v>243</v>
      </c>
      <c r="D1986" s="228"/>
      <c r="E1986" s="228"/>
      <c r="F1986" s="228"/>
      <c r="G1986" s="228"/>
      <c r="H1986" s="228"/>
      <c r="I1986" s="228"/>
      <c r="J1986" s="228"/>
      <c r="K1986" s="228"/>
      <c r="L1986" s="229"/>
      <c r="M1986" s="229"/>
      <c r="N1986" s="230"/>
      <c r="O1986" s="230"/>
      <c r="P1986" s="230"/>
      <c r="Q1986" s="230">
        <v>3000000</v>
      </c>
    </row>
    <row r="1987" spans="1:17">
      <c r="A1987" s="226">
        <v>3110299</v>
      </c>
      <c r="B1987" s="228" t="s">
        <v>2282</v>
      </c>
      <c r="C1987" s="228" t="s">
        <v>492</v>
      </c>
      <c r="D1987" s="228"/>
      <c r="E1987" s="228"/>
      <c r="F1987" s="228"/>
      <c r="G1987" s="228"/>
      <c r="H1987" s="228"/>
      <c r="I1987" s="228"/>
      <c r="J1987" s="228"/>
      <c r="K1987" s="228"/>
      <c r="L1987" s="229"/>
      <c r="M1987" s="229"/>
      <c r="N1987" s="230"/>
      <c r="O1987" s="230"/>
      <c r="P1987" s="230"/>
      <c r="Q1987" s="230">
        <v>1000000</v>
      </c>
    </row>
    <row r="1988" spans="1:17">
      <c r="A1988" s="226">
        <v>3110299</v>
      </c>
      <c r="B1988" s="228" t="s">
        <v>2283</v>
      </c>
      <c r="C1988" s="228" t="s">
        <v>492</v>
      </c>
      <c r="D1988" s="228"/>
      <c r="E1988" s="228"/>
      <c r="F1988" s="228"/>
      <c r="G1988" s="228"/>
      <c r="H1988" s="228"/>
      <c r="I1988" s="228"/>
      <c r="J1988" s="228"/>
      <c r="K1988" s="228"/>
      <c r="L1988" s="229"/>
      <c r="M1988" s="229"/>
      <c r="N1988" s="230"/>
      <c r="O1988" s="230"/>
      <c r="P1988" s="230"/>
      <c r="Q1988" s="230">
        <v>1000000</v>
      </c>
    </row>
    <row r="1989" spans="1:17">
      <c r="A1989" s="226">
        <v>3110299</v>
      </c>
      <c r="B1989" s="226" t="s">
        <v>2284</v>
      </c>
      <c r="C1989" s="226" t="s">
        <v>492</v>
      </c>
      <c r="D1989" s="228"/>
      <c r="E1989" s="228"/>
      <c r="F1989" s="228"/>
      <c r="G1989" s="228"/>
      <c r="H1989" s="228"/>
      <c r="I1989" s="228"/>
      <c r="J1989" s="228"/>
      <c r="K1989" s="228"/>
      <c r="L1989" s="229"/>
      <c r="M1989" s="229"/>
      <c r="N1989" s="230"/>
      <c r="O1989" s="230"/>
      <c r="P1989" s="230"/>
      <c r="Q1989" s="230">
        <v>1000000</v>
      </c>
    </row>
    <row r="1990" spans="1:17">
      <c r="A1990" s="226">
        <v>3110299</v>
      </c>
      <c r="B1990" s="226" t="s">
        <v>2285</v>
      </c>
      <c r="C1990" s="226" t="s">
        <v>241</v>
      </c>
      <c r="D1990" s="228"/>
      <c r="E1990" s="228"/>
      <c r="F1990" s="228"/>
      <c r="G1990" s="228"/>
      <c r="H1990" s="228"/>
      <c r="I1990" s="228"/>
      <c r="J1990" s="228"/>
      <c r="K1990" s="228"/>
      <c r="L1990" s="229"/>
      <c r="M1990" s="229"/>
      <c r="N1990" s="230"/>
      <c r="O1990" s="230"/>
      <c r="P1990" s="230"/>
      <c r="Q1990" s="230">
        <v>4000000</v>
      </c>
    </row>
    <row r="1991" spans="1:17">
      <c r="A1991" s="472"/>
      <c r="B1991" s="472" t="s">
        <v>2286</v>
      </c>
      <c r="C1991" s="472"/>
      <c r="D1991" s="487">
        <f>SUM(D1959:D1970)</f>
        <v>13500000</v>
      </c>
      <c r="E1991" s="487">
        <f>SUM(E1959:E1970)</f>
        <v>-5500000</v>
      </c>
      <c r="F1991" s="487">
        <f>SUM(F1959:F1970)</f>
        <v>8000000</v>
      </c>
      <c r="G1991" s="487">
        <f>SUM(G1958:G1976)</f>
        <v>31032281</v>
      </c>
      <c r="H1991" s="487">
        <f>SUM(H1958:H1976)</f>
        <v>25000000</v>
      </c>
      <c r="I1991" s="487">
        <f>SUM(I1958:I1976)</f>
        <v>72832281</v>
      </c>
      <c r="J1991" s="487">
        <f>SUM(J1958:J1976)</f>
        <v>0</v>
      </c>
      <c r="K1991" s="487">
        <f>SUM(K1958:K1976)</f>
        <v>69032281</v>
      </c>
      <c r="L1991" s="475">
        <f>SUM(L1958:L1982)</f>
        <v>101372646</v>
      </c>
      <c r="M1991" s="475">
        <f>SUM(M1958:M1982)</f>
        <v>32110755</v>
      </c>
      <c r="N1991" s="476">
        <f>SUM(N1958:N1982)</f>
        <v>133483401</v>
      </c>
      <c r="O1991" s="476">
        <f>SUM(O1958:O1982)</f>
        <v>-5000000</v>
      </c>
      <c r="P1991" s="476">
        <f t="shared" ref="P1991:P1994" si="442">SUM(N1991,O1991)</f>
        <v>128483401</v>
      </c>
      <c r="Q1991" s="476">
        <f>SUM(Q1958:Q1990)</f>
        <v>116484101</v>
      </c>
    </row>
    <row r="1992" spans="1:17">
      <c r="A1992" s="239"/>
      <c r="B1992" s="239" t="s">
        <v>2287</v>
      </c>
      <c r="C1992" s="225"/>
      <c r="D1992" s="260"/>
      <c r="E1992" s="260"/>
      <c r="F1992" s="228"/>
      <c r="G1992" s="228"/>
      <c r="H1992" s="228">
        <v>0</v>
      </c>
      <c r="I1992" s="228">
        <f>G1992+H1992</f>
        <v>0</v>
      </c>
      <c r="J1992" s="228"/>
      <c r="K1992" s="228"/>
      <c r="L1992" s="229"/>
      <c r="M1992" s="229"/>
      <c r="N1992" s="230"/>
      <c r="O1992" s="230"/>
      <c r="P1992" s="230">
        <f t="shared" si="442"/>
        <v>0</v>
      </c>
      <c r="Q1992" s="230"/>
    </row>
    <row r="1993" spans="1:17">
      <c r="A1993" s="226">
        <v>3110299</v>
      </c>
      <c r="B1993" s="226" t="s">
        <v>2288</v>
      </c>
      <c r="C1993" s="240" t="s">
        <v>245</v>
      </c>
      <c r="D1993" s="260"/>
      <c r="E1993" s="260"/>
      <c r="F1993" s="228"/>
      <c r="G1993" s="228"/>
      <c r="H1993" s="228"/>
      <c r="I1993" s="228"/>
      <c r="J1993" s="228"/>
      <c r="K1993" s="228"/>
      <c r="L1993" s="229"/>
      <c r="M1993" s="229"/>
      <c r="N1993" s="230"/>
      <c r="O1993" s="230"/>
      <c r="P1993" s="230">
        <f t="shared" si="442"/>
        <v>0</v>
      </c>
      <c r="Q1993" s="230">
        <v>700000</v>
      </c>
    </row>
    <row r="1994" spans="1:17">
      <c r="A1994" s="226">
        <v>3110299</v>
      </c>
      <c r="B1994" s="226" t="s">
        <v>2289</v>
      </c>
      <c r="C1994" s="240" t="s">
        <v>2290</v>
      </c>
      <c r="D1994" s="260"/>
      <c r="E1994" s="260"/>
      <c r="F1994" s="228"/>
      <c r="G1994" s="228"/>
      <c r="H1994" s="228"/>
      <c r="I1994" s="228" t="s">
        <v>2291</v>
      </c>
      <c r="J1994" s="228"/>
      <c r="K1994" s="228"/>
      <c r="L1994" s="229">
        <v>999170</v>
      </c>
      <c r="M1994" s="229"/>
      <c r="N1994" s="230">
        <f t="shared" ref="N1994:N1999" si="443">SUM(L1994:M1994)</f>
        <v>999170</v>
      </c>
      <c r="O1994" s="230"/>
      <c r="P1994" s="230">
        <f t="shared" si="442"/>
        <v>999170</v>
      </c>
      <c r="Q1994" s="230"/>
    </row>
    <row r="1995" spans="1:17">
      <c r="A1995" s="226">
        <v>3110299</v>
      </c>
      <c r="B1995" s="226" t="s">
        <v>2292</v>
      </c>
      <c r="C1995" s="240" t="s">
        <v>2293</v>
      </c>
      <c r="D1995" s="255">
        <v>800000</v>
      </c>
      <c r="E1995" s="255"/>
      <c r="F1995" s="228">
        <f t="shared" ref="F1995:F1997" si="444">SUM(D1995:E1995)</f>
        <v>800000</v>
      </c>
      <c r="G1995" s="228"/>
      <c r="H1995" s="228">
        <v>0</v>
      </c>
      <c r="I1995" s="228">
        <v>1000000</v>
      </c>
      <c r="J1995" s="228"/>
      <c r="K1995" s="228"/>
      <c r="L1995" s="229">
        <v>1000000</v>
      </c>
      <c r="M1995" s="229"/>
      <c r="N1995" s="230">
        <f t="shared" si="443"/>
        <v>1000000</v>
      </c>
      <c r="O1995" s="230"/>
      <c r="P1995" s="230">
        <f t="shared" ref="P1995:P1999" si="445">SUM(N1995,O1995)</f>
        <v>1000000</v>
      </c>
      <c r="Q1995" s="230">
        <f>SUM(O1995,P1995)</f>
        <v>1000000</v>
      </c>
    </row>
    <row r="1996" spans="1:17">
      <c r="A1996" s="226">
        <v>3110299</v>
      </c>
      <c r="B1996" s="226" t="s">
        <v>2294</v>
      </c>
      <c r="C1996" s="240" t="s">
        <v>2295</v>
      </c>
      <c r="D1996" s="289">
        <v>700000</v>
      </c>
      <c r="E1996" s="289"/>
      <c r="F1996" s="228">
        <f t="shared" si="444"/>
        <v>700000</v>
      </c>
      <c r="G1996" s="228">
        <v>0</v>
      </c>
      <c r="H1996" s="228">
        <v>700000</v>
      </c>
      <c r="I1996" s="228">
        <v>700000</v>
      </c>
      <c r="J1996" s="228"/>
      <c r="K1996" s="228">
        <f>I1996+J1996</f>
        <v>700000</v>
      </c>
      <c r="L1996" s="229">
        <v>700000</v>
      </c>
      <c r="M1996" s="229"/>
      <c r="N1996" s="230">
        <f t="shared" si="443"/>
        <v>700000</v>
      </c>
      <c r="O1996" s="230"/>
      <c r="P1996" s="230">
        <f t="shared" si="445"/>
        <v>700000</v>
      </c>
      <c r="Q1996" s="230">
        <f>SUM(O1996,P1996)</f>
        <v>700000</v>
      </c>
    </row>
    <row r="1997" spans="1:17">
      <c r="A1997" s="226">
        <v>3110299</v>
      </c>
      <c r="B1997" s="226" t="s">
        <v>2296</v>
      </c>
      <c r="C1997" s="240" t="s">
        <v>1737</v>
      </c>
      <c r="D1997" s="255">
        <v>1000000</v>
      </c>
      <c r="E1997" s="255"/>
      <c r="F1997" s="228">
        <f t="shared" si="444"/>
        <v>1000000</v>
      </c>
      <c r="G1997" s="228">
        <v>1000000</v>
      </c>
      <c r="H1997" s="228">
        <v>0</v>
      </c>
      <c r="I1997" s="228">
        <v>1000000</v>
      </c>
      <c r="J1997" s="228"/>
      <c r="K1997" s="228"/>
      <c r="L1997" s="229">
        <v>1000000</v>
      </c>
      <c r="M1997" s="229">
        <v>-1000000</v>
      </c>
      <c r="N1997" s="230">
        <f t="shared" si="443"/>
        <v>0</v>
      </c>
      <c r="O1997" s="230"/>
      <c r="P1997" s="230">
        <f t="shared" si="445"/>
        <v>0</v>
      </c>
      <c r="Q1997" s="230">
        <f>SUM(O1997,P1997)</f>
        <v>0</v>
      </c>
    </row>
    <row r="1998" spans="1:17">
      <c r="A1998" s="226">
        <v>3110299</v>
      </c>
      <c r="B1998" s="226" t="s">
        <v>2297</v>
      </c>
      <c r="C1998" s="240" t="s">
        <v>2298</v>
      </c>
      <c r="D1998" s="255"/>
      <c r="E1998" s="255"/>
      <c r="F1998" s="228"/>
      <c r="G1998" s="352">
        <v>550000</v>
      </c>
      <c r="H1998" s="352">
        <v>0</v>
      </c>
      <c r="I1998" s="352">
        <v>800000</v>
      </c>
      <c r="J1998" s="352"/>
      <c r="K1998" s="228">
        <f>I1998+J1998</f>
        <v>800000</v>
      </c>
      <c r="L1998" s="459">
        <v>800000</v>
      </c>
      <c r="M1998" s="459"/>
      <c r="N1998" s="230">
        <f t="shared" si="443"/>
        <v>800000</v>
      </c>
      <c r="O1998" s="403"/>
      <c r="P1998" s="230">
        <f t="shared" si="445"/>
        <v>800000</v>
      </c>
      <c r="Q1998" s="230"/>
    </row>
    <row r="1999" spans="1:17">
      <c r="A1999" s="226">
        <v>3110299</v>
      </c>
      <c r="B1999" s="226" t="s">
        <v>2299</v>
      </c>
      <c r="C1999" s="240" t="s">
        <v>2300</v>
      </c>
      <c r="D1999" s="255"/>
      <c r="E1999" s="255"/>
      <c r="F1999" s="228"/>
      <c r="G1999" s="352">
        <v>800000</v>
      </c>
      <c r="H1999" s="352">
        <v>0</v>
      </c>
      <c r="I1999" s="352">
        <v>1000000</v>
      </c>
      <c r="J1999" s="352"/>
      <c r="K1999" s="228">
        <f>I1999+J1999</f>
        <v>1000000</v>
      </c>
      <c r="L1999" s="459">
        <v>1000000</v>
      </c>
      <c r="M1999" s="459"/>
      <c r="N1999" s="230">
        <f t="shared" si="443"/>
        <v>1000000</v>
      </c>
      <c r="O1999" s="403"/>
      <c r="P1999" s="230">
        <f t="shared" si="445"/>
        <v>1000000</v>
      </c>
      <c r="Q1999" s="230">
        <f>SUM(O1999,P1999)</f>
        <v>1000000</v>
      </c>
    </row>
    <row r="2000" spans="1:17" ht="40.5">
      <c r="A2000" s="226">
        <v>3110299</v>
      </c>
      <c r="B2000" s="226" t="s">
        <v>2301</v>
      </c>
      <c r="C2000" s="524" t="s">
        <v>2302</v>
      </c>
      <c r="D2000" s="255"/>
      <c r="E2000" s="255"/>
      <c r="F2000" s="228"/>
      <c r="G2000" s="352"/>
      <c r="H2000" s="352"/>
      <c r="I2000" s="352"/>
      <c r="J2000" s="352"/>
      <c r="K2000" s="228"/>
      <c r="L2000" s="459"/>
      <c r="M2000" s="459"/>
      <c r="N2000" s="230"/>
      <c r="O2000" s="403"/>
      <c r="P2000" s="230">
        <v>1000000</v>
      </c>
      <c r="Q2000" s="230">
        <v>1000000</v>
      </c>
    </row>
    <row r="2001" spans="1:17">
      <c r="A2001" s="226">
        <v>3110299</v>
      </c>
      <c r="B2001" s="226" t="s">
        <v>2303</v>
      </c>
      <c r="C2001" s="240" t="s">
        <v>2304</v>
      </c>
      <c r="D2001" s="255"/>
      <c r="E2001" s="255"/>
      <c r="F2001" s="228"/>
      <c r="G2001" s="352">
        <v>700000</v>
      </c>
      <c r="H2001" s="352">
        <v>0</v>
      </c>
      <c r="I2001" s="352">
        <v>700000</v>
      </c>
      <c r="J2001" s="352"/>
      <c r="K2001" s="228">
        <f t="shared" ref="K2001:K2008" si="446">I2001+J2001</f>
        <v>700000</v>
      </c>
      <c r="L2001" s="459">
        <v>700000</v>
      </c>
      <c r="M2001" s="459"/>
      <c r="N2001" s="230">
        <f t="shared" ref="N2001:N2012" si="447">SUM(L2001:M2001)</f>
        <v>700000</v>
      </c>
      <c r="O2001" s="403"/>
      <c r="P2001" s="230">
        <f t="shared" ref="P2001:P2012" si="448">SUM(N2001,O2001)</f>
        <v>700000</v>
      </c>
      <c r="Q2001" s="230"/>
    </row>
    <row r="2002" spans="1:17">
      <c r="A2002" s="226">
        <v>3110299</v>
      </c>
      <c r="B2002" s="226" t="s">
        <v>2305</v>
      </c>
      <c r="C2002" s="240" t="s">
        <v>2306</v>
      </c>
      <c r="D2002" s="255"/>
      <c r="E2002" s="255"/>
      <c r="F2002" s="228"/>
      <c r="G2002" s="352">
        <v>1000000</v>
      </c>
      <c r="H2002" s="352">
        <v>0</v>
      </c>
      <c r="I2002" s="352">
        <v>1000000</v>
      </c>
      <c r="J2002" s="352"/>
      <c r="K2002" s="228">
        <f t="shared" si="446"/>
        <v>1000000</v>
      </c>
      <c r="L2002" s="459">
        <v>1000000</v>
      </c>
      <c r="M2002" s="459"/>
      <c r="N2002" s="230">
        <f t="shared" si="447"/>
        <v>1000000</v>
      </c>
      <c r="O2002" s="403"/>
      <c r="P2002" s="230">
        <f t="shared" si="448"/>
        <v>1000000</v>
      </c>
      <c r="Q2002" s="230"/>
    </row>
    <row r="2003" spans="1:17">
      <c r="A2003" s="226">
        <v>3110299</v>
      </c>
      <c r="B2003" s="226" t="s">
        <v>2307</v>
      </c>
      <c r="C2003" s="240" t="s">
        <v>2302</v>
      </c>
      <c r="D2003" s="255"/>
      <c r="E2003" s="255"/>
      <c r="F2003" s="228"/>
      <c r="G2003" s="352">
        <v>800000</v>
      </c>
      <c r="H2003" s="352">
        <v>0</v>
      </c>
      <c r="I2003" s="352">
        <v>1000000</v>
      </c>
      <c r="J2003" s="352"/>
      <c r="K2003" s="228">
        <f t="shared" si="446"/>
        <v>1000000</v>
      </c>
      <c r="L2003" s="459">
        <v>1000000</v>
      </c>
      <c r="M2003" s="459"/>
      <c r="N2003" s="230">
        <f t="shared" si="447"/>
        <v>1000000</v>
      </c>
      <c r="O2003" s="403"/>
      <c r="P2003" s="230">
        <f t="shared" si="448"/>
        <v>1000000</v>
      </c>
      <c r="Q2003" s="230"/>
    </row>
    <row r="2004" spans="1:17">
      <c r="A2004" s="226">
        <v>3110299</v>
      </c>
      <c r="B2004" s="226" t="s">
        <v>2308</v>
      </c>
      <c r="C2004" s="240" t="s">
        <v>2309</v>
      </c>
      <c r="D2004" s="255"/>
      <c r="E2004" s="255"/>
      <c r="F2004" s="228"/>
      <c r="G2004" s="352"/>
      <c r="H2004" s="352"/>
      <c r="I2004" s="352"/>
      <c r="J2004" s="352"/>
      <c r="K2004" s="228">
        <f t="shared" si="446"/>
        <v>0</v>
      </c>
      <c r="L2004" s="459">
        <v>800000</v>
      </c>
      <c r="M2004" s="459"/>
      <c r="N2004" s="230">
        <f t="shared" si="447"/>
        <v>800000</v>
      </c>
      <c r="O2004" s="403"/>
      <c r="P2004" s="230">
        <f t="shared" si="448"/>
        <v>800000</v>
      </c>
      <c r="Q2004" s="230">
        <f>SUM(O2004,P2004)</f>
        <v>800000</v>
      </c>
    </row>
    <row r="2005" spans="1:17">
      <c r="A2005" s="226">
        <v>3110299</v>
      </c>
      <c r="B2005" s="226" t="s">
        <v>2310</v>
      </c>
      <c r="C2005" s="240" t="s">
        <v>2311</v>
      </c>
      <c r="D2005" s="255"/>
      <c r="E2005" s="255"/>
      <c r="F2005" s="228"/>
      <c r="G2005" s="352">
        <v>1000000</v>
      </c>
      <c r="H2005" s="352">
        <v>0</v>
      </c>
      <c r="I2005" s="352"/>
      <c r="J2005" s="352"/>
      <c r="K2005" s="228">
        <f t="shared" si="446"/>
        <v>0</v>
      </c>
      <c r="L2005" s="459">
        <v>500000</v>
      </c>
      <c r="M2005" s="459"/>
      <c r="N2005" s="230">
        <f t="shared" si="447"/>
        <v>500000</v>
      </c>
      <c r="O2005" s="403"/>
      <c r="P2005" s="230">
        <f t="shared" si="448"/>
        <v>500000</v>
      </c>
      <c r="Q2005" s="230">
        <v>500000</v>
      </c>
    </row>
    <row r="2006" spans="1:17">
      <c r="A2006" s="226">
        <v>3110299</v>
      </c>
      <c r="B2006" s="226" t="s">
        <v>2312</v>
      </c>
      <c r="C2006" s="240" t="s">
        <v>2313</v>
      </c>
      <c r="D2006" s="255"/>
      <c r="E2006" s="255"/>
      <c r="F2006" s="228"/>
      <c r="G2006" s="352">
        <v>700000</v>
      </c>
      <c r="H2006" s="352">
        <v>0</v>
      </c>
      <c r="I2006" s="352"/>
      <c r="J2006" s="352"/>
      <c r="K2006" s="228">
        <f t="shared" si="446"/>
        <v>0</v>
      </c>
      <c r="L2006" s="459">
        <v>600000</v>
      </c>
      <c r="M2006" s="459"/>
      <c r="N2006" s="230">
        <f t="shared" si="447"/>
        <v>600000</v>
      </c>
      <c r="O2006" s="403"/>
      <c r="P2006" s="230">
        <f t="shared" si="448"/>
        <v>600000</v>
      </c>
      <c r="Q2006" s="230">
        <v>600000</v>
      </c>
    </row>
    <row r="2007" spans="1:17">
      <c r="A2007" s="226">
        <v>3110299</v>
      </c>
      <c r="B2007" s="226" t="s">
        <v>2314</v>
      </c>
      <c r="C2007" s="240" t="s">
        <v>2315</v>
      </c>
      <c r="D2007" s="255"/>
      <c r="E2007" s="255"/>
      <c r="F2007" s="228"/>
      <c r="G2007" s="352">
        <v>1000000</v>
      </c>
      <c r="H2007" s="352">
        <v>0</v>
      </c>
      <c r="I2007" s="352"/>
      <c r="J2007" s="352"/>
      <c r="K2007" s="228">
        <f t="shared" si="446"/>
        <v>0</v>
      </c>
      <c r="L2007" s="459">
        <v>1000000</v>
      </c>
      <c r="M2007" s="459"/>
      <c r="N2007" s="230">
        <f t="shared" si="447"/>
        <v>1000000</v>
      </c>
      <c r="O2007" s="403"/>
      <c r="P2007" s="230">
        <f t="shared" si="448"/>
        <v>1000000</v>
      </c>
      <c r="Q2007" s="230">
        <v>1000000</v>
      </c>
    </row>
    <row r="2008" spans="1:17">
      <c r="A2008" s="226">
        <v>3110299</v>
      </c>
      <c r="B2008" s="226" t="s">
        <v>2316</v>
      </c>
      <c r="C2008" s="240" t="s">
        <v>2315</v>
      </c>
      <c r="D2008" s="255"/>
      <c r="E2008" s="255"/>
      <c r="F2008" s="228"/>
      <c r="G2008" s="352">
        <v>700000</v>
      </c>
      <c r="H2008" s="352">
        <v>0</v>
      </c>
      <c r="I2008" s="352"/>
      <c r="J2008" s="352"/>
      <c r="K2008" s="228">
        <f t="shared" si="446"/>
        <v>0</v>
      </c>
      <c r="L2008" s="459">
        <v>1000000</v>
      </c>
      <c r="M2008" s="459"/>
      <c r="N2008" s="230">
        <f t="shared" si="447"/>
        <v>1000000</v>
      </c>
      <c r="O2008" s="403"/>
      <c r="P2008" s="230">
        <f t="shared" si="448"/>
        <v>1000000</v>
      </c>
      <c r="Q2008" s="230">
        <v>1000000</v>
      </c>
    </row>
    <row r="2009" spans="1:17">
      <c r="A2009" s="226">
        <v>3110299</v>
      </c>
      <c r="B2009" s="226" t="s">
        <v>2317</v>
      </c>
      <c r="C2009" s="240" t="s">
        <v>2315</v>
      </c>
      <c r="D2009" s="255"/>
      <c r="E2009" s="255"/>
      <c r="F2009" s="228"/>
      <c r="G2009" s="352"/>
      <c r="H2009" s="352"/>
      <c r="I2009" s="352"/>
      <c r="J2009" s="352"/>
      <c r="K2009" s="228"/>
      <c r="L2009" s="459">
        <v>1000000</v>
      </c>
      <c r="M2009" s="459"/>
      <c r="N2009" s="230">
        <f t="shared" si="447"/>
        <v>1000000</v>
      </c>
      <c r="O2009" s="403"/>
      <c r="P2009" s="230">
        <f t="shared" si="448"/>
        <v>1000000</v>
      </c>
      <c r="Q2009" s="230">
        <v>1000000</v>
      </c>
    </row>
    <row r="2010" spans="1:17">
      <c r="A2010" s="226">
        <v>3110299</v>
      </c>
      <c r="B2010" s="226" t="s">
        <v>2318</v>
      </c>
      <c r="C2010" s="240" t="s">
        <v>2319</v>
      </c>
      <c r="D2010" s="255"/>
      <c r="E2010" s="255"/>
      <c r="F2010" s="228"/>
      <c r="G2010" s="352">
        <v>1000000</v>
      </c>
      <c r="H2010" s="352">
        <v>0</v>
      </c>
      <c r="I2010" s="352"/>
      <c r="J2010" s="352"/>
      <c r="K2010" s="228">
        <f>I2010+J2010</f>
        <v>0</v>
      </c>
      <c r="L2010" s="459">
        <v>1000000</v>
      </c>
      <c r="M2010" s="459"/>
      <c r="N2010" s="230">
        <f t="shared" si="447"/>
        <v>1000000</v>
      </c>
      <c r="O2010" s="403"/>
      <c r="P2010" s="230">
        <f t="shared" si="448"/>
        <v>1000000</v>
      </c>
      <c r="Q2010" s="230">
        <v>1000000</v>
      </c>
    </row>
    <row r="2011" spans="1:17">
      <c r="A2011" s="226">
        <v>3110300</v>
      </c>
      <c r="B2011" s="226" t="s">
        <v>2320</v>
      </c>
      <c r="C2011" s="240" t="s">
        <v>2319</v>
      </c>
      <c r="D2011" s="255"/>
      <c r="E2011" s="255"/>
      <c r="F2011" s="228"/>
      <c r="G2011" s="352">
        <v>1000000</v>
      </c>
      <c r="H2011" s="352">
        <v>0</v>
      </c>
      <c r="I2011" s="352"/>
      <c r="J2011" s="352"/>
      <c r="K2011" s="228">
        <f>I2011+J2011</f>
        <v>0</v>
      </c>
      <c r="L2011" s="459">
        <v>1000000</v>
      </c>
      <c r="M2011" s="459"/>
      <c r="N2011" s="230">
        <f t="shared" si="447"/>
        <v>1000000</v>
      </c>
      <c r="O2011" s="403"/>
      <c r="P2011" s="230">
        <f t="shared" si="448"/>
        <v>1000000</v>
      </c>
      <c r="Q2011" s="230">
        <v>1000000</v>
      </c>
    </row>
    <row r="2012" spans="1:17">
      <c r="A2012" s="226">
        <v>3110299</v>
      </c>
      <c r="B2012" s="226" t="s">
        <v>2321</v>
      </c>
      <c r="C2012" s="240" t="s">
        <v>253</v>
      </c>
      <c r="D2012" s="255"/>
      <c r="E2012" s="255"/>
      <c r="F2012" s="228"/>
      <c r="G2012" s="352">
        <v>1000000</v>
      </c>
      <c r="H2012" s="352">
        <v>0</v>
      </c>
      <c r="I2012" s="352"/>
      <c r="J2012" s="352"/>
      <c r="K2012" s="228">
        <f>I2012+J2012</f>
        <v>0</v>
      </c>
      <c r="L2012" s="459">
        <v>700000</v>
      </c>
      <c r="M2012" s="459"/>
      <c r="N2012" s="230">
        <f t="shared" si="447"/>
        <v>700000</v>
      </c>
      <c r="O2012" s="403"/>
      <c r="P2012" s="230">
        <f t="shared" si="448"/>
        <v>700000</v>
      </c>
      <c r="Q2012" s="230">
        <v>700000</v>
      </c>
    </row>
    <row r="2013" spans="1:17" customFormat="1" ht="20.45" customHeight="1">
      <c r="A2013" s="226">
        <v>3110299</v>
      </c>
      <c r="B2013" s="226" t="s">
        <v>2322</v>
      </c>
      <c r="C2013" s="226" t="s">
        <v>2323</v>
      </c>
      <c r="D2013" s="226"/>
      <c r="E2013" s="226">
        <v>800000</v>
      </c>
      <c r="F2013" s="226"/>
      <c r="G2013" s="226"/>
      <c r="H2013" s="226"/>
      <c r="I2013" s="226"/>
      <c r="J2013" s="226"/>
      <c r="K2013" s="226"/>
      <c r="L2013" s="226"/>
      <c r="M2013" s="226"/>
      <c r="N2013" s="226"/>
      <c r="O2013" s="226"/>
      <c r="P2013" s="226"/>
      <c r="Q2013" s="230">
        <v>800000</v>
      </c>
    </row>
    <row r="2014" spans="1:17" customFormat="1" ht="20.45" customHeight="1">
      <c r="A2014" s="226">
        <v>3110299</v>
      </c>
      <c r="B2014" s="226" t="s">
        <v>2324</v>
      </c>
      <c r="C2014" s="226" t="s">
        <v>266</v>
      </c>
      <c r="D2014" s="226"/>
      <c r="E2014" s="226">
        <v>500000</v>
      </c>
      <c r="F2014" s="226"/>
      <c r="G2014" s="226"/>
      <c r="H2014" s="226"/>
      <c r="I2014" s="226"/>
      <c r="J2014" s="226"/>
      <c r="K2014" s="226"/>
      <c r="L2014" s="226"/>
      <c r="M2014" s="226"/>
      <c r="N2014" s="226"/>
      <c r="O2014" s="226"/>
      <c r="P2014" s="226"/>
      <c r="Q2014" s="230">
        <v>500000</v>
      </c>
    </row>
    <row r="2015" spans="1:17" customFormat="1" ht="20.45" customHeight="1">
      <c r="A2015" s="226">
        <v>3110299</v>
      </c>
      <c r="B2015" s="226" t="s">
        <v>2325</v>
      </c>
      <c r="C2015" s="226" t="s">
        <v>611</v>
      </c>
      <c r="D2015" s="226"/>
      <c r="E2015" s="226">
        <v>500000</v>
      </c>
      <c r="F2015" s="226"/>
      <c r="G2015" s="226"/>
      <c r="H2015" s="226"/>
      <c r="I2015" s="226"/>
      <c r="J2015" s="226"/>
      <c r="K2015" s="226"/>
      <c r="L2015" s="226"/>
      <c r="M2015" s="226"/>
      <c r="N2015" s="226"/>
      <c r="O2015" s="226"/>
      <c r="P2015" s="226"/>
      <c r="Q2015" s="230">
        <v>500000</v>
      </c>
    </row>
    <row r="2016" spans="1:17" customFormat="1" ht="20.45" customHeight="1">
      <c r="A2016" s="226">
        <v>3110299</v>
      </c>
      <c r="B2016" s="226" t="s">
        <v>2326</v>
      </c>
      <c r="C2016" s="226" t="s">
        <v>249</v>
      </c>
      <c r="D2016" s="226"/>
      <c r="E2016" s="226">
        <v>800000</v>
      </c>
      <c r="F2016" s="226"/>
      <c r="G2016" s="226"/>
      <c r="H2016" s="226"/>
      <c r="I2016" s="226"/>
      <c r="J2016" s="226"/>
      <c r="K2016" s="226"/>
      <c r="L2016" s="226"/>
      <c r="M2016" s="226"/>
      <c r="N2016" s="226"/>
      <c r="O2016" s="226"/>
      <c r="P2016" s="226"/>
      <c r="Q2016" s="230">
        <v>800000</v>
      </c>
    </row>
    <row r="2017" spans="1:17">
      <c r="A2017" s="472"/>
      <c r="B2017" s="472" t="s">
        <v>2327</v>
      </c>
      <c r="C2017" s="472"/>
      <c r="D2017" s="487">
        <f>SUM(D1995:D1997)</f>
        <v>2500000</v>
      </c>
      <c r="E2017" s="487">
        <f>SUM(E1995:E1997)</f>
        <v>0</v>
      </c>
      <c r="F2017" s="487">
        <f>SUM(F1995:F1997)</f>
        <v>2500000</v>
      </c>
      <c r="G2017" s="487">
        <f>SUM(G1995:G2010)</f>
        <v>9250000</v>
      </c>
      <c r="H2017" s="487">
        <f>SUM(H1995:H2010)</f>
        <v>700000</v>
      </c>
      <c r="I2017" s="487">
        <f>SUM(I1995:I2010)</f>
        <v>7200000</v>
      </c>
      <c r="J2017" s="487">
        <f>SUM(J1996:J2010)</f>
        <v>0</v>
      </c>
      <c r="K2017" s="487">
        <f>SUM(K1996:K2010)</f>
        <v>5200000</v>
      </c>
      <c r="L2017" s="475">
        <f>SUM(L1992:L2012)</f>
        <v>15799170</v>
      </c>
      <c r="M2017" s="475">
        <f>SUM(M1992:M2012)</f>
        <v>-1000000</v>
      </c>
      <c r="N2017" s="476">
        <f>SUM(N1992:N2012)</f>
        <v>14799170</v>
      </c>
      <c r="O2017" s="476">
        <f>SUM(O1992:O2012)</f>
        <v>0</v>
      </c>
      <c r="P2017" s="476">
        <f t="shared" ref="P2017:P2080" si="449">SUM(N2017,O2017)</f>
        <v>14799170</v>
      </c>
      <c r="Q2017" s="476">
        <f>SUM(Q1993:Q2016)</f>
        <v>14600000</v>
      </c>
    </row>
    <row r="2018" spans="1:17">
      <c r="A2018" s="239"/>
      <c r="B2018" s="239" t="s">
        <v>2328</v>
      </c>
      <c r="C2018" s="268"/>
      <c r="D2018" s="288"/>
      <c r="E2018" s="288"/>
      <c r="F2018" s="228"/>
      <c r="G2018" s="228"/>
      <c r="H2018" s="228">
        <v>0</v>
      </c>
      <c r="I2018" s="228">
        <f t="shared" ref="I2018:I2076" si="450">G2018+H2018</f>
        <v>0</v>
      </c>
      <c r="J2018" s="228"/>
      <c r="K2018" s="228"/>
      <c r="L2018" s="229"/>
      <c r="M2018" s="229"/>
      <c r="N2018" s="230"/>
      <c r="O2018" s="230"/>
      <c r="P2018" s="230">
        <f t="shared" si="449"/>
        <v>0</v>
      </c>
      <c r="Q2018" s="230"/>
    </row>
    <row r="2019" spans="1:17">
      <c r="A2019" s="226">
        <v>3110299</v>
      </c>
      <c r="B2019" s="226" t="s">
        <v>2329</v>
      </c>
      <c r="C2019" s="317" t="s">
        <v>516</v>
      </c>
      <c r="D2019" s="289"/>
      <c r="E2019" s="289"/>
      <c r="F2019" s="228"/>
      <c r="G2019" s="228">
        <v>1200000</v>
      </c>
      <c r="H2019" s="228">
        <v>0</v>
      </c>
      <c r="I2019" s="228">
        <f t="shared" si="450"/>
        <v>1200000</v>
      </c>
      <c r="J2019" s="228"/>
      <c r="K2019" s="228">
        <f t="shared" ref="K2019:K2026" si="451">I2019+J2019</f>
        <v>1200000</v>
      </c>
      <c r="L2019" s="229">
        <v>1200000</v>
      </c>
      <c r="M2019" s="229"/>
      <c r="N2019" s="230">
        <f>SUM(L2019:M2019)</f>
        <v>1200000</v>
      </c>
      <c r="O2019" s="230"/>
      <c r="P2019" s="230">
        <f t="shared" si="449"/>
        <v>1200000</v>
      </c>
      <c r="Q2019" s="230"/>
    </row>
    <row r="2020" spans="1:17">
      <c r="A2020" s="226">
        <v>3110299</v>
      </c>
      <c r="B2020" s="226" t="s">
        <v>2330</v>
      </c>
      <c r="C2020" s="317" t="s">
        <v>539</v>
      </c>
      <c r="D2020" s="289"/>
      <c r="E2020" s="289"/>
      <c r="F2020" s="228"/>
      <c r="G2020" s="228">
        <v>938299</v>
      </c>
      <c r="H2020" s="228">
        <v>0</v>
      </c>
      <c r="I2020" s="228">
        <f t="shared" si="450"/>
        <v>938299</v>
      </c>
      <c r="J2020" s="228"/>
      <c r="K2020" s="228">
        <f t="shared" si="451"/>
        <v>938299</v>
      </c>
      <c r="L2020" s="229">
        <v>938299</v>
      </c>
      <c r="M2020" s="229"/>
      <c r="N2020" s="230">
        <f t="shared" ref="N2020:N2074" si="452">SUM(L2020:M2020)</f>
        <v>938299</v>
      </c>
      <c r="O2020" s="230"/>
      <c r="P2020" s="230">
        <f t="shared" si="449"/>
        <v>938299</v>
      </c>
      <c r="Q2020" s="230"/>
    </row>
    <row r="2021" spans="1:17">
      <c r="A2021" s="226">
        <v>3110299</v>
      </c>
      <c r="B2021" s="225" t="s">
        <v>2331</v>
      </c>
      <c r="C2021" s="317" t="s">
        <v>2332</v>
      </c>
      <c r="D2021" s="255"/>
      <c r="E2021" s="255"/>
      <c r="F2021" s="228"/>
      <c r="G2021" s="284">
        <v>500000</v>
      </c>
      <c r="H2021" s="284">
        <v>0</v>
      </c>
      <c r="I2021" s="284">
        <f t="shared" si="450"/>
        <v>500000</v>
      </c>
      <c r="J2021" s="284"/>
      <c r="K2021" s="228">
        <f t="shared" si="451"/>
        <v>500000</v>
      </c>
      <c r="L2021" s="459">
        <v>500000</v>
      </c>
      <c r="M2021" s="459"/>
      <c r="N2021" s="230">
        <f t="shared" si="452"/>
        <v>500000</v>
      </c>
      <c r="O2021" s="403"/>
      <c r="P2021" s="230">
        <f t="shared" si="449"/>
        <v>500000</v>
      </c>
      <c r="Q2021" s="230"/>
    </row>
    <row r="2022" spans="1:17">
      <c r="A2022" s="226">
        <v>3110299</v>
      </c>
      <c r="B2022" s="225" t="s">
        <v>2333</v>
      </c>
      <c r="C2022" s="317" t="s">
        <v>1737</v>
      </c>
      <c r="D2022" s="255"/>
      <c r="E2022" s="255"/>
      <c r="F2022" s="228"/>
      <c r="G2022" s="352">
        <v>1000000</v>
      </c>
      <c r="H2022" s="352">
        <v>0</v>
      </c>
      <c r="I2022" s="352">
        <f t="shared" si="450"/>
        <v>1000000</v>
      </c>
      <c r="J2022" s="352"/>
      <c r="K2022" s="228">
        <f t="shared" si="451"/>
        <v>1000000</v>
      </c>
      <c r="L2022" s="459">
        <v>1000000</v>
      </c>
      <c r="M2022" s="459"/>
      <c r="N2022" s="230">
        <f t="shared" si="452"/>
        <v>1000000</v>
      </c>
      <c r="O2022" s="403"/>
      <c r="P2022" s="230">
        <f t="shared" si="449"/>
        <v>1000000</v>
      </c>
      <c r="Q2022" s="230"/>
    </row>
    <row r="2023" spans="1:17" ht="60.75">
      <c r="A2023" s="226">
        <v>3110299</v>
      </c>
      <c r="B2023" s="226" t="s">
        <v>2334</v>
      </c>
      <c r="C2023" s="317" t="s">
        <v>2335</v>
      </c>
      <c r="D2023" s="255"/>
      <c r="E2023" s="255"/>
      <c r="F2023" s="228"/>
      <c r="G2023" s="352">
        <v>1000000</v>
      </c>
      <c r="H2023" s="352">
        <v>0</v>
      </c>
      <c r="I2023" s="352">
        <f t="shared" si="450"/>
        <v>1000000</v>
      </c>
      <c r="J2023" s="352"/>
      <c r="K2023" s="228">
        <f t="shared" si="451"/>
        <v>1000000</v>
      </c>
      <c r="L2023" s="459">
        <v>1000000</v>
      </c>
      <c r="M2023" s="459"/>
      <c r="N2023" s="230">
        <f t="shared" si="452"/>
        <v>1000000</v>
      </c>
      <c r="O2023" s="403"/>
      <c r="P2023" s="230">
        <f t="shared" si="449"/>
        <v>1000000</v>
      </c>
      <c r="Q2023" s="230"/>
    </row>
    <row r="2024" spans="1:17">
      <c r="A2024" s="226">
        <v>3110299</v>
      </c>
      <c r="B2024" s="225" t="s">
        <v>2336</v>
      </c>
      <c r="C2024" s="317" t="s">
        <v>2302</v>
      </c>
      <c r="D2024" s="255"/>
      <c r="E2024" s="255"/>
      <c r="F2024" s="228"/>
      <c r="G2024" s="352">
        <v>840000</v>
      </c>
      <c r="H2024" s="352">
        <v>0</v>
      </c>
      <c r="I2024" s="352">
        <f t="shared" si="450"/>
        <v>840000</v>
      </c>
      <c r="J2024" s="352"/>
      <c r="K2024" s="228">
        <f t="shared" si="451"/>
        <v>840000</v>
      </c>
      <c r="L2024" s="459">
        <v>840000</v>
      </c>
      <c r="M2024" s="459"/>
      <c r="N2024" s="230">
        <f t="shared" si="452"/>
        <v>840000</v>
      </c>
      <c r="O2024" s="403"/>
      <c r="P2024" s="230">
        <f t="shared" si="449"/>
        <v>840000</v>
      </c>
      <c r="Q2024" s="230"/>
    </row>
    <row r="2025" spans="1:17">
      <c r="A2025" s="226">
        <v>3110299</v>
      </c>
      <c r="B2025" s="317" t="s">
        <v>2337</v>
      </c>
      <c r="C2025" s="317" t="s">
        <v>2302</v>
      </c>
      <c r="D2025" s="346"/>
      <c r="E2025" s="346"/>
      <c r="F2025" s="526"/>
      <c r="G2025" s="346">
        <v>200000</v>
      </c>
      <c r="H2025" s="346">
        <v>0</v>
      </c>
      <c r="I2025" s="346">
        <f t="shared" si="450"/>
        <v>200000</v>
      </c>
      <c r="J2025" s="346"/>
      <c r="K2025" s="228">
        <f t="shared" si="451"/>
        <v>200000</v>
      </c>
      <c r="L2025" s="449">
        <v>200000</v>
      </c>
      <c r="M2025" s="449"/>
      <c r="N2025" s="230">
        <f t="shared" si="452"/>
        <v>200000</v>
      </c>
      <c r="O2025" s="450"/>
      <c r="P2025" s="230">
        <f t="shared" si="449"/>
        <v>200000</v>
      </c>
      <c r="Q2025" s="230"/>
    </row>
    <row r="2026" spans="1:17" ht="40.5">
      <c r="A2026" s="226">
        <v>3110299</v>
      </c>
      <c r="B2026" s="317" t="s">
        <v>2338</v>
      </c>
      <c r="C2026" s="317" t="s">
        <v>692</v>
      </c>
      <c r="D2026" s="346"/>
      <c r="E2026" s="346"/>
      <c r="F2026" s="526"/>
      <c r="G2026" s="346">
        <v>2000000</v>
      </c>
      <c r="H2026" s="346">
        <v>0</v>
      </c>
      <c r="I2026" s="346">
        <f t="shared" si="450"/>
        <v>2000000</v>
      </c>
      <c r="J2026" s="346"/>
      <c r="K2026" s="228">
        <f t="shared" si="451"/>
        <v>2000000</v>
      </c>
      <c r="L2026" s="449">
        <v>2000000</v>
      </c>
      <c r="M2026" s="449"/>
      <c r="N2026" s="230">
        <f t="shared" si="452"/>
        <v>2000000</v>
      </c>
      <c r="O2026" s="450"/>
      <c r="P2026" s="230">
        <f t="shared" si="449"/>
        <v>2000000</v>
      </c>
      <c r="Q2026" s="230"/>
    </row>
    <row r="2027" spans="1:17">
      <c r="A2027" s="226">
        <v>3110299</v>
      </c>
      <c r="B2027" s="317" t="s">
        <v>2339</v>
      </c>
      <c r="C2027" s="317" t="s">
        <v>422</v>
      </c>
      <c r="D2027" s="346"/>
      <c r="E2027" s="346"/>
      <c r="F2027" s="526"/>
      <c r="G2027" s="346"/>
      <c r="H2027" s="346"/>
      <c r="I2027" s="346"/>
      <c r="J2027" s="346"/>
      <c r="K2027" s="228"/>
      <c r="L2027" s="229">
        <v>500000</v>
      </c>
      <c r="M2027" s="229"/>
      <c r="N2027" s="230">
        <f t="shared" si="452"/>
        <v>500000</v>
      </c>
      <c r="O2027" s="230"/>
      <c r="P2027" s="230">
        <f t="shared" si="449"/>
        <v>500000</v>
      </c>
      <c r="Q2027" s="230"/>
    </row>
    <row r="2028" spans="1:17">
      <c r="A2028" s="226">
        <v>3110299</v>
      </c>
      <c r="B2028" s="317" t="s">
        <v>2340</v>
      </c>
      <c r="C2028" s="317" t="s">
        <v>765</v>
      </c>
      <c r="D2028" s="346"/>
      <c r="E2028" s="346"/>
      <c r="F2028" s="526"/>
      <c r="G2028" s="346"/>
      <c r="H2028" s="346"/>
      <c r="I2028" s="346"/>
      <c r="J2028" s="346"/>
      <c r="K2028" s="228"/>
      <c r="L2028" s="229">
        <v>500000</v>
      </c>
      <c r="M2028" s="229"/>
      <c r="N2028" s="230">
        <f t="shared" si="452"/>
        <v>500000</v>
      </c>
      <c r="O2028" s="230"/>
      <c r="P2028" s="230">
        <f t="shared" si="449"/>
        <v>500000</v>
      </c>
      <c r="Q2028" s="230"/>
    </row>
    <row r="2029" spans="1:17">
      <c r="A2029" s="226">
        <v>3110299</v>
      </c>
      <c r="B2029" s="317" t="s">
        <v>2341</v>
      </c>
      <c r="C2029" s="317" t="s">
        <v>627</v>
      </c>
      <c r="D2029" s="346"/>
      <c r="E2029" s="346"/>
      <c r="F2029" s="526"/>
      <c r="G2029" s="346"/>
      <c r="H2029" s="346"/>
      <c r="I2029" s="346"/>
      <c r="J2029" s="346"/>
      <c r="K2029" s="228"/>
      <c r="L2029" s="229">
        <v>500000</v>
      </c>
      <c r="M2029" s="229"/>
      <c r="N2029" s="230">
        <f t="shared" si="452"/>
        <v>500000</v>
      </c>
      <c r="O2029" s="230"/>
      <c r="P2029" s="230">
        <f t="shared" si="449"/>
        <v>500000</v>
      </c>
      <c r="Q2029" s="230"/>
    </row>
    <row r="2030" spans="1:17">
      <c r="A2030" s="226">
        <v>3110299</v>
      </c>
      <c r="B2030" s="317" t="s">
        <v>2342</v>
      </c>
      <c r="C2030" s="317" t="s">
        <v>255</v>
      </c>
      <c r="D2030" s="346"/>
      <c r="E2030" s="346"/>
      <c r="F2030" s="526"/>
      <c r="G2030" s="346"/>
      <c r="H2030" s="346"/>
      <c r="I2030" s="346"/>
      <c r="J2030" s="346"/>
      <c r="K2030" s="228"/>
      <c r="L2030" s="229">
        <v>500000</v>
      </c>
      <c r="M2030" s="229"/>
      <c r="N2030" s="230">
        <f t="shared" si="452"/>
        <v>500000</v>
      </c>
      <c r="O2030" s="230"/>
      <c r="P2030" s="230">
        <f t="shared" si="449"/>
        <v>500000</v>
      </c>
      <c r="Q2030" s="230"/>
    </row>
    <row r="2031" spans="1:17">
      <c r="A2031" s="226">
        <v>3110299</v>
      </c>
      <c r="B2031" s="317" t="s">
        <v>2343</v>
      </c>
      <c r="C2031" s="317" t="s">
        <v>449</v>
      </c>
      <c r="D2031" s="346"/>
      <c r="E2031" s="346"/>
      <c r="F2031" s="526"/>
      <c r="G2031" s="346"/>
      <c r="H2031" s="346"/>
      <c r="I2031" s="346"/>
      <c r="J2031" s="346"/>
      <c r="K2031" s="228"/>
      <c r="L2031" s="229">
        <v>500000</v>
      </c>
      <c r="M2031" s="229"/>
      <c r="N2031" s="230">
        <f t="shared" si="452"/>
        <v>500000</v>
      </c>
      <c r="O2031" s="230"/>
      <c r="P2031" s="230">
        <f t="shared" si="449"/>
        <v>500000</v>
      </c>
      <c r="Q2031" s="230"/>
    </row>
    <row r="2032" spans="1:17">
      <c r="A2032" s="226">
        <v>3110299</v>
      </c>
      <c r="B2032" s="317" t="s">
        <v>2344</v>
      </c>
      <c r="C2032" s="317" t="s">
        <v>397</v>
      </c>
      <c r="D2032" s="346"/>
      <c r="E2032" s="346"/>
      <c r="F2032" s="526"/>
      <c r="G2032" s="346"/>
      <c r="H2032" s="346"/>
      <c r="I2032" s="346"/>
      <c r="J2032" s="346"/>
      <c r="K2032" s="228"/>
      <c r="L2032" s="229">
        <v>500000</v>
      </c>
      <c r="M2032" s="229"/>
      <c r="N2032" s="230">
        <f t="shared" si="452"/>
        <v>500000</v>
      </c>
      <c r="O2032" s="230"/>
      <c r="P2032" s="230">
        <f t="shared" si="449"/>
        <v>500000</v>
      </c>
      <c r="Q2032" s="230"/>
    </row>
    <row r="2033" spans="1:17">
      <c r="A2033" s="226">
        <v>3110299</v>
      </c>
      <c r="B2033" s="317" t="s">
        <v>2345</v>
      </c>
      <c r="C2033" s="317" t="s">
        <v>541</v>
      </c>
      <c r="D2033" s="346"/>
      <c r="E2033" s="346"/>
      <c r="F2033" s="526"/>
      <c r="G2033" s="346"/>
      <c r="H2033" s="346"/>
      <c r="I2033" s="346"/>
      <c r="J2033" s="346"/>
      <c r="K2033" s="228"/>
      <c r="L2033" s="229">
        <v>500000</v>
      </c>
      <c r="M2033" s="229"/>
      <c r="N2033" s="230">
        <f t="shared" si="452"/>
        <v>500000</v>
      </c>
      <c r="O2033" s="230"/>
      <c r="P2033" s="230">
        <f t="shared" si="449"/>
        <v>500000</v>
      </c>
      <c r="Q2033" s="230"/>
    </row>
    <row r="2034" spans="1:17">
      <c r="A2034" s="226">
        <v>3110299</v>
      </c>
      <c r="B2034" s="317" t="s">
        <v>2346</v>
      </c>
      <c r="C2034" s="317" t="s">
        <v>251</v>
      </c>
      <c r="D2034" s="346"/>
      <c r="E2034" s="346"/>
      <c r="F2034" s="526"/>
      <c r="G2034" s="346"/>
      <c r="H2034" s="346"/>
      <c r="I2034" s="346"/>
      <c r="J2034" s="346"/>
      <c r="K2034" s="228"/>
      <c r="L2034" s="229">
        <v>500000</v>
      </c>
      <c r="M2034" s="229"/>
      <c r="N2034" s="230">
        <f t="shared" si="452"/>
        <v>500000</v>
      </c>
      <c r="O2034" s="230"/>
      <c r="P2034" s="230">
        <f t="shared" si="449"/>
        <v>500000</v>
      </c>
      <c r="Q2034" s="230"/>
    </row>
    <row r="2035" spans="1:17">
      <c r="A2035" s="226">
        <v>3110299</v>
      </c>
      <c r="B2035" s="317" t="s">
        <v>2347</v>
      </c>
      <c r="C2035" s="317" t="s">
        <v>379</v>
      </c>
      <c r="D2035" s="346"/>
      <c r="E2035" s="346"/>
      <c r="F2035" s="526"/>
      <c r="G2035" s="346"/>
      <c r="H2035" s="346"/>
      <c r="I2035" s="346"/>
      <c r="J2035" s="346"/>
      <c r="K2035" s="228"/>
      <c r="L2035" s="229">
        <v>500000</v>
      </c>
      <c r="M2035" s="229"/>
      <c r="N2035" s="230">
        <f t="shared" si="452"/>
        <v>500000</v>
      </c>
      <c r="O2035" s="230"/>
      <c r="P2035" s="230">
        <f t="shared" si="449"/>
        <v>500000</v>
      </c>
      <c r="Q2035" s="230"/>
    </row>
    <row r="2036" spans="1:17">
      <c r="A2036" s="226">
        <v>3110299</v>
      </c>
      <c r="B2036" s="317" t="s">
        <v>2348</v>
      </c>
      <c r="C2036" s="317" t="s">
        <v>332</v>
      </c>
      <c r="D2036" s="346"/>
      <c r="E2036" s="346"/>
      <c r="F2036" s="526"/>
      <c r="G2036" s="346"/>
      <c r="H2036" s="346"/>
      <c r="I2036" s="346"/>
      <c r="J2036" s="346"/>
      <c r="K2036" s="228"/>
      <c r="L2036" s="229">
        <v>500000</v>
      </c>
      <c r="M2036" s="229"/>
      <c r="N2036" s="230">
        <f t="shared" si="452"/>
        <v>500000</v>
      </c>
      <c r="O2036" s="230"/>
      <c r="P2036" s="230">
        <f t="shared" si="449"/>
        <v>500000</v>
      </c>
      <c r="Q2036" s="230"/>
    </row>
    <row r="2037" spans="1:17">
      <c r="A2037" s="226">
        <v>3110299</v>
      </c>
      <c r="B2037" s="317" t="s">
        <v>2349</v>
      </c>
      <c r="C2037" s="317" t="s">
        <v>257</v>
      </c>
      <c r="D2037" s="346"/>
      <c r="E2037" s="346"/>
      <c r="F2037" s="526"/>
      <c r="G2037" s="346"/>
      <c r="H2037" s="346"/>
      <c r="I2037" s="346"/>
      <c r="J2037" s="346"/>
      <c r="K2037" s="228"/>
      <c r="L2037" s="229">
        <v>500000</v>
      </c>
      <c r="M2037" s="229"/>
      <c r="N2037" s="230">
        <f t="shared" si="452"/>
        <v>500000</v>
      </c>
      <c r="O2037" s="230"/>
      <c r="P2037" s="230">
        <f t="shared" si="449"/>
        <v>500000</v>
      </c>
      <c r="Q2037" s="230"/>
    </row>
    <row r="2038" spans="1:17">
      <c r="A2038" s="226">
        <v>3110299</v>
      </c>
      <c r="B2038" s="317" t="s">
        <v>2350</v>
      </c>
      <c r="C2038" s="317" t="s">
        <v>500</v>
      </c>
      <c r="D2038" s="346"/>
      <c r="E2038" s="346"/>
      <c r="F2038" s="526"/>
      <c r="G2038" s="346"/>
      <c r="H2038" s="346"/>
      <c r="I2038" s="346"/>
      <c r="J2038" s="346"/>
      <c r="K2038" s="228"/>
      <c r="L2038" s="229">
        <v>500000</v>
      </c>
      <c r="M2038" s="229"/>
      <c r="N2038" s="230">
        <f t="shared" si="452"/>
        <v>500000</v>
      </c>
      <c r="O2038" s="230"/>
      <c r="P2038" s="230">
        <f t="shared" si="449"/>
        <v>500000</v>
      </c>
      <c r="Q2038" s="230"/>
    </row>
    <row r="2039" spans="1:17">
      <c r="A2039" s="226">
        <v>3110299</v>
      </c>
      <c r="B2039" s="317" t="s">
        <v>2351</v>
      </c>
      <c r="C2039" s="317" t="s">
        <v>233</v>
      </c>
      <c r="D2039" s="346"/>
      <c r="E2039" s="346"/>
      <c r="F2039" s="526"/>
      <c r="G2039" s="346"/>
      <c r="H2039" s="346"/>
      <c r="I2039" s="346"/>
      <c r="J2039" s="346"/>
      <c r="K2039" s="228"/>
      <c r="L2039" s="229">
        <v>500000</v>
      </c>
      <c r="M2039" s="229"/>
      <c r="N2039" s="230">
        <f t="shared" si="452"/>
        <v>500000</v>
      </c>
      <c r="O2039" s="230"/>
      <c r="P2039" s="230">
        <f t="shared" si="449"/>
        <v>500000</v>
      </c>
      <c r="Q2039" s="230"/>
    </row>
    <row r="2040" spans="1:17">
      <c r="A2040" s="226">
        <v>3110299</v>
      </c>
      <c r="B2040" s="317" t="s">
        <v>2352</v>
      </c>
      <c r="C2040" s="317" t="s">
        <v>389</v>
      </c>
      <c r="D2040" s="346"/>
      <c r="E2040" s="346"/>
      <c r="F2040" s="526"/>
      <c r="G2040" s="346"/>
      <c r="H2040" s="346"/>
      <c r="I2040" s="346"/>
      <c r="J2040" s="346"/>
      <c r="K2040" s="228"/>
      <c r="L2040" s="229">
        <v>500000</v>
      </c>
      <c r="M2040" s="229"/>
      <c r="N2040" s="230">
        <f t="shared" si="452"/>
        <v>500000</v>
      </c>
      <c r="O2040" s="230"/>
      <c r="P2040" s="230">
        <f t="shared" si="449"/>
        <v>500000</v>
      </c>
      <c r="Q2040" s="230"/>
    </row>
    <row r="2041" spans="1:17">
      <c r="A2041" s="226">
        <v>3110299</v>
      </c>
      <c r="B2041" s="317" t="s">
        <v>2353</v>
      </c>
      <c r="C2041" s="317" t="s">
        <v>389</v>
      </c>
      <c r="D2041" s="346"/>
      <c r="E2041" s="346"/>
      <c r="F2041" s="526"/>
      <c r="G2041" s="346"/>
      <c r="H2041" s="346"/>
      <c r="I2041" s="346"/>
      <c r="J2041" s="346"/>
      <c r="K2041" s="228"/>
      <c r="L2041" s="229">
        <v>800000</v>
      </c>
      <c r="M2041" s="229"/>
      <c r="N2041" s="230">
        <f t="shared" si="452"/>
        <v>800000</v>
      </c>
      <c r="O2041" s="230"/>
      <c r="P2041" s="230">
        <f t="shared" si="449"/>
        <v>800000</v>
      </c>
      <c r="Q2041" s="230"/>
    </row>
    <row r="2042" spans="1:17">
      <c r="A2042" s="226">
        <v>3110299</v>
      </c>
      <c r="B2042" s="317" t="s">
        <v>2354</v>
      </c>
      <c r="C2042" s="317" t="s">
        <v>539</v>
      </c>
      <c r="D2042" s="346"/>
      <c r="E2042" s="346"/>
      <c r="F2042" s="526"/>
      <c r="G2042" s="346"/>
      <c r="H2042" s="346"/>
      <c r="I2042" s="346"/>
      <c r="J2042" s="346"/>
      <c r="K2042" s="228"/>
      <c r="L2042" s="229">
        <v>500000</v>
      </c>
      <c r="M2042" s="229"/>
      <c r="N2042" s="230">
        <f t="shared" si="452"/>
        <v>500000</v>
      </c>
      <c r="O2042" s="230"/>
      <c r="P2042" s="230">
        <f t="shared" si="449"/>
        <v>500000</v>
      </c>
      <c r="Q2042" s="230"/>
    </row>
    <row r="2043" spans="1:17">
      <c r="A2043" s="226">
        <v>3110299</v>
      </c>
      <c r="B2043" s="226" t="s">
        <v>2355</v>
      </c>
      <c r="C2043" s="228" t="s">
        <v>393</v>
      </c>
      <c r="D2043" s="228"/>
      <c r="E2043" s="228"/>
      <c r="F2043" s="527"/>
      <c r="G2043" s="228"/>
      <c r="H2043" s="228"/>
      <c r="I2043" s="228"/>
      <c r="J2043" s="228"/>
      <c r="K2043" s="228"/>
      <c r="L2043" s="229">
        <v>500000</v>
      </c>
      <c r="M2043" s="229"/>
      <c r="N2043" s="230">
        <f t="shared" si="452"/>
        <v>500000</v>
      </c>
      <c r="O2043" s="230"/>
      <c r="P2043" s="230">
        <f t="shared" si="449"/>
        <v>500000</v>
      </c>
      <c r="Q2043" s="230"/>
    </row>
    <row r="2044" spans="1:17">
      <c r="A2044" s="226">
        <v>3110299</v>
      </c>
      <c r="B2044" s="317" t="s">
        <v>2356</v>
      </c>
      <c r="C2044" s="228" t="s">
        <v>451</v>
      </c>
      <c r="D2044" s="346"/>
      <c r="E2044" s="346"/>
      <c r="F2044" s="526"/>
      <c r="G2044" s="346"/>
      <c r="H2044" s="346"/>
      <c r="I2044" s="346"/>
      <c r="J2044" s="346"/>
      <c r="K2044" s="228"/>
      <c r="L2044" s="229">
        <v>500000</v>
      </c>
      <c r="M2044" s="229"/>
      <c r="N2044" s="230">
        <f t="shared" si="452"/>
        <v>500000</v>
      </c>
      <c r="O2044" s="230"/>
      <c r="P2044" s="230">
        <f t="shared" si="449"/>
        <v>500000</v>
      </c>
      <c r="Q2044" s="230"/>
    </row>
    <row r="2045" spans="1:17">
      <c r="A2045" s="226">
        <v>3110299</v>
      </c>
      <c r="B2045" s="317" t="s">
        <v>2357</v>
      </c>
      <c r="C2045" s="228" t="s">
        <v>387</v>
      </c>
      <c r="D2045" s="346"/>
      <c r="E2045" s="346"/>
      <c r="F2045" s="526"/>
      <c r="G2045" s="346"/>
      <c r="H2045" s="346"/>
      <c r="I2045" s="346"/>
      <c r="J2045" s="346"/>
      <c r="K2045" s="228"/>
      <c r="L2045" s="229">
        <v>500000</v>
      </c>
      <c r="M2045" s="229"/>
      <c r="N2045" s="230">
        <f t="shared" si="452"/>
        <v>500000</v>
      </c>
      <c r="O2045" s="230"/>
      <c r="P2045" s="230">
        <f t="shared" si="449"/>
        <v>500000</v>
      </c>
      <c r="Q2045" s="230"/>
    </row>
    <row r="2046" spans="1:17">
      <c r="A2046" s="226">
        <v>3110299</v>
      </c>
      <c r="B2046" s="317" t="s">
        <v>2358</v>
      </c>
      <c r="C2046" s="317" t="s">
        <v>237</v>
      </c>
      <c r="D2046" s="346"/>
      <c r="E2046" s="346"/>
      <c r="F2046" s="526"/>
      <c r="G2046" s="346"/>
      <c r="H2046" s="346"/>
      <c r="I2046" s="346"/>
      <c r="J2046" s="346"/>
      <c r="K2046" s="228"/>
      <c r="L2046" s="229">
        <v>500000</v>
      </c>
      <c r="M2046" s="229"/>
      <c r="N2046" s="230">
        <f t="shared" si="452"/>
        <v>500000</v>
      </c>
      <c r="O2046" s="230"/>
      <c r="P2046" s="230">
        <f t="shared" si="449"/>
        <v>500000</v>
      </c>
      <c r="Q2046" s="230"/>
    </row>
    <row r="2047" spans="1:17">
      <c r="A2047" s="226">
        <v>3110299</v>
      </c>
      <c r="B2047" s="317" t="s">
        <v>2359</v>
      </c>
      <c r="C2047" s="317" t="s">
        <v>485</v>
      </c>
      <c r="D2047" s="346"/>
      <c r="E2047" s="346"/>
      <c r="F2047" s="526"/>
      <c r="G2047" s="346"/>
      <c r="H2047" s="346"/>
      <c r="I2047" s="346"/>
      <c r="J2047" s="346"/>
      <c r="K2047" s="228"/>
      <c r="L2047" s="229">
        <v>500000</v>
      </c>
      <c r="M2047" s="229"/>
      <c r="N2047" s="230">
        <f t="shared" si="452"/>
        <v>500000</v>
      </c>
      <c r="O2047" s="230"/>
      <c r="P2047" s="230">
        <f t="shared" si="449"/>
        <v>500000</v>
      </c>
      <c r="Q2047" s="230"/>
    </row>
    <row r="2048" spans="1:17">
      <c r="A2048" s="226">
        <v>3110299</v>
      </c>
      <c r="B2048" s="317" t="s">
        <v>2360</v>
      </c>
      <c r="C2048" s="317" t="s">
        <v>487</v>
      </c>
      <c r="D2048" s="346"/>
      <c r="E2048" s="346"/>
      <c r="F2048" s="526"/>
      <c r="G2048" s="346"/>
      <c r="H2048" s="346"/>
      <c r="I2048" s="346"/>
      <c r="J2048" s="346"/>
      <c r="K2048" s="228"/>
      <c r="L2048" s="229">
        <v>500000</v>
      </c>
      <c r="M2048" s="229"/>
      <c r="N2048" s="230">
        <f t="shared" si="452"/>
        <v>500000</v>
      </c>
      <c r="O2048" s="230"/>
      <c r="P2048" s="230">
        <f t="shared" si="449"/>
        <v>500000</v>
      </c>
      <c r="Q2048" s="230"/>
    </row>
    <row r="2049" spans="1:17" ht="40.5">
      <c r="A2049" s="226">
        <v>3110299</v>
      </c>
      <c r="B2049" s="317" t="s">
        <v>2361</v>
      </c>
      <c r="C2049" s="342" t="s">
        <v>239</v>
      </c>
      <c r="D2049" s="346"/>
      <c r="E2049" s="346"/>
      <c r="F2049" s="526"/>
      <c r="G2049" s="346"/>
      <c r="H2049" s="346"/>
      <c r="I2049" s="346"/>
      <c r="J2049" s="346"/>
      <c r="K2049" s="228"/>
      <c r="L2049" s="449">
        <v>1500000</v>
      </c>
      <c r="M2049" s="449"/>
      <c r="N2049" s="230">
        <f t="shared" si="452"/>
        <v>1500000</v>
      </c>
      <c r="O2049" s="450"/>
      <c r="P2049" s="230">
        <f t="shared" si="449"/>
        <v>1500000</v>
      </c>
      <c r="Q2049" s="230"/>
    </row>
    <row r="2050" spans="1:17">
      <c r="A2050" s="226">
        <v>3110299</v>
      </c>
      <c r="B2050" s="317" t="s">
        <v>2362</v>
      </c>
      <c r="C2050" s="317" t="s">
        <v>239</v>
      </c>
      <c r="D2050" s="346"/>
      <c r="E2050" s="346"/>
      <c r="F2050" s="526"/>
      <c r="G2050" s="346"/>
      <c r="H2050" s="346"/>
      <c r="I2050" s="346"/>
      <c r="J2050" s="346"/>
      <c r="K2050" s="228"/>
      <c r="L2050" s="229">
        <v>500000</v>
      </c>
      <c r="M2050" s="229"/>
      <c r="N2050" s="230">
        <f t="shared" si="452"/>
        <v>500000</v>
      </c>
      <c r="O2050" s="230"/>
      <c r="P2050" s="230">
        <f t="shared" si="449"/>
        <v>500000</v>
      </c>
      <c r="Q2050" s="230"/>
    </row>
    <row r="2051" spans="1:17">
      <c r="A2051" s="226">
        <v>3110299</v>
      </c>
      <c r="B2051" s="317" t="s">
        <v>2363</v>
      </c>
      <c r="C2051" s="317" t="s">
        <v>516</v>
      </c>
      <c r="D2051" s="346"/>
      <c r="E2051" s="346"/>
      <c r="F2051" s="526"/>
      <c r="G2051" s="346"/>
      <c r="H2051" s="346"/>
      <c r="I2051" s="346"/>
      <c r="J2051" s="346"/>
      <c r="K2051" s="228"/>
      <c r="L2051" s="229">
        <v>500000</v>
      </c>
      <c r="M2051" s="229"/>
      <c r="N2051" s="230">
        <f t="shared" si="452"/>
        <v>500000</v>
      </c>
      <c r="O2051" s="230"/>
      <c r="P2051" s="230">
        <f t="shared" si="449"/>
        <v>500000</v>
      </c>
      <c r="Q2051" s="230"/>
    </row>
    <row r="2052" spans="1:17">
      <c r="A2052" s="226">
        <v>3110299</v>
      </c>
      <c r="B2052" s="317" t="s">
        <v>2364</v>
      </c>
      <c r="C2052" s="317" t="s">
        <v>334</v>
      </c>
      <c r="D2052" s="346"/>
      <c r="E2052" s="346"/>
      <c r="F2052" s="526"/>
      <c r="G2052" s="346"/>
      <c r="H2052" s="346"/>
      <c r="I2052" s="346"/>
      <c r="J2052" s="346"/>
      <c r="K2052" s="228"/>
      <c r="L2052" s="229">
        <v>500000</v>
      </c>
      <c r="M2052" s="229"/>
      <c r="N2052" s="230">
        <f t="shared" si="452"/>
        <v>500000</v>
      </c>
      <c r="O2052" s="230"/>
      <c r="P2052" s="230">
        <f t="shared" si="449"/>
        <v>500000</v>
      </c>
      <c r="Q2052" s="230"/>
    </row>
    <row r="2053" spans="1:17">
      <c r="A2053" s="226">
        <v>3110299</v>
      </c>
      <c r="B2053" s="317" t="s">
        <v>2365</v>
      </c>
      <c r="C2053" s="317" t="s">
        <v>340</v>
      </c>
      <c r="D2053" s="346"/>
      <c r="E2053" s="346"/>
      <c r="F2053" s="526"/>
      <c r="G2053" s="346"/>
      <c r="H2053" s="346"/>
      <c r="I2053" s="346"/>
      <c r="J2053" s="346"/>
      <c r="K2053" s="228"/>
      <c r="L2053" s="229">
        <v>500000</v>
      </c>
      <c r="M2053" s="229"/>
      <c r="N2053" s="230">
        <f t="shared" si="452"/>
        <v>500000</v>
      </c>
      <c r="O2053" s="230"/>
      <c r="P2053" s="230">
        <f t="shared" si="449"/>
        <v>500000</v>
      </c>
      <c r="Q2053" s="230"/>
    </row>
    <row r="2054" spans="1:17">
      <c r="A2054" s="226">
        <v>3110299</v>
      </c>
      <c r="B2054" s="317" t="s">
        <v>2366</v>
      </c>
      <c r="C2054" s="317" t="s">
        <v>744</v>
      </c>
      <c r="D2054" s="346"/>
      <c r="E2054" s="346"/>
      <c r="F2054" s="526"/>
      <c r="G2054" s="346"/>
      <c r="H2054" s="346"/>
      <c r="I2054" s="346"/>
      <c r="J2054" s="346"/>
      <c r="K2054" s="228"/>
      <c r="L2054" s="229">
        <v>500000</v>
      </c>
      <c r="M2054" s="229"/>
      <c r="N2054" s="230">
        <f t="shared" si="452"/>
        <v>500000</v>
      </c>
      <c r="O2054" s="230"/>
      <c r="P2054" s="230">
        <f t="shared" si="449"/>
        <v>500000</v>
      </c>
      <c r="Q2054" s="230"/>
    </row>
    <row r="2055" spans="1:17">
      <c r="A2055" s="226">
        <v>3110299</v>
      </c>
      <c r="B2055" s="317" t="s">
        <v>2367</v>
      </c>
      <c r="C2055" s="317" t="s">
        <v>744</v>
      </c>
      <c r="D2055" s="346"/>
      <c r="E2055" s="346"/>
      <c r="F2055" s="526"/>
      <c r="G2055" s="346"/>
      <c r="H2055" s="346"/>
      <c r="I2055" s="346"/>
      <c r="J2055" s="346"/>
      <c r="K2055" s="228"/>
      <c r="L2055" s="229">
        <v>500000</v>
      </c>
      <c r="M2055" s="229"/>
      <c r="N2055" s="230">
        <f t="shared" si="452"/>
        <v>500000</v>
      </c>
      <c r="O2055" s="230"/>
      <c r="P2055" s="230">
        <f t="shared" si="449"/>
        <v>500000</v>
      </c>
      <c r="Q2055" s="230"/>
    </row>
    <row r="2056" spans="1:17" s="404" customFormat="1">
      <c r="A2056" s="226">
        <v>3110299</v>
      </c>
      <c r="B2056" s="317" t="s">
        <v>2368</v>
      </c>
      <c r="C2056" s="317" t="s">
        <v>639</v>
      </c>
      <c r="D2056" s="346"/>
      <c r="E2056" s="346"/>
      <c r="F2056" s="526"/>
      <c r="G2056" s="346"/>
      <c r="H2056" s="346"/>
      <c r="I2056" s="346"/>
      <c r="J2056" s="346"/>
      <c r="K2056" s="228"/>
      <c r="L2056" s="229">
        <v>500000</v>
      </c>
      <c r="M2056" s="229"/>
      <c r="N2056" s="230">
        <f t="shared" si="452"/>
        <v>500000</v>
      </c>
      <c r="O2056" s="230"/>
      <c r="P2056" s="230">
        <f t="shared" si="449"/>
        <v>500000</v>
      </c>
      <c r="Q2056" s="230"/>
    </row>
    <row r="2057" spans="1:17">
      <c r="A2057" s="226">
        <v>3110299</v>
      </c>
      <c r="B2057" s="317" t="s">
        <v>2369</v>
      </c>
      <c r="C2057" s="317" t="s">
        <v>253</v>
      </c>
      <c r="D2057" s="346"/>
      <c r="E2057" s="346"/>
      <c r="F2057" s="526"/>
      <c r="G2057" s="346"/>
      <c r="H2057" s="346"/>
      <c r="I2057" s="346"/>
      <c r="J2057" s="346"/>
      <c r="K2057" s="228"/>
      <c r="L2057" s="229">
        <v>500000</v>
      </c>
      <c r="M2057" s="229"/>
      <c r="N2057" s="230">
        <f t="shared" si="452"/>
        <v>500000</v>
      </c>
      <c r="O2057" s="230"/>
      <c r="P2057" s="230">
        <f t="shared" si="449"/>
        <v>500000</v>
      </c>
      <c r="Q2057" s="230"/>
    </row>
    <row r="2058" spans="1:17">
      <c r="A2058" s="226">
        <v>3110299</v>
      </c>
      <c r="B2058" s="317" t="s">
        <v>2370</v>
      </c>
      <c r="C2058" s="317" t="s">
        <v>266</v>
      </c>
      <c r="D2058" s="346"/>
      <c r="E2058" s="346"/>
      <c r="F2058" s="526"/>
      <c r="G2058" s="346"/>
      <c r="H2058" s="346"/>
      <c r="I2058" s="346"/>
      <c r="J2058" s="346"/>
      <c r="K2058" s="228"/>
      <c r="L2058" s="229">
        <v>500000</v>
      </c>
      <c r="M2058" s="229"/>
      <c r="N2058" s="230">
        <f t="shared" si="452"/>
        <v>500000</v>
      </c>
      <c r="O2058" s="230"/>
      <c r="P2058" s="230">
        <f t="shared" si="449"/>
        <v>500000</v>
      </c>
      <c r="Q2058" s="230"/>
    </row>
    <row r="2059" spans="1:17">
      <c r="A2059" s="226">
        <v>3110299</v>
      </c>
      <c r="B2059" s="317" t="s">
        <v>2371</v>
      </c>
      <c r="C2059" s="317" t="s">
        <v>391</v>
      </c>
      <c r="D2059" s="346"/>
      <c r="E2059" s="346"/>
      <c r="F2059" s="526"/>
      <c r="G2059" s="346"/>
      <c r="H2059" s="346"/>
      <c r="I2059" s="346"/>
      <c r="J2059" s="346"/>
      <c r="K2059" s="228"/>
      <c r="L2059" s="229">
        <v>500000</v>
      </c>
      <c r="M2059" s="229"/>
      <c r="N2059" s="230">
        <f t="shared" si="452"/>
        <v>500000</v>
      </c>
      <c r="O2059" s="230"/>
      <c r="P2059" s="230">
        <f t="shared" si="449"/>
        <v>500000</v>
      </c>
      <c r="Q2059" s="230"/>
    </row>
    <row r="2060" spans="1:17">
      <c r="A2060" s="226">
        <v>3110299</v>
      </c>
      <c r="B2060" s="317" t="s">
        <v>2372</v>
      </c>
      <c r="C2060" s="317" t="s">
        <v>241</v>
      </c>
      <c r="D2060" s="346"/>
      <c r="E2060" s="346"/>
      <c r="F2060" s="526"/>
      <c r="G2060" s="346"/>
      <c r="H2060" s="346"/>
      <c r="I2060" s="346"/>
      <c r="J2060" s="346"/>
      <c r="K2060" s="228"/>
      <c r="L2060" s="229">
        <v>500000</v>
      </c>
      <c r="M2060" s="229"/>
      <c r="N2060" s="230">
        <f t="shared" si="452"/>
        <v>500000</v>
      </c>
      <c r="O2060" s="230"/>
      <c r="P2060" s="230">
        <f t="shared" si="449"/>
        <v>500000</v>
      </c>
      <c r="Q2060" s="230"/>
    </row>
    <row r="2061" spans="1:17">
      <c r="A2061" s="226">
        <v>3110299</v>
      </c>
      <c r="B2061" s="226" t="s">
        <v>2373</v>
      </c>
      <c r="C2061" s="226" t="s">
        <v>259</v>
      </c>
      <c r="D2061" s="228"/>
      <c r="E2061" s="228"/>
      <c r="F2061" s="527"/>
      <c r="G2061" s="228"/>
      <c r="H2061" s="228"/>
      <c r="I2061" s="228"/>
      <c r="J2061" s="228"/>
      <c r="K2061" s="228"/>
      <c r="L2061" s="229">
        <v>500000</v>
      </c>
      <c r="M2061" s="229"/>
      <c r="N2061" s="230">
        <f t="shared" si="452"/>
        <v>500000</v>
      </c>
      <c r="O2061" s="230"/>
      <c r="P2061" s="230">
        <f t="shared" si="449"/>
        <v>500000</v>
      </c>
      <c r="Q2061" s="230"/>
    </row>
    <row r="2062" spans="1:17">
      <c r="A2062" s="226">
        <v>3110299</v>
      </c>
      <c r="B2062" s="317" t="s">
        <v>2374</v>
      </c>
      <c r="C2062" s="317" t="s">
        <v>492</v>
      </c>
      <c r="D2062" s="346"/>
      <c r="E2062" s="346"/>
      <c r="F2062" s="526"/>
      <c r="G2062" s="346"/>
      <c r="H2062" s="346"/>
      <c r="I2062" s="346"/>
      <c r="J2062" s="346"/>
      <c r="K2062" s="228"/>
      <c r="L2062" s="229">
        <v>500000</v>
      </c>
      <c r="M2062" s="229"/>
      <c r="N2062" s="230">
        <f t="shared" si="452"/>
        <v>500000</v>
      </c>
      <c r="O2062" s="230"/>
      <c r="P2062" s="230">
        <f t="shared" si="449"/>
        <v>500000</v>
      </c>
      <c r="Q2062" s="230"/>
    </row>
    <row r="2063" spans="1:17">
      <c r="A2063" s="226">
        <v>3110299</v>
      </c>
      <c r="B2063" s="317" t="s">
        <v>2375</v>
      </c>
      <c r="C2063" s="317" t="s">
        <v>243</v>
      </c>
      <c r="D2063" s="346"/>
      <c r="E2063" s="346"/>
      <c r="F2063" s="526"/>
      <c r="G2063" s="346"/>
      <c r="H2063" s="346"/>
      <c r="I2063" s="346"/>
      <c r="J2063" s="346"/>
      <c r="K2063" s="228"/>
      <c r="L2063" s="229">
        <v>500000</v>
      </c>
      <c r="M2063" s="229"/>
      <c r="N2063" s="230">
        <f t="shared" si="452"/>
        <v>500000</v>
      </c>
      <c r="O2063" s="230"/>
      <c r="P2063" s="230">
        <f t="shared" si="449"/>
        <v>500000</v>
      </c>
      <c r="Q2063" s="230"/>
    </row>
    <row r="2064" spans="1:17">
      <c r="A2064" s="226">
        <v>3110299</v>
      </c>
      <c r="B2064" s="317" t="s">
        <v>2376</v>
      </c>
      <c r="C2064" s="228" t="s">
        <v>692</v>
      </c>
      <c r="D2064" s="346"/>
      <c r="E2064" s="346"/>
      <c r="F2064" s="526"/>
      <c r="G2064" s="346"/>
      <c r="H2064" s="346"/>
      <c r="I2064" s="346"/>
      <c r="J2064" s="346"/>
      <c r="K2064" s="228"/>
      <c r="L2064" s="229">
        <v>500000</v>
      </c>
      <c r="M2064" s="229"/>
      <c r="N2064" s="230">
        <f t="shared" si="452"/>
        <v>500000</v>
      </c>
      <c r="O2064" s="230"/>
      <c r="P2064" s="230">
        <f t="shared" si="449"/>
        <v>500000</v>
      </c>
      <c r="Q2064" s="230"/>
    </row>
    <row r="2065" spans="1:17">
      <c r="A2065" s="226">
        <v>3110299</v>
      </c>
      <c r="B2065" s="317" t="s">
        <v>2377</v>
      </c>
      <c r="C2065" s="317" t="s">
        <v>611</v>
      </c>
      <c r="D2065" s="346"/>
      <c r="E2065" s="346"/>
      <c r="F2065" s="526"/>
      <c r="G2065" s="346"/>
      <c r="H2065" s="346"/>
      <c r="I2065" s="346"/>
      <c r="J2065" s="346"/>
      <c r="K2065" s="228"/>
      <c r="L2065" s="229">
        <v>500000</v>
      </c>
      <c r="M2065" s="229"/>
      <c r="N2065" s="230">
        <f t="shared" si="452"/>
        <v>500000</v>
      </c>
      <c r="O2065" s="230"/>
      <c r="P2065" s="230">
        <f t="shared" si="449"/>
        <v>500000</v>
      </c>
      <c r="Q2065" s="230"/>
    </row>
    <row r="2066" spans="1:17">
      <c r="A2066" s="226">
        <v>3110299</v>
      </c>
      <c r="B2066" s="317" t="s">
        <v>2378</v>
      </c>
      <c r="C2066" s="317" t="s">
        <v>412</v>
      </c>
      <c r="D2066" s="346"/>
      <c r="E2066" s="346"/>
      <c r="F2066" s="526"/>
      <c r="G2066" s="346"/>
      <c r="H2066" s="346"/>
      <c r="I2066" s="346"/>
      <c r="J2066" s="346"/>
      <c r="K2066" s="228"/>
      <c r="L2066" s="229">
        <v>500000</v>
      </c>
      <c r="M2066" s="229"/>
      <c r="N2066" s="230">
        <f t="shared" si="452"/>
        <v>500000</v>
      </c>
      <c r="O2066" s="230"/>
      <c r="P2066" s="230">
        <f t="shared" si="449"/>
        <v>500000</v>
      </c>
      <c r="Q2066" s="230"/>
    </row>
    <row r="2067" spans="1:17">
      <c r="A2067" s="226">
        <v>3110299</v>
      </c>
      <c r="B2067" s="317" t="s">
        <v>2379</v>
      </c>
      <c r="C2067" s="317" t="s">
        <v>373</v>
      </c>
      <c r="D2067" s="346"/>
      <c r="E2067" s="346"/>
      <c r="F2067" s="526"/>
      <c r="G2067" s="346"/>
      <c r="H2067" s="346"/>
      <c r="I2067" s="346"/>
      <c r="J2067" s="346"/>
      <c r="K2067" s="228"/>
      <c r="L2067" s="229">
        <v>500000</v>
      </c>
      <c r="M2067" s="229"/>
      <c r="N2067" s="230">
        <f t="shared" si="452"/>
        <v>500000</v>
      </c>
      <c r="O2067" s="230"/>
      <c r="P2067" s="230">
        <f t="shared" si="449"/>
        <v>500000</v>
      </c>
      <c r="Q2067" s="230"/>
    </row>
    <row r="2068" spans="1:17">
      <c r="A2068" s="226">
        <v>3110299</v>
      </c>
      <c r="B2068" s="317" t="s">
        <v>2380</v>
      </c>
      <c r="C2068" s="317" t="s">
        <v>403</v>
      </c>
      <c r="D2068" s="346"/>
      <c r="E2068" s="346"/>
      <c r="F2068" s="526"/>
      <c r="G2068" s="346"/>
      <c r="H2068" s="346"/>
      <c r="I2068" s="346"/>
      <c r="J2068" s="346"/>
      <c r="K2068" s="228"/>
      <c r="L2068" s="229">
        <v>500000</v>
      </c>
      <c r="M2068" s="229"/>
      <c r="N2068" s="230">
        <f t="shared" si="452"/>
        <v>500000</v>
      </c>
      <c r="O2068" s="230"/>
      <c r="P2068" s="230">
        <f t="shared" si="449"/>
        <v>500000</v>
      </c>
      <c r="Q2068" s="230"/>
    </row>
    <row r="2069" spans="1:17">
      <c r="A2069" s="226">
        <v>3110299</v>
      </c>
      <c r="B2069" s="317" t="s">
        <v>2381</v>
      </c>
      <c r="C2069" s="228" t="s">
        <v>754</v>
      </c>
      <c r="D2069" s="346"/>
      <c r="E2069" s="346"/>
      <c r="F2069" s="526"/>
      <c r="G2069" s="346"/>
      <c r="H2069" s="346"/>
      <c r="I2069" s="346"/>
      <c r="J2069" s="346"/>
      <c r="K2069" s="228"/>
      <c r="L2069" s="229">
        <v>500000</v>
      </c>
      <c r="M2069" s="229"/>
      <c r="N2069" s="230">
        <f t="shared" si="452"/>
        <v>500000</v>
      </c>
      <c r="O2069" s="230"/>
      <c r="P2069" s="230">
        <f t="shared" si="449"/>
        <v>500000</v>
      </c>
      <c r="Q2069" s="230"/>
    </row>
    <row r="2070" spans="1:17" s="404" customFormat="1">
      <c r="A2070" s="226">
        <v>3110299</v>
      </c>
      <c r="B2070" s="317" t="s">
        <v>2382</v>
      </c>
      <c r="C2070" s="317" t="s">
        <v>247</v>
      </c>
      <c r="D2070" s="346"/>
      <c r="E2070" s="346"/>
      <c r="F2070" s="526"/>
      <c r="G2070" s="346"/>
      <c r="H2070" s="346"/>
      <c r="I2070" s="346"/>
      <c r="J2070" s="346"/>
      <c r="K2070" s="228"/>
      <c r="L2070" s="229">
        <v>500000</v>
      </c>
      <c r="M2070" s="229"/>
      <c r="N2070" s="230">
        <f t="shared" si="452"/>
        <v>500000</v>
      </c>
      <c r="O2070" s="230"/>
      <c r="P2070" s="230">
        <f t="shared" si="449"/>
        <v>500000</v>
      </c>
      <c r="Q2070" s="230"/>
    </row>
    <row r="2071" spans="1:17">
      <c r="A2071" s="226">
        <v>3110299</v>
      </c>
      <c r="B2071" s="317" t="s">
        <v>2383</v>
      </c>
      <c r="C2071" s="317" t="s">
        <v>249</v>
      </c>
      <c r="D2071" s="346"/>
      <c r="E2071" s="346"/>
      <c r="F2071" s="526"/>
      <c r="G2071" s="346"/>
      <c r="H2071" s="346"/>
      <c r="I2071" s="346"/>
      <c r="J2071" s="346"/>
      <c r="K2071" s="228"/>
      <c r="L2071" s="229">
        <v>500000</v>
      </c>
      <c r="M2071" s="229"/>
      <c r="N2071" s="230">
        <f t="shared" si="452"/>
        <v>500000</v>
      </c>
      <c r="O2071" s="230"/>
      <c r="P2071" s="230">
        <f t="shared" si="449"/>
        <v>500000</v>
      </c>
      <c r="Q2071" s="230"/>
    </row>
    <row r="2072" spans="1:17">
      <c r="A2072" s="226">
        <v>3110299</v>
      </c>
      <c r="B2072" s="317" t="s">
        <v>2384</v>
      </c>
      <c r="C2072" s="317" t="s">
        <v>649</v>
      </c>
      <c r="D2072" s="346"/>
      <c r="E2072" s="346"/>
      <c r="F2072" s="526"/>
      <c r="G2072" s="346"/>
      <c r="H2072" s="346"/>
      <c r="I2072" s="346"/>
      <c r="J2072" s="346"/>
      <c r="K2072" s="228"/>
      <c r="L2072" s="229">
        <v>500000</v>
      </c>
      <c r="M2072" s="229"/>
      <c r="N2072" s="230">
        <f t="shared" si="452"/>
        <v>500000</v>
      </c>
      <c r="O2072" s="230"/>
      <c r="P2072" s="230">
        <f t="shared" si="449"/>
        <v>500000</v>
      </c>
      <c r="Q2072" s="230"/>
    </row>
    <row r="2073" spans="1:17">
      <c r="A2073" s="226">
        <v>3110299</v>
      </c>
      <c r="B2073" s="317" t="s">
        <v>2385</v>
      </c>
      <c r="C2073" s="317" t="s">
        <v>409</v>
      </c>
      <c r="D2073" s="346"/>
      <c r="E2073" s="346"/>
      <c r="F2073" s="526"/>
      <c r="G2073" s="346"/>
      <c r="H2073" s="346"/>
      <c r="I2073" s="346"/>
      <c r="J2073" s="346"/>
      <c r="K2073" s="228"/>
      <c r="L2073" s="229">
        <v>500000</v>
      </c>
      <c r="M2073" s="229"/>
      <c r="N2073" s="230">
        <f t="shared" si="452"/>
        <v>500000</v>
      </c>
      <c r="O2073" s="230"/>
      <c r="P2073" s="230">
        <f t="shared" si="449"/>
        <v>500000</v>
      </c>
      <c r="Q2073" s="230"/>
    </row>
    <row r="2074" spans="1:17">
      <c r="A2074" s="226">
        <v>3110299</v>
      </c>
      <c r="B2074" s="317" t="s">
        <v>2386</v>
      </c>
      <c r="C2074" s="317" t="s">
        <v>245</v>
      </c>
      <c r="D2074" s="346"/>
      <c r="E2074" s="346"/>
      <c r="F2074" s="526"/>
      <c r="G2074" s="346"/>
      <c r="H2074" s="346"/>
      <c r="I2074" s="346"/>
      <c r="J2074" s="346"/>
      <c r="K2074" s="228"/>
      <c r="L2074" s="229">
        <v>500000</v>
      </c>
      <c r="M2074" s="229"/>
      <c r="N2074" s="230">
        <f t="shared" si="452"/>
        <v>500000</v>
      </c>
      <c r="O2074" s="230"/>
      <c r="P2074" s="230">
        <f t="shared" si="449"/>
        <v>500000</v>
      </c>
      <c r="Q2074" s="230"/>
    </row>
    <row r="2075" spans="1:17">
      <c r="A2075" s="472"/>
      <c r="B2075" s="472" t="s">
        <v>2387</v>
      </c>
      <c r="C2075" s="472"/>
      <c r="D2075" s="487" t="e">
        <f>SUM(#REF!)</f>
        <v>#REF!</v>
      </c>
      <c r="E2075" s="487" t="e">
        <f>SUM(#REF!)</f>
        <v>#REF!</v>
      </c>
      <c r="F2075" s="528">
        <f>SUM(F2021:F2024)</f>
        <v>0</v>
      </c>
      <c r="G2075" s="487">
        <f>SUM(G2019:G2026)</f>
        <v>7678299</v>
      </c>
      <c r="H2075" s="487">
        <v>0</v>
      </c>
      <c r="I2075" s="487">
        <f t="shared" si="450"/>
        <v>7678299</v>
      </c>
      <c r="J2075" s="487">
        <f>SUM(J2018:J2026)</f>
        <v>0</v>
      </c>
      <c r="K2075" s="487">
        <f>SUM(K2018:K2026)</f>
        <v>7678299</v>
      </c>
      <c r="L2075" s="475">
        <f>SUM(L2019:L2074)</f>
        <v>32978299</v>
      </c>
      <c r="M2075" s="475">
        <f t="shared" ref="M2075:O2075" si="453">SUM(M2019:M2074)</f>
        <v>0</v>
      </c>
      <c r="N2075" s="476">
        <f t="shared" si="453"/>
        <v>32978299</v>
      </c>
      <c r="O2075" s="476">
        <f t="shared" si="453"/>
        <v>0</v>
      </c>
      <c r="P2075" s="476">
        <f t="shared" si="449"/>
        <v>32978299</v>
      </c>
      <c r="Q2075" s="476">
        <f>SUM(Q2018:Q2074)</f>
        <v>0</v>
      </c>
    </row>
    <row r="2076" spans="1:17">
      <c r="A2076" s="239"/>
      <c r="B2076" s="239" t="s">
        <v>2388</v>
      </c>
      <c r="C2076" s="225"/>
      <c r="D2076" s="260"/>
      <c r="E2076" s="260"/>
      <c r="F2076" s="228">
        <f t="shared" ref="F2076:F2079" si="454">SUM(D2076:E2076)</f>
        <v>0</v>
      </c>
      <c r="G2076" s="228"/>
      <c r="H2076" s="228">
        <v>0</v>
      </c>
      <c r="I2076" s="228">
        <f t="shared" si="450"/>
        <v>0</v>
      </c>
      <c r="J2076" s="228"/>
      <c r="K2076" s="228"/>
      <c r="L2076" s="229"/>
      <c r="M2076" s="229"/>
      <c r="N2076" s="230"/>
      <c r="O2076" s="230"/>
      <c r="P2076" s="230">
        <f t="shared" si="449"/>
        <v>0</v>
      </c>
      <c r="Q2076" s="230"/>
    </row>
    <row r="2077" spans="1:17">
      <c r="A2077" s="226">
        <v>3110299</v>
      </c>
      <c r="B2077" s="226" t="s">
        <v>2389</v>
      </c>
      <c r="C2077" s="225" t="s">
        <v>2390</v>
      </c>
      <c r="D2077" s="255">
        <v>2721370</v>
      </c>
      <c r="E2077" s="255"/>
      <c r="F2077" s="228">
        <f t="shared" si="454"/>
        <v>2721370</v>
      </c>
      <c r="G2077" s="228">
        <v>2721370</v>
      </c>
      <c r="H2077" s="228">
        <v>0</v>
      </c>
      <c r="I2077" s="228">
        <v>2721370</v>
      </c>
      <c r="J2077" s="228"/>
      <c r="K2077" s="228">
        <f t="shared" ref="K2077:M2083" si="455">I2077+J2077</f>
        <v>2721370</v>
      </c>
      <c r="L2077" s="229">
        <v>2719700</v>
      </c>
      <c r="M2077" s="229">
        <v>-2719700</v>
      </c>
      <c r="N2077" s="230">
        <f>SUM(L2077:M2077)</f>
        <v>0</v>
      </c>
      <c r="O2077" s="230"/>
      <c r="P2077" s="230">
        <f t="shared" si="449"/>
        <v>0</v>
      </c>
      <c r="Q2077" s="230"/>
    </row>
    <row r="2078" spans="1:17" ht="40.5">
      <c r="A2078" s="226">
        <v>3110299</v>
      </c>
      <c r="B2078" s="283" t="s">
        <v>2391</v>
      </c>
      <c r="C2078" s="225" t="s">
        <v>2311</v>
      </c>
      <c r="D2078" s="255">
        <v>1200000</v>
      </c>
      <c r="E2078" s="255">
        <v>-1200000</v>
      </c>
      <c r="F2078" s="228">
        <f t="shared" si="454"/>
        <v>0</v>
      </c>
      <c r="G2078" s="228">
        <v>1200000</v>
      </c>
      <c r="H2078" s="228">
        <v>0</v>
      </c>
      <c r="I2078" s="228">
        <v>1200000</v>
      </c>
      <c r="J2078" s="228"/>
      <c r="K2078" s="228">
        <f t="shared" si="455"/>
        <v>1200000</v>
      </c>
      <c r="L2078" s="229">
        <v>0</v>
      </c>
      <c r="M2078" s="229">
        <v>1199950</v>
      </c>
      <c r="N2078" s="230">
        <f t="shared" ref="N2078:N2099" si="456">SUM(L2078:M2078)</f>
        <v>1199950</v>
      </c>
      <c r="O2078" s="230"/>
      <c r="P2078" s="230">
        <f t="shared" si="449"/>
        <v>1199950</v>
      </c>
      <c r="Q2078" s="230"/>
    </row>
    <row r="2079" spans="1:17">
      <c r="A2079" s="226">
        <v>3110299</v>
      </c>
      <c r="B2079" s="226" t="s">
        <v>2392</v>
      </c>
      <c r="C2079" s="225" t="s">
        <v>2393</v>
      </c>
      <c r="D2079" s="255">
        <v>3000000</v>
      </c>
      <c r="E2079" s="255"/>
      <c r="F2079" s="228">
        <f t="shared" si="454"/>
        <v>3000000</v>
      </c>
      <c r="G2079" s="228">
        <v>3000000</v>
      </c>
      <c r="H2079" s="228">
        <v>0</v>
      </c>
      <c r="I2079" s="228">
        <v>3000000</v>
      </c>
      <c r="J2079" s="228"/>
      <c r="K2079" s="228">
        <f t="shared" si="455"/>
        <v>3000000</v>
      </c>
      <c r="L2079" s="229">
        <v>3000000</v>
      </c>
      <c r="M2079" s="229"/>
      <c r="N2079" s="230">
        <f t="shared" si="456"/>
        <v>3000000</v>
      </c>
      <c r="O2079" s="230"/>
      <c r="P2079" s="230">
        <f t="shared" si="449"/>
        <v>3000000</v>
      </c>
      <c r="Q2079" s="230"/>
    </row>
    <row r="2080" spans="1:17">
      <c r="A2080" s="226">
        <v>3110299</v>
      </c>
      <c r="B2080" s="226" t="s">
        <v>2394</v>
      </c>
      <c r="C2080" s="225" t="s">
        <v>2393</v>
      </c>
      <c r="D2080" s="255">
        <v>3000000</v>
      </c>
      <c r="E2080" s="255"/>
      <c r="F2080" s="228"/>
      <c r="G2080" s="228">
        <v>3000000</v>
      </c>
      <c r="H2080" s="228">
        <v>0</v>
      </c>
      <c r="I2080" s="228">
        <v>3000000</v>
      </c>
      <c r="J2080" s="228"/>
      <c r="K2080" s="228">
        <f t="shared" si="455"/>
        <v>3000000</v>
      </c>
      <c r="L2080" s="229">
        <v>0</v>
      </c>
      <c r="M2080" s="256">
        <f t="shared" si="455"/>
        <v>3000000</v>
      </c>
      <c r="N2080" s="230">
        <f t="shared" si="456"/>
        <v>3000000</v>
      </c>
      <c r="O2080" s="230"/>
      <c r="P2080" s="230">
        <f t="shared" si="449"/>
        <v>3000000</v>
      </c>
      <c r="Q2080" s="230"/>
    </row>
    <row r="2081" spans="1:17">
      <c r="A2081" s="226">
        <v>3110299</v>
      </c>
      <c r="B2081" s="226" t="s">
        <v>2395</v>
      </c>
      <c r="C2081" s="225" t="s">
        <v>555</v>
      </c>
      <c r="D2081" s="289">
        <v>600000</v>
      </c>
      <c r="E2081" s="289"/>
      <c r="F2081" s="228">
        <f>SUM(D2081:E2081)</f>
        <v>600000</v>
      </c>
      <c r="G2081" s="228"/>
      <c r="H2081" s="228">
        <v>600000</v>
      </c>
      <c r="I2081" s="228">
        <v>600000</v>
      </c>
      <c r="J2081" s="228"/>
      <c r="K2081" s="228">
        <f t="shared" si="455"/>
        <v>600000</v>
      </c>
      <c r="L2081" s="229">
        <v>0</v>
      </c>
      <c r="M2081" s="256">
        <f t="shared" si="455"/>
        <v>600000</v>
      </c>
      <c r="N2081" s="230">
        <f t="shared" si="456"/>
        <v>600000</v>
      </c>
      <c r="O2081" s="230"/>
      <c r="P2081" s="230">
        <f t="shared" ref="P2081:P2099" si="457">SUM(N2081,O2081)</f>
        <v>600000</v>
      </c>
      <c r="Q2081" s="230"/>
    </row>
    <row r="2082" spans="1:17">
      <c r="A2082" s="226">
        <v>3110299</v>
      </c>
      <c r="B2082" s="226" t="s">
        <v>2396</v>
      </c>
      <c r="C2082" s="225" t="s">
        <v>611</v>
      </c>
      <c r="D2082" s="289"/>
      <c r="E2082" s="289"/>
      <c r="F2082" s="228"/>
      <c r="G2082" s="228"/>
      <c r="H2082" s="228"/>
      <c r="I2082" s="228"/>
      <c r="J2082" s="228"/>
      <c r="K2082" s="228"/>
      <c r="L2082" s="229">
        <v>3000000</v>
      </c>
      <c r="M2082" s="229"/>
      <c r="N2082" s="230">
        <f t="shared" si="456"/>
        <v>3000000</v>
      </c>
      <c r="O2082" s="230"/>
      <c r="P2082" s="230">
        <f t="shared" si="457"/>
        <v>3000000</v>
      </c>
      <c r="Q2082" s="230"/>
    </row>
    <row r="2083" spans="1:17">
      <c r="A2083" s="226">
        <v>3110299</v>
      </c>
      <c r="B2083" s="226" t="s">
        <v>2397</v>
      </c>
      <c r="C2083" s="225" t="s">
        <v>422</v>
      </c>
      <c r="D2083" s="289">
        <v>3000000</v>
      </c>
      <c r="E2083" s="289"/>
      <c r="F2083" s="228">
        <f>SUM(D2083:E2083)</f>
        <v>3000000</v>
      </c>
      <c r="G2083" s="228"/>
      <c r="H2083" s="228">
        <v>0</v>
      </c>
      <c r="I2083" s="228">
        <v>3000000</v>
      </c>
      <c r="J2083" s="228"/>
      <c r="K2083" s="228">
        <f t="shared" si="455"/>
        <v>3000000</v>
      </c>
      <c r="L2083" s="229">
        <v>3000000</v>
      </c>
      <c r="M2083" s="229">
        <v>-3000000</v>
      </c>
      <c r="N2083" s="230">
        <f t="shared" si="456"/>
        <v>0</v>
      </c>
      <c r="O2083" s="230"/>
      <c r="P2083" s="230">
        <f t="shared" si="457"/>
        <v>0</v>
      </c>
      <c r="Q2083" s="230"/>
    </row>
    <row r="2084" spans="1:17">
      <c r="A2084" s="226">
        <v>3110299</v>
      </c>
      <c r="B2084" s="226" t="s">
        <v>2398</v>
      </c>
      <c r="C2084" s="225" t="s">
        <v>627</v>
      </c>
      <c r="D2084" s="529"/>
      <c r="E2084" s="529"/>
      <c r="F2084" s="529"/>
      <c r="G2084" s="529"/>
      <c r="H2084" s="529"/>
      <c r="I2084" s="529"/>
      <c r="J2084" s="529"/>
      <c r="K2084" s="529"/>
      <c r="L2084" s="530">
        <v>8000000</v>
      </c>
      <c r="M2084" s="530"/>
      <c r="N2084" s="230">
        <f t="shared" si="456"/>
        <v>8000000</v>
      </c>
      <c r="O2084" s="531"/>
      <c r="P2084" s="230">
        <f t="shared" si="457"/>
        <v>8000000</v>
      </c>
      <c r="Q2084" s="230"/>
    </row>
    <row r="2085" spans="1:17">
      <c r="A2085" s="226">
        <v>3110299</v>
      </c>
      <c r="B2085" s="226" t="s">
        <v>2399</v>
      </c>
      <c r="C2085" s="225" t="s">
        <v>541</v>
      </c>
      <c r="D2085" s="529"/>
      <c r="E2085" s="529"/>
      <c r="F2085" s="529"/>
      <c r="G2085" s="529"/>
      <c r="H2085" s="529"/>
      <c r="I2085" s="529"/>
      <c r="J2085" s="529"/>
      <c r="K2085" s="529"/>
      <c r="L2085" s="530">
        <v>2000000</v>
      </c>
      <c r="M2085" s="530"/>
      <c r="N2085" s="230">
        <f t="shared" si="456"/>
        <v>2000000</v>
      </c>
      <c r="O2085" s="531"/>
      <c r="P2085" s="230">
        <f t="shared" si="457"/>
        <v>2000000</v>
      </c>
      <c r="Q2085" s="230"/>
    </row>
    <row r="2086" spans="1:17">
      <c r="A2086" s="226">
        <v>3110299</v>
      </c>
      <c r="B2086" s="226" t="s">
        <v>2400</v>
      </c>
      <c r="C2086" s="225" t="s">
        <v>251</v>
      </c>
      <c r="D2086" s="289"/>
      <c r="E2086" s="289"/>
      <c r="F2086" s="228"/>
      <c r="G2086" s="352"/>
      <c r="H2086" s="352"/>
      <c r="I2086" s="352"/>
      <c r="J2086" s="352"/>
      <c r="K2086" s="228"/>
      <c r="L2086" s="459">
        <v>4000000</v>
      </c>
      <c r="M2086" s="459"/>
      <c r="N2086" s="230">
        <f t="shared" si="456"/>
        <v>4000000</v>
      </c>
      <c r="O2086" s="403"/>
      <c r="P2086" s="230">
        <f t="shared" si="457"/>
        <v>4000000</v>
      </c>
      <c r="Q2086" s="230"/>
    </row>
    <row r="2087" spans="1:17" s="356" customFormat="1">
      <c r="A2087" s="226">
        <v>3110299</v>
      </c>
      <c r="B2087" s="226" t="s">
        <v>2401</v>
      </c>
      <c r="C2087" s="225" t="s">
        <v>379</v>
      </c>
      <c r="D2087" s="289"/>
      <c r="E2087" s="289"/>
      <c r="F2087" s="228"/>
      <c r="G2087" s="352"/>
      <c r="H2087" s="352"/>
      <c r="I2087" s="352"/>
      <c r="J2087" s="352"/>
      <c r="K2087" s="228"/>
      <c r="L2087" s="459">
        <v>2000000</v>
      </c>
      <c r="M2087" s="459"/>
      <c r="N2087" s="230">
        <f t="shared" si="456"/>
        <v>2000000</v>
      </c>
      <c r="O2087" s="403"/>
      <c r="P2087" s="230">
        <f t="shared" si="457"/>
        <v>2000000</v>
      </c>
      <c r="Q2087" s="230"/>
    </row>
    <row r="2088" spans="1:17" s="356" customFormat="1">
      <c r="A2088" s="226">
        <v>3110299</v>
      </c>
      <c r="B2088" s="226" t="s">
        <v>2402</v>
      </c>
      <c r="C2088" s="225" t="s">
        <v>332</v>
      </c>
      <c r="D2088" s="289"/>
      <c r="E2088" s="289"/>
      <c r="F2088" s="228"/>
      <c r="G2088" s="352"/>
      <c r="H2088" s="352"/>
      <c r="I2088" s="352"/>
      <c r="J2088" s="352"/>
      <c r="K2088" s="228"/>
      <c r="L2088" s="459">
        <v>1500000</v>
      </c>
      <c r="M2088" s="459"/>
      <c r="N2088" s="230">
        <f t="shared" si="456"/>
        <v>1500000</v>
      </c>
      <c r="O2088" s="403"/>
      <c r="P2088" s="230">
        <f t="shared" si="457"/>
        <v>1500000</v>
      </c>
      <c r="Q2088" s="230"/>
    </row>
    <row r="2089" spans="1:17" s="356" customFormat="1" ht="40.5">
      <c r="A2089" s="226">
        <v>3110299</v>
      </c>
      <c r="B2089" s="226" t="s">
        <v>2403</v>
      </c>
      <c r="C2089" s="225" t="s">
        <v>389</v>
      </c>
      <c r="D2089" s="289">
        <v>860000</v>
      </c>
      <c r="E2089" s="289"/>
      <c r="F2089" s="228"/>
      <c r="G2089" s="352">
        <v>3000000</v>
      </c>
      <c r="H2089" s="352">
        <v>0</v>
      </c>
      <c r="I2089" s="352">
        <v>860000</v>
      </c>
      <c r="J2089" s="352"/>
      <c r="K2089" s="228">
        <f>I2089+J2089</f>
        <v>860000</v>
      </c>
      <c r="L2089" s="459">
        <v>860000</v>
      </c>
      <c r="M2089" s="459"/>
      <c r="N2089" s="230">
        <f t="shared" si="456"/>
        <v>860000</v>
      </c>
      <c r="O2089" s="403"/>
      <c r="P2089" s="230">
        <f t="shared" si="457"/>
        <v>860000</v>
      </c>
      <c r="Q2089" s="230"/>
    </row>
    <row r="2090" spans="1:17" s="356" customFormat="1">
      <c r="A2090" s="226">
        <v>3110299</v>
      </c>
      <c r="B2090" s="226" t="s">
        <v>2404</v>
      </c>
      <c r="C2090" s="225" t="s">
        <v>389</v>
      </c>
      <c r="D2090" s="529"/>
      <c r="E2090" s="529"/>
      <c r="F2090" s="529"/>
      <c r="G2090" s="529"/>
      <c r="H2090" s="529"/>
      <c r="I2090" s="529"/>
      <c r="J2090" s="529"/>
      <c r="K2090" s="529"/>
      <c r="L2090" s="530">
        <v>6000000</v>
      </c>
      <c r="M2090" s="530"/>
      <c r="N2090" s="230">
        <f t="shared" si="456"/>
        <v>6000000</v>
      </c>
      <c r="O2090" s="531"/>
      <c r="P2090" s="230">
        <f t="shared" si="457"/>
        <v>6000000</v>
      </c>
      <c r="Q2090" s="230"/>
    </row>
    <row r="2091" spans="1:17" s="356" customFormat="1">
      <c r="A2091" s="226">
        <v>3110299</v>
      </c>
      <c r="B2091" s="226" t="s">
        <v>2405</v>
      </c>
      <c r="C2091" s="225" t="s">
        <v>387</v>
      </c>
      <c r="D2091" s="529"/>
      <c r="E2091" s="529"/>
      <c r="F2091" s="529"/>
      <c r="G2091" s="529"/>
      <c r="H2091" s="529"/>
      <c r="I2091" s="529"/>
      <c r="J2091" s="529"/>
      <c r="K2091" s="529"/>
      <c r="L2091" s="530">
        <v>5000000</v>
      </c>
      <c r="M2091" s="530"/>
      <c r="N2091" s="230">
        <f t="shared" si="456"/>
        <v>5000000</v>
      </c>
      <c r="O2091" s="531"/>
      <c r="P2091" s="230">
        <f t="shared" si="457"/>
        <v>5000000</v>
      </c>
      <c r="Q2091" s="230"/>
    </row>
    <row r="2092" spans="1:17" s="356" customFormat="1">
      <c r="A2092" s="226">
        <v>3110299</v>
      </c>
      <c r="B2092" s="226" t="s">
        <v>2406</v>
      </c>
      <c r="C2092" s="225" t="s">
        <v>334</v>
      </c>
      <c r="D2092" s="529"/>
      <c r="E2092" s="529"/>
      <c r="F2092" s="529"/>
      <c r="G2092" s="529"/>
      <c r="H2092" s="529"/>
      <c r="I2092" s="529"/>
      <c r="J2092" s="529"/>
      <c r="K2092" s="529"/>
      <c r="L2092" s="530">
        <v>5000000</v>
      </c>
      <c r="M2092" s="530"/>
      <c r="N2092" s="230">
        <f t="shared" si="456"/>
        <v>5000000</v>
      </c>
      <c r="O2092" s="531"/>
      <c r="P2092" s="230">
        <f t="shared" si="457"/>
        <v>5000000</v>
      </c>
      <c r="Q2092" s="230"/>
    </row>
    <row r="2093" spans="1:17" s="356" customFormat="1">
      <c r="A2093" s="226">
        <v>3110299</v>
      </c>
      <c r="B2093" s="226" t="s">
        <v>2407</v>
      </c>
      <c r="C2093" s="225" t="s">
        <v>340</v>
      </c>
      <c r="D2093" s="529"/>
      <c r="E2093" s="529"/>
      <c r="F2093" s="529"/>
      <c r="G2093" s="529"/>
      <c r="H2093" s="529"/>
      <c r="I2093" s="529"/>
      <c r="J2093" s="529"/>
      <c r="K2093" s="529"/>
      <c r="L2093" s="530">
        <v>25000000</v>
      </c>
      <c r="M2093" s="530"/>
      <c r="N2093" s="230">
        <f t="shared" si="456"/>
        <v>25000000</v>
      </c>
      <c r="O2093" s="531">
        <v>-25000000</v>
      </c>
      <c r="P2093" s="230">
        <f t="shared" si="457"/>
        <v>0</v>
      </c>
      <c r="Q2093" s="230"/>
    </row>
    <row r="2094" spans="1:17" s="356" customFormat="1">
      <c r="A2094" s="226">
        <v>3110299</v>
      </c>
      <c r="B2094" s="226" t="s">
        <v>2408</v>
      </c>
      <c r="C2094" s="225" t="s">
        <v>744</v>
      </c>
      <c r="D2094" s="529"/>
      <c r="E2094" s="529"/>
      <c r="F2094" s="529"/>
      <c r="G2094" s="529"/>
      <c r="H2094" s="529"/>
      <c r="I2094" s="529"/>
      <c r="J2094" s="529"/>
      <c r="K2094" s="529"/>
      <c r="L2094" s="530">
        <v>5000000</v>
      </c>
      <c r="M2094" s="530"/>
      <c r="N2094" s="230">
        <f t="shared" si="456"/>
        <v>5000000</v>
      </c>
      <c r="O2094" s="531"/>
      <c r="P2094" s="230">
        <f t="shared" si="457"/>
        <v>5000000</v>
      </c>
      <c r="Q2094" s="230"/>
    </row>
    <row r="2095" spans="1:17" s="356" customFormat="1">
      <c r="A2095" s="226">
        <v>3110299</v>
      </c>
      <c r="B2095" s="226" t="s">
        <v>2409</v>
      </c>
      <c r="C2095" s="225" t="s">
        <v>391</v>
      </c>
      <c r="D2095" s="529"/>
      <c r="E2095" s="529"/>
      <c r="F2095" s="529"/>
      <c r="G2095" s="529"/>
      <c r="H2095" s="529"/>
      <c r="I2095" s="529"/>
      <c r="J2095" s="529"/>
      <c r="K2095" s="529"/>
      <c r="L2095" s="530">
        <v>3000000</v>
      </c>
      <c r="M2095" s="530"/>
      <c r="N2095" s="230">
        <f t="shared" si="456"/>
        <v>3000000</v>
      </c>
      <c r="O2095" s="531"/>
      <c r="P2095" s="230">
        <f t="shared" si="457"/>
        <v>3000000</v>
      </c>
      <c r="Q2095" s="230"/>
    </row>
    <row r="2096" spans="1:17" s="356" customFormat="1">
      <c r="A2096" s="226">
        <v>3110299</v>
      </c>
      <c r="B2096" s="226" t="s">
        <v>2410</v>
      </c>
      <c r="C2096" s="225" t="s">
        <v>373</v>
      </c>
      <c r="D2096" s="529"/>
      <c r="E2096" s="529"/>
      <c r="F2096" s="529"/>
      <c r="G2096" s="529"/>
      <c r="H2096" s="529"/>
      <c r="I2096" s="529"/>
      <c r="J2096" s="529"/>
      <c r="K2096" s="529"/>
      <c r="L2096" s="530">
        <v>10000000</v>
      </c>
      <c r="M2096" s="530"/>
      <c r="N2096" s="230">
        <f t="shared" si="456"/>
        <v>10000000</v>
      </c>
      <c r="O2096" s="531"/>
      <c r="P2096" s="230">
        <f t="shared" si="457"/>
        <v>10000000</v>
      </c>
      <c r="Q2096" s="230"/>
    </row>
    <row r="2097" spans="1:17">
      <c r="A2097" s="226">
        <v>3110299</v>
      </c>
      <c r="B2097" s="226" t="s">
        <v>2411</v>
      </c>
      <c r="C2097" s="225" t="s">
        <v>754</v>
      </c>
      <c r="D2097" s="289"/>
      <c r="E2097" s="289"/>
      <c r="F2097" s="228"/>
      <c r="G2097" s="352"/>
      <c r="H2097" s="352"/>
      <c r="I2097" s="352"/>
      <c r="J2097" s="352"/>
      <c r="K2097" s="228"/>
      <c r="L2097" s="459">
        <v>2000000</v>
      </c>
      <c r="M2097" s="459"/>
      <c r="N2097" s="230">
        <f t="shared" si="456"/>
        <v>2000000</v>
      </c>
      <c r="O2097" s="403"/>
      <c r="P2097" s="230">
        <f t="shared" si="457"/>
        <v>2000000</v>
      </c>
      <c r="Q2097" s="230"/>
    </row>
    <row r="2098" spans="1:17">
      <c r="A2098" s="226">
        <v>3110299</v>
      </c>
      <c r="B2098" s="226" t="s">
        <v>2412</v>
      </c>
      <c r="C2098" s="225" t="s">
        <v>409</v>
      </c>
      <c r="D2098" s="289"/>
      <c r="E2098" s="289"/>
      <c r="F2098" s="228"/>
      <c r="G2098" s="352"/>
      <c r="H2098" s="352"/>
      <c r="I2098" s="352"/>
      <c r="J2098" s="352"/>
      <c r="K2098" s="228"/>
      <c r="L2098" s="459">
        <v>1000000</v>
      </c>
      <c r="M2098" s="459"/>
      <c r="N2098" s="230">
        <f t="shared" si="456"/>
        <v>1000000</v>
      </c>
      <c r="O2098" s="403"/>
      <c r="P2098" s="230">
        <f t="shared" si="457"/>
        <v>1000000</v>
      </c>
      <c r="Q2098" s="230"/>
    </row>
    <row r="2099" spans="1:17">
      <c r="A2099" s="226">
        <v>3110299</v>
      </c>
      <c r="B2099" s="226" t="s">
        <v>2413</v>
      </c>
      <c r="C2099" s="225" t="s">
        <v>409</v>
      </c>
      <c r="D2099" s="289"/>
      <c r="E2099" s="289"/>
      <c r="F2099" s="228"/>
      <c r="G2099" s="352"/>
      <c r="H2099" s="352"/>
      <c r="I2099" s="352"/>
      <c r="J2099" s="352"/>
      <c r="K2099" s="228"/>
      <c r="L2099" s="459">
        <v>500000</v>
      </c>
      <c r="M2099" s="459"/>
      <c r="N2099" s="230">
        <f t="shared" si="456"/>
        <v>500000</v>
      </c>
      <c r="O2099" s="403"/>
      <c r="P2099" s="230">
        <f t="shared" si="457"/>
        <v>500000</v>
      </c>
      <c r="Q2099" s="230"/>
    </row>
    <row r="2100" spans="1:17">
      <c r="A2100" s="226">
        <v>3110299</v>
      </c>
      <c r="B2100" s="226" t="s">
        <v>2414</v>
      </c>
      <c r="C2100" s="225" t="s">
        <v>233</v>
      </c>
      <c r="D2100" s="289"/>
      <c r="E2100" s="289"/>
      <c r="F2100" s="228"/>
      <c r="G2100" s="352"/>
      <c r="H2100" s="352"/>
      <c r="I2100" s="352"/>
      <c r="J2100" s="352"/>
      <c r="K2100" s="228"/>
      <c r="L2100" s="459"/>
      <c r="M2100" s="459"/>
      <c r="N2100" s="230"/>
      <c r="O2100" s="403"/>
      <c r="P2100" s="230"/>
      <c r="Q2100" s="230">
        <v>2000000</v>
      </c>
    </row>
    <row r="2101" spans="1:17">
      <c r="A2101" s="226">
        <v>3110299</v>
      </c>
      <c r="B2101" s="226" t="s">
        <v>2415</v>
      </c>
      <c r="C2101" s="226" t="s">
        <v>397</v>
      </c>
      <c r="D2101" s="226"/>
      <c r="E2101" s="226"/>
      <c r="F2101" s="226"/>
      <c r="G2101" s="226"/>
      <c r="H2101" s="226"/>
      <c r="I2101" s="226"/>
      <c r="J2101" s="226"/>
      <c r="K2101" s="226"/>
      <c r="L2101" s="226"/>
      <c r="M2101" s="226"/>
      <c r="N2101" s="226"/>
      <c r="O2101" s="226"/>
      <c r="P2101" s="226"/>
      <c r="Q2101" s="230">
        <v>3500000</v>
      </c>
    </row>
    <row r="2102" spans="1:17">
      <c r="A2102" s="226">
        <v>3110299</v>
      </c>
      <c r="B2102" s="226" t="s">
        <v>2416</v>
      </c>
      <c r="C2102" s="226" t="s">
        <v>332</v>
      </c>
      <c r="D2102" s="226"/>
      <c r="E2102" s="226"/>
      <c r="F2102" s="226"/>
      <c r="G2102" s="226"/>
      <c r="H2102" s="226"/>
      <c r="I2102" s="226"/>
      <c r="J2102" s="226"/>
      <c r="K2102" s="226"/>
      <c r="L2102" s="226"/>
      <c r="M2102" s="226"/>
      <c r="N2102" s="226"/>
      <c r="O2102" s="226"/>
      <c r="P2102" s="226"/>
      <c r="Q2102" s="230">
        <v>3000000</v>
      </c>
    </row>
    <row r="2103" spans="1:17" ht="25.15" customHeight="1">
      <c r="A2103" s="226">
        <v>3110299</v>
      </c>
      <c r="B2103" s="226" t="s">
        <v>2417</v>
      </c>
      <c r="C2103" s="226" t="s">
        <v>2323</v>
      </c>
      <c r="D2103" s="226"/>
      <c r="E2103" s="226"/>
      <c r="F2103" s="226"/>
      <c r="G2103" s="226"/>
      <c r="H2103" s="226"/>
      <c r="I2103" s="226"/>
      <c r="J2103" s="226"/>
      <c r="K2103" s="226"/>
      <c r="L2103" s="226"/>
      <c r="M2103" s="226"/>
      <c r="N2103" s="226"/>
      <c r="O2103" s="226"/>
      <c r="P2103" s="226"/>
      <c r="Q2103" s="230">
        <v>2000000</v>
      </c>
    </row>
    <row r="2104" spans="1:17" customFormat="1" ht="20.45" customHeight="1">
      <c r="A2104" s="226">
        <v>3110299</v>
      </c>
      <c r="B2104" s="226" t="s">
        <v>2418</v>
      </c>
      <c r="C2104" s="226" t="s">
        <v>412</v>
      </c>
      <c r="D2104" s="226"/>
      <c r="E2104" s="226">
        <v>4000000</v>
      </c>
      <c r="F2104" s="226"/>
      <c r="G2104" s="226"/>
      <c r="H2104" s="226"/>
      <c r="I2104" s="226"/>
      <c r="J2104" s="226"/>
      <c r="K2104" s="226"/>
      <c r="L2104" s="226"/>
      <c r="M2104" s="226"/>
      <c r="N2104" s="226"/>
      <c r="O2104" s="226"/>
      <c r="P2104" s="226"/>
      <c r="Q2104" s="230">
        <v>4000000</v>
      </c>
    </row>
    <row r="2105" spans="1:17" customFormat="1" ht="20.45" customHeight="1">
      <c r="A2105" s="226">
        <v>3110299</v>
      </c>
      <c r="B2105" s="226" t="s">
        <v>2419</v>
      </c>
      <c r="C2105" s="226" t="s">
        <v>253</v>
      </c>
      <c r="D2105" s="226"/>
      <c r="E2105" s="226">
        <v>1700000</v>
      </c>
      <c r="F2105" s="226"/>
      <c r="G2105" s="226"/>
      <c r="H2105" s="226"/>
      <c r="I2105" s="226"/>
      <c r="J2105" s="226"/>
      <c r="K2105" s="226"/>
      <c r="L2105" s="226"/>
      <c r="M2105" s="226"/>
      <c r="N2105" s="226"/>
      <c r="O2105" s="226"/>
      <c r="P2105" s="226"/>
      <c r="Q2105" s="230">
        <v>1700000</v>
      </c>
    </row>
    <row r="2106" spans="1:17" customFormat="1" ht="20.45" customHeight="1">
      <c r="A2106" s="226">
        <v>3110299</v>
      </c>
      <c r="B2106" s="226" t="s">
        <v>2420</v>
      </c>
      <c r="C2106" s="226" t="s">
        <v>249</v>
      </c>
      <c r="D2106" s="226"/>
      <c r="E2106" s="226">
        <v>2000000</v>
      </c>
      <c r="F2106" s="226"/>
      <c r="G2106" s="226"/>
      <c r="H2106" s="226"/>
      <c r="I2106" s="226"/>
      <c r="J2106" s="226"/>
      <c r="K2106" s="226"/>
      <c r="L2106" s="226"/>
      <c r="M2106" s="226"/>
      <c r="N2106" s="226"/>
      <c r="O2106" s="226"/>
      <c r="P2106" s="226"/>
      <c r="Q2106" s="230">
        <v>2000000</v>
      </c>
    </row>
    <row r="2107" spans="1:17">
      <c r="A2107" s="472"/>
      <c r="B2107" s="472" t="s">
        <v>2421</v>
      </c>
      <c r="C2107" s="472"/>
      <c r="D2107" s="487">
        <f>SUM(D2077:D2083)</f>
        <v>13521370</v>
      </c>
      <c r="E2107" s="487">
        <f>SUM(E2077:E2083)</f>
        <v>-1200000</v>
      </c>
      <c r="F2107" s="487">
        <f>SUM(F2077:F2083)</f>
        <v>9321370</v>
      </c>
      <c r="G2107" s="487">
        <f>SUM(G2076:G2084)</f>
        <v>9921370</v>
      </c>
      <c r="H2107" s="487">
        <f>SUM(H2076:H2084)</f>
        <v>600000</v>
      </c>
      <c r="I2107" s="487">
        <f>SUM(I2076:I2084)</f>
        <v>13521370</v>
      </c>
      <c r="J2107" s="487">
        <f>SUM(J2077:J2084)</f>
        <v>0</v>
      </c>
      <c r="K2107" s="487">
        <f>SUM(K2077:K2084)</f>
        <v>13521370</v>
      </c>
      <c r="L2107" s="475">
        <f t="shared" ref="L2107:O2107" si="458">SUM(L2077:L2099)</f>
        <v>92579700</v>
      </c>
      <c r="M2107" s="475">
        <f t="shared" si="458"/>
        <v>-919750</v>
      </c>
      <c r="N2107" s="476">
        <f t="shared" si="458"/>
        <v>91659950</v>
      </c>
      <c r="O2107" s="476">
        <f t="shared" si="458"/>
        <v>-25000000</v>
      </c>
      <c r="P2107" s="476">
        <f>SUM(N2107,O2107)</f>
        <v>66659950</v>
      </c>
      <c r="Q2107" s="476">
        <f>SUM(Q2077:Q2106)</f>
        <v>18200000</v>
      </c>
    </row>
    <row r="2108" spans="1:17">
      <c r="A2108" s="263"/>
      <c r="B2108" s="263" t="s">
        <v>230</v>
      </c>
      <c r="C2108" s="286"/>
      <c r="D2108" s="265" t="e">
        <f>SUM(D2107,D2017,D1991,D2075)</f>
        <v>#REF!</v>
      </c>
      <c r="E2108" s="265" t="e">
        <f>SUM(E2107,E2017,E1991,E2075)</f>
        <v>#REF!</v>
      </c>
      <c r="F2108" s="265">
        <f>SUM(F2107,F2017,F1991,F2075)</f>
        <v>19821370</v>
      </c>
      <c r="G2108" s="265">
        <f t="shared" ref="G2108:N2108" si="459">SUM(G2107+G2075+G2017+G1991)</f>
        <v>57881950</v>
      </c>
      <c r="H2108" s="265">
        <f t="shared" si="459"/>
        <v>26300000</v>
      </c>
      <c r="I2108" s="265">
        <f t="shared" si="459"/>
        <v>101231950</v>
      </c>
      <c r="J2108" s="265">
        <f t="shared" si="459"/>
        <v>0</v>
      </c>
      <c r="K2108" s="265">
        <f t="shared" si="459"/>
        <v>95431950</v>
      </c>
      <c r="L2108" s="214">
        <f t="shared" si="459"/>
        <v>242729815</v>
      </c>
      <c r="M2108" s="214">
        <f t="shared" si="459"/>
        <v>30191005</v>
      </c>
      <c r="N2108" s="238">
        <f t="shared" si="459"/>
        <v>272920820</v>
      </c>
      <c r="O2108" s="238">
        <f t="shared" ref="O2108" si="460">SUM(O2107+O2075+O2017+O1991)</f>
        <v>-30000000</v>
      </c>
      <c r="P2108" s="238">
        <f>SUM(N2108,O2108)</f>
        <v>242920820</v>
      </c>
      <c r="Q2108" s="238">
        <f>SUM(Q2107,Q2075,Q2017,Q1991)</f>
        <v>149284101</v>
      </c>
    </row>
    <row r="2109" spans="1:17">
      <c r="A2109" s="226">
        <v>3110299</v>
      </c>
      <c r="B2109" s="226" t="s">
        <v>2422</v>
      </c>
      <c r="C2109" s="225" t="s">
        <v>500</v>
      </c>
      <c r="D2109" s="255">
        <v>100000000</v>
      </c>
      <c r="E2109" s="255">
        <v>50000000</v>
      </c>
      <c r="F2109" s="228">
        <v>0</v>
      </c>
      <c r="G2109" s="228">
        <v>250000000</v>
      </c>
      <c r="H2109" s="228">
        <v>0</v>
      </c>
      <c r="I2109" s="228">
        <f>G2109+H2109</f>
        <v>250000000</v>
      </c>
      <c r="J2109" s="228"/>
      <c r="K2109" s="228">
        <f>I2109+J2109</f>
        <v>250000000</v>
      </c>
      <c r="L2109" s="229">
        <v>76923076</v>
      </c>
      <c r="M2109" s="229"/>
      <c r="N2109" s="230">
        <f>SUM(L2109:M2109)</f>
        <v>76923076</v>
      </c>
      <c r="O2109" s="230"/>
      <c r="P2109" s="230">
        <v>0</v>
      </c>
      <c r="Q2109" s="230">
        <v>30000000</v>
      </c>
    </row>
    <row r="2110" spans="1:17">
      <c r="A2110" s="226">
        <v>3110299</v>
      </c>
      <c r="B2110" s="226" t="s">
        <v>2423</v>
      </c>
      <c r="C2110" s="225" t="s">
        <v>500</v>
      </c>
      <c r="D2110" s="255">
        <v>100000000</v>
      </c>
      <c r="E2110" s="255">
        <v>50000000</v>
      </c>
      <c r="F2110" s="228">
        <v>0</v>
      </c>
      <c r="G2110" s="228">
        <v>250000000</v>
      </c>
      <c r="H2110" s="228">
        <v>0</v>
      </c>
      <c r="I2110" s="228">
        <f>G2110+H2110</f>
        <v>250000000</v>
      </c>
      <c r="J2110" s="228"/>
      <c r="K2110" s="228">
        <f t="shared" ref="K2110" si="461">I2110+J2110</f>
        <v>250000000</v>
      </c>
      <c r="L2110" s="229">
        <v>76923076</v>
      </c>
      <c r="M2110" s="229"/>
      <c r="N2110" s="230">
        <f>SUM(L2110:M2110)</f>
        <v>76923076</v>
      </c>
      <c r="O2110" s="230"/>
      <c r="P2110" s="230">
        <f t="shared" ref="P2110:P2125" si="462">SUM(N2110,O2110)</f>
        <v>76923076</v>
      </c>
      <c r="Q2110" s="230"/>
    </row>
    <row r="2111" spans="1:17">
      <c r="A2111" s="226">
        <v>3110299</v>
      </c>
      <c r="B2111" s="226" t="s">
        <v>2424</v>
      </c>
      <c r="C2111" s="225" t="s">
        <v>500</v>
      </c>
      <c r="D2111" s="255"/>
      <c r="E2111" s="255"/>
      <c r="F2111" s="228"/>
      <c r="G2111" s="228"/>
      <c r="H2111" s="407"/>
      <c r="I2111" s="228"/>
      <c r="J2111" s="407"/>
      <c r="K2111" s="228"/>
      <c r="L2111" s="229">
        <v>173076924</v>
      </c>
      <c r="M2111" s="229"/>
      <c r="N2111" s="230">
        <f t="shared" ref="N2111:N2112" si="463">SUM(L2111:M2111)</f>
        <v>173076924</v>
      </c>
      <c r="O2111" s="230"/>
      <c r="P2111" s="230">
        <f t="shared" si="462"/>
        <v>173076924</v>
      </c>
      <c r="Q2111" s="230"/>
    </row>
    <row r="2112" spans="1:17">
      <c r="A2112" s="226">
        <v>3110299</v>
      </c>
      <c r="B2112" s="226" t="s">
        <v>2425</v>
      </c>
      <c r="C2112" s="225" t="s">
        <v>446</v>
      </c>
      <c r="D2112" s="255"/>
      <c r="E2112" s="255"/>
      <c r="F2112" s="228"/>
      <c r="G2112" s="228"/>
      <c r="H2112" s="231"/>
      <c r="I2112" s="228">
        <v>0</v>
      </c>
      <c r="J2112" s="231"/>
      <c r="K2112" s="228"/>
      <c r="L2112" s="229">
        <v>5002848</v>
      </c>
      <c r="M2112" s="229"/>
      <c r="N2112" s="230">
        <f t="shared" si="463"/>
        <v>5002848</v>
      </c>
      <c r="O2112" s="230">
        <v>-5002848</v>
      </c>
      <c r="P2112" s="230">
        <f t="shared" si="462"/>
        <v>0</v>
      </c>
      <c r="Q2112" s="230">
        <v>4927605</v>
      </c>
    </row>
    <row r="2113" spans="1:17">
      <c r="A2113" s="263"/>
      <c r="B2113" s="263" t="s">
        <v>230</v>
      </c>
      <c r="C2113" s="286"/>
      <c r="D2113" s="265">
        <f>SUM(D2110)</f>
        <v>100000000</v>
      </c>
      <c r="E2113" s="265">
        <f>SUM(E2110)</f>
        <v>50000000</v>
      </c>
      <c r="F2113" s="265">
        <f>SUM(F2110)</f>
        <v>0</v>
      </c>
      <c r="G2113" s="265">
        <f>SUM(G2110:G2111)</f>
        <v>250000000</v>
      </c>
      <c r="H2113" s="265">
        <f>SUM(H2110:H2111)</f>
        <v>0</v>
      </c>
      <c r="I2113" s="265">
        <f>SUM(I2110:I2111)</f>
        <v>250000000</v>
      </c>
      <c r="J2113" s="265">
        <f>SUM(J2110:J2111)</f>
        <v>0</v>
      </c>
      <c r="K2113" s="265">
        <f>SUM(K2110:K2111)</f>
        <v>250000000</v>
      </c>
      <c r="L2113" s="214">
        <f t="shared" ref="L2113:O2113" si="464">SUM(L2110:L2112)</f>
        <v>255002848</v>
      </c>
      <c r="M2113" s="214">
        <f t="shared" si="464"/>
        <v>0</v>
      </c>
      <c r="N2113" s="238">
        <f t="shared" si="464"/>
        <v>255002848</v>
      </c>
      <c r="O2113" s="238">
        <f t="shared" si="464"/>
        <v>-5002848</v>
      </c>
      <c r="P2113" s="238">
        <f t="shared" si="462"/>
        <v>250000000</v>
      </c>
      <c r="Q2113" s="238">
        <f>SUM(Q2109:Q2112)</f>
        <v>34927605</v>
      </c>
    </row>
    <row r="2114" spans="1:17">
      <c r="A2114" s="232"/>
      <c r="B2114" s="232" t="s">
        <v>2426</v>
      </c>
      <c r="C2114" s="234"/>
      <c r="D2114" s="234" t="e">
        <f>SUM(D2108,D2113)</f>
        <v>#REF!</v>
      </c>
      <c r="E2114" s="234" t="e">
        <f>SUM(E2108,E2113)</f>
        <v>#REF!</v>
      </c>
      <c r="F2114" s="234">
        <f>SUM(F2108,F2113)</f>
        <v>19821370</v>
      </c>
      <c r="G2114" s="234">
        <f t="shared" ref="G2114:N2114" si="465">SUM(G2113,G2108)</f>
        <v>307881950</v>
      </c>
      <c r="H2114" s="234">
        <f t="shared" si="465"/>
        <v>26300000</v>
      </c>
      <c r="I2114" s="234">
        <f t="shared" si="465"/>
        <v>351231950</v>
      </c>
      <c r="J2114" s="234">
        <f t="shared" si="465"/>
        <v>0</v>
      </c>
      <c r="K2114" s="234">
        <f t="shared" si="465"/>
        <v>345431950</v>
      </c>
      <c r="L2114" s="235">
        <f t="shared" si="465"/>
        <v>497732663</v>
      </c>
      <c r="M2114" s="235">
        <f t="shared" si="465"/>
        <v>30191005</v>
      </c>
      <c r="N2114" s="236">
        <f t="shared" si="465"/>
        <v>527923668</v>
      </c>
      <c r="O2114" s="236">
        <f t="shared" ref="O2114" si="466">SUM(O2113,O2108)</f>
        <v>-35002848</v>
      </c>
      <c r="P2114" s="236">
        <f t="shared" si="462"/>
        <v>492920820</v>
      </c>
      <c r="Q2114" s="236">
        <f>SUM(Q2113,Q2108)</f>
        <v>184211706</v>
      </c>
    </row>
    <row r="2115" spans="1:17">
      <c r="A2115" s="222"/>
      <c r="B2115" s="222" t="s">
        <v>195</v>
      </c>
      <c r="C2115" s="234"/>
      <c r="D2115" s="237"/>
      <c r="E2115" s="237"/>
      <c r="F2115" s="237"/>
      <c r="G2115" s="237"/>
      <c r="H2115" s="237"/>
      <c r="I2115" s="237"/>
      <c r="J2115" s="237"/>
      <c r="K2115" s="237"/>
      <c r="L2115" s="235"/>
      <c r="M2115" s="235"/>
      <c r="N2115" s="236"/>
      <c r="O2115" s="236"/>
      <c r="P2115" s="236">
        <f t="shared" si="462"/>
        <v>0</v>
      </c>
      <c r="Q2115" s="236"/>
    </row>
    <row r="2116" spans="1:17">
      <c r="A2116" s="239"/>
      <c r="B2116" s="318" t="s">
        <v>2427</v>
      </c>
      <c r="C2116" s="225"/>
      <c r="D2116" s="255"/>
      <c r="E2116" s="255"/>
      <c r="F2116" s="228"/>
      <c r="G2116" s="228"/>
      <c r="H2116" s="228"/>
      <c r="I2116" s="228"/>
      <c r="J2116" s="228"/>
      <c r="K2116" s="228"/>
      <c r="L2116" s="229"/>
      <c r="M2116" s="229"/>
      <c r="N2116" s="230"/>
      <c r="O2116" s="230"/>
      <c r="P2116" s="230">
        <f t="shared" si="462"/>
        <v>0</v>
      </c>
      <c r="Q2116" s="230"/>
    </row>
    <row r="2117" spans="1:17">
      <c r="A2117" s="226">
        <v>3111110</v>
      </c>
      <c r="B2117" s="283" t="s">
        <v>2428</v>
      </c>
      <c r="C2117" s="283" t="s">
        <v>253</v>
      </c>
      <c r="D2117" s="255"/>
      <c r="E2117" s="255"/>
      <c r="F2117" s="228"/>
      <c r="G2117" s="228"/>
      <c r="H2117" s="228"/>
      <c r="I2117" s="228">
        <v>0</v>
      </c>
      <c r="J2117" s="228"/>
      <c r="K2117" s="228"/>
      <c r="L2117" s="229">
        <v>3971600</v>
      </c>
      <c r="M2117" s="229"/>
      <c r="N2117" s="230">
        <f>SUM(L2117:M2117)</f>
        <v>3971600</v>
      </c>
      <c r="O2117" s="230"/>
      <c r="P2117" s="230">
        <f t="shared" si="462"/>
        <v>3971600</v>
      </c>
      <c r="Q2117" s="230"/>
    </row>
    <row r="2118" spans="1:17">
      <c r="A2118" s="226">
        <v>3110599</v>
      </c>
      <c r="B2118" s="283" t="s">
        <v>2429</v>
      </c>
      <c r="C2118" s="240" t="s">
        <v>253</v>
      </c>
      <c r="D2118" s="255">
        <v>20000000</v>
      </c>
      <c r="E2118" s="255"/>
      <c r="F2118" s="228">
        <f t="shared" ref="F2118:F2120" si="467">SUM(D2118:E2118)</f>
        <v>20000000</v>
      </c>
      <c r="G2118" s="228">
        <v>10000000</v>
      </c>
      <c r="H2118" s="228">
        <v>10000000</v>
      </c>
      <c r="I2118" s="228">
        <f>G2118+H2118</f>
        <v>20000000</v>
      </c>
      <c r="J2118" s="228"/>
      <c r="K2118" s="228">
        <f t="shared" ref="K2118:K2120" si="468">I2118+J2118</f>
        <v>20000000</v>
      </c>
      <c r="L2118" s="229">
        <v>13630148</v>
      </c>
      <c r="M2118" s="229"/>
      <c r="N2118" s="230">
        <f t="shared" ref="N2118:N2121" si="469">SUM(L2118:M2118)</f>
        <v>13630148</v>
      </c>
      <c r="O2118" s="230"/>
      <c r="P2118" s="230">
        <f t="shared" si="462"/>
        <v>13630148</v>
      </c>
      <c r="Q2118" s="230"/>
    </row>
    <row r="2119" spans="1:17">
      <c r="A2119" s="226">
        <v>3110599</v>
      </c>
      <c r="B2119" s="283" t="s">
        <v>2430</v>
      </c>
      <c r="C2119" s="240" t="s">
        <v>253</v>
      </c>
      <c r="D2119" s="255">
        <v>20000000</v>
      </c>
      <c r="E2119" s="255"/>
      <c r="F2119" s="228">
        <f t="shared" ref="F2119" si="470">SUM(D2119:E2119)</f>
        <v>20000000</v>
      </c>
      <c r="G2119" s="228">
        <v>0</v>
      </c>
      <c r="H2119" s="228">
        <v>70000000</v>
      </c>
      <c r="I2119" s="228">
        <f t="shared" ref="I2119:I2120" si="471">G2119+H2119</f>
        <v>70000000</v>
      </c>
      <c r="J2119" s="228"/>
      <c r="K2119" s="228">
        <f t="shared" si="468"/>
        <v>70000000</v>
      </c>
      <c r="L2119" s="229">
        <v>70000000</v>
      </c>
      <c r="M2119" s="229">
        <v>-70000000</v>
      </c>
      <c r="N2119" s="230">
        <f t="shared" si="469"/>
        <v>0</v>
      </c>
      <c r="O2119" s="230"/>
      <c r="P2119" s="230">
        <f t="shared" si="462"/>
        <v>0</v>
      </c>
      <c r="Q2119" s="230"/>
    </row>
    <row r="2120" spans="1:17">
      <c r="A2120" s="226">
        <v>3110599</v>
      </c>
      <c r="B2120" s="240" t="s">
        <v>2431</v>
      </c>
      <c r="C2120" s="240" t="s">
        <v>253</v>
      </c>
      <c r="D2120" s="255"/>
      <c r="E2120" s="255">
        <v>20000000</v>
      </c>
      <c r="F2120" s="228">
        <f t="shared" si="467"/>
        <v>20000000</v>
      </c>
      <c r="G2120" s="228">
        <v>40000000</v>
      </c>
      <c r="H2120" s="228">
        <v>-5000000</v>
      </c>
      <c r="I2120" s="228">
        <f t="shared" si="471"/>
        <v>35000000</v>
      </c>
      <c r="J2120" s="228"/>
      <c r="K2120" s="228">
        <f t="shared" si="468"/>
        <v>35000000</v>
      </c>
      <c r="L2120" s="229">
        <v>35000000</v>
      </c>
      <c r="M2120" s="229">
        <v>-35000000</v>
      </c>
      <c r="N2120" s="230">
        <f t="shared" si="469"/>
        <v>0</v>
      </c>
      <c r="O2120" s="230"/>
      <c r="P2120" s="230">
        <f t="shared" si="462"/>
        <v>0</v>
      </c>
      <c r="Q2120" s="230"/>
    </row>
    <row r="2121" spans="1:17">
      <c r="A2121" s="226">
        <v>3110599</v>
      </c>
      <c r="B2121" s="240" t="s">
        <v>2432</v>
      </c>
      <c r="C2121" s="240" t="s">
        <v>253</v>
      </c>
      <c r="D2121" s="255"/>
      <c r="E2121" s="255"/>
      <c r="F2121" s="228"/>
      <c r="G2121" s="228"/>
      <c r="H2121" s="228"/>
      <c r="I2121" s="228"/>
      <c r="J2121" s="228"/>
      <c r="K2121" s="228"/>
      <c r="L2121" s="229">
        <v>3000000</v>
      </c>
      <c r="M2121" s="229"/>
      <c r="N2121" s="230">
        <f t="shared" si="469"/>
        <v>3000000</v>
      </c>
      <c r="O2121" s="230">
        <v>-3000000</v>
      </c>
      <c r="P2121" s="230">
        <f t="shared" si="462"/>
        <v>0</v>
      </c>
      <c r="Q2121" s="230"/>
    </row>
    <row r="2122" spans="1:17">
      <c r="A2122" s="263"/>
      <c r="B2122" s="290" t="s">
        <v>230</v>
      </c>
      <c r="C2122" s="286"/>
      <c r="D2122" s="265">
        <f t="shared" ref="D2122:K2122" si="472">SUM(D2118:D2120)</f>
        <v>40000000</v>
      </c>
      <c r="E2122" s="265">
        <f t="shared" si="472"/>
        <v>20000000</v>
      </c>
      <c r="F2122" s="265">
        <f t="shared" si="472"/>
        <v>60000000</v>
      </c>
      <c r="G2122" s="265">
        <f t="shared" si="472"/>
        <v>50000000</v>
      </c>
      <c r="H2122" s="265">
        <f t="shared" si="472"/>
        <v>75000000</v>
      </c>
      <c r="I2122" s="265">
        <f t="shared" si="472"/>
        <v>125000000</v>
      </c>
      <c r="J2122" s="265">
        <f t="shared" si="472"/>
        <v>0</v>
      </c>
      <c r="K2122" s="265">
        <f t="shared" si="472"/>
        <v>125000000</v>
      </c>
      <c r="L2122" s="214">
        <f t="shared" ref="L2122:Q2122" si="473">SUM(L2117:L2121)</f>
        <v>125601748</v>
      </c>
      <c r="M2122" s="214">
        <f t="shared" si="473"/>
        <v>-105000000</v>
      </c>
      <c r="N2122" s="238">
        <f t="shared" si="473"/>
        <v>20601748</v>
      </c>
      <c r="O2122" s="238">
        <f t="shared" si="473"/>
        <v>-3000000</v>
      </c>
      <c r="P2122" s="238">
        <f t="shared" si="462"/>
        <v>17601748</v>
      </c>
      <c r="Q2122" s="238">
        <f t="shared" si="473"/>
        <v>0</v>
      </c>
    </row>
    <row r="2123" spans="1:17">
      <c r="A2123" s="226"/>
      <c r="B2123" s="240" t="s">
        <v>2433</v>
      </c>
      <c r="C2123" s="225" t="s">
        <v>266</v>
      </c>
      <c r="D2123" s="255"/>
      <c r="E2123" s="255"/>
      <c r="F2123" s="228"/>
      <c r="G2123" s="228"/>
      <c r="H2123" s="228"/>
      <c r="I2123" s="228"/>
      <c r="J2123" s="228"/>
      <c r="K2123" s="228"/>
      <c r="L2123" s="229">
        <v>20000000</v>
      </c>
      <c r="M2123" s="229"/>
      <c r="N2123" s="230">
        <f>SUM(L2123:M2123)</f>
        <v>20000000</v>
      </c>
      <c r="O2123" s="230">
        <v>-20000000</v>
      </c>
      <c r="P2123" s="230">
        <f t="shared" si="462"/>
        <v>0</v>
      </c>
      <c r="Q2123" s="230">
        <v>10000000</v>
      </c>
    </row>
    <row r="2124" spans="1:17">
      <c r="A2124" s="263"/>
      <c r="B2124" s="290" t="s">
        <v>230</v>
      </c>
      <c r="C2124" s="286"/>
      <c r="D2124" s="265">
        <f t="shared" ref="D2124:J2124" si="474">SUM(D2120:D2120)</f>
        <v>0</v>
      </c>
      <c r="E2124" s="265">
        <f t="shared" si="474"/>
        <v>20000000</v>
      </c>
      <c r="F2124" s="265">
        <f t="shared" si="474"/>
        <v>20000000</v>
      </c>
      <c r="G2124" s="265">
        <f t="shared" si="474"/>
        <v>40000000</v>
      </c>
      <c r="H2124" s="265">
        <f t="shared" si="474"/>
        <v>-5000000</v>
      </c>
      <c r="I2124" s="265">
        <f t="shared" si="474"/>
        <v>35000000</v>
      </c>
      <c r="J2124" s="265">
        <f t="shared" si="474"/>
        <v>0</v>
      </c>
      <c r="K2124" s="265">
        <v>0</v>
      </c>
      <c r="L2124" s="214">
        <f>SUM(L2123)</f>
        <v>20000000</v>
      </c>
      <c r="M2124" s="214">
        <f t="shared" ref="M2124:O2124" si="475">SUM(M2123)</f>
        <v>0</v>
      </c>
      <c r="N2124" s="238">
        <f t="shared" si="475"/>
        <v>20000000</v>
      </c>
      <c r="O2124" s="238">
        <f t="shared" si="475"/>
        <v>-20000000</v>
      </c>
      <c r="P2124" s="238">
        <f t="shared" si="462"/>
        <v>0</v>
      </c>
      <c r="Q2124" s="238">
        <f>SUM(Q2123)</f>
        <v>10000000</v>
      </c>
    </row>
    <row r="2125" spans="1:17">
      <c r="A2125" s="239">
        <v>3110599</v>
      </c>
      <c r="B2125" s="239" t="s">
        <v>2434</v>
      </c>
      <c r="C2125" s="225"/>
      <c r="D2125" s="255"/>
      <c r="E2125" s="255"/>
      <c r="F2125" s="228"/>
      <c r="G2125" s="228"/>
      <c r="H2125" s="228"/>
      <c r="I2125" s="228"/>
      <c r="J2125" s="228"/>
      <c r="K2125" s="228"/>
      <c r="L2125" s="229"/>
      <c r="M2125" s="229"/>
      <c r="N2125" s="230"/>
      <c r="O2125" s="230"/>
      <c r="P2125" s="230">
        <f t="shared" si="462"/>
        <v>0</v>
      </c>
      <c r="Q2125" s="230"/>
    </row>
    <row r="2126" spans="1:17">
      <c r="A2126" s="226">
        <v>3110599</v>
      </c>
      <c r="B2126" s="225" t="s">
        <v>2435</v>
      </c>
      <c r="C2126" s="225" t="s">
        <v>451</v>
      </c>
      <c r="D2126" s="255"/>
      <c r="E2126" s="255"/>
      <c r="F2126" s="228"/>
      <c r="G2126" s="228"/>
      <c r="H2126" s="228"/>
      <c r="I2126" s="228"/>
      <c r="J2126" s="228"/>
      <c r="K2126" s="228"/>
      <c r="L2126" s="229"/>
      <c r="M2126" s="229"/>
      <c r="N2126" s="230"/>
      <c r="O2126" s="230"/>
      <c r="P2126" s="230"/>
      <c r="Q2126" s="230">
        <v>499800</v>
      </c>
    </row>
    <row r="2127" spans="1:17">
      <c r="A2127" s="226">
        <v>3110599</v>
      </c>
      <c r="B2127" s="225" t="s">
        <v>2436</v>
      </c>
      <c r="C2127" s="225" t="s">
        <v>253</v>
      </c>
      <c r="D2127" s="255"/>
      <c r="E2127" s="255"/>
      <c r="F2127" s="228"/>
      <c r="G2127" s="228"/>
      <c r="H2127" s="228"/>
      <c r="I2127" s="228"/>
      <c r="J2127" s="228"/>
      <c r="K2127" s="228"/>
      <c r="L2127" s="229"/>
      <c r="M2127" s="229"/>
      <c r="N2127" s="230"/>
      <c r="O2127" s="230"/>
      <c r="P2127" s="230"/>
      <c r="Q2127" s="230">
        <v>499960</v>
      </c>
    </row>
    <row r="2128" spans="1:17">
      <c r="A2128" s="226">
        <v>3110599</v>
      </c>
      <c r="B2128" s="225" t="s">
        <v>2437</v>
      </c>
      <c r="C2128" s="225" t="s">
        <v>253</v>
      </c>
      <c r="D2128" s="255"/>
      <c r="E2128" s="255"/>
      <c r="F2128" s="228"/>
      <c r="G2128" s="228"/>
      <c r="H2128" s="228"/>
      <c r="I2128" s="228"/>
      <c r="J2128" s="228"/>
      <c r="K2128" s="228"/>
      <c r="L2128" s="229"/>
      <c r="M2128" s="229"/>
      <c r="N2128" s="230"/>
      <c r="O2128" s="230"/>
      <c r="P2128" s="230"/>
      <c r="Q2128" s="230">
        <v>499400</v>
      </c>
    </row>
    <row r="2129" spans="1:17">
      <c r="A2129" s="226">
        <v>3110599</v>
      </c>
      <c r="B2129" s="283" t="s">
        <v>2438</v>
      </c>
      <c r="C2129" s="225" t="s">
        <v>811</v>
      </c>
      <c r="D2129" s="228">
        <v>2000000</v>
      </c>
      <c r="E2129" s="228"/>
      <c r="F2129" s="228">
        <f t="shared" ref="F2129" si="476">SUM(D2129:E2129)</f>
        <v>2000000</v>
      </c>
      <c r="G2129" s="228"/>
      <c r="H2129" s="228">
        <v>0</v>
      </c>
      <c r="I2129" s="228">
        <f>G2129+H2129</f>
        <v>0</v>
      </c>
      <c r="J2129" s="228">
        <v>0</v>
      </c>
      <c r="K2129" s="228">
        <v>0</v>
      </c>
      <c r="L2129" s="229">
        <v>2000000</v>
      </c>
      <c r="M2129" s="229"/>
      <c r="N2129" s="230">
        <f>SUM(L2129:M2129)</f>
        <v>2000000</v>
      </c>
      <c r="O2129" s="230">
        <v>-2000000</v>
      </c>
      <c r="P2129" s="230">
        <f>SUM(N2129,O2129)</f>
        <v>0</v>
      </c>
      <c r="Q2129" s="230">
        <v>3000000</v>
      </c>
    </row>
    <row r="2130" spans="1:17">
      <c r="A2130" s="226">
        <v>3110599</v>
      </c>
      <c r="B2130" s="225" t="s">
        <v>2439</v>
      </c>
      <c r="C2130" s="225" t="s">
        <v>412</v>
      </c>
      <c r="D2130" s="228"/>
      <c r="E2130" s="227"/>
      <c r="F2130" s="228"/>
      <c r="G2130" s="228">
        <v>2000000</v>
      </c>
      <c r="H2130" s="228">
        <v>0</v>
      </c>
      <c r="I2130" s="228">
        <f>G2130+H2130</f>
        <v>2000000</v>
      </c>
      <c r="J2130" s="228"/>
      <c r="K2130" s="228">
        <f>I2130+J2130</f>
        <v>2000000</v>
      </c>
      <c r="L2130" s="229">
        <v>999300</v>
      </c>
      <c r="M2130" s="229"/>
      <c r="N2130" s="230">
        <f t="shared" ref="N2130:N2133" si="477">SUM(L2130:M2130)</f>
        <v>999300</v>
      </c>
      <c r="O2130" s="230"/>
      <c r="P2130" s="230">
        <f>SUM(N2130,O2130)</f>
        <v>999300</v>
      </c>
      <c r="Q2130" s="230"/>
    </row>
    <row r="2131" spans="1:17">
      <c r="A2131" s="226">
        <v>3110599</v>
      </c>
      <c r="B2131" s="225" t="s">
        <v>2440</v>
      </c>
      <c r="C2131" s="225" t="s">
        <v>340</v>
      </c>
      <c r="D2131" s="228"/>
      <c r="E2131" s="255"/>
      <c r="F2131" s="228"/>
      <c r="G2131" s="228"/>
      <c r="H2131" s="228"/>
      <c r="I2131" s="228"/>
      <c r="J2131" s="228"/>
      <c r="K2131" s="228"/>
      <c r="L2131" s="229">
        <v>5000000</v>
      </c>
      <c r="M2131" s="229"/>
      <c r="N2131" s="230">
        <f t="shared" si="477"/>
        <v>5000000</v>
      </c>
      <c r="O2131" s="230"/>
      <c r="P2131" s="230">
        <f>SUM(N2131,O2131)</f>
        <v>5000000</v>
      </c>
      <c r="Q2131" s="230">
        <v>5000000</v>
      </c>
    </row>
    <row r="2132" spans="1:17">
      <c r="A2132" s="226">
        <v>3110599</v>
      </c>
      <c r="B2132" s="225" t="s">
        <v>2441</v>
      </c>
      <c r="C2132" s="225" t="s">
        <v>253</v>
      </c>
      <c r="D2132" s="228"/>
      <c r="E2132" s="227"/>
      <c r="F2132" s="228"/>
      <c r="G2132" s="228"/>
      <c r="H2132" s="228"/>
      <c r="I2132" s="228"/>
      <c r="J2132" s="228"/>
      <c r="K2132" s="228"/>
      <c r="L2132" s="229">
        <v>8000000</v>
      </c>
      <c r="M2132" s="229"/>
      <c r="N2132" s="230">
        <f t="shared" si="477"/>
        <v>8000000</v>
      </c>
      <c r="O2132" s="230">
        <v>-8000000</v>
      </c>
      <c r="P2132" s="230">
        <f>SUM(N2132,O2132)</f>
        <v>0</v>
      </c>
      <c r="Q2132" s="230">
        <v>8000000</v>
      </c>
    </row>
    <row r="2133" spans="1:17">
      <c r="A2133" s="226">
        <v>3110599</v>
      </c>
      <c r="B2133" s="225" t="s">
        <v>2442</v>
      </c>
      <c r="C2133" s="225" t="s">
        <v>253</v>
      </c>
      <c r="D2133" s="228"/>
      <c r="E2133" s="227"/>
      <c r="F2133" s="228"/>
      <c r="G2133" s="228"/>
      <c r="H2133" s="228"/>
      <c r="I2133" s="228"/>
      <c r="J2133" s="228"/>
      <c r="K2133" s="228"/>
      <c r="L2133" s="229">
        <v>2500000</v>
      </c>
      <c r="M2133" s="229"/>
      <c r="N2133" s="230">
        <f t="shared" si="477"/>
        <v>2500000</v>
      </c>
      <c r="O2133" s="230">
        <v>-2500000</v>
      </c>
      <c r="P2133" s="230">
        <f>SUM(N2133,O2133)</f>
        <v>0</v>
      </c>
      <c r="Q2133" s="230">
        <v>2500000</v>
      </c>
    </row>
    <row r="2134" spans="1:17">
      <c r="A2134" s="226">
        <v>3110599</v>
      </c>
      <c r="B2134" s="225" t="s">
        <v>2443</v>
      </c>
      <c r="C2134" s="225" t="s">
        <v>247</v>
      </c>
      <c r="D2134" s="228"/>
      <c r="E2134" s="227"/>
      <c r="F2134" s="228"/>
      <c r="G2134" s="228"/>
      <c r="H2134" s="228"/>
      <c r="I2134" s="228"/>
      <c r="J2134" s="228"/>
      <c r="K2134" s="228"/>
      <c r="L2134" s="229"/>
      <c r="M2134" s="229"/>
      <c r="N2134" s="230"/>
      <c r="O2134" s="230"/>
      <c r="P2134" s="230"/>
      <c r="Q2134" s="230">
        <v>1500000</v>
      </c>
    </row>
    <row r="2135" spans="1:17">
      <c r="A2135" s="226">
        <v>3110599</v>
      </c>
      <c r="B2135" s="225" t="s">
        <v>2444</v>
      </c>
      <c r="C2135" s="225" t="s">
        <v>247</v>
      </c>
      <c r="D2135" s="228"/>
      <c r="E2135" s="227"/>
      <c r="F2135" s="228"/>
      <c r="G2135" s="228"/>
      <c r="H2135" s="228"/>
      <c r="I2135" s="228"/>
      <c r="J2135" s="228"/>
      <c r="K2135" s="228"/>
      <c r="L2135" s="229"/>
      <c r="M2135" s="229"/>
      <c r="N2135" s="230"/>
      <c r="O2135" s="230"/>
      <c r="P2135" s="230"/>
      <c r="Q2135" s="230">
        <v>5000000</v>
      </c>
    </row>
    <row r="2136" spans="1:17">
      <c r="A2136" s="226">
        <v>3110599</v>
      </c>
      <c r="B2136" s="225" t="s">
        <v>2445</v>
      </c>
      <c r="C2136" s="225" t="s">
        <v>247</v>
      </c>
      <c r="D2136" s="228"/>
      <c r="E2136" s="227"/>
      <c r="F2136" s="228"/>
      <c r="G2136" s="228"/>
      <c r="H2136" s="228"/>
      <c r="I2136" s="228"/>
      <c r="J2136" s="228"/>
      <c r="K2136" s="228"/>
      <c r="L2136" s="229"/>
      <c r="M2136" s="229"/>
      <c r="N2136" s="230"/>
      <c r="O2136" s="230"/>
      <c r="P2136" s="230"/>
      <c r="Q2136" s="230">
        <v>5000000</v>
      </c>
    </row>
    <row r="2137" spans="1:17">
      <c r="A2137" s="226">
        <v>3110599</v>
      </c>
      <c r="B2137" s="225" t="s">
        <v>2435</v>
      </c>
      <c r="C2137" s="225" t="s">
        <v>451</v>
      </c>
      <c r="D2137" s="228"/>
      <c r="E2137" s="227"/>
      <c r="F2137" s="228"/>
      <c r="G2137" s="228"/>
      <c r="H2137" s="228"/>
      <c r="I2137" s="228"/>
      <c r="J2137" s="228"/>
      <c r="K2137" s="228"/>
      <c r="L2137" s="229"/>
      <c r="M2137" s="229"/>
      <c r="N2137" s="230"/>
      <c r="O2137" s="230"/>
      <c r="P2137" s="230"/>
      <c r="Q2137" s="230">
        <v>499800</v>
      </c>
    </row>
    <row r="2138" spans="1:17">
      <c r="A2138" s="226">
        <v>3110599</v>
      </c>
      <c r="B2138" s="225" t="s">
        <v>2436</v>
      </c>
      <c r="C2138" s="225" t="s">
        <v>253</v>
      </c>
      <c r="D2138" s="228"/>
      <c r="E2138" s="227"/>
      <c r="F2138" s="228"/>
      <c r="G2138" s="228"/>
      <c r="H2138" s="228"/>
      <c r="I2138" s="228"/>
      <c r="J2138" s="228"/>
      <c r="K2138" s="228"/>
      <c r="L2138" s="229"/>
      <c r="M2138" s="229"/>
      <c r="N2138" s="230"/>
      <c r="O2138" s="230"/>
      <c r="P2138" s="230"/>
      <c r="Q2138" s="230">
        <v>499960</v>
      </c>
    </row>
    <row r="2139" spans="1:17">
      <c r="A2139" s="226">
        <v>3110599</v>
      </c>
      <c r="B2139" s="225" t="s">
        <v>2437</v>
      </c>
      <c r="C2139" s="225" t="s">
        <v>253</v>
      </c>
      <c r="D2139" s="228"/>
      <c r="E2139" s="227"/>
      <c r="F2139" s="228"/>
      <c r="G2139" s="228"/>
      <c r="H2139" s="228"/>
      <c r="I2139" s="228"/>
      <c r="J2139" s="228"/>
      <c r="K2139" s="228"/>
      <c r="L2139" s="229"/>
      <c r="M2139" s="229"/>
      <c r="N2139" s="230"/>
      <c r="O2139" s="230"/>
      <c r="P2139" s="230"/>
      <c r="Q2139" s="230">
        <v>499400</v>
      </c>
    </row>
    <row r="2140" spans="1:17">
      <c r="A2140" s="263"/>
      <c r="B2140" s="263" t="s">
        <v>230</v>
      </c>
      <c r="C2140" s="290"/>
      <c r="D2140" s="265">
        <f>SUM(D2129:D2129)</f>
        <v>2000000</v>
      </c>
      <c r="E2140" s="265">
        <f>SUM(E2129:E2129)</f>
        <v>0</v>
      </c>
      <c r="F2140" s="265">
        <f>SUM(F2129:F2129)</f>
        <v>2000000</v>
      </c>
      <c r="G2140" s="265">
        <f>SUM(G2129:G2130)</f>
        <v>2000000</v>
      </c>
      <c r="H2140" s="265">
        <v>0</v>
      </c>
      <c r="I2140" s="265">
        <f>G2140+H2140</f>
        <v>2000000</v>
      </c>
      <c r="J2140" s="265">
        <f>SUM(J2129:J2130)</f>
        <v>0</v>
      </c>
      <c r="K2140" s="265">
        <f>SUM(K2130)</f>
        <v>2000000</v>
      </c>
      <c r="L2140" s="214">
        <f t="shared" ref="L2140:O2140" si="478">SUM(L2129:L2133)</f>
        <v>18499300</v>
      </c>
      <c r="M2140" s="214">
        <f t="shared" si="478"/>
        <v>0</v>
      </c>
      <c r="N2140" s="238">
        <f t="shared" si="478"/>
        <v>18499300</v>
      </c>
      <c r="O2140" s="238">
        <f t="shared" si="478"/>
        <v>-12500000</v>
      </c>
      <c r="P2140" s="238">
        <f>SUM(N2140,O2140)</f>
        <v>5999300</v>
      </c>
      <c r="Q2140" s="238">
        <f>SUM(Q2129:Q2139)</f>
        <v>31499160</v>
      </c>
    </row>
    <row r="2141" spans="1:17">
      <c r="A2141" s="239">
        <v>3110699</v>
      </c>
      <c r="B2141" s="239" t="s">
        <v>2446</v>
      </c>
      <c r="C2141" s="225"/>
      <c r="D2141" s="255"/>
      <c r="E2141" s="255"/>
      <c r="F2141" s="228"/>
      <c r="G2141" s="228"/>
      <c r="H2141" s="228">
        <v>0</v>
      </c>
      <c r="I2141" s="228">
        <f>G2141+H2141</f>
        <v>0</v>
      </c>
      <c r="J2141" s="228"/>
      <c r="K2141" s="228">
        <f>I2141+J2141</f>
        <v>0</v>
      </c>
      <c r="L2141" s="229"/>
      <c r="M2141" s="229"/>
      <c r="N2141" s="230"/>
      <c r="O2141" s="230"/>
      <c r="P2141" s="230">
        <f>SUM(N2141,O2141)</f>
        <v>0</v>
      </c>
      <c r="Q2141" s="230"/>
    </row>
    <row r="2142" spans="1:17">
      <c r="A2142" s="226">
        <v>3110699</v>
      </c>
      <c r="B2142" s="225" t="s">
        <v>2447</v>
      </c>
      <c r="C2142" s="225" t="s">
        <v>253</v>
      </c>
      <c r="D2142" s="255"/>
      <c r="E2142" s="255"/>
      <c r="F2142" s="228"/>
      <c r="G2142" s="228"/>
      <c r="H2142" s="228"/>
      <c r="I2142" s="228"/>
      <c r="J2142" s="228"/>
      <c r="K2142" s="228"/>
      <c r="L2142" s="229"/>
      <c r="M2142" s="229"/>
      <c r="N2142" s="230"/>
      <c r="O2142" s="230"/>
      <c r="P2142" s="230"/>
      <c r="Q2142" s="230">
        <v>2500000</v>
      </c>
    </row>
    <row r="2143" spans="1:17">
      <c r="A2143" s="226">
        <v>3110699</v>
      </c>
      <c r="B2143" s="225" t="s">
        <v>2448</v>
      </c>
      <c r="C2143" s="225" t="s">
        <v>387</v>
      </c>
      <c r="D2143" s="255"/>
      <c r="E2143" s="255"/>
      <c r="F2143" s="228"/>
      <c r="G2143" s="228"/>
      <c r="H2143" s="228"/>
      <c r="I2143" s="228"/>
      <c r="J2143" s="228"/>
      <c r="K2143" s="228"/>
      <c r="L2143" s="229"/>
      <c r="M2143" s="229"/>
      <c r="N2143" s="230"/>
      <c r="O2143" s="230"/>
      <c r="P2143" s="230"/>
      <c r="Q2143" s="230">
        <v>2500000</v>
      </c>
    </row>
    <row r="2144" spans="1:17">
      <c r="A2144" s="226">
        <v>3110699</v>
      </c>
      <c r="B2144" s="225" t="s">
        <v>2449</v>
      </c>
      <c r="C2144" s="225" t="s">
        <v>500</v>
      </c>
      <c r="D2144" s="255"/>
      <c r="E2144" s="255"/>
      <c r="F2144" s="228"/>
      <c r="G2144" s="228"/>
      <c r="H2144" s="228"/>
      <c r="I2144" s="228"/>
      <c r="J2144" s="228"/>
      <c r="K2144" s="228"/>
      <c r="L2144" s="229"/>
      <c r="M2144" s="229"/>
      <c r="N2144" s="230"/>
      <c r="O2144" s="230"/>
      <c r="P2144" s="230"/>
      <c r="Q2144" s="230">
        <v>2500000</v>
      </c>
    </row>
    <row r="2145" spans="1:17">
      <c r="A2145" s="226">
        <v>3110699</v>
      </c>
      <c r="B2145" s="225" t="s">
        <v>2450</v>
      </c>
      <c r="C2145" s="225" t="s">
        <v>253</v>
      </c>
      <c r="D2145" s="255"/>
      <c r="E2145" s="255"/>
      <c r="F2145" s="228"/>
      <c r="G2145" s="228"/>
      <c r="H2145" s="228"/>
      <c r="I2145" s="228"/>
      <c r="J2145" s="228"/>
      <c r="K2145" s="228"/>
      <c r="L2145" s="229"/>
      <c r="M2145" s="229"/>
      <c r="N2145" s="230"/>
      <c r="O2145" s="230"/>
      <c r="P2145" s="230"/>
      <c r="Q2145" s="230">
        <v>3000000</v>
      </c>
    </row>
    <row r="2146" spans="1:17">
      <c r="A2146" s="226">
        <v>3110699</v>
      </c>
      <c r="B2146" s="226" t="s">
        <v>2451</v>
      </c>
      <c r="C2146" s="283" t="s">
        <v>500</v>
      </c>
      <c r="D2146" s="255"/>
      <c r="E2146" s="255"/>
      <c r="F2146" s="228"/>
      <c r="G2146" s="228"/>
      <c r="H2146" s="228"/>
      <c r="I2146" s="228"/>
      <c r="J2146" s="228"/>
      <c r="K2146" s="228"/>
      <c r="L2146" s="229">
        <v>500000</v>
      </c>
      <c r="M2146" s="229"/>
      <c r="N2146" s="230">
        <f t="shared" ref="N2146:N2147" si="479">SUM(L2146:M2146)</f>
        <v>500000</v>
      </c>
      <c r="O2146" s="230"/>
      <c r="P2146" s="230">
        <f t="shared" ref="P2146:P2152" si="480">SUM(N2146,O2146)</f>
        <v>500000</v>
      </c>
      <c r="Q2146" s="230"/>
    </row>
    <row r="2147" spans="1:17">
      <c r="A2147" s="226">
        <v>3110699</v>
      </c>
      <c r="B2147" s="226" t="s">
        <v>2452</v>
      </c>
      <c r="C2147" s="283" t="s">
        <v>253</v>
      </c>
      <c r="D2147" s="255"/>
      <c r="E2147" s="255"/>
      <c r="F2147" s="228"/>
      <c r="G2147" s="228"/>
      <c r="H2147" s="228"/>
      <c r="I2147" s="228"/>
      <c r="J2147" s="228"/>
      <c r="K2147" s="228"/>
      <c r="L2147" s="229">
        <v>20000000</v>
      </c>
      <c r="M2147" s="229">
        <v>-20000000</v>
      </c>
      <c r="N2147" s="230">
        <f t="shared" si="479"/>
        <v>0</v>
      </c>
      <c r="O2147" s="230"/>
      <c r="P2147" s="230">
        <f t="shared" si="480"/>
        <v>0</v>
      </c>
      <c r="Q2147" s="230"/>
    </row>
    <row r="2148" spans="1:17">
      <c r="A2148" s="263"/>
      <c r="B2148" s="263" t="s">
        <v>230</v>
      </c>
      <c r="C2148" s="290"/>
      <c r="D2148" s="265" t="e">
        <f>SUM(#REF!)</f>
        <v>#REF!</v>
      </c>
      <c r="E2148" s="265" t="e">
        <f>SUM(#REF!)</f>
        <v>#REF!</v>
      </c>
      <c r="F2148" s="265" t="e">
        <f>SUM(#REF!)</f>
        <v>#REF!</v>
      </c>
      <c r="G2148" s="265">
        <f>SUM(G2146:G2147)</f>
        <v>0</v>
      </c>
      <c r="H2148" s="265">
        <v>0</v>
      </c>
      <c r="I2148" s="265">
        <f>G2148+H2148</f>
        <v>0</v>
      </c>
      <c r="J2148" s="265">
        <f>SUM(J2141:J2147)</f>
        <v>0</v>
      </c>
      <c r="K2148" s="265">
        <f>SUM(K2141:K2147)</f>
        <v>0</v>
      </c>
      <c r="L2148" s="214">
        <f t="shared" ref="L2148:O2148" si="481">SUM(L2146:L2147)</f>
        <v>20500000</v>
      </c>
      <c r="M2148" s="214">
        <f t="shared" si="481"/>
        <v>-20000000</v>
      </c>
      <c r="N2148" s="238">
        <f t="shared" si="481"/>
        <v>500000</v>
      </c>
      <c r="O2148" s="238">
        <f t="shared" si="481"/>
        <v>0</v>
      </c>
      <c r="P2148" s="238">
        <f t="shared" si="480"/>
        <v>500000</v>
      </c>
      <c r="Q2148" s="238">
        <f>SUM(Q2142:Q2147)</f>
        <v>10500000</v>
      </c>
    </row>
    <row r="2149" spans="1:17">
      <c r="A2149" s="254">
        <v>3110699</v>
      </c>
      <c r="B2149" s="254" t="s">
        <v>2453</v>
      </c>
      <c r="C2149" s="225"/>
      <c r="D2149" s="255"/>
      <c r="E2149" s="255"/>
      <c r="F2149" s="228"/>
      <c r="G2149" s="228"/>
      <c r="H2149" s="228">
        <v>0</v>
      </c>
      <c r="I2149" s="228">
        <f>G2149+H2149</f>
        <v>0</v>
      </c>
      <c r="J2149" s="228"/>
      <c r="K2149" s="228">
        <f>I2149+J2149</f>
        <v>0</v>
      </c>
      <c r="L2149" s="229"/>
      <c r="M2149" s="229"/>
      <c r="N2149" s="230"/>
      <c r="O2149" s="230"/>
      <c r="P2149" s="230">
        <f t="shared" si="480"/>
        <v>0</v>
      </c>
      <c r="Q2149" s="230"/>
    </row>
    <row r="2150" spans="1:17">
      <c r="A2150" s="225">
        <v>3110699</v>
      </c>
      <c r="B2150" s="225" t="s">
        <v>2454</v>
      </c>
      <c r="C2150" s="225" t="s">
        <v>446</v>
      </c>
      <c r="D2150" s="228"/>
      <c r="E2150" s="255"/>
      <c r="F2150" s="228"/>
      <c r="G2150" s="228"/>
      <c r="H2150" s="228"/>
      <c r="I2150" s="228"/>
      <c r="J2150" s="228"/>
      <c r="K2150" s="228"/>
      <c r="L2150" s="229">
        <v>10000000</v>
      </c>
      <c r="M2150" s="229"/>
      <c r="N2150" s="230">
        <f>SUM(L2150:M2150)</f>
        <v>10000000</v>
      </c>
      <c r="O2150" s="230">
        <v>-10000000</v>
      </c>
      <c r="P2150" s="230">
        <f t="shared" si="480"/>
        <v>0</v>
      </c>
      <c r="Q2150" s="230"/>
    </row>
    <row r="2151" spans="1:17">
      <c r="A2151" s="225">
        <v>3110699</v>
      </c>
      <c r="B2151" s="225" t="s">
        <v>2455</v>
      </c>
      <c r="C2151" s="225" t="s">
        <v>2456</v>
      </c>
      <c r="D2151" s="228"/>
      <c r="E2151" s="255"/>
      <c r="F2151" s="228"/>
      <c r="G2151" s="228"/>
      <c r="H2151" s="228"/>
      <c r="I2151" s="228"/>
      <c r="J2151" s="228"/>
      <c r="K2151" s="228"/>
      <c r="L2151" s="229">
        <v>2000000</v>
      </c>
      <c r="M2151" s="229"/>
      <c r="N2151" s="230">
        <f>SUM(L2151:M2151)</f>
        <v>2000000</v>
      </c>
      <c r="O2151" s="230"/>
      <c r="P2151" s="230">
        <f t="shared" si="480"/>
        <v>2000000</v>
      </c>
      <c r="Q2151" s="230"/>
    </row>
    <row r="2152" spans="1:17">
      <c r="A2152" s="225">
        <v>3110699</v>
      </c>
      <c r="B2152" s="225" t="s">
        <v>2457</v>
      </c>
      <c r="C2152" s="225" t="s">
        <v>539</v>
      </c>
      <c r="D2152" s="228"/>
      <c r="E2152" s="255"/>
      <c r="F2152" s="228"/>
      <c r="G2152" s="228"/>
      <c r="H2152" s="228"/>
      <c r="I2152" s="228"/>
      <c r="J2152" s="228"/>
      <c r="K2152" s="228"/>
      <c r="L2152" s="229">
        <v>5000000</v>
      </c>
      <c r="M2152" s="229">
        <v>10000000</v>
      </c>
      <c r="N2152" s="230">
        <f>SUM(L2152:M2152)</f>
        <v>15000000</v>
      </c>
      <c r="O2152" s="230">
        <v>-15000000</v>
      </c>
      <c r="P2152" s="230">
        <f t="shared" si="480"/>
        <v>0</v>
      </c>
      <c r="Q2152" s="230"/>
    </row>
    <row r="2153" spans="1:17">
      <c r="A2153" s="225">
        <v>3110699</v>
      </c>
      <c r="B2153" s="225" t="s">
        <v>2458</v>
      </c>
      <c r="C2153" s="225"/>
      <c r="D2153" s="228"/>
      <c r="E2153" s="255"/>
      <c r="F2153" s="228"/>
      <c r="G2153" s="228"/>
      <c r="H2153" s="228"/>
      <c r="I2153" s="228"/>
      <c r="J2153" s="228"/>
      <c r="K2153" s="228"/>
      <c r="L2153" s="229"/>
      <c r="M2153" s="229"/>
      <c r="N2153" s="230"/>
      <c r="O2153" s="230"/>
      <c r="P2153" s="230"/>
      <c r="Q2153" s="230">
        <v>2999955</v>
      </c>
    </row>
    <row r="2154" spans="1:17">
      <c r="A2154" s="225">
        <v>3110699</v>
      </c>
      <c r="B2154" s="225" t="s">
        <v>2459</v>
      </c>
      <c r="C2154" s="225" t="s">
        <v>393</v>
      </c>
      <c r="D2154" s="228"/>
      <c r="E2154" s="255"/>
      <c r="F2154" s="228"/>
      <c r="G2154" s="228"/>
      <c r="H2154" s="228"/>
      <c r="I2154" s="228"/>
      <c r="J2154" s="228"/>
      <c r="K2154" s="228"/>
      <c r="L2154" s="229">
        <v>2000000</v>
      </c>
      <c r="M2154" s="229"/>
      <c r="N2154" s="230">
        <f>SUM(L2154:M2154)</f>
        <v>2000000</v>
      </c>
      <c r="O2154" s="230"/>
      <c r="P2154" s="230">
        <f>SUM(N2154,O2154)</f>
        <v>2000000</v>
      </c>
      <c r="Q2154" s="230"/>
    </row>
    <row r="2155" spans="1:17">
      <c r="A2155" s="225">
        <v>3110699</v>
      </c>
      <c r="B2155" s="225" t="s">
        <v>2460</v>
      </c>
      <c r="C2155" s="225" t="s">
        <v>393</v>
      </c>
      <c r="D2155" s="228"/>
      <c r="E2155" s="255"/>
      <c r="F2155" s="228"/>
      <c r="G2155" s="228"/>
      <c r="H2155" s="228"/>
      <c r="I2155" s="228"/>
      <c r="J2155" s="228"/>
      <c r="K2155" s="228"/>
      <c r="L2155" s="229"/>
      <c r="M2155" s="229"/>
      <c r="N2155" s="230"/>
      <c r="O2155" s="230"/>
      <c r="P2155" s="230"/>
      <c r="Q2155" s="230">
        <v>2000000</v>
      </c>
    </row>
    <row r="2156" spans="1:17">
      <c r="A2156" s="225">
        <v>3110699</v>
      </c>
      <c r="B2156" s="225" t="s">
        <v>2461</v>
      </c>
      <c r="C2156" s="225" t="s">
        <v>451</v>
      </c>
      <c r="D2156" s="228"/>
      <c r="E2156" s="255">
        <v>800000</v>
      </c>
      <c r="F2156" s="228">
        <f>SUM(D2156:E2156)</f>
        <v>800000</v>
      </c>
      <c r="G2156" s="228">
        <v>0</v>
      </c>
      <c r="H2156" s="228">
        <v>0</v>
      </c>
      <c r="I2156" s="228">
        <f>G2156+H2156</f>
        <v>0</v>
      </c>
      <c r="J2156" s="228"/>
      <c r="K2156" s="228">
        <f>I2156+J2156</f>
        <v>0</v>
      </c>
      <c r="L2156" s="229">
        <v>1300000</v>
      </c>
      <c r="M2156" s="229"/>
      <c r="N2156" s="230">
        <f>SUM(L2156:M2156)</f>
        <v>1300000</v>
      </c>
      <c r="O2156" s="230"/>
      <c r="P2156" s="230">
        <f>SUM(N2156,O2156)</f>
        <v>1300000</v>
      </c>
      <c r="Q2156" s="230"/>
    </row>
    <row r="2157" spans="1:17">
      <c r="A2157" s="225">
        <v>3110699</v>
      </c>
      <c r="B2157" s="225" t="s">
        <v>2462</v>
      </c>
      <c r="C2157" s="225" t="s">
        <v>451</v>
      </c>
      <c r="D2157" s="228"/>
      <c r="E2157" s="255"/>
      <c r="F2157" s="228"/>
      <c r="G2157" s="228"/>
      <c r="H2157" s="228"/>
      <c r="I2157" s="228"/>
      <c r="J2157" s="228"/>
      <c r="K2157" s="228"/>
      <c r="L2157" s="229">
        <v>700000</v>
      </c>
      <c r="M2157" s="229"/>
      <c r="N2157" s="230">
        <f>SUM(L2157:M2157)</f>
        <v>700000</v>
      </c>
      <c r="O2157" s="230"/>
      <c r="P2157" s="230">
        <f>SUM(N2157,O2157)</f>
        <v>700000</v>
      </c>
      <c r="Q2157" s="230"/>
    </row>
    <row r="2158" spans="1:17">
      <c r="A2158" s="225">
        <v>3110699</v>
      </c>
      <c r="B2158" s="225" t="s">
        <v>2463</v>
      </c>
      <c r="C2158" s="225" t="s">
        <v>451</v>
      </c>
      <c r="D2158" s="228"/>
      <c r="E2158" s="255"/>
      <c r="F2158" s="228"/>
      <c r="G2158" s="228"/>
      <c r="H2158" s="228"/>
      <c r="I2158" s="228"/>
      <c r="J2158" s="228"/>
      <c r="K2158" s="228"/>
      <c r="L2158" s="229"/>
      <c r="M2158" s="229"/>
      <c r="N2158" s="230"/>
      <c r="O2158" s="230"/>
      <c r="P2158" s="230"/>
      <c r="Q2158" s="230">
        <v>2000000</v>
      </c>
    </row>
    <row r="2159" spans="1:17">
      <c r="A2159" s="225">
        <v>3110699</v>
      </c>
      <c r="B2159" s="225" t="s">
        <v>2464</v>
      </c>
      <c r="C2159" s="225" t="s">
        <v>389</v>
      </c>
      <c r="D2159" s="228"/>
      <c r="E2159" s="255"/>
      <c r="F2159" s="228"/>
      <c r="G2159" s="228"/>
      <c r="H2159" s="228"/>
      <c r="I2159" s="228"/>
      <c r="J2159" s="228"/>
      <c r="K2159" s="228"/>
      <c r="L2159" s="229">
        <v>3000000</v>
      </c>
      <c r="M2159" s="229"/>
      <c r="N2159" s="230">
        <f>SUM(L2159:M2159)</f>
        <v>3000000</v>
      </c>
      <c r="O2159" s="230"/>
      <c r="P2159" s="230">
        <f>SUM(N2159,O2159)</f>
        <v>3000000</v>
      </c>
      <c r="Q2159" s="230"/>
    </row>
    <row r="2160" spans="1:17">
      <c r="A2160" s="225">
        <v>3110699</v>
      </c>
      <c r="B2160" s="225" t="s">
        <v>2465</v>
      </c>
      <c r="C2160" s="225" t="s">
        <v>389</v>
      </c>
      <c r="D2160" s="228"/>
      <c r="E2160" s="255"/>
      <c r="F2160" s="228"/>
      <c r="G2160" s="228"/>
      <c r="H2160" s="228"/>
      <c r="I2160" s="228"/>
      <c r="J2160" s="228"/>
      <c r="K2160" s="228"/>
      <c r="L2160" s="229"/>
      <c r="M2160" s="229"/>
      <c r="N2160" s="230"/>
      <c r="O2160" s="230"/>
      <c r="P2160" s="230"/>
      <c r="Q2160" s="230">
        <v>3000000</v>
      </c>
    </row>
    <row r="2161" spans="1:17">
      <c r="A2161" s="225">
        <v>3110699</v>
      </c>
      <c r="B2161" s="225" t="s">
        <v>2466</v>
      </c>
      <c r="C2161" s="225" t="s">
        <v>237</v>
      </c>
      <c r="D2161" s="228"/>
      <c r="E2161" s="228"/>
      <c r="F2161" s="228"/>
      <c r="G2161" s="228"/>
      <c r="H2161" s="228"/>
      <c r="I2161" s="228">
        <v>2000000</v>
      </c>
      <c r="J2161" s="228"/>
      <c r="K2161" s="228"/>
      <c r="L2161" s="229">
        <v>2500000</v>
      </c>
      <c r="M2161" s="229"/>
      <c r="N2161" s="230">
        <f>SUM(L2161:M2161)</f>
        <v>2500000</v>
      </c>
      <c r="O2161" s="230"/>
      <c r="P2161" s="230">
        <f>SUM(N2161,O2161)</f>
        <v>2500000</v>
      </c>
      <c r="Q2161" s="230"/>
    </row>
    <row r="2162" spans="1:17">
      <c r="A2162" s="225">
        <v>3110699</v>
      </c>
      <c r="B2162" s="225" t="s">
        <v>2467</v>
      </c>
      <c r="C2162" s="225" t="s">
        <v>237</v>
      </c>
      <c r="D2162" s="228"/>
      <c r="E2162" s="228"/>
      <c r="F2162" s="228"/>
      <c r="G2162" s="228"/>
      <c r="H2162" s="228"/>
      <c r="I2162" s="228"/>
      <c r="J2162" s="228"/>
      <c r="K2162" s="228"/>
      <c r="L2162" s="229"/>
      <c r="M2162" s="229"/>
      <c r="N2162" s="230"/>
      <c r="O2162" s="230"/>
      <c r="P2162" s="230"/>
      <c r="Q2162" s="230">
        <v>1996235</v>
      </c>
    </row>
    <row r="2163" spans="1:17">
      <c r="A2163" s="225">
        <v>3110699</v>
      </c>
      <c r="B2163" s="225" t="s">
        <v>2468</v>
      </c>
      <c r="C2163" s="225" t="s">
        <v>487</v>
      </c>
      <c r="D2163" s="228"/>
      <c r="E2163" s="228"/>
      <c r="F2163" s="228"/>
      <c r="G2163" s="228"/>
      <c r="H2163" s="228"/>
      <c r="I2163" s="228"/>
      <c r="J2163" s="228"/>
      <c r="K2163" s="228"/>
      <c r="L2163" s="229">
        <v>2500000</v>
      </c>
      <c r="M2163" s="229"/>
      <c r="N2163" s="230">
        <f>SUM(L2163:M2163)</f>
        <v>2500000</v>
      </c>
      <c r="O2163" s="230"/>
      <c r="P2163" s="230">
        <f>SUM(N2163,O2163)</f>
        <v>2500000</v>
      </c>
      <c r="Q2163" s="230"/>
    </row>
    <row r="2164" spans="1:17">
      <c r="A2164" s="225">
        <v>3110699</v>
      </c>
      <c r="B2164" s="225" t="s">
        <v>2469</v>
      </c>
      <c r="C2164" s="225" t="s">
        <v>340</v>
      </c>
      <c r="D2164" s="228"/>
      <c r="E2164" s="255"/>
      <c r="F2164" s="228"/>
      <c r="G2164" s="228"/>
      <c r="H2164" s="228"/>
      <c r="I2164" s="228"/>
      <c r="J2164" s="228"/>
      <c r="K2164" s="228"/>
      <c r="L2164" s="229">
        <v>2500000</v>
      </c>
      <c r="M2164" s="229"/>
      <c r="N2164" s="230">
        <f>SUM(L2164:M2164)</f>
        <v>2500000</v>
      </c>
      <c r="O2164" s="230"/>
      <c r="P2164" s="230">
        <f>SUM(N2164,O2164)</f>
        <v>2500000</v>
      </c>
      <c r="Q2164" s="230"/>
    </row>
    <row r="2165" spans="1:17">
      <c r="A2165" s="225">
        <v>3110699</v>
      </c>
      <c r="B2165" s="225" t="s">
        <v>2470</v>
      </c>
      <c r="C2165" s="225" t="s">
        <v>340</v>
      </c>
      <c r="D2165" s="228"/>
      <c r="E2165" s="255"/>
      <c r="F2165" s="228"/>
      <c r="G2165" s="228"/>
      <c r="H2165" s="228"/>
      <c r="I2165" s="228"/>
      <c r="J2165" s="228"/>
      <c r="K2165" s="228"/>
      <c r="L2165" s="229"/>
      <c r="M2165" s="229"/>
      <c r="N2165" s="230"/>
      <c r="O2165" s="230"/>
      <c r="P2165" s="230"/>
      <c r="Q2165" s="230">
        <v>999199</v>
      </c>
    </row>
    <row r="2166" spans="1:17">
      <c r="A2166" s="225">
        <v>3110699</v>
      </c>
      <c r="B2166" s="225" t="s">
        <v>2471</v>
      </c>
      <c r="C2166" s="225" t="s">
        <v>266</v>
      </c>
      <c r="D2166" s="228"/>
      <c r="E2166" s="255"/>
      <c r="F2166" s="228"/>
      <c r="G2166" s="228"/>
      <c r="H2166" s="228"/>
      <c r="I2166" s="228">
        <v>0</v>
      </c>
      <c r="J2166" s="228"/>
      <c r="K2166" s="228"/>
      <c r="L2166" s="229">
        <v>1500000</v>
      </c>
      <c r="M2166" s="229"/>
      <c r="N2166" s="230">
        <f>SUM(L2166:M2166)</f>
        <v>1500000</v>
      </c>
      <c r="O2166" s="230"/>
      <c r="P2166" s="230">
        <f>SUM(N2166,O2166)</f>
        <v>1500000</v>
      </c>
      <c r="Q2166" s="230"/>
    </row>
    <row r="2167" spans="1:17">
      <c r="A2167" s="225">
        <v>3110699</v>
      </c>
      <c r="B2167" s="225" t="s">
        <v>2472</v>
      </c>
      <c r="C2167" s="225" t="s">
        <v>266</v>
      </c>
      <c r="D2167" s="228"/>
      <c r="E2167" s="255"/>
      <c r="F2167" s="228"/>
      <c r="G2167" s="228"/>
      <c r="H2167" s="228"/>
      <c r="I2167" s="228">
        <v>1000000</v>
      </c>
      <c r="J2167" s="228"/>
      <c r="K2167" s="228"/>
      <c r="L2167" s="229">
        <v>2000000</v>
      </c>
      <c r="M2167" s="229"/>
      <c r="N2167" s="230">
        <f>SUM(L2167:M2167)</f>
        <v>2000000</v>
      </c>
      <c r="O2167" s="230"/>
      <c r="P2167" s="230">
        <f>SUM(N2167,O2167)</f>
        <v>2000000</v>
      </c>
      <c r="Q2167" s="230"/>
    </row>
    <row r="2168" spans="1:17">
      <c r="A2168" s="225">
        <v>3110699</v>
      </c>
      <c r="B2168" s="225" t="s">
        <v>2473</v>
      </c>
      <c r="C2168" s="225" t="s">
        <v>266</v>
      </c>
      <c r="D2168" s="228"/>
      <c r="E2168" s="255"/>
      <c r="F2168" s="228"/>
      <c r="G2168" s="228"/>
      <c r="H2168" s="228"/>
      <c r="I2168" s="228">
        <v>1000000</v>
      </c>
      <c r="J2168" s="228"/>
      <c r="K2168" s="228"/>
      <c r="L2168" s="229">
        <v>1000000</v>
      </c>
      <c r="M2168" s="229"/>
      <c r="N2168" s="230">
        <f>SUM(L2168:M2168)</f>
        <v>1000000</v>
      </c>
      <c r="O2168" s="230"/>
      <c r="P2168" s="230">
        <f>SUM(N2168,O2168)</f>
        <v>1000000</v>
      </c>
      <c r="Q2168" s="230"/>
    </row>
    <row r="2169" spans="1:17">
      <c r="A2169" s="225">
        <v>3110699</v>
      </c>
      <c r="B2169" s="225" t="s">
        <v>2474</v>
      </c>
      <c r="C2169" s="225" t="s">
        <v>266</v>
      </c>
      <c r="D2169" s="228"/>
      <c r="E2169" s="255"/>
      <c r="F2169" s="228"/>
      <c r="G2169" s="228"/>
      <c r="H2169" s="228"/>
      <c r="I2169" s="228"/>
      <c r="J2169" s="228"/>
      <c r="K2169" s="228"/>
      <c r="L2169" s="229"/>
      <c r="M2169" s="229"/>
      <c r="N2169" s="230"/>
      <c r="O2169" s="230"/>
      <c r="P2169" s="230"/>
      <c r="Q2169" s="230">
        <v>2100000</v>
      </c>
    </row>
    <row r="2170" spans="1:17">
      <c r="A2170" s="225">
        <v>3110699</v>
      </c>
      <c r="B2170" s="225" t="s">
        <v>2475</v>
      </c>
      <c r="C2170" s="225" t="s">
        <v>492</v>
      </c>
      <c r="D2170" s="255"/>
      <c r="E2170" s="255"/>
      <c r="F2170" s="255"/>
      <c r="G2170" s="255"/>
      <c r="H2170" s="255"/>
      <c r="I2170" s="255"/>
      <c r="J2170" s="255"/>
      <c r="K2170" s="255"/>
      <c r="L2170" s="229">
        <v>32300000</v>
      </c>
      <c r="M2170" s="229"/>
      <c r="N2170" s="230">
        <f>SUM(L2170:M2170)</f>
        <v>32300000</v>
      </c>
      <c r="O2170" s="230"/>
      <c r="P2170" s="230">
        <f>SUM(N2170,O2170)</f>
        <v>32300000</v>
      </c>
      <c r="Q2170" s="230">
        <v>32300000</v>
      </c>
    </row>
    <row r="2171" spans="1:17">
      <c r="A2171" s="225">
        <v>3110699</v>
      </c>
      <c r="B2171" s="225" t="s">
        <v>2476</v>
      </c>
      <c r="C2171" s="225" t="s">
        <v>611</v>
      </c>
      <c r="D2171" s="228"/>
      <c r="E2171" s="228"/>
      <c r="F2171" s="228"/>
      <c r="G2171" s="228"/>
      <c r="H2171" s="228"/>
      <c r="I2171" s="228">
        <v>5000000</v>
      </c>
      <c r="J2171" s="228"/>
      <c r="K2171" s="228"/>
      <c r="L2171" s="229">
        <v>5000000</v>
      </c>
      <c r="M2171" s="229"/>
      <c r="N2171" s="230">
        <f>SUM(L2171:M2171)</f>
        <v>5000000</v>
      </c>
      <c r="O2171" s="230"/>
      <c r="P2171" s="230">
        <f>SUM(N2171,O2171)</f>
        <v>5000000</v>
      </c>
      <c r="Q2171" s="230"/>
    </row>
    <row r="2172" spans="1:17">
      <c r="A2172" s="225">
        <v>3110699</v>
      </c>
      <c r="B2172" s="225" t="s">
        <v>2477</v>
      </c>
      <c r="C2172" s="225" t="s">
        <v>412</v>
      </c>
      <c r="D2172" s="228"/>
      <c r="E2172" s="228"/>
      <c r="F2172" s="228"/>
      <c r="G2172" s="228"/>
      <c r="H2172" s="228"/>
      <c r="I2172" s="228"/>
      <c r="J2172" s="228"/>
      <c r="K2172" s="228"/>
      <c r="L2172" s="229"/>
      <c r="M2172" s="229"/>
      <c r="N2172" s="230"/>
      <c r="O2172" s="230"/>
      <c r="P2172" s="230"/>
      <c r="Q2172" s="230">
        <v>799986</v>
      </c>
    </row>
    <row r="2173" spans="1:17">
      <c r="A2173" s="225">
        <v>3110699</v>
      </c>
      <c r="B2173" s="225" t="s">
        <v>2478</v>
      </c>
      <c r="C2173" s="225" t="s">
        <v>412</v>
      </c>
      <c r="D2173" s="228"/>
      <c r="E2173" s="255"/>
      <c r="F2173" s="228"/>
      <c r="G2173" s="228"/>
      <c r="H2173" s="228"/>
      <c r="I2173" s="228">
        <v>0</v>
      </c>
      <c r="J2173" s="228"/>
      <c r="K2173" s="228"/>
      <c r="L2173" s="229">
        <v>2000000</v>
      </c>
      <c r="M2173" s="229"/>
      <c r="N2173" s="230">
        <f>SUM(L2173:M2173)</f>
        <v>2000000</v>
      </c>
      <c r="O2173" s="230"/>
      <c r="P2173" s="230">
        <f>SUM(N2173,O2173)</f>
        <v>2000000</v>
      </c>
      <c r="Q2173" s="230"/>
    </row>
    <row r="2174" spans="1:17">
      <c r="A2174" s="225">
        <v>3110699</v>
      </c>
      <c r="B2174" s="225" t="s">
        <v>2479</v>
      </c>
      <c r="C2174" s="225" t="s">
        <v>403</v>
      </c>
      <c r="D2174" s="228"/>
      <c r="E2174" s="255"/>
      <c r="F2174" s="228"/>
      <c r="G2174" s="228"/>
      <c r="H2174" s="228"/>
      <c r="I2174" s="228"/>
      <c r="J2174" s="228"/>
      <c r="K2174" s="228"/>
      <c r="L2174" s="229"/>
      <c r="M2174" s="229"/>
      <c r="N2174" s="230"/>
      <c r="O2174" s="230"/>
      <c r="P2174" s="230"/>
      <c r="Q2174" s="230">
        <v>1500000</v>
      </c>
    </row>
    <row r="2175" spans="1:17">
      <c r="A2175" s="225">
        <v>3110699</v>
      </c>
      <c r="B2175" s="225" t="s">
        <v>2480</v>
      </c>
      <c r="C2175" s="225" t="s">
        <v>403</v>
      </c>
      <c r="D2175" s="228"/>
      <c r="E2175" s="255"/>
      <c r="F2175" s="228"/>
      <c r="G2175" s="228"/>
      <c r="H2175" s="228"/>
      <c r="I2175" s="228"/>
      <c r="J2175" s="228"/>
      <c r="K2175" s="228"/>
      <c r="L2175" s="229"/>
      <c r="M2175" s="229"/>
      <c r="N2175" s="230"/>
      <c r="O2175" s="230"/>
      <c r="P2175" s="230"/>
      <c r="Q2175" s="230">
        <v>2500000</v>
      </c>
    </row>
    <row r="2176" spans="1:17">
      <c r="A2176" s="225">
        <v>3110699</v>
      </c>
      <c r="B2176" s="225" t="s">
        <v>2481</v>
      </c>
      <c r="C2176" s="225" t="s">
        <v>758</v>
      </c>
      <c r="D2176" s="228"/>
      <c r="E2176" s="255"/>
      <c r="F2176" s="228"/>
      <c r="G2176" s="228"/>
      <c r="H2176" s="228"/>
      <c r="I2176" s="228"/>
      <c r="J2176" s="228"/>
      <c r="K2176" s="228"/>
      <c r="L2176" s="229">
        <v>3000000</v>
      </c>
      <c r="M2176" s="229"/>
      <c r="N2176" s="230">
        <f>SUM(L2176:M2176)</f>
        <v>3000000</v>
      </c>
      <c r="O2176" s="230"/>
      <c r="P2176" s="230">
        <f>SUM(N2176,O2176)</f>
        <v>3000000</v>
      </c>
      <c r="Q2176" s="230"/>
    </row>
    <row r="2177" spans="1:17">
      <c r="A2177" s="225">
        <v>3110699</v>
      </c>
      <c r="B2177" s="225" t="s">
        <v>2482</v>
      </c>
      <c r="C2177" s="225" t="s">
        <v>758</v>
      </c>
      <c r="D2177" s="228"/>
      <c r="E2177" s="255"/>
      <c r="F2177" s="228"/>
      <c r="G2177" s="228"/>
      <c r="H2177" s="228"/>
      <c r="I2177" s="228"/>
      <c r="J2177" s="228"/>
      <c r="K2177" s="228"/>
      <c r="L2177" s="229"/>
      <c r="M2177" s="229"/>
      <c r="N2177" s="230"/>
      <c r="O2177" s="230"/>
      <c r="P2177" s="230"/>
      <c r="Q2177" s="230">
        <v>500000</v>
      </c>
    </row>
    <row r="2178" spans="1:17">
      <c r="A2178" s="225">
        <v>3110699</v>
      </c>
      <c r="B2178" s="225" t="s">
        <v>2483</v>
      </c>
      <c r="C2178" s="225" t="s">
        <v>373</v>
      </c>
      <c r="D2178" s="228"/>
      <c r="E2178" s="255"/>
      <c r="F2178" s="228"/>
      <c r="G2178" s="228"/>
      <c r="H2178" s="228"/>
      <c r="I2178" s="228"/>
      <c r="J2178" s="228"/>
      <c r="K2178" s="228"/>
      <c r="L2178" s="229"/>
      <c r="M2178" s="229"/>
      <c r="N2178" s="230"/>
      <c r="O2178" s="230"/>
      <c r="P2178" s="230"/>
      <c r="Q2178" s="230">
        <v>1000000</v>
      </c>
    </row>
    <row r="2179" spans="1:17">
      <c r="A2179" s="225">
        <v>3110699</v>
      </c>
      <c r="B2179" s="225" t="s">
        <v>2484</v>
      </c>
      <c r="C2179" s="225" t="s">
        <v>340</v>
      </c>
      <c r="D2179" s="228"/>
      <c r="E2179" s="255"/>
      <c r="F2179" s="228"/>
      <c r="G2179" s="228"/>
      <c r="H2179" s="228"/>
      <c r="I2179" s="228"/>
      <c r="J2179" s="228"/>
      <c r="K2179" s="228"/>
      <c r="L2179" s="229"/>
      <c r="M2179" s="229"/>
      <c r="N2179" s="230"/>
      <c r="O2179" s="230"/>
      <c r="P2179" s="230"/>
      <c r="Q2179" s="230">
        <v>4000000</v>
      </c>
    </row>
    <row r="2180" spans="1:17">
      <c r="A2180" s="225">
        <v>3110699</v>
      </c>
      <c r="B2180" s="225" t="s">
        <v>2485</v>
      </c>
      <c r="C2180" s="225" t="s">
        <v>340</v>
      </c>
      <c r="D2180" s="228"/>
      <c r="E2180" s="255"/>
      <c r="F2180" s="228"/>
      <c r="G2180" s="228"/>
      <c r="H2180" s="228"/>
      <c r="I2180" s="228"/>
      <c r="J2180" s="228"/>
      <c r="K2180" s="228"/>
      <c r="L2180" s="229"/>
      <c r="M2180" s="229"/>
      <c r="N2180" s="230"/>
      <c r="O2180" s="230"/>
      <c r="P2180" s="230"/>
      <c r="Q2180" s="230">
        <v>4000000</v>
      </c>
    </row>
    <row r="2181" spans="1:17">
      <c r="A2181" s="225">
        <v>3110699</v>
      </c>
      <c r="B2181" s="225" t="s">
        <v>2486</v>
      </c>
      <c r="C2181" s="225" t="s">
        <v>334</v>
      </c>
      <c r="D2181" s="228"/>
      <c r="E2181" s="255"/>
      <c r="F2181" s="228"/>
      <c r="G2181" s="228"/>
      <c r="H2181" s="228"/>
      <c r="I2181" s="228"/>
      <c r="J2181" s="228"/>
      <c r="K2181" s="228"/>
      <c r="L2181" s="229"/>
      <c r="M2181" s="229"/>
      <c r="N2181" s="230"/>
      <c r="O2181" s="230"/>
      <c r="P2181" s="230"/>
      <c r="Q2181" s="230">
        <v>4800000</v>
      </c>
    </row>
    <row r="2182" spans="1:17">
      <c r="A2182" s="225">
        <v>3110699</v>
      </c>
      <c r="B2182" s="225" t="s">
        <v>2487</v>
      </c>
      <c r="C2182" s="225" t="s">
        <v>257</v>
      </c>
      <c r="D2182" s="228"/>
      <c r="E2182" s="255"/>
      <c r="F2182" s="228"/>
      <c r="G2182" s="228"/>
      <c r="H2182" s="228"/>
      <c r="I2182" s="228"/>
      <c r="J2182" s="228"/>
      <c r="K2182" s="228"/>
      <c r="L2182" s="229"/>
      <c r="M2182" s="229"/>
      <c r="N2182" s="230"/>
      <c r="O2182" s="230"/>
      <c r="P2182" s="230"/>
      <c r="Q2182" s="230">
        <v>100000</v>
      </c>
    </row>
    <row r="2183" spans="1:17">
      <c r="A2183" s="225">
        <v>3110699</v>
      </c>
      <c r="B2183" s="225" t="s">
        <v>2488</v>
      </c>
      <c r="C2183" s="225" t="s">
        <v>247</v>
      </c>
      <c r="D2183" s="228"/>
      <c r="E2183" s="255"/>
      <c r="F2183" s="228"/>
      <c r="G2183" s="228"/>
      <c r="H2183" s="228"/>
      <c r="I2183" s="228"/>
      <c r="J2183" s="228"/>
      <c r="K2183" s="228"/>
      <c r="L2183" s="229"/>
      <c r="M2183" s="229"/>
      <c r="N2183" s="230"/>
      <c r="O2183" s="230"/>
      <c r="P2183" s="230"/>
      <c r="Q2183" s="230">
        <v>2000000</v>
      </c>
    </row>
    <row r="2184" spans="1:17">
      <c r="A2184" s="225">
        <v>3110699</v>
      </c>
      <c r="B2184" s="225" t="s">
        <v>2489</v>
      </c>
      <c r="C2184" s="225" t="s">
        <v>247</v>
      </c>
      <c r="D2184" s="228"/>
      <c r="E2184" s="255"/>
      <c r="F2184" s="228"/>
      <c r="G2184" s="228"/>
      <c r="H2184" s="228"/>
      <c r="I2184" s="228"/>
      <c r="J2184" s="228"/>
      <c r="K2184" s="228"/>
      <c r="L2184" s="229"/>
      <c r="M2184" s="229"/>
      <c r="N2184" s="230"/>
      <c r="O2184" s="230"/>
      <c r="P2184" s="230"/>
      <c r="Q2184" s="230">
        <v>2000000</v>
      </c>
    </row>
    <row r="2185" spans="1:17">
      <c r="A2185" s="225">
        <v>3110699</v>
      </c>
      <c r="B2185" s="225" t="s">
        <v>2490</v>
      </c>
      <c r="C2185" s="225" t="s">
        <v>245</v>
      </c>
      <c r="D2185" s="228"/>
      <c r="E2185" s="255"/>
      <c r="F2185" s="228"/>
      <c r="G2185" s="228"/>
      <c r="H2185" s="228"/>
      <c r="I2185" s="228"/>
      <c r="J2185" s="228"/>
      <c r="K2185" s="228"/>
      <c r="L2185" s="229"/>
      <c r="M2185" s="229"/>
      <c r="N2185" s="230"/>
      <c r="O2185" s="230"/>
      <c r="P2185" s="230"/>
      <c r="Q2185" s="230">
        <v>2000000</v>
      </c>
    </row>
    <row r="2186" spans="1:17">
      <c r="A2186" s="225">
        <v>3110699</v>
      </c>
      <c r="B2186" s="225" t="s">
        <v>2491</v>
      </c>
      <c r="C2186" s="225" t="s">
        <v>251</v>
      </c>
      <c r="D2186" s="228"/>
      <c r="E2186" s="255"/>
      <c r="F2186" s="228"/>
      <c r="G2186" s="228"/>
      <c r="H2186" s="228"/>
      <c r="I2186" s="228"/>
      <c r="J2186" s="228"/>
      <c r="K2186" s="228"/>
      <c r="L2186" s="229"/>
      <c r="M2186" s="229"/>
      <c r="N2186" s="230"/>
      <c r="O2186" s="230"/>
      <c r="P2186" s="230"/>
      <c r="Q2186" s="230">
        <v>2150000</v>
      </c>
    </row>
    <row r="2187" spans="1:17">
      <c r="A2187" s="225">
        <v>3110699</v>
      </c>
      <c r="B2187" s="225" t="s">
        <v>2492</v>
      </c>
      <c r="C2187" s="225"/>
      <c r="D2187" s="228"/>
      <c r="E2187" s="255"/>
      <c r="F2187" s="228"/>
      <c r="G2187" s="228"/>
      <c r="H2187" s="228"/>
      <c r="I2187" s="228"/>
      <c r="J2187" s="228"/>
      <c r="K2187" s="228"/>
      <c r="L2187" s="229"/>
      <c r="M2187" s="229"/>
      <c r="N2187" s="230"/>
      <c r="O2187" s="230"/>
      <c r="P2187" s="230"/>
      <c r="Q2187" s="230">
        <v>41156513</v>
      </c>
    </row>
    <row r="2188" spans="1:17">
      <c r="A2188" s="263"/>
      <c r="B2188" s="263" t="s">
        <v>230</v>
      </c>
      <c r="C2188" s="290"/>
      <c r="D2188" s="265">
        <f>SUM(D2150:D2176)</f>
        <v>0</v>
      </c>
      <c r="E2188" s="265">
        <f>SUM(E2150:E2176)</f>
        <v>800000</v>
      </c>
      <c r="F2188" s="265">
        <f>SUM(F2150:F2176)</f>
        <v>800000</v>
      </c>
      <c r="G2188" s="265">
        <f>SUM(G2150:G2176)</f>
        <v>0</v>
      </c>
      <c r="H2188" s="265">
        <f>SUM(H2129:H2176)</f>
        <v>0</v>
      </c>
      <c r="I2188" s="265">
        <f t="shared" ref="I2188:O2188" si="482">SUM(I2150:I2176)</f>
        <v>9000000</v>
      </c>
      <c r="J2188" s="265">
        <f t="shared" si="482"/>
        <v>0</v>
      </c>
      <c r="K2188" s="265">
        <f t="shared" si="482"/>
        <v>0</v>
      </c>
      <c r="L2188" s="214">
        <f t="shared" si="482"/>
        <v>78300000</v>
      </c>
      <c r="M2188" s="214">
        <f t="shared" si="482"/>
        <v>10000000</v>
      </c>
      <c r="N2188" s="238">
        <f t="shared" si="482"/>
        <v>88300000</v>
      </c>
      <c r="O2188" s="238">
        <f t="shared" si="482"/>
        <v>-25000000</v>
      </c>
      <c r="P2188" s="238">
        <f t="shared" ref="P2188:P2208" si="483">SUM(N2188,O2188)</f>
        <v>63300000</v>
      </c>
      <c r="Q2188" s="238">
        <f>SUM(Q2150:Q2187)</f>
        <v>115901888</v>
      </c>
    </row>
    <row r="2189" spans="1:17">
      <c r="A2189" s="232"/>
      <c r="B2189" s="232" t="s">
        <v>2493</v>
      </c>
      <c r="C2189" s="222"/>
      <c r="D2189" s="234" t="e">
        <f t="shared" ref="D2189:K2189" si="484">SUM(D2188,D2148,D2140,D2122)</f>
        <v>#REF!</v>
      </c>
      <c r="E2189" s="234" t="e">
        <f t="shared" si="484"/>
        <v>#REF!</v>
      </c>
      <c r="F2189" s="234" t="e">
        <f t="shared" si="484"/>
        <v>#REF!</v>
      </c>
      <c r="G2189" s="234">
        <f t="shared" si="484"/>
        <v>52000000</v>
      </c>
      <c r="H2189" s="234">
        <f t="shared" si="484"/>
        <v>75000000</v>
      </c>
      <c r="I2189" s="234">
        <f t="shared" si="484"/>
        <v>136000000</v>
      </c>
      <c r="J2189" s="234">
        <f t="shared" si="484"/>
        <v>0</v>
      </c>
      <c r="K2189" s="234">
        <f t="shared" si="484"/>
        <v>127000000</v>
      </c>
      <c r="L2189" s="235">
        <f t="shared" ref="L2189:Q2189" si="485">SUM(L2188,L2148,L2140,L2124,L2122)</f>
        <v>262901048</v>
      </c>
      <c r="M2189" s="235">
        <f t="shared" si="485"/>
        <v>-115000000</v>
      </c>
      <c r="N2189" s="236">
        <f t="shared" si="485"/>
        <v>147901048</v>
      </c>
      <c r="O2189" s="236">
        <f t="shared" si="485"/>
        <v>-60500000</v>
      </c>
      <c r="P2189" s="236">
        <f t="shared" si="483"/>
        <v>87401048</v>
      </c>
      <c r="Q2189" s="236">
        <f t="shared" si="485"/>
        <v>167901048</v>
      </c>
    </row>
    <row r="2190" spans="1:17">
      <c r="A2190" s="222" t="s">
        <v>105</v>
      </c>
      <c r="B2190" s="222"/>
      <c r="C2190" s="222"/>
      <c r="D2190" s="237"/>
      <c r="E2190" s="237"/>
      <c r="F2190" s="237"/>
      <c r="G2190" s="237"/>
      <c r="H2190" s="237">
        <v>0</v>
      </c>
      <c r="I2190" s="237"/>
      <c r="J2190" s="237"/>
      <c r="K2190" s="237"/>
      <c r="L2190" s="235"/>
      <c r="M2190" s="235"/>
      <c r="N2190" s="236"/>
      <c r="O2190" s="236"/>
      <c r="P2190" s="236">
        <f t="shared" si="483"/>
        <v>0</v>
      </c>
      <c r="Q2190" s="236"/>
    </row>
    <row r="2191" spans="1:17">
      <c r="A2191" s="532"/>
      <c r="B2191" s="533" t="str">
        <f>UPPER("Urban development grant")</f>
        <v>URBAN DEVELOPMENT GRANT</v>
      </c>
      <c r="C2191" s="534"/>
      <c r="D2191" s="533"/>
      <c r="E2191" s="533"/>
      <c r="F2191" s="533"/>
      <c r="G2191" s="533"/>
      <c r="H2191" s="533"/>
      <c r="I2191" s="533"/>
      <c r="J2191" s="533"/>
      <c r="K2191" s="533"/>
      <c r="L2191" s="535"/>
      <c r="M2191" s="535"/>
      <c r="N2191" s="536"/>
      <c r="O2191" s="536"/>
      <c r="P2191" s="536">
        <f t="shared" si="483"/>
        <v>0</v>
      </c>
      <c r="Q2191" s="536"/>
    </row>
    <row r="2192" spans="1:17">
      <c r="A2192" s="437">
        <v>2630203</v>
      </c>
      <c r="B2192" s="323" t="s">
        <v>2494</v>
      </c>
      <c r="C2192" s="458" t="s">
        <v>253</v>
      </c>
      <c r="D2192" s="260"/>
      <c r="E2192" s="260"/>
      <c r="F2192" s="260"/>
      <c r="G2192" s="260">
        <v>0</v>
      </c>
      <c r="H2192" s="537">
        <v>90993018</v>
      </c>
      <c r="I2192" s="537">
        <f t="shared" ref="I2192:I2197" si="486">G2192+H2192</f>
        <v>90993018</v>
      </c>
      <c r="J2192" s="537"/>
      <c r="K2192" s="228">
        <f t="shared" ref="K2192:K2204" si="487">I2192+J2192</f>
        <v>90993018</v>
      </c>
      <c r="L2192" s="229">
        <v>90993018</v>
      </c>
      <c r="M2192" s="229"/>
      <c r="N2192" s="230">
        <f>SUM(L2192:M2192)</f>
        <v>90993018</v>
      </c>
      <c r="O2192" s="230">
        <v>19006982</v>
      </c>
      <c r="P2192" s="230">
        <f t="shared" si="483"/>
        <v>110000000</v>
      </c>
      <c r="Q2192" s="230">
        <v>110000000</v>
      </c>
    </row>
    <row r="2193" spans="1:17">
      <c r="A2193" s="437">
        <v>2630203</v>
      </c>
      <c r="B2193" s="323" t="s">
        <v>2495</v>
      </c>
      <c r="C2193" s="458" t="s">
        <v>253</v>
      </c>
      <c r="D2193" s="260"/>
      <c r="E2193" s="260"/>
      <c r="F2193" s="260"/>
      <c r="G2193" s="260"/>
      <c r="H2193" s="537"/>
      <c r="I2193" s="537"/>
      <c r="J2193" s="537"/>
      <c r="K2193" s="228"/>
      <c r="L2193" s="229">
        <v>90993018</v>
      </c>
      <c r="M2193" s="229"/>
      <c r="N2193" s="230">
        <f t="shared" ref="N2193:N2194" si="488">SUM(L2193:M2193)</f>
        <v>90993018</v>
      </c>
      <c r="O2193" s="230"/>
      <c r="P2193" s="230">
        <f t="shared" si="483"/>
        <v>90993018</v>
      </c>
    </row>
    <row r="2194" spans="1:17">
      <c r="A2194" s="437"/>
      <c r="B2194" s="225" t="s">
        <v>2496</v>
      </c>
      <c r="C2194" s="240" t="s">
        <v>253</v>
      </c>
      <c r="D2194" s="228"/>
      <c r="E2194" s="228"/>
      <c r="F2194" s="228"/>
      <c r="G2194" s="228">
        <v>0</v>
      </c>
      <c r="H2194" s="537">
        <v>5000000</v>
      </c>
      <c r="I2194" s="537">
        <f t="shared" si="486"/>
        <v>5000000</v>
      </c>
      <c r="J2194" s="537"/>
      <c r="K2194" s="228">
        <f t="shared" si="487"/>
        <v>5000000</v>
      </c>
      <c r="L2194" s="229">
        <v>5000000</v>
      </c>
      <c r="M2194" s="229"/>
      <c r="N2194" s="230">
        <f t="shared" si="488"/>
        <v>5000000</v>
      </c>
      <c r="O2194" s="230"/>
      <c r="P2194" s="230">
        <f t="shared" si="483"/>
        <v>5000000</v>
      </c>
      <c r="Q2194" s="230">
        <v>5000000</v>
      </c>
    </row>
    <row r="2195" spans="1:17">
      <c r="A2195" s="263"/>
      <c r="B2195" s="263" t="s">
        <v>2236</v>
      </c>
      <c r="C2195" s="290"/>
      <c r="D2195" s="265">
        <f>SUM(D2170:D2176)</f>
        <v>0</v>
      </c>
      <c r="E2195" s="265">
        <f>SUM(E2170:E2176)</f>
        <v>0</v>
      </c>
      <c r="F2195" s="265">
        <f>SUM(F2170:F2176)</f>
        <v>0</v>
      </c>
      <c r="G2195" s="265">
        <f>SUM(G2192:G2194)</f>
        <v>0</v>
      </c>
      <c r="H2195" s="265">
        <f t="shared" ref="H2195:L2195" si="489">SUM(H2192:H2194)</f>
        <v>95993018</v>
      </c>
      <c r="I2195" s="265">
        <f t="shared" si="489"/>
        <v>95993018</v>
      </c>
      <c r="J2195" s="265">
        <f t="shared" si="489"/>
        <v>0</v>
      </c>
      <c r="K2195" s="265">
        <f t="shared" si="489"/>
        <v>95993018</v>
      </c>
      <c r="L2195" s="214">
        <f t="shared" si="489"/>
        <v>186986036</v>
      </c>
      <c r="M2195" s="214">
        <f t="shared" ref="M2195:O2195" si="490">SUM(M2192:M2194)</f>
        <v>0</v>
      </c>
      <c r="N2195" s="238">
        <f t="shared" si="490"/>
        <v>186986036</v>
      </c>
      <c r="O2195" s="238">
        <f t="shared" si="490"/>
        <v>19006982</v>
      </c>
      <c r="P2195" s="238">
        <f t="shared" si="483"/>
        <v>205993018</v>
      </c>
      <c r="Q2195" s="238">
        <f>SUM(Q2192:Q2194)</f>
        <v>115000000</v>
      </c>
    </row>
    <row r="2196" spans="1:17">
      <c r="A2196" s="226">
        <v>3110599</v>
      </c>
      <c r="B2196" s="457" t="s">
        <v>2497</v>
      </c>
      <c r="C2196" s="458" t="s">
        <v>253</v>
      </c>
      <c r="D2196" s="255"/>
      <c r="E2196" s="255">
        <v>6000000</v>
      </c>
      <c r="F2196" s="228">
        <f t="shared" ref="F2196:F2201" si="491">SUM(D2196:E2196)</f>
        <v>6000000</v>
      </c>
      <c r="G2196" s="228">
        <v>6000000</v>
      </c>
      <c r="H2196" s="228">
        <v>15000000</v>
      </c>
      <c r="I2196" s="228">
        <f t="shared" si="486"/>
        <v>21000000</v>
      </c>
      <c r="J2196" s="228"/>
      <c r="K2196" s="228">
        <f t="shared" si="487"/>
        <v>21000000</v>
      </c>
      <c r="L2196" s="229">
        <v>19080950</v>
      </c>
      <c r="M2196" s="229"/>
      <c r="N2196" s="230">
        <f t="shared" ref="N2196:N2208" si="492">SUM(L2196:M2196)</f>
        <v>19080950</v>
      </c>
      <c r="O2196" s="230"/>
      <c r="P2196" s="230">
        <f t="shared" si="483"/>
        <v>19080950</v>
      </c>
      <c r="Q2196" s="230"/>
    </row>
    <row r="2197" spans="1:17">
      <c r="A2197" s="226">
        <v>3110599</v>
      </c>
      <c r="B2197" s="226" t="s">
        <v>2498</v>
      </c>
      <c r="C2197" s="240" t="s">
        <v>253</v>
      </c>
      <c r="D2197" s="255">
        <v>1615000</v>
      </c>
      <c r="E2197" s="255"/>
      <c r="F2197" s="228">
        <f t="shared" si="491"/>
        <v>1615000</v>
      </c>
      <c r="G2197" s="228">
        <v>1615000</v>
      </c>
      <c r="H2197" s="228">
        <v>0</v>
      </c>
      <c r="I2197" s="228">
        <f t="shared" si="486"/>
        <v>1615000</v>
      </c>
      <c r="J2197" s="228"/>
      <c r="K2197" s="228">
        <f t="shared" si="487"/>
        <v>1615000</v>
      </c>
      <c r="L2197" s="229">
        <v>1584937</v>
      </c>
      <c r="M2197" s="229"/>
      <c r="N2197" s="230">
        <f t="shared" si="492"/>
        <v>1584937</v>
      </c>
      <c r="O2197" s="230"/>
      <c r="P2197" s="230">
        <f t="shared" si="483"/>
        <v>1584937</v>
      </c>
      <c r="Q2197" s="230"/>
    </row>
    <row r="2198" spans="1:17">
      <c r="A2198" s="226">
        <v>3110599</v>
      </c>
      <c r="B2198" s="226" t="s">
        <v>2499</v>
      </c>
      <c r="C2198" s="240" t="s">
        <v>253</v>
      </c>
      <c r="D2198" s="255">
        <v>15000000</v>
      </c>
      <c r="E2198" s="255"/>
      <c r="F2198" s="228">
        <f t="shared" si="491"/>
        <v>15000000</v>
      </c>
      <c r="G2198" s="228">
        <v>15000000</v>
      </c>
      <c r="H2198" s="228">
        <v>0</v>
      </c>
      <c r="I2198" s="228">
        <f t="shared" ref="I2198:I2204" si="493">G2198+H2198</f>
        <v>15000000</v>
      </c>
      <c r="J2198" s="228"/>
      <c r="K2198" s="228">
        <f t="shared" si="487"/>
        <v>15000000</v>
      </c>
      <c r="L2198" s="229">
        <v>13673262</v>
      </c>
      <c r="M2198" s="229">
        <v>-5783086</v>
      </c>
      <c r="N2198" s="230">
        <f t="shared" si="492"/>
        <v>7890176</v>
      </c>
      <c r="O2198" s="230"/>
      <c r="P2198" s="230">
        <f t="shared" si="483"/>
        <v>7890176</v>
      </c>
      <c r="Q2198" s="230"/>
    </row>
    <row r="2199" spans="1:17">
      <c r="A2199" s="226">
        <v>3110599</v>
      </c>
      <c r="B2199" s="226" t="s">
        <v>2500</v>
      </c>
      <c r="C2199" s="240" t="s">
        <v>253</v>
      </c>
      <c r="D2199" s="228"/>
      <c r="E2199" s="228"/>
      <c r="F2199" s="228"/>
      <c r="G2199" s="228">
        <v>0</v>
      </c>
      <c r="H2199" s="228">
        <v>20000000</v>
      </c>
      <c r="I2199" s="228">
        <f t="shared" si="493"/>
        <v>20000000</v>
      </c>
      <c r="J2199" s="228"/>
      <c r="K2199" s="228">
        <f t="shared" si="487"/>
        <v>20000000</v>
      </c>
      <c r="L2199" s="229">
        <v>18545696</v>
      </c>
      <c r="M2199" s="229"/>
      <c r="N2199" s="230">
        <f t="shared" si="492"/>
        <v>18545696</v>
      </c>
      <c r="O2199" s="230"/>
      <c r="P2199" s="230">
        <f t="shared" si="483"/>
        <v>18545696</v>
      </c>
      <c r="Q2199" s="230"/>
    </row>
    <row r="2200" spans="1:17">
      <c r="A2200" s="226">
        <v>3110599</v>
      </c>
      <c r="B2200" s="226" t="s">
        <v>2501</v>
      </c>
      <c r="C2200" s="240" t="s">
        <v>253</v>
      </c>
      <c r="D2200" s="228">
        <v>4000000</v>
      </c>
      <c r="E2200" s="228"/>
      <c r="F2200" s="228">
        <f t="shared" si="491"/>
        <v>4000000</v>
      </c>
      <c r="G2200" s="228">
        <v>4000000</v>
      </c>
      <c r="H2200" s="228">
        <v>0</v>
      </c>
      <c r="I2200" s="228">
        <f t="shared" si="493"/>
        <v>4000000</v>
      </c>
      <c r="J2200" s="228"/>
      <c r="K2200" s="228">
        <f t="shared" si="487"/>
        <v>4000000</v>
      </c>
      <c r="L2200" s="229">
        <v>3961667</v>
      </c>
      <c r="M2200" s="229"/>
      <c r="N2200" s="230">
        <f t="shared" si="492"/>
        <v>3961667</v>
      </c>
      <c r="O2200" s="230"/>
      <c r="P2200" s="230">
        <f t="shared" si="483"/>
        <v>3961667</v>
      </c>
      <c r="Q2200" s="230"/>
    </row>
    <row r="2201" spans="1:17">
      <c r="A2201" s="226">
        <v>3110599</v>
      </c>
      <c r="B2201" s="226" t="s">
        <v>2502</v>
      </c>
      <c r="C2201" s="240" t="s">
        <v>253</v>
      </c>
      <c r="D2201" s="228">
        <v>3643712</v>
      </c>
      <c r="E2201" s="228"/>
      <c r="F2201" s="228">
        <f t="shared" si="491"/>
        <v>3643712</v>
      </c>
      <c r="G2201" s="228">
        <v>3643712</v>
      </c>
      <c r="H2201" s="228">
        <v>0</v>
      </c>
      <c r="I2201" s="228">
        <f t="shared" si="493"/>
        <v>3643712</v>
      </c>
      <c r="J2201" s="228"/>
      <c r="K2201" s="228">
        <f t="shared" si="487"/>
        <v>3643712</v>
      </c>
      <c r="L2201" s="229">
        <v>3365990</v>
      </c>
      <c r="M2201" s="229"/>
      <c r="N2201" s="230">
        <f t="shared" si="492"/>
        <v>3365990</v>
      </c>
      <c r="O2201" s="230"/>
      <c r="P2201" s="230">
        <f t="shared" si="483"/>
        <v>3365990</v>
      </c>
      <c r="Q2201" s="230"/>
    </row>
    <row r="2202" spans="1:17">
      <c r="A2202" s="226">
        <v>3110599</v>
      </c>
      <c r="B2202" s="226" t="s">
        <v>2503</v>
      </c>
      <c r="C2202" s="240" t="s">
        <v>253</v>
      </c>
      <c r="D2202" s="228"/>
      <c r="E2202" s="228"/>
      <c r="F2202" s="228"/>
      <c r="G2202" s="228"/>
      <c r="H2202" s="228"/>
      <c r="I2202" s="228"/>
      <c r="J2202" s="228"/>
      <c r="K2202" s="228"/>
      <c r="L2202" s="229">
        <v>0</v>
      </c>
      <c r="M2202" s="229">
        <v>7000000</v>
      </c>
      <c r="N2202" s="230">
        <f t="shared" si="492"/>
        <v>7000000</v>
      </c>
      <c r="O2202" s="230"/>
      <c r="P2202" s="230">
        <f t="shared" si="483"/>
        <v>7000000</v>
      </c>
      <c r="Q2202" s="230"/>
    </row>
    <row r="2203" spans="1:17">
      <c r="A2203" s="226">
        <v>3110599</v>
      </c>
      <c r="B2203" s="226" t="s">
        <v>2504</v>
      </c>
      <c r="C2203" s="240" t="s">
        <v>253</v>
      </c>
      <c r="D2203" s="228"/>
      <c r="E2203" s="228"/>
      <c r="F2203" s="228"/>
      <c r="G2203" s="228"/>
      <c r="H2203" s="228"/>
      <c r="I2203" s="228"/>
      <c r="J2203" s="228"/>
      <c r="K2203" s="228"/>
      <c r="L2203" s="229">
        <v>0</v>
      </c>
      <c r="M2203" s="229">
        <v>5000000</v>
      </c>
      <c r="N2203" s="230">
        <f t="shared" si="492"/>
        <v>5000000</v>
      </c>
      <c r="O2203" s="230"/>
      <c r="P2203" s="230">
        <f t="shared" si="483"/>
        <v>5000000</v>
      </c>
      <c r="Q2203" s="230"/>
    </row>
    <row r="2204" spans="1:17">
      <c r="A2204" s="226">
        <v>3110599</v>
      </c>
      <c r="B2204" s="226" t="s">
        <v>2505</v>
      </c>
      <c r="C2204" s="240" t="s">
        <v>253</v>
      </c>
      <c r="D2204" s="228"/>
      <c r="E2204" s="228"/>
      <c r="F2204" s="228"/>
      <c r="G2204" s="228">
        <v>0</v>
      </c>
      <c r="H2204" s="228">
        <v>50000000</v>
      </c>
      <c r="I2204" s="228">
        <f t="shared" si="493"/>
        <v>50000000</v>
      </c>
      <c r="J2204" s="228"/>
      <c r="K2204" s="228">
        <f t="shared" si="487"/>
        <v>50000000</v>
      </c>
      <c r="L2204" s="229">
        <v>46633460</v>
      </c>
      <c r="M2204" s="229"/>
      <c r="N2204" s="230">
        <f t="shared" si="492"/>
        <v>46633460</v>
      </c>
      <c r="O2204" s="230"/>
      <c r="P2204" s="230">
        <f t="shared" si="483"/>
        <v>46633460</v>
      </c>
      <c r="Q2204" s="230">
        <v>50000000</v>
      </c>
    </row>
    <row r="2205" spans="1:17">
      <c r="A2205" s="226">
        <v>3110599</v>
      </c>
      <c r="B2205" s="226" t="s">
        <v>2506</v>
      </c>
      <c r="C2205" s="240" t="s">
        <v>253</v>
      </c>
      <c r="D2205" s="228"/>
      <c r="E2205" s="228"/>
      <c r="F2205" s="228"/>
      <c r="G2205" s="228"/>
      <c r="H2205" s="228"/>
      <c r="I2205" s="228"/>
      <c r="J2205" s="228"/>
      <c r="K2205" s="228"/>
      <c r="L2205" s="229">
        <v>1500000</v>
      </c>
      <c r="M2205" s="229"/>
      <c r="N2205" s="230">
        <f t="shared" si="492"/>
        <v>1500000</v>
      </c>
      <c r="O2205" s="230"/>
      <c r="P2205" s="230">
        <f t="shared" si="483"/>
        <v>1500000</v>
      </c>
      <c r="Q2205" s="230"/>
    </row>
    <row r="2206" spans="1:17">
      <c r="A2206" s="226">
        <v>3110599</v>
      </c>
      <c r="B2206" s="226" t="s">
        <v>2507</v>
      </c>
      <c r="C2206" s="240" t="s">
        <v>253</v>
      </c>
      <c r="D2206" s="228"/>
      <c r="E2206" s="228"/>
      <c r="F2206" s="228"/>
      <c r="G2206" s="228"/>
      <c r="H2206" s="228"/>
      <c r="I2206" s="228"/>
      <c r="J2206" s="228"/>
      <c r="K2206" s="228"/>
      <c r="L2206" s="229">
        <v>105993018</v>
      </c>
      <c r="M2206" s="229"/>
      <c r="N2206" s="230">
        <f t="shared" si="492"/>
        <v>105993018</v>
      </c>
      <c r="O2206" s="230">
        <v>-50000000</v>
      </c>
      <c r="P2206" s="230">
        <f t="shared" si="483"/>
        <v>55993018</v>
      </c>
      <c r="Q2206" s="230"/>
    </row>
    <row r="2207" spans="1:17">
      <c r="A2207" s="226">
        <v>3110599</v>
      </c>
      <c r="B2207" s="226" t="s">
        <v>2508</v>
      </c>
      <c r="C2207" s="240" t="s">
        <v>253</v>
      </c>
      <c r="D2207" s="228"/>
      <c r="E2207" s="228"/>
      <c r="F2207" s="228"/>
      <c r="G2207" s="228"/>
      <c r="H2207" s="228"/>
      <c r="I2207" s="228"/>
      <c r="J2207" s="228"/>
      <c r="K2207" s="228"/>
      <c r="L2207" s="229">
        <v>0</v>
      </c>
      <c r="M2207" s="229">
        <v>24000000</v>
      </c>
      <c r="N2207" s="230">
        <f t="shared" si="492"/>
        <v>24000000</v>
      </c>
      <c r="O2207" s="230"/>
      <c r="P2207" s="230">
        <f t="shared" si="483"/>
        <v>24000000</v>
      </c>
      <c r="Q2207" s="230"/>
    </row>
    <row r="2208" spans="1:17">
      <c r="A2208" s="226">
        <v>3110599</v>
      </c>
      <c r="B2208" s="226" t="s">
        <v>2509</v>
      </c>
      <c r="C2208" s="240" t="s">
        <v>253</v>
      </c>
      <c r="D2208" s="228"/>
      <c r="E2208" s="228"/>
      <c r="F2208" s="228"/>
      <c r="G2208" s="228"/>
      <c r="H2208" s="228"/>
      <c r="I2208" s="228"/>
      <c r="J2208" s="228"/>
      <c r="K2208" s="228"/>
      <c r="L2208" s="229">
        <v>0</v>
      </c>
      <c r="M2208" s="229">
        <v>20000000</v>
      </c>
      <c r="N2208" s="230">
        <f t="shared" si="492"/>
        <v>20000000</v>
      </c>
      <c r="O2208" s="230"/>
      <c r="P2208" s="230">
        <f t="shared" si="483"/>
        <v>20000000</v>
      </c>
      <c r="Q2208" s="230"/>
    </row>
    <row r="2209" spans="1:17">
      <c r="A2209" s="226">
        <v>3110599</v>
      </c>
      <c r="B2209" s="226" t="s">
        <v>2507</v>
      </c>
      <c r="C2209" s="240" t="s">
        <v>253</v>
      </c>
      <c r="D2209" s="228"/>
      <c r="E2209" s="228"/>
      <c r="F2209" s="228"/>
      <c r="G2209" s="228"/>
      <c r="H2209" s="228"/>
      <c r="I2209" s="228"/>
      <c r="J2209" s="228"/>
      <c r="K2209" s="228"/>
      <c r="L2209" s="229"/>
      <c r="M2209" s="229"/>
      <c r="N2209" s="230"/>
      <c r="O2209" s="230"/>
      <c r="P2209" s="230"/>
      <c r="Q2209" s="230"/>
    </row>
    <row r="2210" spans="1:17" ht="40.5">
      <c r="A2210" s="226">
        <v>3110599</v>
      </c>
      <c r="B2210" s="226" t="s">
        <v>2510</v>
      </c>
      <c r="C2210" s="240" t="s">
        <v>253</v>
      </c>
      <c r="D2210" s="228"/>
      <c r="E2210" s="228"/>
      <c r="F2210" s="228"/>
      <c r="G2210" s="228"/>
      <c r="H2210" s="228"/>
      <c r="I2210" s="228"/>
      <c r="J2210" s="228"/>
      <c r="K2210" s="228"/>
      <c r="L2210" s="229"/>
      <c r="M2210" s="229"/>
      <c r="N2210" s="230"/>
      <c r="O2210" s="230"/>
      <c r="P2210" s="230"/>
      <c r="Q2210" s="230">
        <v>6438140</v>
      </c>
    </row>
    <row r="2211" spans="1:17">
      <c r="A2211" s="226">
        <v>3110599</v>
      </c>
      <c r="B2211" s="226" t="s">
        <v>2511</v>
      </c>
      <c r="C2211" s="240" t="s">
        <v>253</v>
      </c>
      <c r="D2211" s="228"/>
      <c r="E2211" s="228"/>
      <c r="F2211" s="228"/>
      <c r="G2211" s="228"/>
      <c r="H2211" s="228"/>
      <c r="I2211" s="228"/>
      <c r="J2211" s="228"/>
      <c r="K2211" s="228"/>
      <c r="L2211" s="229"/>
      <c r="M2211" s="229"/>
      <c r="N2211" s="230"/>
      <c r="O2211" s="230"/>
      <c r="P2211" s="230"/>
      <c r="Q2211" s="230">
        <v>830000</v>
      </c>
    </row>
    <row r="2212" spans="1:17">
      <c r="A2212" s="226">
        <v>3110599</v>
      </c>
      <c r="B2212" s="226" t="s">
        <v>2512</v>
      </c>
      <c r="C2212" s="240" t="s">
        <v>253</v>
      </c>
      <c r="D2212" s="228"/>
      <c r="E2212" s="228"/>
      <c r="F2212" s="228"/>
      <c r="G2212" s="228"/>
      <c r="H2212" s="228"/>
      <c r="I2212" s="228"/>
      <c r="J2212" s="228"/>
      <c r="K2212" s="228"/>
      <c r="L2212" s="229"/>
      <c r="M2212" s="229"/>
      <c r="N2212" s="230"/>
      <c r="O2212" s="230"/>
      <c r="P2212" s="230"/>
      <c r="Q2212" s="230">
        <v>1600000</v>
      </c>
    </row>
    <row r="2213" spans="1:17">
      <c r="A2213" s="226">
        <v>3110599</v>
      </c>
      <c r="B2213" s="226" t="s">
        <v>2513</v>
      </c>
      <c r="C2213" s="240" t="s">
        <v>253</v>
      </c>
      <c r="D2213" s="228"/>
      <c r="E2213" s="228"/>
      <c r="F2213" s="228"/>
      <c r="G2213" s="228"/>
      <c r="H2213" s="228"/>
      <c r="I2213" s="228"/>
      <c r="J2213" s="228"/>
      <c r="K2213" s="228"/>
      <c r="L2213" s="229"/>
      <c r="M2213" s="229"/>
      <c r="N2213" s="230"/>
      <c r="O2213" s="230"/>
      <c r="P2213" s="230"/>
      <c r="Q2213" s="230">
        <v>6000000</v>
      </c>
    </row>
    <row r="2214" spans="1:17">
      <c r="A2214" s="226">
        <v>3110599</v>
      </c>
      <c r="B2214" s="226" t="s">
        <v>2514</v>
      </c>
      <c r="C2214" s="240" t="s">
        <v>253</v>
      </c>
      <c r="D2214" s="228"/>
      <c r="E2214" s="228"/>
      <c r="F2214" s="228"/>
      <c r="G2214" s="228"/>
      <c r="H2214" s="228"/>
      <c r="I2214" s="228"/>
      <c r="J2214" s="228"/>
      <c r="K2214" s="228"/>
      <c r="L2214" s="229"/>
      <c r="M2214" s="229"/>
      <c r="N2214" s="230"/>
      <c r="O2214" s="230"/>
      <c r="P2214" s="230"/>
      <c r="Q2214" s="230">
        <v>11500000</v>
      </c>
    </row>
    <row r="2215" spans="1:17">
      <c r="A2215" s="226">
        <v>3110599</v>
      </c>
      <c r="B2215" s="226" t="s">
        <v>2515</v>
      </c>
      <c r="C2215" s="240" t="s">
        <v>253</v>
      </c>
      <c r="D2215" s="228"/>
      <c r="E2215" s="228"/>
      <c r="F2215" s="228"/>
      <c r="G2215" s="228"/>
      <c r="H2215" s="228"/>
      <c r="I2215" s="228"/>
      <c r="J2215" s="228"/>
      <c r="K2215" s="228"/>
      <c r="L2215" s="229"/>
      <c r="M2215" s="229"/>
      <c r="N2215" s="230"/>
      <c r="O2215" s="230"/>
      <c r="P2215" s="230"/>
      <c r="Q2215" s="230">
        <v>10174772</v>
      </c>
    </row>
    <row r="2216" spans="1:17">
      <c r="A2216" s="263"/>
      <c r="B2216" s="263" t="s">
        <v>2516</v>
      </c>
      <c r="C2216" s="286"/>
      <c r="D2216" s="265">
        <f>SUM(D2196:D2201)</f>
        <v>24258712</v>
      </c>
      <c r="E2216" s="265">
        <f>SUM(E2196:E2201)</f>
        <v>6000000</v>
      </c>
      <c r="F2216" s="265">
        <f>SUM(F2196:F2201)</f>
        <v>30258712</v>
      </c>
      <c r="G2216" s="265">
        <f>SUM(G2196:G2204)</f>
        <v>30258712</v>
      </c>
      <c r="H2216" s="265">
        <f>SUM(H2196:H2204)</f>
        <v>85000000</v>
      </c>
      <c r="I2216" s="265">
        <f>SUM(I2196:I2204)</f>
        <v>115258712</v>
      </c>
      <c r="J2216" s="265">
        <f>SUM(J2196:J2204)</f>
        <v>0</v>
      </c>
      <c r="K2216" s="265">
        <f>SUM(K2196:K2204)</f>
        <v>115258712</v>
      </c>
      <c r="L2216" s="214">
        <f t="shared" ref="L2216:O2216" si="494">SUM(L2196:L2208)</f>
        <v>214338980</v>
      </c>
      <c r="M2216" s="214">
        <f t="shared" si="494"/>
        <v>50216914</v>
      </c>
      <c r="N2216" s="238">
        <f t="shared" si="494"/>
        <v>264555894</v>
      </c>
      <c r="O2216" s="238">
        <f t="shared" si="494"/>
        <v>-50000000</v>
      </c>
      <c r="P2216" s="238">
        <f t="shared" ref="P2216:P2222" si="495">SUM(N2216,O2216)</f>
        <v>214555894</v>
      </c>
      <c r="Q2216" s="238">
        <f>SUM(Q2196:Q2215)</f>
        <v>86542912</v>
      </c>
    </row>
    <row r="2217" spans="1:17">
      <c r="A2217" s="232"/>
      <c r="B2217" s="232" t="s">
        <v>2517</v>
      </c>
      <c r="C2217" s="232"/>
      <c r="D2217" s="234" t="e">
        <f>SUM(D2216,#REF!)</f>
        <v>#REF!</v>
      </c>
      <c r="E2217" s="234" t="e">
        <f>SUM(E2216,#REF!)</f>
        <v>#REF!</v>
      </c>
      <c r="F2217" s="234">
        <f>SUM(F2216, )</f>
        <v>30258712</v>
      </c>
      <c r="G2217" s="234">
        <f t="shared" ref="G2217:N2217" si="496">SUM(G2216,G2195)</f>
        <v>30258712</v>
      </c>
      <c r="H2217" s="234">
        <f t="shared" si="496"/>
        <v>180993018</v>
      </c>
      <c r="I2217" s="234">
        <f t="shared" si="496"/>
        <v>211251730</v>
      </c>
      <c r="J2217" s="234">
        <f t="shared" si="496"/>
        <v>0</v>
      </c>
      <c r="K2217" s="234">
        <f t="shared" si="496"/>
        <v>211251730</v>
      </c>
      <c r="L2217" s="235">
        <f t="shared" si="496"/>
        <v>401325016</v>
      </c>
      <c r="M2217" s="235">
        <f t="shared" si="496"/>
        <v>50216914</v>
      </c>
      <c r="N2217" s="236">
        <f t="shared" si="496"/>
        <v>451541930</v>
      </c>
      <c r="O2217" s="236">
        <f t="shared" ref="O2217" si="497">SUM(O2216,O2195)</f>
        <v>-30993018</v>
      </c>
      <c r="P2217" s="236">
        <f t="shared" si="495"/>
        <v>420548912</v>
      </c>
      <c r="Q2217" s="236">
        <f>SUM(Q2216,Q2195)</f>
        <v>201542912</v>
      </c>
    </row>
    <row r="2218" spans="1:17">
      <c r="A2218" s="232"/>
      <c r="B2218" s="232" t="s">
        <v>196</v>
      </c>
      <c r="C2218" s="232"/>
      <c r="D2218" s="538"/>
      <c r="E2218" s="538"/>
      <c r="F2218" s="538"/>
      <c r="G2218" s="538"/>
      <c r="H2218" s="538"/>
      <c r="I2218" s="538"/>
      <c r="J2218" s="538"/>
      <c r="K2218" s="538"/>
      <c r="L2218" s="278"/>
      <c r="M2218" s="278"/>
      <c r="N2218" s="279"/>
      <c r="O2218" s="279"/>
      <c r="P2218" s="279">
        <f t="shared" si="495"/>
        <v>0</v>
      </c>
      <c r="Q2218" s="279"/>
    </row>
    <row r="2219" spans="1:17">
      <c r="A2219" s="226">
        <v>3110599</v>
      </c>
      <c r="B2219" s="226" t="s">
        <v>2518</v>
      </c>
      <c r="C2219" s="226" t="s">
        <v>434</v>
      </c>
      <c r="D2219" s="228">
        <v>8000000</v>
      </c>
      <c r="E2219" s="228"/>
      <c r="F2219" s="228">
        <f t="shared" ref="F2219" si="498">SUM(D2219:E2219)</f>
        <v>8000000</v>
      </c>
      <c r="G2219" s="228">
        <v>4000000</v>
      </c>
      <c r="H2219" s="228">
        <v>16000000</v>
      </c>
      <c r="I2219" s="228">
        <f t="shared" ref="I2219" si="499">G2219+H2219</f>
        <v>20000000</v>
      </c>
      <c r="J2219" s="228"/>
      <c r="K2219" s="228">
        <f t="shared" ref="K2219" si="500">I2219+J2219</f>
        <v>20000000</v>
      </c>
      <c r="L2219" s="229">
        <v>19000000</v>
      </c>
      <c r="M2219" s="229">
        <v>-11224898</v>
      </c>
      <c r="N2219" s="230">
        <f>SUM(L2219:M2219)</f>
        <v>7775102</v>
      </c>
      <c r="O2219" s="230"/>
      <c r="P2219" s="230">
        <f t="shared" si="495"/>
        <v>7775102</v>
      </c>
      <c r="Q2219" s="230"/>
    </row>
    <row r="2220" spans="1:17">
      <c r="A2220" s="226">
        <v>3110599</v>
      </c>
      <c r="B2220" s="226" t="s">
        <v>2519</v>
      </c>
      <c r="C2220" s="226" t="s">
        <v>434</v>
      </c>
      <c r="D2220" s="228"/>
      <c r="E2220" s="228"/>
      <c r="F2220" s="228"/>
      <c r="G2220" s="228"/>
      <c r="H2220" s="228"/>
      <c r="I2220" s="228"/>
      <c r="J2220" s="228"/>
      <c r="K2220" s="228"/>
      <c r="L2220" s="229">
        <v>20000000</v>
      </c>
      <c r="M2220" s="229"/>
      <c r="N2220" s="230">
        <f t="shared" ref="N2220:N2222" si="501">SUM(L2220:M2220)</f>
        <v>20000000</v>
      </c>
      <c r="O2220" s="230">
        <v>-15000000</v>
      </c>
      <c r="P2220" s="230">
        <f t="shared" si="495"/>
        <v>5000000</v>
      </c>
      <c r="Q2220" s="230"/>
    </row>
    <row r="2221" spans="1:17">
      <c r="A2221" s="226">
        <v>3110599</v>
      </c>
      <c r="B2221" s="226" t="s">
        <v>2520</v>
      </c>
      <c r="C2221" s="226" t="s">
        <v>434</v>
      </c>
      <c r="D2221" s="228"/>
      <c r="E2221" s="228"/>
      <c r="F2221" s="228"/>
      <c r="G2221" s="228"/>
      <c r="H2221" s="228"/>
      <c r="I2221" s="228"/>
      <c r="J2221" s="228"/>
      <c r="K2221" s="228"/>
      <c r="L2221" s="229">
        <v>10000000</v>
      </c>
      <c r="M2221" s="229"/>
      <c r="N2221" s="230">
        <f t="shared" si="501"/>
        <v>10000000</v>
      </c>
      <c r="O2221" s="230"/>
      <c r="P2221" s="230">
        <f t="shared" si="495"/>
        <v>10000000</v>
      </c>
      <c r="Q2221" s="230"/>
    </row>
    <row r="2222" spans="1:17">
      <c r="A2222" s="226">
        <v>3110599</v>
      </c>
      <c r="B2222" s="226" t="s">
        <v>2521</v>
      </c>
      <c r="C2222" s="226" t="s">
        <v>434</v>
      </c>
      <c r="D2222" s="228"/>
      <c r="E2222" s="228"/>
      <c r="F2222" s="228"/>
      <c r="G2222" s="228"/>
      <c r="H2222" s="228"/>
      <c r="I2222" s="228"/>
      <c r="J2222" s="228"/>
      <c r="K2222" s="228"/>
      <c r="L2222" s="229">
        <v>10100000</v>
      </c>
      <c r="M2222" s="229"/>
      <c r="N2222" s="230">
        <f t="shared" si="501"/>
        <v>10100000</v>
      </c>
      <c r="O2222" s="230"/>
      <c r="P2222" s="230">
        <f t="shared" si="495"/>
        <v>10100000</v>
      </c>
      <c r="Q2222" s="230"/>
    </row>
    <row r="2223" spans="1:17">
      <c r="A2223" s="226">
        <v>3110599</v>
      </c>
      <c r="B2223" s="226" t="s">
        <v>2522</v>
      </c>
      <c r="C2223" s="226" t="s">
        <v>434</v>
      </c>
      <c r="D2223" s="228"/>
      <c r="E2223" s="228"/>
      <c r="F2223" s="228"/>
      <c r="G2223" s="228"/>
      <c r="H2223" s="228"/>
      <c r="I2223" s="228"/>
      <c r="J2223" s="228"/>
      <c r="K2223" s="228"/>
      <c r="L2223" s="229"/>
      <c r="M2223" s="229"/>
      <c r="N2223" s="230"/>
      <c r="O2223" s="230"/>
      <c r="P2223" s="230"/>
      <c r="Q2223" s="230">
        <v>1500000</v>
      </c>
    </row>
    <row r="2224" spans="1:17">
      <c r="A2224" s="226">
        <v>3110599</v>
      </c>
      <c r="B2224" s="226" t="s">
        <v>2523</v>
      </c>
      <c r="C2224" s="226" t="s">
        <v>434</v>
      </c>
      <c r="D2224" s="228"/>
      <c r="E2224" s="228"/>
      <c r="F2224" s="228"/>
      <c r="G2224" s="228"/>
      <c r="H2224" s="228"/>
      <c r="I2224" s="228"/>
      <c r="J2224" s="228"/>
      <c r="K2224" s="228"/>
      <c r="L2224" s="229"/>
      <c r="M2224" s="229"/>
      <c r="N2224" s="230"/>
      <c r="O2224" s="230"/>
      <c r="P2224" s="230"/>
      <c r="Q2224" s="230">
        <v>1000000</v>
      </c>
    </row>
    <row r="2225" spans="1:17">
      <c r="A2225" s="226">
        <v>3110599</v>
      </c>
      <c r="B2225" s="226" t="s">
        <v>2524</v>
      </c>
      <c r="C2225" s="226" t="s">
        <v>434</v>
      </c>
      <c r="D2225" s="228"/>
      <c r="E2225" s="228"/>
      <c r="F2225" s="228"/>
      <c r="G2225" s="228"/>
      <c r="H2225" s="228"/>
      <c r="I2225" s="228"/>
      <c r="J2225" s="228"/>
      <c r="K2225" s="228"/>
      <c r="L2225" s="229"/>
      <c r="M2225" s="229"/>
      <c r="N2225" s="230"/>
      <c r="O2225" s="230"/>
      <c r="P2225" s="230"/>
      <c r="Q2225" s="230">
        <v>8000000</v>
      </c>
    </row>
    <row r="2226" spans="1:17" ht="40.5">
      <c r="A2226" s="226">
        <v>3110599</v>
      </c>
      <c r="B2226" s="226" t="s">
        <v>2525</v>
      </c>
      <c r="C2226" s="226" t="s">
        <v>434</v>
      </c>
      <c r="D2226" s="228"/>
      <c r="E2226" s="228"/>
      <c r="F2226" s="228"/>
      <c r="G2226" s="228"/>
      <c r="H2226" s="228"/>
      <c r="I2226" s="228"/>
      <c r="J2226" s="228"/>
      <c r="K2226" s="228"/>
      <c r="L2226" s="229"/>
      <c r="M2226" s="229"/>
      <c r="N2226" s="230"/>
      <c r="O2226" s="230"/>
      <c r="P2226" s="230"/>
      <c r="Q2226" s="230">
        <v>500000</v>
      </c>
    </row>
    <row r="2227" spans="1:17">
      <c r="A2227" s="226">
        <v>3110599</v>
      </c>
      <c r="B2227" s="226" t="s">
        <v>2526</v>
      </c>
      <c r="C2227" s="226" t="s">
        <v>434</v>
      </c>
      <c r="D2227" s="228"/>
      <c r="E2227" s="228"/>
      <c r="F2227" s="228"/>
      <c r="G2227" s="228"/>
      <c r="H2227" s="228"/>
      <c r="I2227" s="228"/>
      <c r="J2227" s="228"/>
      <c r="K2227" s="228"/>
      <c r="L2227" s="229"/>
      <c r="M2227" s="229"/>
      <c r="N2227" s="230"/>
      <c r="O2227" s="230"/>
      <c r="P2227" s="230"/>
      <c r="Q2227" s="230">
        <v>3000000</v>
      </c>
    </row>
    <row r="2228" spans="1:17">
      <c r="A2228" s="226">
        <v>3110599</v>
      </c>
      <c r="B2228" s="226" t="s">
        <v>2527</v>
      </c>
      <c r="C2228" s="226" t="s">
        <v>434</v>
      </c>
      <c r="D2228" s="228"/>
      <c r="E2228" s="228"/>
      <c r="F2228" s="228"/>
      <c r="G2228" s="228"/>
      <c r="H2228" s="228"/>
      <c r="I2228" s="228"/>
      <c r="J2228" s="228"/>
      <c r="K2228" s="228"/>
      <c r="L2228" s="229"/>
      <c r="M2228" s="229"/>
      <c r="N2228" s="230"/>
      <c r="O2228" s="230"/>
      <c r="P2228" s="230"/>
      <c r="Q2228" s="230">
        <v>1000000</v>
      </c>
    </row>
    <row r="2229" spans="1:17">
      <c r="A2229" s="226">
        <v>3110599</v>
      </c>
      <c r="B2229" s="226" t="s">
        <v>2528</v>
      </c>
      <c r="C2229" s="226" t="s">
        <v>434</v>
      </c>
      <c r="D2229" s="228"/>
      <c r="E2229" s="228"/>
      <c r="F2229" s="228"/>
      <c r="G2229" s="228"/>
      <c r="H2229" s="228"/>
      <c r="I2229" s="228"/>
      <c r="J2229" s="228"/>
      <c r="K2229" s="228"/>
      <c r="L2229" s="229"/>
      <c r="M2229" s="229"/>
      <c r="N2229" s="230"/>
      <c r="O2229" s="230"/>
      <c r="P2229" s="230"/>
      <c r="Q2229" s="230">
        <v>2000000</v>
      </c>
    </row>
    <row r="2230" spans="1:17">
      <c r="A2230" s="232"/>
      <c r="B2230" s="232" t="s">
        <v>2529</v>
      </c>
      <c r="C2230" s="232"/>
      <c r="D2230" s="234">
        <f t="shared" ref="D2230:K2230" si="502">SUM(D2219:D2219)</f>
        <v>8000000</v>
      </c>
      <c r="E2230" s="234">
        <f t="shared" si="502"/>
        <v>0</v>
      </c>
      <c r="F2230" s="234">
        <f t="shared" si="502"/>
        <v>8000000</v>
      </c>
      <c r="G2230" s="234">
        <f t="shared" si="502"/>
        <v>4000000</v>
      </c>
      <c r="H2230" s="234">
        <f t="shared" si="502"/>
        <v>16000000</v>
      </c>
      <c r="I2230" s="234">
        <f t="shared" si="502"/>
        <v>20000000</v>
      </c>
      <c r="J2230" s="234">
        <f t="shared" si="502"/>
        <v>0</v>
      </c>
      <c r="K2230" s="234">
        <f t="shared" si="502"/>
        <v>20000000</v>
      </c>
      <c r="L2230" s="235">
        <f>SUM(L2218:L2222)</f>
        <v>59100000</v>
      </c>
      <c r="M2230" s="235">
        <f t="shared" ref="M2230:N2230" si="503">SUM(M2218:M2222)</f>
        <v>-11224898</v>
      </c>
      <c r="N2230" s="236">
        <f t="shared" si="503"/>
        <v>47875102</v>
      </c>
      <c r="O2230" s="236">
        <f t="shared" ref="O2230" si="504">SUM(O2218:O2222)</f>
        <v>-15000000</v>
      </c>
      <c r="P2230" s="236">
        <f>SUM(N2230,O2230)</f>
        <v>32875102</v>
      </c>
      <c r="Q2230" s="236">
        <f>SUM(Q2218:Q2229)</f>
        <v>17000000</v>
      </c>
    </row>
    <row r="2231" spans="1:17">
      <c r="A2231" s="539" t="s">
        <v>2530</v>
      </c>
      <c r="B2231" s="539"/>
      <c r="C2231" s="540"/>
      <c r="D2231" s="541" t="e">
        <f>SUM(D2230,D2217,D2189,D2114,#REF!,D1590,D1481,D1169,D739,D230,D83,D61,D9)</f>
        <v>#REF!</v>
      </c>
      <c r="E2231" s="541" t="e">
        <f>SUM(E2230,E2217,E2189,E2114,#REF!,E1590,E1481,E1169,E739,E230,E83,E61,E9)</f>
        <v>#REF!</v>
      </c>
      <c r="F2231" s="542" t="e">
        <f>SUM(F2230,F2217,F2189,F2114,F1956,F1590,F1481,F1169,F739,F230,F83,F61,F9)</f>
        <v>#REF!</v>
      </c>
      <c r="G2231" s="541" t="e">
        <f>SUM(G2230,G2217,G2195,G2189,G2114,G1956,G1590,G1481,G1169,G739,G230,G83,G61,G9)</f>
        <v>#REF!</v>
      </c>
      <c r="H2231" s="541" t="e">
        <f t="shared" ref="H2231:O2231" si="505">SUM(H2230,H2217,H2189,H2114,H1956,H1590,H1481,H1169,H739,H230,H83,H61,H9)</f>
        <v>#REF!</v>
      </c>
      <c r="I2231" s="541" t="e">
        <f t="shared" si="505"/>
        <v>#REF!</v>
      </c>
      <c r="J2231" s="541" t="e">
        <f t="shared" si="505"/>
        <v>#REF!</v>
      </c>
      <c r="K2231" s="541" t="e">
        <f t="shared" si="505"/>
        <v>#REF!</v>
      </c>
      <c r="L2231" s="543">
        <f t="shared" si="505"/>
        <v>7178409467</v>
      </c>
      <c r="M2231" s="543">
        <f t="shared" si="505"/>
        <v>1617640973</v>
      </c>
      <c r="N2231" s="544">
        <f t="shared" si="505"/>
        <v>8796050440</v>
      </c>
      <c r="O2231" s="544">
        <f t="shared" si="505"/>
        <v>-1083603908</v>
      </c>
      <c r="P2231" s="544">
        <f>SUM(N2231,O2231)</f>
        <v>7712446532</v>
      </c>
      <c r="Q2231" s="544">
        <f>SUM(Q2230,Q2217,Q2189,Q2114,Q1956,Q1590,Q1481,Q1169,Q739,Q230,Q83,Q61,Q9)</f>
        <v>5490901268</v>
      </c>
    </row>
  </sheetData>
  <mergeCells count="2">
    <mergeCell ref="A62:D62"/>
    <mergeCell ref="A63:C63"/>
  </mergeCells>
  <conditionalFormatting sqref="A195:A200">
    <cfRule type="duplicateValues" dxfId="7" priority="18"/>
    <cfRule type="duplicateValues" dxfId="6" priority="19"/>
  </conditionalFormatting>
  <conditionalFormatting sqref="A593:Q593">
    <cfRule type="duplicateValues" dxfId="5" priority="1"/>
  </conditionalFormatting>
  <conditionalFormatting sqref="A215:A226">
    <cfRule type="duplicateValues" dxfId="4" priority="17"/>
    <cfRule type="duplicateValues" dxfId="3" priority="16"/>
  </conditionalFormatting>
  <conditionalFormatting sqref="D449:K451">
    <cfRule type="duplicateValues" dxfId="2" priority="21405"/>
    <cfRule type="duplicateValues" dxfId="1" priority="12680"/>
  </conditionalFormatting>
  <pageMargins left="0.25" right="0.25" top="0.75" bottom="0.75" header="0.3" footer="0.3"/>
  <pageSetup scale="44"/>
  <headerFooter>
    <oddFooter>&amp;C&amp;P</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G85" sqref="G85"/>
    </sheetView>
  </sheetViews>
  <sheetFormatPr defaultColWidth="9" defaultRowHeight="15"/>
  <cols>
    <col min="1" max="1" width="3.28515625" customWidth="1"/>
    <col min="2" max="2" width="56.7109375" customWidth="1"/>
    <col min="3" max="3" width="16.5703125" style="545" customWidth="1"/>
    <col min="4" max="4" width="15.42578125" style="545" customWidth="1"/>
    <col min="5" max="5" width="16.5703125" customWidth="1"/>
    <col min="6" max="6" width="15.42578125" customWidth="1"/>
    <col min="7" max="7" width="12" customWidth="1"/>
  </cols>
  <sheetData>
    <row r="1" spans="1:7" ht="15.75">
      <c r="A1" s="133"/>
      <c r="B1" s="134" t="s">
        <v>52</v>
      </c>
      <c r="C1" s="196" t="s">
        <v>2531</v>
      </c>
      <c r="D1" s="196" t="s">
        <v>2532</v>
      </c>
      <c r="E1" s="196" t="s">
        <v>2533</v>
      </c>
    </row>
    <row r="2" spans="1:7" ht="15.75">
      <c r="A2" s="20">
        <v>1</v>
      </c>
      <c r="B2" s="136" t="s">
        <v>181</v>
      </c>
      <c r="C2" s="546">
        <f>EXECUTIVE!K16</f>
        <v>220000000</v>
      </c>
      <c r="D2" s="546">
        <f>EXECUTIVE!K180</f>
        <v>328744950</v>
      </c>
      <c r="E2" s="546">
        <f>SUM(C2:D2)</f>
        <v>548744950</v>
      </c>
      <c r="F2" s="171">
        <v>548744950</v>
      </c>
      <c r="G2" s="547">
        <f>F2-E2</f>
        <v>0</v>
      </c>
    </row>
    <row r="3" spans="1:7" ht="15.75">
      <c r="A3" s="36">
        <v>2</v>
      </c>
      <c r="B3" s="36" t="s">
        <v>203</v>
      </c>
      <c r="C3" s="95">
        <v>0</v>
      </c>
      <c r="D3" s="95">
        <f>CPSB!K67</f>
        <v>14870000</v>
      </c>
      <c r="E3" s="95">
        <f t="shared" ref="E3:E24" si="0">SUM(C3:D3)</f>
        <v>14870000</v>
      </c>
      <c r="F3" s="171">
        <v>14870000</v>
      </c>
      <c r="G3" s="547">
        <f t="shared" ref="G3:G23" si="1">F3-E3</f>
        <v>0</v>
      </c>
    </row>
    <row r="4" spans="1:7" ht="15.75">
      <c r="A4" s="20">
        <v>3</v>
      </c>
      <c r="B4" s="96" t="s">
        <v>183</v>
      </c>
      <c r="C4" s="548">
        <f>'OFFICE OF THE COUNTY ATTORNEY'!K16</f>
        <v>30000000</v>
      </c>
      <c r="D4" s="548">
        <f>'OFFICE OF THE COUNTY ATTORNEY'!K83</f>
        <v>30000000</v>
      </c>
      <c r="E4" s="548">
        <f t="shared" si="0"/>
        <v>60000000</v>
      </c>
      <c r="F4" s="171">
        <v>60000000</v>
      </c>
      <c r="G4" s="547">
        <f t="shared" si="1"/>
        <v>0</v>
      </c>
    </row>
    <row r="5" spans="1:7" ht="15.75">
      <c r="A5" s="36">
        <v>4</v>
      </c>
      <c r="B5" s="36" t="s">
        <v>2534</v>
      </c>
      <c r="C5" s="95">
        <f>ADMINISTRATION!K15</f>
        <v>503820424</v>
      </c>
      <c r="D5" s="95">
        <f>ADMINISTRATION!K134</f>
        <v>116907139</v>
      </c>
      <c r="E5" s="95">
        <f t="shared" si="0"/>
        <v>620727563</v>
      </c>
      <c r="F5" s="171">
        <v>620727563</v>
      </c>
      <c r="G5" s="547">
        <f t="shared" si="1"/>
        <v>0</v>
      </c>
    </row>
    <row r="6" spans="1:7" ht="15.75">
      <c r="A6" s="20">
        <v>5</v>
      </c>
      <c r="B6" s="36" t="s">
        <v>95</v>
      </c>
      <c r="C6" s="95">
        <f>STAKEHOLDER!K13</f>
        <v>46179576</v>
      </c>
      <c r="D6" s="95">
        <f>STAKEHOLDER!K90+1900000</f>
        <v>9070000</v>
      </c>
      <c r="E6" s="95">
        <f t="shared" si="0"/>
        <v>55249576</v>
      </c>
      <c r="F6" s="171">
        <v>53349576</v>
      </c>
      <c r="G6" s="547">
        <f t="shared" si="1"/>
        <v>-1900000</v>
      </c>
    </row>
    <row r="7" spans="1:7" ht="15.75">
      <c r="A7" s="36">
        <v>6</v>
      </c>
      <c r="B7" s="36" t="s">
        <v>204</v>
      </c>
      <c r="C7" s="95">
        <f>FINANCE!K17</f>
        <v>577136160</v>
      </c>
      <c r="D7" s="95">
        <f>FINANCE!K224</f>
        <v>631050000</v>
      </c>
      <c r="E7" s="95">
        <f t="shared" si="0"/>
        <v>1208186160</v>
      </c>
      <c r="F7" s="171">
        <v>1208186160</v>
      </c>
      <c r="G7" s="547">
        <f t="shared" si="1"/>
        <v>0</v>
      </c>
    </row>
    <row r="8" spans="1:7" ht="15.75">
      <c r="A8" s="20">
        <v>7</v>
      </c>
      <c r="B8" s="36" t="s">
        <v>97</v>
      </c>
      <c r="C8" s="95">
        <f>PLANNING!K14</f>
        <v>72863840</v>
      </c>
      <c r="D8" s="95" t="e">
        <f>PLANNING!K176</f>
        <v>#REF!</v>
      </c>
      <c r="E8" s="95" t="e">
        <f t="shared" si="0"/>
        <v>#REF!</v>
      </c>
      <c r="F8" s="171">
        <v>100019642</v>
      </c>
      <c r="G8" s="547" t="e">
        <f t="shared" si="1"/>
        <v>#REF!</v>
      </c>
    </row>
    <row r="9" spans="1:7" ht="15.75">
      <c r="A9" s="36">
        <v>8</v>
      </c>
      <c r="B9" s="36" t="s">
        <v>98</v>
      </c>
      <c r="C9" s="95">
        <f>'LIVESTOCK &amp; VET'!K15</f>
        <v>101024568</v>
      </c>
      <c r="D9" s="95">
        <f>'LIVESTOCK &amp; VET'!K140</f>
        <v>10553249</v>
      </c>
      <c r="E9" s="95">
        <f t="shared" si="0"/>
        <v>111577817</v>
      </c>
      <c r="F9" s="171">
        <v>111577817</v>
      </c>
      <c r="G9" s="547">
        <f t="shared" si="1"/>
        <v>0</v>
      </c>
    </row>
    <row r="10" spans="1:7" ht="15.75">
      <c r="A10" s="20">
        <v>9</v>
      </c>
      <c r="B10" s="36" t="s">
        <v>205</v>
      </c>
      <c r="C10" s="95">
        <f>'AGRIC &amp; COOP'!I16</f>
        <v>168975432</v>
      </c>
      <c r="D10" s="95">
        <f>'AGRIC &amp; COOP'!I205</f>
        <v>8740000</v>
      </c>
      <c r="E10" s="95">
        <f t="shared" si="0"/>
        <v>177715432</v>
      </c>
      <c r="F10" s="171">
        <v>177715432</v>
      </c>
      <c r="G10" s="547">
        <f t="shared" si="1"/>
        <v>0</v>
      </c>
    </row>
    <row r="11" spans="1:7" ht="15.75">
      <c r="A11" s="36">
        <v>10</v>
      </c>
      <c r="B11" s="36" t="s">
        <v>100</v>
      </c>
      <c r="C11" s="95">
        <f>'WATER, ENERGY, ENVIRONMENT AND '!K13</f>
        <v>70000000</v>
      </c>
      <c r="D11" s="95">
        <f>'WATER, ENERGY, ENVIRONMENT AND '!K108</f>
        <v>38686382</v>
      </c>
      <c r="E11" s="95">
        <f t="shared" si="0"/>
        <v>108686382</v>
      </c>
      <c r="F11" s="171">
        <v>108686382</v>
      </c>
      <c r="G11" s="547">
        <f t="shared" si="1"/>
        <v>0</v>
      </c>
    </row>
    <row r="12" spans="1:7" ht="15.75">
      <c r="A12" s="20">
        <v>11</v>
      </c>
      <c r="B12" s="20" t="s">
        <v>206</v>
      </c>
      <c r="C12" s="549">
        <v>0</v>
      </c>
      <c r="D12" s="549">
        <v>0</v>
      </c>
      <c r="E12" s="549">
        <f t="shared" si="0"/>
        <v>0</v>
      </c>
      <c r="F12" s="171">
        <v>0</v>
      </c>
      <c r="G12" s="547">
        <f t="shared" si="1"/>
        <v>0</v>
      </c>
    </row>
    <row r="13" spans="1:7" ht="15.75">
      <c r="A13" s="36">
        <v>12</v>
      </c>
      <c r="B13" s="36" t="s">
        <v>80</v>
      </c>
      <c r="C13" s="95">
        <f>EDUCATION!K13</f>
        <v>760000000</v>
      </c>
      <c r="D13" s="95">
        <f>EDUCATION!K96</f>
        <v>126715305</v>
      </c>
      <c r="E13" s="95">
        <f t="shared" si="0"/>
        <v>886715305</v>
      </c>
      <c r="F13" s="171">
        <v>886715304.75</v>
      </c>
      <c r="G13" s="547">
        <f t="shared" si="1"/>
        <v>-0.25</v>
      </c>
    </row>
    <row r="14" spans="1:7" ht="15.75">
      <c r="A14" s="20">
        <v>13</v>
      </c>
      <c r="B14" s="36" t="s">
        <v>101</v>
      </c>
      <c r="C14" s="95">
        <f>MEDICAL!K20</f>
        <v>3423358145</v>
      </c>
      <c r="D14" s="95">
        <f>MEDICAL!K306+MEDICAL!K212+MEDICAL!K109</f>
        <v>1886183262</v>
      </c>
      <c r="E14" s="95">
        <f t="shared" si="0"/>
        <v>5309541407</v>
      </c>
      <c r="F14" s="171">
        <v>5309541407</v>
      </c>
      <c r="G14" s="547">
        <f t="shared" si="1"/>
        <v>0</v>
      </c>
    </row>
    <row r="15" spans="1:7" ht="15.75">
      <c r="A15" s="36">
        <v>14</v>
      </c>
      <c r="B15" s="36" t="s">
        <v>207</v>
      </c>
      <c r="C15" s="95">
        <v>0</v>
      </c>
      <c r="D15" s="95">
        <f>'PUBLIC HEALTH'!K95</f>
        <v>267180000</v>
      </c>
      <c r="E15" s="95">
        <f t="shared" si="0"/>
        <v>267180000</v>
      </c>
      <c r="F15" s="171">
        <v>267180000</v>
      </c>
      <c r="G15" s="547">
        <f t="shared" si="1"/>
        <v>0</v>
      </c>
    </row>
    <row r="16" spans="1:7" ht="15.75">
      <c r="A16" s="20">
        <v>15</v>
      </c>
      <c r="B16" s="36" t="s">
        <v>208</v>
      </c>
      <c r="C16" s="95">
        <f>LANDS!K13</f>
        <v>85700000</v>
      </c>
      <c r="D16" s="95">
        <f>LANDS!K124</f>
        <v>164782384</v>
      </c>
      <c r="E16" s="95">
        <f t="shared" si="0"/>
        <v>250482384</v>
      </c>
      <c r="F16" s="171">
        <v>250482384</v>
      </c>
      <c r="G16" s="547">
        <f t="shared" si="1"/>
        <v>0</v>
      </c>
    </row>
    <row r="17" spans="1:7" ht="15.75">
      <c r="A17" s="36">
        <v>16</v>
      </c>
      <c r="B17" s="145" t="s">
        <v>192</v>
      </c>
      <c r="C17" s="550">
        <f>ROADS!K13</f>
        <v>141900000</v>
      </c>
      <c r="D17" s="550">
        <f>ROADS!K83</f>
        <v>17200000</v>
      </c>
      <c r="E17" s="550">
        <f t="shared" si="0"/>
        <v>159100000</v>
      </c>
      <c r="F17" s="171">
        <v>159100000</v>
      </c>
      <c r="G17" s="547">
        <f t="shared" si="1"/>
        <v>0</v>
      </c>
    </row>
    <row r="18" spans="1:7" ht="15.75">
      <c r="A18" s="20">
        <v>17</v>
      </c>
      <c r="B18" s="36" t="s">
        <v>193</v>
      </c>
      <c r="C18" s="95">
        <f>'PUBLIC WORKS'!K13</f>
        <v>78100000</v>
      </c>
      <c r="D18" s="95">
        <f>'PUBLIC WORKS'!K71</f>
        <v>17072750</v>
      </c>
      <c r="E18" s="95">
        <f t="shared" si="0"/>
        <v>95172750</v>
      </c>
      <c r="F18" s="171">
        <v>95172750</v>
      </c>
      <c r="G18" s="547">
        <f t="shared" si="1"/>
        <v>0</v>
      </c>
    </row>
    <row r="19" spans="1:7" ht="15.75">
      <c r="A19" s="36">
        <v>18</v>
      </c>
      <c r="B19" s="96" t="s">
        <v>194</v>
      </c>
      <c r="C19" s="548">
        <f>TRADE!K13</f>
        <v>65000000</v>
      </c>
      <c r="D19" s="548">
        <f>TRADE!K259</f>
        <v>12873042</v>
      </c>
      <c r="E19" s="548">
        <f t="shared" si="0"/>
        <v>77873042</v>
      </c>
      <c r="F19" s="171">
        <v>77873042</v>
      </c>
      <c r="G19" s="547">
        <f t="shared" si="1"/>
        <v>0</v>
      </c>
    </row>
    <row r="20" spans="1:7" ht="15.75">
      <c r="A20" s="20">
        <v>19</v>
      </c>
      <c r="B20" s="36" t="s">
        <v>2535</v>
      </c>
      <c r="C20" s="95">
        <f>CULTURE!K13</f>
        <v>80000000</v>
      </c>
      <c r="D20" s="95">
        <f>CULTURE!K173</f>
        <v>87552345</v>
      </c>
      <c r="E20" s="95">
        <f t="shared" si="0"/>
        <v>167552345</v>
      </c>
      <c r="F20" s="171">
        <v>167552345</v>
      </c>
      <c r="G20" s="547">
        <f t="shared" si="1"/>
        <v>0</v>
      </c>
    </row>
    <row r="21" spans="1:7" ht="15.75">
      <c r="A21" s="36">
        <v>20</v>
      </c>
      <c r="B21" s="36" t="s">
        <v>105</v>
      </c>
      <c r="C21" s="95">
        <f>'KISII MUNICIPALITY'!K13</f>
        <v>91602484</v>
      </c>
      <c r="D21" s="95">
        <f>'KISII MUNICIPALITY'!K101</f>
        <v>12957337</v>
      </c>
      <c r="E21" s="95">
        <f t="shared" si="0"/>
        <v>104559821</v>
      </c>
      <c r="F21" s="171">
        <v>104559821</v>
      </c>
      <c r="G21" s="547">
        <f t="shared" si="1"/>
        <v>0</v>
      </c>
    </row>
    <row r="22" spans="1:7" ht="15.75">
      <c r="A22" s="20">
        <v>21</v>
      </c>
      <c r="B22" s="36" t="s">
        <v>196</v>
      </c>
      <c r="C22" s="95">
        <f>'OGEMBO MUNICIPALITY '!K13</f>
        <v>4300000</v>
      </c>
      <c r="D22" s="95">
        <f>'OGEMBO MUNICIPALITY '!K134</f>
        <v>10685175</v>
      </c>
      <c r="E22" s="95">
        <f t="shared" si="0"/>
        <v>14985175</v>
      </c>
      <c r="F22" s="171">
        <v>14985175</v>
      </c>
      <c r="G22" s="547">
        <f t="shared" si="1"/>
        <v>0</v>
      </c>
    </row>
    <row r="23" spans="1:7" ht="15.75">
      <c r="A23" s="36">
        <v>22</v>
      </c>
      <c r="B23" s="147" t="s">
        <v>180</v>
      </c>
      <c r="C23" s="551">
        <f>ASSEMBLY!H103</f>
        <v>652341142</v>
      </c>
      <c r="D23" s="551">
        <v>398802038</v>
      </c>
      <c r="E23" s="551">
        <f t="shared" si="0"/>
        <v>1051143180</v>
      </c>
      <c r="F23" s="171">
        <v>1051143180</v>
      </c>
      <c r="G23" s="547">
        <f t="shared" si="1"/>
        <v>0</v>
      </c>
    </row>
    <row r="24" spans="1:7" ht="15.75">
      <c r="A24" s="151"/>
      <c r="B24" s="151" t="s">
        <v>106</v>
      </c>
      <c r="C24" s="552">
        <f>SUM(C2:C23)</f>
        <v>7172301771</v>
      </c>
      <c r="D24" s="552" t="e">
        <f>SUM(D2:D23)</f>
        <v>#REF!</v>
      </c>
      <c r="E24" s="552" t="e">
        <f t="shared" si="0"/>
        <v>#REF!</v>
      </c>
    </row>
  </sheetData>
  <pageMargins left="0.7" right="0.7" top="0.75" bottom="0.75" header="0.3" footer="0.3"/>
  <pageSetup scale="66"/>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pageSetUpPr fitToPage="1"/>
  </sheetPr>
  <dimension ref="A1:V998"/>
  <sheetViews>
    <sheetView zoomScale="90" workbookViewId="0">
      <pane ySplit="2" topLeftCell="A33" activePane="bottomLeft" state="frozen"/>
      <selection pane="bottomLeft" activeCell="Q1" sqref="Q1:T1048576"/>
    </sheetView>
  </sheetViews>
  <sheetFormatPr defaultColWidth="14.42578125" defaultRowHeight="15" customHeight="1"/>
  <cols>
    <col min="1" max="1" width="11.28515625" style="553" customWidth="1"/>
    <col min="2" max="2" width="92.7109375" style="553" customWidth="1"/>
    <col min="3" max="5" width="14" style="553" hidden="1" customWidth="1"/>
    <col min="6" max="7" width="16.7109375" style="553" hidden="1" customWidth="1"/>
    <col min="8" max="8" width="16.140625" style="553" hidden="1" customWidth="1"/>
    <col min="9" max="9" width="12.5703125" style="553" hidden="1" customWidth="1"/>
    <col min="10" max="10" width="16.7109375" style="553" hidden="1" customWidth="1"/>
    <col min="11" max="11" width="5.140625" style="554" hidden="1" customWidth="1"/>
    <col min="12" max="12" width="4.28515625" style="554" hidden="1" customWidth="1"/>
    <col min="13" max="13" width="4.140625" style="554" hidden="1" customWidth="1"/>
    <col min="14" max="14" width="4.7109375" style="554" hidden="1" customWidth="1"/>
    <col min="15" max="15" width="21.140625" style="554" customWidth="1"/>
    <col min="16" max="16" width="20.85546875" style="555" customWidth="1"/>
    <col min="17" max="21" width="7.85546875" style="553" customWidth="1"/>
    <col min="22" max="22" width="0.42578125" style="553" customWidth="1"/>
    <col min="23" max="16384" width="14.42578125" style="553"/>
  </cols>
  <sheetData>
    <row r="1" spans="1:22" ht="15.75" customHeight="1">
      <c r="A1" s="1792" t="s">
        <v>2536</v>
      </c>
      <c r="B1" s="1793"/>
      <c r="C1" s="39"/>
      <c r="D1" s="39"/>
      <c r="E1" s="39"/>
      <c r="F1" s="39"/>
      <c r="G1" s="39"/>
      <c r="H1" s="39"/>
      <c r="I1" s="39"/>
      <c r="J1" s="39"/>
      <c r="K1" s="80"/>
      <c r="L1" s="80"/>
      <c r="M1" s="80"/>
      <c r="N1" s="80"/>
      <c r="O1" s="80"/>
      <c r="P1" s="556"/>
      <c r="Q1" s="557"/>
      <c r="R1" s="557"/>
      <c r="S1" s="557"/>
      <c r="T1" s="557"/>
      <c r="U1" s="557"/>
      <c r="V1" s="39"/>
    </row>
    <row r="2" spans="1:22" ht="61.5" customHeight="1">
      <c r="A2" s="1794" t="s">
        <v>2537</v>
      </c>
      <c r="B2" s="1795"/>
      <c r="C2" s="558" t="s">
        <v>217</v>
      </c>
      <c r="D2" s="558" t="s">
        <v>2538</v>
      </c>
      <c r="E2" s="558" t="s">
        <v>177</v>
      </c>
      <c r="F2" s="559" t="s">
        <v>218</v>
      </c>
      <c r="G2" s="560" t="s">
        <v>115</v>
      </c>
      <c r="H2" s="559" t="s">
        <v>2539</v>
      </c>
      <c r="I2" s="560" t="s">
        <v>115</v>
      </c>
      <c r="J2" s="560" t="s">
        <v>202</v>
      </c>
      <c r="K2" s="561" t="s">
        <v>114</v>
      </c>
      <c r="L2" s="561" t="s">
        <v>111</v>
      </c>
      <c r="M2" s="561" t="s">
        <v>116</v>
      </c>
      <c r="N2" s="561" t="s">
        <v>111</v>
      </c>
      <c r="O2" s="561" t="s">
        <v>117</v>
      </c>
      <c r="P2" s="562" t="s">
        <v>118</v>
      </c>
      <c r="Q2" s="557"/>
      <c r="R2" s="557"/>
      <c r="S2" s="557"/>
      <c r="T2" s="557"/>
      <c r="U2" s="557"/>
      <c r="V2" s="39"/>
    </row>
    <row r="3" spans="1:22" ht="15.75">
      <c r="A3" s="563">
        <v>10201</v>
      </c>
      <c r="B3" s="563" t="s">
        <v>2540</v>
      </c>
      <c r="C3" s="93"/>
      <c r="D3" s="93"/>
      <c r="E3" s="93"/>
      <c r="F3" s="564"/>
      <c r="G3" s="564"/>
      <c r="H3" s="564"/>
      <c r="I3" s="564"/>
      <c r="J3" s="564"/>
      <c r="K3" s="146"/>
      <c r="L3" s="146"/>
      <c r="M3" s="146"/>
      <c r="N3" s="146"/>
      <c r="O3" s="146"/>
      <c r="P3" s="565"/>
      <c r="Q3" s="557"/>
      <c r="R3" s="557"/>
      <c r="S3" s="557"/>
      <c r="T3" s="557"/>
      <c r="U3" s="557"/>
      <c r="V3" s="39"/>
    </row>
    <row r="4" spans="1:22" ht="15.75">
      <c r="A4" s="563">
        <v>2100000</v>
      </c>
      <c r="B4" s="563" t="s">
        <v>2541</v>
      </c>
      <c r="C4" s="93"/>
      <c r="D4" s="93"/>
      <c r="E4" s="93"/>
      <c r="F4" s="564"/>
      <c r="G4" s="564"/>
      <c r="H4" s="564"/>
      <c r="I4" s="564"/>
      <c r="J4" s="564"/>
      <c r="K4" s="146"/>
      <c r="L4" s="146"/>
      <c r="M4" s="146"/>
      <c r="N4" s="146"/>
      <c r="O4" s="146">
        <f>SUM(M4:N4)</f>
        <v>0</v>
      </c>
      <c r="P4" s="565"/>
      <c r="Q4" s="557"/>
      <c r="R4" s="557"/>
      <c r="S4" s="557"/>
      <c r="T4" s="557"/>
      <c r="U4" s="557"/>
      <c r="V4" s="39"/>
    </row>
    <row r="5" spans="1:22" ht="15.75" customHeight="1">
      <c r="A5" s="566"/>
      <c r="B5" s="176" t="s">
        <v>2542</v>
      </c>
      <c r="C5" s="93"/>
      <c r="D5" s="93"/>
      <c r="E5" s="93"/>
      <c r="F5" s="564"/>
      <c r="G5" s="564"/>
      <c r="H5" s="564"/>
      <c r="I5" s="564"/>
      <c r="J5" s="564"/>
      <c r="K5" s="146"/>
      <c r="L5" s="146"/>
      <c r="M5" s="146"/>
      <c r="N5" s="146"/>
      <c r="O5" s="146">
        <f t="shared" ref="O5:O6" si="0">SUM(M5:N5)</f>
        <v>0</v>
      </c>
      <c r="P5" s="565"/>
      <c r="Q5" s="557"/>
      <c r="R5" s="557"/>
      <c r="S5" s="557"/>
      <c r="T5" s="557"/>
      <c r="U5" s="557"/>
      <c r="V5" s="39"/>
    </row>
    <row r="6" spans="1:22" ht="15.75" customHeight="1">
      <c r="A6" s="36" t="s">
        <v>2543</v>
      </c>
      <c r="B6" s="36" t="s">
        <v>2544</v>
      </c>
      <c r="C6" s="183">
        <v>171102468</v>
      </c>
      <c r="D6" s="183"/>
      <c r="E6" s="183">
        <f t="shared" ref="E6:F6" si="1">SUM(C6:D6)</f>
        <v>171102468</v>
      </c>
      <c r="F6" s="567">
        <f t="shared" si="1"/>
        <v>171102468</v>
      </c>
      <c r="G6" s="567"/>
      <c r="H6" s="567">
        <f>F6+G6</f>
        <v>171102468</v>
      </c>
      <c r="I6" s="567"/>
      <c r="J6" s="567">
        <f>H6+I6</f>
        <v>171102468</v>
      </c>
      <c r="K6" s="146">
        <v>151102468</v>
      </c>
      <c r="L6" s="146">
        <v>-50000000</v>
      </c>
      <c r="M6" s="568">
        <f>SUM(K6:L6)</f>
        <v>101102468</v>
      </c>
      <c r="N6" s="568"/>
      <c r="O6" s="568">
        <f t="shared" si="0"/>
        <v>101102468</v>
      </c>
      <c r="P6" s="565">
        <f t="shared" ref="P6:P14" si="2">SUM(N6:O6)</f>
        <v>101102468</v>
      </c>
      <c r="Q6" s="557"/>
      <c r="R6" s="557"/>
      <c r="S6" s="557"/>
      <c r="T6" s="557"/>
      <c r="U6" s="557"/>
      <c r="V6" s="39"/>
    </row>
    <row r="7" spans="1:22" ht="15.75" customHeight="1">
      <c r="A7" s="569" t="s">
        <v>413</v>
      </c>
      <c r="B7" s="569"/>
      <c r="C7" s="570">
        <f t="shared" ref="C7:G7" si="3">SUM(C6)</f>
        <v>171102468</v>
      </c>
      <c r="D7" s="570">
        <f t="shared" si="3"/>
        <v>0</v>
      </c>
      <c r="E7" s="570">
        <f t="shared" si="3"/>
        <v>171102468</v>
      </c>
      <c r="F7" s="571">
        <f t="shared" si="3"/>
        <v>171102468</v>
      </c>
      <c r="G7" s="571">
        <f t="shared" si="3"/>
        <v>0</v>
      </c>
      <c r="H7" s="571">
        <f t="shared" ref="H7:H66" si="4">F7+G7</f>
        <v>171102468</v>
      </c>
      <c r="I7" s="571">
        <f t="shared" ref="I7" si="5">SUM(I6)</f>
        <v>0</v>
      </c>
      <c r="J7" s="571">
        <f t="shared" ref="J7:J30" si="6">H7+I7</f>
        <v>171102468</v>
      </c>
      <c r="K7" s="572">
        <f>SUM(K6)</f>
        <v>151102468</v>
      </c>
      <c r="L7" s="572">
        <f t="shared" ref="L7:P7" si="7">SUM(L6)</f>
        <v>-50000000</v>
      </c>
      <c r="M7" s="573">
        <f t="shared" si="7"/>
        <v>101102468</v>
      </c>
      <c r="N7" s="573">
        <f t="shared" si="7"/>
        <v>0</v>
      </c>
      <c r="O7" s="573">
        <f t="shared" si="7"/>
        <v>101102468</v>
      </c>
      <c r="P7" s="574">
        <f t="shared" si="7"/>
        <v>101102468</v>
      </c>
      <c r="Q7" s="557"/>
      <c r="R7" s="557"/>
      <c r="S7" s="557"/>
      <c r="T7" s="557"/>
      <c r="U7" s="557"/>
      <c r="V7" s="39"/>
    </row>
    <row r="8" spans="1:22" ht="15.75" customHeight="1">
      <c r="A8" s="36"/>
      <c r="B8" s="176" t="s">
        <v>2545</v>
      </c>
      <c r="C8" s="183"/>
      <c r="D8" s="183"/>
      <c r="E8" s="183"/>
      <c r="F8" s="567"/>
      <c r="G8" s="567"/>
      <c r="H8" s="567"/>
      <c r="I8" s="567"/>
      <c r="J8" s="567"/>
      <c r="K8" s="146"/>
      <c r="L8" s="146"/>
      <c r="M8" s="568"/>
      <c r="N8" s="568"/>
      <c r="O8" s="568"/>
      <c r="P8" s="565"/>
      <c r="Q8" s="557"/>
      <c r="R8" s="557"/>
      <c r="S8" s="557"/>
      <c r="T8" s="557"/>
      <c r="U8" s="557"/>
      <c r="V8" s="39"/>
    </row>
    <row r="9" spans="1:22" ht="15.75" customHeight="1">
      <c r="A9" s="36" t="s">
        <v>2546</v>
      </c>
      <c r="B9" s="36" t="s">
        <v>2547</v>
      </c>
      <c r="C9" s="183">
        <v>27731233</v>
      </c>
      <c r="D9" s="183"/>
      <c r="E9" s="183">
        <f t="shared" ref="E9:F9" si="8">SUM(C9:D9)</f>
        <v>27731233</v>
      </c>
      <c r="F9" s="567">
        <f t="shared" si="8"/>
        <v>27731233</v>
      </c>
      <c r="G9" s="567"/>
      <c r="H9" s="567">
        <f t="shared" si="4"/>
        <v>27731233</v>
      </c>
      <c r="I9" s="567"/>
      <c r="J9" s="567">
        <f t="shared" si="6"/>
        <v>27731233</v>
      </c>
      <c r="K9" s="146">
        <v>27731233</v>
      </c>
      <c r="L9" s="146"/>
      <c r="M9" s="568">
        <f t="shared" ref="M9:M14" si="9">SUM(K9:L9)</f>
        <v>27731233</v>
      </c>
      <c r="N9" s="568"/>
      <c r="O9" s="568">
        <f t="shared" ref="O9:O72" si="10">SUM(M9:N9)</f>
        <v>27731233</v>
      </c>
      <c r="P9" s="565">
        <f t="shared" si="2"/>
        <v>27731233</v>
      </c>
      <c r="Q9" s="557"/>
      <c r="R9" s="557"/>
      <c r="S9" s="557"/>
      <c r="T9" s="557"/>
      <c r="U9" s="557"/>
      <c r="V9" s="39"/>
    </row>
    <row r="10" spans="1:22" ht="15.75" customHeight="1">
      <c r="A10" s="36" t="s">
        <v>2548</v>
      </c>
      <c r="B10" s="36" t="s">
        <v>2549</v>
      </c>
      <c r="C10" s="183">
        <v>12494305</v>
      </c>
      <c r="D10" s="183"/>
      <c r="E10" s="183">
        <f t="shared" ref="E10:F10" si="11">SUM(C10:D10)</f>
        <v>12494305</v>
      </c>
      <c r="F10" s="567">
        <f t="shared" si="11"/>
        <v>12494305</v>
      </c>
      <c r="G10" s="567"/>
      <c r="H10" s="567">
        <f t="shared" si="4"/>
        <v>12494305</v>
      </c>
      <c r="I10" s="567"/>
      <c r="J10" s="567">
        <f t="shared" si="6"/>
        <v>12494305</v>
      </c>
      <c r="K10" s="146">
        <v>12494305</v>
      </c>
      <c r="L10" s="146"/>
      <c r="M10" s="568">
        <f t="shared" si="9"/>
        <v>12494305</v>
      </c>
      <c r="N10" s="568"/>
      <c r="O10" s="568">
        <f t="shared" si="10"/>
        <v>12494305</v>
      </c>
      <c r="P10" s="565">
        <f t="shared" si="2"/>
        <v>12494305</v>
      </c>
      <c r="Q10" s="557"/>
      <c r="R10" s="557"/>
      <c r="S10" s="557"/>
      <c r="T10" s="557"/>
      <c r="U10" s="557"/>
      <c r="V10" s="39"/>
    </row>
    <row r="11" spans="1:22" ht="15.75" customHeight="1">
      <c r="A11" s="36" t="s">
        <v>2550</v>
      </c>
      <c r="B11" s="36" t="s">
        <v>2551</v>
      </c>
      <c r="C11" s="183">
        <v>1181240</v>
      </c>
      <c r="D11" s="183"/>
      <c r="E11" s="183">
        <f t="shared" ref="E11:F11" si="12">SUM(C11:D11)</f>
        <v>1181240</v>
      </c>
      <c r="F11" s="567">
        <f t="shared" si="12"/>
        <v>1181240</v>
      </c>
      <c r="G11" s="567"/>
      <c r="H11" s="567">
        <f t="shared" si="4"/>
        <v>1181240</v>
      </c>
      <c r="I11" s="567"/>
      <c r="J11" s="567">
        <f t="shared" si="6"/>
        <v>1181240</v>
      </c>
      <c r="K11" s="146">
        <v>1181240</v>
      </c>
      <c r="L11" s="146"/>
      <c r="M11" s="568">
        <f t="shared" si="9"/>
        <v>1181240</v>
      </c>
      <c r="N11" s="568"/>
      <c r="O11" s="568">
        <f t="shared" si="10"/>
        <v>1181240</v>
      </c>
      <c r="P11" s="565">
        <f t="shared" si="2"/>
        <v>1181240</v>
      </c>
      <c r="Q11" s="557"/>
      <c r="R11" s="557"/>
      <c r="S11" s="557"/>
      <c r="T11" s="557"/>
      <c r="U11" s="557"/>
      <c r="V11" s="39"/>
    </row>
    <row r="12" spans="1:22" ht="15.75" customHeight="1">
      <c r="A12" s="36" t="s">
        <v>2552</v>
      </c>
      <c r="B12" s="36" t="s">
        <v>2553</v>
      </c>
      <c r="C12" s="183">
        <v>408113</v>
      </c>
      <c r="D12" s="183"/>
      <c r="E12" s="183">
        <f t="shared" ref="E12:F12" si="13">SUM(C12:D12)</f>
        <v>408113</v>
      </c>
      <c r="F12" s="567">
        <f t="shared" si="13"/>
        <v>408113</v>
      </c>
      <c r="G12" s="567"/>
      <c r="H12" s="567">
        <f t="shared" si="4"/>
        <v>408113</v>
      </c>
      <c r="I12" s="567"/>
      <c r="J12" s="567">
        <f t="shared" si="6"/>
        <v>408113</v>
      </c>
      <c r="K12" s="146">
        <v>408113</v>
      </c>
      <c r="L12" s="146"/>
      <c r="M12" s="568">
        <f t="shared" si="9"/>
        <v>408113</v>
      </c>
      <c r="N12" s="568"/>
      <c r="O12" s="568">
        <f t="shared" si="10"/>
        <v>408113</v>
      </c>
      <c r="P12" s="565">
        <f t="shared" si="2"/>
        <v>408113</v>
      </c>
      <c r="Q12" s="557"/>
      <c r="R12" s="557"/>
      <c r="S12" s="557"/>
      <c r="T12" s="557"/>
      <c r="U12" s="557"/>
      <c r="V12" s="39"/>
    </row>
    <row r="13" spans="1:22" ht="15.75" customHeight="1">
      <c r="A13" s="103">
        <v>2110502</v>
      </c>
      <c r="B13" s="36" t="s">
        <v>2554</v>
      </c>
      <c r="C13" s="183">
        <v>1960000</v>
      </c>
      <c r="D13" s="183"/>
      <c r="E13" s="183">
        <f t="shared" ref="E13:F13" si="14">SUM(C13:D13)</f>
        <v>1960000</v>
      </c>
      <c r="F13" s="567">
        <f t="shared" si="14"/>
        <v>1960000</v>
      </c>
      <c r="G13" s="567"/>
      <c r="H13" s="567">
        <f t="shared" si="4"/>
        <v>1960000</v>
      </c>
      <c r="I13" s="567"/>
      <c r="J13" s="567">
        <f t="shared" si="6"/>
        <v>1960000</v>
      </c>
      <c r="K13" s="146">
        <v>1960000</v>
      </c>
      <c r="L13" s="146"/>
      <c r="M13" s="568">
        <f t="shared" si="9"/>
        <v>1960000</v>
      </c>
      <c r="N13" s="568"/>
      <c r="O13" s="568">
        <f t="shared" si="10"/>
        <v>1960000</v>
      </c>
      <c r="P13" s="565">
        <f t="shared" si="2"/>
        <v>1960000</v>
      </c>
      <c r="Q13" s="557"/>
      <c r="R13" s="557"/>
      <c r="S13" s="557"/>
      <c r="T13" s="557"/>
      <c r="U13" s="557"/>
      <c r="V13" s="39"/>
    </row>
    <row r="14" spans="1:22" ht="15.75" customHeight="1">
      <c r="A14" s="36" t="s">
        <v>2555</v>
      </c>
      <c r="B14" s="36" t="s">
        <v>2556</v>
      </c>
      <c r="C14" s="183">
        <v>35122641</v>
      </c>
      <c r="D14" s="183"/>
      <c r="E14" s="183">
        <f t="shared" ref="E14:F14" si="15">SUM(C14:D14)</f>
        <v>35122641</v>
      </c>
      <c r="F14" s="567">
        <f t="shared" si="15"/>
        <v>35122641</v>
      </c>
      <c r="G14" s="567"/>
      <c r="H14" s="567">
        <f t="shared" si="4"/>
        <v>35122641</v>
      </c>
      <c r="I14" s="567"/>
      <c r="J14" s="567">
        <f t="shared" si="6"/>
        <v>35122641</v>
      </c>
      <c r="K14" s="146">
        <v>25122641</v>
      </c>
      <c r="L14" s="146"/>
      <c r="M14" s="568">
        <f t="shared" si="9"/>
        <v>25122641</v>
      </c>
      <c r="N14" s="568"/>
      <c r="O14" s="568">
        <f t="shared" si="10"/>
        <v>25122641</v>
      </c>
      <c r="P14" s="565">
        <f t="shared" si="2"/>
        <v>25122641</v>
      </c>
      <c r="Q14" s="557"/>
      <c r="R14" s="557"/>
      <c r="S14" s="557"/>
      <c r="T14" s="557"/>
      <c r="U14" s="557"/>
      <c r="V14" s="39"/>
    </row>
    <row r="15" spans="1:22" ht="15.75" customHeight="1">
      <c r="A15" s="569" t="s">
        <v>413</v>
      </c>
      <c r="B15" s="569"/>
      <c r="C15" s="570">
        <f t="shared" ref="C15:G15" si="16">SUM(C9:C14)</f>
        <v>78897532</v>
      </c>
      <c r="D15" s="570">
        <f t="shared" si="16"/>
        <v>0</v>
      </c>
      <c r="E15" s="570">
        <f t="shared" si="16"/>
        <v>78897532</v>
      </c>
      <c r="F15" s="571">
        <f t="shared" si="16"/>
        <v>78897532</v>
      </c>
      <c r="G15" s="571">
        <f t="shared" si="16"/>
        <v>0</v>
      </c>
      <c r="H15" s="571">
        <f t="shared" si="4"/>
        <v>78897532</v>
      </c>
      <c r="I15" s="571">
        <f t="shared" ref="I15" si="17">SUM(I9:I14)</f>
        <v>0</v>
      </c>
      <c r="J15" s="571">
        <f t="shared" si="6"/>
        <v>78897532</v>
      </c>
      <c r="K15" s="572">
        <f>SUM(K8:K14)</f>
        <v>68897532</v>
      </c>
      <c r="L15" s="572">
        <f t="shared" ref="L15:M15" si="18">SUM(L8:L14)</f>
        <v>0</v>
      </c>
      <c r="M15" s="573">
        <f t="shared" si="18"/>
        <v>68897532</v>
      </c>
      <c r="N15" s="573">
        <f>SUM(N9:N14)</f>
        <v>0</v>
      </c>
      <c r="O15" s="573">
        <f t="shared" si="10"/>
        <v>68897532</v>
      </c>
      <c r="P15" s="574">
        <f>SUM(P8:P14)</f>
        <v>68897532</v>
      </c>
      <c r="Q15" s="557"/>
      <c r="R15" s="557"/>
      <c r="S15" s="557"/>
      <c r="T15" s="557"/>
      <c r="U15" s="557"/>
      <c r="V15" s="39"/>
    </row>
    <row r="16" spans="1:22" ht="15.75" customHeight="1">
      <c r="A16" s="575" t="s">
        <v>2557</v>
      </c>
      <c r="B16" s="575"/>
      <c r="C16" s="576">
        <f t="shared" ref="C16:G16" si="19">C7+C15</f>
        <v>250000000</v>
      </c>
      <c r="D16" s="576">
        <f t="shared" si="19"/>
        <v>0</v>
      </c>
      <c r="E16" s="576">
        <f t="shared" si="19"/>
        <v>250000000</v>
      </c>
      <c r="F16" s="577">
        <f t="shared" si="19"/>
        <v>250000000</v>
      </c>
      <c r="G16" s="577">
        <f t="shared" si="19"/>
        <v>0</v>
      </c>
      <c r="H16" s="577">
        <f t="shared" si="4"/>
        <v>250000000</v>
      </c>
      <c r="I16" s="577">
        <f t="shared" ref="I16" si="20">I7+I15</f>
        <v>0</v>
      </c>
      <c r="J16" s="577">
        <f t="shared" si="6"/>
        <v>250000000</v>
      </c>
      <c r="K16" s="578">
        <f>K15+K7</f>
        <v>220000000</v>
      </c>
      <c r="L16" s="578">
        <f t="shared" ref="L16:N16" si="21">L15+L7</f>
        <v>-50000000</v>
      </c>
      <c r="M16" s="579">
        <f t="shared" si="21"/>
        <v>170000000</v>
      </c>
      <c r="N16" s="579">
        <f t="shared" si="21"/>
        <v>0</v>
      </c>
      <c r="O16" s="579">
        <f t="shared" si="10"/>
        <v>170000000</v>
      </c>
      <c r="P16" s="580">
        <f>P15+P7</f>
        <v>170000000</v>
      </c>
      <c r="Q16" s="557"/>
      <c r="R16" s="557"/>
      <c r="S16" s="557"/>
      <c r="T16" s="557"/>
      <c r="U16" s="557"/>
      <c r="V16" s="39"/>
    </row>
    <row r="17" spans="1:22" ht="15.75" customHeight="1">
      <c r="A17" s="563">
        <v>2200000</v>
      </c>
      <c r="B17" s="581" t="s">
        <v>2558</v>
      </c>
      <c r="C17" s="93"/>
      <c r="D17" s="93"/>
      <c r="E17" s="183"/>
      <c r="F17" s="582"/>
      <c r="G17" s="582"/>
      <c r="H17" s="582"/>
      <c r="I17" s="582"/>
      <c r="J17" s="582"/>
      <c r="K17" s="583"/>
      <c r="L17" s="583"/>
      <c r="M17" s="584"/>
      <c r="N17" s="584"/>
      <c r="O17" s="584">
        <f t="shared" si="10"/>
        <v>0</v>
      </c>
      <c r="P17" s="585"/>
      <c r="Q17" s="557"/>
      <c r="R17" s="557"/>
      <c r="S17" s="557"/>
      <c r="T17" s="557"/>
      <c r="U17" s="557"/>
      <c r="V17" s="39"/>
    </row>
    <row r="18" spans="1:22" ht="15.75" customHeight="1">
      <c r="A18" s="36"/>
      <c r="B18" s="176" t="s">
        <v>2559</v>
      </c>
      <c r="C18" s="93"/>
      <c r="D18" s="93"/>
      <c r="E18" s="183"/>
      <c r="F18" s="582"/>
      <c r="G18" s="582"/>
      <c r="H18" s="582"/>
      <c r="I18" s="582"/>
      <c r="J18" s="582"/>
      <c r="K18" s="583"/>
      <c r="L18" s="583"/>
      <c r="M18" s="584"/>
      <c r="N18" s="584"/>
      <c r="O18" s="584">
        <f t="shared" si="10"/>
        <v>0</v>
      </c>
      <c r="P18" s="585"/>
      <c r="Q18" s="557"/>
      <c r="R18" s="557"/>
      <c r="S18" s="557"/>
      <c r="T18" s="557"/>
      <c r="U18" s="557"/>
      <c r="V18" s="39"/>
    </row>
    <row r="19" spans="1:22" ht="15.75" customHeight="1">
      <c r="A19" s="36" t="s">
        <v>2560</v>
      </c>
      <c r="B19" s="36" t="s">
        <v>2561</v>
      </c>
      <c r="C19" s="586">
        <v>6000000</v>
      </c>
      <c r="D19" s="586">
        <v>1500000</v>
      </c>
      <c r="E19" s="183">
        <f t="shared" ref="E19:E20" si="22">SUM(C19:D19)</f>
        <v>7500000</v>
      </c>
      <c r="F19" s="582">
        <v>6000000</v>
      </c>
      <c r="G19" s="582"/>
      <c r="H19" s="582">
        <f t="shared" si="4"/>
        <v>6000000</v>
      </c>
      <c r="I19" s="582"/>
      <c r="J19" s="582">
        <f t="shared" si="6"/>
        <v>6000000</v>
      </c>
      <c r="K19" s="583">
        <v>6000000</v>
      </c>
      <c r="L19" s="583"/>
      <c r="M19" s="584">
        <f t="shared" ref="M19:M20" si="23">SUM(K19:L19)</f>
        <v>6000000</v>
      </c>
      <c r="N19" s="584"/>
      <c r="O19" s="584">
        <f t="shared" si="10"/>
        <v>6000000</v>
      </c>
      <c r="P19" s="585">
        <v>2000000</v>
      </c>
      <c r="Q19" s="557"/>
      <c r="R19" s="557"/>
      <c r="S19" s="557"/>
      <c r="T19" s="557"/>
      <c r="U19" s="557"/>
      <c r="V19" s="39"/>
    </row>
    <row r="20" spans="1:22" ht="15.75" customHeight="1">
      <c r="A20" s="36" t="s">
        <v>2562</v>
      </c>
      <c r="B20" s="36" t="s">
        <v>2563</v>
      </c>
      <c r="C20" s="586">
        <v>2000000</v>
      </c>
      <c r="D20" s="586"/>
      <c r="E20" s="183">
        <f t="shared" si="22"/>
        <v>2000000</v>
      </c>
      <c r="F20" s="582">
        <v>2000000</v>
      </c>
      <c r="G20" s="582"/>
      <c r="H20" s="582">
        <f t="shared" si="4"/>
        <v>2000000</v>
      </c>
      <c r="I20" s="582"/>
      <c r="J20" s="582">
        <f t="shared" si="6"/>
        <v>2000000</v>
      </c>
      <c r="K20" s="583">
        <v>2000000</v>
      </c>
      <c r="L20" s="583"/>
      <c r="M20" s="584">
        <f t="shared" si="23"/>
        <v>2000000</v>
      </c>
      <c r="N20" s="584"/>
      <c r="O20" s="584">
        <f t="shared" si="10"/>
        <v>2000000</v>
      </c>
      <c r="P20" s="585">
        <v>2000000</v>
      </c>
      <c r="Q20" s="557"/>
      <c r="R20" s="557"/>
      <c r="S20" s="557"/>
      <c r="T20" s="557"/>
      <c r="U20" s="557"/>
      <c r="V20" s="39"/>
    </row>
    <row r="21" spans="1:22" ht="15.75" customHeight="1">
      <c r="A21" s="569" t="s">
        <v>413</v>
      </c>
      <c r="B21" s="569"/>
      <c r="C21" s="570">
        <f t="shared" ref="C21:G21" si="24">SUM(C19:C20)</f>
        <v>8000000</v>
      </c>
      <c r="D21" s="570">
        <f t="shared" si="24"/>
        <v>1500000</v>
      </c>
      <c r="E21" s="570">
        <f t="shared" si="24"/>
        <v>9500000</v>
      </c>
      <c r="F21" s="571">
        <f t="shared" si="24"/>
        <v>8000000</v>
      </c>
      <c r="G21" s="571">
        <f t="shared" si="24"/>
        <v>0</v>
      </c>
      <c r="H21" s="571">
        <f t="shared" si="4"/>
        <v>8000000</v>
      </c>
      <c r="I21" s="571">
        <f t="shared" ref="I21" si="25">SUM(I19:I20)</f>
        <v>0</v>
      </c>
      <c r="J21" s="571">
        <f t="shared" si="6"/>
        <v>8000000</v>
      </c>
      <c r="K21" s="572">
        <f>SUM(K19:K20)</f>
        <v>8000000</v>
      </c>
      <c r="L21" s="572">
        <f t="shared" ref="L21:M21" si="26">SUM(L19:L20)</f>
        <v>0</v>
      </c>
      <c r="M21" s="573">
        <f t="shared" si="26"/>
        <v>8000000</v>
      </c>
      <c r="N21" s="573">
        <f t="shared" ref="N21" si="27">SUM(N19:N20)</f>
        <v>0</v>
      </c>
      <c r="O21" s="573">
        <f t="shared" si="10"/>
        <v>8000000</v>
      </c>
      <c r="P21" s="574">
        <f>SUM(P19:P20)</f>
        <v>4000000</v>
      </c>
      <c r="Q21" s="557"/>
      <c r="R21" s="557"/>
      <c r="S21" s="557"/>
      <c r="T21" s="557"/>
      <c r="U21" s="557"/>
      <c r="V21" s="39"/>
    </row>
    <row r="22" spans="1:22" ht="15.75" customHeight="1">
      <c r="A22" s="36"/>
      <c r="B22" s="176" t="s">
        <v>2564</v>
      </c>
      <c r="C22" s="93"/>
      <c r="D22" s="93"/>
      <c r="E22" s="183"/>
      <c r="F22" s="582"/>
      <c r="G22" s="582"/>
      <c r="H22" s="582"/>
      <c r="I22" s="582"/>
      <c r="J22" s="582"/>
      <c r="K22" s="583"/>
      <c r="L22" s="583"/>
      <c r="M22" s="584"/>
      <c r="N22" s="584"/>
      <c r="O22" s="584">
        <f t="shared" si="10"/>
        <v>0</v>
      </c>
      <c r="P22" s="585"/>
      <c r="Q22" s="557"/>
      <c r="R22" s="557"/>
      <c r="S22" s="557"/>
      <c r="T22" s="557"/>
      <c r="U22" s="557"/>
      <c r="V22" s="39"/>
    </row>
    <row r="23" spans="1:22" ht="15.75" customHeight="1">
      <c r="A23" s="36" t="s">
        <v>2565</v>
      </c>
      <c r="B23" s="36" t="s">
        <v>2566</v>
      </c>
      <c r="C23" s="587">
        <v>50000</v>
      </c>
      <c r="D23" s="587"/>
      <c r="E23" s="183">
        <f t="shared" ref="E23:E24" si="28">SUM(C23:D23)</f>
        <v>50000</v>
      </c>
      <c r="F23" s="582">
        <v>50000</v>
      </c>
      <c r="G23" s="582"/>
      <c r="H23" s="582">
        <f t="shared" si="4"/>
        <v>50000</v>
      </c>
      <c r="I23" s="582"/>
      <c r="J23" s="582">
        <f t="shared" si="6"/>
        <v>50000</v>
      </c>
      <c r="K23" s="583">
        <v>50000</v>
      </c>
      <c r="L23" s="583"/>
      <c r="M23" s="584">
        <f t="shared" ref="M23:N80" si="29">SUM(K23:L23)</f>
        <v>50000</v>
      </c>
      <c r="N23" s="584"/>
      <c r="O23" s="584">
        <f t="shared" si="10"/>
        <v>50000</v>
      </c>
      <c r="P23" s="585">
        <v>50000</v>
      </c>
      <c r="Q23" s="557"/>
      <c r="R23" s="557"/>
      <c r="S23" s="557"/>
      <c r="T23" s="557"/>
      <c r="U23" s="557"/>
      <c r="V23" s="39"/>
    </row>
    <row r="24" spans="1:22" ht="15.75" customHeight="1">
      <c r="A24" s="36" t="s">
        <v>2567</v>
      </c>
      <c r="B24" s="36" t="s">
        <v>2568</v>
      </c>
      <c r="C24" s="587">
        <v>200000</v>
      </c>
      <c r="D24" s="587"/>
      <c r="E24" s="183">
        <f t="shared" si="28"/>
        <v>200000</v>
      </c>
      <c r="F24" s="582">
        <v>200000</v>
      </c>
      <c r="G24" s="582"/>
      <c r="H24" s="582">
        <f t="shared" si="4"/>
        <v>200000</v>
      </c>
      <c r="I24" s="582"/>
      <c r="J24" s="582">
        <f t="shared" si="6"/>
        <v>200000</v>
      </c>
      <c r="K24" s="583">
        <v>50000</v>
      </c>
      <c r="L24" s="583"/>
      <c r="M24" s="584">
        <f t="shared" si="29"/>
        <v>50000</v>
      </c>
      <c r="N24" s="584"/>
      <c r="O24" s="584">
        <f t="shared" si="10"/>
        <v>50000</v>
      </c>
      <c r="P24" s="585">
        <v>50000</v>
      </c>
      <c r="Q24" s="557"/>
      <c r="R24" s="557"/>
      <c r="S24" s="557"/>
      <c r="T24" s="557"/>
      <c r="U24" s="557"/>
      <c r="V24" s="39"/>
    </row>
    <row r="25" spans="1:22" ht="15.75" customHeight="1">
      <c r="A25" s="569" t="s">
        <v>413</v>
      </c>
      <c r="B25" s="569"/>
      <c r="C25" s="570">
        <f t="shared" ref="C25:G25" si="30">SUM(C23:C24)</f>
        <v>250000</v>
      </c>
      <c r="D25" s="570">
        <f t="shared" si="30"/>
        <v>0</v>
      </c>
      <c r="E25" s="570">
        <f t="shared" si="30"/>
        <v>250000</v>
      </c>
      <c r="F25" s="571">
        <f t="shared" si="30"/>
        <v>250000</v>
      </c>
      <c r="G25" s="571">
        <f t="shared" si="30"/>
        <v>0</v>
      </c>
      <c r="H25" s="571">
        <f t="shared" si="4"/>
        <v>250000</v>
      </c>
      <c r="I25" s="571">
        <f t="shared" ref="I25" si="31">SUM(I23:I24)</f>
        <v>0</v>
      </c>
      <c r="J25" s="571">
        <f t="shared" si="6"/>
        <v>250000</v>
      </c>
      <c r="K25" s="572">
        <f>SUM(K22:K24)</f>
        <v>100000</v>
      </c>
      <c r="L25" s="572">
        <f>SUM(L22:L24)</f>
        <v>0</v>
      </c>
      <c r="M25" s="573">
        <f t="shared" si="29"/>
        <v>100000</v>
      </c>
      <c r="N25" s="573">
        <f>SUM(N23:N24)</f>
        <v>0</v>
      </c>
      <c r="O25" s="573">
        <f t="shared" si="10"/>
        <v>100000</v>
      </c>
      <c r="P25" s="574">
        <f>SUM(P23:P24)</f>
        <v>100000</v>
      </c>
      <c r="Q25" s="557"/>
      <c r="R25" s="557"/>
      <c r="S25" s="557"/>
      <c r="T25" s="557"/>
      <c r="U25" s="557"/>
      <c r="V25" s="39"/>
    </row>
    <row r="26" spans="1:22" ht="15.75" customHeight="1">
      <c r="A26" s="36"/>
      <c r="B26" s="176" t="s">
        <v>2569</v>
      </c>
      <c r="C26" s="93"/>
      <c r="D26" s="93"/>
      <c r="E26" s="183"/>
      <c r="F26" s="582"/>
      <c r="G26" s="582"/>
      <c r="H26" s="582"/>
      <c r="I26" s="582"/>
      <c r="J26" s="582"/>
      <c r="K26" s="583"/>
      <c r="L26" s="583"/>
      <c r="M26" s="584">
        <f t="shared" si="29"/>
        <v>0</v>
      </c>
      <c r="N26" s="584"/>
      <c r="O26" s="584">
        <f t="shared" si="10"/>
        <v>0</v>
      </c>
      <c r="P26" s="585">
        <f>SUM(N26:O26)</f>
        <v>0</v>
      </c>
      <c r="Q26" s="557"/>
      <c r="R26" s="557"/>
      <c r="S26" s="557"/>
      <c r="T26" s="557"/>
      <c r="U26" s="557"/>
      <c r="V26" s="39"/>
    </row>
    <row r="27" spans="1:22" ht="15.75" customHeight="1">
      <c r="A27" s="36">
        <v>2210301</v>
      </c>
      <c r="B27" s="36" t="s">
        <v>2570</v>
      </c>
      <c r="C27" s="587">
        <v>500000</v>
      </c>
      <c r="D27" s="587"/>
      <c r="E27" s="183">
        <f t="shared" ref="E27:E30" si="32">SUM(C27:D27)</f>
        <v>500000</v>
      </c>
      <c r="F27" s="582">
        <v>200000</v>
      </c>
      <c r="G27" s="582">
        <v>-180000</v>
      </c>
      <c r="H27" s="582">
        <f t="shared" si="4"/>
        <v>20000</v>
      </c>
      <c r="I27" s="582"/>
      <c r="J27" s="582">
        <f t="shared" si="6"/>
        <v>20000</v>
      </c>
      <c r="K27" s="583">
        <v>200000</v>
      </c>
      <c r="L27" s="583"/>
      <c r="M27" s="584">
        <f t="shared" si="29"/>
        <v>200000</v>
      </c>
      <c r="N27" s="584"/>
      <c r="O27" s="584">
        <f t="shared" si="10"/>
        <v>200000</v>
      </c>
      <c r="P27" s="585">
        <v>200000</v>
      </c>
      <c r="Q27" s="557"/>
      <c r="R27" s="557"/>
      <c r="S27" s="557"/>
      <c r="T27" s="557"/>
      <c r="U27" s="557"/>
      <c r="V27" s="39"/>
    </row>
    <row r="28" spans="1:22" ht="15.75" customHeight="1">
      <c r="A28" s="36" t="s">
        <v>2571</v>
      </c>
      <c r="B28" s="36" t="s">
        <v>2572</v>
      </c>
      <c r="C28" s="587">
        <v>4100000</v>
      </c>
      <c r="D28" s="587"/>
      <c r="E28" s="183">
        <f t="shared" si="32"/>
        <v>4100000</v>
      </c>
      <c r="F28" s="582">
        <v>5000000</v>
      </c>
      <c r="G28" s="582"/>
      <c r="H28" s="582">
        <f t="shared" si="4"/>
        <v>5000000</v>
      </c>
      <c r="I28" s="582"/>
      <c r="J28" s="582">
        <f t="shared" si="6"/>
        <v>5000000</v>
      </c>
      <c r="K28" s="583">
        <v>6000000</v>
      </c>
      <c r="L28" s="583"/>
      <c r="M28" s="584">
        <f t="shared" si="29"/>
        <v>6000000</v>
      </c>
      <c r="N28" s="584"/>
      <c r="O28" s="584">
        <f t="shared" si="10"/>
        <v>6000000</v>
      </c>
      <c r="P28" s="585">
        <v>2000000</v>
      </c>
      <c r="Q28" s="557"/>
      <c r="R28" s="557"/>
      <c r="S28" s="557"/>
      <c r="T28" s="557"/>
      <c r="U28" s="557"/>
      <c r="V28" s="39"/>
    </row>
    <row r="29" spans="1:22" ht="15.75" customHeight="1">
      <c r="A29" s="36" t="s">
        <v>2573</v>
      </c>
      <c r="B29" s="36" t="s">
        <v>2574</v>
      </c>
      <c r="C29" s="587">
        <v>11000000</v>
      </c>
      <c r="D29" s="587"/>
      <c r="E29" s="183">
        <f t="shared" si="32"/>
        <v>11000000</v>
      </c>
      <c r="F29" s="582">
        <v>6000000</v>
      </c>
      <c r="G29" s="582"/>
      <c r="H29" s="582">
        <f t="shared" si="4"/>
        <v>6000000</v>
      </c>
      <c r="I29" s="582"/>
      <c r="J29" s="582">
        <f t="shared" si="6"/>
        <v>6000000</v>
      </c>
      <c r="K29" s="583">
        <v>6000000</v>
      </c>
      <c r="L29" s="583"/>
      <c r="M29" s="584">
        <f t="shared" si="29"/>
        <v>6000000</v>
      </c>
      <c r="N29" s="584"/>
      <c r="O29" s="584">
        <f t="shared" si="10"/>
        <v>6000000</v>
      </c>
      <c r="P29" s="585">
        <v>2000000</v>
      </c>
      <c r="Q29" s="557"/>
      <c r="R29" s="557"/>
      <c r="S29" s="557"/>
      <c r="T29" s="557"/>
      <c r="U29" s="557"/>
      <c r="V29" s="39"/>
    </row>
    <row r="30" spans="1:22" ht="15.75" customHeight="1">
      <c r="A30" s="36" t="s">
        <v>2575</v>
      </c>
      <c r="B30" s="36" t="s">
        <v>2576</v>
      </c>
      <c r="C30" s="587">
        <v>100000</v>
      </c>
      <c r="D30" s="587"/>
      <c r="E30" s="183">
        <f t="shared" si="32"/>
        <v>100000</v>
      </c>
      <c r="F30" s="582">
        <v>50000</v>
      </c>
      <c r="G30" s="582"/>
      <c r="H30" s="582">
        <f t="shared" si="4"/>
        <v>50000</v>
      </c>
      <c r="I30" s="582"/>
      <c r="J30" s="582">
        <f t="shared" si="6"/>
        <v>50000</v>
      </c>
      <c r="K30" s="583"/>
      <c r="L30" s="583"/>
      <c r="M30" s="584">
        <f t="shared" si="29"/>
        <v>0</v>
      </c>
      <c r="N30" s="584"/>
      <c r="O30" s="584">
        <f t="shared" si="10"/>
        <v>0</v>
      </c>
      <c r="P30" s="585">
        <v>200000</v>
      </c>
      <c r="Q30" s="557"/>
      <c r="R30" s="557"/>
      <c r="S30" s="557"/>
      <c r="T30" s="557"/>
      <c r="U30" s="557"/>
      <c r="V30" s="39"/>
    </row>
    <row r="31" spans="1:22" ht="15.75" customHeight="1">
      <c r="A31" s="569" t="s">
        <v>413</v>
      </c>
      <c r="B31" s="569"/>
      <c r="C31" s="570">
        <f t="shared" ref="C31:H31" si="33">SUM(C27:C30)</f>
        <v>15700000</v>
      </c>
      <c r="D31" s="570">
        <f t="shared" si="33"/>
        <v>0</v>
      </c>
      <c r="E31" s="570">
        <f t="shared" si="33"/>
        <v>15700000</v>
      </c>
      <c r="F31" s="571">
        <f t="shared" si="33"/>
        <v>11250000</v>
      </c>
      <c r="G31" s="571">
        <f t="shared" si="33"/>
        <v>-180000</v>
      </c>
      <c r="H31" s="571">
        <f t="shared" si="33"/>
        <v>11070000</v>
      </c>
      <c r="I31" s="571">
        <f t="shared" ref="I31:L31" si="34">SUM(I27:I30)</f>
        <v>0</v>
      </c>
      <c r="J31" s="571">
        <f t="shared" si="34"/>
        <v>11070000</v>
      </c>
      <c r="K31" s="572">
        <f t="shared" si="34"/>
        <v>12200000</v>
      </c>
      <c r="L31" s="572">
        <f t="shared" si="34"/>
        <v>0</v>
      </c>
      <c r="M31" s="573">
        <f t="shared" si="29"/>
        <v>12200000</v>
      </c>
      <c r="N31" s="573">
        <f>SUM(N27:N30)</f>
        <v>0</v>
      </c>
      <c r="O31" s="573">
        <f t="shared" si="10"/>
        <v>12200000</v>
      </c>
      <c r="P31" s="574">
        <f>SUM(P27:P30)</f>
        <v>4400000</v>
      </c>
      <c r="Q31" s="557"/>
      <c r="R31" s="557"/>
      <c r="S31" s="557"/>
      <c r="T31" s="557"/>
      <c r="U31" s="557"/>
      <c r="V31" s="39"/>
    </row>
    <row r="32" spans="1:22" ht="15.75" customHeight="1">
      <c r="A32" s="36"/>
      <c r="B32" s="176" t="s">
        <v>2577</v>
      </c>
      <c r="C32" s="93"/>
      <c r="D32" s="93"/>
      <c r="E32" s="183"/>
      <c r="F32" s="582"/>
      <c r="G32" s="582"/>
      <c r="H32" s="582"/>
      <c r="I32" s="582"/>
      <c r="J32" s="582"/>
      <c r="K32" s="583"/>
      <c r="L32" s="583"/>
      <c r="M32" s="584">
        <f t="shared" si="29"/>
        <v>0</v>
      </c>
      <c r="N32" s="584"/>
      <c r="O32" s="584">
        <f t="shared" si="10"/>
        <v>0</v>
      </c>
      <c r="P32" s="585"/>
      <c r="Q32" s="557"/>
      <c r="R32" s="557"/>
      <c r="S32" s="557"/>
      <c r="T32" s="557"/>
      <c r="U32" s="557"/>
      <c r="V32" s="39"/>
    </row>
    <row r="33" spans="1:22" ht="15.75" customHeight="1">
      <c r="A33" s="36">
        <v>2210401</v>
      </c>
      <c r="B33" s="36" t="s">
        <v>2578</v>
      </c>
      <c r="C33" s="587">
        <v>3000000</v>
      </c>
      <c r="D33" s="587">
        <v>-2000000</v>
      </c>
      <c r="E33" s="183">
        <f t="shared" ref="E33:E36" si="35">SUM(C33:D33)</f>
        <v>1000000</v>
      </c>
      <c r="F33" s="582">
        <v>2000000</v>
      </c>
      <c r="G33" s="582">
        <v>-2000000</v>
      </c>
      <c r="H33" s="582">
        <f t="shared" si="4"/>
        <v>0</v>
      </c>
      <c r="I33" s="582"/>
      <c r="J33" s="582"/>
      <c r="K33" s="583"/>
      <c r="L33" s="583"/>
      <c r="M33" s="584">
        <f t="shared" si="29"/>
        <v>0</v>
      </c>
      <c r="N33" s="584"/>
      <c r="O33" s="584">
        <f t="shared" si="10"/>
        <v>0</v>
      </c>
      <c r="P33" s="585"/>
      <c r="Q33" s="557"/>
      <c r="R33" s="557"/>
      <c r="S33" s="557"/>
      <c r="T33" s="557"/>
      <c r="U33" s="557"/>
      <c r="V33" s="39"/>
    </row>
    <row r="34" spans="1:22" ht="15.75" customHeight="1">
      <c r="A34" s="36" t="s">
        <v>2579</v>
      </c>
      <c r="B34" s="36" t="s">
        <v>2580</v>
      </c>
      <c r="C34" s="587">
        <v>1300000</v>
      </c>
      <c r="D34" s="587">
        <v>-1300000</v>
      </c>
      <c r="E34" s="183">
        <f t="shared" si="35"/>
        <v>0</v>
      </c>
      <c r="F34" s="582">
        <v>2000000</v>
      </c>
      <c r="G34" s="582">
        <v>-2000000</v>
      </c>
      <c r="H34" s="582">
        <f t="shared" si="4"/>
        <v>0</v>
      </c>
      <c r="I34" s="582"/>
      <c r="J34" s="582">
        <f t="shared" ref="J34" si="36">H34+I34</f>
        <v>0</v>
      </c>
      <c r="K34" s="583"/>
      <c r="L34" s="583"/>
      <c r="M34" s="584">
        <f t="shared" si="29"/>
        <v>0</v>
      </c>
      <c r="N34" s="584"/>
      <c r="O34" s="584">
        <f t="shared" si="10"/>
        <v>0</v>
      </c>
      <c r="P34" s="585"/>
      <c r="Q34" s="557"/>
      <c r="R34" s="557"/>
      <c r="S34" s="557"/>
      <c r="T34" s="557"/>
      <c r="U34" s="557"/>
      <c r="V34" s="39"/>
    </row>
    <row r="35" spans="1:22" ht="15.75" customHeight="1">
      <c r="A35" s="36" t="s">
        <v>2581</v>
      </c>
      <c r="B35" s="36" t="s">
        <v>2574</v>
      </c>
      <c r="C35" s="587">
        <v>6000000</v>
      </c>
      <c r="D35" s="587">
        <v>-5000000</v>
      </c>
      <c r="E35" s="183">
        <f t="shared" si="35"/>
        <v>1000000</v>
      </c>
      <c r="F35" s="582">
        <v>1000000</v>
      </c>
      <c r="G35" s="582">
        <v>-1000000</v>
      </c>
      <c r="H35" s="582">
        <f t="shared" si="4"/>
        <v>0</v>
      </c>
      <c r="I35" s="582"/>
      <c r="J35" s="582"/>
      <c r="K35" s="583"/>
      <c r="L35" s="583"/>
      <c r="M35" s="584">
        <f t="shared" si="29"/>
        <v>0</v>
      </c>
      <c r="N35" s="584"/>
      <c r="O35" s="584">
        <f t="shared" si="10"/>
        <v>0</v>
      </c>
      <c r="P35" s="585"/>
      <c r="Q35" s="557"/>
      <c r="R35" s="557"/>
      <c r="S35" s="557"/>
      <c r="T35" s="557"/>
      <c r="U35" s="557"/>
      <c r="V35" s="39"/>
    </row>
    <row r="36" spans="1:22" ht="15.75" customHeight="1">
      <c r="A36" s="36" t="s">
        <v>2582</v>
      </c>
      <c r="B36" s="36" t="s">
        <v>2583</v>
      </c>
      <c r="C36" s="587">
        <v>100000</v>
      </c>
      <c r="D36" s="587"/>
      <c r="E36" s="183">
        <f t="shared" si="35"/>
        <v>100000</v>
      </c>
      <c r="F36" s="582">
        <v>100000</v>
      </c>
      <c r="G36" s="582">
        <v>-100000</v>
      </c>
      <c r="H36" s="582">
        <f t="shared" si="4"/>
        <v>0</v>
      </c>
      <c r="I36" s="582"/>
      <c r="J36" s="582">
        <f t="shared" ref="J36:J41" si="37">H36+I36</f>
        <v>0</v>
      </c>
      <c r="K36" s="583"/>
      <c r="L36" s="583"/>
      <c r="M36" s="584">
        <f t="shared" si="29"/>
        <v>0</v>
      </c>
      <c r="N36" s="584"/>
      <c r="O36" s="584">
        <f t="shared" si="10"/>
        <v>0</v>
      </c>
      <c r="P36" s="585"/>
      <c r="Q36" s="557"/>
      <c r="R36" s="557"/>
      <c r="S36" s="557"/>
      <c r="T36" s="557"/>
      <c r="U36" s="557"/>
      <c r="V36" s="39"/>
    </row>
    <row r="37" spans="1:22" ht="15.75" customHeight="1">
      <c r="A37" s="569" t="s">
        <v>413</v>
      </c>
      <c r="B37" s="569"/>
      <c r="C37" s="570">
        <f t="shared" ref="C37:G37" si="38">SUM(C33:C36)</f>
        <v>10400000</v>
      </c>
      <c r="D37" s="570">
        <f t="shared" si="38"/>
        <v>-8300000</v>
      </c>
      <c r="E37" s="570">
        <f t="shared" si="38"/>
        <v>2100000</v>
      </c>
      <c r="F37" s="571">
        <f t="shared" si="38"/>
        <v>5100000</v>
      </c>
      <c r="G37" s="571">
        <f t="shared" si="38"/>
        <v>-5100000</v>
      </c>
      <c r="H37" s="571">
        <f t="shared" si="4"/>
        <v>0</v>
      </c>
      <c r="I37" s="571">
        <f t="shared" ref="I37" si="39">SUM(I33:I36)</f>
        <v>0</v>
      </c>
      <c r="J37" s="571">
        <f t="shared" si="37"/>
        <v>0</v>
      </c>
      <c r="K37" s="572">
        <f>SUM(K33:K36)</f>
        <v>0</v>
      </c>
      <c r="L37" s="572">
        <f>SUM(L33:L36)</f>
        <v>0</v>
      </c>
      <c r="M37" s="573">
        <f t="shared" si="29"/>
        <v>0</v>
      </c>
      <c r="N37" s="573">
        <f t="shared" si="29"/>
        <v>0</v>
      </c>
      <c r="O37" s="573">
        <f t="shared" si="10"/>
        <v>0</v>
      </c>
      <c r="P37" s="574">
        <f>SUM(P32:P36)</f>
        <v>0</v>
      </c>
      <c r="Q37" s="557"/>
      <c r="R37" s="557"/>
      <c r="S37" s="557"/>
      <c r="T37" s="557"/>
      <c r="U37" s="557"/>
      <c r="V37" s="39"/>
    </row>
    <row r="38" spans="1:22" ht="15.75" customHeight="1">
      <c r="A38" s="36"/>
      <c r="B38" s="176" t="s">
        <v>2584</v>
      </c>
      <c r="C38" s="93"/>
      <c r="D38" s="93"/>
      <c r="E38" s="183"/>
      <c r="F38" s="582"/>
      <c r="G38" s="582"/>
      <c r="H38" s="582"/>
      <c r="I38" s="582"/>
      <c r="J38" s="582"/>
      <c r="K38" s="583"/>
      <c r="L38" s="583"/>
      <c r="M38" s="584">
        <f t="shared" si="29"/>
        <v>0</v>
      </c>
      <c r="N38" s="584"/>
      <c r="O38" s="584">
        <f t="shared" si="10"/>
        <v>0</v>
      </c>
      <c r="P38" s="585">
        <f t="shared" ref="P38" si="40">SUM(N38:O38)</f>
        <v>0</v>
      </c>
      <c r="Q38" s="557"/>
      <c r="R38" s="557"/>
      <c r="S38" s="557"/>
      <c r="T38" s="557"/>
      <c r="U38" s="557"/>
      <c r="V38" s="39"/>
    </row>
    <row r="39" spans="1:22" s="588" customFormat="1" ht="15.75" customHeight="1">
      <c r="A39" s="173" t="s">
        <v>2585</v>
      </c>
      <c r="B39" s="173" t="s">
        <v>2586</v>
      </c>
      <c r="C39" s="170">
        <v>2800000</v>
      </c>
      <c r="D39" s="170"/>
      <c r="E39" s="174">
        <f t="shared" ref="E39:E41" si="41">SUM(C39:D39)</f>
        <v>2800000</v>
      </c>
      <c r="F39" s="589">
        <v>1000000</v>
      </c>
      <c r="G39" s="589">
        <v>-400000</v>
      </c>
      <c r="H39" s="589">
        <f t="shared" si="4"/>
        <v>600000</v>
      </c>
      <c r="I39" s="589"/>
      <c r="J39" s="589">
        <f t="shared" si="37"/>
        <v>600000</v>
      </c>
      <c r="K39" s="590">
        <v>100000</v>
      </c>
      <c r="L39" s="590"/>
      <c r="M39" s="591">
        <f t="shared" si="29"/>
        <v>100000</v>
      </c>
      <c r="N39" s="591"/>
      <c r="O39" s="591">
        <f t="shared" si="10"/>
        <v>100000</v>
      </c>
      <c r="P39" s="592">
        <v>100000</v>
      </c>
      <c r="Q39" s="593"/>
      <c r="R39" s="593"/>
      <c r="S39" s="593"/>
      <c r="T39" s="593"/>
      <c r="U39" s="593"/>
      <c r="V39" s="199"/>
    </row>
    <row r="40" spans="1:22" ht="15.75" customHeight="1">
      <c r="A40" s="36" t="s">
        <v>2587</v>
      </c>
      <c r="B40" s="36" t="s">
        <v>2588</v>
      </c>
      <c r="C40" s="587">
        <v>300000</v>
      </c>
      <c r="D40" s="587"/>
      <c r="E40" s="183">
        <f t="shared" si="41"/>
        <v>300000</v>
      </c>
      <c r="F40" s="582">
        <v>100000</v>
      </c>
      <c r="G40" s="582"/>
      <c r="H40" s="582">
        <f t="shared" si="4"/>
        <v>100000</v>
      </c>
      <c r="I40" s="582"/>
      <c r="J40" s="582">
        <f t="shared" si="37"/>
        <v>100000</v>
      </c>
      <c r="K40" s="583">
        <v>100000</v>
      </c>
      <c r="L40" s="583"/>
      <c r="M40" s="584">
        <f t="shared" si="29"/>
        <v>100000</v>
      </c>
      <c r="N40" s="584"/>
      <c r="O40" s="584">
        <f t="shared" si="10"/>
        <v>100000</v>
      </c>
      <c r="P40" s="585">
        <v>275050</v>
      </c>
      <c r="Q40" s="557"/>
      <c r="R40" s="557"/>
      <c r="S40" s="557"/>
      <c r="T40" s="557"/>
      <c r="U40" s="557"/>
      <c r="V40" s="39"/>
    </row>
    <row r="41" spans="1:22" ht="15.75" customHeight="1">
      <c r="A41" s="36" t="s">
        <v>2589</v>
      </c>
      <c r="B41" s="36" t="s">
        <v>2590</v>
      </c>
      <c r="C41" s="184">
        <v>2000000</v>
      </c>
      <c r="D41" s="184"/>
      <c r="E41" s="183">
        <f t="shared" si="41"/>
        <v>2000000</v>
      </c>
      <c r="F41" s="582">
        <v>2000000</v>
      </c>
      <c r="G41" s="582">
        <v>-1100000</v>
      </c>
      <c r="H41" s="582">
        <f t="shared" si="4"/>
        <v>900000</v>
      </c>
      <c r="I41" s="582"/>
      <c r="J41" s="582">
        <f t="shared" si="37"/>
        <v>900000</v>
      </c>
      <c r="K41" s="583">
        <v>10000000</v>
      </c>
      <c r="L41" s="583">
        <v>-10000000</v>
      </c>
      <c r="M41" s="584">
        <f t="shared" si="29"/>
        <v>0</v>
      </c>
      <c r="N41" s="584"/>
      <c r="O41" s="584">
        <f t="shared" si="10"/>
        <v>0</v>
      </c>
      <c r="P41" s="584">
        <v>0</v>
      </c>
      <c r="Q41" s="594"/>
      <c r="R41" s="594"/>
      <c r="S41" s="594"/>
      <c r="T41" s="594"/>
      <c r="U41" s="594"/>
      <c r="V41" s="39"/>
    </row>
    <row r="42" spans="1:22" ht="15.75" customHeight="1">
      <c r="A42" s="569" t="s">
        <v>413</v>
      </c>
      <c r="B42" s="569"/>
      <c r="C42" s="570">
        <f t="shared" ref="C42:H42" si="42">SUM(C39:C41)</f>
        <v>5100000</v>
      </c>
      <c r="D42" s="570">
        <f t="shared" si="42"/>
        <v>0</v>
      </c>
      <c r="E42" s="570">
        <f t="shared" si="42"/>
        <v>5100000</v>
      </c>
      <c r="F42" s="571">
        <f t="shared" si="42"/>
        <v>3100000</v>
      </c>
      <c r="G42" s="571">
        <f t="shared" si="42"/>
        <v>-1500000</v>
      </c>
      <c r="H42" s="571">
        <f t="shared" si="42"/>
        <v>1600000</v>
      </c>
      <c r="I42" s="571">
        <f t="shared" ref="I42:L42" si="43">SUM(I39:I41)</f>
        <v>0</v>
      </c>
      <c r="J42" s="571">
        <f t="shared" si="43"/>
        <v>1600000</v>
      </c>
      <c r="K42" s="572">
        <f t="shared" si="43"/>
        <v>10200000</v>
      </c>
      <c r="L42" s="572">
        <f t="shared" si="43"/>
        <v>-10000000</v>
      </c>
      <c r="M42" s="573">
        <f t="shared" si="29"/>
        <v>200000</v>
      </c>
      <c r="N42" s="573">
        <f>SUM(N39:N41)</f>
        <v>0</v>
      </c>
      <c r="O42" s="573">
        <f t="shared" si="10"/>
        <v>200000</v>
      </c>
      <c r="P42" s="574">
        <f>SUM(P39:P41)</f>
        <v>375050</v>
      </c>
      <c r="Q42" s="557"/>
      <c r="R42" s="557"/>
      <c r="S42" s="557"/>
      <c r="T42" s="557"/>
      <c r="U42" s="557"/>
      <c r="V42" s="39"/>
    </row>
    <row r="43" spans="1:22" ht="15.75" customHeight="1">
      <c r="A43" s="36"/>
      <c r="B43" s="176" t="s">
        <v>2591</v>
      </c>
      <c r="C43" s="93"/>
      <c r="D43" s="93"/>
      <c r="E43" s="183"/>
      <c r="F43" s="582"/>
      <c r="G43" s="582"/>
      <c r="H43" s="582">
        <f t="shared" si="4"/>
        <v>0</v>
      </c>
      <c r="I43" s="582"/>
      <c r="J43" s="582">
        <f t="shared" ref="J43:K44" si="44">H43+I43</f>
        <v>0</v>
      </c>
      <c r="K43" s="583">
        <f t="shared" si="44"/>
        <v>0</v>
      </c>
      <c r="L43" s="583"/>
      <c r="M43" s="584">
        <f t="shared" si="29"/>
        <v>0</v>
      </c>
      <c r="N43" s="584"/>
      <c r="O43" s="584">
        <f t="shared" si="10"/>
        <v>0</v>
      </c>
      <c r="P43" s="585"/>
      <c r="Q43" s="557"/>
      <c r="R43" s="557"/>
      <c r="S43" s="557"/>
      <c r="T43" s="557"/>
      <c r="U43" s="557"/>
      <c r="V43" s="39"/>
    </row>
    <row r="44" spans="1:22" s="588" customFormat="1" ht="15.75" customHeight="1">
      <c r="A44" s="173" t="s">
        <v>2592</v>
      </c>
      <c r="B44" s="173" t="s">
        <v>2593</v>
      </c>
      <c r="C44" s="595">
        <v>2000000</v>
      </c>
      <c r="D44" s="595"/>
      <c r="E44" s="174">
        <f>SUM(C44:D44)</f>
        <v>2000000</v>
      </c>
      <c r="F44" s="589">
        <v>4000000</v>
      </c>
      <c r="G44" s="589">
        <v>-3600000</v>
      </c>
      <c r="H44" s="589">
        <f t="shared" si="4"/>
        <v>400000</v>
      </c>
      <c r="I44" s="589"/>
      <c r="J44" s="589">
        <f t="shared" si="44"/>
        <v>400000</v>
      </c>
      <c r="K44" s="590">
        <v>6000000</v>
      </c>
      <c r="L44" s="590"/>
      <c r="M44" s="591">
        <f t="shared" si="29"/>
        <v>6000000</v>
      </c>
      <c r="N44" s="591">
        <v>-6000000</v>
      </c>
      <c r="O44" s="591">
        <f t="shared" si="10"/>
        <v>0</v>
      </c>
      <c r="P44" s="592">
        <v>1000000</v>
      </c>
      <c r="Q44" s="593"/>
      <c r="R44" s="593"/>
      <c r="S44" s="593"/>
      <c r="T44" s="593"/>
      <c r="U44" s="593"/>
      <c r="V44" s="199"/>
    </row>
    <row r="45" spans="1:22" ht="15.75" customHeight="1">
      <c r="A45" s="569" t="s">
        <v>413</v>
      </c>
      <c r="B45" s="569"/>
      <c r="C45" s="570">
        <f t="shared" ref="C45:H45" si="45">SUM(C44)</f>
        <v>2000000</v>
      </c>
      <c r="D45" s="570">
        <f t="shared" si="45"/>
        <v>0</v>
      </c>
      <c r="E45" s="570">
        <f t="shared" si="45"/>
        <v>2000000</v>
      </c>
      <c r="F45" s="571">
        <f t="shared" si="45"/>
        <v>4000000</v>
      </c>
      <c r="G45" s="571">
        <f t="shared" si="45"/>
        <v>-3600000</v>
      </c>
      <c r="H45" s="571">
        <f t="shared" si="45"/>
        <v>400000</v>
      </c>
      <c r="I45" s="571">
        <f t="shared" ref="I45:J45" si="46">SUM(I44)</f>
        <v>0</v>
      </c>
      <c r="J45" s="571">
        <f t="shared" si="46"/>
        <v>400000</v>
      </c>
      <c r="K45" s="572">
        <f t="shared" ref="K45:L45" si="47">SUM(K44)</f>
        <v>6000000</v>
      </c>
      <c r="L45" s="572">
        <f t="shared" si="47"/>
        <v>0</v>
      </c>
      <c r="M45" s="573">
        <f t="shared" si="29"/>
        <v>6000000</v>
      </c>
      <c r="N45" s="573">
        <f>SUM(N44)</f>
        <v>-6000000</v>
      </c>
      <c r="O45" s="573">
        <f t="shared" si="10"/>
        <v>0</v>
      </c>
      <c r="P45" s="574">
        <f>SUM(P43:P44)</f>
        <v>1000000</v>
      </c>
      <c r="Q45" s="557"/>
      <c r="R45" s="557"/>
      <c r="S45" s="557"/>
      <c r="T45" s="557"/>
      <c r="U45" s="557"/>
      <c r="V45" s="39"/>
    </row>
    <row r="46" spans="1:22" ht="15.75" customHeight="1">
      <c r="A46" s="36"/>
      <c r="B46" s="176" t="s">
        <v>2594</v>
      </c>
      <c r="C46" s="93"/>
      <c r="D46" s="93"/>
      <c r="E46" s="183"/>
      <c r="F46" s="582"/>
      <c r="G46" s="582"/>
      <c r="H46" s="582"/>
      <c r="I46" s="582"/>
      <c r="J46" s="582"/>
      <c r="K46" s="583"/>
      <c r="L46" s="583"/>
      <c r="M46" s="584">
        <f t="shared" si="29"/>
        <v>0</v>
      </c>
      <c r="N46" s="584"/>
      <c r="O46" s="584">
        <f t="shared" si="10"/>
        <v>0</v>
      </c>
      <c r="P46" s="585"/>
      <c r="Q46" s="557"/>
      <c r="R46" s="557"/>
      <c r="S46" s="557"/>
      <c r="T46" s="557"/>
      <c r="U46" s="557"/>
      <c r="V46" s="39"/>
    </row>
    <row r="47" spans="1:22" s="588" customFormat="1" ht="15.75" customHeight="1">
      <c r="A47" s="173" t="s">
        <v>2595</v>
      </c>
      <c r="B47" s="173" t="s">
        <v>2596</v>
      </c>
      <c r="C47" s="170">
        <v>150000</v>
      </c>
      <c r="D47" s="170"/>
      <c r="E47" s="174">
        <f t="shared" ref="E47:E50" si="48">SUM(C47:D47)</f>
        <v>150000</v>
      </c>
      <c r="F47" s="589">
        <v>100000</v>
      </c>
      <c r="G47" s="589">
        <v>-90000</v>
      </c>
      <c r="H47" s="589">
        <f t="shared" si="4"/>
        <v>10000</v>
      </c>
      <c r="I47" s="589"/>
      <c r="J47" s="589">
        <f t="shared" ref="J47:J53" si="49">H47+I47</f>
        <v>10000</v>
      </c>
      <c r="K47" s="590">
        <v>10000</v>
      </c>
      <c r="L47" s="590"/>
      <c r="M47" s="591">
        <f t="shared" si="29"/>
        <v>10000</v>
      </c>
      <c r="N47" s="591"/>
      <c r="O47" s="591">
        <f t="shared" si="10"/>
        <v>10000</v>
      </c>
      <c r="P47" s="592">
        <v>100000</v>
      </c>
      <c r="Q47" s="593"/>
      <c r="R47" s="593"/>
      <c r="S47" s="593"/>
      <c r="T47" s="593"/>
      <c r="U47" s="593"/>
      <c r="V47" s="199"/>
    </row>
    <row r="48" spans="1:22" s="588" customFormat="1" ht="15.75" customHeight="1">
      <c r="A48" s="173" t="s">
        <v>2597</v>
      </c>
      <c r="B48" s="173" t="s">
        <v>2598</v>
      </c>
      <c r="C48" s="170">
        <v>500000</v>
      </c>
      <c r="D48" s="170"/>
      <c r="E48" s="174">
        <f t="shared" si="48"/>
        <v>500000</v>
      </c>
      <c r="F48" s="589">
        <v>300000</v>
      </c>
      <c r="G48" s="589">
        <v>-220000</v>
      </c>
      <c r="H48" s="589">
        <f t="shared" si="4"/>
        <v>80000</v>
      </c>
      <c r="I48" s="589"/>
      <c r="J48" s="589">
        <f t="shared" si="49"/>
        <v>80000</v>
      </c>
      <c r="K48" s="590">
        <v>80000</v>
      </c>
      <c r="L48" s="590"/>
      <c r="M48" s="591">
        <f t="shared" si="29"/>
        <v>80000</v>
      </c>
      <c r="N48" s="591"/>
      <c r="O48" s="591">
        <f t="shared" si="10"/>
        <v>80000</v>
      </c>
      <c r="P48" s="592">
        <v>500000</v>
      </c>
      <c r="Q48" s="593"/>
      <c r="R48" s="593"/>
      <c r="S48" s="593"/>
      <c r="T48" s="593"/>
      <c r="U48" s="593"/>
      <c r="V48" s="199"/>
    </row>
    <row r="49" spans="1:22" s="588" customFormat="1" ht="15.75" customHeight="1">
      <c r="A49" s="173" t="s">
        <v>2599</v>
      </c>
      <c r="B49" s="173" t="s">
        <v>2600</v>
      </c>
      <c r="C49" s="170">
        <v>1500000</v>
      </c>
      <c r="D49" s="170"/>
      <c r="E49" s="174">
        <f t="shared" si="48"/>
        <v>1500000</v>
      </c>
      <c r="F49" s="589">
        <v>300000</v>
      </c>
      <c r="G49" s="589">
        <v>-240000</v>
      </c>
      <c r="H49" s="589">
        <f t="shared" si="4"/>
        <v>60000</v>
      </c>
      <c r="I49" s="589"/>
      <c r="J49" s="589">
        <f t="shared" si="49"/>
        <v>60000</v>
      </c>
      <c r="K49" s="590">
        <v>60000</v>
      </c>
      <c r="L49" s="590"/>
      <c r="M49" s="591">
        <f t="shared" si="29"/>
        <v>60000</v>
      </c>
      <c r="N49" s="591"/>
      <c r="O49" s="591">
        <f t="shared" si="10"/>
        <v>60000</v>
      </c>
      <c r="P49" s="592">
        <v>500000</v>
      </c>
      <c r="Q49" s="593"/>
      <c r="R49" s="593"/>
      <c r="S49" s="593"/>
      <c r="T49" s="593"/>
      <c r="U49" s="593"/>
      <c r="V49" s="199"/>
    </row>
    <row r="50" spans="1:22" ht="15.75" customHeight="1">
      <c r="A50" s="103">
        <v>2210715</v>
      </c>
      <c r="B50" s="36" t="s">
        <v>2601</v>
      </c>
      <c r="C50" s="587">
        <v>1596720</v>
      </c>
      <c r="D50" s="587"/>
      <c r="E50" s="183">
        <f t="shared" si="48"/>
        <v>1596720</v>
      </c>
      <c r="F50" s="582">
        <v>0</v>
      </c>
      <c r="G50" s="582"/>
      <c r="H50" s="582">
        <f t="shared" si="4"/>
        <v>0</v>
      </c>
      <c r="I50" s="582"/>
      <c r="J50" s="582">
        <f t="shared" si="49"/>
        <v>0</v>
      </c>
      <c r="K50" s="583">
        <v>1500000</v>
      </c>
      <c r="L50" s="583"/>
      <c r="M50" s="584">
        <f t="shared" si="29"/>
        <v>1500000</v>
      </c>
      <c r="N50" s="584"/>
      <c r="O50" s="584">
        <f t="shared" si="10"/>
        <v>1500000</v>
      </c>
      <c r="P50" s="585">
        <v>1500000</v>
      </c>
      <c r="Q50" s="557"/>
      <c r="R50" s="557"/>
      <c r="S50" s="557"/>
      <c r="T50" s="557"/>
      <c r="U50" s="557"/>
      <c r="V50" s="39"/>
    </row>
    <row r="51" spans="1:22" ht="15.75" customHeight="1">
      <c r="A51" s="569" t="s">
        <v>413</v>
      </c>
      <c r="B51" s="569"/>
      <c r="C51" s="570">
        <f>SUM(C47:C50)</f>
        <v>3746720</v>
      </c>
      <c r="D51" s="570">
        <f>SUM(D47:D50)</f>
        <v>0</v>
      </c>
      <c r="E51" s="570">
        <f>SUM(E47:E50)</f>
        <v>3746720</v>
      </c>
      <c r="F51" s="571">
        <f>SUM(F47:F50)</f>
        <v>700000</v>
      </c>
      <c r="G51" s="571">
        <f>SUM(G47:G50)</f>
        <v>-550000</v>
      </c>
      <c r="H51" s="571">
        <f t="shared" si="4"/>
        <v>150000</v>
      </c>
      <c r="I51" s="571">
        <f>SUM(I47:I50)</f>
        <v>0</v>
      </c>
      <c r="J51" s="571">
        <f t="shared" si="49"/>
        <v>150000</v>
      </c>
      <c r="K51" s="572">
        <f>SUM(K47:K50)</f>
        <v>1650000</v>
      </c>
      <c r="L51" s="572">
        <f>SUM(L47:L50)</f>
        <v>0</v>
      </c>
      <c r="M51" s="573">
        <f t="shared" si="29"/>
        <v>1650000</v>
      </c>
      <c r="N51" s="573">
        <f>SUM(N47:N50)</f>
        <v>0</v>
      </c>
      <c r="O51" s="573">
        <f t="shared" si="10"/>
        <v>1650000</v>
      </c>
      <c r="P51" s="574">
        <f>SUM(P47:P50)</f>
        <v>2600000</v>
      </c>
      <c r="Q51" s="557"/>
      <c r="R51" s="557"/>
      <c r="S51" s="557"/>
      <c r="T51" s="557"/>
      <c r="U51" s="557"/>
      <c r="V51" s="39"/>
    </row>
    <row r="52" spans="1:22" ht="15.75" customHeight="1">
      <c r="A52" s="36"/>
      <c r="B52" s="176" t="s">
        <v>2602</v>
      </c>
      <c r="C52" s="93"/>
      <c r="D52" s="93"/>
      <c r="E52" s="183"/>
      <c r="F52" s="567"/>
      <c r="G52" s="582"/>
      <c r="H52" s="582"/>
      <c r="I52" s="582"/>
      <c r="J52" s="582"/>
      <c r="K52" s="583"/>
      <c r="L52" s="583"/>
      <c r="M52" s="584">
        <f t="shared" si="29"/>
        <v>0</v>
      </c>
      <c r="N52" s="584"/>
      <c r="O52" s="584">
        <f t="shared" si="10"/>
        <v>0</v>
      </c>
      <c r="P52" s="585"/>
      <c r="Q52" s="557"/>
      <c r="R52" s="557"/>
      <c r="S52" s="557"/>
      <c r="T52" s="557"/>
      <c r="U52" s="557"/>
      <c r="V52" s="39"/>
    </row>
    <row r="53" spans="1:22" s="588" customFormat="1" ht="15.75" customHeight="1">
      <c r="A53" s="173" t="s">
        <v>2603</v>
      </c>
      <c r="B53" s="173" t="s">
        <v>2604</v>
      </c>
      <c r="C53" s="595">
        <v>2000000</v>
      </c>
      <c r="D53" s="595">
        <v>-1000000</v>
      </c>
      <c r="E53" s="174">
        <f t="shared" ref="E53" si="50">SUM(C53:D53)</f>
        <v>1000000</v>
      </c>
      <c r="F53" s="596">
        <v>2000000</v>
      </c>
      <c r="G53" s="589">
        <v>1740399.6000003801</v>
      </c>
      <c r="H53" s="589">
        <f t="shared" si="4"/>
        <v>3740399.6000003801</v>
      </c>
      <c r="I53" s="589"/>
      <c r="J53" s="589">
        <f t="shared" si="49"/>
        <v>3740399.6000003801</v>
      </c>
      <c r="K53" s="590">
        <v>1000000</v>
      </c>
      <c r="L53" s="590"/>
      <c r="M53" s="591">
        <f t="shared" si="29"/>
        <v>1000000</v>
      </c>
      <c r="N53" s="591">
        <v>4158746</v>
      </c>
      <c r="O53" s="591">
        <f t="shared" si="10"/>
        <v>5158746</v>
      </c>
      <c r="P53" s="592">
        <v>1500000</v>
      </c>
      <c r="Q53" s="593"/>
      <c r="R53" s="593"/>
      <c r="S53" s="593"/>
      <c r="T53" s="593"/>
      <c r="U53" s="593"/>
      <c r="V53" s="199"/>
    </row>
    <row r="54" spans="1:22" ht="15.75" customHeight="1">
      <c r="A54" s="569" t="s">
        <v>413</v>
      </c>
      <c r="B54" s="569"/>
      <c r="C54" s="570">
        <f t="shared" ref="C54:L54" si="51">SUM(C53:C53)</f>
        <v>2000000</v>
      </c>
      <c r="D54" s="570">
        <f t="shared" si="51"/>
        <v>-1000000</v>
      </c>
      <c r="E54" s="570">
        <f t="shared" si="51"/>
        <v>1000000</v>
      </c>
      <c r="F54" s="571">
        <f t="shared" si="51"/>
        <v>2000000</v>
      </c>
      <c r="G54" s="571">
        <f t="shared" si="51"/>
        <v>1740399.6000003801</v>
      </c>
      <c r="H54" s="571">
        <f t="shared" si="51"/>
        <v>3740399.6000003801</v>
      </c>
      <c r="I54" s="571">
        <f t="shared" si="51"/>
        <v>0</v>
      </c>
      <c r="J54" s="571">
        <f t="shared" si="51"/>
        <v>3740399.6000003801</v>
      </c>
      <c r="K54" s="572">
        <f t="shared" si="51"/>
        <v>1000000</v>
      </c>
      <c r="L54" s="572">
        <f t="shared" si="51"/>
        <v>0</v>
      </c>
      <c r="M54" s="573">
        <f t="shared" si="29"/>
        <v>1000000</v>
      </c>
      <c r="N54" s="573">
        <f>SUM(N52:N53)</f>
        <v>4158746</v>
      </c>
      <c r="O54" s="573">
        <f t="shared" si="10"/>
        <v>5158746</v>
      </c>
      <c r="P54" s="574">
        <f>SUM(P53)</f>
        <v>1500000</v>
      </c>
      <c r="Q54" s="557"/>
      <c r="R54" s="557"/>
      <c r="S54" s="557"/>
      <c r="T54" s="557"/>
      <c r="U54" s="557"/>
      <c r="V54" s="39"/>
    </row>
    <row r="55" spans="1:22" ht="15.75" customHeight="1">
      <c r="A55" s="36"/>
      <c r="B55" s="176" t="s">
        <v>2605</v>
      </c>
      <c r="C55" s="93"/>
      <c r="D55" s="93"/>
      <c r="E55" s="183"/>
      <c r="F55" s="567"/>
      <c r="G55" s="582"/>
      <c r="H55" s="582"/>
      <c r="I55" s="582"/>
      <c r="J55" s="582"/>
      <c r="K55" s="583"/>
      <c r="L55" s="583"/>
      <c r="M55" s="584"/>
      <c r="N55" s="584"/>
      <c r="O55" s="584">
        <f t="shared" si="10"/>
        <v>0</v>
      </c>
      <c r="P55" s="585"/>
      <c r="Q55" s="557"/>
      <c r="R55" s="557"/>
      <c r="S55" s="557"/>
      <c r="T55" s="557"/>
      <c r="U55" s="557"/>
      <c r="V55" s="39"/>
    </row>
    <row r="56" spans="1:22" ht="15.75" customHeight="1">
      <c r="A56" s="36" t="s">
        <v>2606</v>
      </c>
      <c r="B56" s="36" t="s">
        <v>2607</v>
      </c>
      <c r="C56" s="587">
        <v>2000000</v>
      </c>
      <c r="D56" s="587">
        <v>-500000</v>
      </c>
      <c r="E56" s="183">
        <f t="shared" ref="E56:E58" si="52">SUM(C56:D56)</f>
        <v>1500000</v>
      </c>
      <c r="F56" s="567">
        <v>1500000</v>
      </c>
      <c r="G56" s="582">
        <v>-500000</v>
      </c>
      <c r="H56" s="582">
        <f t="shared" si="4"/>
        <v>1000000</v>
      </c>
      <c r="I56" s="582"/>
      <c r="J56" s="582">
        <f t="shared" ref="J56:J58" si="53">H56+I56</f>
        <v>1000000</v>
      </c>
      <c r="K56" s="583">
        <v>1500000</v>
      </c>
      <c r="L56" s="583"/>
      <c r="M56" s="584">
        <f t="shared" si="29"/>
        <v>1500000</v>
      </c>
      <c r="N56" s="584"/>
      <c r="O56" s="584">
        <f t="shared" si="10"/>
        <v>1500000</v>
      </c>
      <c r="P56" s="585">
        <v>500000</v>
      </c>
      <c r="Q56" s="557"/>
      <c r="R56" s="557"/>
      <c r="S56" s="557"/>
      <c r="T56" s="557"/>
      <c r="U56" s="557"/>
      <c r="V56" s="39"/>
    </row>
    <row r="57" spans="1:22" ht="15.75" customHeight="1">
      <c r="A57" s="36" t="s">
        <v>2608</v>
      </c>
      <c r="B57" s="36" t="s">
        <v>2609</v>
      </c>
      <c r="C57" s="587">
        <v>400000</v>
      </c>
      <c r="D57" s="587"/>
      <c r="E57" s="183">
        <f t="shared" si="52"/>
        <v>400000</v>
      </c>
      <c r="F57" s="567">
        <v>500000</v>
      </c>
      <c r="G57" s="582"/>
      <c r="H57" s="582">
        <f t="shared" si="4"/>
        <v>500000</v>
      </c>
      <c r="I57" s="582"/>
      <c r="J57" s="582">
        <f t="shared" si="53"/>
        <v>500000</v>
      </c>
      <c r="K57" s="583">
        <v>1000000</v>
      </c>
      <c r="L57" s="583"/>
      <c r="M57" s="584">
        <f t="shared" si="29"/>
        <v>1000000</v>
      </c>
      <c r="N57" s="584"/>
      <c r="O57" s="584">
        <f t="shared" si="10"/>
        <v>1000000</v>
      </c>
      <c r="P57" s="585">
        <v>500000</v>
      </c>
      <c r="Q57" s="557"/>
      <c r="R57" s="557"/>
      <c r="S57" s="557"/>
      <c r="T57" s="557"/>
      <c r="U57" s="557"/>
      <c r="V57" s="39"/>
    </row>
    <row r="58" spans="1:22" ht="15.75" customHeight="1">
      <c r="A58" s="36" t="s">
        <v>2610</v>
      </c>
      <c r="B58" s="36" t="s">
        <v>2611</v>
      </c>
      <c r="C58" s="587">
        <v>1600000</v>
      </c>
      <c r="D58" s="587"/>
      <c r="E58" s="183">
        <f t="shared" si="52"/>
        <v>1600000</v>
      </c>
      <c r="F58" s="567">
        <v>600000</v>
      </c>
      <c r="G58" s="582"/>
      <c r="H58" s="582">
        <f t="shared" si="4"/>
        <v>600000</v>
      </c>
      <c r="I58" s="582"/>
      <c r="J58" s="582">
        <f t="shared" si="53"/>
        <v>600000</v>
      </c>
      <c r="K58" s="583">
        <v>1200000</v>
      </c>
      <c r="L58" s="583"/>
      <c r="M58" s="584">
        <f t="shared" si="29"/>
        <v>1200000</v>
      </c>
      <c r="N58" s="584"/>
      <c r="O58" s="584">
        <f t="shared" si="10"/>
        <v>1200000</v>
      </c>
      <c r="P58" s="585">
        <v>500000</v>
      </c>
      <c r="Q58" s="557"/>
      <c r="R58" s="557"/>
      <c r="S58" s="557"/>
      <c r="T58" s="557"/>
      <c r="U58" s="557"/>
      <c r="V58" s="39"/>
    </row>
    <row r="59" spans="1:22" ht="15.75" customHeight="1">
      <c r="A59" s="569" t="s">
        <v>413</v>
      </c>
      <c r="B59" s="569"/>
      <c r="C59" s="570">
        <f t="shared" ref="C59:H59" si="54">SUM(C56:C58)</f>
        <v>4000000</v>
      </c>
      <c r="D59" s="570">
        <f t="shared" si="54"/>
        <v>-500000</v>
      </c>
      <c r="E59" s="570">
        <f t="shared" si="54"/>
        <v>3500000</v>
      </c>
      <c r="F59" s="571">
        <f t="shared" si="54"/>
        <v>2600000</v>
      </c>
      <c r="G59" s="571">
        <f t="shared" si="54"/>
        <v>-500000</v>
      </c>
      <c r="H59" s="571">
        <f t="shared" si="54"/>
        <v>2100000</v>
      </c>
      <c r="I59" s="571">
        <f t="shared" ref="I59:L59" si="55">SUM(I56:I58)</f>
        <v>0</v>
      </c>
      <c r="J59" s="571">
        <f t="shared" si="55"/>
        <v>2100000</v>
      </c>
      <c r="K59" s="572">
        <f t="shared" si="55"/>
        <v>3700000</v>
      </c>
      <c r="L59" s="572">
        <f t="shared" si="55"/>
        <v>0</v>
      </c>
      <c r="M59" s="573">
        <f t="shared" si="29"/>
        <v>3700000</v>
      </c>
      <c r="N59" s="573">
        <f>SUM(N56:N58)</f>
        <v>0</v>
      </c>
      <c r="O59" s="573">
        <f t="shared" si="10"/>
        <v>3700000</v>
      </c>
      <c r="P59" s="574">
        <f>SUM(P56:P58)</f>
        <v>1500000</v>
      </c>
      <c r="Q59" s="557"/>
      <c r="R59" s="557"/>
      <c r="S59" s="557"/>
      <c r="T59" s="557"/>
      <c r="U59" s="557"/>
      <c r="V59" s="39"/>
    </row>
    <row r="60" spans="1:22" ht="15.75" hidden="1" customHeight="1">
      <c r="A60" s="36"/>
      <c r="B60" s="176" t="s">
        <v>2612</v>
      </c>
      <c r="C60" s="93"/>
      <c r="D60" s="93"/>
      <c r="E60" s="183">
        <f t="shared" ref="E60:E63" si="56">SUM(C60:D60)</f>
        <v>0</v>
      </c>
      <c r="F60" s="567"/>
      <c r="G60" s="567"/>
      <c r="H60" s="567">
        <f t="shared" si="4"/>
        <v>0</v>
      </c>
      <c r="I60" s="567"/>
      <c r="J60" s="567">
        <f t="shared" ref="J60:K77" si="57">H60+I60</f>
        <v>0</v>
      </c>
      <c r="K60" s="146">
        <f t="shared" si="57"/>
        <v>0</v>
      </c>
      <c r="L60" s="146"/>
      <c r="M60" s="568">
        <f t="shared" si="29"/>
        <v>0</v>
      </c>
      <c r="N60" s="568">
        <f t="shared" si="29"/>
        <v>0</v>
      </c>
      <c r="O60" s="568">
        <f t="shared" si="10"/>
        <v>0</v>
      </c>
      <c r="P60" s="565">
        <f t="shared" ref="P60:P63" si="58">SUM(N60:O60)</f>
        <v>0</v>
      </c>
      <c r="Q60" s="557"/>
      <c r="R60" s="557"/>
      <c r="S60" s="557"/>
      <c r="T60" s="557"/>
      <c r="U60" s="557"/>
      <c r="V60" s="39"/>
    </row>
    <row r="61" spans="1:22" ht="15.75" hidden="1" customHeight="1">
      <c r="A61" s="36" t="s">
        <v>2613</v>
      </c>
      <c r="B61" s="36" t="s">
        <v>2614</v>
      </c>
      <c r="C61" s="93">
        <v>0</v>
      </c>
      <c r="D61" s="93"/>
      <c r="E61" s="183">
        <f t="shared" si="56"/>
        <v>0</v>
      </c>
      <c r="F61" s="567"/>
      <c r="G61" s="567"/>
      <c r="H61" s="567">
        <f t="shared" si="4"/>
        <v>0</v>
      </c>
      <c r="I61" s="567"/>
      <c r="J61" s="567">
        <f t="shared" si="57"/>
        <v>0</v>
      </c>
      <c r="K61" s="146">
        <f t="shared" si="57"/>
        <v>0</v>
      </c>
      <c r="L61" s="146"/>
      <c r="M61" s="568">
        <f t="shared" si="29"/>
        <v>0</v>
      </c>
      <c r="N61" s="568">
        <f t="shared" si="29"/>
        <v>0</v>
      </c>
      <c r="O61" s="568">
        <f t="shared" si="10"/>
        <v>0</v>
      </c>
      <c r="P61" s="565">
        <f t="shared" si="58"/>
        <v>0</v>
      </c>
      <c r="Q61" s="557"/>
      <c r="R61" s="557"/>
      <c r="S61" s="557"/>
      <c r="T61" s="557"/>
      <c r="U61" s="557"/>
      <c r="V61" s="39"/>
    </row>
    <row r="62" spans="1:22" ht="15.75" hidden="1" customHeight="1">
      <c r="A62" s="36" t="s">
        <v>2615</v>
      </c>
      <c r="B62" s="36" t="s">
        <v>2616</v>
      </c>
      <c r="C62" s="93">
        <v>0</v>
      </c>
      <c r="D62" s="93"/>
      <c r="E62" s="183">
        <f t="shared" si="56"/>
        <v>0</v>
      </c>
      <c r="F62" s="567"/>
      <c r="G62" s="567"/>
      <c r="H62" s="567">
        <f t="shared" si="4"/>
        <v>0</v>
      </c>
      <c r="I62" s="567"/>
      <c r="J62" s="567">
        <f t="shared" si="57"/>
        <v>0</v>
      </c>
      <c r="K62" s="146">
        <f t="shared" si="57"/>
        <v>0</v>
      </c>
      <c r="L62" s="146"/>
      <c r="M62" s="568">
        <f t="shared" si="29"/>
        <v>0</v>
      </c>
      <c r="N62" s="568">
        <f t="shared" si="29"/>
        <v>0</v>
      </c>
      <c r="O62" s="568">
        <f t="shared" si="10"/>
        <v>0</v>
      </c>
      <c r="P62" s="565">
        <f t="shared" si="58"/>
        <v>0</v>
      </c>
      <c r="Q62" s="557"/>
      <c r="R62" s="557"/>
      <c r="S62" s="557"/>
      <c r="T62" s="557"/>
      <c r="U62" s="557"/>
      <c r="V62" s="39"/>
    </row>
    <row r="63" spans="1:22" ht="15.75" hidden="1" customHeight="1">
      <c r="A63" s="569" t="s">
        <v>413</v>
      </c>
      <c r="B63" s="569"/>
      <c r="C63" s="570">
        <v>0</v>
      </c>
      <c r="D63" s="570"/>
      <c r="E63" s="183">
        <f t="shared" si="56"/>
        <v>0</v>
      </c>
      <c r="F63" s="567"/>
      <c r="G63" s="567"/>
      <c r="H63" s="567">
        <f t="shared" si="4"/>
        <v>0</v>
      </c>
      <c r="I63" s="567"/>
      <c r="J63" s="567">
        <f t="shared" si="57"/>
        <v>0</v>
      </c>
      <c r="K63" s="146">
        <f t="shared" si="57"/>
        <v>0</v>
      </c>
      <c r="L63" s="146"/>
      <c r="M63" s="568">
        <f t="shared" si="29"/>
        <v>0</v>
      </c>
      <c r="N63" s="568">
        <f t="shared" si="29"/>
        <v>0</v>
      </c>
      <c r="O63" s="568">
        <f t="shared" si="10"/>
        <v>0</v>
      </c>
      <c r="P63" s="565">
        <f t="shared" si="58"/>
        <v>0</v>
      </c>
      <c r="Q63" s="557"/>
      <c r="R63" s="557"/>
      <c r="S63" s="557"/>
      <c r="T63" s="557"/>
      <c r="U63" s="557"/>
      <c r="V63" s="39"/>
    </row>
    <row r="64" spans="1:22" ht="15.75" customHeight="1">
      <c r="A64" s="36"/>
      <c r="B64" s="176" t="s">
        <v>2612</v>
      </c>
      <c r="C64" s="183"/>
      <c r="D64" s="183"/>
      <c r="E64" s="183"/>
      <c r="F64" s="567"/>
      <c r="G64" s="582"/>
      <c r="H64" s="582"/>
      <c r="I64" s="582"/>
      <c r="J64" s="582"/>
      <c r="K64" s="583"/>
      <c r="L64" s="583"/>
      <c r="M64" s="584"/>
      <c r="N64" s="584"/>
      <c r="O64" s="584">
        <f t="shared" si="10"/>
        <v>0</v>
      </c>
      <c r="P64" s="585"/>
      <c r="Q64" s="557"/>
      <c r="R64" s="557"/>
      <c r="S64" s="557"/>
      <c r="T64" s="557"/>
      <c r="U64" s="557"/>
      <c r="V64" s="39"/>
    </row>
    <row r="65" spans="1:22" ht="15.75" customHeight="1">
      <c r="A65" s="36" t="s">
        <v>2613</v>
      </c>
      <c r="B65" s="36" t="s">
        <v>2614</v>
      </c>
      <c r="C65" s="587">
        <v>5000000</v>
      </c>
      <c r="D65" s="587"/>
      <c r="E65" s="183">
        <f>SUM(C65:D65)</f>
        <v>5000000</v>
      </c>
      <c r="F65" s="567">
        <v>5000000</v>
      </c>
      <c r="G65" s="582"/>
      <c r="H65" s="582">
        <f t="shared" si="4"/>
        <v>5000000</v>
      </c>
      <c r="I65" s="582"/>
      <c r="J65" s="582">
        <f t="shared" si="57"/>
        <v>5000000</v>
      </c>
      <c r="K65" s="583">
        <v>3000000</v>
      </c>
      <c r="L65" s="583"/>
      <c r="M65" s="584">
        <f t="shared" si="29"/>
        <v>3000000</v>
      </c>
      <c r="N65" s="584"/>
      <c r="O65" s="584">
        <f t="shared" si="10"/>
        <v>3000000</v>
      </c>
      <c r="P65" s="585">
        <v>1000000</v>
      </c>
      <c r="Q65" s="557"/>
      <c r="R65" s="557"/>
      <c r="S65" s="557"/>
      <c r="T65" s="557"/>
      <c r="U65" s="557"/>
      <c r="V65" s="39"/>
    </row>
    <row r="66" spans="1:22" ht="15.75" customHeight="1">
      <c r="A66" s="569" t="s">
        <v>413</v>
      </c>
      <c r="B66" s="569"/>
      <c r="C66" s="597">
        <f t="shared" ref="C66:G66" si="59">SUM(C65)</f>
        <v>5000000</v>
      </c>
      <c r="D66" s="597">
        <f t="shared" si="59"/>
        <v>0</v>
      </c>
      <c r="E66" s="597">
        <f t="shared" si="59"/>
        <v>5000000</v>
      </c>
      <c r="F66" s="571">
        <f t="shared" si="59"/>
        <v>5000000</v>
      </c>
      <c r="G66" s="571">
        <f t="shared" si="59"/>
        <v>0</v>
      </c>
      <c r="H66" s="571">
        <f t="shared" si="4"/>
        <v>5000000</v>
      </c>
      <c r="I66" s="571">
        <f t="shared" ref="I66" si="60">SUM(I65)</f>
        <v>0</v>
      </c>
      <c r="J66" s="571">
        <f t="shared" si="57"/>
        <v>5000000</v>
      </c>
      <c r="K66" s="572">
        <f>SUM(K60:K65)</f>
        <v>3000000</v>
      </c>
      <c r="L66" s="572">
        <f>SUM(L60:L65)</f>
        <v>0</v>
      </c>
      <c r="M66" s="573">
        <f t="shared" si="29"/>
        <v>3000000</v>
      </c>
      <c r="N66" s="573">
        <f>SUM(N65)</f>
        <v>0</v>
      </c>
      <c r="O66" s="573">
        <f t="shared" si="10"/>
        <v>3000000</v>
      </c>
      <c r="P66" s="574">
        <f>SUM(P65)</f>
        <v>1000000</v>
      </c>
      <c r="Q66" s="557"/>
      <c r="R66" s="557"/>
      <c r="S66" s="557"/>
      <c r="T66" s="557"/>
      <c r="U66" s="557"/>
      <c r="V66" s="39"/>
    </row>
    <row r="67" spans="1:22" ht="15.75" customHeight="1">
      <c r="A67" s="36"/>
      <c r="B67" s="176" t="s">
        <v>2617</v>
      </c>
      <c r="C67" s="93"/>
      <c r="D67" s="93"/>
      <c r="E67" s="183"/>
      <c r="F67" s="567"/>
      <c r="G67" s="582"/>
      <c r="H67" s="582"/>
      <c r="I67" s="582"/>
      <c r="J67" s="582"/>
      <c r="K67" s="583"/>
      <c r="L67" s="583"/>
      <c r="M67" s="584"/>
      <c r="N67" s="584"/>
      <c r="O67" s="584">
        <f t="shared" si="10"/>
        <v>0</v>
      </c>
      <c r="P67" s="585"/>
      <c r="Q67" s="557"/>
      <c r="R67" s="557"/>
      <c r="S67" s="557"/>
      <c r="T67" s="557"/>
      <c r="U67" s="557"/>
      <c r="V67" s="39"/>
    </row>
    <row r="68" spans="1:22" ht="15.75" customHeight="1">
      <c r="A68" s="36" t="s">
        <v>2618</v>
      </c>
      <c r="B68" s="36" t="s">
        <v>2619</v>
      </c>
      <c r="C68" s="587">
        <v>5000000</v>
      </c>
      <c r="D68" s="587"/>
      <c r="E68" s="183">
        <f t="shared" ref="E68" si="61">SUM(C68:D68)</f>
        <v>5000000</v>
      </c>
      <c r="F68" s="567">
        <v>3000000</v>
      </c>
      <c r="G68" s="582"/>
      <c r="H68" s="582">
        <f t="shared" ref="H68:H129" si="62">F68+G68</f>
        <v>3000000</v>
      </c>
      <c r="I68" s="582"/>
      <c r="J68" s="582">
        <f t="shared" si="57"/>
        <v>3000000</v>
      </c>
      <c r="K68" s="583">
        <v>1000000</v>
      </c>
      <c r="L68" s="583"/>
      <c r="M68" s="584">
        <f t="shared" si="29"/>
        <v>1000000</v>
      </c>
      <c r="N68" s="584"/>
      <c r="O68" s="584">
        <f t="shared" si="10"/>
        <v>1000000</v>
      </c>
      <c r="P68" s="585">
        <v>1000000</v>
      </c>
      <c r="Q68" s="557"/>
      <c r="R68" s="557"/>
      <c r="S68" s="557"/>
      <c r="T68" s="557"/>
      <c r="U68" s="557"/>
      <c r="V68" s="39"/>
    </row>
    <row r="69" spans="1:22" ht="15.75" customHeight="1">
      <c r="A69" s="36" t="s">
        <v>2618</v>
      </c>
      <c r="B69" s="36" t="s">
        <v>2620</v>
      </c>
      <c r="C69" s="179"/>
      <c r="D69" s="179"/>
      <c r="E69" s="178"/>
      <c r="F69" s="598"/>
      <c r="G69" s="599"/>
      <c r="H69" s="599"/>
      <c r="I69" s="599">
        <v>3000000</v>
      </c>
      <c r="J69" s="582">
        <f t="shared" ref="J69" si="63">H69+I69</f>
        <v>3000000</v>
      </c>
      <c r="K69" s="583" t="s">
        <v>2621</v>
      </c>
      <c r="L69" s="583">
        <v>3000000</v>
      </c>
      <c r="M69" s="584">
        <f t="shared" si="29"/>
        <v>3000000</v>
      </c>
      <c r="N69" s="584"/>
      <c r="O69" s="584">
        <f t="shared" si="10"/>
        <v>3000000</v>
      </c>
      <c r="P69" s="584">
        <v>0</v>
      </c>
      <c r="Q69" s="557"/>
      <c r="R69" s="557"/>
      <c r="S69" s="557"/>
      <c r="T69" s="557"/>
      <c r="U69" s="557"/>
      <c r="V69" s="39"/>
    </row>
    <row r="70" spans="1:22" s="588" customFormat="1" ht="15.75" customHeight="1">
      <c r="A70" s="36" t="s">
        <v>2622</v>
      </c>
      <c r="B70" s="36" t="s">
        <v>2623</v>
      </c>
      <c r="C70" s="170"/>
      <c r="D70" s="170"/>
      <c r="E70" s="174"/>
      <c r="F70" s="596"/>
      <c r="G70" s="589"/>
      <c r="H70" s="589"/>
      <c r="I70" s="589"/>
      <c r="J70" s="589"/>
      <c r="K70" s="590">
        <v>0</v>
      </c>
      <c r="L70" s="590">
        <v>10000000</v>
      </c>
      <c r="M70" s="591">
        <f t="shared" si="29"/>
        <v>10000000</v>
      </c>
      <c r="N70" s="591">
        <v>-10000000</v>
      </c>
      <c r="O70" s="591">
        <f t="shared" si="10"/>
        <v>0</v>
      </c>
      <c r="P70" s="584">
        <v>0</v>
      </c>
      <c r="Q70" s="593"/>
      <c r="R70" s="593"/>
      <c r="S70" s="593"/>
      <c r="T70" s="593"/>
      <c r="U70" s="593"/>
      <c r="V70" s="199"/>
    </row>
    <row r="71" spans="1:22" ht="15.75" customHeight="1">
      <c r="A71" s="36" t="s">
        <v>2622</v>
      </c>
      <c r="B71" s="36" t="s">
        <v>2623</v>
      </c>
      <c r="C71" s="587">
        <v>2000000</v>
      </c>
      <c r="D71" s="587"/>
      <c r="E71" s="183">
        <f t="shared" ref="E71:E75" si="64">SUM(C71:D71)</f>
        <v>2000000</v>
      </c>
      <c r="F71" s="567">
        <v>8000000</v>
      </c>
      <c r="G71" s="582"/>
      <c r="H71" s="582">
        <f t="shared" si="62"/>
        <v>8000000</v>
      </c>
      <c r="I71" s="582"/>
      <c r="J71" s="582">
        <f t="shared" si="57"/>
        <v>8000000</v>
      </c>
      <c r="K71" s="583">
        <v>5034950</v>
      </c>
      <c r="L71" s="583"/>
      <c r="M71" s="584">
        <f t="shared" si="29"/>
        <v>5034950</v>
      </c>
      <c r="N71" s="584"/>
      <c r="O71" s="584">
        <f t="shared" si="10"/>
        <v>5034950</v>
      </c>
      <c r="P71" s="584">
        <v>0</v>
      </c>
      <c r="Q71" s="557"/>
      <c r="R71" s="557"/>
      <c r="S71" s="557"/>
      <c r="T71" s="557"/>
      <c r="U71" s="557"/>
      <c r="V71" s="39"/>
    </row>
    <row r="72" spans="1:22" ht="15.75" hidden="1" customHeight="1">
      <c r="A72" s="36" t="s">
        <v>2622</v>
      </c>
      <c r="B72" s="36" t="s">
        <v>2624</v>
      </c>
      <c r="C72" s="587">
        <v>0</v>
      </c>
      <c r="D72" s="587"/>
      <c r="E72" s="183">
        <f t="shared" si="64"/>
        <v>0</v>
      </c>
      <c r="F72" s="567"/>
      <c r="G72" s="582"/>
      <c r="H72" s="582">
        <f t="shared" si="62"/>
        <v>0</v>
      </c>
      <c r="I72" s="582"/>
      <c r="J72" s="582">
        <f t="shared" si="57"/>
        <v>0</v>
      </c>
      <c r="K72" s="583"/>
      <c r="L72" s="583"/>
      <c r="M72" s="584">
        <f t="shared" si="29"/>
        <v>0</v>
      </c>
      <c r="N72" s="584"/>
      <c r="O72" s="584">
        <f t="shared" si="10"/>
        <v>0</v>
      </c>
      <c r="P72" s="584">
        <v>0</v>
      </c>
      <c r="Q72" s="557"/>
      <c r="R72" s="557"/>
      <c r="S72" s="557"/>
      <c r="T72" s="557"/>
      <c r="U72" s="557"/>
      <c r="V72" s="39"/>
    </row>
    <row r="73" spans="1:22" ht="15.75" hidden="1" customHeight="1">
      <c r="A73" s="36"/>
      <c r="B73" s="36" t="s">
        <v>2625</v>
      </c>
      <c r="C73" s="600"/>
      <c r="D73" s="600">
        <v>6000000</v>
      </c>
      <c r="E73" s="183">
        <f t="shared" si="64"/>
        <v>6000000</v>
      </c>
      <c r="F73" s="567">
        <v>0</v>
      </c>
      <c r="G73" s="582"/>
      <c r="H73" s="582">
        <f t="shared" si="62"/>
        <v>0</v>
      </c>
      <c r="I73" s="582"/>
      <c r="J73" s="582">
        <f t="shared" si="57"/>
        <v>0</v>
      </c>
      <c r="K73" s="583"/>
      <c r="L73" s="583"/>
      <c r="M73" s="584">
        <f t="shared" si="29"/>
        <v>0</v>
      </c>
      <c r="N73" s="584"/>
      <c r="O73" s="584">
        <f t="shared" ref="O73:O136" si="65">SUM(M73:N73)</f>
        <v>0</v>
      </c>
      <c r="P73" s="584">
        <v>0</v>
      </c>
      <c r="Q73" s="557"/>
      <c r="R73" s="557"/>
      <c r="S73" s="557"/>
      <c r="T73" s="557"/>
      <c r="U73" s="557"/>
      <c r="V73" s="39"/>
    </row>
    <row r="74" spans="1:22" ht="15.75" customHeight="1">
      <c r="A74" s="36" t="s">
        <v>2626</v>
      </c>
      <c r="B74" s="36" t="s">
        <v>2627</v>
      </c>
      <c r="C74" s="601">
        <v>4000000</v>
      </c>
      <c r="D74" s="601"/>
      <c r="E74" s="183">
        <f t="shared" si="64"/>
        <v>4000000</v>
      </c>
      <c r="F74" s="567">
        <v>2000000</v>
      </c>
      <c r="G74" s="582"/>
      <c r="H74" s="582">
        <f t="shared" si="62"/>
        <v>2000000</v>
      </c>
      <c r="I74" s="582"/>
      <c r="J74" s="582">
        <f t="shared" si="57"/>
        <v>2000000</v>
      </c>
      <c r="K74" s="583">
        <v>2000000</v>
      </c>
      <c r="L74" s="583"/>
      <c r="M74" s="584">
        <f t="shared" si="29"/>
        <v>2000000</v>
      </c>
      <c r="N74" s="584"/>
      <c r="O74" s="584">
        <f t="shared" si="65"/>
        <v>2000000</v>
      </c>
      <c r="P74" s="584"/>
      <c r="Q74" s="594"/>
      <c r="R74" s="594"/>
      <c r="S74" s="594"/>
      <c r="T74" s="594"/>
      <c r="U74" s="594"/>
      <c r="V74" s="39"/>
    </row>
    <row r="75" spans="1:22" ht="15.75" customHeight="1">
      <c r="A75" s="103">
        <v>3111001</v>
      </c>
      <c r="B75" s="36" t="s">
        <v>2628</v>
      </c>
      <c r="C75" s="600">
        <v>100000</v>
      </c>
      <c r="D75" s="600"/>
      <c r="E75" s="183">
        <f t="shared" si="64"/>
        <v>100000</v>
      </c>
      <c r="F75" s="567">
        <v>100000</v>
      </c>
      <c r="G75" s="582"/>
      <c r="H75" s="582">
        <f t="shared" si="62"/>
        <v>100000</v>
      </c>
      <c r="I75" s="582"/>
      <c r="J75" s="582">
        <f t="shared" si="57"/>
        <v>100000</v>
      </c>
      <c r="K75" s="583">
        <v>5000000</v>
      </c>
      <c r="L75" s="583">
        <v>-5000000</v>
      </c>
      <c r="M75" s="584">
        <f t="shared" si="29"/>
        <v>0</v>
      </c>
      <c r="N75" s="584"/>
      <c r="O75" s="584">
        <f t="shared" si="65"/>
        <v>0</v>
      </c>
      <c r="P75" s="584">
        <v>500000</v>
      </c>
      <c r="Q75" s="557"/>
      <c r="R75" s="557"/>
      <c r="S75" s="557"/>
      <c r="T75" s="557"/>
      <c r="U75" s="557"/>
      <c r="V75" s="39"/>
    </row>
    <row r="76" spans="1:22" ht="15.75" customHeight="1">
      <c r="A76" s="36" t="s">
        <v>2629</v>
      </c>
      <c r="B76" s="36" t="s">
        <v>2630</v>
      </c>
      <c r="C76" s="600"/>
      <c r="D76" s="600"/>
      <c r="E76" s="183"/>
      <c r="F76" s="567"/>
      <c r="G76" s="126"/>
      <c r="H76" s="582">
        <v>0</v>
      </c>
      <c r="I76" s="126"/>
      <c r="J76" s="126"/>
      <c r="K76" s="583">
        <v>500000</v>
      </c>
      <c r="L76" s="583"/>
      <c r="M76" s="584">
        <f t="shared" si="29"/>
        <v>500000</v>
      </c>
      <c r="N76" s="584"/>
      <c r="O76" s="584">
        <f t="shared" si="65"/>
        <v>500000</v>
      </c>
      <c r="P76" s="584">
        <v>50000</v>
      </c>
      <c r="Q76" s="557"/>
      <c r="R76" s="557"/>
      <c r="S76" s="557"/>
      <c r="T76" s="557"/>
      <c r="U76" s="557"/>
      <c r="V76" s="39"/>
    </row>
    <row r="77" spans="1:22" ht="16.149999999999999" customHeight="1">
      <c r="A77" s="103"/>
      <c r="B77" s="36" t="s">
        <v>2631</v>
      </c>
      <c r="C77" s="600"/>
      <c r="D77" s="600"/>
      <c r="E77" s="183"/>
      <c r="F77" s="567" t="s">
        <v>2621</v>
      </c>
      <c r="G77" s="567"/>
      <c r="H77" s="589">
        <v>0</v>
      </c>
      <c r="I77" s="567"/>
      <c r="J77" s="582">
        <f t="shared" si="57"/>
        <v>0</v>
      </c>
      <c r="K77" s="583">
        <v>250000000</v>
      </c>
      <c r="L77" s="583">
        <v>-50000000</v>
      </c>
      <c r="M77" s="584">
        <f t="shared" si="29"/>
        <v>200000000</v>
      </c>
      <c r="N77" s="584">
        <v>-200000000</v>
      </c>
      <c r="O77" s="584">
        <f t="shared" si="65"/>
        <v>0</v>
      </c>
      <c r="P77" s="584">
        <v>0</v>
      </c>
      <c r="Q77" s="557"/>
      <c r="R77" s="557"/>
      <c r="S77" s="557"/>
      <c r="T77" s="557"/>
      <c r="U77" s="557"/>
      <c r="V77" s="39"/>
    </row>
    <row r="78" spans="1:22" ht="16.149999999999999" customHeight="1">
      <c r="A78" s="103"/>
      <c r="B78" s="36" t="s">
        <v>2632</v>
      </c>
      <c r="C78" s="600"/>
      <c r="D78" s="600"/>
      <c r="E78" s="183"/>
      <c r="F78" s="567"/>
      <c r="G78" s="567"/>
      <c r="H78" s="602"/>
      <c r="I78" s="567"/>
      <c r="J78" s="126"/>
      <c r="K78" s="583">
        <v>7500000</v>
      </c>
      <c r="L78" s="583">
        <v>-1500000</v>
      </c>
      <c r="M78" s="584">
        <f t="shared" si="29"/>
        <v>6000000</v>
      </c>
      <c r="N78" s="584">
        <v>-6000000</v>
      </c>
      <c r="O78" s="584">
        <f t="shared" si="65"/>
        <v>0</v>
      </c>
      <c r="P78" s="584" t="s">
        <v>2621</v>
      </c>
      <c r="Q78" s="557"/>
      <c r="R78" s="557"/>
      <c r="S78" s="557"/>
      <c r="T78" s="557"/>
      <c r="U78" s="557"/>
      <c r="V78" s="39"/>
    </row>
    <row r="79" spans="1:22" ht="15.75" customHeight="1">
      <c r="A79" s="569" t="s">
        <v>413</v>
      </c>
      <c r="B79" s="569"/>
      <c r="C79" s="570">
        <f t="shared" ref="C79:J79" si="66">SUM(C68:C77)</f>
        <v>11100000</v>
      </c>
      <c r="D79" s="570">
        <f t="shared" si="66"/>
        <v>6000000</v>
      </c>
      <c r="E79" s="570">
        <f t="shared" si="66"/>
        <v>17100000</v>
      </c>
      <c r="F79" s="571">
        <f t="shared" si="66"/>
        <v>13100000</v>
      </c>
      <c r="G79" s="571">
        <f t="shared" si="66"/>
        <v>0</v>
      </c>
      <c r="H79" s="571">
        <f t="shared" si="66"/>
        <v>13100000</v>
      </c>
      <c r="I79" s="571">
        <f t="shared" si="66"/>
        <v>3000000</v>
      </c>
      <c r="J79" s="571">
        <f t="shared" si="66"/>
        <v>16100000</v>
      </c>
      <c r="K79" s="572">
        <f>SUM(K68:K78)</f>
        <v>271034950</v>
      </c>
      <c r="L79" s="572">
        <f>SUM(L68:L78)</f>
        <v>-43500000</v>
      </c>
      <c r="M79" s="573">
        <f t="shared" si="29"/>
        <v>227534950</v>
      </c>
      <c r="N79" s="573">
        <f>SUM(N68:N78)</f>
        <v>-216000000</v>
      </c>
      <c r="O79" s="573">
        <f t="shared" si="65"/>
        <v>11534950</v>
      </c>
      <c r="P79" s="574">
        <f>SUM(P68:P78)</f>
        <v>1550000</v>
      </c>
      <c r="Q79" s="557"/>
      <c r="R79" s="557"/>
      <c r="S79" s="557"/>
      <c r="T79" s="557"/>
      <c r="U79" s="557"/>
      <c r="V79" s="39"/>
    </row>
    <row r="80" spans="1:22" ht="15.75" customHeight="1">
      <c r="A80" s="36"/>
      <c r="B80" s="176" t="s">
        <v>2633</v>
      </c>
      <c r="C80" s="93"/>
      <c r="D80" s="93"/>
      <c r="E80" s="183"/>
      <c r="F80" s="567"/>
      <c r="G80" s="567"/>
      <c r="H80" s="567"/>
      <c r="I80" s="567"/>
      <c r="J80" s="567"/>
      <c r="K80" s="583"/>
      <c r="L80" s="583"/>
      <c r="M80" s="584">
        <f t="shared" si="29"/>
        <v>0</v>
      </c>
      <c r="N80" s="584"/>
      <c r="O80" s="584">
        <f t="shared" si="65"/>
        <v>0</v>
      </c>
      <c r="P80" s="584">
        <f>SUM(N80:O80)</f>
        <v>0</v>
      </c>
      <c r="Q80" s="557"/>
      <c r="R80" s="557"/>
      <c r="S80" s="557"/>
      <c r="T80" s="557"/>
      <c r="U80" s="557"/>
      <c r="V80" s="39"/>
    </row>
    <row r="81" spans="1:22" s="588" customFormat="1" ht="15.75" customHeight="1">
      <c r="A81" s="173" t="s">
        <v>2634</v>
      </c>
      <c r="B81" s="173" t="s">
        <v>2635</v>
      </c>
      <c r="C81" s="170">
        <v>1000000</v>
      </c>
      <c r="D81" s="170"/>
      <c r="E81" s="174">
        <f>SUM(C81:D81)</f>
        <v>1000000</v>
      </c>
      <c r="F81" s="596">
        <v>2000000</v>
      </c>
      <c r="G81" s="596">
        <v>-1010000</v>
      </c>
      <c r="H81" s="596">
        <f t="shared" si="62"/>
        <v>990000</v>
      </c>
      <c r="I81" s="596"/>
      <c r="J81" s="596">
        <f t="shared" ref="J81:J87" si="67">H81+I81</f>
        <v>990000</v>
      </c>
      <c r="K81" s="583">
        <v>1000000</v>
      </c>
      <c r="L81" s="583"/>
      <c r="M81" s="584">
        <f t="shared" ref="M81:N139" si="68">SUM(K81:L81)</f>
        <v>1000000</v>
      </c>
      <c r="N81" s="584"/>
      <c r="O81" s="584">
        <f t="shared" si="65"/>
        <v>1000000</v>
      </c>
      <c r="P81" s="585">
        <v>1000000</v>
      </c>
      <c r="Q81" s="593"/>
      <c r="R81" s="593"/>
      <c r="S81" s="593"/>
      <c r="T81" s="593"/>
      <c r="U81" s="593"/>
      <c r="V81" s="199"/>
    </row>
    <row r="82" spans="1:22" ht="15.75" customHeight="1">
      <c r="A82" s="569" t="s">
        <v>413</v>
      </c>
      <c r="B82" s="569"/>
      <c r="C82" s="570">
        <f t="shared" ref="C82:G82" si="69">SUM(C81)</f>
        <v>1000000</v>
      </c>
      <c r="D82" s="570">
        <f t="shared" si="69"/>
        <v>0</v>
      </c>
      <c r="E82" s="570">
        <f t="shared" si="69"/>
        <v>1000000</v>
      </c>
      <c r="F82" s="571">
        <f t="shared" si="69"/>
        <v>2000000</v>
      </c>
      <c r="G82" s="571">
        <f t="shared" si="69"/>
        <v>-1010000</v>
      </c>
      <c r="H82" s="571">
        <f t="shared" si="62"/>
        <v>990000</v>
      </c>
      <c r="I82" s="571">
        <f t="shared" ref="I82" si="70">SUM(I81)</f>
        <v>0</v>
      </c>
      <c r="J82" s="571">
        <f t="shared" si="67"/>
        <v>990000</v>
      </c>
      <c r="K82" s="572">
        <f>SUM(K81)</f>
        <v>1000000</v>
      </c>
      <c r="L82" s="572">
        <f>SUM(L81)</f>
        <v>0</v>
      </c>
      <c r="M82" s="573">
        <f t="shared" si="68"/>
        <v>1000000</v>
      </c>
      <c r="N82" s="573">
        <f>SUM(N80:N81)</f>
        <v>0</v>
      </c>
      <c r="O82" s="573">
        <f t="shared" si="65"/>
        <v>1000000</v>
      </c>
      <c r="P82" s="574">
        <f>SUM(P81)</f>
        <v>1000000</v>
      </c>
      <c r="Q82" s="557"/>
      <c r="R82" s="557"/>
      <c r="S82" s="557"/>
      <c r="T82" s="557"/>
      <c r="U82" s="557"/>
      <c r="V82" s="39"/>
    </row>
    <row r="83" spans="1:22" ht="15.75" customHeight="1">
      <c r="A83" s="36"/>
      <c r="B83" s="176" t="s">
        <v>2636</v>
      </c>
      <c r="C83" s="93"/>
      <c r="D83" s="93"/>
      <c r="E83" s="183"/>
      <c r="F83" s="567"/>
      <c r="G83" s="582"/>
      <c r="H83" s="582"/>
      <c r="I83" s="582"/>
      <c r="J83" s="582"/>
      <c r="K83" s="583"/>
      <c r="L83" s="583"/>
      <c r="M83" s="584">
        <f t="shared" si="68"/>
        <v>0</v>
      </c>
      <c r="N83" s="584"/>
      <c r="O83" s="584">
        <f t="shared" si="65"/>
        <v>0</v>
      </c>
      <c r="P83" s="584">
        <f>SUM(N83:O83)</f>
        <v>0</v>
      </c>
      <c r="Q83" s="557"/>
      <c r="R83" s="557"/>
      <c r="S83" s="557"/>
      <c r="T83" s="557"/>
      <c r="U83" s="557"/>
      <c r="V83" s="39"/>
    </row>
    <row r="84" spans="1:22" ht="15.75" customHeight="1">
      <c r="A84" s="36" t="s">
        <v>2637</v>
      </c>
      <c r="B84" s="36" t="s">
        <v>2638</v>
      </c>
      <c r="C84" s="587">
        <v>17000000</v>
      </c>
      <c r="D84" s="587">
        <v>8000000</v>
      </c>
      <c r="E84" s="183">
        <f t="shared" ref="E84:E85" si="71">SUM(C84:D84)</f>
        <v>25000000</v>
      </c>
      <c r="F84" s="567">
        <v>3000000</v>
      </c>
      <c r="G84" s="582">
        <v>9000000</v>
      </c>
      <c r="H84" s="582">
        <f t="shared" si="62"/>
        <v>12000000</v>
      </c>
      <c r="I84" s="582"/>
      <c r="J84" s="582">
        <f t="shared" si="67"/>
        <v>12000000</v>
      </c>
      <c r="K84" s="583">
        <v>3000000</v>
      </c>
      <c r="L84" s="583">
        <v>-3000000</v>
      </c>
      <c r="M84" s="584">
        <f t="shared" si="68"/>
        <v>0</v>
      </c>
      <c r="N84" s="584"/>
      <c r="O84" s="584">
        <f t="shared" si="65"/>
        <v>0</v>
      </c>
      <c r="P84" s="584">
        <f>SUM(N84:O84)</f>
        <v>0</v>
      </c>
      <c r="Q84" s="557"/>
      <c r="R84" s="557"/>
      <c r="S84" s="557"/>
      <c r="T84" s="557"/>
      <c r="U84" s="557"/>
      <c r="V84" s="39"/>
    </row>
    <row r="85" spans="1:22" ht="15.75" customHeight="1">
      <c r="A85" s="36" t="s">
        <v>2639</v>
      </c>
      <c r="B85" s="36" t="s">
        <v>2640</v>
      </c>
      <c r="C85" s="587">
        <v>300000</v>
      </c>
      <c r="D85" s="587"/>
      <c r="E85" s="183">
        <f t="shared" si="71"/>
        <v>300000</v>
      </c>
      <c r="F85" s="567">
        <v>500000</v>
      </c>
      <c r="G85" s="582"/>
      <c r="H85" s="582">
        <f t="shared" si="62"/>
        <v>500000</v>
      </c>
      <c r="I85" s="582"/>
      <c r="J85" s="582">
        <f t="shared" si="67"/>
        <v>500000</v>
      </c>
      <c r="K85" s="583">
        <v>500000</v>
      </c>
      <c r="L85" s="583">
        <v>-500000</v>
      </c>
      <c r="M85" s="584">
        <f t="shared" si="68"/>
        <v>0</v>
      </c>
      <c r="N85" s="584"/>
      <c r="O85" s="584">
        <f t="shared" si="65"/>
        <v>0</v>
      </c>
      <c r="P85" s="584">
        <f>SUM(N85:O85)</f>
        <v>0</v>
      </c>
      <c r="Q85" s="557"/>
      <c r="R85" s="557"/>
      <c r="S85" s="557"/>
      <c r="T85" s="557"/>
      <c r="U85" s="557"/>
      <c r="V85" s="39"/>
    </row>
    <row r="86" spans="1:22" ht="15.75" customHeight="1">
      <c r="A86" s="569" t="s">
        <v>413</v>
      </c>
      <c r="B86" s="569"/>
      <c r="C86" s="570">
        <f t="shared" ref="C86:F86" si="72">SUM(C84:C85)</f>
        <v>17300000</v>
      </c>
      <c r="D86" s="570">
        <f t="shared" si="72"/>
        <v>8000000</v>
      </c>
      <c r="E86" s="570">
        <f t="shared" si="72"/>
        <v>25300000</v>
      </c>
      <c r="F86" s="571">
        <f t="shared" si="72"/>
        <v>3500000</v>
      </c>
      <c r="G86" s="571">
        <f t="shared" ref="G86:I86" si="73">SUM(G84:G85)</f>
        <v>9000000</v>
      </c>
      <c r="H86" s="571">
        <f t="shared" si="62"/>
        <v>12500000</v>
      </c>
      <c r="I86" s="571">
        <f t="shared" si="73"/>
        <v>0</v>
      </c>
      <c r="J86" s="571">
        <f t="shared" si="67"/>
        <v>12500000</v>
      </c>
      <c r="K86" s="572">
        <f>SUM(K83:K85)</f>
        <v>3500000</v>
      </c>
      <c r="L86" s="572">
        <f>SUM(L83:L85)</f>
        <v>-3500000</v>
      </c>
      <c r="M86" s="573">
        <f t="shared" si="68"/>
        <v>0</v>
      </c>
      <c r="N86" s="573">
        <f>SUM(N83:N85)</f>
        <v>0</v>
      </c>
      <c r="O86" s="573">
        <f t="shared" si="65"/>
        <v>0</v>
      </c>
      <c r="P86" s="574">
        <f>SUM(P83:P85)</f>
        <v>0</v>
      </c>
      <c r="Q86" s="557"/>
      <c r="R86" s="557"/>
      <c r="S86" s="557"/>
      <c r="T86" s="557"/>
      <c r="U86" s="557"/>
      <c r="V86" s="39"/>
    </row>
    <row r="87" spans="1:22" ht="16.5" customHeight="1">
      <c r="A87" s="603"/>
      <c r="B87" s="604" t="s">
        <v>2641</v>
      </c>
      <c r="C87" s="605">
        <f>SUM(C86,C82,C79,C66,C59,C54,C51,C45,C42,C37,C31,C25,C21)</f>
        <v>85596720</v>
      </c>
      <c r="D87" s="605">
        <f>SUM(D86,D82,D79,D66,D59,D54,D51,D45,D42,D37,D31,D25,D21)</f>
        <v>5700000</v>
      </c>
      <c r="E87" s="605">
        <f>SUM(E86,E82,E79,E66,E59,E54,E51,E45,E42,E37,E31,E25,E21)</f>
        <v>91296720</v>
      </c>
      <c r="F87" s="606">
        <f>SUM(F86,F82,F79,F66,F59,F54,F51,F45,F42,F37,F31,F25,F21)</f>
        <v>60600000</v>
      </c>
      <c r="G87" s="606">
        <f>SUM(G86,G82,G79,G66,G59,G54,G51,G45,G42,G37,G31,G25,G21)</f>
        <v>-1699600.3999996204</v>
      </c>
      <c r="H87" s="606">
        <f t="shared" si="62"/>
        <v>58900399.600000381</v>
      </c>
      <c r="I87" s="606">
        <f>SUM(I86,I82,I79,I66,I59,I54,I51,I45,I42,I37,I31,I25,I21)</f>
        <v>3000000</v>
      </c>
      <c r="J87" s="606">
        <f t="shared" si="67"/>
        <v>61900399.600000396</v>
      </c>
      <c r="K87" s="607">
        <f>SUM(K86,K82,K79,K66,K59,K54,K51,K45,K42,K37,K31,K25,K21)</f>
        <v>321384950</v>
      </c>
      <c r="L87" s="607">
        <f>SUM(L86,L82,L79,L66,L59,L54,L51,L45,L42,L37,L31,L25,L21)</f>
        <v>-57000000</v>
      </c>
      <c r="M87" s="608">
        <f t="shared" si="68"/>
        <v>264384950</v>
      </c>
      <c r="N87" s="608">
        <f>SUM(N86,N82,N79,N66,N59,N54,N51,N45,N42,N37,N31,N25,N21)</f>
        <v>-217841254</v>
      </c>
      <c r="O87" s="608">
        <f t="shared" si="65"/>
        <v>46543696</v>
      </c>
      <c r="P87" s="609">
        <f>SUM(P86,P82,P79,P66,P59,P54,P51,P45,P42,P37,P31,P25,P21)</f>
        <v>19025050</v>
      </c>
      <c r="Q87" s="557"/>
      <c r="R87" s="557"/>
      <c r="S87" s="557"/>
      <c r="T87" s="557"/>
      <c r="U87" s="557"/>
      <c r="V87" s="610"/>
    </row>
    <row r="88" spans="1:22" ht="16.5" customHeight="1">
      <c r="A88" s="611"/>
      <c r="B88" s="612" t="s">
        <v>2642</v>
      </c>
      <c r="C88" s="570">
        <f>C87+C16</f>
        <v>335596720</v>
      </c>
      <c r="D88" s="570">
        <f>D87+D16</f>
        <v>5700000</v>
      </c>
      <c r="E88" s="570">
        <f>E87+E16</f>
        <v>341296720</v>
      </c>
      <c r="F88" s="571">
        <f t="shared" ref="F88:L88" si="74">SUM(F87,F16)</f>
        <v>310600000</v>
      </c>
      <c r="G88" s="571">
        <f t="shared" si="74"/>
        <v>-1699600.3999996204</v>
      </c>
      <c r="H88" s="571">
        <f t="shared" si="74"/>
        <v>308900399.60000038</v>
      </c>
      <c r="I88" s="571">
        <f t="shared" si="74"/>
        <v>3000000</v>
      </c>
      <c r="J88" s="571">
        <f t="shared" si="74"/>
        <v>311900399.60000038</v>
      </c>
      <c r="K88" s="572">
        <f t="shared" si="74"/>
        <v>541384950</v>
      </c>
      <c r="L88" s="572">
        <f t="shared" si="74"/>
        <v>-107000000</v>
      </c>
      <c r="M88" s="573">
        <f t="shared" si="68"/>
        <v>434384950</v>
      </c>
      <c r="N88" s="573">
        <f>N87+N16</f>
        <v>-217841254</v>
      </c>
      <c r="O88" s="573">
        <f t="shared" si="65"/>
        <v>216543696</v>
      </c>
      <c r="P88" s="574">
        <f>SUM(P87,P16)</f>
        <v>189025050</v>
      </c>
      <c r="Q88" s="557"/>
      <c r="R88" s="557"/>
      <c r="S88" s="557"/>
      <c r="T88" s="557"/>
      <c r="U88" s="557"/>
      <c r="V88" s="610"/>
    </row>
    <row r="89" spans="1:22" ht="15.75" hidden="1" customHeight="1">
      <c r="A89" s="613">
        <v>3100000</v>
      </c>
      <c r="B89" s="563" t="s">
        <v>2643</v>
      </c>
      <c r="C89" s="97"/>
      <c r="D89" s="97"/>
      <c r="E89" s="183">
        <f t="shared" ref="E89:E95" si="75">SUM(C89:D89)</f>
        <v>0</v>
      </c>
      <c r="F89" s="567"/>
      <c r="G89" s="567"/>
      <c r="H89" s="567">
        <f t="shared" si="62"/>
        <v>0</v>
      </c>
      <c r="I89" s="567"/>
      <c r="J89" s="567">
        <f t="shared" ref="J89:K95" si="76">H89+I89</f>
        <v>0</v>
      </c>
      <c r="K89" s="146">
        <f t="shared" si="76"/>
        <v>0</v>
      </c>
      <c r="L89" s="146"/>
      <c r="M89" s="568">
        <f t="shared" si="68"/>
        <v>0</v>
      </c>
      <c r="N89" s="568">
        <f t="shared" si="68"/>
        <v>0</v>
      </c>
      <c r="O89" s="568">
        <f t="shared" si="65"/>
        <v>0</v>
      </c>
      <c r="P89" s="565">
        <f t="shared" ref="P89:P96" si="77">SUM(N89:O89)</f>
        <v>0</v>
      </c>
      <c r="Q89" s="557"/>
      <c r="R89" s="557"/>
      <c r="S89" s="557"/>
      <c r="T89" s="557"/>
      <c r="U89" s="557"/>
      <c r="V89" s="39"/>
    </row>
    <row r="90" spans="1:22" ht="15.75" hidden="1" customHeight="1">
      <c r="A90" s="103">
        <v>3110201</v>
      </c>
      <c r="B90" s="36" t="s">
        <v>2644</v>
      </c>
      <c r="C90" s="93">
        <v>20000000</v>
      </c>
      <c r="D90" s="93"/>
      <c r="E90" s="183">
        <f t="shared" si="75"/>
        <v>20000000</v>
      </c>
      <c r="F90" s="567"/>
      <c r="G90" s="567"/>
      <c r="H90" s="567">
        <f t="shared" si="62"/>
        <v>0</v>
      </c>
      <c r="I90" s="567"/>
      <c r="J90" s="567">
        <f t="shared" si="76"/>
        <v>0</v>
      </c>
      <c r="K90" s="146">
        <f t="shared" si="76"/>
        <v>0</v>
      </c>
      <c r="L90" s="146"/>
      <c r="M90" s="568">
        <f t="shared" si="68"/>
        <v>0</v>
      </c>
      <c r="N90" s="568">
        <f t="shared" si="68"/>
        <v>0</v>
      </c>
      <c r="O90" s="568">
        <f t="shared" si="65"/>
        <v>0</v>
      </c>
      <c r="P90" s="565">
        <f t="shared" si="77"/>
        <v>0</v>
      </c>
      <c r="Q90" s="557"/>
      <c r="R90" s="557"/>
      <c r="S90" s="557"/>
      <c r="T90" s="557"/>
      <c r="U90" s="557"/>
      <c r="V90" s="39"/>
    </row>
    <row r="91" spans="1:22" ht="15.75" hidden="1" customHeight="1">
      <c r="A91" s="614">
        <v>3110202</v>
      </c>
      <c r="B91" s="36" t="s">
        <v>2645</v>
      </c>
      <c r="C91" s="93" t="e">
        <v>#REF!</v>
      </c>
      <c r="D91" s="93"/>
      <c r="E91" s="183" t="e">
        <f t="shared" si="75"/>
        <v>#REF!</v>
      </c>
      <c r="F91" s="567"/>
      <c r="G91" s="567"/>
      <c r="H91" s="567">
        <f t="shared" si="62"/>
        <v>0</v>
      </c>
      <c r="I91" s="567"/>
      <c r="J91" s="567">
        <f t="shared" si="76"/>
        <v>0</v>
      </c>
      <c r="K91" s="146">
        <f t="shared" si="76"/>
        <v>0</v>
      </c>
      <c r="L91" s="146"/>
      <c r="M91" s="568">
        <f t="shared" si="68"/>
        <v>0</v>
      </c>
      <c r="N91" s="568">
        <f t="shared" si="68"/>
        <v>0</v>
      </c>
      <c r="O91" s="568">
        <f t="shared" si="65"/>
        <v>0</v>
      </c>
      <c r="P91" s="565">
        <f t="shared" si="77"/>
        <v>0</v>
      </c>
      <c r="Q91" s="557"/>
      <c r="R91" s="557"/>
      <c r="S91" s="557"/>
      <c r="T91" s="557"/>
      <c r="U91" s="557"/>
      <c r="V91" s="39"/>
    </row>
    <row r="92" spans="1:22" ht="15.75" hidden="1" customHeight="1">
      <c r="A92" s="614"/>
      <c r="B92" s="36" t="s">
        <v>220</v>
      </c>
      <c r="C92" s="93">
        <v>100000000</v>
      </c>
      <c r="D92" s="93"/>
      <c r="E92" s="183">
        <f t="shared" si="75"/>
        <v>100000000</v>
      </c>
      <c r="F92" s="567"/>
      <c r="G92" s="567"/>
      <c r="H92" s="567">
        <f t="shared" si="62"/>
        <v>0</v>
      </c>
      <c r="I92" s="567"/>
      <c r="J92" s="567">
        <f t="shared" si="76"/>
        <v>0</v>
      </c>
      <c r="K92" s="146">
        <f t="shared" si="76"/>
        <v>0</v>
      </c>
      <c r="L92" s="146"/>
      <c r="M92" s="568">
        <f t="shared" si="68"/>
        <v>0</v>
      </c>
      <c r="N92" s="568">
        <f t="shared" si="68"/>
        <v>0</v>
      </c>
      <c r="O92" s="568">
        <f t="shared" si="65"/>
        <v>0</v>
      </c>
      <c r="P92" s="565">
        <f t="shared" si="77"/>
        <v>0</v>
      </c>
      <c r="Q92" s="557"/>
      <c r="R92" s="557"/>
      <c r="S92" s="557"/>
      <c r="T92" s="557"/>
      <c r="U92" s="557"/>
      <c r="V92" s="39"/>
    </row>
    <row r="93" spans="1:22" ht="15.75" hidden="1" customHeight="1">
      <c r="A93" s="614"/>
      <c r="B93" s="36" t="s">
        <v>221</v>
      </c>
      <c r="C93" s="93">
        <v>10000000</v>
      </c>
      <c r="D93" s="93"/>
      <c r="E93" s="183">
        <f t="shared" si="75"/>
        <v>10000000</v>
      </c>
      <c r="F93" s="567"/>
      <c r="G93" s="567"/>
      <c r="H93" s="567">
        <f t="shared" si="62"/>
        <v>0</v>
      </c>
      <c r="I93" s="567"/>
      <c r="J93" s="567">
        <f t="shared" si="76"/>
        <v>0</v>
      </c>
      <c r="K93" s="146">
        <f t="shared" si="76"/>
        <v>0</v>
      </c>
      <c r="L93" s="146"/>
      <c r="M93" s="568">
        <f t="shared" si="68"/>
        <v>0</v>
      </c>
      <c r="N93" s="568">
        <f t="shared" si="68"/>
        <v>0</v>
      </c>
      <c r="O93" s="568">
        <f t="shared" si="65"/>
        <v>0</v>
      </c>
      <c r="P93" s="565">
        <f t="shared" si="77"/>
        <v>0</v>
      </c>
      <c r="Q93" s="557"/>
      <c r="R93" s="557"/>
      <c r="S93" s="557"/>
      <c r="T93" s="557"/>
      <c r="U93" s="557"/>
      <c r="V93" s="39"/>
    </row>
    <row r="94" spans="1:22" ht="15.75" hidden="1" customHeight="1">
      <c r="A94" s="615"/>
      <c r="B94" s="612" t="s">
        <v>2646</v>
      </c>
      <c r="C94" s="570" t="e">
        <v>#REF!</v>
      </c>
      <c r="D94" s="570"/>
      <c r="E94" s="183" t="e">
        <f t="shared" si="75"/>
        <v>#REF!</v>
      </c>
      <c r="F94" s="567"/>
      <c r="G94" s="567"/>
      <c r="H94" s="567">
        <f t="shared" si="62"/>
        <v>0</v>
      </c>
      <c r="I94" s="567"/>
      <c r="J94" s="567">
        <f t="shared" si="76"/>
        <v>0</v>
      </c>
      <c r="K94" s="146">
        <f t="shared" si="76"/>
        <v>0</v>
      </c>
      <c r="L94" s="146"/>
      <c r="M94" s="568">
        <f t="shared" si="68"/>
        <v>0</v>
      </c>
      <c r="N94" s="568">
        <f t="shared" si="68"/>
        <v>0</v>
      </c>
      <c r="O94" s="568">
        <f t="shared" si="65"/>
        <v>0</v>
      </c>
      <c r="P94" s="565">
        <f t="shared" si="77"/>
        <v>0</v>
      </c>
      <c r="Q94" s="557"/>
      <c r="R94" s="557"/>
      <c r="S94" s="557"/>
      <c r="T94" s="557"/>
      <c r="U94" s="557"/>
      <c r="V94" s="39"/>
    </row>
    <row r="95" spans="1:22" ht="15.75" hidden="1" customHeight="1">
      <c r="A95" s="616"/>
      <c r="B95" s="617" t="s">
        <v>2647</v>
      </c>
      <c r="C95" s="576" t="e">
        <v>#REF!</v>
      </c>
      <c r="D95" s="576"/>
      <c r="E95" s="183" t="e">
        <f t="shared" si="75"/>
        <v>#REF!</v>
      </c>
      <c r="F95" s="567"/>
      <c r="G95" s="567"/>
      <c r="H95" s="567">
        <f t="shared" si="62"/>
        <v>0</v>
      </c>
      <c r="I95" s="567"/>
      <c r="J95" s="567">
        <f t="shared" si="76"/>
        <v>0</v>
      </c>
      <c r="K95" s="146">
        <f t="shared" si="76"/>
        <v>0</v>
      </c>
      <c r="L95" s="146"/>
      <c r="M95" s="568">
        <f t="shared" si="68"/>
        <v>0</v>
      </c>
      <c r="N95" s="568">
        <f t="shared" si="68"/>
        <v>0</v>
      </c>
      <c r="O95" s="568">
        <f t="shared" si="65"/>
        <v>0</v>
      </c>
      <c r="P95" s="565">
        <f t="shared" si="77"/>
        <v>0</v>
      </c>
      <c r="Q95" s="557"/>
      <c r="R95" s="557"/>
      <c r="S95" s="557"/>
      <c r="T95" s="557"/>
      <c r="U95" s="557"/>
      <c r="V95" s="39"/>
    </row>
    <row r="96" spans="1:22" ht="15.75" customHeight="1">
      <c r="A96" s="563">
        <v>10202</v>
      </c>
      <c r="B96" s="581" t="s">
        <v>2648</v>
      </c>
      <c r="C96" s="93"/>
      <c r="D96" s="93"/>
      <c r="E96" s="183"/>
      <c r="F96" s="567"/>
      <c r="G96" s="567"/>
      <c r="H96" s="567"/>
      <c r="I96" s="567"/>
      <c r="J96" s="567"/>
      <c r="K96" s="146"/>
      <c r="L96" s="146"/>
      <c r="M96" s="568">
        <f t="shared" si="68"/>
        <v>0</v>
      </c>
      <c r="N96" s="568"/>
      <c r="O96" s="568">
        <f t="shared" si="65"/>
        <v>0</v>
      </c>
      <c r="P96" s="565">
        <f t="shared" si="77"/>
        <v>0</v>
      </c>
      <c r="Q96" s="557"/>
      <c r="R96" s="557"/>
      <c r="S96" s="557"/>
      <c r="T96" s="557"/>
      <c r="U96" s="557"/>
      <c r="V96" s="39"/>
    </row>
    <row r="97" spans="1:22" ht="15.75" customHeight="1">
      <c r="A97" s="36" t="s">
        <v>2565</v>
      </c>
      <c r="B97" s="36" t="s">
        <v>2566</v>
      </c>
      <c r="C97" s="587">
        <v>20000</v>
      </c>
      <c r="D97" s="587"/>
      <c r="E97" s="183">
        <f t="shared" ref="E97:E106" si="78">SUM(C97:D97)</f>
        <v>20000</v>
      </c>
      <c r="F97" s="567">
        <v>50000</v>
      </c>
      <c r="G97" s="582"/>
      <c r="H97" s="582">
        <v>50000</v>
      </c>
      <c r="I97" s="582"/>
      <c r="J97" s="582">
        <f t="shared" ref="J97:J106" si="79">H97+I97</f>
        <v>50000</v>
      </c>
      <c r="K97" s="583">
        <v>50000</v>
      </c>
      <c r="L97" s="583"/>
      <c r="M97" s="584">
        <f t="shared" si="68"/>
        <v>50000</v>
      </c>
      <c r="N97" s="584"/>
      <c r="O97" s="584">
        <f t="shared" si="65"/>
        <v>50000</v>
      </c>
      <c r="P97" s="585">
        <v>50000</v>
      </c>
      <c r="Q97" s="557"/>
      <c r="R97" s="557"/>
      <c r="S97" s="557"/>
      <c r="T97" s="557"/>
      <c r="U97" s="557"/>
      <c r="V97" s="39"/>
    </row>
    <row r="98" spans="1:22" ht="15.75" customHeight="1">
      <c r="A98" s="36" t="s">
        <v>2649</v>
      </c>
      <c r="B98" s="36" t="s">
        <v>2570</v>
      </c>
      <c r="C98" s="587">
        <v>100000</v>
      </c>
      <c r="D98" s="587"/>
      <c r="E98" s="183">
        <f t="shared" si="78"/>
        <v>100000</v>
      </c>
      <c r="F98" s="567">
        <v>100000</v>
      </c>
      <c r="G98" s="582"/>
      <c r="H98" s="582">
        <v>100000</v>
      </c>
      <c r="I98" s="582"/>
      <c r="J98" s="582">
        <f t="shared" si="79"/>
        <v>100000</v>
      </c>
      <c r="K98" s="583">
        <v>100000</v>
      </c>
      <c r="L98" s="583"/>
      <c r="M98" s="584">
        <f t="shared" si="68"/>
        <v>100000</v>
      </c>
      <c r="N98" s="584"/>
      <c r="O98" s="584">
        <f t="shared" si="65"/>
        <v>100000</v>
      </c>
      <c r="P98" s="585">
        <v>100000</v>
      </c>
      <c r="Q98" s="557"/>
      <c r="R98" s="557"/>
      <c r="S98" s="557"/>
      <c r="T98" s="557"/>
      <c r="U98" s="557"/>
      <c r="V98" s="39"/>
    </row>
    <row r="99" spans="1:22" ht="15.75" customHeight="1">
      <c r="A99" s="36" t="s">
        <v>2571</v>
      </c>
      <c r="B99" s="36" t="s">
        <v>2572</v>
      </c>
      <c r="C99" s="587">
        <v>100000</v>
      </c>
      <c r="D99" s="587"/>
      <c r="E99" s="183">
        <f t="shared" si="78"/>
        <v>100000</v>
      </c>
      <c r="F99" s="567">
        <v>100000</v>
      </c>
      <c r="G99" s="582"/>
      <c r="H99" s="582">
        <v>100000</v>
      </c>
      <c r="I99" s="582"/>
      <c r="J99" s="582">
        <f t="shared" si="79"/>
        <v>100000</v>
      </c>
      <c r="K99" s="583">
        <v>200000</v>
      </c>
      <c r="L99" s="583"/>
      <c r="M99" s="584">
        <f t="shared" si="68"/>
        <v>200000</v>
      </c>
      <c r="N99" s="584"/>
      <c r="O99" s="584">
        <f t="shared" si="65"/>
        <v>200000</v>
      </c>
      <c r="P99" s="585">
        <v>200000</v>
      </c>
      <c r="Q99" s="557"/>
      <c r="R99" s="557"/>
      <c r="S99" s="557"/>
      <c r="T99" s="557"/>
      <c r="U99" s="557"/>
      <c r="V99" s="39"/>
    </row>
    <row r="100" spans="1:22" ht="15.75" customHeight="1">
      <c r="A100" s="36" t="s">
        <v>2573</v>
      </c>
      <c r="B100" s="36" t="s">
        <v>2574</v>
      </c>
      <c r="C100" s="587">
        <v>700000</v>
      </c>
      <c r="D100" s="587"/>
      <c r="E100" s="183">
        <f t="shared" si="78"/>
        <v>700000</v>
      </c>
      <c r="F100" s="567">
        <v>500000</v>
      </c>
      <c r="G100" s="582"/>
      <c r="H100" s="582">
        <v>500000</v>
      </c>
      <c r="I100" s="582"/>
      <c r="J100" s="582">
        <f t="shared" si="79"/>
        <v>500000</v>
      </c>
      <c r="K100" s="583">
        <v>200000</v>
      </c>
      <c r="L100" s="583"/>
      <c r="M100" s="584">
        <f t="shared" si="68"/>
        <v>200000</v>
      </c>
      <c r="N100" s="584"/>
      <c r="O100" s="584">
        <f t="shared" si="65"/>
        <v>200000</v>
      </c>
      <c r="P100" s="585">
        <v>200000</v>
      </c>
      <c r="Q100" s="557"/>
      <c r="R100" s="557"/>
      <c r="S100" s="557"/>
      <c r="T100" s="557"/>
      <c r="U100" s="557"/>
      <c r="V100" s="39"/>
    </row>
    <row r="101" spans="1:22" ht="15.75" customHeight="1">
      <c r="A101" s="36" t="s">
        <v>2587</v>
      </c>
      <c r="B101" s="36" t="s">
        <v>2588</v>
      </c>
      <c r="C101" s="587">
        <v>50000</v>
      </c>
      <c r="D101" s="587"/>
      <c r="E101" s="183">
        <f t="shared" si="78"/>
        <v>50000</v>
      </c>
      <c r="F101" s="567">
        <v>50000</v>
      </c>
      <c r="G101" s="582"/>
      <c r="H101" s="582">
        <v>50000</v>
      </c>
      <c r="I101" s="582"/>
      <c r="J101" s="582">
        <f t="shared" si="79"/>
        <v>50000</v>
      </c>
      <c r="K101" s="583">
        <v>50000</v>
      </c>
      <c r="L101" s="583"/>
      <c r="M101" s="584">
        <f t="shared" si="68"/>
        <v>50000</v>
      </c>
      <c r="N101" s="584"/>
      <c r="O101" s="584">
        <f t="shared" si="65"/>
        <v>50000</v>
      </c>
      <c r="P101" s="585">
        <v>50000</v>
      </c>
      <c r="Q101" s="557"/>
      <c r="R101" s="557"/>
      <c r="S101" s="557"/>
      <c r="T101" s="557"/>
      <c r="U101" s="557"/>
      <c r="V101" s="39"/>
    </row>
    <row r="102" spans="1:22" ht="15.75" customHeight="1">
      <c r="A102" s="36" t="s">
        <v>2589</v>
      </c>
      <c r="B102" s="36" t="s">
        <v>2590</v>
      </c>
      <c r="C102" s="587">
        <v>300000</v>
      </c>
      <c r="D102" s="587"/>
      <c r="E102" s="183">
        <f t="shared" si="78"/>
        <v>300000</v>
      </c>
      <c r="F102" s="567">
        <v>300000</v>
      </c>
      <c r="G102" s="582"/>
      <c r="H102" s="582">
        <v>300000</v>
      </c>
      <c r="I102" s="582"/>
      <c r="J102" s="582">
        <f t="shared" si="79"/>
        <v>300000</v>
      </c>
      <c r="K102" s="583">
        <v>300000</v>
      </c>
      <c r="L102" s="583"/>
      <c r="M102" s="584">
        <f t="shared" si="68"/>
        <v>300000</v>
      </c>
      <c r="N102" s="584"/>
      <c r="O102" s="584">
        <f t="shared" si="65"/>
        <v>300000</v>
      </c>
      <c r="P102" s="585">
        <v>300000</v>
      </c>
      <c r="Q102" s="557"/>
      <c r="R102" s="557"/>
      <c r="S102" s="557"/>
      <c r="T102" s="557"/>
      <c r="U102" s="557"/>
      <c r="V102" s="39"/>
    </row>
    <row r="103" spans="1:22" ht="15.75" customHeight="1">
      <c r="A103" s="103">
        <v>2210701</v>
      </c>
      <c r="B103" s="36" t="s">
        <v>2596</v>
      </c>
      <c r="C103" s="587">
        <v>50000</v>
      </c>
      <c r="D103" s="587"/>
      <c r="E103" s="183">
        <f t="shared" si="78"/>
        <v>50000</v>
      </c>
      <c r="F103" s="567">
        <v>50000</v>
      </c>
      <c r="G103" s="582"/>
      <c r="H103" s="582">
        <v>50000</v>
      </c>
      <c r="I103" s="582"/>
      <c r="J103" s="582">
        <f t="shared" si="79"/>
        <v>50000</v>
      </c>
      <c r="K103" s="583">
        <v>100000</v>
      </c>
      <c r="L103" s="583"/>
      <c r="M103" s="584">
        <f t="shared" si="68"/>
        <v>100000</v>
      </c>
      <c r="N103" s="584"/>
      <c r="O103" s="584">
        <f t="shared" si="65"/>
        <v>100000</v>
      </c>
      <c r="P103" s="585">
        <v>100000</v>
      </c>
      <c r="Q103" s="557"/>
      <c r="R103" s="557"/>
      <c r="S103" s="557"/>
      <c r="T103" s="557"/>
      <c r="U103" s="557"/>
      <c r="V103" s="39"/>
    </row>
    <row r="104" spans="1:22" ht="15.75" customHeight="1">
      <c r="A104" s="36" t="s">
        <v>2603</v>
      </c>
      <c r="B104" s="36" t="s">
        <v>2604</v>
      </c>
      <c r="C104" s="587">
        <v>500000</v>
      </c>
      <c r="D104" s="587"/>
      <c r="E104" s="183">
        <f t="shared" si="78"/>
        <v>500000</v>
      </c>
      <c r="F104" s="567">
        <v>200000</v>
      </c>
      <c r="G104" s="582"/>
      <c r="H104" s="582">
        <v>200000</v>
      </c>
      <c r="I104" s="582"/>
      <c r="J104" s="582">
        <f t="shared" si="79"/>
        <v>200000</v>
      </c>
      <c r="K104" s="583">
        <v>200000</v>
      </c>
      <c r="L104" s="583"/>
      <c r="M104" s="584">
        <f t="shared" si="68"/>
        <v>200000</v>
      </c>
      <c r="N104" s="584"/>
      <c r="O104" s="584">
        <f t="shared" si="65"/>
        <v>200000</v>
      </c>
      <c r="P104" s="585">
        <v>200000</v>
      </c>
      <c r="Q104" s="557"/>
      <c r="R104" s="557"/>
      <c r="S104" s="557"/>
      <c r="T104" s="557"/>
      <c r="U104" s="557"/>
      <c r="V104" s="39"/>
    </row>
    <row r="105" spans="1:22" ht="15.75" customHeight="1">
      <c r="A105" s="36" t="s">
        <v>2608</v>
      </c>
      <c r="B105" s="36" t="s">
        <v>2609</v>
      </c>
      <c r="C105" s="587">
        <v>100000</v>
      </c>
      <c r="D105" s="587"/>
      <c r="E105" s="183">
        <f t="shared" si="78"/>
        <v>100000</v>
      </c>
      <c r="F105" s="567">
        <v>100000</v>
      </c>
      <c r="G105" s="582"/>
      <c r="H105" s="582">
        <v>200000</v>
      </c>
      <c r="I105" s="582"/>
      <c r="J105" s="582">
        <f t="shared" si="79"/>
        <v>200000</v>
      </c>
      <c r="K105" s="583">
        <v>500000</v>
      </c>
      <c r="L105" s="583"/>
      <c r="M105" s="584">
        <f t="shared" si="68"/>
        <v>500000</v>
      </c>
      <c r="N105" s="584"/>
      <c r="O105" s="584">
        <f t="shared" si="65"/>
        <v>500000</v>
      </c>
      <c r="P105" s="585">
        <v>500000</v>
      </c>
      <c r="Q105" s="557"/>
      <c r="R105" s="557"/>
      <c r="S105" s="557"/>
      <c r="T105" s="557"/>
      <c r="U105" s="557"/>
      <c r="V105" s="39"/>
    </row>
    <row r="106" spans="1:22" ht="15.75" customHeight="1">
      <c r="A106" s="103" t="s">
        <v>2610</v>
      </c>
      <c r="B106" s="36" t="s">
        <v>2611</v>
      </c>
      <c r="C106" s="600">
        <v>7000000</v>
      </c>
      <c r="D106" s="600">
        <v>8300000</v>
      </c>
      <c r="E106" s="183">
        <f t="shared" si="78"/>
        <v>15300000</v>
      </c>
      <c r="F106" s="567">
        <v>7000000</v>
      </c>
      <c r="G106" s="582">
        <v>-7000000</v>
      </c>
      <c r="H106" s="582">
        <v>100000</v>
      </c>
      <c r="I106" s="582"/>
      <c r="J106" s="582">
        <f t="shared" si="79"/>
        <v>100000</v>
      </c>
      <c r="K106" s="583">
        <v>200000</v>
      </c>
      <c r="L106" s="583"/>
      <c r="M106" s="584">
        <f t="shared" si="68"/>
        <v>200000</v>
      </c>
      <c r="N106" s="584"/>
      <c r="O106" s="584">
        <f t="shared" si="65"/>
        <v>200000</v>
      </c>
      <c r="P106" s="585">
        <v>200000</v>
      </c>
      <c r="Q106" s="557"/>
      <c r="R106" s="557"/>
      <c r="S106" s="557"/>
      <c r="T106" s="557"/>
      <c r="U106" s="557"/>
      <c r="V106" s="39"/>
    </row>
    <row r="107" spans="1:22" ht="15.75" customHeight="1">
      <c r="A107" s="575" t="s">
        <v>413</v>
      </c>
      <c r="B107" s="575" t="s">
        <v>2650</v>
      </c>
      <c r="C107" s="576">
        <f t="shared" ref="C107:L107" si="80">SUM(C97:C106)</f>
        <v>8920000</v>
      </c>
      <c r="D107" s="576">
        <f t="shared" si="80"/>
        <v>8300000</v>
      </c>
      <c r="E107" s="576">
        <f t="shared" si="80"/>
        <v>17220000</v>
      </c>
      <c r="F107" s="577">
        <f t="shared" si="80"/>
        <v>8450000</v>
      </c>
      <c r="G107" s="577">
        <f t="shared" si="80"/>
        <v>-7000000</v>
      </c>
      <c r="H107" s="577">
        <f t="shared" si="80"/>
        <v>1650000</v>
      </c>
      <c r="I107" s="577">
        <f t="shared" si="80"/>
        <v>0</v>
      </c>
      <c r="J107" s="577">
        <f t="shared" si="80"/>
        <v>1650000</v>
      </c>
      <c r="K107" s="578">
        <f t="shared" si="80"/>
        <v>1900000</v>
      </c>
      <c r="L107" s="578">
        <f t="shared" si="80"/>
        <v>0</v>
      </c>
      <c r="M107" s="579">
        <f t="shared" si="68"/>
        <v>1900000</v>
      </c>
      <c r="N107" s="579">
        <f>SUM(N97:N106)</f>
        <v>0</v>
      </c>
      <c r="O107" s="579">
        <f t="shared" si="65"/>
        <v>1900000</v>
      </c>
      <c r="P107" s="580">
        <f>SUM(P97:P106)</f>
        <v>1900000</v>
      </c>
      <c r="Q107" s="557"/>
      <c r="R107" s="557"/>
      <c r="S107" s="557"/>
      <c r="T107" s="557"/>
      <c r="U107" s="557"/>
      <c r="V107" s="39"/>
    </row>
    <row r="108" spans="1:22" ht="15.75" hidden="1" customHeight="1">
      <c r="A108" s="613">
        <v>10203</v>
      </c>
      <c r="B108" s="581" t="s">
        <v>2651</v>
      </c>
      <c r="C108" s="93"/>
      <c r="D108" s="93"/>
      <c r="E108" s="183"/>
      <c r="F108" s="567"/>
      <c r="G108" s="567"/>
      <c r="H108" s="567"/>
      <c r="I108" s="567"/>
      <c r="J108" s="567"/>
      <c r="K108" s="146"/>
      <c r="L108" s="146"/>
      <c r="M108" s="568"/>
      <c r="N108" s="568"/>
      <c r="O108" s="568">
        <f t="shared" si="65"/>
        <v>0</v>
      </c>
      <c r="P108" s="565"/>
      <c r="Q108" s="557"/>
      <c r="R108" s="557"/>
      <c r="S108" s="557"/>
      <c r="T108" s="557"/>
      <c r="U108" s="557"/>
      <c r="V108" s="39"/>
    </row>
    <row r="109" spans="1:22" ht="15.75" hidden="1" customHeight="1">
      <c r="A109" s="103">
        <v>2210101</v>
      </c>
      <c r="B109" s="36" t="s">
        <v>2561</v>
      </c>
      <c r="C109" s="587"/>
      <c r="D109" s="587"/>
      <c r="E109" s="183"/>
      <c r="F109" s="567">
        <v>200000</v>
      </c>
      <c r="G109" s="582"/>
      <c r="H109" s="582">
        <f t="shared" si="62"/>
        <v>200000</v>
      </c>
      <c r="I109" s="582"/>
      <c r="J109" s="582">
        <f t="shared" ref="J109:J133" si="81">H109+I109</f>
        <v>200000</v>
      </c>
      <c r="K109" s="583">
        <v>0</v>
      </c>
      <c r="L109" s="583"/>
      <c r="M109" s="584">
        <f t="shared" si="68"/>
        <v>0</v>
      </c>
      <c r="N109" s="584">
        <f t="shared" si="68"/>
        <v>0</v>
      </c>
      <c r="O109" s="584">
        <f t="shared" si="65"/>
        <v>0</v>
      </c>
      <c r="P109" s="585">
        <v>0</v>
      </c>
      <c r="Q109" s="557"/>
      <c r="R109" s="557"/>
      <c r="S109" s="557"/>
      <c r="T109" s="557"/>
      <c r="U109" s="557"/>
      <c r="V109" s="39"/>
    </row>
    <row r="110" spans="1:22" ht="15.75" hidden="1" customHeight="1">
      <c r="A110" s="103">
        <v>2210203</v>
      </c>
      <c r="B110" s="36" t="s">
        <v>2652</v>
      </c>
      <c r="C110" s="587"/>
      <c r="D110" s="587"/>
      <c r="E110" s="183"/>
      <c r="F110" s="567">
        <v>150000</v>
      </c>
      <c r="G110" s="582"/>
      <c r="H110" s="582">
        <f t="shared" si="62"/>
        <v>150000</v>
      </c>
      <c r="I110" s="582"/>
      <c r="J110" s="582">
        <f t="shared" si="81"/>
        <v>150000</v>
      </c>
      <c r="K110" s="583">
        <v>0</v>
      </c>
      <c r="L110" s="583"/>
      <c r="M110" s="584">
        <f t="shared" si="68"/>
        <v>0</v>
      </c>
      <c r="N110" s="584">
        <f t="shared" si="68"/>
        <v>0</v>
      </c>
      <c r="O110" s="584">
        <f t="shared" si="65"/>
        <v>0</v>
      </c>
      <c r="P110" s="585">
        <v>0</v>
      </c>
      <c r="Q110" s="557"/>
      <c r="R110" s="557"/>
      <c r="S110" s="557"/>
      <c r="T110" s="557"/>
      <c r="U110" s="557"/>
      <c r="V110" s="39"/>
    </row>
    <row r="111" spans="1:22" ht="15.75" hidden="1" customHeight="1">
      <c r="A111" s="103" t="s">
        <v>2565</v>
      </c>
      <c r="B111" s="36" t="s">
        <v>2566</v>
      </c>
      <c r="C111" s="587">
        <v>20000</v>
      </c>
      <c r="D111" s="587"/>
      <c r="E111" s="183">
        <f>SUM(C111:D111)</f>
        <v>20000</v>
      </c>
      <c r="F111" s="567">
        <v>50000</v>
      </c>
      <c r="G111" s="582"/>
      <c r="H111" s="582">
        <f t="shared" si="62"/>
        <v>50000</v>
      </c>
      <c r="I111" s="582"/>
      <c r="J111" s="582">
        <f t="shared" si="81"/>
        <v>50000</v>
      </c>
      <c r="K111" s="583">
        <v>0</v>
      </c>
      <c r="L111" s="583"/>
      <c r="M111" s="584">
        <f t="shared" si="68"/>
        <v>0</v>
      </c>
      <c r="N111" s="584">
        <f t="shared" si="68"/>
        <v>0</v>
      </c>
      <c r="O111" s="584">
        <f t="shared" si="65"/>
        <v>0</v>
      </c>
      <c r="P111" s="585">
        <v>0</v>
      </c>
      <c r="Q111" s="557"/>
      <c r="R111" s="557"/>
      <c r="S111" s="557"/>
      <c r="T111" s="557"/>
      <c r="U111" s="557"/>
      <c r="V111" s="39"/>
    </row>
    <row r="112" spans="1:22" ht="15.75" hidden="1" customHeight="1">
      <c r="A112" s="103"/>
      <c r="B112" s="36" t="s">
        <v>2568</v>
      </c>
      <c r="C112" s="587"/>
      <c r="D112" s="587"/>
      <c r="E112" s="183"/>
      <c r="F112" s="567">
        <v>50000</v>
      </c>
      <c r="G112" s="582"/>
      <c r="H112" s="582">
        <f t="shared" si="62"/>
        <v>50000</v>
      </c>
      <c r="I112" s="582"/>
      <c r="J112" s="582">
        <f t="shared" si="81"/>
        <v>50000</v>
      </c>
      <c r="K112" s="583">
        <v>0</v>
      </c>
      <c r="L112" s="583"/>
      <c r="M112" s="584">
        <f t="shared" si="68"/>
        <v>0</v>
      </c>
      <c r="N112" s="584">
        <f t="shared" si="68"/>
        <v>0</v>
      </c>
      <c r="O112" s="584">
        <f t="shared" si="65"/>
        <v>0</v>
      </c>
      <c r="P112" s="585">
        <v>0</v>
      </c>
      <c r="Q112" s="557"/>
      <c r="R112" s="557"/>
      <c r="S112" s="557"/>
      <c r="T112" s="557"/>
      <c r="U112" s="557"/>
      <c r="V112" s="39"/>
    </row>
    <row r="113" spans="1:22" ht="15.75" hidden="1" customHeight="1">
      <c r="A113" s="103" t="s">
        <v>2649</v>
      </c>
      <c r="B113" s="36" t="s">
        <v>2570</v>
      </c>
      <c r="C113" s="587">
        <v>100000</v>
      </c>
      <c r="D113" s="587"/>
      <c r="E113" s="183">
        <f t="shared" ref="E113:E115" si="82">SUM(C113:D113)</f>
        <v>100000</v>
      </c>
      <c r="F113" s="567">
        <v>100000</v>
      </c>
      <c r="G113" s="582"/>
      <c r="H113" s="582">
        <f t="shared" si="62"/>
        <v>100000</v>
      </c>
      <c r="I113" s="582"/>
      <c r="J113" s="582">
        <f t="shared" si="81"/>
        <v>100000</v>
      </c>
      <c r="K113" s="583">
        <v>0</v>
      </c>
      <c r="L113" s="583"/>
      <c r="M113" s="584">
        <f t="shared" si="68"/>
        <v>0</v>
      </c>
      <c r="N113" s="584">
        <f t="shared" si="68"/>
        <v>0</v>
      </c>
      <c r="O113" s="584">
        <f t="shared" si="65"/>
        <v>0</v>
      </c>
      <c r="P113" s="585">
        <v>0</v>
      </c>
      <c r="Q113" s="557"/>
      <c r="R113" s="557"/>
      <c r="S113" s="557"/>
      <c r="T113" s="557"/>
      <c r="U113" s="557"/>
      <c r="V113" s="39"/>
    </row>
    <row r="114" spans="1:22" ht="15.75" hidden="1" customHeight="1">
      <c r="A114" s="103" t="s">
        <v>2571</v>
      </c>
      <c r="B114" s="36" t="s">
        <v>2572</v>
      </c>
      <c r="C114" s="587">
        <v>50000</v>
      </c>
      <c r="D114" s="587"/>
      <c r="E114" s="183">
        <f t="shared" si="82"/>
        <v>50000</v>
      </c>
      <c r="F114" s="567">
        <v>1500000</v>
      </c>
      <c r="G114" s="582">
        <v>-1000000</v>
      </c>
      <c r="H114" s="582">
        <f t="shared" si="62"/>
        <v>500000</v>
      </c>
      <c r="I114" s="582"/>
      <c r="J114" s="582">
        <f t="shared" si="81"/>
        <v>500000</v>
      </c>
      <c r="K114" s="583">
        <v>0</v>
      </c>
      <c r="L114" s="583"/>
      <c r="M114" s="584">
        <f t="shared" si="68"/>
        <v>0</v>
      </c>
      <c r="N114" s="584">
        <f t="shared" si="68"/>
        <v>0</v>
      </c>
      <c r="O114" s="584">
        <f t="shared" si="65"/>
        <v>0</v>
      </c>
      <c r="P114" s="585">
        <v>0</v>
      </c>
      <c r="Q114" s="557"/>
      <c r="R114" s="557"/>
      <c r="S114" s="557"/>
      <c r="T114" s="557"/>
      <c r="U114" s="557"/>
      <c r="V114" s="39"/>
    </row>
    <row r="115" spans="1:22" ht="15.75" hidden="1" customHeight="1">
      <c r="A115" s="103" t="s">
        <v>2573</v>
      </c>
      <c r="B115" s="36" t="s">
        <v>2574</v>
      </c>
      <c r="C115" s="587">
        <v>1000000</v>
      </c>
      <c r="D115" s="587"/>
      <c r="E115" s="183">
        <f t="shared" si="82"/>
        <v>1000000</v>
      </c>
      <c r="F115" s="567">
        <v>0</v>
      </c>
      <c r="G115" s="582"/>
      <c r="H115" s="582">
        <f t="shared" si="62"/>
        <v>0</v>
      </c>
      <c r="I115" s="582"/>
      <c r="J115" s="582">
        <f t="shared" si="81"/>
        <v>0</v>
      </c>
      <c r="K115" s="583">
        <v>0</v>
      </c>
      <c r="L115" s="583"/>
      <c r="M115" s="584">
        <f t="shared" si="68"/>
        <v>0</v>
      </c>
      <c r="N115" s="584">
        <f t="shared" si="68"/>
        <v>0</v>
      </c>
      <c r="O115" s="584">
        <f t="shared" si="65"/>
        <v>0</v>
      </c>
      <c r="P115" s="585">
        <v>0</v>
      </c>
      <c r="Q115" s="557"/>
      <c r="R115" s="557"/>
      <c r="S115" s="557"/>
      <c r="T115" s="557"/>
      <c r="U115" s="557"/>
      <c r="V115" s="39"/>
    </row>
    <row r="116" spans="1:22" ht="15.75" hidden="1" customHeight="1">
      <c r="A116" s="103"/>
      <c r="B116" s="36" t="s">
        <v>2653</v>
      </c>
      <c r="C116" s="587"/>
      <c r="D116" s="587"/>
      <c r="E116" s="183"/>
      <c r="F116" s="567">
        <v>300000</v>
      </c>
      <c r="G116" s="582"/>
      <c r="H116" s="582">
        <f t="shared" si="62"/>
        <v>300000</v>
      </c>
      <c r="I116" s="582"/>
      <c r="J116" s="582">
        <f t="shared" si="81"/>
        <v>300000</v>
      </c>
      <c r="K116" s="583">
        <v>0</v>
      </c>
      <c r="L116" s="583"/>
      <c r="M116" s="584">
        <f t="shared" si="68"/>
        <v>0</v>
      </c>
      <c r="N116" s="584">
        <f t="shared" si="68"/>
        <v>0</v>
      </c>
      <c r="O116" s="584">
        <f t="shared" si="65"/>
        <v>0</v>
      </c>
      <c r="P116" s="585">
        <v>0</v>
      </c>
      <c r="Q116" s="557"/>
      <c r="R116" s="557"/>
      <c r="S116" s="557"/>
      <c r="T116" s="557"/>
      <c r="U116" s="557"/>
      <c r="V116" s="39"/>
    </row>
    <row r="117" spans="1:22" ht="15.75" hidden="1" customHeight="1">
      <c r="A117" s="103"/>
      <c r="B117" s="36" t="s">
        <v>2654</v>
      </c>
      <c r="C117" s="587"/>
      <c r="D117" s="587"/>
      <c r="E117" s="183"/>
      <c r="F117" s="567">
        <v>300000</v>
      </c>
      <c r="G117" s="582"/>
      <c r="H117" s="582">
        <f t="shared" si="62"/>
        <v>300000</v>
      </c>
      <c r="I117" s="582"/>
      <c r="J117" s="582">
        <f t="shared" si="81"/>
        <v>300000</v>
      </c>
      <c r="K117" s="583">
        <v>0</v>
      </c>
      <c r="L117" s="583"/>
      <c r="M117" s="584">
        <f t="shared" si="68"/>
        <v>0</v>
      </c>
      <c r="N117" s="584">
        <f t="shared" si="68"/>
        <v>0</v>
      </c>
      <c r="O117" s="584">
        <f t="shared" si="65"/>
        <v>0</v>
      </c>
      <c r="P117" s="585">
        <v>0</v>
      </c>
      <c r="Q117" s="557"/>
      <c r="R117" s="557"/>
      <c r="S117" s="557"/>
      <c r="T117" s="557"/>
      <c r="U117" s="557"/>
      <c r="V117" s="39"/>
    </row>
    <row r="118" spans="1:22" ht="15.75" hidden="1" customHeight="1">
      <c r="A118" s="103" t="s">
        <v>2585</v>
      </c>
      <c r="B118" s="36" t="s">
        <v>2586</v>
      </c>
      <c r="C118" s="587">
        <v>500000</v>
      </c>
      <c r="D118" s="587"/>
      <c r="E118" s="183">
        <f t="shared" ref="E118:E120" si="83">SUM(C118:D118)</f>
        <v>500000</v>
      </c>
      <c r="F118" s="567">
        <v>200000</v>
      </c>
      <c r="G118" s="582"/>
      <c r="H118" s="582">
        <f t="shared" si="62"/>
        <v>200000</v>
      </c>
      <c r="I118" s="582"/>
      <c r="J118" s="582">
        <f t="shared" si="81"/>
        <v>200000</v>
      </c>
      <c r="K118" s="583">
        <v>0</v>
      </c>
      <c r="L118" s="583"/>
      <c r="M118" s="584">
        <f t="shared" si="68"/>
        <v>0</v>
      </c>
      <c r="N118" s="584">
        <f t="shared" si="68"/>
        <v>0</v>
      </c>
      <c r="O118" s="584">
        <f t="shared" si="65"/>
        <v>0</v>
      </c>
      <c r="P118" s="585">
        <v>0</v>
      </c>
      <c r="Q118" s="557"/>
      <c r="R118" s="557"/>
      <c r="S118" s="557"/>
      <c r="T118" s="557"/>
      <c r="U118" s="557"/>
      <c r="V118" s="39"/>
    </row>
    <row r="119" spans="1:22" ht="15.75" hidden="1" customHeight="1">
      <c r="A119" s="103" t="s">
        <v>2655</v>
      </c>
      <c r="B119" s="36" t="s">
        <v>2656</v>
      </c>
      <c r="C119" s="587">
        <v>100000</v>
      </c>
      <c r="D119" s="587"/>
      <c r="E119" s="183">
        <f t="shared" si="83"/>
        <v>100000</v>
      </c>
      <c r="F119" s="567"/>
      <c r="G119" s="582"/>
      <c r="H119" s="582">
        <f t="shared" si="62"/>
        <v>0</v>
      </c>
      <c r="I119" s="582"/>
      <c r="J119" s="582">
        <f t="shared" si="81"/>
        <v>0</v>
      </c>
      <c r="K119" s="583">
        <v>0</v>
      </c>
      <c r="L119" s="583"/>
      <c r="M119" s="584">
        <f t="shared" si="68"/>
        <v>0</v>
      </c>
      <c r="N119" s="584">
        <f t="shared" si="68"/>
        <v>0</v>
      </c>
      <c r="O119" s="584">
        <f t="shared" si="65"/>
        <v>0</v>
      </c>
      <c r="P119" s="585">
        <v>0</v>
      </c>
      <c r="Q119" s="557"/>
      <c r="R119" s="557"/>
      <c r="S119" s="557"/>
      <c r="T119" s="557"/>
      <c r="U119" s="557"/>
      <c r="V119" s="39"/>
    </row>
    <row r="120" spans="1:22" ht="15.75" hidden="1" customHeight="1">
      <c r="A120" s="103" t="s">
        <v>2606</v>
      </c>
      <c r="B120" s="36" t="s">
        <v>2607</v>
      </c>
      <c r="C120" s="587">
        <v>800000</v>
      </c>
      <c r="D120" s="587"/>
      <c r="E120" s="183">
        <f t="shared" si="83"/>
        <v>800000</v>
      </c>
      <c r="F120" s="567">
        <v>1000000</v>
      </c>
      <c r="G120" s="582">
        <v>-500000</v>
      </c>
      <c r="H120" s="582">
        <f t="shared" si="62"/>
        <v>500000</v>
      </c>
      <c r="I120" s="582"/>
      <c r="J120" s="582">
        <f t="shared" si="81"/>
        <v>500000</v>
      </c>
      <c r="K120" s="583">
        <v>0</v>
      </c>
      <c r="L120" s="583"/>
      <c r="M120" s="584">
        <f t="shared" si="68"/>
        <v>0</v>
      </c>
      <c r="N120" s="584">
        <f t="shared" si="68"/>
        <v>0</v>
      </c>
      <c r="O120" s="584">
        <f t="shared" si="65"/>
        <v>0</v>
      </c>
      <c r="P120" s="585">
        <v>0</v>
      </c>
      <c r="Q120" s="557"/>
      <c r="R120" s="557"/>
      <c r="S120" s="557"/>
      <c r="T120" s="557"/>
      <c r="U120" s="557"/>
      <c r="V120" s="39"/>
    </row>
    <row r="121" spans="1:22" ht="15.75" hidden="1" customHeight="1">
      <c r="A121" s="103"/>
      <c r="B121" s="36" t="s">
        <v>2588</v>
      </c>
      <c r="C121" s="587"/>
      <c r="D121" s="587"/>
      <c r="E121" s="183"/>
      <c r="F121" s="567">
        <v>100000</v>
      </c>
      <c r="G121" s="582">
        <v>-100000</v>
      </c>
      <c r="H121" s="582">
        <f t="shared" si="62"/>
        <v>0</v>
      </c>
      <c r="I121" s="582"/>
      <c r="J121" s="582">
        <f t="shared" si="81"/>
        <v>0</v>
      </c>
      <c r="K121" s="583">
        <v>0</v>
      </c>
      <c r="L121" s="583"/>
      <c r="M121" s="584">
        <f t="shared" si="68"/>
        <v>0</v>
      </c>
      <c r="N121" s="584">
        <f t="shared" si="68"/>
        <v>0</v>
      </c>
      <c r="O121" s="584">
        <f t="shared" si="65"/>
        <v>0</v>
      </c>
      <c r="P121" s="585">
        <v>0</v>
      </c>
      <c r="Q121" s="557"/>
      <c r="R121" s="557"/>
      <c r="S121" s="557"/>
      <c r="T121" s="557"/>
      <c r="U121" s="557"/>
      <c r="V121" s="39"/>
    </row>
    <row r="122" spans="1:22" ht="15.75" hidden="1" customHeight="1">
      <c r="A122" s="103" t="s">
        <v>2608</v>
      </c>
      <c r="B122" s="36" t="s">
        <v>2609</v>
      </c>
      <c r="C122" s="587">
        <v>100000</v>
      </c>
      <c r="D122" s="587"/>
      <c r="E122" s="183">
        <f>SUM(C122:D122)</f>
        <v>100000</v>
      </c>
      <c r="F122" s="567">
        <v>0</v>
      </c>
      <c r="G122" s="582"/>
      <c r="H122" s="582">
        <f t="shared" si="62"/>
        <v>0</v>
      </c>
      <c r="I122" s="582"/>
      <c r="J122" s="582">
        <f t="shared" si="81"/>
        <v>0</v>
      </c>
      <c r="K122" s="583">
        <v>0</v>
      </c>
      <c r="L122" s="583"/>
      <c r="M122" s="584">
        <f t="shared" si="68"/>
        <v>0</v>
      </c>
      <c r="N122" s="584">
        <f t="shared" si="68"/>
        <v>0</v>
      </c>
      <c r="O122" s="584">
        <f t="shared" si="65"/>
        <v>0</v>
      </c>
      <c r="P122" s="585">
        <v>0</v>
      </c>
      <c r="Q122" s="557"/>
      <c r="R122" s="557"/>
      <c r="S122" s="557"/>
      <c r="T122" s="557"/>
      <c r="U122" s="557"/>
      <c r="V122" s="39"/>
    </row>
    <row r="123" spans="1:22" ht="15.75" hidden="1" customHeight="1">
      <c r="A123" s="103"/>
      <c r="B123" s="36" t="s">
        <v>2657</v>
      </c>
      <c r="C123" s="587"/>
      <c r="D123" s="587"/>
      <c r="E123" s="183"/>
      <c r="F123" s="567">
        <v>700000</v>
      </c>
      <c r="G123" s="582">
        <v>-700000</v>
      </c>
      <c r="H123" s="582">
        <f t="shared" si="62"/>
        <v>0</v>
      </c>
      <c r="I123" s="582"/>
      <c r="J123" s="582">
        <f t="shared" si="81"/>
        <v>0</v>
      </c>
      <c r="K123" s="583">
        <v>0</v>
      </c>
      <c r="L123" s="583"/>
      <c r="M123" s="584">
        <f t="shared" si="68"/>
        <v>0</v>
      </c>
      <c r="N123" s="584">
        <f t="shared" si="68"/>
        <v>0</v>
      </c>
      <c r="O123" s="584">
        <f t="shared" si="65"/>
        <v>0</v>
      </c>
      <c r="P123" s="585">
        <v>0</v>
      </c>
      <c r="Q123" s="557"/>
      <c r="R123" s="557"/>
      <c r="S123" s="557"/>
      <c r="T123" s="557"/>
      <c r="U123" s="557"/>
      <c r="V123" s="39"/>
    </row>
    <row r="124" spans="1:22" ht="15.75" hidden="1" customHeight="1">
      <c r="A124" s="103" t="s">
        <v>2610</v>
      </c>
      <c r="B124" s="36" t="s">
        <v>2611</v>
      </c>
      <c r="C124" s="587">
        <v>400000</v>
      </c>
      <c r="D124" s="587"/>
      <c r="E124" s="183">
        <f t="shared" ref="E124:E127" si="84">SUM(C124:D124)</f>
        <v>400000</v>
      </c>
      <c r="F124" s="567">
        <v>500000</v>
      </c>
      <c r="G124" s="582"/>
      <c r="H124" s="582">
        <f t="shared" si="62"/>
        <v>500000</v>
      </c>
      <c r="I124" s="582"/>
      <c r="J124" s="582">
        <f t="shared" si="81"/>
        <v>500000</v>
      </c>
      <c r="K124" s="583">
        <v>0</v>
      </c>
      <c r="L124" s="583"/>
      <c r="M124" s="584">
        <f t="shared" si="68"/>
        <v>0</v>
      </c>
      <c r="N124" s="584">
        <f t="shared" si="68"/>
        <v>0</v>
      </c>
      <c r="O124" s="584">
        <f t="shared" si="65"/>
        <v>0</v>
      </c>
      <c r="P124" s="585">
        <v>0</v>
      </c>
      <c r="Q124" s="557"/>
      <c r="R124" s="557"/>
      <c r="S124" s="557"/>
      <c r="T124" s="557"/>
      <c r="U124" s="557"/>
      <c r="V124" s="39"/>
    </row>
    <row r="125" spans="1:22" ht="15.75" hidden="1" customHeight="1">
      <c r="A125" s="103" t="s">
        <v>2618</v>
      </c>
      <c r="B125" s="36" t="s">
        <v>2619</v>
      </c>
      <c r="C125" s="587">
        <v>200000</v>
      </c>
      <c r="D125" s="587"/>
      <c r="E125" s="183">
        <f t="shared" si="84"/>
        <v>200000</v>
      </c>
      <c r="F125" s="567">
        <v>700000</v>
      </c>
      <c r="G125" s="582"/>
      <c r="H125" s="582">
        <f t="shared" si="62"/>
        <v>700000</v>
      </c>
      <c r="I125" s="582"/>
      <c r="J125" s="582">
        <f t="shared" si="81"/>
        <v>700000</v>
      </c>
      <c r="K125" s="583">
        <v>0</v>
      </c>
      <c r="L125" s="583"/>
      <c r="M125" s="584">
        <f t="shared" si="68"/>
        <v>0</v>
      </c>
      <c r="N125" s="584">
        <f t="shared" si="68"/>
        <v>0</v>
      </c>
      <c r="O125" s="584">
        <f t="shared" si="65"/>
        <v>0</v>
      </c>
      <c r="P125" s="585">
        <v>0</v>
      </c>
      <c r="Q125" s="557"/>
      <c r="R125" s="557"/>
      <c r="S125" s="557"/>
      <c r="T125" s="557"/>
      <c r="U125" s="557"/>
      <c r="V125" s="39"/>
    </row>
    <row r="126" spans="1:22" ht="15.75" hidden="1" customHeight="1">
      <c r="A126" s="103">
        <v>2211308</v>
      </c>
      <c r="B126" s="36" t="s">
        <v>2658</v>
      </c>
      <c r="C126" s="600">
        <v>30000000</v>
      </c>
      <c r="D126" s="600"/>
      <c r="E126" s="183">
        <f t="shared" si="84"/>
        <v>30000000</v>
      </c>
      <c r="F126" s="567">
        <v>30000000</v>
      </c>
      <c r="G126" s="582"/>
      <c r="H126" s="582">
        <f t="shared" si="62"/>
        <v>30000000</v>
      </c>
      <c r="I126" s="582"/>
      <c r="J126" s="582">
        <f t="shared" si="81"/>
        <v>30000000</v>
      </c>
      <c r="K126" s="583">
        <v>0</v>
      </c>
      <c r="L126" s="583"/>
      <c r="M126" s="584">
        <f t="shared" si="68"/>
        <v>0</v>
      </c>
      <c r="N126" s="584">
        <f t="shared" si="68"/>
        <v>0</v>
      </c>
      <c r="O126" s="584">
        <f t="shared" si="65"/>
        <v>0</v>
      </c>
      <c r="P126" s="585">
        <v>0</v>
      </c>
      <c r="Q126" s="557"/>
      <c r="R126" s="557"/>
      <c r="S126" s="557"/>
      <c r="T126" s="557"/>
      <c r="U126" s="557"/>
      <c r="V126" s="39"/>
    </row>
    <row r="127" spans="1:22" ht="15.75" hidden="1" customHeight="1">
      <c r="A127" s="618">
        <v>3111001</v>
      </c>
      <c r="B127" s="619" t="s">
        <v>2659</v>
      </c>
      <c r="C127" s="587">
        <v>500000</v>
      </c>
      <c r="D127" s="587"/>
      <c r="E127" s="620">
        <f t="shared" si="84"/>
        <v>500000</v>
      </c>
      <c r="F127" s="621">
        <v>500000</v>
      </c>
      <c r="G127" s="582">
        <v>-500000</v>
      </c>
      <c r="H127" s="582">
        <f t="shared" si="62"/>
        <v>0</v>
      </c>
      <c r="I127" s="582"/>
      <c r="J127" s="582">
        <f t="shared" si="81"/>
        <v>0</v>
      </c>
      <c r="K127" s="583">
        <v>0</v>
      </c>
      <c r="L127" s="583"/>
      <c r="M127" s="584">
        <f t="shared" si="68"/>
        <v>0</v>
      </c>
      <c r="N127" s="584">
        <f t="shared" si="68"/>
        <v>0</v>
      </c>
      <c r="O127" s="584">
        <f t="shared" si="65"/>
        <v>0</v>
      </c>
      <c r="P127" s="585">
        <v>0</v>
      </c>
      <c r="Q127" s="622"/>
      <c r="R127" s="622"/>
      <c r="S127" s="622"/>
      <c r="T127" s="622"/>
      <c r="U127" s="622"/>
      <c r="V127" s="623"/>
    </row>
    <row r="128" spans="1:22" ht="15.75" hidden="1" customHeight="1">
      <c r="A128" s="618"/>
      <c r="B128" s="619" t="s">
        <v>2660</v>
      </c>
      <c r="C128" s="587"/>
      <c r="D128" s="587"/>
      <c r="E128" s="620"/>
      <c r="F128" s="621">
        <v>2000000</v>
      </c>
      <c r="G128" s="582">
        <v>-1000000</v>
      </c>
      <c r="H128" s="582">
        <f t="shared" si="62"/>
        <v>1000000</v>
      </c>
      <c r="I128" s="582"/>
      <c r="J128" s="582">
        <f t="shared" si="81"/>
        <v>1000000</v>
      </c>
      <c r="K128" s="583">
        <v>0</v>
      </c>
      <c r="L128" s="583"/>
      <c r="M128" s="584">
        <f t="shared" si="68"/>
        <v>0</v>
      </c>
      <c r="N128" s="584">
        <f t="shared" si="68"/>
        <v>0</v>
      </c>
      <c r="O128" s="584">
        <f t="shared" si="65"/>
        <v>0</v>
      </c>
      <c r="P128" s="585">
        <v>0</v>
      </c>
      <c r="Q128" s="622"/>
      <c r="R128" s="622"/>
      <c r="S128" s="622"/>
      <c r="T128" s="622"/>
      <c r="U128" s="622"/>
      <c r="V128" s="623"/>
    </row>
    <row r="129" spans="1:22" ht="15.75" hidden="1" customHeight="1">
      <c r="A129" s="618">
        <v>2210711</v>
      </c>
      <c r="B129" s="619" t="s">
        <v>2661</v>
      </c>
      <c r="C129" s="587">
        <v>300000</v>
      </c>
      <c r="D129" s="587"/>
      <c r="E129" s="183">
        <f t="shared" ref="E129:E130" si="85">SUM(C129:D129)</f>
        <v>300000</v>
      </c>
      <c r="F129" s="567">
        <v>200000</v>
      </c>
      <c r="G129" s="582"/>
      <c r="H129" s="582">
        <f t="shared" si="62"/>
        <v>200000</v>
      </c>
      <c r="I129" s="582"/>
      <c r="J129" s="582">
        <f t="shared" si="81"/>
        <v>200000</v>
      </c>
      <c r="K129" s="583">
        <v>0</v>
      </c>
      <c r="L129" s="583"/>
      <c r="M129" s="584">
        <f t="shared" si="68"/>
        <v>0</v>
      </c>
      <c r="N129" s="584">
        <f t="shared" si="68"/>
        <v>0</v>
      </c>
      <c r="O129" s="584">
        <f t="shared" si="65"/>
        <v>0</v>
      </c>
      <c r="P129" s="585">
        <v>0</v>
      </c>
      <c r="Q129" s="557"/>
      <c r="R129" s="557"/>
      <c r="S129" s="557"/>
      <c r="T129" s="557"/>
      <c r="U129" s="557"/>
      <c r="V129" s="39"/>
    </row>
    <row r="130" spans="1:22" s="588" customFormat="1" ht="15.75" hidden="1" customHeight="1">
      <c r="A130" s="145">
        <v>2220101</v>
      </c>
      <c r="B130" s="173" t="s">
        <v>2662</v>
      </c>
      <c r="C130" s="170">
        <v>300000</v>
      </c>
      <c r="D130" s="170"/>
      <c r="E130" s="174">
        <f t="shared" si="85"/>
        <v>300000</v>
      </c>
      <c r="F130" s="596">
        <v>400000</v>
      </c>
      <c r="G130" s="589">
        <v>-200000</v>
      </c>
      <c r="H130" s="589">
        <f t="shared" ref="H130:H180" si="86">F130+G130</f>
        <v>200000</v>
      </c>
      <c r="I130" s="589"/>
      <c r="J130" s="589">
        <f t="shared" si="81"/>
        <v>200000</v>
      </c>
      <c r="K130" s="583">
        <v>0</v>
      </c>
      <c r="L130" s="583"/>
      <c r="M130" s="584">
        <f t="shared" si="68"/>
        <v>0</v>
      </c>
      <c r="N130" s="584">
        <f t="shared" si="68"/>
        <v>0</v>
      </c>
      <c r="O130" s="584">
        <f t="shared" si="65"/>
        <v>0</v>
      </c>
      <c r="P130" s="585">
        <v>0</v>
      </c>
      <c r="Q130" s="593"/>
      <c r="R130" s="593"/>
      <c r="S130" s="593"/>
      <c r="T130" s="593"/>
      <c r="U130" s="593"/>
      <c r="V130" s="199"/>
    </row>
    <row r="131" spans="1:22" ht="15.75" hidden="1" customHeight="1">
      <c r="A131" s="618">
        <v>2220205</v>
      </c>
      <c r="B131" s="619" t="s">
        <v>2663</v>
      </c>
      <c r="C131" s="587"/>
      <c r="D131" s="587"/>
      <c r="E131" s="183"/>
      <c r="F131" s="567">
        <v>2000000</v>
      </c>
      <c r="G131" s="582">
        <v>-2000000</v>
      </c>
      <c r="H131" s="582">
        <f t="shared" si="86"/>
        <v>0</v>
      </c>
      <c r="I131" s="582"/>
      <c r="J131" s="582">
        <f t="shared" si="81"/>
        <v>0</v>
      </c>
      <c r="K131" s="583">
        <v>0</v>
      </c>
      <c r="L131" s="583"/>
      <c r="M131" s="584">
        <f t="shared" si="68"/>
        <v>0</v>
      </c>
      <c r="N131" s="584">
        <f t="shared" si="68"/>
        <v>0</v>
      </c>
      <c r="O131" s="584">
        <f t="shared" si="65"/>
        <v>0</v>
      </c>
      <c r="P131" s="585">
        <v>0</v>
      </c>
      <c r="Q131" s="557"/>
      <c r="R131" s="557"/>
      <c r="S131" s="557"/>
      <c r="T131" s="557"/>
      <c r="U131" s="557"/>
      <c r="V131" s="39"/>
    </row>
    <row r="132" spans="1:22" ht="15.75" hidden="1" customHeight="1">
      <c r="A132" s="618">
        <v>2211201</v>
      </c>
      <c r="B132" s="619" t="s">
        <v>2664</v>
      </c>
      <c r="C132" s="587"/>
      <c r="D132" s="587"/>
      <c r="E132" s="183"/>
      <c r="F132" s="567">
        <v>820000</v>
      </c>
      <c r="G132" s="582">
        <v>-820000</v>
      </c>
      <c r="H132" s="582">
        <f t="shared" si="86"/>
        <v>0</v>
      </c>
      <c r="I132" s="582"/>
      <c r="J132" s="582">
        <f t="shared" si="81"/>
        <v>0</v>
      </c>
      <c r="K132" s="583">
        <v>0</v>
      </c>
      <c r="L132" s="583"/>
      <c r="M132" s="584">
        <f t="shared" si="68"/>
        <v>0</v>
      </c>
      <c r="N132" s="584">
        <f t="shared" si="68"/>
        <v>0</v>
      </c>
      <c r="O132" s="584">
        <f t="shared" si="65"/>
        <v>0</v>
      </c>
      <c r="P132" s="585">
        <v>0</v>
      </c>
      <c r="Q132" s="557"/>
      <c r="R132" s="557"/>
      <c r="S132" s="557"/>
      <c r="T132" s="557"/>
      <c r="U132" s="557"/>
      <c r="V132" s="39"/>
    </row>
    <row r="133" spans="1:22" ht="15.75" hidden="1" customHeight="1">
      <c r="A133" s="103" t="s">
        <v>2665</v>
      </c>
      <c r="B133" s="36" t="s">
        <v>2666</v>
      </c>
      <c r="C133" s="587">
        <v>300000</v>
      </c>
      <c r="D133" s="587"/>
      <c r="E133" s="183">
        <f>SUM(C133:D133)</f>
        <v>300000</v>
      </c>
      <c r="F133" s="567">
        <v>800000</v>
      </c>
      <c r="G133" s="582">
        <v>-800000</v>
      </c>
      <c r="H133" s="582">
        <f t="shared" si="86"/>
        <v>0</v>
      </c>
      <c r="I133" s="582"/>
      <c r="J133" s="582">
        <f t="shared" si="81"/>
        <v>0</v>
      </c>
      <c r="K133" s="583">
        <v>0</v>
      </c>
      <c r="L133" s="583"/>
      <c r="M133" s="584">
        <f t="shared" si="68"/>
        <v>0</v>
      </c>
      <c r="N133" s="584">
        <f t="shared" si="68"/>
        <v>0</v>
      </c>
      <c r="O133" s="584">
        <f t="shared" si="65"/>
        <v>0</v>
      </c>
      <c r="P133" s="585">
        <v>0</v>
      </c>
      <c r="Q133" s="557"/>
      <c r="R133" s="557"/>
      <c r="S133" s="557"/>
      <c r="T133" s="557"/>
      <c r="U133" s="557"/>
      <c r="V133" s="39"/>
    </row>
    <row r="134" spans="1:22" ht="15.75" hidden="1" customHeight="1">
      <c r="A134" s="575" t="s">
        <v>413</v>
      </c>
      <c r="B134" s="575" t="s">
        <v>2667</v>
      </c>
      <c r="C134" s="576">
        <f t="shared" ref="C134:E134" si="87">SUM(C111:C133)</f>
        <v>34670000</v>
      </c>
      <c r="D134" s="576">
        <f t="shared" si="87"/>
        <v>0</v>
      </c>
      <c r="E134" s="576">
        <f t="shared" si="87"/>
        <v>34670000</v>
      </c>
      <c r="F134" s="577">
        <f>SUM(F109:F133)</f>
        <v>42570000</v>
      </c>
      <c r="G134" s="577">
        <f>SUM(G109:G133)</f>
        <v>-7620000</v>
      </c>
      <c r="H134" s="577">
        <f t="shared" ref="H134:K134" si="88">SUM(H109:H133)</f>
        <v>34950000</v>
      </c>
      <c r="I134" s="577">
        <f t="shared" si="88"/>
        <v>0</v>
      </c>
      <c r="J134" s="577">
        <f t="shared" si="88"/>
        <v>34950000</v>
      </c>
      <c r="K134" s="578">
        <f t="shared" si="88"/>
        <v>0</v>
      </c>
      <c r="L134" s="578"/>
      <c r="M134" s="579">
        <f t="shared" si="68"/>
        <v>0</v>
      </c>
      <c r="N134" s="579">
        <f t="shared" si="68"/>
        <v>0</v>
      </c>
      <c r="O134" s="579">
        <f t="shared" si="65"/>
        <v>0</v>
      </c>
      <c r="P134" s="580">
        <v>0</v>
      </c>
      <c r="Q134" s="557"/>
      <c r="R134" s="557"/>
      <c r="S134" s="557"/>
      <c r="T134" s="557"/>
      <c r="U134" s="557"/>
      <c r="V134" s="39"/>
    </row>
    <row r="135" spans="1:22" ht="15.75" customHeight="1">
      <c r="A135" s="613">
        <v>10204</v>
      </c>
      <c r="B135" s="581" t="s">
        <v>2668</v>
      </c>
      <c r="C135" s="93"/>
      <c r="D135" s="93"/>
      <c r="E135" s="183"/>
      <c r="F135" s="567"/>
      <c r="G135" s="567"/>
      <c r="H135" s="567"/>
      <c r="I135" s="567"/>
      <c r="J135" s="567"/>
      <c r="K135" s="146"/>
      <c r="L135" s="146"/>
      <c r="M135" s="568">
        <f t="shared" si="68"/>
        <v>0</v>
      </c>
      <c r="N135" s="568"/>
      <c r="O135" s="568">
        <f t="shared" si="65"/>
        <v>0</v>
      </c>
      <c r="P135" s="565">
        <v>0</v>
      </c>
      <c r="Q135" s="557"/>
      <c r="R135" s="557"/>
      <c r="S135" s="557"/>
      <c r="T135" s="557"/>
      <c r="U135" s="557"/>
      <c r="V135" s="39"/>
    </row>
    <row r="136" spans="1:22" ht="15.75" customHeight="1">
      <c r="A136" s="36" t="s">
        <v>2565</v>
      </c>
      <c r="B136" s="36" t="s">
        <v>2566</v>
      </c>
      <c r="C136" s="587">
        <v>10000</v>
      </c>
      <c r="D136" s="587"/>
      <c r="E136" s="183">
        <f t="shared" ref="E136:E142" si="89">SUM(C136:D136)</f>
        <v>10000</v>
      </c>
      <c r="F136" s="567">
        <v>10000</v>
      </c>
      <c r="G136" s="582"/>
      <c r="H136" s="582">
        <v>10000</v>
      </c>
      <c r="I136" s="582"/>
      <c r="J136" s="582">
        <f t="shared" ref="J136:J142" si="90">H136+I136</f>
        <v>10000</v>
      </c>
      <c r="K136" s="583">
        <v>50000</v>
      </c>
      <c r="L136" s="583"/>
      <c r="M136" s="584">
        <f t="shared" si="68"/>
        <v>50000</v>
      </c>
      <c r="N136" s="584"/>
      <c r="O136" s="584">
        <f t="shared" si="65"/>
        <v>50000</v>
      </c>
      <c r="P136" s="585">
        <v>50000</v>
      </c>
      <c r="Q136" s="557"/>
      <c r="R136" s="557"/>
      <c r="S136" s="557"/>
      <c r="T136" s="557"/>
      <c r="U136" s="557"/>
      <c r="V136" s="39"/>
    </row>
    <row r="137" spans="1:22" ht="15.75" customHeight="1">
      <c r="A137" s="36" t="s">
        <v>2649</v>
      </c>
      <c r="B137" s="36" t="s">
        <v>2570</v>
      </c>
      <c r="C137" s="587">
        <v>50000</v>
      </c>
      <c r="D137" s="587"/>
      <c r="E137" s="183">
        <f t="shared" si="89"/>
        <v>50000</v>
      </c>
      <c r="F137" s="567">
        <v>50000</v>
      </c>
      <c r="G137" s="582"/>
      <c r="H137" s="582">
        <v>50000</v>
      </c>
      <c r="I137" s="582"/>
      <c r="J137" s="582">
        <f t="shared" si="90"/>
        <v>50000</v>
      </c>
      <c r="K137" s="583">
        <v>100000</v>
      </c>
      <c r="L137" s="583"/>
      <c r="M137" s="584">
        <f t="shared" si="68"/>
        <v>100000</v>
      </c>
      <c r="N137" s="584"/>
      <c r="O137" s="584">
        <f t="shared" ref="O137:O184" si="91">SUM(M137:N137)</f>
        <v>100000</v>
      </c>
      <c r="P137" s="585">
        <v>100000</v>
      </c>
      <c r="Q137" s="557"/>
      <c r="R137" s="557"/>
      <c r="S137" s="557"/>
      <c r="T137" s="557"/>
      <c r="U137" s="557"/>
      <c r="V137" s="39"/>
    </row>
    <row r="138" spans="1:22" ht="15.75" customHeight="1">
      <c r="A138" s="36" t="s">
        <v>2571</v>
      </c>
      <c r="B138" s="36" t="s">
        <v>2572</v>
      </c>
      <c r="C138" s="587">
        <v>500000</v>
      </c>
      <c r="D138" s="587"/>
      <c r="E138" s="183">
        <f t="shared" si="89"/>
        <v>500000</v>
      </c>
      <c r="F138" s="567">
        <v>500000</v>
      </c>
      <c r="G138" s="582"/>
      <c r="H138" s="582">
        <v>500000</v>
      </c>
      <c r="I138" s="582"/>
      <c r="J138" s="582">
        <f t="shared" si="90"/>
        <v>500000</v>
      </c>
      <c r="K138" s="583">
        <v>200000</v>
      </c>
      <c r="L138" s="583"/>
      <c r="M138" s="584">
        <f t="shared" si="68"/>
        <v>200000</v>
      </c>
      <c r="N138" s="584"/>
      <c r="O138" s="584">
        <f t="shared" si="91"/>
        <v>200000</v>
      </c>
      <c r="P138" s="585">
        <v>200000</v>
      </c>
      <c r="Q138" s="557"/>
      <c r="R138" s="557"/>
      <c r="S138" s="557"/>
      <c r="T138" s="557"/>
      <c r="U138" s="557"/>
      <c r="V138" s="39"/>
    </row>
    <row r="139" spans="1:22" ht="15.75" customHeight="1">
      <c r="A139" s="36" t="s">
        <v>2585</v>
      </c>
      <c r="B139" s="36" t="s">
        <v>2586</v>
      </c>
      <c r="C139" s="587">
        <v>200000</v>
      </c>
      <c r="D139" s="587"/>
      <c r="E139" s="183">
        <f t="shared" si="89"/>
        <v>200000</v>
      </c>
      <c r="F139" s="567">
        <v>500000</v>
      </c>
      <c r="G139" s="582"/>
      <c r="H139" s="582">
        <v>500000</v>
      </c>
      <c r="I139" s="582"/>
      <c r="J139" s="582">
        <f t="shared" si="90"/>
        <v>500000</v>
      </c>
      <c r="K139" s="583">
        <v>250000</v>
      </c>
      <c r="L139" s="583"/>
      <c r="M139" s="584">
        <f t="shared" si="68"/>
        <v>250000</v>
      </c>
      <c r="N139" s="584"/>
      <c r="O139" s="584">
        <f t="shared" si="91"/>
        <v>250000</v>
      </c>
      <c r="P139" s="585">
        <v>250000</v>
      </c>
      <c r="Q139" s="557"/>
      <c r="R139" s="557"/>
      <c r="S139" s="557"/>
      <c r="T139" s="557"/>
      <c r="U139" s="557"/>
      <c r="V139" s="39"/>
    </row>
    <row r="140" spans="1:22" ht="15.75" customHeight="1">
      <c r="A140" s="36" t="s">
        <v>2589</v>
      </c>
      <c r="B140" s="36" t="s">
        <v>2590</v>
      </c>
      <c r="C140" s="587">
        <v>200000</v>
      </c>
      <c r="D140" s="587"/>
      <c r="E140" s="183">
        <f t="shared" si="89"/>
        <v>200000</v>
      </c>
      <c r="F140" s="567">
        <v>500000</v>
      </c>
      <c r="G140" s="582">
        <v>-500000</v>
      </c>
      <c r="H140" s="582">
        <v>0</v>
      </c>
      <c r="I140" s="582"/>
      <c r="J140" s="582">
        <f t="shared" si="90"/>
        <v>0</v>
      </c>
      <c r="K140" s="583">
        <v>250000</v>
      </c>
      <c r="L140" s="583"/>
      <c r="M140" s="584">
        <f t="shared" ref="M140:N184" si="92">SUM(K140:L140)</f>
        <v>250000</v>
      </c>
      <c r="N140" s="584"/>
      <c r="O140" s="584">
        <f t="shared" si="91"/>
        <v>250000</v>
      </c>
      <c r="P140" s="585">
        <v>250000</v>
      </c>
      <c r="Q140" s="557"/>
      <c r="R140" s="557"/>
      <c r="S140" s="557"/>
      <c r="T140" s="557"/>
      <c r="U140" s="557"/>
      <c r="V140" s="39"/>
    </row>
    <row r="141" spans="1:22" ht="15.75" customHeight="1">
      <c r="A141" s="36" t="s">
        <v>2606</v>
      </c>
      <c r="B141" s="36" t="s">
        <v>2607</v>
      </c>
      <c r="C141" s="587">
        <v>100000</v>
      </c>
      <c r="D141" s="587"/>
      <c r="E141" s="183">
        <f t="shared" si="89"/>
        <v>100000</v>
      </c>
      <c r="F141" s="567">
        <v>200000</v>
      </c>
      <c r="G141" s="582">
        <v>-200000</v>
      </c>
      <c r="H141" s="582">
        <v>0</v>
      </c>
      <c r="I141" s="582"/>
      <c r="J141" s="582">
        <f t="shared" si="90"/>
        <v>0</v>
      </c>
      <c r="K141" s="583">
        <v>500000</v>
      </c>
      <c r="L141" s="583"/>
      <c r="M141" s="584">
        <f t="shared" si="92"/>
        <v>500000</v>
      </c>
      <c r="N141" s="584"/>
      <c r="O141" s="584">
        <f t="shared" si="91"/>
        <v>500000</v>
      </c>
      <c r="P141" s="585">
        <v>500000</v>
      </c>
      <c r="Q141" s="557"/>
      <c r="R141" s="557"/>
      <c r="S141" s="557"/>
      <c r="T141" s="557"/>
      <c r="U141" s="557"/>
      <c r="V141" s="39"/>
    </row>
    <row r="142" spans="1:22" ht="15.75" customHeight="1">
      <c r="A142" s="36">
        <v>2220212</v>
      </c>
      <c r="B142" s="36" t="s">
        <v>2640</v>
      </c>
      <c r="C142" s="587">
        <v>50000</v>
      </c>
      <c r="D142" s="587"/>
      <c r="E142" s="183">
        <f t="shared" si="89"/>
        <v>50000</v>
      </c>
      <c r="F142" s="567">
        <v>200000</v>
      </c>
      <c r="G142" s="582">
        <v>-20000</v>
      </c>
      <c r="H142" s="582">
        <v>180000</v>
      </c>
      <c r="I142" s="582"/>
      <c r="J142" s="582">
        <f t="shared" si="90"/>
        <v>180000</v>
      </c>
      <c r="K142" s="583">
        <v>200000</v>
      </c>
      <c r="L142" s="583"/>
      <c r="M142" s="584">
        <f t="shared" si="92"/>
        <v>200000</v>
      </c>
      <c r="N142" s="584"/>
      <c r="O142" s="584">
        <f t="shared" si="91"/>
        <v>200000</v>
      </c>
      <c r="P142" s="585">
        <v>200000</v>
      </c>
      <c r="Q142" s="557"/>
      <c r="R142" s="557"/>
      <c r="S142" s="557"/>
      <c r="T142" s="557"/>
      <c r="U142" s="557"/>
      <c r="V142" s="39"/>
    </row>
    <row r="143" spans="1:22" ht="15.75" customHeight="1">
      <c r="A143" s="575"/>
      <c r="B143" s="575" t="s">
        <v>2669</v>
      </c>
      <c r="C143" s="576">
        <f t="shared" ref="C143:K143" si="93">SUM(C136:C142)</f>
        <v>1110000</v>
      </c>
      <c r="D143" s="576">
        <f t="shared" si="93"/>
        <v>0</v>
      </c>
      <c r="E143" s="576">
        <f t="shared" si="93"/>
        <v>1110000</v>
      </c>
      <c r="F143" s="577">
        <f t="shared" si="93"/>
        <v>1960000</v>
      </c>
      <c r="G143" s="577">
        <f t="shared" si="93"/>
        <v>-720000</v>
      </c>
      <c r="H143" s="577">
        <f t="shared" si="93"/>
        <v>1240000</v>
      </c>
      <c r="I143" s="577">
        <f t="shared" si="93"/>
        <v>0</v>
      </c>
      <c r="J143" s="577">
        <f t="shared" si="93"/>
        <v>1240000</v>
      </c>
      <c r="K143" s="578">
        <f t="shared" si="93"/>
        <v>1550000</v>
      </c>
      <c r="L143" s="578"/>
      <c r="M143" s="579">
        <f t="shared" si="92"/>
        <v>1550000</v>
      </c>
      <c r="N143" s="579">
        <f>SUM(N136:N142)</f>
        <v>0</v>
      </c>
      <c r="O143" s="579">
        <f t="shared" si="91"/>
        <v>1550000</v>
      </c>
      <c r="P143" s="580">
        <f>SUM(P136:P142)</f>
        <v>1550000</v>
      </c>
      <c r="Q143" s="557"/>
      <c r="R143" s="557"/>
      <c r="S143" s="557"/>
      <c r="T143" s="557"/>
      <c r="U143" s="557"/>
      <c r="V143" s="39"/>
    </row>
    <row r="144" spans="1:22" ht="15.75" customHeight="1">
      <c r="A144" s="613">
        <v>10205</v>
      </c>
      <c r="B144" s="581" t="s">
        <v>2670</v>
      </c>
      <c r="C144" s="93"/>
      <c r="D144" s="93"/>
      <c r="E144" s="183"/>
      <c r="F144" s="567"/>
      <c r="G144" s="567"/>
      <c r="H144" s="567"/>
      <c r="I144" s="567"/>
      <c r="J144" s="567"/>
      <c r="K144" s="146"/>
      <c r="L144" s="146"/>
      <c r="M144" s="568"/>
      <c r="N144" s="568"/>
      <c r="O144" s="568">
        <f t="shared" si="91"/>
        <v>0</v>
      </c>
      <c r="P144" s="565"/>
      <c r="Q144" s="557"/>
      <c r="R144" s="557"/>
      <c r="S144" s="557"/>
      <c r="T144" s="557"/>
      <c r="U144" s="557"/>
      <c r="V144" s="39"/>
    </row>
    <row r="145" spans="1:22" ht="15.75" customHeight="1">
      <c r="A145" s="36" t="s">
        <v>2565</v>
      </c>
      <c r="B145" s="36" t="s">
        <v>2566</v>
      </c>
      <c r="C145" s="587">
        <v>10000</v>
      </c>
      <c r="D145" s="587"/>
      <c r="E145" s="183">
        <f t="shared" ref="E145:E147" si="94">SUM(C145:D145)</f>
        <v>10000</v>
      </c>
      <c r="F145" s="567">
        <v>10000</v>
      </c>
      <c r="G145" s="567"/>
      <c r="H145" s="567">
        <f t="shared" si="86"/>
        <v>10000</v>
      </c>
      <c r="I145" s="567"/>
      <c r="J145" s="567">
        <f t="shared" ref="J145:K172" si="95">H145+I145</f>
        <v>10000</v>
      </c>
      <c r="K145" s="146">
        <v>10000</v>
      </c>
      <c r="L145" s="146"/>
      <c r="M145" s="568">
        <f t="shared" si="92"/>
        <v>10000</v>
      </c>
      <c r="N145" s="568"/>
      <c r="O145" s="568">
        <f t="shared" si="91"/>
        <v>10000</v>
      </c>
      <c r="P145" s="565">
        <v>10000</v>
      </c>
      <c r="Q145" s="557"/>
      <c r="R145" s="557"/>
      <c r="S145" s="557"/>
      <c r="T145" s="557"/>
      <c r="U145" s="557"/>
      <c r="V145" s="39"/>
    </row>
    <row r="146" spans="1:22" ht="15.75" customHeight="1">
      <c r="A146" s="36" t="s">
        <v>2649</v>
      </c>
      <c r="B146" s="36" t="s">
        <v>2570</v>
      </c>
      <c r="C146" s="587">
        <v>50000</v>
      </c>
      <c r="D146" s="587"/>
      <c r="E146" s="183">
        <f t="shared" si="94"/>
        <v>50000</v>
      </c>
      <c r="F146" s="567">
        <v>50000</v>
      </c>
      <c r="G146" s="582">
        <v>-50000</v>
      </c>
      <c r="H146" s="582">
        <f t="shared" si="86"/>
        <v>0</v>
      </c>
      <c r="I146" s="582"/>
      <c r="J146" s="582">
        <f t="shared" si="95"/>
        <v>0</v>
      </c>
      <c r="K146" s="146">
        <v>50000</v>
      </c>
      <c r="L146" s="146"/>
      <c r="M146" s="568">
        <f t="shared" si="92"/>
        <v>50000</v>
      </c>
      <c r="N146" s="568"/>
      <c r="O146" s="568">
        <f t="shared" si="91"/>
        <v>50000</v>
      </c>
      <c r="P146" s="565">
        <v>50000</v>
      </c>
      <c r="Q146" s="557"/>
      <c r="R146" s="557"/>
      <c r="S146" s="557"/>
      <c r="T146" s="557"/>
      <c r="U146" s="557"/>
      <c r="V146" s="39"/>
    </row>
    <row r="147" spans="1:22" s="588" customFormat="1" ht="15.75" customHeight="1">
      <c r="A147" s="173" t="s">
        <v>2573</v>
      </c>
      <c r="B147" s="173" t="s">
        <v>2574</v>
      </c>
      <c r="C147" s="170">
        <v>2000000</v>
      </c>
      <c r="D147" s="170">
        <v>-1000000</v>
      </c>
      <c r="E147" s="174">
        <f t="shared" si="94"/>
        <v>1000000</v>
      </c>
      <c r="F147" s="596">
        <v>500000</v>
      </c>
      <c r="G147" s="589">
        <v>-250000</v>
      </c>
      <c r="H147" s="589">
        <f t="shared" si="86"/>
        <v>250000</v>
      </c>
      <c r="I147" s="589"/>
      <c r="J147" s="589">
        <f t="shared" si="95"/>
        <v>250000</v>
      </c>
      <c r="K147" s="146">
        <v>100000</v>
      </c>
      <c r="L147" s="146"/>
      <c r="M147" s="568">
        <f t="shared" si="92"/>
        <v>100000</v>
      </c>
      <c r="N147" s="568"/>
      <c r="O147" s="568">
        <f t="shared" si="91"/>
        <v>100000</v>
      </c>
      <c r="P147" s="565">
        <v>100000</v>
      </c>
      <c r="Q147" s="593"/>
      <c r="R147" s="593"/>
      <c r="S147" s="593"/>
      <c r="T147" s="593"/>
      <c r="U147" s="593"/>
      <c r="V147" s="199"/>
    </row>
    <row r="148" spans="1:22" ht="15.75" customHeight="1">
      <c r="A148" s="575" t="s">
        <v>413</v>
      </c>
      <c r="B148" s="575" t="s">
        <v>2671</v>
      </c>
      <c r="C148" s="575">
        <f>SUM(C145:C147)</f>
        <v>2060000</v>
      </c>
      <c r="D148" s="575">
        <f>SUM(D145:D147)</f>
        <v>-1000000</v>
      </c>
      <c r="E148" s="575">
        <f>SUM(E145:E147)</f>
        <v>1060000</v>
      </c>
      <c r="F148" s="575">
        <f>SUM(F145:F147)</f>
        <v>560000</v>
      </c>
      <c r="G148" s="575">
        <f>SUM(G145:G147)</f>
        <v>-300000</v>
      </c>
      <c r="H148" s="575">
        <f t="shared" si="86"/>
        <v>260000</v>
      </c>
      <c r="I148" s="575">
        <f>SUM(I145:I147)</f>
        <v>0</v>
      </c>
      <c r="J148" s="575">
        <f>SUM(J145:J147)</f>
        <v>260000</v>
      </c>
      <c r="K148" s="575">
        <f t="shared" ref="K148:N148" si="96">SUM(K145:K147)</f>
        <v>160000</v>
      </c>
      <c r="L148" s="575">
        <f t="shared" si="96"/>
        <v>0</v>
      </c>
      <c r="M148" s="575">
        <f t="shared" si="92"/>
        <v>160000</v>
      </c>
      <c r="N148" s="575">
        <f t="shared" si="96"/>
        <v>0</v>
      </c>
      <c r="O148" s="575">
        <f t="shared" si="91"/>
        <v>160000</v>
      </c>
      <c r="P148" s="624">
        <f>SUM(P145:P147)</f>
        <v>160000</v>
      </c>
      <c r="Q148" s="557"/>
      <c r="R148" s="557"/>
      <c r="S148" s="557"/>
      <c r="T148" s="557"/>
      <c r="U148" s="557"/>
      <c r="V148" s="39"/>
    </row>
    <row r="149" spans="1:22" ht="15.75" customHeight="1">
      <c r="A149" s="581"/>
      <c r="B149" s="581" t="s">
        <v>2672</v>
      </c>
      <c r="C149" s="93"/>
      <c r="D149" s="93"/>
      <c r="E149" s="183"/>
      <c r="F149" s="567"/>
      <c r="G149" s="582"/>
      <c r="H149" s="582"/>
      <c r="I149" s="582"/>
      <c r="J149" s="582"/>
      <c r="K149" s="583"/>
      <c r="L149" s="583"/>
      <c r="M149" s="584"/>
      <c r="N149" s="584"/>
      <c r="O149" s="584">
        <f t="shared" si="91"/>
        <v>0</v>
      </c>
      <c r="P149" s="585"/>
      <c r="Q149" s="557"/>
      <c r="R149" s="557"/>
      <c r="S149" s="557"/>
      <c r="T149" s="557"/>
      <c r="U149" s="557"/>
      <c r="V149" s="39"/>
    </row>
    <row r="150" spans="1:22" ht="15.75" customHeight="1">
      <c r="A150" s="36" t="s">
        <v>2649</v>
      </c>
      <c r="B150" s="36" t="s">
        <v>2570</v>
      </c>
      <c r="C150" s="586">
        <v>50000</v>
      </c>
      <c r="D150" s="586"/>
      <c r="E150" s="183">
        <f t="shared" ref="E150:E151" si="97">SUM(C150:D150)</f>
        <v>50000</v>
      </c>
      <c r="F150" s="567">
        <v>50000</v>
      </c>
      <c r="G150" s="582"/>
      <c r="H150" s="582">
        <f t="shared" si="86"/>
        <v>50000</v>
      </c>
      <c r="I150" s="582"/>
      <c r="J150" s="582">
        <f t="shared" si="95"/>
        <v>50000</v>
      </c>
      <c r="K150" s="583">
        <v>50000</v>
      </c>
      <c r="L150" s="583"/>
      <c r="M150" s="584">
        <f t="shared" si="92"/>
        <v>50000</v>
      </c>
      <c r="N150" s="584"/>
      <c r="O150" s="584">
        <f t="shared" si="91"/>
        <v>50000</v>
      </c>
      <c r="P150" s="585">
        <v>50000</v>
      </c>
      <c r="Q150" s="557"/>
      <c r="R150" s="557"/>
      <c r="S150" s="557"/>
      <c r="T150" s="557"/>
      <c r="U150" s="557"/>
      <c r="V150" s="39"/>
    </row>
    <row r="151" spans="1:22" ht="15.75" customHeight="1">
      <c r="A151" s="36" t="s">
        <v>2573</v>
      </c>
      <c r="B151" s="36" t="s">
        <v>2574</v>
      </c>
      <c r="C151" s="586">
        <v>500000</v>
      </c>
      <c r="D151" s="586"/>
      <c r="E151" s="183">
        <f t="shared" si="97"/>
        <v>500000</v>
      </c>
      <c r="F151" s="567">
        <v>500000</v>
      </c>
      <c r="G151" s="582"/>
      <c r="H151" s="582">
        <f t="shared" si="86"/>
        <v>500000</v>
      </c>
      <c r="I151" s="582"/>
      <c r="J151" s="582">
        <f t="shared" si="95"/>
        <v>500000</v>
      </c>
      <c r="K151" s="583">
        <v>200000</v>
      </c>
      <c r="L151" s="583"/>
      <c r="M151" s="584">
        <f t="shared" si="92"/>
        <v>200000</v>
      </c>
      <c r="N151" s="584"/>
      <c r="O151" s="584">
        <f t="shared" si="91"/>
        <v>200000</v>
      </c>
      <c r="P151" s="585">
        <v>200000</v>
      </c>
      <c r="Q151" s="557"/>
      <c r="R151" s="557"/>
      <c r="S151" s="557"/>
      <c r="T151" s="557"/>
      <c r="U151" s="557"/>
      <c r="V151" s="39"/>
    </row>
    <row r="152" spans="1:22" ht="15.75" customHeight="1">
      <c r="A152" s="575"/>
      <c r="B152" s="575" t="s">
        <v>2673</v>
      </c>
      <c r="C152" s="575">
        <f>SUM(C150:C151)</f>
        <v>550000</v>
      </c>
      <c r="D152" s="575">
        <f>SUM(D150:D151)</f>
        <v>0</v>
      </c>
      <c r="E152" s="575">
        <f>SUM(E150:E151)</f>
        <v>550000</v>
      </c>
      <c r="F152" s="575">
        <f>SUM(F150:F151)</f>
        <v>550000</v>
      </c>
      <c r="G152" s="575">
        <f>SUM(G150:G151)</f>
        <v>0</v>
      </c>
      <c r="H152" s="575">
        <f t="shared" si="86"/>
        <v>550000</v>
      </c>
      <c r="I152" s="575">
        <f>SUM(I150:I151)</f>
        <v>0</v>
      </c>
      <c r="J152" s="575">
        <f>SUM(J149:J151)</f>
        <v>550000</v>
      </c>
      <c r="K152" s="575">
        <f>SUM(K149:K151)</f>
        <v>250000</v>
      </c>
      <c r="L152" s="575">
        <f>SUM(L149:L151)</f>
        <v>0</v>
      </c>
      <c r="M152" s="575">
        <f t="shared" si="92"/>
        <v>250000</v>
      </c>
      <c r="N152" s="575">
        <f>SUM(N150:N151)</f>
        <v>0</v>
      </c>
      <c r="O152" s="575">
        <f t="shared" si="91"/>
        <v>250000</v>
      </c>
      <c r="P152" s="624">
        <f>SUM(P150:P151)</f>
        <v>250000</v>
      </c>
      <c r="Q152" s="557"/>
      <c r="R152" s="557"/>
      <c r="S152" s="557"/>
      <c r="T152" s="557"/>
      <c r="U152" s="557"/>
      <c r="V152" s="39"/>
    </row>
    <row r="153" spans="1:22" ht="15.75" hidden="1" customHeight="1">
      <c r="A153" s="613">
        <v>10206</v>
      </c>
      <c r="B153" s="613" t="s">
        <v>2674</v>
      </c>
      <c r="C153" s="93"/>
      <c r="D153" s="93"/>
      <c r="E153" s="183">
        <f t="shared" ref="E153:E172" si="98">SUM(C153:D153)</f>
        <v>0</v>
      </c>
      <c r="F153" s="567"/>
      <c r="G153" s="567"/>
      <c r="H153" s="567">
        <f t="shared" si="86"/>
        <v>0</v>
      </c>
      <c r="I153" s="567"/>
      <c r="J153" s="567">
        <f t="shared" si="95"/>
        <v>0</v>
      </c>
      <c r="K153" s="146">
        <f t="shared" si="95"/>
        <v>0</v>
      </c>
      <c r="L153" s="146"/>
      <c r="M153" s="568">
        <f t="shared" si="92"/>
        <v>0</v>
      </c>
      <c r="N153" s="568">
        <f t="shared" si="92"/>
        <v>0</v>
      </c>
      <c r="O153" s="568">
        <f t="shared" si="91"/>
        <v>0</v>
      </c>
      <c r="P153" s="565">
        <v>0</v>
      </c>
      <c r="Q153" s="557"/>
      <c r="R153" s="557"/>
      <c r="S153" s="557"/>
      <c r="T153" s="557"/>
      <c r="U153" s="557"/>
      <c r="V153" s="39"/>
    </row>
    <row r="154" spans="1:22" ht="15.75" hidden="1" customHeight="1">
      <c r="A154" s="36"/>
      <c r="B154" s="176" t="s">
        <v>2569</v>
      </c>
      <c r="C154" s="93"/>
      <c r="D154" s="93"/>
      <c r="E154" s="183">
        <f t="shared" si="98"/>
        <v>0</v>
      </c>
      <c r="F154" s="567"/>
      <c r="G154" s="567"/>
      <c r="H154" s="567">
        <f t="shared" si="86"/>
        <v>0</v>
      </c>
      <c r="I154" s="567"/>
      <c r="J154" s="567">
        <f t="shared" si="95"/>
        <v>0</v>
      </c>
      <c r="K154" s="146">
        <f t="shared" si="95"/>
        <v>0</v>
      </c>
      <c r="L154" s="146"/>
      <c r="M154" s="568">
        <f t="shared" si="92"/>
        <v>0</v>
      </c>
      <c r="N154" s="568">
        <f t="shared" si="92"/>
        <v>0</v>
      </c>
      <c r="O154" s="568">
        <f t="shared" si="91"/>
        <v>0</v>
      </c>
      <c r="P154" s="565">
        <v>0</v>
      </c>
      <c r="Q154" s="557"/>
      <c r="R154" s="557"/>
      <c r="S154" s="557"/>
      <c r="T154" s="557"/>
      <c r="U154" s="557"/>
      <c r="V154" s="39"/>
    </row>
    <row r="155" spans="1:22" ht="15.75" hidden="1" customHeight="1">
      <c r="A155" s="36" t="s">
        <v>2649</v>
      </c>
      <c r="B155" s="36" t="s">
        <v>2570</v>
      </c>
      <c r="C155" s="587"/>
      <c r="D155" s="587"/>
      <c r="E155" s="183">
        <f t="shared" si="98"/>
        <v>0</v>
      </c>
      <c r="F155" s="567"/>
      <c r="G155" s="567"/>
      <c r="H155" s="567">
        <f t="shared" si="86"/>
        <v>0</v>
      </c>
      <c r="I155" s="567"/>
      <c r="J155" s="567">
        <f t="shared" si="95"/>
        <v>0</v>
      </c>
      <c r="K155" s="146">
        <f t="shared" si="95"/>
        <v>0</v>
      </c>
      <c r="L155" s="146"/>
      <c r="M155" s="568">
        <f t="shared" si="92"/>
        <v>0</v>
      </c>
      <c r="N155" s="568">
        <f t="shared" si="92"/>
        <v>0</v>
      </c>
      <c r="O155" s="568">
        <f t="shared" si="91"/>
        <v>0</v>
      </c>
      <c r="P155" s="565">
        <v>0</v>
      </c>
      <c r="Q155" s="557"/>
      <c r="R155" s="557"/>
      <c r="S155" s="557"/>
      <c r="T155" s="557"/>
      <c r="U155" s="557"/>
      <c r="V155" s="39"/>
    </row>
    <row r="156" spans="1:22" ht="15.75" hidden="1" customHeight="1">
      <c r="A156" s="36" t="s">
        <v>2571</v>
      </c>
      <c r="B156" s="36" t="s">
        <v>2572</v>
      </c>
      <c r="C156" s="587"/>
      <c r="D156" s="587"/>
      <c r="E156" s="183">
        <f t="shared" si="98"/>
        <v>0</v>
      </c>
      <c r="F156" s="567"/>
      <c r="G156" s="567"/>
      <c r="H156" s="567">
        <f t="shared" si="86"/>
        <v>0</v>
      </c>
      <c r="I156" s="567"/>
      <c r="J156" s="567">
        <f t="shared" si="95"/>
        <v>0</v>
      </c>
      <c r="K156" s="146">
        <f t="shared" si="95"/>
        <v>0</v>
      </c>
      <c r="L156" s="146"/>
      <c r="M156" s="568">
        <f t="shared" si="92"/>
        <v>0</v>
      </c>
      <c r="N156" s="568">
        <f t="shared" si="92"/>
        <v>0</v>
      </c>
      <c r="O156" s="568">
        <f t="shared" si="91"/>
        <v>0</v>
      </c>
      <c r="P156" s="565">
        <v>0</v>
      </c>
      <c r="Q156" s="557"/>
      <c r="R156" s="557"/>
      <c r="S156" s="557"/>
      <c r="T156" s="557"/>
      <c r="U156" s="557"/>
      <c r="V156" s="39"/>
    </row>
    <row r="157" spans="1:22" ht="15.75" hidden="1" customHeight="1">
      <c r="A157" s="36" t="s">
        <v>2573</v>
      </c>
      <c r="B157" s="36" t="s">
        <v>2574</v>
      </c>
      <c r="C157" s="587"/>
      <c r="D157" s="587"/>
      <c r="E157" s="183">
        <f t="shared" si="98"/>
        <v>0</v>
      </c>
      <c r="F157" s="567"/>
      <c r="G157" s="567"/>
      <c r="H157" s="567">
        <f t="shared" si="86"/>
        <v>0</v>
      </c>
      <c r="I157" s="567"/>
      <c r="J157" s="567">
        <f t="shared" si="95"/>
        <v>0</v>
      </c>
      <c r="K157" s="146">
        <f t="shared" si="95"/>
        <v>0</v>
      </c>
      <c r="L157" s="146"/>
      <c r="M157" s="568">
        <f t="shared" si="92"/>
        <v>0</v>
      </c>
      <c r="N157" s="568">
        <f t="shared" si="92"/>
        <v>0</v>
      </c>
      <c r="O157" s="568">
        <f t="shared" si="91"/>
        <v>0</v>
      </c>
      <c r="P157" s="565">
        <v>0</v>
      </c>
      <c r="Q157" s="557"/>
      <c r="R157" s="557"/>
      <c r="S157" s="557"/>
      <c r="T157" s="557"/>
      <c r="U157" s="557"/>
      <c r="V157" s="39"/>
    </row>
    <row r="158" spans="1:22" ht="15.75" hidden="1" customHeight="1">
      <c r="A158" s="36"/>
      <c r="B158" s="176" t="s">
        <v>2602</v>
      </c>
      <c r="C158" s="93"/>
      <c r="D158" s="93"/>
      <c r="E158" s="183">
        <f t="shared" si="98"/>
        <v>0</v>
      </c>
      <c r="F158" s="567"/>
      <c r="G158" s="567"/>
      <c r="H158" s="567">
        <f t="shared" si="86"/>
        <v>0</v>
      </c>
      <c r="I158" s="567"/>
      <c r="J158" s="567">
        <f t="shared" si="95"/>
        <v>0</v>
      </c>
      <c r="K158" s="146">
        <f t="shared" si="95"/>
        <v>0</v>
      </c>
      <c r="L158" s="146"/>
      <c r="M158" s="568">
        <f t="shared" si="92"/>
        <v>0</v>
      </c>
      <c r="N158" s="568">
        <f t="shared" si="92"/>
        <v>0</v>
      </c>
      <c r="O158" s="568">
        <f t="shared" si="91"/>
        <v>0</v>
      </c>
      <c r="P158" s="565">
        <v>0</v>
      </c>
      <c r="Q158" s="557"/>
      <c r="R158" s="557"/>
      <c r="S158" s="557"/>
      <c r="T158" s="557"/>
      <c r="U158" s="557"/>
      <c r="V158" s="39"/>
    </row>
    <row r="159" spans="1:22" ht="15.75" hidden="1" customHeight="1">
      <c r="A159" s="36" t="s">
        <v>2655</v>
      </c>
      <c r="B159" s="36" t="s">
        <v>2656</v>
      </c>
      <c r="C159" s="587"/>
      <c r="D159" s="587"/>
      <c r="E159" s="183">
        <f t="shared" si="98"/>
        <v>0</v>
      </c>
      <c r="F159" s="567"/>
      <c r="G159" s="567"/>
      <c r="H159" s="567">
        <f t="shared" si="86"/>
        <v>0</v>
      </c>
      <c r="I159" s="567"/>
      <c r="J159" s="567">
        <f t="shared" si="95"/>
        <v>0</v>
      </c>
      <c r="K159" s="146">
        <f t="shared" si="95"/>
        <v>0</v>
      </c>
      <c r="L159" s="146"/>
      <c r="M159" s="568">
        <f t="shared" si="92"/>
        <v>0</v>
      </c>
      <c r="N159" s="568">
        <f t="shared" si="92"/>
        <v>0</v>
      </c>
      <c r="O159" s="568">
        <f t="shared" si="91"/>
        <v>0</v>
      </c>
      <c r="P159" s="565">
        <v>0</v>
      </c>
      <c r="Q159" s="557"/>
      <c r="R159" s="557"/>
      <c r="S159" s="557"/>
      <c r="T159" s="557"/>
      <c r="U159" s="557"/>
      <c r="V159" s="39"/>
    </row>
    <row r="160" spans="1:22" ht="15.75" hidden="1" customHeight="1">
      <c r="A160" s="36" t="s">
        <v>2603</v>
      </c>
      <c r="B160" s="36" t="s">
        <v>2604</v>
      </c>
      <c r="C160" s="587"/>
      <c r="D160" s="587"/>
      <c r="E160" s="183">
        <f t="shared" si="98"/>
        <v>0</v>
      </c>
      <c r="F160" s="567"/>
      <c r="G160" s="567"/>
      <c r="H160" s="567">
        <f t="shared" si="86"/>
        <v>0</v>
      </c>
      <c r="I160" s="567"/>
      <c r="J160" s="567">
        <f t="shared" si="95"/>
        <v>0</v>
      </c>
      <c r="K160" s="146">
        <f t="shared" si="95"/>
        <v>0</v>
      </c>
      <c r="L160" s="146"/>
      <c r="M160" s="568">
        <f t="shared" si="92"/>
        <v>0</v>
      </c>
      <c r="N160" s="568">
        <f t="shared" si="92"/>
        <v>0</v>
      </c>
      <c r="O160" s="568">
        <f t="shared" si="91"/>
        <v>0</v>
      </c>
      <c r="P160" s="565">
        <v>0</v>
      </c>
      <c r="Q160" s="557"/>
      <c r="R160" s="557"/>
      <c r="S160" s="557"/>
      <c r="T160" s="557"/>
      <c r="U160" s="557"/>
      <c r="V160" s="39"/>
    </row>
    <row r="161" spans="1:22" ht="15.75" hidden="1" customHeight="1">
      <c r="A161" s="625"/>
      <c r="B161" s="625" t="s">
        <v>2675</v>
      </c>
      <c r="C161" s="605">
        <v>0</v>
      </c>
      <c r="D161" s="605"/>
      <c r="E161" s="183">
        <f t="shared" si="98"/>
        <v>0</v>
      </c>
      <c r="F161" s="567"/>
      <c r="G161" s="567"/>
      <c r="H161" s="567">
        <f t="shared" si="86"/>
        <v>0</v>
      </c>
      <c r="I161" s="567"/>
      <c r="J161" s="567">
        <f t="shared" si="95"/>
        <v>0</v>
      </c>
      <c r="K161" s="146">
        <f t="shared" si="95"/>
        <v>0</v>
      </c>
      <c r="L161" s="146"/>
      <c r="M161" s="568">
        <f t="shared" si="92"/>
        <v>0</v>
      </c>
      <c r="N161" s="568">
        <f t="shared" si="92"/>
        <v>0</v>
      </c>
      <c r="O161" s="568">
        <f t="shared" si="91"/>
        <v>0</v>
      </c>
      <c r="P161" s="565">
        <v>0</v>
      </c>
      <c r="Q161" s="557"/>
      <c r="R161" s="557"/>
      <c r="S161" s="557"/>
      <c r="T161" s="557"/>
      <c r="U161" s="557"/>
      <c r="V161" s="39"/>
    </row>
    <row r="162" spans="1:22" ht="15.75" hidden="1" customHeight="1">
      <c r="A162" s="613">
        <v>10207</v>
      </c>
      <c r="B162" s="613" t="s">
        <v>2676</v>
      </c>
      <c r="C162" s="93"/>
      <c r="D162" s="93"/>
      <c r="E162" s="183">
        <f t="shared" si="98"/>
        <v>0</v>
      </c>
      <c r="F162" s="567"/>
      <c r="G162" s="567"/>
      <c r="H162" s="567">
        <f t="shared" si="86"/>
        <v>0</v>
      </c>
      <c r="I162" s="567"/>
      <c r="J162" s="567">
        <f t="shared" si="95"/>
        <v>0</v>
      </c>
      <c r="K162" s="146">
        <f t="shared" si="95"/>
        <v>0</v>
      </c>
      <c r="L162" s="146"/>
      <c r="M162" s="568">
        <f t="shared" si="92"/>
        <v>0</v>
      </c>
      <c r="N162" s="568">
        <f t="shared" si="92"/>
        <v>0</v>
      </c>
      <c r="O162" s="568">
        <f t="shared" si="91"/>
        <v>0</v>
      </c>
      <c r="P162" s="565">
        <v>0</v>
      </c>
      <c r="Q162" s="557"/>
      <c r="R162" s="557"/>
      <c r="S162" s="557"/>
      <c r="T162" s="557"/>
      <c r="U162" s="557"/>
      <c r="V162" s="39"/>
    </row>
    <row r="163" spans="1:22" ht="15.75" hidden="1" customHeight="1">
      <c r="A163" s="36" t="s">
        <v>2565</v>
      </c>
      <c r="B163" s="36" t="s">
        <v>2566</v>
      </c>
      <c r="C163" s="587"/>
      <c r="D163" s="587"/>
      <c r="E163" s="183">
        <f t="shared" si="98"/>
        <v>0</v>
      </c>
      <c r="F163" s="567"/>
      <c r="G163" s="567"/>
      <c r="H163" s="567">
        <f t="shared" si="86"/>
        <v>0</v>
      </c>
      <c r="I163" s="567"/>
      <c r="J163" s="567">
        <f t="shared" si="95"/>
        <v>0</v>
      </c>
      <c r="K163" s="146">
        <f t="shared" si="95"/>
        <v>0</v>
      </c>
      <c r="L163" s="146"/>
      <c r="M163" s="568">
        <f t="shared" si="92"/>
        <v>0</v>
      </c>
      <c r="N163" s="568">
        <f t="shared" si="92"/>
        <v>0</v>
      </c>
      <c r="O163" s="568">
        <f t="shared" si="91"/>
        <v>0</v>
      </c>
      <c r="P163" s="565">
        <v>0</v>
      </c>
      <c r="Q163" s="557"/>
      <c r="R163" s="557"/>
      <c r="S163" s="557"/>
      <c r="T163" s="557"/>
      <c r="U163" s="557"/>
      <c r="V163" s="39"/>
    </row>
    <row r="164" spans="1:22" ht="15.75" hidden="1" customHeight="1">
      <c r="A164" s="36" t="s">
        <v>2649</v>
      </c>
      <c r="B164" s="36" t="s">
        <v>2570</v>
      </c>
      <c r="C164" s="587"/>
      <c r="D164" s="587"/>
      <c r="E164" s="183">
        <f t="shared" si="98"/>
        <v>0</v>
      </c>
      <c r="F164" s="567"/>
      <c r="G164" s="567"/>
      <c r="H164" s="567">
        <f t="shared" si="86"/>
        <v>0</v>
      </c>
      <c r="I164" s="567"/>
      <c r="J164" s="567">
        <f t="shared" si="95"/>
        <v>0</v>
      </c>
      <c r="K164" s="146">
        <f t="shared" si="95"/>
        <v>0</v>
      </c>
      <c r="L164" s="146"/>
      <c r="M164" s="568">
        <f t="shared" si="92"/>
        <v>0</v>
      </c>
      <c r="N164" s="568">
        <f t="shared" si="92"/>
        <v>0</v>
      </c>
      <c r="O164" s="568">
        <f t="shared" si="91"/>
        <v>0</v>
      </c>
      <c r="P164" s="565">
        <v>0</v>
      </c>
      <c r="Q164" s="557"/>
      <c r="R164" s="557"/>
      <c r="S164" s="557"/>
      <c r="T164" s="557"/>
      <c r="U164" s="557"/>
      <c r="V164" s="39"/>
    </row>
    <row r="165" spans="1:22" ht="15.75" hidden="1" customHeight="1">
      <c r="A165" s="36" t="s">
        <v>2571</v>
      </c>
      <c r="B165" s="36" t="s">
        <v>2572</v>
      </c>
      <c r="C165" s="587"/>
      <c r="D165" s="587"/>
      <c r="E165" s="183">
        <f t="shared" si="98"/>
        <v>0</v>
      </c>
      <c r="F165" s="567"/>
      <c r="G165" s="567"/>
      <c r="H165" s="567">
        <f t="shared" si="86"/>
        <v>0</v>
      </c>
      <c r="I165" s="567"/>
      <c r="J165" s="567">
        <f t="shared" si="95"/>
        <v>0</v>
      </c>
      <c r="K165" s="146">
        <f t="shared" si="95"/>
        <v>0</v>
      </c>
      <c r="L165" s="146"/>
      <c r="M165" s="568">
        <f t="shared" si="92"/>
        <v>0</v>
      </c>
      <c r="N165" s="568">
        <f t="shared" si="92"/>
        <v>0</v>
      </c>
      <c r="O165" s="568">
        <f t="shared" si="91"/>
        <v>0</v>
      </c>
      <c r="P165" s="565">
        <v>0</v>
      </c>
      <c r="Q165" s="557"/>
      <c r="R165" s="557"/>
      <c r="S165" s="557"/>
      <c r="T165" s="557"/>
      <c r="U165" s="557"/>
      <c r="V165" s="39"/>
    </row>
    <row r="166" spans="1:22" ht="15.75" hidden="1" customHeight="1">
      <c r="A166" s="36" t="s">
        <v>2573</v>
      </c>
      <c r="B166" s="36" t="s">
        <v>2574</v>
      </c>
      <c r="C166" s="587"/>
      <c r="D166" s="587"/>
      <c r="E166" s="183">
        <f t="shared" si="98"/>
        <v>0</v>
      </c>
      <c r="F166" s="567"/>
      <c r="G166" s="567"/>
      <c r="H166" s="567">
        <f t="shared" si="86"/>
        <v>0</v>
      </c>
      <c r="I166" s="567"/>
      <c r="J166" s="567">
        <f t="shared" si="95"/>
        <v>0</v>
      </c>
      <c r="K166" s="146">
        <f t="shared" si="95"/>
        <v>0</v>
      </c>
      <c r="L166" s="146"/>
      <c r="M166" s="568">
        <f t="shared" si="92"/>
        <v>0</v>
      </c>
      <c r="N166" s="568">
        <f t="shared" si="92"/>
        <v>0</v>
      </c>
      <c r="O166" s="568">
        <f t="shared" si="91"/>
        <v>0</v>
      </c>
      <c r="P166" s="565">
        <v>0</v>
      </c>
      <c r="Q166" s="557"/>
      <c r="R166" s="557"/>
      <c r="S166" s="557"/>
      <c r="T166" s="557"/>
      <c r="U166" s="557"/>
      <c r="V166" s="39"/>
    </row>
    <row r="167" spans="1:22" ht="15.75" hidden="1" customHeight="1">
      <c r="A167" s="36" t="s">
        <v>2585</v>
      </c>
      <c r="B167" s="36" t="s">
        <v>2586</v>
      </c>
      <c r="C167" s="587"/>
      <c r="D167" s="587"/>
      <c r="E167" s="183">
        <f t="shared" si="98"/>
        <v>0</v>
      </c>
      <c r="F167" s="567"/>
      <c r="G167" s="567"/>
      <c r="H167" s="567">
        <f t="shared" si="86"/>
        <v>0</v>
      </c>
      <c r="I167" s="567"/>
      <c r="J167" s="567">
        <f t="shared" si="95"/>
        <v>0</v>
      </c>
      <c r="K167" s="146">
        <f t="shared" si="95"/>
        <v>0</v>
      </c>
      <c r="L167" s="146"/>
      <c r="M167" s="568">
        <f t="shared" si="92"/>
        <v>0</v>
      </c>
      <c r="N167" s="568">
        <f t="shared" si="92"/>
        <v>0</v>
      </c>
      <c r="O167" s="568">
        <f t="shared" si="91"/>
        <v>0</v>
      </c>
      <c r="P167" s="565">
        <v>0</v>
      </c>
      <c r="Q167" s="557"/>
      <c r="R167" s="557"/>
      <c r="S167" s="557"/>
      <c r="T167" s="557"/>
      <c r="U167" s="557"/>
      <c r="V167" s="39"/>
    </row>
    <row r="168" spans="1:22" ht="15.75" hidden="1" customHeight="1">
      <c r="A168" s="36" t="s">
        <v>2603</v>
      </c>
      <c r="B168" s="36" t="s">
        <v>2604</v>
      </c>
      <c r="C168" s="587"/>
      <c r="D168" s="587"/>
      <c r="E168" s="183">
        <f t="shared" si="98"/>
        <v>0</v>
      </c>
      <c r="F168" s="567"/>
      <c r="G168" s="567"/>
      <c r="H168" s="567">
        <f t="shared" si="86"/>
        <v>0</v>
      </c>
      <c r="I168" s="567"/>
      <c r="J168" s="567">
        <f t="shared" si="95"/>
        <v>0</v>
      </c>
      <c r="K168" s="146">
        <f t="shared" si="95"/>
        <v>0</v>
      </c>
      <c r="L168" s="146"/>
      <c r="M168" s="568">
        <f t="shared" si="92"/>
        <v>0</v>
      </c>
      <c r="N168" s="568">
        <f t="shared" si="92"/>
        <v>0</v>
      </c>
      <c r="O168" s="568">
        <f t="shared" si="91"/>
        <v>0</v>
      </c>
      <c r="P168" s="565">
        <v>0</v>
      </c>
      <c r="Q168" s="557"/>
      <c r="R168" s="557"/>
      <c r="S168" s="557"/>
      <c r="T168" s="557"/>
      <c r="U168" s="557"/>
      <c r="V168" s="39"/>
    </row>
    <row r="169" spans="1:22" ht="15.75" hidden="1" customHeight="1">
      <c r="A169" s="36" t="s">
        <v>2606</v>
      </c>
      <c r="B169" s="36" t="s">
        <v>2607</v>
      </c>
      <c r="C169" s="587"/>
      <c r="D169" s="587"/>
      <c r="E169" s="183">
        <f t="shared" si="98"/>
        <v>0</v>
      </c>
      <c r="F169" s="567"/>
      <c r="G169" s="567"/>
      <c r="H169" s="567">
        <f t="shared" si="86"/>
        <v>0</v>
      </c>
      <c r="I169" s="567"/>
      <c r="J169" s="567">
        <f t="shared" si="95"/>
        <v>0</v>
      </c>
      <c r="K169" s="146">
        <f t="shared" si="95"/>
        <v>0</v>
      </c>
      <c r="L169" s="146"/>
      <c r="M169" s="568">
        <f t="shared" si="92"/>
        <v>0</v>
      </c>
      <c r="N169" s="568">
        <f t="shared" si="92"/>
        <v>0</v>
      </c>
      <c r="O169" s="568">
        <f t="shared" si="91"/>
        <v>0</v>
      </c>
      <c r="P169" s="565">
        <v>0</v>
      </c>
      <c r="Q169" s="557"/>
      <c r="R169" s="557"/>
      <c r="S169" s="557"/>
      <c r="T169" s="557"/>
      <c r="U169" s="557"/>
      <c r="V169" s="39"/>
    </row>
    <row r="170" spans="1:22" ht="15.75" hidden="1" customHeight="1">
      <c r="A170" s="36" t="s">
        <v>2608</v>
      </c>
      <c r="B170" s="36" t="s">
        <v>2609</v>
      </c>
      <c r="C170" s="587"/>
      <c r="D170" s="587"/>
      <c r="E170" s="183">
        <f t="shared" si="98"/>
        <v>0</v>
      </c>
      <c r="F170" s="567"/>
      <c r="G170" s="567"/>
      <c r="H170" s="567">
        <f t="shared" si="86"/>
        <v>0</v>
      </c>
      <c r="I170" s="567"/>
      <c r="J170" s="567">
        <f t="shared" si="95"/>
        <v>0</v>
      </c>
      <c r="K170" s="146">
        <f t="shared" si="95"/>
        <v>0</v>
      </c>
      <c r="L170" s="146"/>
      <c r="M170" s="568">
        <f t="shared" si="92"/>
        <v>0</v>
      </c>
      <c r="N170" s="568">
        <f t="shared" si="92"/>
        <v>0</v>
      </c>
      <c r="O170" s="568">
        <f t="shared" si="91"/>
        <v>0</v>
      </c>
      <c r="P170" s="565">
        <v>0</v>
      </c>
      <c r="Q170" s="557"/>
      <c r="R170" s="557"/>
      <c r="S170" s="557"/>
      <c r="T170" s="557"/>
      <c r="U170" s="557"/>
      <c r="V170" s="39"/>
    </row>
    <row r="171" spans="1:22" ht="15.75" hidden="1" customHeight="1">
      <c r="A171" s="103">
        <v>3111001</v>
      </c>
      <c r="B171" s="36" t="s">
        <v>2659</v>
      </c>
      <c r="C171" s="587"/>
      <c r="D171" s="587"/>
      <c r="E171" s="183">
        <f t="shared" si="98"/>
        <v>0</v>
      </c>
      <c r="F171" s="567"/>
      <c r="G171" s="567"/>
      <c r="H171" s="567">
        <f t="shared" si="86"/>
        <v>0</v>
      </c>
      <c r="I171" s="567"/>
      <c r="J171" s="567">
        <f t="shared" si="95"/>
        <v>0</v>
      </c>
      <c r="K171" s="146">
        <f t="shared" si="95"/>
        <v>0</v>
      </c>
      <c r="L171" s="146"/>
      <c r="M171" s="568">
        <f t="shared" si="92"/>
        <v>0</v>
      </c>
      <c r="N171" s="568">
        <f t="shared" si="92"/>
        <v>0</v>
      </c>
      <c r="O171" s="568">
        <f t="shared" si="91"/>
        <v>0</v>
      </c>
      <c r="P171" s="565">
        <v>0</v>
      </c>
      <c r="Q171" s="557"/>
      <c r="R171" s="557"/>
      <c r="S171" s="557"/>
      <c r="T171" s="557"/>
      <c r="U171" s="557"/>
      <c r="V171" s="39"/>
    </row>
    <row r="172" spans="1:22" ht="15.75" hidden="1" customHeight="1">
      <c r="A172" s="625"/>
      <c r="B172" s="625" t="s">
        <v>2677</v>
      </c>
      <c r="C172" s="605">
        <v>0</v>
      </c>
      <c r="D172" s="605"/>
      <c r="E172" s="183">
        <f t="shared" si="98"/>
        <v>0</v>
      </c>
      <c r="F172" s="567"/>
      <c r="G172" s="567"/>
      <c r="H172" s="567">
        <f t="shared" si="86"/>
        <v>0</v>
      </c>
      <c r="I172" s="567"/>
      <c r="J172" s="567">
        <f t="shared" si="95"/>
        <v>0</v>
      </c>
      <c r="K172" s="146">
        <f t="shared" si="95"/>
        <v>0</v>
      </c>
      <c r="L172" s="146"/>
      <c r="M172" s="568">
        <f t="shared" si="92"/>
        <v>0</v>
      </c>
      <c r="N172" s="568">
        <f t="shared" si="92"/>
        <v>0</v>
      </c>
      <c r="O172" s="568">
        <f t="shared" si="91"/>
        <v>0</v>
      </c>
      <c r="P172" s="565">
        <v>0</v>
      </c>
      <c r="Q172" s="557"/>
      <c r="R172" s="557"/>
      <c r="S172" s="557"/>
      <c r="T172" s="557"/>
      <c r="U172" s="557"/>
      <c r="V172" s="39"/>
    </row>
    <row r="173" spans="1:22" ht="15.75" customHeight="1">
      <c r="A173" s="581">
        <v>10209</v>
      </c>
      <c r="B173" s="581" t="s">
        <v>2678</v>
      </c>
      <c r="C173" s="97"/>
      <c r="D173" s="97"/>
      <c r="E173" s="183"/>
      <c r="F173" s="567"/>
      <c r="G173" s="582"/>
      <c r="H173" s="582"/>
      <c r="I173" s="582"/>
      <c r="J173" s="582"/>
      <c r="K173" s="583"/>
      <c r="L173" s="583"/>
      <c r="M173" s="584"/>
      <c r="N173" s="584"/>
      <c r="O173" s="584">
        <f t="shared" si="91"/>
        <v>0</v>
      </c>
      <c r="P173" s="585"/>
      <c r="Q173" s="557"/>
      <c r="R173" s="557"/>
      <c r="S173" s="557"/>
      <c r="T173" s="557"/>
      <c r="U173" s="557"/>
      <c r="V173" s="39"/>
    </row>
    <row r="174" spans="1:22" ht="15.75" customHeight="1">
      <c r="A174" s="36" t="s">
        <v>2565</v>
      </c>
      <c r="B174" s="36" t="s">
        <v>2566</v>
      </c>
      <c r="C174" s="586">
        <v>20000</v>
      </c>
      <c r="D174" s="586"/>
      <c r="E174" s="183">
        <f t="shared" ref="E174:E178" si="99">SUM(C174:D174)</f>
        <v>20000</v>
      </c>
      <c r="F174" s="567">
        <v>20000</v>
      </c>
      <c r="G174" s="582">
        <v>-20000</v>
      </c>
      <c r="H174" s="582">
        <f t="shared" si="86"/>
        <v>0</v>
      </c>
      <c r="I174" s="582"/>
      <c r="J174" s="582">
        <f t="shared" ref="J174:J180" si="100">H174+I174</f>
        <v>0</v>
      </c>
      <c r="K174" s="583">
        <v>500000</v>
      </c>
      <c r="L174" s="583">
        <v>-500000</v>
      </c>
      <c r="M174" s="584">
        <f t="shared" si="92"/>
        <v>0</v>
      </c>
      <c r="N174" s="584"/>
      <c r="O174" s="584">
        <f t="shared" si="91"/>
        <v>0</v>
      </c>
      <c r="P174" s="585">
        <v>0</v>
      </c>
      <c r="Q174" s="557"/>
      <c r="R174" s="557"/>
      <c r="S174" s="557"/>
      <c r="T174" s="557"/>
      <c r="U174" s="557"/>
      <c r="V174" s="39"/>
    </row>
    <row r="175" spans="1:22" ht="15.75" hidden="1" customHeight="1">
      <c r="A175" s="36" t="s">
        <v>2655</v>
      </c>
      <c r="B175" s="36" t="s">
        <v>2656</v>
      </c>
      <c r="C175" s="586">
        <v>1000000</v>
      </c>
      <c r="D175" s="586"/>
      <c r="E175" s="183">
        <f t="shared" si="99"/>
        <v>1000000</v>
      </c>
      <c r="F175" s="567">
        <v>0</v>
      </c>
      <c r="G175" s="582"/>
      <c r="H175" s="582">
        <f t="shared" si="86"/>
        <v>0</v>
      </c>
      <c r="I175" s="582"/>
      <c r="J175" s="582">
        <f t="shared" si="100"/>
        <v>0</v>
      </c>
      <c r="K175" s="583">
        <v>0</v>
      </c>
      <c r="L175" s="583"/>
      <c r="M175" s="584">
        <f t="shared" si="92"/>
        <v>0</v>
      </c>
      <c r="N175" s="584"/>
      <c r="O175" s="584">
        <f t="shared" si="91"/>
        <v>0</v>
      </c>
      <c r="P175" s="585">
        <v>0</v>
      </c>
      <c r="Q175" s="557"/>
      <c r="R175" s="557"/>
      <c r="S175" s="557"/>
      <c r="T175" s="557"/>
      <c r="U175" s="557"/>
      <c r="V175" s="39"/>
    </row>
    <row r="176" spans="1:22" ht="15.75" customHeight="1">
      <c r="A176" s="36" t="s">
        <v>2606</v>
      </c>
      <c r="B176" s="36" t="s">
        <v>2607</v>
      </c>
      <c r="C176" s="586">
        <v>1000000</v>
      </c>
      <c r="D176" s="586"/>
      <c r="E176" s="183">
        <f t="shared" si="99"/>
        <v>1000000</v>
      </c>
      <c r="F176" s="567">
        <v>300000</v>
      </c>
      <c r="G176" s="582">
        <v>-300000</v>
      </c>
      <c r="H176" s="582">
        <f t="shared" si="86"/>
        <v>0</v>
      </c>
      <c r="I176" s="582"/>
      <c r="J176" s="582">
        <f t="shared" si="100"/>
        <v>0</v>
      </c>
      <c r="K176" s="583">
        <v>1000000</v>
      </c>
      <c r="L176" s="583">
        <v>-1000000</v>
      </c>
      <c r="M176" s="584">
        <f t="shared" si="92"/>
        <v>0</v>
      </c>
      <c r="N176" s="584"/>
      <c r="O176" s="584">
        <f t="shared" si="91"/>
        <v>0</v>
      </c>
      <c r="P176" s="585">
        <v>0</v>
      </c>
      <c r="Q176" s="557"/>
      <c r="R176" s="557"/>
      <c r="S176" s="557"/>
      <c r="T176" s="557"/>
      <c r="U176" s="557"/>
      <c r="V176" s="39"/>
    </row>
    <row r="177" spans="1:22" ht="15.75" customHeight="1">
      <c r="A177" s="36" t="s">
        <v>2608</v>
      </c>
      <c r="B177" s="36" t="s">
        <v>2609</v>
      </c>
      <c r="C177" s="586">
        <v>100000</v>
      </c>
      <c r="D177" s="586"/>
      <c r="E177" s="183">
        <f t="shared" si="99"/>
        <v>100000</v>
      </c>
      <c r="F177" s="567">
        <v>200000</v>
      </c>
      <c r="G177" s="582">
        <v>-200000</v>
      </c>
      <c r="H177" s="582">
        <f t="shared" si="86"/>
        <v>0</v>
      </c>
      <c r="I177" s="582"/>
      <c r="J177" s="582">
        <f t="shared" si="100"/>
        <v>0</v>
      </c>
      <c r="K177" s="583">
        <v>1000000</v>
      </c>
      <c r="L177" s="583">
        <v>-1000000</v>
      </c>
      <c r="M177" s="584">
        <f t="shared" si="92"/>
        <v>0</v>
      </c>
      <c r="N177" s="584"/>
      <c r="O177" s="584">
        <f t="shared" si="91"/>
        <v>0</v>
      </c>
      <c r="P177" s="585">
        <v>0</v>
      </c>
      <c r="Q177" s="557"/>
      <c r="R177" s="557"/>
      <c r="S177" s="557"/>
      <c r="T177" s="557"/>
      <c r="U177" s="557"/>
      <c r="V177" s="39"/>
    </row>
    <row r="178" spans="1:22" ht="15.75" customHeight="1">
      <c r="A178" s="36" t="s">
        <v>2610</v>
      </c>
      <c r="B178" s="36" t="s">
        <v>2611</v>
      </c>
      <c r="C178" s="586">
        <v>500000</v>
      </c>
      <c r="D178" s="586"/>
      <c r="E178" s="183">
        <f t="shared" si="99"/>
        <v>500000</v>
      </c>
      <c r="F178" s="567">
        <v>100000</v>
      </c>
      <c r="G178" s="582">
        <v>-100000</v>
      </c>
      <c r="H178" s="582">
        <f t="shared" si="86"/>
        <v>0</v>
      </c>
      <c r="I178" s="582"/>
      <c r="J178" s="582">
        <f t="shared" si="100"/>
        <v>0</v>
      </c>
      <c r="K178" s="583">
        <v>1000000</v>
      </c>
      <c r="L178" s="583">
        <v>-1000000</v>
      </c>
      <c r="M178" s="584">
        <f t="shared" si="92"/>
        <v>0</v>
      </c>
      <c r="N178" s="584"/>
      <c r="O178" s="584">
        <f t="shared" si="91"/>
        <v>0</v>
      </c>
      <c r="P178" s="585">
        <v>0</v>
      </c>
      <c r="Q178" s="557"/>
      <c r="R178" s="557"/>
      <c r="S178" s="557"/>
      <c r="T178" s="557"/>
      <c r="U178" s="557"/>
      <c r="V178" s="39"/>
    </row>
    <row r="179" spans="1:22" ht="15.75" customHeight="1">
      <c r="A179" s="575"/>
      <c r="B179" s="575" t="s">
        <v>2679</v>
      </c>
      <c r="C179" s="576">
        <f t="shared" ref="C179:G179" si="101">SUM(C174:C178)</f>
        <v>2620000</v>
      </c>
      <c r="D179" s="576">
        <f t="shared" si="101"/>
        <v>0</v>
      </c>
      <c r="E179" s="576">
        <f t="shared" si="101"/>
        <v>2620000</v>
      </c>
      <c r="F179" s="577">
        <f t="shared" si="101"/>
        <v>620000</v>
      </c>
      <c r="G179" s="577">
        <f t="shared" si="101"/>
        <v>-620000</v>
      </c>
      <c r="H179" s="577">
        <f t="shared" si="86"/>
        <v>0</v>
      </c>
      <c r="I179" s="577">
        <f>SUM(I174:I178)</f>
        <v>0</v>
      </c>
      <c r="J179" s="577">
        <f t="shared" ref="J179:K179" si="102">SUM(J174:J178)</f>
        <v>0</v>
      </c>
      <c r="K179" s="578">
        <f t="shared" si="102"/>
        <v>3500000</v>
      </c>
      <c r="L179" s="578">
        <f t="shared" ref="L179" si="103">SUM(L174:L178)</f>
        <v>-3500000</v>
      </c>
      <c r="M179" s="579">
        <f t="shared" si="92"/>
        <v>0</v>
      </c>
      <c r="N179" s="579">
        <f>SUM(N153:N178)</f>
        <v>0</v>
      </c>
      <c r="O179" s="579">
        <f t="shared" si="91"/>
        <v>0</v>
      </c>
      <c r="P179" s="580">
        <f>SUM(P174:P178)</f>
        <v>0</v>
      </c>
      <c r="Q179" s="557"/>
      <c r="R179" s="557"/>
      <c r="S179" s="557"/>
      <c r="T179" s="557"/>
      <c r="U179" s="557"/>
      <c r="V179" s="39"/>
    </row>
    <row r="180" spans="1:22" ht="15.75" customHeight="1">
      <c r="A180" s="569"/>
      <c r="B180" s="569" t="s">
        <v>2680</v>
      </c>
      <c r="C180" s="570">
        <f>C179+C152+C148+C143+C134+C107+C87</f>
        <v>135526720</v>
      </c>
      <c r="D180" s="570">
        <f>D179+D152+D148+D143+D134+D107+D87</f>
        <v>13000000</v>
      </c>
      <c r="E180" s="570">
        <f>E179+E152+E148+E143+E134+E107+E87</f>
        <v>148526720</v>
      </c>
      <c r="F180" s="571">
        <f>F179+F152+F148+F143+F134+F107+F87</f>
        <v>115310000</v>
      </c>
      <c r="G180" s="571">
        <f>G179+G152+G148+G143+G134+G107+G87</f>
        <v>-17959600.399999619</v>
      </c>
      <c r="H180" s="571">
        <f t="shared" si="86"/>
        <v>97350399.600000396</v>
      </c>
      <c r="I180" s="571">
        <f>I179+I152+I148+I143+I134+I107+I87</f>
        <v>3000000</v>
      </c>
      <c r="J180" s="571">
        <f t="shared" si="100"/>
        <v>100350399.6000004</v>
      </c>
      <c r="K180" s="572">
        <f>SUM(K179,K152,K148,K143,K134,K107,K87)</f>
        <v>328744950</v>
      </c>
      <c r="L180" s="572">
        <f>SUM(L179,L152,L148,L143,L134,L107,L87)</f>
        <v>-60500000</v>
      </c>
      <c r="M180" s="573">
        <f t="shared" si="92"/>
        <v>268244950</v>
      </c>
      <c r="N180" s="573">
        <f>SUM(N179,N143,N107)</f>
        <v>0</v>
      </c>
      <c r="O180" s="573">
        <f>SUM(O179,O152,O148,O143,O107,O87)</f>
        <v>50403696</v>
      </c>
      <c r="P180" s="574">
        <f>SUM(P179,P152,P148,P143,P107,P87)</f>
        <v>22885050</v>
      </c>
      <c r="Q180" s="557"/>
      <c r="R180" s="557"/>
      <c r="S180" s="557"/>
      <c r="T180" s="557"/>
      <c r="U180" s="557"/>
      <c r="V180" s="626"/>
    </row>
    <row r="181" spans="1:22" ht="15.75" customHeight="1">
      <c r="A181" s="627"/>
      <c r="B181" s="627" t="s">
        <v>2681</v>
      </c>
      <c r="C181" s="628">
        <f t="shared" ref="C181:H181" si="104">C180+C16</f>
        <v>385526720</v>
      </c>
      <c r="D181" s="628">
        <f t="shared" si="104"/>
        <v>13000000</v>
      </c>
      <c r="E181" s="628">
        <f t="shared" si="104"/>
        <v>398526720</v>
      </c>
      <c r="F181" s="629">
        <f t="shared" si="104"/>
        <v>365310000</v>
      </c>
      <c r="G181" s="629">
        <f t="shared" si="104"/>
        <v>-17959600.3999996</v>
      </c>
      <c r="H181" s="629">
        <f t="shared" si="104"/>
        <v>347350399.60000038</v>
      </c>
      <c r="I181" s="629">
        <f>I180+I153+I149+I144+I135+I108+I88</f>
        <v>6000000</v>
      </c>
      <c r="J181" s="629">
        <f>J180+J16</f>
        <v>350350399.60000002</v>
      </c>
      <c r="K181" s="630">
        <f>K180+K16</f>
        <v>548744950</v>
      </c>
      <c r="L181" s="630">
        <f>L180+L16</f>
        <v>-110500000</v>
      </c>
      <c r="M181" s="631">
        <f t="shared" si="92"/>
        <v>438244950</v>
      </c>
      <c r="N181" s="631">
        <f>N180+N88</f>
        <v>-217841254</v>
      </c>
      <c r="O181" s="631">
        <f t="shared" si="91"/>
        <v>220403696</v>
      </c>
      <c r="P181" s="632">
        <f>SUM(P180,P16)</f>
        <v>192885050</v>
      </c>
      <c r="Q181" s="557"/>
      <c r="R181" s="557"/>
      <c r="S181" s="557"/>
      <c r="T181" s="557"/>
      <c r="U181" s="557"/>
      <c r="V181" s="39"/>
    </row>
    <row r="182" spans="1:22" ht="15.75" hidden="1" customHeight="1">
      <c r="A182" s="627"/>
      <c r="B182" s="627" t="s">
        <v>2682</v>
      </c>
      <c r="C182" s="628" t="e">
        <v>#REF!</v>
      </c>
      <c r="D182" s="628"/>
      <c r="E182" s="628" t="e">
        <f>SUM(E94)</f>
        <v>#REF!</v>
      </c>
      <c r="F182" s="629"/>
      <c r="G182" s="567">
        <f t="shared" ref="G182:H182" si="105">F182*1.04</f>
        <v>0</v>
      </c>
      <c r="H182" s="567">
        <f t="shared" si="105"/>
        <v>0</v>
      </c>
      <c r="I182" s="571">
        <f>I181+I154+I150+I145+I136+I109+I89</f>
        <v>6000000</v>
      </c>
      <c r="J182" s="567">
        <f t="shared" ref="J182:L182" si="106">I182*1.04</f>
        <v>6240000</v>
      </c>
      <c r="K182" s="150">
        <f t="shared" si="106"/>
        <v>6489600</v>
      </c>
      <c r="L182" s="150">
        <f t="shared" si="106"/>
        <v>6749184</v>
      </c>
      <c r="M182" s="633">
        <f t="shared" si="92"/>
        <v>13238784</v>
      </c>
      <c r="N182" s="633">
        <f t="shared" si="92"/>
        <v>19987968</v>
      </c>
      <c r="O182" s="633">
        <f t="shared" si="91"/>
        <v>33226752</v>
      </c>
      <c r="P182" s="634">
        <f>O182*1.04</f>
        <v>34555822.079999998</v>
      </c>
      <c r="Q182" s="557"/>
      <c r="R182" s="557"/>
      <c r="S182" s="557"/>
      <c r="T182" s="557"/>
      <c r="U182" s="557"/>
      <c r="V182" s="39"/>
    </row>
    <row r="183" spans="1:22" s="635" customFormat="1" ht="15.75" customHeight="1">
      <c r="A183" s="636"/>
      <c r="B183" s="636" t="s">
        <v>2683</v>
      </c>
      <c r="C183" s="637"/>
      <c r="D183" s="637"/>
      <c r="E183" s="637"/>
      <c r="F183" s="637"/>
      <c r="G183" s="637"/>
      <c r="H183" s="637"/>
      <c r="I183" s="637"/>
      <c r="J183" s="637"/>
      <c r="K183" s="638">
        <f>K180+CPSB!K67</f>
        <v>343614950</v>
      </c>
      <c r="L183" s="638">
        <f>L180+CPSB!L67</f>
        <v>-60500000</v>
      </c>
      <c r="M183" s="639">
        <f t="shared" si="92"/>
        <v>283114950</v>
      </c>
      <c r="N183" s="639">
        <f>SUM(N180,N143,N107,N87)</f>
        <v>-217841254</v>
      </c>
      <c r="O183" s="639">
        <f t="shared" si="91"/>
        <v>65273696</v>
      </c>
      <c r="P183" s="640">
        <f>P180+CPSB!P67</f>
        <v>53114950</v>
      </c>
      <c r="Q183" s="641"/>
      <c r="R183" s="641"/>
      <c r="S183" s="641"/>
      <c r="T183" s="641"/>
      <c r="U183" s="641"/>
      <c r="V183" s="642"/>
    </row>
    <row r="184" spans="1:22" ht="15.75" customHeight="1">
      <c r="A184" s="39"/>
      <c r="B184" s="636" t="s">
        <v>2684</v>
      </c>
      <c r="C184" s="125"/>
      <c r="D184" s="125"/>
      <c r="E184" s="125"/>
      <c r="F184" s="125"/>
      <c r="G184" s="125"/>
      <c r="H184" s="125"/>
      <c r="I184" s="125"/>
      <c r="J184" s="637"/>
      <c r="K184" s="638">
        <f t="shared" ref="K184:P184" si="107">K183+K16</f>
        <v>563614950</v>
      </c>
      <c r="L184" s="638">
        <f t="shared" si="107"/>
        <v>-110500000</v>
      </c>
      <c r="M184" s="639">
        <f t="shared" si="92"/>
        <v>453114950</v>
      </c>
      <c r="N184" s="639">
        <f t="shared" si="107"/>
        <v>-217841254</v>
      </c>
      <c r="O184" s="639">
        <f t="shared" si="91"/>
        <v>235273696</v>
      </c>
      <c r="P184" s="640">
        <f t="shared" si="107"/>
        <v>223114950</v>
      </c>
      <c r="Q184" s="557"/>
      <c r="R184" s="557"/>
      <c r="S184" s="557"/>
      <c r="T184" s="557"/>
      <c r="U184" s="557"/>
      <c r="V184" s="39"/>
    </row>
    <row r="185" spans="1:22" ht="15.75" customHeight="1">
      <c r="A185" s="39"/>
      <c r="B185" s="39"/>
      <c r="C185" s="125"/>
      <c r="D185" s="125"/>
      <c r="E185" s="125"/>
      <c r="F185" s="125"/>
      <c r="G185" s="125"/>
      <c r="H185" s="125"/>
      <c r="I185" s="125"/>
      <c r="J185" s="125"/>
      <c r="K185" s="80"/>
      <c r="L185" s="80"/>
      <c r="M185" s="80"/>
      <c r="N185" s="80"/>
      <c r="O185" s="80"/>
      <c r="P185" s="556"/>
      <c r="Q185" s="557"/>
      <c r="R185" s="557"/>
      <c r="S185" s="557"/>
      <c r="T185" s="557"/>
      <c r="U185" s="557"/>
      <c r="V185" s="39"/>
    </row>
    <row r="186" spans="1:22" ht="15.75" customHeight="1">
      <c r="A186" s="39"/>
      <c r="B186" s="39"/>
      <c r="C186" s="125"/>
      <c r="D186" s="125"/>
      <c r="E186" s="125"/>
      <c r="F186" s="125"/>
      <c r="G186" s="125"/>
      <c r="H186" s="125"/>
      <c r="I186" s="125"/>
      <c r="J186" s="125"/>
      <c r="K186" s="80"/>
      <c r="L186" s="80"/>
      <c r="M186" s="80"/>
      <c r="N186" s="80"/>
      <c r="O186" s="80"/>
      <c r="P186" s="556"/>
      <c r="Q186" s="557"/>
      <c r="R186" s="557"/>
      <c r="S186" s="557"/>
      <c r="T186" s="557"/>
      <c r="U186" s="557"/>
      <c r="V186" s="39"/>
    </row>
    <row r="187" spans="1:22" ht="15.75" customHeight="1">
      <c r="A187" s="39"/>
      <c r="B187" s="39"/>
      <c r="C187" s="125"/>
      <c r="D187" s="125"/>
      <c r="E187" s="125"/>
      <c r="F187" s="125"/>
      <c r="G187" s="125"/>
      <c r="H187" s="125"/>
      <c r="I187" s="125"/>
      <c r="J187" s="125"/>
      <c r="K187" s="80"/>
      <c r="L187" s="80"/>
      <c r="M187" s="80"/>
      <c r="N187" s="80"/>
      <c r="O187" s="80"/>
      <c r="P187" s="556"/>
      <c r="Q187" s="557"/>
      <c r="R187" s="557"/>
      <c r="S187" s="557"/>
      <c r="T187" s="557"/>
      <c r="U187" s="557"/>
      <c r="V187" s="39"/>
    </row>
    <row r="188" spans="1:22" ht="15.75" customHeight="1">
      <c r="A188" s="39"/>
      <c r="B188" s="39"/>
      <c r="C188" s="125"/>
      <c r="D188" s="125"/>
      <c r="E188" s="125"/>
      <c r="F188" s="125"/>
      <c r="G188" s="125"/>
      <c r="H188" s="125"/>
      <c r="I188" s="125"/>
      <c r="J188" s="125"/>
      <c r="K188" s="80"/>
      <c r="L188" s="80"/>
      <c r="M188" s="80"/>
      <c r="N188" s="80"/>
      <c r="O188" s="80"/>
      <c r="P188" s="556"/>
      <c r="Q188" s="557"/>
      <c r="R188" s="557"/>
      <c r="S188" s="557"/>
      <c r="T188" s="557"/>
      <c r="U188" s="557"/>
      <c r="V188" s="39"/>
    </row>
    <row r="189" spans="1:22" ht="15.75" customHeight="1">
      <c r="A189" s="39"/>
      <c r="B189" s="39"/>
      <c r="C189" s="125"/>
      <c r="D189" s="125"/>
      <c r="E189" s="125"/>
      <c r="F189" s="125"/>
      <c r="G189" s="125"/>
      <c r="H189" s="125"/>
      <c r="I189" s="125"/>
      <c r="J189" s="125"/>
      <c r="K189" s="80"/>
      <c r="L189" s="80"/>
      <c r="M189" s="80"/>
      <c r="N189" s="80"/>
      <c r="O189" s="80"/>
      <c r="P189" s="556"/>
      <c r="Q189" s="557"/>
      <c r="R189" s="557"/>
      <c r="S189" s="557"/>
      <c r="T189" s="557"/>
      <c r="U189" s="557"/>
      <c r="V189" s="39"/>
    </row>
    <row r="190" spans="1:22" ht="15.75" customHeight="1">
      <c r="A190" s="39"/>
      <c r="B190" s="39"/>
      <c r="C190" s="125"/>
      <c r="D190" s="125"/>
      <c r="E190" s="125"/>
      <c r="F190" s="125"/>
      <c r="G190" s="125"/>
      <c r="H190" s="125"/>
      <c r="I190" s="125"/>
      <c r="J190" s="125"/>
      <c r="K190" s="80"/>
      <c r="L190" s="80"/>
      <c r="M190" s="80"/>
      <c r="N190" s="80"/>
      <c r="O190" s="80"/>
      <c r="P190" s="556"/>
      <c r="Q190" s="557"/>
      <c r="R190" s="557"/>
      <c r="S190" s="557"/>
      <c r="T190" s="557"/>
      <c r="U190" s="557"/>
      <c r="V190" s="39"/>
    </row>
    <row r="191" spans="1:22" ht="15.75" customHeight="1">
      <c r="A191" s="39"/>
      <c r="B191" s="39"/>
      <c r="C191" s="125"/>
      <c r="D191" s="125"/>
      <c r="E191" s="125"/>
      <c r="F191" s="125"/>
      <c r="G191" s="125"/>
      <c r="H191" s="125"/>
      <c r="I191" s="125"/>
      <c r="J191" s="125"/>
      <c r="K191" s="80"/>
      <c r="L191" s="80"/>
      <c r="M191" s="80"/>
      <c r="N191" s="80"/>
      <c r="O191" s="80"/>
      <c r="P191" s="556"/>
      <c r="Q191" s="557"/>
      <c r="R191" s="557"/>
      <c r="S191" s="557"/>
      <c r="T191" s="557"/>
      <c r="U191" s="557"/>
      <c r="V191" s="39"/>
    </row>
    <row r="192" spans="1:22" ht="15.75" customHeight="1">
      <c r="A192" s="39"/>
      <c r="B192" s="39"/>
      <c r="C192" s="125"/>
      <c r="D192" s="125"/>
      <c r="E192" s="125"/>
      <c r="F192" s="125"/>
      <c r="G192" s="125"/>
      <c r="H192" s="125"/>
      <c r="I192" s="125"/>
      <c r="J192" s="125"/>
      <c r="K192" s="80"/>
      <c r="L192" s="80"/>
      <c r="M192" s="80"/>
      <c r="N192" s="80"/>
      <c r="O192" s="80"/>
      <c r="P192" s="556"/>
      <c r="Q192" s="557"/>
      <c r="R192" s="557"/>
      <c r="S192" s="557"/>
      <c r="T192" s="557"/>
      <c r="U192" s="557"/>
      <c r="V192" s="39"/>
    </row>
    <row r="193" spans="1:22" ht="15.75" customHeight="1">
      <c r="A193" s="39"/>
      <c r="B193" s="39"/>
      <c r="C193" s="125"/>
      <c r="D193" s="125"/>
      <c r="E193" s="125"/>
      <c r="F193" s="125"/>
      <c r="G193" s="125"/>
      <c r="H193" s="125"/>
      <c r="I193" s="125"/>
      <c r="J193" s="125"/>
      <c r="K193" s="80"/>
      <c r="L193" s="80"/>
      <c r="M193" s="80"/>
      <c r="N193" s="80"/>
      <c r="O193" s="80"/>
      <c r="P193" s="556"/>
      <c r="Q193" s="557"/>
      <c r="R193" s="557"/>
      <c r="S193" s="557"/>
      <c r="T193" s="557"/>
      <c r="U193" s="557"/>
      <c r="V193" s="39"/>
    </row>
    <row r="194" spans="1:22" ht="15.75" customHeight="1">
      <c r="A194" s="39"/>
      <c r="B194" s="39"/>
      <c r="C194" s="125"/>
      <c r="D194" s="125"/>
      <c r="E194" s="125"/>
      <c r="F194" s="125"/>
      <c r="G194" s="125"/>
      <c r="H194" s="125"/>
      <c r="I194" s="125"/>
      <c r="J194" s="125"/>
      <c r="K194" s="80"/>
      <c r="L194" s="80"/>
      <c r="M194" s="80"/>
      <c r="N194" s="80"/>
      <c r="O194" s="80"/>
      <c r="P194" s="556"/>
      <c r="Q194" s="557"/>
      <c r="R194" s="557"/>
      <c r="S194" s="557"/>
      <c r="T194" s="557"/>
      <c r="U194" s="557"/>
      <c r="V194" s="39"/>
    </row>
    <row r="195" spans="1:22" ht="15.75" customHeight="1">
      <c r="A195" s="39"/>
      <c r="B195" s="39"/>
      <c r="C195" s="125"/>
      <c r="D195" s="125"/>
      <c r="E195" s="125"/>
      <c r="F195" s="125"/>
      <c r="G195" s="125"/>
      <c r="H195" s="125"/>
      <c r="I195" s="125"/>
      <c r="J195" s="125"/>
      <c r="K195" s="80"/>
      <c r="L195" s="80"/>
      <c r="M195" s="80"/>
      <c r="N195" s="80"/>
      <c r="O195" s="80"/>
      <c r="P195" s="556"/>
      <c r="Q195" s="557"/>
      <c r="R195" s="557"/>
      <c r="S195" s="557"/>
      <c r="T195" s="557"/>
      <c r="U195" s="557"/>
      <c r="V195" s="39"/>
    </row>
    <row r="196" spans="1:22" ht="15.75" customHeight="1">
      <c r="A196" s="39"/>
      <c r="B196" s="39"/>
      <c r="C196" s="125"/>
      <c r="D196" s="125"/>
      <c r="E196" s="125"/>
      <c r="F196" s="125"/>
      <c r="G196" s="125"/>
      <c r="H196" s="125"/>
      <c r="I196" s="125"/>
      <c r="J196" s="125"/>
      <c r="K196" s="80"/>
      <c r="L196" s="80"/>
      <c r="M196" s="80"/>
      <c r="N196" s="80"/>
      <c r="O196" s="80"/>
      <c r="P196" s="556"/>
      <c r="Q196" s="557"/>
      <c r="R196" s="557"/>
      <c r="S196" s="557"/>
      <c r="T196" s="557"/>
      <c r="U196" s="557"/>
      <c r="V196" s="39"/>
    </row>
    <row r="197" spans="1:22" ht="15.75" customHeight="1">
      <c r="A197" s="39"/>
      <c r="B197" s="39"/>
      <c r="C197" s="125"/>
      <c r="D197" s="125"/>
      <c r="E197" s="125"/>
      <c r="F197" s="125"/>
      <c r="G197" s="125"/>
      <c r="H197" s="125"/>
      <c r="I197" s="125"/>
      <c r="J197" s="125"/>
      <c r="K197" s="80"/>
      <c r="L197" s="80"/>
      <c r="M197" s="80"/>
      <c r="N197" s="80"/>
      <c r="O197" s="80"/>
      <c r="P197" s="556"/>
      <c r="Q197" s="557"/>
      <c r="R197" s="557"/>
      <c r="S197" s="557"/>
      <c r="T197" s="557"/>
      <c r="U197" s="557"/>
      <c r="V197" s="39"/>
    </row>
    <row r="198" spans="1:22" ht="15.75" customHeight="1">
      <c r="A198" s="39"/>
      <c r="B198" s="39"/>
      <c r="C198" s="125"/>
      <c r="D198" s="125"/>
      <c r="E198" s="125"/>
      <c r="F198" s="125"/>
      <c r="G198" s="125"/>
      <c r="H198" s="125"/>
      <c r="I198" s="125"/>
      <c r="J198" s="125"/>
      <c r="K198" s="80"/>
      <c r="L198" s="80"/>
      <c r="M198" s="80"/>
      <c r="N198" s="80"/>
      <c r="O198" s="80"/>
      <c r="P198" s="556"/>
      <c r="Q198" s="557"/>
      <c r="R198" s="557"/>
      <c r="S198" s="557"/>
      <c r="T198" s="557"/>
      <c r="U198" s="557"/>
      <c r="V198" s="39"/>
    </row>
    <row r="199" spans="1:22" ht="15.75" customHeight="1">
      <c r="A199" s="39"/>
      <c r="B199" s="39"/>
      <c r="C199" s="125"/>
      <c r="D199" s="125"/>
      <c r="E199" s="125"/>
      <c r="F199" s="125"/>
      <c r="G199" s="125"/>
      <c r="H199" s="125"/>
      <c r="I199" s="125"/>
      <c r="J199" s="125"/>
      <c r="K199" s="80"/>
      <c r="L199" s="80"/>
      <c r="M199" s="80"/>
      <c r="N199" s="80"/>
      <c r="O199" s="80"/>
      <c r="P199" s="556"/>
      <c r="Q199" s="557"/>
      <c r="R199" s="557"/>
      <c r="S199" s="557"/>
      <c r="T199" s="557"/>
      <c r="U199" s="557"/>
      <c r="V199" s="39"/>
    </row>
    <row r="200" spans="1:22" ht="15.75" customHeight="1">
      <c r="A200" s="39"/>
      <c r="B200" s="39"/>
      <c r="C200" s="125"/>
      <c r="D200" s="125"/>
      <c r="E200" s="125"/>
      <c r="F200" s="125"/>
      <c r="G200" s="125"/>
      <c r="H200" s="125"/>
      <c r="I200" s="125"/>
      <c r="J200" s="125"/>
      <c r="K200" s="80"/>
      <c r="L200" s="80"/>
      <c r="M200" s="80"/>
      <c r="N200" s="80"/>
      <c r="O200" s="80"/>
      <c r="P200" s="556"/>
      <c r="Q200" s="557"/>
      <c r="R200" s="557"/>
      <c r="S200" s="557"/>
      <c r="T200" s="557"/>
      <c r="U200" s="557"/>
      <c r="V200" s="39"/>
    </row>
    <row r="201" spans="1:22" ht="15.75" customHeight="1">
      <c r="A201" s="39"/>
      <c r="B201" s="39"/>
      <c r="C201" s="125"/>
      <c r="D201" s="125"/>
      <c r="E201" s="125"/>
      <c r="F201" s="125"/>
      <c r="G201" s="125"/>
      <c r="H201" s="125"/>
      <c r="I201" s="125"/>
      <c r="J201" s="125"/>
      <c r="K201" s="80"/>
      <c r="L201" s="80"/>
      <c r="M201" s="80"/>
      <c r="N201" s="80"/>
      <c r="O201" s="80"/>
      <c r="P201" s="556"/>
      <c r="Q201" s="557"/>
      <c r="R201" s="557"/>
      <c r="S201" s="557"/>
      <c r="T201" s="557"/>
      <c r="U201" s="557"/>
      <c r="V201" s="39"/>
    </row>
    <row r="202" spans="1:22" ht="15.75" customHeight="1">
      <c r="A202" s="39"/>
      <c r="B202" s="39"/>
      <c r="C202" s="125"/>
      <c r="D202" s="125"/>
      <c r="E202" s="125"/>
      <c r="F202" s="125"/>
      <c r="G202" s="125"/>
      <c r="H202" s="125"/>
      <c r="I202" s="125"/>
      <c r="J202" s="125"/>
      <c r="K202" s="80"/>
      <c r="L202" s="80"/>
      <c r="M202" s="80"/>
      <c r="N202" s="80"/>
      <c r="O202" s="80"/>
      <c r="P202" s="556"/>
      <c r="Q202" s="557"/>
      <c r="R202" s="557"/>
      <c r="S202" s="557"/>
      <c r="T202" s="557"/>
      <c r="U202" s="557"/>
      <c r="V202" s="39"/>
    </row>
    <row r="203" spans="1:22" ht="15.75" customHeight="1">
      <c r="A203" s="39"/>
      <c r="B203" s="39"/>
      <c r="C203" s="125"/>
      <c r="D203" s="125"/>
      <c r="E203" s="125"/>
      <c r="F203" s="125"/>
      <c r="G203" s="125"/>
      <c r="H203" s="125"/>
      <c r="I203" s="125"/>
      <c r="J203" s="125"/>
      <c r="K203" s="80"/>
      <c r="L203" s="80"/>
      <c r="M203" s="80"/>
      <c r="N203" s="80"/>
      <c r="O203" s="80"/>
      <c r="P203" s="556"/>
      <c r="Q203" s="557"/>
      <c r="R203" s="557"/>
      <c r="S203" s="557"/>
      <c r="T203" s="557"/>
      <c r="U203" s="557"/>
      <c r="V203" s="39"/>
    </row>
    <row r="204" spans="1:22" ht="15.75" customHeight="1">
      <c r="A204" s="39"/>
      <c r="B204" s="39"/>
      <c r="C204" s="125"/>
      <c r="D204" s="125"/>
      <c r="E204" s="125"/>
      <c r="F204" s="125"/>
      <c r="G204" s="125"/>
      <c r="H204" s="125"/>
      <c r="I204" s="125"/>
      <c r="J204" s="125"/>
      <c r="K204" s="80"/>
      <c r="L204" s="80"/>
      <c r="M204" s="80"/>
      <c r="N204" s="80"/>
      <c r="O204" s="80"/>
      <c r="P204" s="556"/>
      <c r="Q204" s="557"/>
      <c r="R204" s="557"/>
      <c r="S204" s="557"/>
      <c r="T204" s="557"/>
      <c r="U204" s="557"/>
      <c r="V204" s="39"/>
    </row>
    <row r="205" spans="1:22" ht="15.75" customHeight="1">
      <c r="A205" s="39"/>
      <c r="B205" s="39"/>
      <c r="C205" s="125"/>
      <c r="D205" s="125"/>
      <c r="E205" s="125"/>
      <c r="F205" s="125"/>
      <c r="G205" s="125"/>
      <c r="H205" s="125"/>
      <c r="I205" s="125"/>
      <c r="J205" s="125"/>
      <c r="K205" s="80"/>
      <c r="L205" s="80"/>
      <c r="M205" s="80"/>
      <c r="N205" s="80"/>
      <c r="O205" s="80"/>
      <c r="P205" s="556"/>
      <c r="Q205" s="557"/>
      <c r="R205" s="557"/>
      <c r="S205" s="557"/>
      <c r="T205" s="557"/>
      <c r="U205" s="557"/>
      <c r="V205" s="39"/>
    </row>
    <row r="206" spans="1:22" ht="15.75" customHeight="1">
      <c r="A206" s="39"/>
      <c r="B206" s="39"/>
      <c r="C206" s="125"/>
      <c r="D206" s="125"/>
      <c r="E206" s="125"/>
      <c r="F206" s="125"/>
      <c r="G206" s="125"/>
      <c r="H206" s="125"/>
      <c r="I206" s="125"/>
      <c r="J206" s="125"/>
      <c r="K206" s="80"/>
      <c r="L206" s="80"/>
      <c r="M206" s="80"/>
      <c r="N206" s="80"/>
      <c r="O206" s="80"/>
      <c r="P206" s="556"/>
      <c r="Q206" s="557"/>
      <c r="R206" s="557"/>
      <c r="S206" s="557"/>
      <c r="T206" s="557"/>
      <c r="U206" s="557"/>
      <c r="V206" s="39"/>
    </row>
    <row r="207" spans="1:22" ht="15.75" customHeight="1">
      <c r="A207" s="39"/>
      <c r="B207" s="39"/>
      <c r="C207" s="125"/>
      <c r="D207" s="125"/>
      <c r="E207" s="125"/>
      <c r="F207" s="125"/>
      <c r="G207" s="125"/>
      <c r="H207" s="125"/>
      <c r="I207" s="125"/>
      <c r="J207" s="125"/>
      <c r="K207" s="80"/>
      <c r="L207" s="80"/>
      <c r="M207" s="80"/>
      <c r="N207" s="80"/>
      <c r="O207" s="80"/>
      <c r="P207" s="556"/>
      <c r="Q207" s="557"/>
      <c r="R207" s="557"/>
      <c r="S207" s="557"/>
      <c r="T207" s="557"/>
      <c r="U207" s="557"/>
      <c r="V207" s="39"/>
    </row>
    <row r="208" spans="1:22" ht="15.75" customHeight="1">
      <c r="A208" s="39"/>
      <c r="B208" s="39"/>
      <c r="C208" s="125"/>
      <c r="D208" s="125"/>
      <c r="E208" s="125"/>
      <c r="F208" s="125"/>
      <c r="G208" s="125"/>
      <c r="H208" s="125"/>
      <c r="I208" s="125"/>
      <c r="J208" s="125"/>
      <c r="K208" s="80"/>
      <c r="L208" s="80"/>
      <c r="M208" s="80"/>
      <c r="N208" s="80"/>
      <c r="O208" s="80"/>
      <c r="P208" s="556"/>
      <c r="Q208" s="557"/>
      <c r="R208" s="557"/>
      <c r="S208" s="557"/>
      <c r="T208" s="557"/>
      <c r="U208" s="557"/>
      <c r="V208" s="39"/>
    </row>
    <row r="209" spans="1:22" ht="15.75" customHeight="1">
      <c r="A209" s="39"/>
      <c r="B209" s="39"/>
      <c r="C209" s="125"/>
      <c r="D209" s="125"/>
      <c r="E209" s="125"/>
      <c r="F209" s="125"/>
      <c r="G209" s="125"/>
      <c r="H209" s="125"/>
      <c r="I209" s="125"/>
      <c r="J209" s="125"/>
      <c r="K209" s="80"/>
      <c r="L209" s="80"/>
      <c r="M209" s="80"/>
      <c r="N209" s="80"/>
      <c r="O209" s="80"/>
      <c r="P209" s="556"/>
      <c r="Q209" s="557"/>
      <c r="R209" s="557"/>
      <c r="S209" s="557"/>
      <c r="T209" s="557"/>
      <c r="U209" s="557"/>
      <c r="V209" s="39"/>
    </row>
    <row r="210" spans="1:22" ht="15.75" customHeight="1">
      <c r="A210" s="39"/>
      <c r="B210" s="39"/>
      <c r="C210" s="125"/>
      <c r="D210" s="125"/>
      <c r="E210" s="125"/>
      <c r="F210" s="125"/>
      <c r="G210" s="125"/>
      <c r="H210" s="125"/>
      <c r="I210" s="125"/>
      <c r="J210" s="125"/>
      <c r="K210" s="80"/>
      <c r="L210" s="80"/>
      <c r="M210" s="80"/>
      <c r="N210" s="80"/>
      <c r="O210" s="80"/>
      <c r="P210" s="556"/>
      <c r="Q210" s="557"/>
      <c r="R210" s="557"/>
      <c r="S210" s="557"/>
      <c r="T210" s="557"/>
      <c r="U210" s="557"/>
      <c r="V210" s="39"/>
    </row>
    <row r="211" spans="1:22" ht="15.75" customHeight="1">
      <c r="A211" s="39"/>
      <c r="B211" s="39"/>
      <c r="C211" s="125"/>
      <c r="D211" s="125"/>
      <c r="E211" s="125"/>
      <c r="F211" s="125"/>
      <c r="G211" s="125"/>
      <c r="H211" s="125"/>
      <c r="I211" s="125"/>
      <c r="J211" s="125"/>
      <c r="K211" s="80"/>
      <c r="L211" s="80"/>
      <c r="M211" s="80"/>
      <c r="N211" s="80"/>
      <c r="O211" s="80"/>
      <c r="P211" s="556"/>
      <c r="Q211" s="557"/>
      <c r="R211" s="557"/>
      <c r="S211" s="557"/>
      <c r="T211" s="557"/>
      <c r="U211" s="557"/>
      <c r="V211" s="39"/>
    </row>
    <row r="212" spans="1:22" ht="15.75" customHeight="1">
      <c r="A212" s="39"/>
      <c r="B212" s="39"/>
      <c r="C212" s="125"/>
      <c r="D212" s="125"/>
      <c r="E212" s="125"/>
      <c r="F212" s="125"/>
      <c r="G212" s="125"/>
      <c r="H212" s="125"/>
      <c r="I212" s="125"/>
      <c r="J212" s="125"/>
      <c r="K212" s="80"/>
      <c r="L212" s="80"/>
      <c r="M212" s="80"/>
      <c r="N212" s="80"/>
      <c r="O212" s="80"/>
      <c r="P212" s="556"/>
      <c r="Q212" s="557"/>
      <c r="R212" s="557"/>
      <c r="S212" s="557"/>
      <c r="T212" s="557"/>
      <c r="U212" s="557"/>
      <c r="V212" s="39"/>
    </row>
    <row r="213" spans="1:22" ht="15.75" customHeight="1">
      <c r="A213" s="39"/>
      <c r="B213" s="39"/>
      <c r="C213" s="125"/>
      <c r="D213" s="125"/>
      <c r="E213" s="125"/>
      <c r="F213" s="125"/>
      <c r="G213" s="125"/>
      <c r="H213" s="125"/>
      <c r="I213" s="125"/>
      <c r="J213" s="125"/>
      <c r="K213" s="80"/>
      <c r="L213" s="80"/>
      <c r="M213" s="80"/>
      <c r="N213" s="80"/>
      <c r="O213" s="80"/>
      <c r="P213" s="556"/>
      <c r="Q213" s="557"/>
      <c r="R213" s="557"/>
      <c r="S213" s="557"/>
      <c r="T213" s="557"/>
      <c r="U213" s="557"/>
      <c r="V213" s="39"/>
    </row>
    <row r="214" spans="1:22" ht="15.75" customHeight="1">
      <c r="A214" s="39"/>
      <c r="B214" s="39"/>
      <c r="C214" s="125"/>
      <c r="D214" s="125"/>
      <c r="E214" s="125"/>
      <c r="F214" s="125"/>
      <c r="G214" s="125"/>
      <c r="H214" s="125"/>
      <c r="I214" s="125"/>
      <c r="J214" s="125"/>
      <c r="K214" s="80"/>
      <c r="L214" s="80"/>
      <c r="M214" s="80"/>
      <c r="N214" s="80"/>
      <c r="O214" s="80"/>
      <c r="P214" s="556"/>
      <c r="Q214" s="557"/>
      <c r="R214" s="557"/>
      <c r="S214" s="557"/>
      <c r="T214" s="557"/>
      <c r="U214" s="557"/>
      <c r="V214" s="39"/>
    </row>
    <row r="215" spans="1:22" ht="15.75" customHeight="1">
      <c r="A215" s="39"/>
      <c r="B215" s="39"/>
      <c r="C215" s="125"/>
      <c r="D215" s="125"/>
      <c r="E215" s="125"/>
      <c r="F215" s="125"/>
      <c r="G215" s="125"/>
      <c r="H215" s="125"/>
      <c r="I215" s="125"/>
      <c r="J215" s="125"/>
      <c r="K215" s="80"/>
      <c r="L215" s="80"/>
      <c r="M215" s="80"/>
      <c r="N215" s="80"/>
      <c r="O215" s="80"/>
      <c r="P215" s="556"/>
      <c r="Q215" s="557"/>
      <c r="R215" s="557"/>
      <c r="S215" s="557"/>
      <c r="T215" s="557"/>
      <c r="U215" s="557"/>
      <c r="V215" s="39"/>
    </row>
    <row r="216" spans="1:22" ht="15.75" customHeight="1">
      <c r="A216" s="39"/>
      <c r="B216" s="39"/>
      <c r="C216" s="125"/>
      <c r="D216" s="125"/>
      <c r="E216" s="125"/>
      <c r="F216" s="125"/>
      <c r="G216" s="125"/>
      <c r="H216" s="125"/>
      <c r="I216" s="125"/>
      <c r="J216" s="125"/>
      <c r="K216" s="80"/>
      <c r="L216" s="80"/>
      <c r="M216" s="80"/>
      <c r="N216" s="80"/>
      <c r="O216" s="80"/>
      <c r="P216" s="556"/>
      <c r="Q216" s="557"/>
      <c r="R216" s="557"/>
      <c r="S216" s="557"/>
      <c r="T216" s="557"/>
      <c r="U216" s="557"/>
      <c r="V216" s="39"/>
    </row>
    <row r="217" spans="1:22" ht="15.75" customHeight="1">
      <c r="A217" s="39"/>
      <c r="B217" s="39"/>
      <c r="C217" s="125"/>
      <c r="D217" s="125"/>
      <c r="E217" s="125"/>
      <c r="F217" s="125"/>
      <c r="G217" s="125"/>
      <c r="H217" s="125"/>
      <c r="I217" s="125"/>
      <c r="J217" s="125"/>
      <c r="K217" s="80"/>
      <c r="L217" s="80"/>
      <c r="M217" s="80"/>
      <c r="N217" s="80"/>
      <c r="O217" s="80"/>
      <c r="P217" s="556"/>
      <c r="Q217" s="557"/>
      <c r="R217" s="557"/>
      <c r="S217" s="557"/>
      <c r="T217" s="557"/>
      <c r="U217" s="557"/>
      <c r="V217" s="39"/>
    </row>
    <row r="218" spans="1:22" ht="15.75" customHeight="1">
      <c r="A218" s="39"/>
      <c r="B218" s="39"/>
      <c r="C218" s="125"/>
      <c r="D218" s="125"/>
      <c r="E218" s="125"/>
      <c r="F218" s="125"/>
      <c r="G218" s="125"/>
      <c r="H218" s="125"/>
      <c r="I218" s="125"/>
      <c r="J218" s="125"/>
      <c r="K218" s="80"/>
      <c r="L218" s="80"/>
      <c r="M218" s="80"/>
      <c r="N218" s="80"/>
      <c r="O218" s="80"/>
      <c r="P218" s="556"/>
      <c r="Q218" s="557"/>
      <c r="R218" s="557"/>
      <c r="S218" s="557"/>
      <c r="T218" s="557"/>
      <c r="U218" s="557"/>
      <c r="V218" s="39"/>
    </row>
    <row r="219" spans="1:22" ht="15.75" customHeight="1">
      <c r="A219" s="39"/>
      <c r="B219" s="39"/>
      <c r="C219" s="125"/>
      <c r="D219" s="125"/>
      <c r="E219" s="125"/>
      <c r="F219" s="125"/>
      <c r="G219" s="125"/>
      <c r="H219" s="125"/>
      <c r="I219" s="125"/>
      <c r="J219" s="125"/>
      <c r="K219" s="80"/>
      <c r="L219" s="80"/>
      <c r="M219" s="80"/>
      <c r="N219" s="80"/>
      <c r="O219" s="80"/>
      <c r="P219" s="556"/>
      <c r="Q219" s="557"/>
      <c r="R219" s="557"/>
      <c r="S219" s="557"/>
      <c r="T219" s="557"/>
      <c r="U219" s="557"/>
      <c r="V219" s="39"/>
    </row>
    <row r="220" spans="1:22" ht="15.75" customHeight="1">
      <c r="A220" s="39"/>
      <c r="B220" s="39"/>
      <c r="C220" s="125"/>
      <c r="D220" s="125"/>
      <c r="E220" s="125"/>
      <c r="F220" s="125"/>
      <c r="G220" s="125"/>
      <c r="H220" s="125"/>
      <c r="I220" s="125"/>
      <c r="J220" s="125"/>
      <c r="K220" s="80"/>
      <c r="L220" s="80"/>
      <c r="M220" s="80"/>
      <c r="N220" s="80"/>
      <c r="O220" s="80"/>
      <c r="P220" s="556"/>
      <c r="Q220" s="557"/>
      <c r="R220" s="557"/>
      <c r="S220" s="557"/>
      <c r="T220" s="557"/>
      <c r="U220" s="557"/>
      <c r="V220" s="39"/>
    </row>
    <row r="221" spans="1:22" ht="15.75" customHeight="1">
      <c r="A221" s="39"/>
      <c r="B221" s="39"/>
      <c r="C221" s="125"/>
      <c r="D221" s="125"/>
      <c r="E221" s="125"/>
      <c r="F221" s="125"/>
      <c r="G221" s="125"/>
      <c r="H221" s="125"/>
      <c r="I221" s="125"/>
      <c r="J221" s="125"/>
      <c r="K221" s="80"/>
      <c r="L221" s="80"/>
      <c r="M221" s="80"/>
      <c r="N221" s="80"/>
      <c r="O221" s="80"/>
      <c r="P221" s="556"/>
      <c r="Q221" s="557"/>
      <c r="R221" s="557"/>
      <c r="S221" s="557"/>
      <c r="T221" s="557"/>
      <c r="U221" s="557"/>
      <c r="V221" s="39"/>
    </row>
    <row r="222" spans="1:22" ht="15.75" customHeight="1">
      <c r="A222" s="39"/>
      <c r="B222" s="39"/>
      <c r="C222" s="125"/>
      <c r="D222" s="125"/>
      <c r="E222" s="125"/>
      <c r="F222" s="125"/>
      <c r="G222" s="125"/>
      <c r="H222" s="125"/>
      <c r="I222" s="125"/>
      <c r="J222" s="125"/>
      <c r="K222" s="80"/>
      <c r="L222" s="80"/>
      <c r="M222" s="80"/>
      <c r="N222" s="80"/>
      <c r="O222" s="80"/>
      <c r="P222" s="556"/>
      <c r="Q222" s="557"/>
      <c r="R222" s="557"/>
      <c r="S222" s="557"/>
      <c r="T222" s="557"/>
      <c r="U222" s="557"/>
      <c r="V222" s="39"/>
    </row>
    <row r="223" spans="1:22" ht="15.75" customHeight="1">
      <c r="A223" s="39"/>
      <c r="B223" s="39"/>
      <c r="C223" s="125"/>
      <c r="D223" s="125"/>
      <c r="E223" s="125"/>
      <c r="F223" s="125"/>
      <c r="G223" s="125"/>
      <c r="H223" s="125"/>
      <c r="I223" s="125"/>
      <c r="J223" s="125"/>
      <c r="K223" s="80"/>
      <c r="L223" s="80"/>
      <c r="M223" s="80"/>
      <c r="N223" s="80"/>
      <c r="O223" s="80"/>
      <c r="P223" s="556"/>
      <c r="Q223" s="557"/>
      <c r="R223" s="557"/>
      <c r="S223" s="557"/>
      <c r="T223" s="557"/>
      <c r="U223" s="557"/>
      <c r="V223" s="39"/>
    </row>
    <row r="224" spans="1:22" ht="15.75" customHeight="1">
      <c r="A224" s="39"/>
      <c r="B224" s="39"/>
      <c r="C224" s="125"/>
      <c r="D224" s="125"/>
      <c r="E224" s="125"/>
      <c r="F224" s="125"/>
      <c r="G224" s="125"/>
      <c r="H224" s="125"/>
      <c r="I224" s="125"/>
      <c r="J224" s="125"/>
      <c r="K224" s="80"/>
      <c r="L224" s="80"/>
      <c r="M224" s="80"/>
      <c r="N224" s="80"/>
      <c r="O224" s="80"/>
      <c r="P224" s="556"/>
      <c r="Q224" s="557"/>
      <c r="R224" s="557"/>
      <c r="S224" s="557"/>
      <c r="T224" s="557"/>
      <c r="U224" s="557"/>
      <c r="V224" s="39"/>
    </row>
    <row r="225" spans="1:22" ht="15.75" customHeight="1">
      <c r="A225" s="39"/>
      <c r="B225" s="39"/>
      <c r="C225" s="125"/>
      <c r="D225" s="125"/>
      <c r="E225" s="125"/>
      <c r="F225" s="125"/>
      <c r="G225" s="125"/>
      <c r="H225" s="125"/>
      <c r="I225" s="125"/>
      <c r="J225" s="125"/>
      <c r="K225" s="80"/>
      <c r="L225" s="80"/>
      <c r="M225" s="80"/>
      <c r="N225" s="80"/>
      <c r="O225" s="80"/>
      <c r="P225" s="556"/>
      <c r="Q225" s="557"/>
      <c r="R225" s="557"/>
      <c r="S225" s="557"/>
      <c r="T225" s="557"/>
      <c r="U225" s="557"/>
      <c r="V225" s="39"/>
    </row>
    <row r="226" spans="1:22" ht="15.75" customHeight="1">
      <c r="A226" s="39"/>
      <c r="B226" s="39"/>
      <c r="C226" s="125"/>
      <c r="D226" s="125"/>
      <c r="E226" s="125"/>
      <c r="F226" s="125"/>
      <c r="G226" s="125"/>
      <c r="H226" s="125"/>
      <c r="I226" s="125"/>
      <c r="J226" s="125"/>
      <c r="K226" s="80"/>
      <c r="L226" s="80"/>
      <c r="M226" s="80"/>
      <c r="N226" s="80"/>
      <c r="O226" s="80"/>
      <c r="P226" s="556"/>
      <c r="Q226" s="557"/>
      <c r="R226" s="557"/>
      <c r="S226" s="557"/>
      <c r="T226" s="557"/>
      <c r="U226" s="557"/>
      <c r="V226" s="39"/>
    </row>
    <row r="227" spans="1:22" ht="15.75" customHeight="1">
      <c r="A227" s="39"/>
      <c r="B227" s="39"/>
      <c r="C227" s="125"/>
      <c r="D227" s="125"/>
      <c r="E227" s="125"/>
      <c r="F227" s="125"/>
      <c r="G227" s="125"/>
      <c r="H227" s="125"/>
      <c r="I227" s="125"/>
      <c r="J227" s="125"/>
      <c r="K227" s="80"/>
      <c r="L227" s="80"/>
      <c r="M227" s="80"/>
      <c r="N227" s="80"/>
      <c r="O227" s="80"/>
      <c r="P227" s="556"/>
      <c r="Q227" s="557"/>
      <c r="R227" s="557"/>
      <c r="S227" s="557"/>
      <c r="T227" s="557"/>
      <c r="U227" s="557"/>
      <c r="V227" s="39"/>
    </row>
    <row r="228" spans="1:22" ht="15.75" customHeight="1">
      <c r="A228" s="39"/>
      <c r="B228" s="39"/>
      <c r="C228" s="125"/>
      <c r="D228" s="125"/>
      <c r="E228" s="125"/>
      <c r="F228" s="125"/>
      <c r="G228" s="125"/>
      <c r="H228" s="125"/>
      <c r="I228" s="125"/>
      <c r="J228" s="125"/>
      <c r="K228" s="80"/>
      <c r="L228" s="80"/>
      <c r="M228" s="80"/>
      <c r="N228" s="80"/>
      <c r="O228" s="80"/>
      <c r="P228" s="556"/>
      <c r="Q228" s="557"/>
      <c r="R228" s="557"/>
      <c r="S228" s="557"/>
      <c r="T228" s="557"/>
      <c r="U228" s="557"/>
      <c r="V228" s="39"/>
    </row>
    <row r="229" spans="1:22" ht="15.75" customHeight="1">
      <c r="A229" s="39"/>
      <c r="B229" s="39"/>
      <c r="C229" s="125"/>
      <c r="D229" s="125"/>
      <c r="E229" s="125"/>
      <c r="F229" s="125"/>
      <c r="G229" s="125"/>
      <c r="H229" s="125"/>
      <c r="I229" s="125"/>
      <c r="J229" s="125"/>
      <c r="K229" s="80"/>
      <c r="L229" s="80"/>
      <c r="M229" s="80"/>
      <c r="N229" s="80"/>
      <c r="O229" s="80"/>
      <c r="P229" s="556"/>
      <c r="Q229" s="557"/>
      <c r="R229" s="557"/>
      <c r="S229" s="557"/>
      <c r="T229" s="557"/>
      <c r="U229" s="557"/>
      <c r="V229" s="39"/>
    </row>
    <row r="230" spans="1:22" ht="15.75" customHeight="1">
      <c r="A230" s="39"/>
      <c r="B230" s="39"/>
      <c r="C230" s="125"/>
      <c r="D230" s="125"/>
      <c r="E230" s="125"/>
      <c r="F230" s="125"/>
      <c r="G230" s="125"/>
      <c r="H230" s="125"/>
      <c r="I230" s="125"/>
      <c r="J230" s="125"/>
      <c r="K230" s="80"/>
      <c r="L230" s="80"/>
      <c r="M230" s="80"/>
      <c r="N230" s="80"/>
      <c r="O230" s="80"/>
      <c r="P230" s="556"/>
      <c r="Q230" s="557"/>
      <c r="R230" s="557"/>
      <c r="S230" s="557"/>
      <c r="T230" s="557"/>
      <c r="U230" s="557"/>
      <c r="V230" s="39"/>
    </row>
    <row r="231" spans="1:22" ht="15.75" customHeight="1">
      <c r="A231" s="39"/>
      <c r="B231" s="39"/>
      <c r="C231" s="125"/>
      <c r="D231" s="125"/>
      <c r="E231" s="125"/>
      <c r="F231" s="125"/>
      <c r="G231" s="125"/>
      <c r="H231" s="125"/>
      <c r="I231" s="125"/>
      <c r="J231" s="125"/>
      <c r="K231" s="80"/>
      <c r="L231" s="80"/>
      <c r="M231" s="80"/>
      <c r="N231" s="80"/>
      <c r="O231" s="80"/>
      <c r="P231" s="556"/>
      <c r="Q231" s="557"/>
      <c r="R231" s="557"/>
      <c r="S231" s="557"/>
      <c r="T231" s="557"/>
      <c r="U231" s="557"/>
      <c r="V231" s="39"/>
    </row>
    <row r="232" spans="1:22" ht="15.75" customHeight="1">
      <c r="A232" s="39"/>
      <c r="B232" s="39"/>
      <c r="C232" s="125"/>
      <c r="D232" s="125"/>
      <c r="E232" s="125"/>
      <c r="F232" s="125"/>
      <c r="G232" s="125"/>
      <c r="H232" s="125"/>
      <c r="I232" s="125"/>
      <c r="J232" s="125"/>
      <c r="K232" s="80"/>
      <c r="L232" s="80"/>
      <c r="M232" s="80"/>
      <c r="N232" s="80"/>
      <c r="O232" s="80"/>
      <c r="P232" s="556"/>
      <c r="Q232" s="557"/>
      <c r="R232" s="557"/>
      <c r="S232" s="557"/>
      <c r="T232" s="557"/>
      <c r="U232" s="557"/>
      <c r="V232" s="39"/>
    </row>
    <row r="233" spans="1:22" ht="15.75" customHeight="1">
      <c r="A233" s="39"/>
      <c r="B233" s="39"/>
      <c r="C233" s="125"/>
      <c r="D233" s="125"/>
      <c r="E233" s="125"/>
      <c r="F233" s="125"/>
      <c r="G233" s="125"/>
      <c r="H233" s="125"/>
      <c r="I233" s="125"/>
      <c r="J233" s="125"/>
      <c r="K233" s="80"/>
      <c r="L233" s="80"/>
      <c r="M233" s="80"/>
      <c r="N233" s="80"/>
      <c r="O233" s="80"/>
      <c r="P233" s="556"/>
      <c r="Q233" s="557"/>
      <c r="R233" s="557"/>
      <c r="S233" s="557"/>
      <c r="T233" s="557"/>
      <c r="U233" s="557"/>
      <c r="V233" s="39"/>
    </row>
    <row r="234" spans="1:22" ht="15.75" customHeight="1">
      <c r="A234" s="39"/>
      <c r="B234" s="39"/>
      <c r="C234" s="125"/>
      <c r="D234" s="125"/>
      <c r="E234" s="125"/>
      <c r="F234" s="125"/>
      <c r="G234" s="125"/>
      <c r="H234" s="125"/>
      <c r="I234" s="125"/>
      <c r="J234" s="125"/>
      <c r="K234" s="80"/>
      <c r="L234" s="80"/>
      <c r="M234" s="80"/>
      <c r="N234" s="80"/>
      <c r="O234" s="80"/>
      <c r="P234" s="556"/>
      <c r="Q234" s="557"/>
      <c r="R234" s="557"/>
      <c r="S234" s="557"/>
      <c r="T234" s="557"/>
      <c r="U234" s="557"/>
      <c r="V234" s="39"/>
    </row>
    <row r="235" spans="1:22" ht="15.75" customHeight="1">
      <c r="A235" s="39"/>
      <c r="B235" s="39"/>
      <c r="C235" s="125"/>
      <c r="D235" s="125"/>
      <c r="E235" s="125"/>
      <c r="F235" s="125"/>
      <c r="G235" s="125"/>
      <c r="H235" s="125"/>
      <c r="I235" s="125"/>
      <c r="J235" s="125"/>
      <c r="K235" s="80"/>
      <c r="L235" s="80"/>
      <c r="M235" s="80"/>
      <c r="N235" s="80"/>
      <c r="O235" s="80"/>
      <c r="P235" s="556"/>
      <c r="Q235" s="557"/>
      <c r="R235" s="557"/>
      <c r="S235" s="557"/>
      <c r="T235" s="557"/>
      <c r="U235" s="557"/>
      <c r="V235" s="39"/>
    </row>
    <row r="236" spans="1:22" ht="15.75" customHeight="1">
      <c r="A236" s="39"/>
      <c r="B236" s="39"/>
      <c r="C236" s="125"/>
      <c r="D236" s="125"/>
      <c r="E236" s="125"/>
      <c r="F236" s="125"/>
      <c r="G236" s="125"/>
      <c r="H236" s="125"/>
      <c r="I236" s="125"/>
      <c r="J236" s="125"/>
      <c r="K236" s="80"/>
      <c r="L236" s="80"/>
      <c r="M236" s="80"/>
      <c r="N236" s="80"/>
      <c r="O236" s="80"/>
      <c r="P236" s="556"/>
      <c r="Q236" s="557"/>
      <c r="R236" s="557"/>
      <c r="S236" s="557"/>
      <c r="T236" s="557"/>
      <c r="U236" s="557"/>
      <c r="V236" s="39"/>
    </row>
    <row r="237" spans="1:22" ht="15.75" customHeight="1">
      <c r="A237" s="39"/>
      <c r="B237" s="39"/>
      <c r="C237" s="125"/>
      <c r="D237" s="125"/>
      <c r="E237" s="125"/>
      <c r="F237" s="125"/>
      <c r="G237" s="125"/>
      <c r="H237" s="125"/>
      <c r="I237" s="125"/>
      <c r="J237" s="125"/>
      <c r="K237" s="80"/>
      <c r="L237" s="80"/>
      <c r="M237" s="80"/>
      <c r="N237" s="80"/>
      <c r="O237" s="80"/>
      <c r="P237" s="556"/>
      <c r="Q237" s="557"/>
      <c r="R237" s="557"/>
      <c r="S237" s="557"/>
      <c r="T237" s="557"/>
      <c r="U237" s="557"/>
      <c r="V237" s="39"/>
    </row>
    <row r="238" spans="1:22" ht="15.75" customHeight="1">
      <c r="A238" s="39"/>
      <c r="B238" s="39"/>
      <c r="C238" s="125"/>
      <c r="D238" s="125"/>
      <c r="E238" s="125"/>
      <c r="F238" s="125"/>
      <c r="G238" s="125"/>
      <c r="H238" s="125"/>
      <c r="I238" s="125"/>
      <c r="J238" s="125"/>
      <c r="K238" s="80"/>
      <c r="L238" s="80"/>
      <c r="M238" s="80"/>
      <c r="N238" s="80"/>
      <c r="O238" s="80"/>
      <c r="P238" s="556"/>
      <c r="Q238" s="557"/>
      <c r="R238" s="557"/>
      <c r="S238" s="557"/>
      <c r="T238" s="557"/>
      <c r="U238" s="557"/>
      <c r="V238" s="39"/>
    </row>
    <row r="239" spans="1:22" ht="15.75" customHeight="1">
      <c r="A239" s="39"/>
      <c r="B239" s="39"/>
      <c r="C239" s="125"/>
      <c r="D239" s="125"/>
      <c r="E239" s="125"/>
      <c r="F239" s="125"/>
      <c r="G239" s="125"/>
      <c r="H239" s="125"/>
      <c r="I239" s="125"/>
      <c r="J239" s="125"/>
      <c r="K239" s="80"/>
      <c r="L239" s="80"/>
      <c r="M239" s="80"/>
      <c r="N239" s="80"/>
      <c r="O239" s="80"/>
      <c r="P239" s="556"/>
      <c r="Q239" s="557"/>
      <c r="R239" s="557"/>
      <c r="S239" s="557"/>
      <c r="T239" s="557"/>
      <c r="U239" s="557"/>
      <c r="V239" s="39"/>
    </row>
    <row r="240" spans="1:22" ht="15.75" customHeight="1">
      <c r="A240" s="39"/>
      <c r="B240" s="39"/>
      <c r="C240" s="125"/>
      <c r="D240" s="125"/>
      <c r="E240" s="125"/>
      <c r="F240" s="125"/>
      <c r="G240" s="125"/>
      <c r="H240" s="125"/>
      <c r="I240" s="125"/>
      <c r="J240" s="125"/>
      <c r="K240" s="80"/>
      <c r="L240" s="80"/>
      <c r="M240" s="80"/>
      <c r="N240" s="80"/>
      <c r="O240" s="80"/>
      <c r="P240" s="556"/>
      <c r="Q240" s="557"/>
      <c r="R240" s="557"/>
      <c r="S240" s="557"/>
      <c r="T240" s="557"/>
      <c r="U240" s="557"/>
      <c r="V240" s="39"/>
    </row>
    <row r="241" spans="1:22" ht="15.75" customHeight="1">
      <c r="A241" s="39"/>
      <c r="B241" s="39"/>
      <c r="C241" s="125"/>
      <c r="D241" s="125"/>
      <c r="E241" s="125"/>
      <c r="F241" s="125"/>
      <c r="G241" s="125"/>
      <c r="H241" s="125"/>
      <c r="I241" s="125"/>
      <c r="J241" s="125"/>
      <c r="K241" s="80"/>
      <c r="L241" s="80"/>
      <c r="M241" s="80"/>
      <c r="N241" s="80"/>
      <c r="O241" s="80"/>
      <c r="P241" s="556"/>
      <c r="Q241" s="557"/>
      <c r="R241" s="557"/>
      <c r="S241" s="557"/>
      <c r="T241" s="557"/>
      <c r="U241" s="557"/>
      <c r="V241" s="39"/>
    </row>
    <row r="242" spans="1:22" ht="15.75" customHeight="1">
      <c r="A242" s="39"/>
      <c r="B242" s="39"/>
      <c r="C242" s="125"/>
      <c r="D242" s="125"/>
      <c r="E242" s="125"/>
      <c r="F242" s="125"/>
      <c r="G242" s="125"/>
      <c r="H242" s="125"/>
      <c r="I242" s="125"/>
      <c r="J242" s="125"/>
      <c r="K242" s="80"/>
      <c r="L242" s="80"/>
      <c r="M242" s="80"/>
      <c r="N242" s="80"/>
      <c r="O242" s="80"/>
      <c r="P242" s="556"/>
      <c r="Q242" s="557"/>
      <c r="R242" s="557"/>
      <c r="S242" s="557"/>
      <c r="T242" s="557"/>
      <c r="U242" s="557"/>
      <c r="V242" s="39"/>
    </row>
    <row r="243" spans="1:22" ht="15.75" customHeight="1">
      <c r="A243" s="39"/>
      <c r="B243" s="39"/>
      <c r="C243" s="125"/>
      <c r="D243" s="125"/>
      <c r="E243" s="125"/>
      <c r="F243" s="125"/>
      <c r="G243" s="125"/>
      <c r="H243" s="125"/>
      <c r="I243" s="125"/>
      <c r="J243" s="125"/>
      <c r="K243" s="80"/>
      <c r="L243" s="80"/>
      <c r="M243" s="80"/>
      <c r="N243" s="80"/>
      <c r="O243" s="80"/>
      <c r="P243" s="556"/>
      <c r="Q243" s="557"/>
      <c r="R243" s="557"/>
      <c r="S243" s="557"/>
      <c r="T243" s="557"/>
      <c r="U243" s="557"/>
      <c r="V243" s="39"/>
    </row>
    <row r="244" spans="1:22" ht="15.75" customHeight="1">
      <c r="A244" s="39"/>
      <c r="B244" s="39"/>
      <c r="C244" s="125"/>
      <c r="D244" s="125"/>
      <c r="E244" s="125"/>
      <c r="F244" s="125"/>
      <c r="G244" s="125"/>
      <c r="H244" s="125"/>
      <c r="I244" s="125"/>
      <c r="J244" s="125"/>
      <c r="K244" s="80"/>
      <c r="L244" s="80"/>
      <c r="M244" s="80"/>
      <c r="N244" s="80"/>
      <c r="O244" s="80"/>
      <c r="P244" s="556"/>
      <c r="Q244" s="557"/>
      <c r="R244" s="557"/>
      <c r="S244" s="557"/>
      <c r="T244" s="557"/>
      <c r="U244" s="557"/>
      <c r="V244" s="39"/>
    </row>
    <row r="245" spans="1:22" ht="15.75" customHeight="1">
      <c r="A245" s="39"/>
      <c r="B245" s="39"/>
      <c r="C245" s="125"/>
      <c r="D245" s="125"/>
      <c r="E245" s="125"/>
      <c r="F245" s="125"/>
      <c r="G245" s="125"/>
      <c r="H245" s="125"/>
      <c r="I245" s="125"/>
      <c r="J245" s="125"/>
      <c r="K245" s="80"/>
      <c r="L245" s="80"/>
      <c r="M245" s="80"/>
      <c r="N245" s="80"/>
      <c r="O245" s="80"/>
      <c r="P245" s="556"/>
      <c r="Q245" s="557"/>
      <c r="R245" s="557"/>
      <c r="S245" s="557"/>
      <c r="T245" s="557"/>
      <c r="U245" s="557"/>
      <c r="V245" s="39"/>
    </row>
    <row r="246" spans="1:22" ht="15.75" customHeight="1">
      <c r="A246" s="39"/>
      <c r="B246" s="39"/>
      <c r="C246" s="125"/>
      <c r="D246" s="125"/>
      <c r="E246" s="125"/>
      <c r="F246" s="125"/>
      <c r="G246" s="125"/>
      <c r="H246" s="125"/>
      <c r="I246" s="125"/>
      <c r="J246" s="125"/>
      <c r="K246" s="80"/>
      <c r="L246" s="80"/>
      <c r="M246" s="80"/>
      <c r="N246" s="80"/>
      <c r="O246" s="80"/>
      <c r="P246" s="556"/>
      <c r="Q246" s="557"/>
      <c r="R246" s="557"/>
      <c r="S246" s="557"/>
      <c r="T246" s="557"/>
      <c r="U246" s="557"/>
      <c r="V246" s="39"/>
    </row>
    <row r="247" spans="1:22" ht="15.75" customHeight="1">
      <c r="A247" s="39"/>
      <c r="B247" s="39"/>
      <c r="C247" s="125"/>
      <c r="D247" s="125"/>
      <c r="E247" s="125"/>
      <c r="F247" s="125"/>
      <c r="G247" s="125"/>
      <c r="H247" s="125"/>
      <c r="I247" s="125"/>
      <c r="J247" s="125"/>
      <c r="K247" s="80"/>
      <c r="L247" s="80"/>
      <c r="M247" s="80"/>
      <c r="N247" s="80"/>
      <c r="O247" s="80"/>
      <c r="P247" s="556"/>
      <c r="Q247" s="557"/>
      <c r="R247" s="557"/>
      <c r="S247" s="557"/>
      <c r="T247" s="557"/>
      <c r="U247" s="557"/>
      <c r="V247" s="39"/>
    </row>
    <row r="248" spans="1:22" ht="15.75" customHeight="1">
      <c r="A248" s="39"/>
      <c r="B248" s="39"/>
      <c r="C248" s="125"/>
      <c r="D248" s="125"/>
      <c r="E248" s="125"/>
      <c r="F248" s="125"/>
      <c r="G248" s="125"/>
      <c r="H248" s="125"/>
      <c r="I248" s="125"/>
      <c r="J248" s="125"/>
      <c r="K248" s="80"/>
      <c r="L248" s="80"/>
      <c r="M248" s="80"/>
      <c r="N248" s="80"/>
      <c r="O248" s="80"/>
      <c r="P248" s="556"/>
      <c r="Q248" s="557"/>
      <c r="R248" s="557"/>
      <c r="S248" s="557"/>
      <c r="T248" s="557"/>
      <c r="U248" s="557"/>
      <c r="V248" s="39"/>
    </row>
    <row r="249" spans="1:22" ht="15.75" customHeight="1">
      <c r="A249" s="39"/>
      <c r="B249" s="39"/>
      <c r="C249" s="125"/>
      <c r="D249" s="125"/>
      <c r="E249" s="125"/>
      <c r="F249" s="125"/>
      <c r="G249" s="125"/>
      <c r="H249" s="125"/>
      <c r="I249" s="125"/>
      <c r="J249" s="125"/>
      <c r="K249" s="80"/>
      <c r="L249" s="80"/>
      <c r="M249" s="80"/>
      <c r="N249" s="80"/>
      <c r="O249" s="80"/>
      <c r="P249" s="556"/>
      <c r="Q249" s="557"/>
      <c r="R249" s="557"/>
      <c r="S249" s="557"/>
      <c r="T249" s="557"/>
      <c r="U249" s="557"/>
      <c r="V249" s="39"/>
    </row>
    <row r="250" spans="1:22" ht="15.75" customHeight="1">
      <c r="A250" s="39"/>
      <c r="B250" s="39"/>
      <c r="C250" s="125"/>
      <c r="D250" s="125"/>
      <c r="E250" s="125"/>
      <c r="F250" s="125"/>
      <c r="G250" s="125"/>
      <c r="H250" s="125"/>
      <c r="I250" s="125"/>
      <c r="J250" s="125"/>
      <c r="K250" s="80"/>
      <c r="L250" s="80"/>
      <c r="M250" s="80"/>
      <c r="N250" s="80"/>
      <c r="O250" s="80"/>
      <c r="P250" s="556"/>
      <c r="Q250" s="557"/>
      <c r="R250" s="557"/>
      <c r="S250" s="557"/>
      <c r="T250" s="557"/>
      <c r="U250" s="557"/>
      <c r="V250" s="39"/>
    </row>
    <row r="251" spans="1:22" ht="15.75" customHeight="1">
      <c r="A251" s="39"/>
      <c r="B251" s="39"/>
      <c r="C251" s="125"/>
      <c r="D251" s="125"/>
      <c r="E251" s="125"/>
      <c r="F251" s="125"/>
      <c r="G251" s="125"/>
      <c r="H251" s="125"/>
      <c r="I251" s="125"/>
      <c r="J251" s="125"/>
      <c r="K251" s="80"/>
      <c r="L251" s="80"/>
      <c r="M251" s="80"/>
      <c r="N251" s="80"/>
      <c r="O251" s="80"/>
      <c r="P251" s="556"/>
      <c r="Q251" s="557"/>
      <c r="R251" s="557"/>
      <c r="S251" s="557"/>
      <c r="T251" s="557"/>
      <c r="U251" s="557"/>
      <c r="V251" s="39"/>
    </row>
    <row r="252" spans="1:22" ht="15.75" customHeight="1">
      <c r="A252" s="39"/>
      <c r="B252" s="39"/>
      <c r="C252" s="125"/>
      <c r="D252" s="125"/>
      <c r="E252" s="125"/>
      <c r="F252" s="125"/>
      <c r="G252" s="125"/>
      <c r="H252" s="125"/>
      <c r="I252" s="125"/>
      <c r="J252" s="125"/>
      <c r="K252" s="80"/>
      <c r="L252" s="80"/>
      <c r="M252" s="80"/>
      <c r="N252" s="80"/>
      <c r="O252" s="80"/>
      <c r="P252" s="556"/>
      <c r="Q252" s="557"/>
      <c r="R252" s="557"/>
      <c r="S252" s="557"/>
      <c r="T252" s="557"/>
      <c r="U252" s="557"/>
      <c r="V252" s="39"/>
    </row>
    <row r="253" spans="1:22" ht="15.75" customHeight="1">
      <c r="A253" s="39"/>
      <c r="B253" s="39"/>
      <c r="C253" s="125"/>
      <c r="D253" s="125"/>
      <c r="E253" s="125"/>
      <c r="F253" s="125"/>
      <c r="G253" s="125"/>
      <c r="H253" s="125"/>
      <c r="I253" s="125"/>
      <c r="J253" s="125"/>
      <c r="K253" s="80"/>
      <c r="L253" s="80"/>
      <c r="M253" s="80"/>
      <c r="N253" s="80"/>
      <c r="O253" s="80"/>
      <c r="P253" s="556"/>
      <c r="Q253" s="557"/>
      <c r="R253" s="557"/>
      <c r="S253" s="557"/>
      <c r="T253" s="557"/>
      <c r="U253" s="557"/>
      <c r="V253" s="39"/>
    </row>
    <row r="254" spans="1:22" ht="15.75" customHeight="1">
      <c r="A254" s="39"/>
      <c r="B254" s="39"/>
      <c r="C254" s="125"/>
      <c r="D254" s="125"/>
      <c r="E254" s="125"/>
      <c r="F254" s="125"/>
      <c r="G254" s="125"/>
      <c r="H254" s="125"/>
      <c r="I254" s="125"/>
      <c r="J254" s="125"/>
      <c r="K254" s="80"/>
      <c r="L254" s="80"/>
      <c r="M254" s="80"/>
      <c r="N254" s="80"/>
      <c r="O254" s="80"/>
      <c r="P254" s="556"/>
      <c r="Q254" s="557"/>
      <c r="R254" s="557"/>
      <c r="S254" s="557"/>
      <c r="T254" s="557"/>
      <c r="U254" s="557"/>
      <c r="V254" s="39"/>
    </row>
    <row r="255" spans="1:22" ht="15.75" customHeight="1">
      <c r="A255" s="39"/>
      <c r="B255" s="39"/>
      <c r="C255" s="125"/>
      <c r="D255" s="125"/>
      <c r="E255" s="125"/>
      <c r="F255" s="125"/>
      <c r="G255" s="125"/>
      <c r="H255" s="125"/>
      <c r="I255" s="125"/>
      <c r="J255" s="125"/>
      <c r="K255" s="80"/>
      <c r="L255" s="80"/>
      <c r="M255" s="80"/>
      <c r="N255" s="80"/>
      <c r="O255" s="80"/>
      <c r="P255" s="556"/>
      <c r="Q255" s="557"/>
      <c r="R255" s="557"/>
      <c r="S255" s="557"/>
      <c r="T255" s="557"/>
      <c r="U255" s="557"/>
      <c r="V255" s="39"/>
    </row>
    <row r="256" spans="1:22" ht="15.75" customHeight="1">
      <c r="A256" s="39"/>
      <c r="B256" s="39"/>
      <c r="C256" s="125"/>
      <c r="D256" s="125"/>
      <c r="E256" s="125"/>
      <c r="F256" s="125"/>
      <c r="G256" s="125"/>
      <c r="H256" s="125"/>
      <c r="I256" s="125"/>
      <c r="J256" s="125"/>
      <c r="K256" s="80"/>
      <c r="L256" s="80"/>
      <c r="M256" s="80"/>
      <c r="N256" s="80"/>
      <c r="O256" s="80"/>
      <c r="P256" s="556"/>
      <c r="Q256" s="557"/>
      <c r="R256" s="557"/>
      <c r="S256" s="557"/>
      <c r="T256" s="557"/>
      <c r="U256" s="557"/>
      <c r="V256" s="39"/>
    </row>
    <row r="257" spans="1:22" ht="15.75" customHeight="1">
      <c r="A257" s="39"/>
      <c r="B257" s="39"/>
      <c r="C257" s="125"/>
      <c r="D257" s="125"/>
      <c r="E257" s="125"/>
      <c r="F257" s="125"/>
      <c r="G257" s="125"/>
      <c r="H257" s="125"/>
      <c r="I257" s="125"/>
      <c r="J257" s="125"/>
      <c r="K257" s="80"/>
      <c r="L257" s="80"/>
      <c r="M257" s="80"/>
      <c r="N257" s="80"/>
      <c r="O257" s="80"/>
      <c r="P257" s="556"/>
      <c r="Q257" s="557"/>
      <c r="R257" s="557"/>
      <c r="S257" s="557"/>
      <c r="T257" s="557"/>
      <c r="U257" s="557"/>
      <c r="V257" s="39"/>
    </row>
    <row r="258" spans="1:22" ht="15.75" customHeight="1">
      <c r="A258" s="39"/>
      <c r="B258" s="39"/>
      <c r="C258" s="125"/>
      <c r="D258" s="125"/>
      <c r="E258" s="125"/>
      <c r="F258" s="125"/>
      <c r="G258" s="125"/>
      <c r="H258" s="125"/>
      <c r="I258" s="125"/>
      <c r="J258" s="125"/>
      <c r="K258" s="80"/>
      <c r="L258" s="80"/>
      <c r="M258" s="80"/>
      <c r="N258" s="80"/>
      <c r="O258" s="80"/>
      <c r="P258" s="556"/>
      <c r="Q258" s="557"/>
      <c r="R258" s="557"/>
      <c r="S258" s="557"/>
      <c r="T258" s="557"/>
      <c r="U258" s="557"/>
      <c r="V258" s="39"/>
    </row>
    <row r="259" spans="1:22" ht="15.75" customHeight="1">
      <c r="A259" s="39"/>
      <c r="B259" s="39"/>
      <c r="C259" s="125"/>
      <c r="D259" s="125"/>
      <c r="E259" s="125"/>
      <c r="F259" s="125"/>
      <c r="G259" s="125"/>
      <c r="H259" s="125"/>
      <c r="I259" s="125"/>
      <c r="J259" s="125"/>
      <c r="K259" s="80"/>
      <c r="L259" s="80"/>
      <c r="M259" s="80"/>
      <c r="N259" s="80"/>
      <c r="O259" s="80"/>
      <c r="P259" s="556"/>
      <c r="Q259" s="557"/>
      <c r="R259" s="557"/>
      <c r="S259" s="557"/>
      <c r="T259" s="557"/>
      <c r="U259" s="557"/>
      <c r="V259" s="39"/>
    </row>
    <row r="260" spans="1:22" ht="15.75" customHeight="1">
      <c r="A260" s="39"/>
      <c r="B260" s="39"/>
      <c r="C260" s="125"/>
      <c r="D260" s="125"/>
      <c r="E260" s="125"/>
      <c r="F260" s="125"/>
      <c r="G260" s="125"/>
      <c r="H260" s="125"/>
      <c r="I260" s="125"/>
      <c r="J260" s="125"/>
      <c r="K260" s="80"/>
      <c r="L260" s="80"/>
      <c r="M260" s="80"/>
      <c r="N260" s="80"/>
      <c r="O260" s="80"/>
      <c r="P260" s="556"/>
      <c r="Q260" s="557"/>
      <c r="R260" s="557"/>
      <c r="S260" s="557"/>
      <c r="T260" s="557"/>
      <c r="U260" s="557"/>
      <c r="V260" s="39"/>
    </row>
    <row r="261" spans="1:22" ht="15.75" customHeight="1">
      <c r="A261" s="39"/>
      <c r="B261" s="39"/>
      <c r="C261" s="125"/>
      <c r="D261" s="125"/>
      <c r="E261" s="125"/>
      <c r="F261" s="125"/>
      <c r="G261" s="125"/>
      <c r="H261" s="125"/>
      <c r="I261" s="125"/>
      <c r="J261" s="125"/>
      <c r="K261" s="80"/>
      <c r="L261" s="80"/>
      <c r="M261" s="80"/>
      <c r="N261" s="80"/>
      <c r="O261" s="80"/>
      <c r="P261" s="556"/>
      <c r="Q261" s="557"/>
      <c r="R261" s="557"/>
      <c r="S261" s="557"/>
      <c r="T261" s="557"/>
      <c r="U261" s="557"/>
      <c r="V261" s="39"/>
    </row>
    <row r="262" spans="1:22" ht="15.75" customHeight="1">
      <c r="A262" s="39"/>
      <c r="B262" s="39"/>
      <c r="C262" s="125"/>
      <c r="D262" s="125"/>
      <c r="E262" s="125"/>
      <c r="F262" s="125"/>
      <c r="G262" s="125"/>
      <c r="H262" s="125"/>
      <c r="I262" s="125"/>
      <c r="J262" s="125"/>
      <c r="K262" s="80"/>
      <c r="L262" s="80"/>
      <c r="M262" s="80"/>
      <c r="N262" s="80"/>
      <c r="O262" s="80"/>
      <c r="P262" s="556"/>
      <c r="Q262" s="557"/>
      <c r="R262" s="557"/>
      <c r="S262" s="557"/>
      <c r="T262" s="557"/>
      <c r="U262" s="557"/>
      <c r="V262" s="39"/>
    </row>
    <row r="263" spans="1:22" ht="15.75" customHeight="1">
      <c r="A263" s="39"/>
      <c r="B263" s="39"/>
      <c r="C263" s="125"/>
      <c r="D263" s="125"/>
      <c r="E263" s="125"/>
      <c r="F263" s="125"/>
      <c r="G263" s="125"/>
      <c r="H263" s="125"/>
      <c r="I263" s="125"/>
      <c r="J263" s="125"/>
      <c r="K263" s="80"/>
      <c r="L263" s="80"/>
      <c r="M263" s="80"/>
      <c r="N263" s="80"/>
      <c r="O263" s="80"/>
      <c r="P263" s="556"/>
      <c r="Q263" s="557"/>
      <c r="R263" s="557"/>
      <c r="S263" s="557"/>
      <c r="T263" s="557"/>
      <c r="U263" s="557"/>
      <c r="V263" s="39"/>
    </row>
    <row r="264" spans="1:22" ht="15.75" customHeight="1">
      <c r="A264" s="39"/>
      <c r="B264" s="39"/>
      <c r="C264" s="125"/>
      <c r="D264" s="125"/>
      <c r="E264" s="125"/>
      <c r="F264" s="125"/>
      <c r="G264" s="125"/>
      <c r="H264" s="125"/>
      <c r="I264" s="125"/>
      <c r="J264" s="125"/>
      <c r="K264" s="80"/>
      <c r="L264" s="80"/>
      <c r="M264" s="80"/>
      <c r="N264" s="80"/>
      <c r="O264" s="80"/>
      <c r="P264" s="556"/>
      <c r="Q264" s="557"/>
      <c r="R264" s="557"/>
      <c r="S264" s="557"/>
      <c r="T264" s="557"/>
      <c r="U264" s="557"/>
      <c r="V264" s="39"/>
    </row>
    <row r="265" spans="1:22" ht="15.75" customHeight="1">
      <c r="A265" s="39"/>
      <c r="B265" s="39"/>
      <c r="C265" s="125"/>
      <c r="D265" s="125"/>
      <c r="E265" s="125"/>
      <c r="F265" s="125"/>
      <c r="G265" s="125"/>
      <c r="H265" s="125"/>
      <c r="I265" s="125"/>
      <c r="J265" s="125"/>
      <c r="K265" s="80"/>
      <c r="L265" s="80"/>
      <c r="M265" s="80"/>
      <c r="N265" s="80"/>
      <c r="O265" s="80"/>
      <c r="P265" s="556"/>
      <c r="Q265" s="557"/>
      <c r="R265" s="557"/>
      <c r="S265" s="557"/>
      <c r="T265" s="557"/>
      <c r="U265" s="557"/>
      <c r="V265" s="39"/>
    </row>
    <row r="266" spans="1:22" ht="15.75" customHeight="1">
      <c r="A266" s="39"/>
      <c r="B266" s="39"/>
      <c r="C266" s="125"/>
      <c r="D266" s="125"/>
      <c r="E266" s="125"/>
      <c r="F266" s="125"/>
      <c r="G266" s="125"/>
      <c r="H266" s="125"/>
      <c r="I266" s="125"/>
      <c r="J266" s="125"/>
      <c r="K266" s="80"/>
      <c r="L266" s="80"/>
      <c r="M266" s="80"/>
      <c r="N266" s="80"/>
      <c r="O266" s="80"/>
      <c r="P266" s="556"/>
      <c r="Q266" s="557"/>
      <c r="R266" s="557"/>
      <c r="S266" s="557"/>
      <c r="T266" s="557"/>
      <c r="U266" s="557"/>
      <c r="V266" s="39"/>
    </row>
    <row r="267" spans="1:22" ht="15.75" customHeight="1">
      <c r="A267" s="39"/>
      <c r="B267" s="39"/>
      <c r="C267" s="125"/>
      <c r="D267" s="125"/>
      <c r="E267" s="125"/>
      <c r="F267" s="125"/>
      <c r="G267" s="125"/>
      <c r="H267" s="125"/>
      <c r="I267" s="125"/>
      <c r="J267" s="125"/>
      <c r="K267" s="80"/>
      <c r="L267" s="80"/>
      <c r="M267" s="80"/>
      <c r="N267" s="80"/>
      <c r="O267" s="80"/>
      <c r="P267" s="556"/>
      <c r="Q267" s="557"/>
      <c r="R267" s="557"/>
      <c r="S267" s="557"/>
      <c r="T267" s="557"/>
      <c r="U267" s="557"/>
      <c r="V267" s="39"/>
    </row>
    <row r="268" spans="1:22" ht="15.75" customHeight="1">
      <c r="A268" s="39"/>
      <c r="B268" s="39"/>
      <c r="C268" s="125"/>
      <c r="D268" s="125"/>
      <c r="E268" s="125"/>
      <c r="F268" s="125"/>
      <c r="G268" s="125"/>
      <c r="H268" s="125"/>
      <c r="I268" s="125"/>
      <c r="J268" s="125"/>
      <c r="K268" s="80"/>
      <c r="L268" s="80"/>
      <c r="M268" s="80"/>
      <c r="N268" s="80"/>
      <c r="O268" s="80"/>
      <c r="P268" s="556"/>
      <c r="Q268" s="557"/>
      <c r="R268" s="557"/>
      <c r="S268" s="557"/>
      <c r="T268" s="557"/>
      <c r="U268" s="557"/>
      <c r="V268" s="39"/>
    </row>
    <row r="269" spans="1:22" ht="15.75" customHeight="1">
      <c r="A269" s="39"/>
      <c r="B269" s="39"/>
      <c r="C269" s="125"/>
      <c r="D269" s="125"/>
      <c r="E269" s="125"/>
      <c r="F269" s="125"/>
      <c r="G269" s="125"/>
      <c r="H269" s="125"/>
      <c r="I269" s="125"/>
      <c r="J269" s="125"/>
      <c r="K269" s="80"/>
      <c r="L269" s="80"/>
      <c r="M269" s="80"/>
      <c r="N269" s="80"/>
      <c r="O269" s="80"/>
      <c r="P269" s="556"/>
      <c r="Q269" s="557"/>
      <c r="R269" s="557"/>
      <c r="S269" s="557"/>
      <c r="T269" s="557"/>
      <c r="U269" s="557"/>
      <c r="V269" s="39"/>
    </row>
    <row r="270" spans="1:22" ht="15.75" customHeight="1">
      <c r="A270" s="39"/>
      <c r="B270" s="39"/>
      <c r="C270" s="125"/>
      <c r="D270" s="125"/>
      <c r="E270" s="125"/>
      <c r="F270" s="125"/>
      <c r="G270" s="125"/>
      <c r="H270" s="125"/>
      <c r="I270" s="125"/>
      <c r="J270" s="125"/>
      <c r="K270" s="80"/>
      <c r="L270" s="80"/>
      <c r="M270" s="80"/>
      <c r="N270" s="80"/>
      <c r="O270" s="80"/>
      <c r="P270" s="556"/>
      <c r="Q270" s="557"/>
      <c r="R270" s="557"/>
      <c r="S270" s="557"/>
      <c r="T270" s="557"/>
      <c r="U270" s="557"/>
      <c r="V270" s="39"/>
    </row>
    <row r="271" spans="1:22" ht="15.75" customHeight="1">
      <c r="A271" s="39"/>
      <c r="B271" s="39"/>
      <c r="C271" s="125"/>
      <c r="D271" s="125"/>
      <c r="E271" s="125"/>
      <c r="F271" s="125"/>
      <c r="G271" s="125"/>
      <c r="H271" s="125"/>
      <c r="I271" s="125"/>
      <c r="J271" s="125"/>
      <c r="K271" s="80"/>
      <c r="L271" s="80"/>
      <c r="M271" s="80"/>
      <c r="N271" s="80"/>
      <c r="O271" s="80"/>
      <c r="P271" s="556"/>
      <c r="Q271" s="557"/>
      <c r="R271" s="557"/>
      <c r="S271" s="557"/>
      <c r="T271" s="557"/>
      <c r="U271" s="557"/>
      <c r="V271" s="39"/>
    </row>
    <row r="272" spans="1:22" ht="15.75" customHeight="1">
      <c r="A272" s="39"/>
      <c r="B272" s="39"/>
      <c r="C272" s="125"/>
      <c r="D272" s="125"/>
      <c r="E272" s="125"/>
      <c r="F272" s="125"/>
      <c r="G272" s="125"/>
      <c r="H272" s="125"/>
      <c r="I272" s="125"/>
      <c r="J272" s="125"/>
      <c r="K272" s="80"/>
      <c r="L272" s="80"/>
      <c r="M272" s="80"/>
      <c r="N272" s="80"/>
      <c r="O272" s="80"/>
      <c r="P272" s="556"/>
      <c r="Q272" s="557"/>
      <c r="R272" s="557"/>
      <c r="S272" s="557"/>
      <c r="T272" s="557"/>
      <c r="U272" s="557"/>
      <c r="V272" s="39"/>
    </row>
    <row r="273" spans="1:22" ht="15.75" customHeight="1">
      <c r="A273" s="39"/>
      <c r="B273" s="39"/>
      <c r="C273" s="125"/>
      <c r="D273" s="125"/>
      <c r="E273" s="125"/>
      <c r="F273" s="125"/>
      <c r="G273" s="125"/>
      <c r="H273" s="125"/>
      <c r="I273" s="125"/>
      <c r="J273" s="125"/>
      <c r="K273" s="80"/>
      <c r="L273" s="80"/>
      <c r="M273" s="80"/>
      <c r="N273" s="80"/>
      <c r="O273" s="80"/>
      <c r="P273" s="556"/>
      <c r="Q273" s="557"/>
      <c r="R273" s="557"/>
      <c r="S273" s="557"/>
      <c r="T273" s="557"/>
      <c r="U273" s="557"/>
      <c r="V273" s="39"/>
    </row>
    <row r="274" spans="1:22" ht="15.75" customHeight="1">
      <c r="A274" s="39"/>
      <c r="B274" s="39"/>
      <c r="C274" s="125"/>
      <c r="D274" s="125"/>
      <c r="E274" s="125"/>
      <c r="F274" s="125"/>
      <c r="G274" s="125"/>
      <c r="H274" s="125"/>
      <c r="I274" s="125"/>
      <c r="J274" s="125"/>
      <c r="K274" s="80"/>
      <c r="L274" s="80"/>
      <c r="M274" s="80"/>
      <c r="N274" s="80"/>
      <c r="O274" s="80"/>
      <c r="P274" s="556"/>
      <c r="Q274" s="557"/>
      <c r="R274" s="557"/>
      <c r="S274" s="557"/>
      <c r="T274" s="557"/>
      <c r="U274" s="557"/>
      <c r="V274" s="39"/>
    </row>
    <row r="275" spans="1:22" ht="15.75" customHeight="1">
      <c r="A275" s="39"/>
      <c r="B275" s="39"/>
      <c r="C275" s="125"/>
      <c r="D275" s="125"/>
      <c r="E275" s="125"/>
      <c r="F275" s="125"/>
      <c r="G275" s="125"/>
      <c r="H275" s="125"/>
      <c r="I275" s="125"/>
      <c r="J275" s="125"/>
      <c r="K275" s="80"/>
      <c r="L275" s="80"/>
      <c r="M275" s="80"/>
      <c r="N275" s="80"/>
      <c r="O275" s="80"/>
      <c r="P275" s="556"/>
      <c r="Q275" s="557"/>
      <c r="R275" s="557"/>
      <c r="S275" s="557"/>
      <c r="T275" s="557"/>
      <c r="U275" s="557"/>
      <c r="V275" s="39"/>
    </row>
    <row r="276" spans="1:22" ht="15.75" customHeight="1">
      <c r="A276" s="39"/>
      <c r="B276" s="39"/>
      <c r="C276" s="125"/>
      <c r="D276" s="125"/>
      <c r="E276" s="125"/>
      <c r="F276" s="125"/>
      <c r="G276" s="125"/>
      <c r="H276" s="125"/>
      <c r="I276" s="125"/>
      <c r="J276" s="125"/>
      <c r="K276" s="80"/>
      <c r="L276" s="80"/>
      <c r="M276" s="80"/>
      <c r="N276" s="80"/>
      <c r="O276" s="80"/>
      <c r="P276" s="556"/>
      <c r="Q276" s="557"/>
      <c r="R276" s="557"/>
      <c r="S276" s="557"/>
      <c r="T276" s="557"/>
      <c r="U276" s="557"/>
      <c r="V276" s="39"/>
    </row>
    <row r="277" spans="1:22" ht="15.75" customHeight="1">
      <c r="A277" s="39"/>
      <c r="B277" s="39"/>
      <c r="C277" s="125"/>
      <c r="D277" s="125"/>
      <c r="E277" s="125"/>
      <c r="F277" s="125"/>
      <c r="G277" s="125"/>
      <c r="H277" s="125"/>
      <c r="I277" s="125"/>
      <c r="J277" s="125"/>
      <c r="K277" s="80"/>
      <c r="L277" s="80"/>
      <c r="M277" s="80"/>
      <c r="N277" s="80"/>
      <c r="O277" s="80"/>
      <c r="P277" s="556"/>
      <c r="Q277" s="557"/>
      <c r="R277" s="557"/>
      <c r="S277" s="557"/>
      <c r="T277" s="557"/>
      <c r="U277" s="557"/>
      <c r="V277" s="39"/>
    </row>
    <row r="278" spans="1:22" ht="15.75" customHeight="1">
      <c r="A278" s="39"/>
      <c r="B278" s="39"/>
      <c r="C278" s="125"/>
      <c r="D278" s="125"/>
      <c r="E278" s="125"/>
      <c r="F278" s="125"/>
      <c r="G278" s="125"/>
      <c r="H278" s="125"/>
      <c r="I278" s="125"/>
      <c r="J278" s="125"/>
      <c r="K278" s="80"/>
      <c r="L278" s="80"/>
      <c r="M278" s="80"/>
      <c r="N278" s="80"/>
      <c r="O278" s="80"/>
      <c r="P278" s="556"/>
      <c r="Q278" s="557"/>
      <c r="R278" s="557"/>
      <c r="S278" s="557"/>
      <c r="T278" s="557"/>
      <c r="U278" s="557"/>
      <c r="V278" s="39"/>
    </row>
    <row r="279" spans="1:22" ht="15.75" customHeight="1">
      <c r="A279" s="39"/>
      <c r="B279" s="39"/>
      <c r="C279" s="125"/>
      <c r="D279" s="125"/>
      <c r="E279" s="125"/>
      <c r="F279" s="125"/>
      <c r="G279" s="125"/>
      <c r="H279" s="125"/>
      <c r="I279" s="125"/>
      <c r="J279" s="125"/>
      <c r="K279" s="80"/>
      <c r="L279" s="80"/>
      <c r="M279" s="80"/>
      <c r="N279" s="80"/>
      <c r="O279" s="80"/>
      <c r="P279" s="556"/>
      <c r="Q279" s="557"/>
      <c r="R279" s="557"/>
      <c r="S279" s="557"/>
      <c r="T279" s="557"/>
      <c r="U279" s="557"/>
      <c r="V279" s="39"/>
    </row>
    <row r="280" spans="1:22" ht="15.75" customHeight="1">
      <c r="A280" s="39"/>
      <c r="B280" s="39"/>
      <c r="C280" s="125"/>
      <c r="D280" s="125"/>
      <c r="E280" s="125"/>
      <c r="F280" s="125"/>
      <c r="G280" s="125"/>
      <c r="H280" s="125"/>
      <c r="I280" s="125"/>
      <c r="J280" s="125"/>
      <c r="K280" s="80"/>
      <c r="L280" s="80"/>
      <c r="M280" s="80"/>
      <c r="N280" s="80"/>
      <c r="O280" s="80"/>
      <c r="P280" s="556"/>
      <c r="Q280" s="557"/>
      <c r="R280" s="557"/>
      <c r="S280" s="557"/>
      <c r="T280" s="557"/>
      <c r="U280" s="557"/>
      <c r="V280" s="39"/>
    </row>
    <row r="281" spans="1:22" ht="15.75" customHeight="1">
      <c r="A281" s="39"/>
      <c r="B281" s="39"/>
      <c r="C281" s="125"/>
      <c r="D281" s="125"/>
      <c r="E281" s="125"/>
      <c r="F281" s="125"/>
      <c r="G281" s="125"/>
      <c r="H281" s="125"/>
      <c r="I281" s="125"/>
      <c r="J281" s="125"/>
      <c r="K281" s="80"/>
      <c r="L281" s="80"/>
      <c r="M281" s="80"/>
      <c r="N281" s="80"/>
      <c r="O281" s="80"/>
      <c r="P281" s="556"/>
      <c r="Q281" s="557"/>
      <c r="R281" s="557"/>
      <c r="S281" s="557"/>
      <c r="T281" s="557"/>
      <c r="U281" s="557"/>
      <c r="V281" s="39"/>
    </row>
    <row r="282" spans="1:22" ht="15.75" customHeight="1">
      <c r="A282" s="39"/>
      <c r="B282" s="39"/>
      <c r="C282" s="125"/>
      <c r="D282" s="125"/>
      <c r="E282" s="125"/>
      <c r="F282" s="125"/>
      <c r="G282" s="125"/>
      <c r="H282" s="125"/>
      <c r="I282" s="125"/>
      <c r="J282" s="125"/>
      <c r="K282" s="80"/>
      <c r="L282" s="80"/>
      <c r="M282" s="80"/>
      <c r="N282" s="80"/>
      <c r="O282" s="80"/>
      <c r="P282" s="556"/>
      <c r="Q282" s="557"/>
      <c r="R282" s="557"/>
      <c r="S282" s="557"/>
      <c r="T282" s="557"/>
      <c r="U282" s="557"/>
      <c r="V282" s="39"/>
    </row>
    <row r="283" spans="1:22" ht="15.75" customHeight="1">
      <c r="A283" s="39"/>
      <c r="B283" s="39"/>
      <c r="C283" s="125"/>
      <c r="D283" s="125"/>
      <c r="E283" s="125"/>
      <c r="F283" s="125"/>
      <c r="G283" s="125"/>
      <c r="H283" s="125"/>
      <c r="I283" s="125"/>
      <c r="J283" s="125"/>
      <c r="K283" s="80"/>
      <c r="L283" s="80"/>
      <c r="M283" s="80"/>
      <c r="N283" s="80"/>
      <c r="O283" s="80"/>
      <c r="P283" s="556"/>
      <c r="Q283" s="557"/>
      <c r="R283" s="557"/>
      <c r="S283" s="557"/>
      <c r="T283" s="557"/>
      <c r="U283" s="557"/>
      <c r="V283" s="39"/>
    </row>
    <row r="284" spans="1:22" ht="15.75" customHeight="1">
      <c r="A284" s="39"/>
      <c r="B284" s="39"/>
      <c r="C284" s="125"/>
      <c r="D284" s="125"/>
      <c r="E284" s="125"/>
      <c r="F284" s="125"/>
      <c r="G284" s="125"/>
      <c r="H284" s="125"/>
      <c r="I284" s="125"/>
      <c r="J284" s="125"/>
      <c r="K284" s="80"/>
      <c r="L284" s="80"/>
      <c r="M284" s="80"/>
      <c r="N284" s="80"/>
      <c r="O284" s="80"/>
      <c r="P284" s="556"/>
      <c r="Q284" s="557"/>
      <c r="R284" s="557"/>
      <c r="S284" s="557"/>
      <c r="T284" s="557"/>
      <c r="U284" s="557"/>
      <c r="V284" s="39"/>
    </row>
    <row r="285" spans="1:22" ht="15.75" customHeight="1">
      <c r="A285" s="39"/>
      <c r="B285" s="39"/>
      <c r="C285" s="125"/>
      <c r="D285" s="125"/>
      <c r="E285" s="125"/>
      <c r="F285" s="125"/>
      <c r="G285" s="125"/>
      <c r="H285" s="125"/>
      <c r="I285" s="125"/>
      <c r="J285" s="125"/>
      <c r="K285" s="80"/>
      <c r="L285" s="80"/>
      <c r="M285" s="80"/>
      <c r="N285" s="80"/>
      <c r="O285" s="80"/>
      <c r="P285" s="556"/>
      <c r="Q285" s="557"/>
      <c r="R285" s="557"/>
      <c r="S285" s="557"/>
      <c r="T285" s="557"/>
      <c r="U285" s="557"/>
      <c r="V285" s="39"/>
    </row>
    <row r="286" spans="1:22" ht="15.75" customHeight="1">
      <c r="A286" s="39"/>
      <c r="B286" s="39"/>
      <c r="C286" s="125"/>
      <c r="D286" s="125"/>
      <c r="E286" s="125"/>
      <c r="F286" s="125"/>
      <c r="G286" s="125"/>
      <c r="H286" s="125"/>
      <c r="I286" s="125"/>
      <c r="J286" s="125"/>
      <c r="K286" s="80"/>
      <c r="L286" s="80"/>
      <c r="M286" s="80"/>
      <c r="N286" s="80"/>
      <c r="O286" s="80"/>
      <c r="P286" s="556"/>
      <c r="Q286" s="557"/>
      <c r="R286" s="557"/>
      <c r="S286" s="557"/>
      <c r="T286" s="557"/>
      <c r="U286" s="557"/>
      <c r="V286" s="39"/>
    </row>
    <row r="287" spans="1:22" ht="15.75" customHeight="1">
      <c r="A287" s="39"/>
      <c r="B287" s="39"/>
      <c r="C287" s="125"/>
      <c r="D287" s="125"/>
      <c r="E287" s="125"/>
      <c r="F287" s="125"/>
      <c r="G287" s="125"/>
      <c r="H287" s="125"/>
      <c r="I287" s="125"/>
      <c r="J287" s="125"/>
      <c r="K287" s="80"/>
      <c r="L287" s="80"/>
      <c r="M287" s="80"/>
      <c r="N287" s="80"/>
      <c r="O287" s="80"/>
      <c r="P287" s="556"/>
      <c r="Q287" s="557"/>
      <c r="R287" s="557"/>
      <c r="S287" s="557"/>
      <c r="T287" s="557"/>
      <c r="U287" s="557"/>
      <c r="V287" s="39"/>
    </row>
    <row r="288" spans="1:22" ht="15.75" customHeight="1">
      <c r="A288" s="39"/>
      <c r="B288" s="39"/>
      <c r="C288" s="125"/>
      <c r="D288" s="125"/>
      <c r="E288" s="125"/>
      <c r="F288" s="125"/>
      <c r="G288" s="125"/>
      <c r="H288" s="125"/>
      <c r="I288" s="125"/>
      <c r="J288" s="125"/>
      <c r="K288" s="80"/>
      <c r="L288" s="80"/>
      <c r="M288" s="80"/>
      <c r="N288" s="80"/>
      <c r="O288" s="80"/>
      <c r="P288" s="556"/>
      <c r="Q288" s="557"/>
      <c r="R288" s="557"/>
      <c r="S288" s="557"/>
      <c r="T288" s="557"/>
      <c r="U288" s="557"/>
      <c r="V288" s="39"/>
    </row>
    <row r="289" spans="1:22" ht="15.75" customHeight="1">
      <c r="A289" s="39"/>
      <c r="B289" s="39"/>
      <c r="C289" s="125"/>
      <c r="D289" s="125"/>
      <c r="E289" s="125"/>
      <c r="F289" s="125"/>
      <c r="G289" s="125"/>
      <c r="H289" s="125"/>
      <c r="I289" s="125"/>
      <c r="J289" s="125"/>
      <c r="K289" s="80"/>
      <c r="L289" s="80"/>
      <c r="M289" s="80"/>
      <c r="N289" s="80"/>
      <c r="O289" s="80"/>
      <c r="P289" s="556"/>
      <c r="Q289" s="557"/>
      <c r="R289" s="557"/>
      <c r="S289" s="557"/>
      <c r="T289" s="557"/>
      <c r="U289" s="557"/>
      <c r="V289" s="39"/>
    </row>
    <row r="290" spans="1:22" ht="15.75" customHeight="1">
      <c r="A290" s="39"/>
      <c r="B290" s="39"/>
      <c r="C290" s="125"/>
      <c r="D290" s="125"/>
      <c r="E290" s="125"/>
      <c r="F290" s="125"/>
      <c r="G290" s="125"/>
      <c r="H290" s="125"/>
      <c r="I290" s="125"/>
      <c r="J290" s="125"/>
      <c r="K290" s="80"/>
      <c r="L290" s="80"/>
      <c r="M290" s="80"/>
      <c r="N290" s="80"/>
      <c r="O290" s="80"/>
      <c r="P290" s="556"/>
      <c r="Q290" s="557"/>
      <c r="R290" s="557"/>
      <c r="S290" s="557"/>
      <c r="T290" s="557"/>
      <c r="U290" s="557"/>
      <c r="V290" s="39"/>
    </row>
    <row r="291" spans="1:22" ht="15.75" customHeight="1">
      <c r="A291" s="39"/>
      <c r="B291" s="39"/>
      <c r="C291" s="125"/>
      <c r="D291" s="125"/>
      <c r="E291" s="125"/>
      <c r="F291" s="125"/>
      <c r="G291" s="125"/>
      <c r="H291" s="125"/>
      <c r="I291" s="125"/>
      <c r="J291" s="125"/>
      <c r="K291" s="80"/>
      <c r="L291" s="80"/>
      <c r="M291" s="80"/>
      <c r="N291" s="80"/>
      <c r="O291" s="80"/>
      <c r="P291" s="556"/>
      <c r="Q291" s="557"/>
      <c r="R291" s="557"/>
      <c r="S291" s="557"/>
      <c r="T291" s="557"/>
      <c r="U291" s="557"/>
      <c r="V291" s="39"/>
    </row>
    <row r="292" spans="1:22" ht="15.75" customHeight="1">
      <c r="A292" s="39"/>
      <c r="B292" s="39"/>
      <c r="C292" s="125"/>
      <c r="D292" s="125"/>
      <c r="E292" s="125"/>
      <c r="F292" s="125"/>
      <c r="G292" s="125"/>
      <c r="H292" s="125"/>
      <c r="I292" s="125"/>
      <c r="J292" s="125"/>
      <c r="K292" s="80"/>
      <c r="L292" s="80"/>
      <c r="M292" s="80"/>
      <c r="N292" s="80"/>
      <c r="O292" s="80"/>
      <c r="P292" s="556"/>
      <c r="Q292" s="557"/>
      <c r="R292" s="557"/>
      <c r="S292" s="557"/>
      <c r="T292" s="557"/>
      <c r="U292" s="557"/>
      <c r="V292" s="39"/>
    </row>
    <row r="293" spans="1:22" ht="15.75" customHeight="1">
      <c r="A293" s="39"/>
      <c r="B293" s="39"/>
      <c r="C293" s="125"/>
      <c r="D293" s="125"/>
      <c r="E293" s="125"/>
      <c r="F293" s="125"/>
      <c r="G293" s="125"/>
      <c r="H293" s="125"/>
      <c r="I293" s="125"/>
      <c r="J293" s="125"/>
      <c r="K293" s="80"/>
      <c r="L293" s="80"/>
      <c r="M293" s="80"/>
      <c r="N293" s="80"/>
      <c r="O293" s="80"/>
      <c r="P293" s="556"/>
      <c r="Q293" s="557"/>
      <c r="R293" s="557"/>
      <c r="S293" s="557"/>
      <c r="T293" s="557"/>
      <c r="U293" s="557"/>
      <c r="V293" s="39"/>
    </row>
    <row r="294" spans="1:22" ht="15.75" customHeight="1">
      <c r="A294" s="39"/>
      <c r="B294" s="39"/>
      <c r="C294" s="125"/>
      <c r="D294" s="125"/>
      <c r="E294" s="125"/>
      <c r="F294" s="125"/>
      <c r="G294" s="125"/>
      <c r="H294" s="125"/>
      <c r="I294" s="125"/>
      <c r="J294" s="125"/>
      <c r="K294" s="80"/>
      <c r="L294" s="80"/>
      <c r="M294" s="80"/>
      <c r="N294" s="80"/>
      <c r="O294" s="80"/>
      <c r="P294" s="556"/>
      <c r="Q294" s="557"/>
      <c r="R294" s="557"/>
      <c r="S294" s="557"/>
      <c r="T294" s="557"/>
      <c r="U294" s="557"/>
      <c r="V294" s="39"/>
    </row>
    <row r="295" spans="1:22" ht="15.75" customHeight="1">
      <c r="A295" s="39"/>
      <c r="B295" s="39"/>
      <c r="C295" s="125"/>
      <c r="D295" s="125"/>
      <c r="E295" s="125"/>
      <c r="F295" s="125"/>
      <c r="G295" s="125"/>
      <c r="H295" s="125"/>
      <c r="I295" s="125"/>
      <c r="J295" s="125"/>
      <c r="K295" s="80"/>
      <c r="L295" s="80"/>
      <c r="M295" s="80"/>
      <c r="N295" s="80"/>
      <c r="O295" s="80"/>
      <c r="P295" s="556"/>
      <c r="Q295" s="557"/>
      <c r="R295" s="557"/>
      <c r="S295" s="557"/>
      <c r="T295" s="557"/>
      <c r="U295" s="557"/>
      <c r="V295" s="39"/>
    </row>
    <row r="296" spans="1:22" ht="15.75" customHeight="1">
      <c r="A296" s="39"/>
      <c r="B296" s="39"/>
      <c r="C296" s="125"/>
      <c r="D296" s="125"/>
      <c r="E296" s="125"/>
      <c r="F296" s="125"/>
      <c r="G296" s="125"/>
      <c r="H296" s="125"/>
      <c r="I296" s="125"/>
      <c r="J296" s="125"/>
      <c r="K296" s="80"/>
      <c r="L296" s="80"/>
      <c r="M296" s="80"/>
      <c r="N296" s="80"/>
      <c r="O296" s="80"/>
      <c r="P296" s="556"/>
      <c r="Q296" s="557"/>
      <c r="R296" s="557"/>
      <c r="S296" s="557"/>
      <c r="T296" s="557"/>
      <c r="U296" s="557"/>
      <c r="V296" s="39"/>
    </row>
    <row r="297" spans="1:22" ht="15.75" customHeight="1">
      <c r="A297" s="39"/>
      <c r="B297" s="39"/>
      <c r="C297" s="125"/>
      <c r="D297" s="125"/>
      <c r="E297" s="125"/>
      <c r="F297" s="125"/>
      <c r="G297" s="125"/>
      <c r="H297" s="125"/>
      <c r="I297" s="125"/>
      <c r="J297" s="125"/>
      <c r="K297" s="80"/>
      <c r="L297" s="80"/>
      <c r="M297" s="80"/>
      <c r="N297" s="80"/>
      <c r="O297" s="80"/>
      <c r="P297" s="556"/>
      <c r="Q297" s="557"/>
      <c r="R297" s="557"/>
      <c r="S297" s="557"/>
      <c r="T297" s="557"/>
      <c r="U297" s="557"/>
      <c r="V297" s="39"/>
    </row>
    <row r="298" spans="1:22" ht="15.75" customHeight="1">
      <c r="A298" s="39"/>
      <c r="B298" s="39"/>
      <c r="C298" s="125"/>
      <c r="D298" s="125"/>
      <c r="E298" s="125"/>
      <c r="F298" s="125"/>
      <c r="G298" s="125"/>
      <c r="H298" s="125"/>
      <c r="I298" s="125"/>
      <c r="J298" s="125"/>
      <c r="K298" s="80"/>
      <c r="L298" s="80"/>
      <c r="M298" s="80"/>
      <c r="N298" s="80"/>
      <c r="O298" s="80"/>
      <c r="P298" s="556"/>
      <c r="Q298" s="557"/>
      <c r="R298" s="557"/>
      <c r="S298" s="557"/>
      <c r="T298" s="557"/>
      <c r="U298" s="557"/>
      <c r="V298" s="39"/>
    </row>
    <row r="299" spans="1:22" ht="15.75" customHeight="1">
      <c r="A299" s="39"/>
      <c r="B299" s="39"/>
      <c r="C299" s="125"/>
      <c r="D299" s="125"/>
      <c r="E299" s="125"/>
      <c r="F299" s="125"/>
      <c r="G299" s="125"/>
      <c r="H299" s="125"/>
      <c r="I299" s="125"/>
      <c r="J299" s="125"/>
      <c r="K299" s="80"/>
      <c r="L299" s="80"/>
      <c r="M299" s="80"/>
      <c r="N299" s="80"/>
      <c r="O299" s="80"/>
      <c r="P299" s="556"/>
      <c r="Q299" s="557"/>
      <c r="R299" s="557"/>
      <c r="S299" s="557"/>
      <c r="T299" s="557"/>
      <c r="U299" s="557"/>
      <c r="V299" s="39"/>
    </row>
    <row r="300" spans="1:22" ht="15.75" customHeight="1">
      <c r="A300" s="39"/>
      <c r="B300" s="39"/>
      <c r="C300" s="125"/>
      <c r="D300" s="125"/>
      <c r="E300" s="125"/>
      <c r="F300" s="125"/>
      <c r="G300" s="125"/>
      <c r="H300" s="125"/>
      <c r="I300" s="125"/>
      <c r="J300" s="125"/>
      <c r="K300" s="80"/>
      <c r="L300" s="80"/>
      <c r="M300" s="80"/>
      <c r="N300" s="80"/>
      <c r="O300" s="80"/>
      <c r="P300" s="556"/>
      <c r="Q300" s="557"/>
      <c r="R300" s="557"/>
      <c r="S300" s="557"/>
      <c r="T300" s="557"/>
      <c r="U300" s="557"/>
      <c r="V300" s="39"/>
    </row>
    <row r="301" spans="1:22" ht="15.75" customHeight="1">
      <c r="A301" s="39"/>
      <c r="B301" s="39"/>
      <c r="C301" s="125"/>
      <c r="D301" s="125"/>
      <c r="E301" s="125"/>
      <c r="F301" s="125"/>
      <c r="G301" s="125"/>
      <c r="H301" s="125"/>
      <c r="I301" s="125"/>
      <c r="J301" s="125"/>
      <c r="K301" s="80"/>
      <c r="L301" s="80"/>
      <c r="M301" s="80"/>
      <c r="N301" s="80"/>
      <c r="O301" s="80"/>
      <c r="P301" s="556"/>
      <c r="Q301" s="557"/>
      <c r="R301" s="557"/>
      <c r="S301" s="557"/>
      <c r="T301" s="557"/>
      <c r="U301" s="557"/>
      <c r="V301" s="39"/>
    </row>
    <row r="302" spans="1:22" ht="15.75" customHeight="1">
      <c r="A302" s="39"/>
      <c r="B302" s="39"/>
      <c r="C302" s="125"/>
      <c r="D302" s="125"/>
      <c r="E302" s="125"/>
      <c r="F302" s="125"/>
      <c r="G302" s="125"/>
      <c r="H302" s="125"/>
      <c r="I302" s="125"/>
      <c r="J302" s="125"/>
      <c r="K302" s="80"/>
      <c r="L302" s="80"/>
      <c r="M302" s="80"/>
      <c r="N302" s="80"/>
      <c r="O302" s="80"/>
      <c r="P302" s="556"/>
      <c r="Q302" s="557"/>
      <c r="R302" s="557"/>
      <c r="S302" s="557"/>
      <c r="T302" s="557"/>
      <c r="U302" s="557"/>
      <c r="V302" s="39"/>
    </row>
    <row r="303" spans="1:22" ht="15.75" customHeight="1">
      <c r="A303" s="39"/>
      <c r="B303" s="39"/>
      <c r="C303" s="125"/>
      <c r="D303" s="125"/>
      <c r="E303" s="125"/>
      <c r="F303" s="125"/>
      <c r="G303" s="125"/>
      <c r="H303" s="125"/>
      <c r="I303" s="125"/>
      <c r="J303" s="125"/>
      <c r="K303" s="80"/>
      <c r="L303" s="80"/>
      <c r="M303" s="80"/>
      <c r="N303" s="80"/>
      <c r="O303" s="80"/>
      <c r="P303" s="556"/>
      <c r="Q303" s="557"/>
      <c r="R303" s="557"/>
      <c r="S303" s="557"/>
      <c r="T303" s="557"/>
      <c r="U303" s="557"/>
      <c r="V303" s="39"/>
    </row>
    <row r="304" spans="1:22" ht="15.75" customHeight="1">
      <c r="A304" s="39"/>
      <c r="B304" s="39"/>
      <c r="C304" s="125"/>
      <c r="D304" s="125"/>
      <c r="E304" s="125"/>
      <c r="F304" s="125"/>
      <c r="G304" s="125"/>
      <c r="H304" s="125"/>
      <c r="I304" s="125"/>
      <c r="J304" s="125"/>
      <c r="K304" s="80"/>
      <c r="L304" s="80"/>
      <c r="M304" s="80"/>
      <c r="N304" s="80"/>
      <c r="O304" s="80"/>
      <c r="P304" s="556"/>
      <c r="Q304" s="557"/>
      <c r="R304" s="557"/>
      <c r="S304" s="557"/>
      <c r="T304" s="557"/>
      <c r="U304" s="557"/>
      <c r="V304" s="39"/>
    </row>
    <row r="305" spans="1:22" ht="15.75" customHeight="1">
      <c r="A305" s="39"/>
      <c r="B305" s="39"/>
      <c r="C305" s="125"/>
      <c r="D305" s="125"/>
      <c r="E305" s="125"/>
      <c r="F305" s="125"/>
      <c r="G305" s="125"/>
      <c r="H305" s="125"/>
      <c r="I305" s="125"/>
      <c r="J305" s="125"/>
      <c r="K305" s="80"/>
      <c r="L305" s="80"/>
      <c r="M305" s="80"/>
      <c r="N305" s="80"/>
      <c r="O305" s="80"/>
      <c r="P305" s="556"/>
      <c r="Q305" s="557"/>
      <c r="R305" s="557"/>
      <c r="S305" s="557"/>
      <c r="T305" s="557"/>
      <c r="U305" s="557"/>
      <c r="V305" s="39"/>
    </row>
    <row r="306" spans="1:22" ht="15.75" customHeight="1">
      <c r="A306" s="39"/>
      <c r="B306" s="39"/>
      <c r="C306" s="125"/>
      <c r="D306" s="125"/>
      <c r="E306" s="125"/>
      <c r="F306" s="125"/>
      <c r="G306" s="125"/>
      <c r="H306" s="125"/>
      <c r="I306" s="125"/>
      <c r="J306" s="125"/>
      <c r="K306" s="80"/>
      <c r="L306" s="80"/>
      <c r="M306" s="80"/>
      <c r="N306" s="80"/>
      <c r="O306" s="80"/>
      <c r="P306" s="556"/>
      <c r="Q306" s="557"/>
      <c r="R306" s="557"/>
      <c r="S306" s="557"/>
      <c r="T306" s="557"/>
      <c r="U306" s="557"/>
      <c r="V306" s="39"/>
    </row>
    <row r="307" spans="1:22" ht="15.75" customHeight="1">
      <c r="A307" s="39"/>
      <c r="B307" s="39"/>
      <c r="C307" s="125"/>
      <c r="D307" s="125"/>
      <c r="E307" s="125"/>
      <c r="F307" s="125"/>
      <c r="G307" s="125"/>
      <c r="H307" s="125"/>
      <c r="I307" s="125"/>
      <c r="J307" s="125"/>
      <c r="K307" s="80"/>
      <c r="L307" s="80"/>
      <c r="M307" s="80"/>
      <c r="N307" s="80"/>
      <c r="O307" s="80"/>
      <c r="P307" s="556"/>
      <c r="Q307" s="557"/>
      <c r="R307" s="557"/>
      <c r="S307" s="557"/>
      <c r="T307" s="557"/>
      <c r="U307" s="557"/>
      <c r="V307" s="39"/>
    </row>
    <row r="308" spans="1:22" ht="15.75" customHeight="1">
      <c r="A308" s="39"/>
      <c r="B308" s="39"/>
      <c r="C308" s="125"/>
      <c r="D308" s="125"/>
      <c r="E308" s="125"/>
      <c r="F308" s="125"/>
      <c r="G308" s="125"/>
      <c r="H308" s="125"/>
      <c r="I308" s="125"/>
      <c r="J308" s="125"/>
      <c r="K308" s="80"/>
      <c r="L308" s="80"/>
      <c r="M308" s="80"/>
      <c r="N308" s="80"/>
      <c r="O308" s="80"/>
      <c r="P308" s="556"/>
      <c r="Q308" s="557"/>
      <c r="R308" s="557"/>
      <c r="S308" s="557"/>
      <c r="T308" s="557"/>
      <c r="U308" s="557"/>
      <c r="V308" s="39"/>
    </row>
    <row r="309" spans="1:22" ht="15.75" customHeight="1">
      <c r="A309" s="39"/>
      <c r="B309" s="39"/>
      <c r="C309" s="125"/>
      <c r="D309" s="125"/>
      <c r="E309" s="125"/>
      <c r="F309" s="125"/>
      <c r="G309" s="125"/>
      <c r="H309" s="125"/>
      <c r="I309" s="125"/>
      <c r="J309" s="125"/>
      <c r="K309" s="80"/>
      <c r="L309" s="80"/>
      <c r="M309" s="80"/>
      <c r="N309" s="80"/>
      <c r="O309" s="80"/>
      <c r="P309" s="556"/>
      <c r="Q309" s="557"/>
      <c r="R309" s="557"/>
      <c r="S309" s="557"/>
      <c r="T309" s="557"/>
      <c r="U309" s="557"/>
      <c r="V309" s="39"/>
    </row>
    <row r="310" spans="1:22" ht="15.75" customHeight="1">
      <c r="A310" s="39"/>
      <c r="B310" s="39"/>
      <c r="C310" s="125"/>
      <c r="D310" s="125"/>
      <c r="E310" s="125"/>
      <c r="F310" s="125"/>
      <c r="G310" s="125"/>
      <c r="H310" s="125"/>
      <c r="I310" s="125"/>
      <c r="J310" s="125"/>
      <c r="K310" s="80"/>
      <c r="L310" s="80"/>
      <c r="M310" s="80"/>
      <c r="N310" s="80"/>
      <c r="O310" s="80"/>
      <c r="P310" s="556"/>
      <c r="Q310" s="557"/>
      <c r="R310" s="557"/>
      <c r="S310" s="557"/>
      <c r="T310" s="557"/>
      <c r="U310" s="557"/>
      <c r="V310" s="39"/>
    </row>
    <row r="311" spans="1:22" ht="15.75" customHeight="1">
      <c r="A311" s="39"/>
      <c r="B311" s="39"/>
      <c r="C311" s="125"/>
      <c r="D311" s="125"/>
      <c r="E311" s="125"/>
      <c r="F311" s="125"/>
      <c r="G311" s="125"/>
      <c r="H311" s="125"/>
      <c r="I311" s="125"/>
      <c r="J311" s="125"/>
      <c r="K311" s="80"/>
      <c r="L311" s="80"/>
      <c r="M311" s="80"/>
      <c r="N311" s="80"/>
      <c r="O311" s="80"/>
      <c r="P311" s="556"/>
      <c r="Q311" s="557"/>
      <c r="R311" s="557"/>
      <c r="S311" s="557"/>
      <c r="T311" s="557"/>
      <c r="U311" s="557"/>
      <c r="V311" s="39"/>
    </row>
    <row r="312" spans="1:22" ht="15.75" customHeight="1">
      <c r="A312" s="39"/>
      <c r="B312" s="39"/>
      <c r="C312" s="125"/>
      <c r="D312" s="125"/>
      <c r="E312" s="125"/>
      <c r="F312" s="125"/>
      <c r="G312" s="125"/>
      <c r="H312" s="125"/>
      <c r="I312" s="125"/>
      <c r="J312" s="125"/>
      <c r="K312" s="80"/>
      <c r="L312" s="80"/>
      <c r="M312" s="80"/>
      <c r="N312" s="80"/>
      <c r="O312" s="80"/>
      <c r="P312" s="556"/>
      <c r="Q312" s="557"/>
      <c r="R312" s="557"/>
      <c r="S312" s="557"/>
      <c r="T312" s="557"/>
      <c r="U312" s="557"/>
      <c r="V312" s="39"/>
    </row>
    <row r="313" spans="1:22" ht="15.75" customHeight="1">
      <c r="A313" s="39"/>
      <c r="B313" s="39"/>
      <c r="C313" s="125"/>
      <c r="D313" s="125"/>
      <c r="E313" s="125"/>
      <c r="F313" s="125"/>
      <c r="G313" s="125"/>
      <c r="H313" s="125"/>
      <c r="I313" s="125"/>
      <c r="J313" s="125"/>
      <c r="K313" s="80"/>
      <c r="L313" s="80"/>
      <c r="M313" s="80"/>
      <c r="N313" s="80"/>
      <c r="O313" s="80"/>
      <c r="P313" s="556"/>
      <c r="Q313" s="557"/>
      <c r="R313" s="557"/>
      <c r="S313" s="557"/>
      <c r="T313" s="557"/>
      <c r="U313" s="557"/>
      <c r="V313" s="39"/>
    </row>
    <row r="314" spans="1:22" ht="15.75" customHeight="1">
      <c r="A314" s="39"/>
      <c r="B314" s="39"/>
      <c r="C314" s="125"/>
      <c r="D314" s="125"/>
      <c r="E314" s="125"/>
      <c r="F314" s="125"/>
      <c r="G314" s="125"/>
      <c r="H314" s="125"/>
      <c r="I314" s="125"/>
      <c r="J314" s="125"/>
      <c r="K314" s="80"/>
      <c r="L314" s="80"/>
      <c r="M314" s="80"/>
      <c r="N314" s="80"/>
      <c r="O314" s="80"/>
      <c r="P314" s="556"/>
      <c r="Q314" s="557"/>
      <c r="R314" s="557"/>
      <c r="S314" s="557"/>
      <c r="T314" s="557"/>
      <c r="U314" s="557"/>
      <c r="V314" s="39"/>
    </row>
    <row r="315" spans="1:22" ht="15.75" customHeight="1">
      <c r="A315" s="39"/>
      <c r="B315" s="39"/>
      <c r="C315" s="125"/>
      <c r="D315" s="125"/>
      <c r="E315" s="125"/>
      <c r="F315" s="125"/>
      <c r="G315" s="125"/>
      <c r="H315" s="125"/>
      <c r="I315" s="125"/>
      <c r="J315" s="125"/>
      <c r="K315" s="80"/>
      <c r="L315" s="80"/>
      <c r="M315" s="80"/>
      <c r="N315" s="80"/>
      <c r="O315" s="80"/>
      <c r="P315" s="556"/>
      <c r="Q315" s="557"/>
      <c r="R315" s="557"/>
      <c r="S315" s="557"/>
      <c r="T315" s="557"/>
      <c r="U315" s="557"/>
      <c r="V315" s="39"/>
    </row>
    <row r="316" spans="1:22" ht="15.75" customHeight="1">
      <c r="A316" s="39"/>
      <c r="B316" s="39"/>
      <c r="C316" s="125"/>
      <c r="D316" s="125"/>
      <c r="E316" s="125"/>
      <c r="F316" s="125"/>
      <c r="G316" s="125"/>
      <c r="H316" s="125"/>
      <c r="I316" s="125"/>
      <c r="J316" s="125"/>
      <c r="K316" s="80"/>
      <c r="L316" s="80"/>
      <c r="M316" s="80"/>
      <c r="N316" s="80"/>
      <c r="O316" s="80"/>
      <c r="P316" s="556"/>
      <c r="Q316" s="557"/>
      <c r="R316" s="557"/>
      <c r="S316" s="557"/>
      <c r="T316" s="557"/>
      <c r="U316" s="557"/>
      <c r="V316" s="39"/>
    </row>
    <row r="317" spans="1:22" ht="15.75" customHeight="1">
      <c r="A317" s="39"/>
      <c r="B317" s="39"/>
      <c r="C317" s="125"/>
      <c r="D317" s="125"/>
      <c r="E317" s="125"/>
      <c r="F317" s="125"/>
      <c r="G317" s="125"/>
      <c r="H317" s="125"/>
      <c r="I317" s="125"/>
      <c r="J317" s="125"/>
      <c r="K317" s="80"/>
      <c r="L317" s="80"/>
      <c r="M317" s="80"/>
      <c r="N317" s="80"/>
      <c r="O317" s="80"/>
      <c r="P317" s="556"/>
      <c r="Q317" s="557"/>
      <c r="R317" s="557"/>
      <c r="S317" s="557"/>
      <c r="T317" s="557"/>
      <c r="U317" s="557"/>
      <c r="V317" s="39"/>
    </row>
    <row r="318" spans="1:22" ht="15.75" customHeight="1">
      <c r="A318" s="39"/>
      <c r="B318" s="39"/>
      <c r="C318" s="125"/>
      <c r="D318" s="125"/>
      <c r="E318" s="125"/>
      <c r="F318" s="125"/>
      <c r="G318" s="125"/>
      <c r="H318" s="125"/>
      <c r="I318" s="125"/>
      <c r="J318" s="125"/>
      <c r="K318" s="80"/>
      <c r="L318" s="80"/>
      <c r="M318" s="80"/>
      <c r="N318" s="80"/>
      <c r="O318" s="80"/>
      <c r="P318" s="556"/>
      <c r="Q318" s="557"/>
      <c r="R318" s="557"/>
      <c r="S318" s="557"/>
      <c r="T318" s="557"/>
      <c r="U318" s="557"/>
      <c r="V318" s="39"/>
    </row>
    <row r="319" spans="1:22" ht="15.75" customHeight="1">
      <c r="A319" s="39"/>
      <c r="B319" s="39"/>
      <c r="C319" s="125"/>
      <c r="D319" s="125"/>
      <c r="E319" s="125"/>
      <c r="F319" s="125"/>
      <c r="G319" s="125"/>
      <c r="H319" s="125"/>
      <c r="I319" s="125"/>
      <c r="J319" s="125"/>
      <c r="K319" s="80"/>
      <c r="L319" s="80"/>
      <c r="M319" s="80"/>
      <c r="N319" s="80"/>
      <c r="O319" s="80"/>
      <c r="P319" s="556"/>
      <c r="Q319" s="557"/>
      <c r="R319" s="557"/>
      <c r="S319" s="557"/>
      <c r="T319" s="557"/>
      <c r="U319" s="557"/>
      <c r="V319" s="39"/>
    </row>
    <row r="320" spans="1:22" ht="15.75" customHeight="1">
      <c r="A320" s="39"/>
      <c r="B320" s="39"/>
      <c r="C320" s="125"/>
      <c r="D320" s="125"/>
      <c r="E320" s="125"/>
      <c r="F320" s="125"/>
      <c r="G320" s="125"/>
      <c r="H320" s="125"/>
      <c r="I320" s="125"/>
      <c r="J320" s="125"/>
      <c r="K320" s="80"/>
      <c r="L320" s="80"/>
      <c r="M320" s="80"/>
      <c r="N320" s="80"/>
      <c r="O320" s="80"/>
      <c r="P320" s="556"/>
      <c r="Q320" s="557"/>
      <c r="R320" s="557"/>
      <c r="S320" s="557"/>
      <c r="T320" s="557"/>
      <c r="U320" s="557"/>
      <c r="V320" s="39"/>
    </row>
    <row r="321" spans="1:22" ht="15.75" customHeight="1">
      <c r="A321" s="39"/>
      <c r="B321" s="39"/>
      <c r="C321" s="125"/>
      <c r="D321" s="125"/>
      <c r="E321" s="125"/>
      <c r="F321" s="125"/>
      <c r="G321" s="125"/>
      <c r="H321" s="125"/>
      <c r="I321" s="125"/>
      <c r="J321" s="125"/>
      <c r="K321" s="80"/>
      <c r="L321" s="80"/>
      <c r="M321" s="80"/>
      <c r="N321" s="80"/>
      <c r="O321" s="80"/>
      <c r="P321" s="556"/>
      <c r="Q321" s="557"/>
      <c r="R321" s="557"/>
      <c r="S321" s="557"/>
      <c r="T321" s="557"/>
      <c r="U321" s="557"/>
      <c r="V321" s="39"/>
    </row>
    <row r="322" spans="1:22" ht="15.75" customHeight="1">
      <c r="A322" s="39"/>
      <c r="B322" s="39"/>
      <c r="C322" s="125"/>
      <c r="D322" s="125"/>
      <c r="E322" s="125"/>
      <c r="F322" s="125"/>
      <c r="G322" s="125"/>
      <c r="H322" s="125"/>
      <c r="I322" s="125"/>
      <c r="J322" s="125"/>
      <c r="K322" s="80"/>
      <c r="L322" s="80"/>
      <c r="M322" s="80"/>
      <c r="N322" s="80"/>
      <c r="O322" s="80"/>
      <c r="P322" s="556"/>
      <c r="Q322" s="557"/>
      <c r="R322" s="557"/>
      <c r="S322" s="557"/>
      <c r="T322" s="557"/>
      <c r="U322" s="557"/>
      <c r="V322" s="39"/>
    </row>
    <row r="323" spans="1:22" ht="15.75" customHeight="1">
      <c r="A323" s="39"/>
      <c r="B323" s="39"/>
      <c r="C323" s="125"/>
      <c r="D323" s="125"/>
      <c r="E323" s="125"/>
      <c r="F323" s="125"/>
      <c r="G323" s="125"/>
      <c r="H323" s="125"/>
      <c r="I323" s="125"/>
      <c r="J323" s="125"/>
      <c r="K323" s="80"/>
      <c r="L323" s="80"/>
      <c r="M323" s="80"/>
      <c r="N323" s="80"/>
      <c r="O323" s="80"/>
      <c r="P323" s="556"/>
      <c r="Q323" s="557"/>
      <c r="R323" s="557"/>
      <c r="S323" s="557"/>
      <c r="T323" s="557"/>
      <c r="U323" s="557"/>
      <c r="V323" s="39"/>
    </row>
    <row r="324" spans="1:22" ht="15.75" customHeight="1">
      <c r="A324" s="39"/>
      <c r="B324" s="39"/>
      <c r="C324" s="125"/>
      <c r="D324" s="125"/>
      <c r="E324" s="125"/>
      <c r="F324" s="125"/>
      <c r="G324" s="125"/>
      <c r="H324" s="125"/>
      <c r="I324" s="125"/>
      <c r="J324" s="125"/>
      <c r="K324" s="80"/>
      <c r="L324" s="80"/>
      <c r="M324" s="80"/>
      <c r="N324" s="80"/>
      <c r="O324" s="80"/>
      <c r="P324" s="556"/>
      <c r="Q324" s="557"/>
      <c r="R324" s="557"/>
      <c r="S324" s="557"/>
      <c r="T324" s="557"/>
      <c r="U324" s="557"/>
      <c r="V324" s="39"/>
    </row>
    <row r="325" spans="1:22" ht="15.75" customHeight="1">
      <c r="A325" s="39"/>
      <c r="B325" s="39"/>
      <c r="C325" s="125"/>
      <c r="D325" s="125"/>
      <c r="E325" s="125"/>
      <c r="F325" s="125"/>
      <c r="G325" s="125"/>
      <c r="H325" s="125"/>
      <c r="I325" s="125"/>
      <c r="J325" s="125"/>
      <c r="K325" s="80"/>
      <c r="L325" s="80"/>
      <c r="M325" s="80"/>
      <c r="N325" s="80"/>
      <c r="O325" s="80"/>
      <c r="P325" s="556"/>
      <c r="Q325" s="557"/>
      <c r="R325" s="557"/>
      <c r="S325" s="557"/>
      <c r="T325" s="557"/>
      <c r="U325" s="557"/>
      <c r="V325" s="39"/>
    </row>
    <row r="326" spans="1:22" ht="15.75" customHeight="1">
      <c r="A326" s="39"/>
      <c r="B326" s="39"/>
      <c r="C326" s="125"/>
      <c r="D326" s="125"/>
      <c r="E326" s="125"/>
      <c r="F326" s="125"/>
      <c r="G326" s="125"/>
      <c r="H326" s="125"/>
      <c r="I326" s="125"/>
      <c r="J326" s="125"/>
      <c r="K326" s="80"/>
      <c r="L326" s="80"/>
      <c r="M326" s="80"/>
      <c r="N326" s="80"/>
      <c r="O326" s="80"/>
      <c r="P326" s="556"/>
      <c r="Q326" s="557"/>
      <c r="R326" s="557"/>
      <c r="S326" s="557"/>
      <c r="T326" s="557"/>
      <c r="U326" s="557"/>
      <c r="V326" s="39"/>
    </row>
    <row r="327" spans="1:22" ht="15.75" customHeight="1">
      <c r="A327" s="39"/>
      <c r="B327" s="39"/>
      <c r="C327" s="125"/>
      <c r="D327" s="125"/>
      <c r="E327" s="125"/>
      <c r="F327" s="125"/>
      <c r="G327" s="125"/>
      <c r="H327" s="125"/>
      <c r="I327" s="125"/>
      <c r="J327" s="125"/>
      <c r="K327" s="80"/>
      <c r="L327" s="80"/>
      <c r="M327" s="80"/>
      <c r="N327" s="80"/>
      <c r="O327" s="80"/>
      <c r="P327" s="556"/>
      <c r="Q327" s="557"/>
      <c r="R327" s="557"/>
      <c r="S327" s="557"/>
      <c r="T327" s="557"/>
      <c r="U327" s="557"/>
      <c r="V327" s="39"/>
    </row>
    <row r="328" spans="1:22" ht="15.75" customHeight="1">
      <c r="A328" s="39"/>
      <c r="B328" s="39"/>
      <c r="C328" s="125"/>
      <c r="D328" s="125"/>
      <c r="E328" s="125"/>
      <c r="F328" s="125"/>
      <c r="G328" s="125"/>
      <c r="H328" s="125"/>
      <c r="I328" s="125"/>
      <c r="J328" s="125"/>
      <c r="K328" s="80"/>
      <c r="L328" s="80"/>
      <c r="M328" s="80"/>
      <c r="N328" s="80"/>
      <c r="O328" s="80"/>
      <c r="P328" s="556"/>
      <c r="Q328" s="557"/>
      <c r="R328" s="557"/>
      <c r="S328" s="557"/>
      <c r="T328" s="557"/>
      <c r="U328" s="557"/>
      <c r="V328" s="39"/>
    </row>
    <row r="329" spans="1:22" ht="15.75" customHeight="1">
      <c r="A329" s="39"/>
      <c r="B329" s="39"/>
      <c r="C329" s="125"/>
      <c r="D329" s="125"/>
      <c r="E329" s="125"/>
      <c r="F329" s="125"/>
      <c r="G329" s="125"/>
      <c r="H329" s="125"/>
      <c r="I329" s="125"/>
      <c r="J329" s="125"/>
      <c r="K329" s="80"/>
      <c r="L329" s="80"/>
      <c r="M329" s="80"/>
      <c r="N329" s="80"/>
      <c r="O329" s="80"/>
      <c r="P329" s="556"/>
      <c r="Q329" s="557"/>
      <c r="R329" s="557"/>
      <c r="S329" s="557"/>
      <c r="T329" s="557"/>
      <c r="U329" s="557"/>
      <c r="V329" s="39"/>
    </row>
    <row r="330" spans="1:22" ht="15.75" customHeight="1">
      <c r="A330" s="39"/>
      <c r="B330" s="39"/>
      <c r="C330" s="125"/>
      <c r="D330" s="125"/>
      <c r="E330" s="125"/>
      <c r="F330" s="125"/>
      <c r="G330" s="125"/>
      <c r="H330" s="125"/>
      <c r="I330" s="125"/>
      <c r="J330" s="125"/>
      <c r="K330" s="80"/>
      <c r="L330" s="80"/>
      <c r="M330" s="80"/>
      <c r="N330" s="80"/>
      <c r="O330" s="80"/>
      <c r="P330" s="556"/>
      <c r="Q330" s="557"/>
      <c r="R330" s="557"/>
      <c r="S330" s="557"/>
      <c r="T330" s="557"/>
      <c r="U330" s="557"/>
      <c r="V330" s="39"/>
    </row>
    <row r="331" spans="1:22" ht="15.75" customHeight="1">
      <c r="A331" s="39"/>
      <c r="B331" s="39"/>
      <c r="C331" s="125"/>
      <c r="D331" s="125"/>
      <c r="E331" s="125"/>
      <c r="F331" s="125"/>
      <c r="G331" s="125"/>
      <c r="H331" s="125"/>
      <c r="I331" s="125"/>
      <c r="J331" s="125"/>
      <c r="K331" s="80"/>
      <c r="L331" s="80"/>
      <c r="M331" s="80"/>
      <c r="N331" s="80"/>
      <c r="O331" s="80"/>
      <c r="P331" s="556"/>
      <c r="Q331" s="557"/>
      <c r="R331" s="557"/>
      <c r="S331" s="557"/>
      <c r="T331" s="557"/>
      <c r="U331" s="557"/>
      <c r="V331" s="39"/>
    </row>
    <row r="332" spans="1:22" ht="15.75" customHeight="1">
      <c r="A332" s="39"/>
      <c r="B332" s="39"/>
      <c r="C332" s="125"/>
      <c r="D332" s="125"/>
      <c r="E332" s="125"/>
      <c r="F332" s="125"/>
      <c r="G332" s="125"/>
      <c r="H332" s="125"/>
      <c r="I332" s="125"/>
      <c r="J332" s="125"/>
      <c r="K332" s="80"/>
      <c r="L332" s="80"/>
      <c r="M332" s="80"/>
      <c r="N332" s="80"/>
      <c r="O332" s="80"/>
      <c r="P332" s="556"/>
      <c r="Q332" s="557"/>
      <c r="R332" s="557"/>
      <c r="S332" s="557"/>
      <c r="T332" s="557"/>
      <c r="U332" s="557"/>
      <c r="V332" s="39"/>
    </row>
    <row r="333" spans="1:22" ht="15.75" customHeight="1">
      <c r="A333" s="39"/>
      <c r="B333" s="39"/>
      <c r="C333" s="125"/>
      <c r="D333" s="125"/>
      <c r="E333" s="125"/>
      <c r="F333" s="125"/>
      <c r="G333" s="125"/>
      <c r="H333" s="125"/>
      <c r="I333" s="125"/>
      <c r="J333" s="125"/>
      <c r="K333" s="80"/>
      <c r="L333" s="80"/>
      <c r="M333" s="80"/>
      <c r="N333" s="80"/>
      <c r="O333" s="80"/>
      <c r="P333" s="556"/>
      <c r="Q333" s="557"/>
      <c r="R333" s="557"/>
      <c r="S333" s="557"/>
      <c r="T333" s="557"/>
      <c r="U333" s="557"/>
      <c r="V333" s="39"/>
    </row>
    <row r="334" spans="1:22" ht="15.75" customHeight="1">
      <c r="A334" s="39"/>
      <c r="B334" s="39"/>
      <c r="C334" s="125"/>
      <c r="D334" s="125"/>
      <c r="E334" s="125"/>
      <c r="F334" s="125"/>
      <c r="G334" s="125"/>
      <c r="H334" s="125"/>
      <c r="I334" s="125"/>
      <c r="J334" s="125"/>
      <c r="K334" s="80"/>
      <c r="L334" s="80"/>
      <c r="M334" s="80"/>
      <c r="N334" s="80"/>
      <c r="O334" s="80"/>
      <c r="P334" s="556"/>
      <c r="Q334" s="557"/>
      <c r="R334" s="557"/>
      <c r="S334" s="557"/>
      <c r="T334" s="557"/>
      <c r="U334" s="557"/>
      <c r="V334" s="39"/>
    </row>
    <row r="335" spans="1:22" ht="15.75" customHeight="1">
      <c r="A335" s="39"/>
      <c r="B335" s="39"/>
      <c r="C335" s="125"/>
      <c r="D335" s="125"/>
      <c r="E335" s="125"/>
      <c r="F335" s="125"/>
      <c r="G335" s="125"/>
      <c r="H335" s="125"/>
      <c r="I335" s="125"/>
      <c r="J335" s="125"/>
      <c r="K335" s="80"/>
      <c r="L335" s="80"/>
      <c r="M335" s="80"/>
      <c r="N335" s="80"/>
      <c r="O335" s="80"/>
      <c r="P335" s="556"/>
      <c r="Q335" s="557"/>
      <c r="R335" s="557"/>
      <c r="S335" s="557"/>
      <c r="T335" s="557"/>
      <c r="U335" s="557"/>
      <c r="V335" s="39"/>
    </row>
    <row r="336" spans="1:22" ht="15.75" customHeight="1">
      <c r="A336" s="39"/>
      <c r="B336" s="39"/>
      <c r="C336" s="125"/>
      <c r="D336" s="125"/>
      <c r="E336" s="125"/>
      <c r="F336" s="125"/>
      <c r="G336" s="125"/>
      <c r="H336" s="125"/>
      <c r="I336" s="125"/>
      <c r="J336" s="125"/>
      <c r="K336" s="80"/>
      <c r="L336" s="80"/>
      <c r="M336" s="80"/>
      <c r="N336" s="80"/>
      <c r="O336" s="80"/>
      <c r="P336" s="556"/>
      <c r="Q336" s="557"/>
      <c r="R336" s="557"/>
      <c r="S336" s="557"/>
      <c r="T336" s="557"/>
      <c r="U336" s="557"/>
      <c r="V336" s="39"/>
    </row>
    <row r="337" spans="1:22" ht="15.75" customHeight="1">
      <c r="A337" s="39"/>
      <c r="B337" s="39"/>
      <c r="C337" s="125"/>
      <c r="D337" s="125"/>
      <c r="E337" s="125"/>
      <c r="F337" s="125"/>
      <c r="G337" s="125"/>
      <c r="H337" s="125"/>
      <c r="I337" s="125"/>
      <c r="J337" s="125"/>
      <c r="K337" s="80"/>
      <c r="L337" s="80"/>
      <c r="M337" s="80"/>
      <c r="N337" s="80"/>
      <c r="O337" s="80"/>
      <c r="P337" s="556"/>
      <c r="Q337" s="557"/>
      <c r="R337" s="557"/>
      <c r="S337" s="557"/>
      <c r="T337" s="557"/>
      <c r="U337" s="557"/>
      <c r="V337" s="39"/>
    </row>
    <row r="338" spans="1:22" ht="15.75" customHeight="1">
      <c r="A338" s="39"/>
      <c r="B338" s="39"/>
      <c r="C338" s="125"/>
      <c r="D338" s="125"/>
      <c r="E338" s="125"/>
      <c r="F338" s="125"/>
      <c r="G338" s="125"/>
      <c r="H338" s="125"/>
      <c r="I338" s="125"/>
      <c r="J338" s="125"/>
      <c r="K338" s="80"/>
      <c r="L338" s="80"/>
      <c r="M338" s="80"/>
      <c r="N338" s="80"/>
      <c r="O338" s="80"/>
      <c r="P338" s="556"/>
      <c r="Q338" s="557"/>
      <c r="R338" s="557"/>
      <c r="S338" s="557"/>
      <c r="T338" s="557"/>
      <c r="U338" s="557"/>
      <c r="V338" s="39"/>
    </row>
    <row r="339" spans="1:22" ht="15.75" customHeight="1">
      <c r="A339" s="39"/>
      <c r="B339" s="39"/>
      <c r="C339" s="125"/>
      <c r="D339" s="125"/>
      <c r="E339" s="125"/>
      <c r="F339" s="125"/>
      <c r="G339" s="125"/>
      <c r="H339" s="125"/>
      <c r="I339" s="125"/>
      <c r="J339" s="125"/>
      <c r="K339" s="80"/>
      <c r="L339" s="80"/>
      <c r="M339" s="80"/>
      <c r="N339" s="80"/>
      <c r="O339" s="80"/>
      <c r="P339" s="556"/>
      <c r="Q339" s="557"/>
      <c r="R339" s="557"/>
      <c r="S339" s="557"/>
      <c r="T339" s="557"/>
      <c r="U339" s="557"/>
      <c r="V339" s="39"/>
    </row>
    <row r="340" spans="1:22" ht="15.75" customHeight="1">
      <c r="A340" s="39"/>
      <c r="B340" s="39"/>
      <c r="C340" s="125"/>
      <c r="D340" s="125"/>
      <c r="E340" s="125"/>
      <c r="F340" s="125"/>
      <c r="G340" s="125"/>
      <c r="H340" s="125"/>
      <c r="I340" s="125"/>
      <c r="J340" s="125"/>
      <c r="K340" s="80"/>
      <c r="L340" s="80"/>
      <c r="M340" s="80"/>
      <c r="N340" s="80"/>
      <c r="O340" s="80"/>
      <c r="P340" s="556"/>
      <c r="Q340" s="557"/>
      <c r="R340" s="557"/>
      <c r="S340" s="557"/>
      <c r="T340" s="557"/>
      <c r="U340" s="557"/>
      <c r="V340" s="39"/>
    </row>
    <row r="341" spans="1:22" ht="15.75" customHeight="1">
      <c r="A341" s="39"/>
      <c r="B341" s="39"/>
      <c r="C341" s="125"/>
      <c r="D341" s="125"/>
      <c r="E341" s="125"/>
      <c r="F341" s="125"/>
      <c r="G341" s="125"/>
      <c r="H341" s="125"/>
      <c r="I341" s="125"/>
      <c r="J341" s="125"/>
      <c r="K341" s="80"/>
      <c r="L341" s="80"/>
      <c r="M341" s="80"/>
      <c r="N341" s="80"/>
      <c r="O341" s="80"/>
      <c r="P341" s="556"/>
      <c r="Q341" s="557"/>
      <c r="R341" s="557"/>
      <c r="S341" s="557"/>
      <c r="T341" s="557"/>
      <c r="U341" s="557"/>
      <c r="V341" s="39"/>
    </row>
    <row r="342" spans="1:22" ht="15.75" customHeight="1">
      <c r="A342" s="39"/>
      <c r="B342" s="39"/>
      <c r="C342" s="125"/>
      <c r="D342" s="125"/>
      <c r="E342" s="125"/>
      <c r="F342" s="125"/>
      <c r="G342" s="125"/>
      <c r="H342" s="125"/>
      <c r="I342" s="125"/>
      <c r="J342" s="125"/>
      <c r="K342" s="80"/>
      <c r="L342" s="80"/>
      <c r="M342" s="80"/>
      <c r="N342" s="80"/>
      <c r="O342" s="80"/>
      <c r="P342" s="556"/>
      <c r="Q342" s="557"/>
      <c r="R342" s="557"/>
      <c r="S342" s="557"/>
      <c r="T342" s="557"/>
      <c r="U342" s="557"/>
      <c r="V342" s="39"/>
    </row>
    <row r="343" spans="1:22" ht="15.75" customHeight="1">
      <c r="A343" s="39"/>
      <c r="B343" s="39"/>
      <c r="C343" s="125"/>
      <c r="D343" s="125"/>
      <c r="E343" s="125"/>
      <c r="F343" s="125"/>
      <c r="G343" s="125"/>
      <c r="H343" s="125"/>
      <c r="I343" s="125"/>
      <c r="J343" s="125"/>
      <c r="K343" s="80"/>
      <c r="L343" s="80"/>
      <c r="M343" s="80"/>
      <c r="N343" s="80"/>
      <c r="O343" s="80"/>
      <c r="P343" s="556"/>
      <c r="Q343" s="557"/>
      <c r="R343" s="557"/>
      <c r="S343" s="557"/>
      <c r="T343" s="557"/>
      <c r="U343" s="557"/>
      <c r="V343" s="39"/>
    </row>
    <row r="344" spans="1:22" ht="15.75" customHeight="1">
      <c r="A344" s="39"/>
      <c r="B344" s="39"/>
      <c r="C344" s="125"/>
      <c r="D344" s="125"/>
      <c r="E344" s="125"/>
      <c r="F344" s="125"/>
      <c r="G344" s="125"/>
      <c r="H344" s="125"/>
      <c r="I344" s="125"/>
      <c r="J344" s="125"/>
      <c r="K344" s="80"/>
      <c r="L344" s="80"/>
      <c r="M344" s="80"/>
      <c r="N344" s="80"/>
      <c r="O344" s="80"/>
      <c r="P344" s="556"/>
      <c r="Q344" s="557"/>
      <c r="R344" s="557"/>
      <c r="S344" s="557"/>
      <c r="T344" s="557"/>
      <c r="U344" s="557"/>
      <c r="V344" s="39"/>
    </row>
    <row r="345" spans="1:22" ht="15.75" customHeight="1">
      <c r="A345" s="39"/>
      <c r="B345" s="39"/>
      <c r="C345" s="125"/>
      <c r="D345" s="125"/>
      <c r="E345" s="125"/>
      <c r="F345" s="125"/>
      <c r="G345" s="125"/>
      <c r="H345" s="125"/>
      <c r="I345" s="125"/>
      <c r="J345" s="125"/>
      <c r="K345" s="80"/>
      <c r="L345" s="80"/>
      <c r="M345" s="80"/>
      <c r="N345" s="80"/>
      <c r="O345" s="80"/>
      <c r="P345" s="556"/>
      <c r="Q345" s="557"/>
      <c r="R345" s="557"/>
      <c r="S345" s="557"/>
      <c r="T345" s="557"/>
      <c r="U345" s="557"/>
      <c r="V345" s="39"/>
    </row>
    <row r="346" spans="1:22" ht="15.75" customHeight="1">
      <c r="A346" s="39"/>
      <c r="B346" s="39"/>
      <c r="C346" s="125"/>
      <c r="D346" s="125"/>
      <c r="E346" s="125"/>
      <c r="F346" s="125"/>
      <c r="G346" s="125"/>
      <c r="H346" s="125"/>
      <c r="I346" s="125"/>
      <c r="J346" s="125"/>
      <c r="K346" s="80"/>
      <c r="L346" s="80"/>
      <c r="M346" s="80"/>
      <c r="N346" s="80"/>
      <c r="O346" s="80"/>
      <c r="P346" s="556"/>
      <c r="Q346" s="557"/>
      <c r="R346" s="557"/>
      <c r="S346" s="557"/>
      <c r="T346" s="557"/>
      <c r="U346" s="557"/>
      <c r="V346" s="39"/>
    </row>
    <row r="347" spans="1:22" ht="15.75" customHeight="1">
      <c r="A347" s="39"/>
      <c r="B347" s="39"/>
      <c r="C347" s="125"/>
      <c r="D347" s="125"/>
      <c r="E347" s="125"/>
      <c r="F347" s="125"/>
      <c r="G347" s="125"/>
      <c r="H347" s="125"/>
      <c r="I347" s="125"/>
      <c r="J347" s="125"/>
      <c r="K347" s="80"/>
      <c r="L347" s="80"/>
      <c r="M347" s="80"/>
      <c r="N347" s="80"/>
      <c r="O347" s="80"/>
      <c r="P347" s="556"/>
      <c r="Q347" s="557"/>
      <c r="R347" s="557"/>
      <c r="S347" s="557"/>
      <c r="T347" s="557"/>
      <c r="U347" s="557"/>
      <c r="V347" s="39"/>
    </row>
    <row r="348" spans="1:22" ht="15.75" customHeight="1">
      <c r="A348" s="39"/>
      <c r="B348" s="39"/>
      <c r="C348" s="125"/>
      <c r="D348" s="125"/>
      <c r="E348" s="125"/>
      <c r="F348" s="125"/>
      <c r="G348" s="125"/>
      <c r="H348" s="125"/>
      <c r="I348" s="125"/>
      <c r="J348" s="125"/>
      <c r="K348" s="80"/>
      <c r="L348" s="80"/>
      <c r="M348" s="80"/>
      <c r="N348" s="80"/>
      <c r="O348" s="80"/>
      <c r="P348" s="556"/>
      <c r="Q348" s="557"/>
      <c r="R348" s="557"/>
      <c r="S348" s="557"/>
      <c r="T348" s="557"/>
      <c r="U348" s="557"/>
      <c r="V348" s="39"/>
    </row>
    <row r="349" spans="1:22" ht="15.75" customHeight="1">
      <c r="A349" s="39"/>
      <c r="B349" s="39"/>
      <c r="C349" s="125"/>
      <c r="D349" s="125"/>
      <c r="E349" s="125"/>
      <c r="F349" s="125"/>
      <c r="G349" s="125"/>
      <c r="H349" s="125"/>
      <c r="I349" s="125"/>
      <c r="J349" s="125"/>
      <c r="K349" s="80"/>
      <c r="L349" s="80"/>
      <c r="M349" s="80"/>
      <c r="N349" s="80"/>
      <c r="O349" s="80"/>
      <c r="P349" s="556"/>
      <c r="Q349" s="557"/>
      <c r="R349" s="557"/>
      <c r="S349" s="557"/>
      <c r="T349" s="557"/>
      <c r="U349" s="557"/>
      <c r="V349" s="39"/>
    </row>
    <row r="350" spans="1:22" ht="15.75" customHeight="1">
      <c r="A350" s="39"/>
      <c r="B350" s="39"/>
      <c r="C350" s="125"/>
      <c r="D350" s="125"/>
      <c r="E350" s="125"/>
      <c r="F350" s="125"/>
      <c r="G350" s="125"/>
      <c r="H350" s="125"/>
      <c r="I350" s="125"/>
      <c r="J350" s="125"/>
      <c r="K350" s="80"/>
      <c r="L350" s="80"/>
      <c r="M350" s="80"/>
      <c r="N350" s="80"/>
      <c r="O350" s="80"/>
      <c r="P350" s="556"/>
      <c r="Q350" s="557"/>
      <c r="R350" s="557"/>
      <c r="S350" s="557"/>
      <c r="T350" s="557"/>
      <c r="U350" s="557"/>
      <c r="V350" s="39"/>
    </row>
    <row r="351" spans="1:22" ht="15.75" customHeight="1">
      <c r="A351" s="39"/>
      <c r="B351" s="39"/>
      <c r="C351" s="125"/>
      <c r="D351" s="125"/>
      <c r="E351" s="125"/>
      <c r="F351" s="125"/>
      <c r="G351" s="125"/>
      <c r="H351" s="125"/>
      <c r="I351" s="125"/>
      <c r="J351" s="125"/>
      <c r="K351" s="80"/>
      <c r="L351" s="80"/>
      <c r="M351" s="80"/>
      <c r="N351" s="80"/>
      <c r="O351" s="80"/>
      <c r="P351" s="556"/>
      <c r="Q351" s="557"/>
      <c r="R351" s="557"/>
      <c r="S351" s="557"/>
      <c r="T351" s="557"/>
      <c r="U351" s="557"/>
      <c r="V351" s="39"/>
    </row>
    <row r="352" spans="1:22" ht="15.75" customHeight="1">
      <c r="A352" s="39"/>
      <c r="B352" s="39"/>
      <c r="C352" s="125"/>
      <c r="D352" s="125"/>
      <c r="E352" s="125"/>
      <c r="F352" s="125"/>
      <c r="G352" s="125"/>
      <c r="H352" s="125"/>
      <c r="I352" s="125"/>
      <c r="J352" s="125"/>
      <c r="K352" s="80"/>
      <c r="L352" s="80"/>
      <c r="M352" s="80"/>
      <c r="N352" s="80"/>
      <c r="O352" s="80"/>
      <c r="P352" s="556"/>
      <c r="Q352" s="557"/>
      <c r="R352" s="557"/>
      <c r="S352" s="557"/>
      <c r="T352" s="557"/>
      <c r="U352" s="557"/>
      <c r="V352" s="39"/>
    </row>
    <row r="353" spans="1:22" ht="15.75" customHeight="1">
      <c r="A353" s="39"/>
      <c r="B353" s="39"/>
      <c r="C353" s="125"/>
      <c r="D353" s="125"/>
      <c r="E353" s="125"/>
      <c r="F353" s="125"/>
      <c r="G353" s="125"/>
      <c r="H353" s="125"/>
      <c r="I353" s="125"/>
      <c r="J353" s="125"/>
      <c r="K353" s="80"/>
      <c r="L353" s="80"/>
      <c r="M353" s="80"/>
      <c r="N353" s="80"/>
      <c r="O353" s="80"/>
      <c r="P353" s="556"/>
      <c r="Q353" s="557"/>
      <c r="R353" s="557"/>
      <c r="S353" s="557"/>
      <c r="T353" s="557"/>
      <c r="U353" s="557"/>
      <c r="V353" s="39"/>
    </row>
    <row r="354" spans="1:22" ht="15.75" customHeight="1">
      <c r="A354" s="39"/>
      <c r="B354" s="39"/>
      <c r="C354" s="125"/>
      <c r="D354" s="125"/>
      <c r="E354" s="125"/>
      <c r="F354" s="125"/>
      <c r="G354" s="125"/>
      <c r="H354" s="125"/>
      <c r="I354" s="125"/>
      <c r="J354" s="125"/>
      <c r="K354" s="80"/>
      <c r="L354" s="80"/>
      <c r="M354" s="80"/>
      <c r="N354" s="80"/>
      <c r="O354" s="80"/>
      <c r="P354" s="556"/>
      <c r="Q354" s="557"/>
      <c r="R354" s="557"/>
      <c r="S354" s="557"/>
      <c r="T354" s="557"/>
      <c r="U354" s="557"/>
      <c r="V354" s="39"/>
    </row>
    <row r="355" spans="1:22" ht="15.75" customHeight="1">
      <c r="A355" s="39"/>
      <c r="B355" s="39"/>
      <c r="C355" s="125"/>
      <c r="D355" s="125"/>
      <c r="E355" s="125"/>
      <c r="F355" s="125"/>
      <c r="G355" s="125"/>
      <c r="H355" s="125"/>
      <c r="I355" s="125"/>
      <c r="J355" s="125"/>
      <c r="K355" s="80"/>
      <c r="L355" s="80"/>
      <c r="M355" s="80"/>
      <c r="N355" s="80"/>
      <c r="O355" s="80"/>
      <c r="P355" s="556"/>
      <c r="Q355" s="557"/>
      <c r="R355" s="557"/>
      <c r="S355" s="557"/>
      <c r="T355" s="557"/>
      <c r="U355" s="557"/>
      <c r="V355" s="39"/>
    </row>
    <row r="356" spans="1:22" ht="15.75" customHeight="1">
      <c r="A356" s="39"/>
      <c r="B356" s="39"/>
      <c r="C356" s="125"/>
      <c r="D356" s="125"/>
      <c r="E356" s="125"/>
      <c r="F356" s="125"/>
      <c r="G356" s="125"/>
      <c r="H356" s="125"/>
      <c r="I356" s="125"/>
      <c r="J356" s="125"/>
      <c r="K356" s="80"/>
      <c r="L356" s="80"/>
      <c r="M356" s="80"/>
      <c r="N356" s="80"/>
      <c r="O356" s="80"/>
      <c r="P356" s="556"/>
      <c r="Q356" s="557"/>
      <c r="R356" s="557"/>
      <c r="S356" s="557"/>
      <c r="T356" s="557"/>
      <c r="U356" s="557"/>
      <c r="V356" s="39"/>
    </row>
    <row r="357" spans="1:22" ht="15.75" customHeight="1">
      <c r="A357" s="39"/>
      <c r="B357" s="39"/>
      <c r="C357" s="125"/>
      <c r="D357" s="125"/>
      <c r="E357" s="125"/>
      <c r="F357" s="125"/>
      <c r="G357" s="125"/>
      <c r="H357" s="125"/>
      <c r="I357" s="125"/>
      <c r="J357" s="125"/>
      <c r="K357" s="80"/>
      <c r="L357" s="80"/>
      <c r="M357" s="80"/>
      <c r="N357" s="80"/>
      <c r="O357" s="80"/>
      <c r="P357" s="556"/>
      <c r="Q357" s="557"/>
      <c r="R357" s="557"/>
      <c r="S357" s="557"/>
      <c r="T357" s="557"/>
      <c r="U357" s="557"/>
      <c r="V357" s="39"/>
    </row>
    <row r="358" spans="1:22" ht="15.75" customHeight="1">
      <c r="A358" s="39"/>
      <c r="B358" s="39"/>
      <c r="C358" s="125"/>
      <c r="D358" s="125"/>
      <c r="E358" s="125"/>
      <c r="F358" s="125"/>
      <c r="G358" s="125"/>
      <c r="H358" s="125"/>
      <c r="I358" s="125"/>
      <c r="J358" s="125"/>
      <c r="K358" s="80"/>
      <c r="L358" s="80"/>
      <c r="M358" s="80"/>
      <c r="N358" s="80"/>
      <c r="O358" s="80"/>
      <c r="P358" s="556"/>
      <c r="Q358" s="557"/>
      <c r="R358" s="557"/>
      <c r="S358" s="557"/>
      <c r="T358" s="557"/>
      <c r="U358" s="557"/>
      <c r="V358" s="39"/>
    </row>
    <row r="359" spans="1:22" ht="15.75" customHeight="1">
      <c r="A359" s="39"/>
      <c r="B359" s="39"/>
      <c r="C359" s="125"/>
      <c r="D359" s="125"/>
      <c r="E359" s="125"/>
      <c r="F359" s="125"/>
      <c r="G359" s="125"/>
      <c r="H359" s="125"/>
      <c r="I359" s="125"/>
      <c r="J359" s="125"/>
      <c r="K359" s="80"/>
      <c r="L359" s="80"/>
      <c r="M359" s="80"/>
      <c r="N359" s="80"/>
      <c r="O359" s="80"/>
      <c r="P359" s="556"/>
      <c r="Q359" s="557"/>
      <c r="R359" s="557"/>
      <c r="S359" s="557"/>
      <c r="T359" s="557"/>
      <c r="U359" s="557"/>
      <c r="V359" s="39"/>
    </row>
    <row r="360" spans="1:22" ht="15.75" customHeight="1">
      <c r="A360" s="39"/>
      <c r="B360" s="39"/>
      <c r="C360" s="125"/>
      <c r="D360" s="125"/>
      <c r="E360" s="125"/>
      <c r="F360" s="125"/>
      <c r="G360" s="125"/>
      <c r="H360" s="125"/>
      <c r="I360" s="125"/>
      <c r="J360" s="125"/>
      <c r="K360" s="80"/>
      <c r="L360" s="80"/>
      <c r="M360" s="80"/>
      <c r="N360" s="80"/>
      <c r="O360" s="80"/>
      <c r="P360" s="556"/>
      <c r="Q360" s="557"/>
      <c r="R360" s="557"/>
      <c r="S360" s="557"/>
      <c r="T360" s="557"/>
      <c r="U360" s="557"/>
      <c r="V360" s="39"/>
    </row>
    <row r="361" spans="1:22" ht="15.75" customHeight="1">
      <c r="A361" s="39"/>
      <c r="B361" s="39"/>
      <c r="C361" s="125"/>
      <c r="D361" s="125"/>
      <c r="E361" s="125"/>
      <c r="F361" s="125"/>
      <c r="G361" s="125"/>
      <c r="H361" s="125"/>
      <c r="I361" s="125"/>
      <c r="J361" s="125"/>
      <c r="K361" s="80"/>
      <c r="L361" s="80"/>
      <c r="M361" s="80"/>
      <c r="N361" s="80"/>
      <c r="O361" s="80"/>
      <c r="P361" s="556"/>
      <c r="Q361" s="557"/>
      <c r="R361" s="557"/>
      <c r="S361" s="557"/>
      <c r="T361" s="557"/>
      <c r="U361" s="557"/>
      <c r="V361" s="39"/>
    </row>
    <row r="362" spans="1:22" ht="15.75" customHeight="1">
      <c r="A362" s="39"/>
      <c r="B362" s="39"/>
      <c r="C362" s="125"/>
      <c r="D362" s="125"/>
      <c r="E362" s="125"/>
      <c r="F362" s="125"/>
      <c r="G362" s="125"/>
      <c r="H362" s="125"/>
      <c r="I362" s="125"/>
      <c r="J362" s="125"/>
      <c r="K362" s="80"/>
      <c r="L362" s="80"/>
      <c r="M362" s="80"/>
      <c r="N362" s="80"/>
      <c r="O362" s="80"/>
      <c r="P362" s="556"/>
      <c r="Q362" s="557"/>
      <c r="R362" s="557"/>
      <c r="S362" s="557"/>
      <c r="T362" s="557"/>
      <c r="U362" s="557"/>
      <c r="V362" s="39"/>
    </row>
    <row r="363" spans="1:22" ht="15.75" customHeight="1">
      <c r="A363" s="39"/>
      <c r="B363" s="39"/>
      <c r="C363" s="125"/>
      <c r="D363" s="125"/>
      <c r="E363" s="125"/>
      <c r="F363" s="125"/>
      <c r="G363" s="125"/>
      <c r="H363" s="125"/>
      <c r="I363" s="125"/>
      <c r="J363" s="125"/>
      <c r="K363" s="80"/>
      <c r="L363" s="80"/>
      <c r="M363" s="80"/>
      <c r="N363" s="80"/>
      <c r="O363" s="80"/>
      <c r="P363" s="556"/>
      <c r="Q363" s="557"/>
      <c r="R363" s="557"/>
      <c r="S363" s="557"/>
      <c r="T363" s="557"/>
      <c r="U363" s="557"/>
      <c r="V363" s="39"/>
    </row>
    <row r="364" spans="1:22" ht="15.75" customHeight="1">
      <c r="A364" s="39"/>
      <c r="B364" s="39"/>
      <c r="C364" s="125"/>
      <c r="D364" s="125"/>
      <c r="E364" s="125"/>
      <c r="F364" s="125"/>
      <c r="G364" s="125"/>
      <c r="H364" s="125"/>
      <c r="I364" s="125"/>
      <c r="J364" s="125"/>
      <c r="K364" s="80"/>
      <c r="L364" s="80"/>
      <c r="M364" s="80"/>
      <c r="N364" s="80"/>
      <c r="O364" s="80"/>
      <c r="P364" s="556"/>
      <c r="Q364" s="557"/>
      <c r="R364" s="557"/>
      <c r="S364" s="557"/>
      <c r="T364" s="557"/>
      <c r="U364" s="557"/>
      <c r="V364" s="39"/>
    </row>
    <row r="365" spans="1:22" ht="15.75" customHeight="1">
      <c r="A365" s="39"/>
      <c r="B365" s="39"/>
      <c r="C365" s="125"/>
      <c r="D365" s="125"/>
      <c r="E365" s="125"/>
      <c r="F365" s="125"/>
      <c r="G365" s="125"/>
      <c r="H365" s="125"/>
      <c r="I365" s="125"/>
      <c r="J365" s="125"/>
      <c r="K365" s="80"/>
      <c r="L365" s="80"/>
      <c r="M365" s="80"/>
      <c r="N365" s="80"/>
      <c r="O365" s="80"/>
      <c r="P365" s="556"/>
      <c r="Q365" s="557"/>
      <c r="R365" s="557"/>
      <c r="S365" s="557"/>
      <c r="T365" s="557"/>
      <c r="U365" s="557"/>
      <c r="V365" s="39"/>
    </row>
    <row r="366" spans="1:22" ht="15.75" customHeight="1">
      <c r="A366" s="39"/>
      <c r="B366" s="39"/>
      <c r="C366" s="125"/>
      <c r="D366" s="125"/>
      <c r="E366" s="125"/>
      <c r="F366" s="125"/>
      <c r="G366" s="125"/>
      <c r="H366" s="125"/>
      <c r="I366" s="125"/>
      <c r="J366" s="125"/>
      <c r="K366" s="80"/>
      <c r="L366" s="80"/>
      <c r="M366" s="80"/>
      <c r="N366" s="80"/>
      <c r="O366" s="80"/>
      <c r="P366" s="556"/>
      <c r="Q366" s="557"/>
      <c r="R366" s="557"/>
      <c r="S366" s="557"/>
      <c r="T366" s="557"/>
      <c r="U366" s="557"/>
      <c r="V366" s="39"/>
    </row>
    <row r="367" spans="1:22" ht="15.75" customHeight="1">
      <c r="A367" s="39"/>
      <c r="B367" s="39"/>
      <c r="C367" s="125"/>
      <c r="D367" s="125"/>
      <c r="E367" s="125"/>
      <c r="F367" s="125"/>
      <c r="G367" s="125"/>
      <c r="H367" s="125"/>
      <c r="I367" s="125"/>
      <c r="J367" s="125"/>
      <c r="K367" s="80"/>
      <c r="L367" s="80"/>
      <c r="M367" s="80"/>
      <c r="N367" s="80"/>
      <c r="O367" s="80"/>
      <c r="P367" s="556"/>
      <c r="Q367" s="557"/>
      <c r="R367" s="557"/>
      <c r="S367" s="557"/>
      <c r="T367" s="557"/>
      <c r="U367" s="557"/>
      <c r="V367" s="39"/>
    </row>
    <row r="368" spans="1:22" ht="15.75" customHeight="1">
      <c r="A368" s="39"/>
      <c r="B368" s="39"/>
      <c r="C368" s="125"/>
      <c r="D368" s="125"/>
      <c r="E368" s="125"/>
      <c r="F368" s="125"/>
      <c r="G368" s="125"/>
      <c r="H368" s="125"/>
      <c r="I368" s="125"/>
      <c r="J368" s="125"/>
      <c r="K368" s="80"/>
      <c r="L368" s="80"/>
      <c r="M368" s="80"/>
      <c r="N368" s="80"/>
      <c r="O368" s="80"/>
      <c r="P368" s="556"/>
      <c r="Q368" s="557"/>
      <c r="R368" s="557"/>
      <c r="S368" s="557"/>
      <c r="T368" s="557"/>
      <c r="U368" s="557"/>
      <c r="V368" s="39"/>
    </row>
    <row r="369" spans="1:22" ht="15.75" customHeight="1">
      <c r="A369" s="39"/>
      <c r="B369" s="39"/>
      <c r="C369" s="125"/>
      <c r="D369" s="125"/>
      <c r="E369" s="125"/>
      <c r="F369" s="125"/>
      <c r="G369" s="125"/>
      <c r="H369" s="125"/>
      <c r="I369" s="125"/>
      <c r="J369" s="125"/>
      <c r="K369" s="80"/>
      <c r="L369" s="80"/>
      <c r="M369" s="80"/>
      <c r="N369" s="80"/>
      <c r="O369" s="80"/>
      <c r="P369" s="556"/>
      <c r="Q369" s="557"/>
      <c r="R369" s="557"/>
      <c r="S369" s="557"/>
      <c r="T369" s="557"/>
      <c r="U369" s="557"/>
      <c r="V369" s="39"/>
    </row>
    <row r="370" spans="1:22" ht="15.75" customHeight="1">
      <c r="A370" s="39"/>
      <c r="B370" s="39"/>
      <c r="C370" s="125"/>
      <c r="D370" s="125"/>
      <c r="E370" s="125"/>
      <c r="F370" s="125"/>
      <c r="G370" s="125"/>
      <c r="H370" s="125"/>
      <c r="I370" s="125"/>
      <c r="J370" s="125"/>
      <c r="K370" s="80"/>
      <c r="L370" s="80"/>
      <c r="M370" s="80"/>
      <c r="N370" s="80"/>
      <c r="O370" s="80"/>
      <c r="P370" s="556"/>
      <c r="Q370" s="557"/>
      <c r="R370" s="557"/>
      <c r="S370" s="557"/>
      <c r="T370" s="557"/>
      <c r="U370" s="557"/>
      <c r="V370" s="39"/>
    </row>
    <row r="371" spans="1:22" ht="15.75" customHeight="1">
      <c r="A371" s="39"/>
      <c r="B371" s="39"/>
      <c r="C371" s="125"/>
      <c r="D371" s="125"/>
      <c r="E371" s="125"/>
      <c r="F371" s="125"/>
      <c r="G371" s="125"/>
      <c r="H371" s="125"/>
      <c r="I371" s="125"/>
      <c r="J371" s="125"/>
      <c r="K371" s="80"/>
      <c r="L371" s="80"/>
      <c r="M371" s="80"/>
      <c r="N371" s="80"/>
      <c r="O371" s="80"/>
      <c r="P371" s="556"/>
      <c r="Q371" s="557"/>
      <c r="R371" s="557"/>
      <c r="S371" s="557"/>
      <c r="T371" s="557"/>
      <c r="U371" s="557"/>
      <c r="V371" s="39"/>
    </row>
    <row r="372" spans="1:22" ht="15.75" customHeight="1">
      <c r="A372" s="39"/>
      <c r="B372" s="39"/>
      <c r="C372" s="125"/>
      <c r="D372" s="125"/>
      <c r="E372" s="125"/>
      <c r="F372" s="125"/>
      <c r="G372" s="125"/>
      <c r="H372" s="125"/>
      <c r="I372" s="125"/>
      <c r="J372" s="125"/>
      <c r="K372" s="80"/>
      <c r="L372" s="80"/>
      <c r="M372" s="80"/>
      <c r="N372" s="80"/>
      <c r="O372" s="80"/>
      <c r="P372" s="556"/>
      <c r="Q372" s="557"/>
      <c r="R372" s="557"/>
      <c r="S372" s="557"/>
      <c r="T372" s="557"/>
      <c r="U372" s="557"/>
      <c r="V372" s="39"/>
    </row>
    <row r="373" spans="1:22" ht="15.75" customHeight="1">
      <c r="A373" s="39"/>
      <c r="B373" s="39"/>
      <c r="C373" s="125"/>
      <c r="D373" s="125"/>
      <c r="E373" s="125"/>
      <c r="F373" s="125"/>
      <c r="G373" s="125"/>
      <c r="H373" s="125"/>
      <c r="I373" s="125"/>
      <c r="J373" s="125"/>
      <c r="K373" s="80"/>
      <c r="L373" s="80"/>
      <c r="M373" s="80"/>
      <c r="N373" s="80"/>
      <c r="O373" s="80"/>
      <c r="P373" s="556"/>
      <c r="Q373" s="557"/>
      <c r="R373" s="557"/>
      <c r="S373" s="557"/>
      <c r="T373" s="557"/>
      <c r="U373" s="557"/>
      <c r="V373" s="39"/>
    </row>
    <row r="374" spans="1:22" ht="15.75" customHeight="1">
      <c r="A374" s="39"/>
      <c r="B374" s="39"/>
      <c r="C374" s="125"/>
      <c r="D374" s="125"/>
      <c r="E374" s="125"/>
      <c r="F374" s="125"/>
      <c r="G374" s="125"/>
      <c r="H374" s="125"/>
      <c r="I374" s="125"/>
      <c r="J374" s="125"/>
      <c r="K374" s="80"/>
      <c r="L374" s="80"/>
      <c r="M374" s="80"/>
      <c r="N374" s="80"/>
      <c r="O374" s="80"/>
      <c r="P374" s="556"/>
      <c r="Q374" s="557"/>
      <c r="R374" s="557"/>
      <c r="S374" s="557"/>
      <c r="T374" s="557"/>
      <c r="U374" s="557"/>
      <c r="V374" s="39"/>
    </row>
    <row r="375" spans="1:22" ht="15.75" customHeight="1">
      <c r="A375" s="39"/>
      <c r="B375" s="39"/>
      <c r="C375" s="125"/>
      <c r="D375" s="125"/>
      <c r="E375" s="125"/>
      <c r="F375" s="125"/>
      <c r="G375" s="125"/>
      <c r="H375" s="125"/>
      <c r="I375" s="125"/>
      <c r="J375" s="125"/>
      <c r="K375" s="80"/>
      <c r="L375" s="80"/>
      <c r="M375" s="80"/>
      <c r="N375" s="80"/>
      <c r="O375" s="80"/>
      <c r="P375" s="556"/>
      <c r="Q375" s="557"/>
      <c r="R375" s="557"/>
      <c r="S375" s="557"/>
      <c r="T375" s="557"/>
      <c r="U375" s="557"/>
      <c r="V375" s="39"/>
    </row>
    <row r="376" spans="1:22" ht="15.75" customHeight="1">
      <c r="A376" s="39"/>
      <c r="B376" s="39"/>
      <c r="C376" s="125"/>
      <c r="D376" s="125"/>
      <c r="E376" s="125"/>
      <c r="F376" s="125"/>
      <c r="G376" s="125"/>
      <c r="H376" s="125"/>
      <c r="I376" s="125"/>
      <c r="J376" s="125"/>
      <c r="K376" s="80"/>
      <c r="L376" s="80"/>
      <c r="M376" s="80"/>
      <c r="N376" s="80"/>
      <c r="O376" s="80"/>
      <c r="P376" s="556"/>
      <c r="Q376" s="557"/>
      <c r="R376" s="557"/>
      <c r="S376" s="557"/>
      <c r="T376" s="557"/>
      <c r="U376" s="557"/>
      <c r="V376" s="39"/>
    </row>
    <row r="377" spans="1:22" ht="15.75" customHeight="1">
      <c r="A377" s="39"/>
      <c r="B377" s="39"/>
      <c r="C377" s="125"/>
      <c r="D377" s="125"/>
      <c r="E377" s="125"/>
      <c r="F377" s="125"/>
      <c r="G377" s="125"/>
      <c r="H377" s="125"/>
      <c r="I377" s="125"/>
      <c r="J377" s="125"/>
      <c r="K377" s="80"/>
      <c r="L377" s="80"/>
      <c r="M377" s="80"/>
      <c r="N377" s="80"/>
      <c r="O377" s="80"/>
      <c r="P377" s="556"/>
      <c r="Q377" s="557"/>
      <c r="R377" s="557"/>
      <c r="S377" s="557"/>
      <c r="T377" s="557"/>
      <c r="U377" s="557"/>
      <c r="V377" s="39"/>
    </row>
    <row r="378" spans="1:22" ht="15.75" customHeight="1">
      <c r="A378" s="39"/>
      <c r="B378" s="39"/>
      <c r="C378" s="125"/>
      <c r="D378" s="125"/>
      <c r="E378" s="125"/>
      <c r="F378" s="125"/>
      <c r="G378" s="125"/>
      <c r="H378" s="125"/>
      <c r="I378" s="125"/>
      <c r="J378" s="125"/>
      <c r="K378" s="80"/>
      <c r="L378" s="80"/>
      <c r="M378" s="80"/>
      <c r="N378" s="80"/>
      <c r="O378" s="80"/>
      <c r="P378" s="556"/>
      <c r="Q378" s="557"/>
      <c r="R378" s="557"/>
      <c r="S378" s="557"/>
      <c r="T378" s="557"/>
      <c r="U378" s="557"/>
      <c r="V378" s="39"/>
    </row>
    <row r="379" spans="1:22" ht="15.75" customHeight="1">
      <c r="A379" s="39"/>
      <c r="B379" s="39"/>
      <c r="C379" s="125"/>
      <c r="D379" s="125"/>
      <c r="E379" s="125"/>
      <c r="F379" s="125"/>
      <c r="G379" s="125"/>
      <c r="H379" s="125"/>
      <c r="I379" s="125"/>
      <c r="J379" s="125"/>
      <c r="K379" s="80"/>
      <c r="L379" s="80"/>
      <c r="M379" s="80"/>
      <c r="N379" s="80"/>
      <c r="O379" s="80"/>
      <c r="P379" s="556"/>
      <c r="Q379" s="557"/>
      <c r="R379" s="557"/>
      <c r="S379" s="557"/>
      <c r="T379" s="557"/>
      <c r="U379" s="557"/>
      <c r="V379" s="39"/>
    </row>
    <row r="380" spans="1:22" ht="15.75" customHeight="1">
      <c r="A380" s="39"/>
      <c r="B380" s="39"/>
      <c r="C380" s="125"/>
      <c r="D380" s="125"/>
      <c r="E380" s="125"/>
      <c r="F380" s="125"/>
      <c r="G380" s="125"/>
      <c r="H380" s="125"/>
      <c r="I380" s="125"/>
      <c r="J380" s="125"/>
      <c r="K380" s="80"/>
      <c r="L380" s="80"/>
      <c r="M380" s="80"/>
      <c r="N380" s="80"/>
      <c r="O380" s="80"/>
      <c r="P380" s="556"/>
      <c r="Q380" s="557"/>
      <c r="R380" s="557"/>
      <c r="S380" s="557"/>
      <c r="T380" s="557"/>
      <c r="U380" s="557"/>
      <c r="V380" s="39"/>
    </row>
    <row r="381" spans="1:22" ht="15.75" customHeight="1">
      <c r="A381" s="39"/>
      <c r="B381" s="39"/>
      <c r="C381" s="125"/>
      <c r="D381" s="125"/>
      <c r="E381" s="125"/>
      <c r="F381" s="125"/>
      <c r="G381" s="125"/>
      <c r="H381" s="125"/>
      <c r="I381" s="125"/>
      <c r="J381" s="125"/>
      <c r="K381" s="80"/>
      <c r="L381" s="80"/>
      <c r="M381" s="80"/>
      <c r="N381" s="80"/>
      <c r="O381" s="80"/>
      <c r="P381" s="556"/>
      <c r="Q381" s="557"/>
      <c r="R381" s="557"/>
      <c r="S381" s="557"/>
      <c r="T381" s="557"/>
      <c r="U381" s="557"/>
      <c r="V381" s="39"/>
    </row>
    <row r="382" spans="1:22" ht="15.75" customHeight="1">
      <c r="A382" s="39"/>
      <c r="B382" s="39"/>
      <c r="C382" s="125"/>
      <c r="D382" s="125"/>
      <c r="E382" s="125"/>
      <c r="F382" s="125"/>
      <c r="G382" s="125"/>
      <c r="H382" s="125"/>
      <c r="I382" s="125"/>
      <c r="J382" s="125"/>
      <c r="K382" s="80"/>
      <c r="L382" s="80"/>
      <c r="M382" s="80"/>
      <c r="N382" s="80"/>
      <c r="O382" s="80"/>
      <c r="P382" s="556"/>
      <c r="Q382" s="557"/>
      <c r="R382" s="557"/>
      <c r="S382" s="557"/>
      <c r="T382" s="557"/>
      <c r="U382" s="557"/>
      <c r="V382" s="39"/>
    </row>
    <row r="383" spans="1:22" ht="15.75" customHeight="1">
      <c r="A383" s="39"/>
      <c r="B383" s="39"/>
      <c r="C383" s="39"/>
      <c r="D383" s="39"/>
      <c r="E383" s="39"/>
      <c r="F383" s="39"/>
      <c r="G383" s="39"/>
      <c r="H383" s="39"/>
      <c r="I383" s="39"/>
      <c r="J383" s="39"/>
      <c r="K383" s="80"/>
      <c r="L383" s="80"/>
      <c r="M383" s="80"/>
      <c r="N383" s="80"/>
      <c r="O383" s="80"/>
      <c r="P383" s="556"/>
      <c r="Q383" s="39"/>
      <c r="R383" s="39"/>
      <c r="S383" s="39"/>
      <c r="T383" s="39"/>
      <c r="U383" s="39"/>
      <c r="V383" s="39"/>
    </row>
    <row r="384" spans="1:22" ht="15.75" customHeight="1">
      <c r="A384" s="39"/>
      <c r="B384" s="39"/>
      <c r="C384" s="39"/>
      <c r="D384" s="39"/>
      <c r="E384" s="39"/>
      <c r="F384" s="39"/>
      <c r="G384" s="39"/>
      <c r="H384" s="39"/>
      <c r="I384" s="39"/>
      <c r="J384" s="39"/>
      <c r="K384" s="80"/>
      <c r="L384" s="80"/>
      <c r="M384" s="80"/>
      <c r="N384" s="80"/>
      <c r="O384" s="80"/>
      <c r="P384" s="556"/>
      <c r="Q384" s="39"/>
      <c r="R384" s="39"/>
      <c r="S384" s="39"/>
      <c r="T384" s="39"/>
      <c r="U384" s="39"/>
      <c r="V384" s="39"/>
    </row>
    <row r="385" spans="1:22" ht="15.75" customHeight="1">
      <c r="A385" s="39"/>
      <c r="B385" s="39"/>
      <c r="C385" s="39"/>
      <c r="D385" s="39"/>
      <c r="E385" s="39"/>
      <c r="F385" s="39"/>
      <c r="G385" s="39"/>
      <c r="H385" s="39"/>
      <c r="I385" s="39"/>
      <c r="J385" s="39"/>
      <c r="K385" s="80"/>
      <c r="L385" s="80"/>
      <c r="M385" s="80"/>
      <c r="N385" s="80"/>
      <c r="O385" s="80"/>
      <c r="P385" s="556"/>
      <c r="Q385" s="39"/>
      <c r="R385" s="39"/>
      <c r="S385" s="39"/>
      <c r="T385" s="39"/>
      <c r="U385" s="39"/>
      <c r="V385" s="39"/>
    </row>
    <row r="386" spans="1:22" ht="15.75" customHeight="1">
      <c r="A386" s="39"/>
      <c r="B386" s="39"/>
      <c r="C386" s="39"/>
      <c r="D386" s="39"/>
      <c r="E386" s="39"/>
      <c r="F386" s="39"/>
      <c r="G386" s="39"/>
      <c r="H386" s="39"/>
      <c r="I386" s="39"/>
      <c r="J386" s="39"/>
      <c r="K386" s="80"/>
      <c r="L386" s="80"/>
      <c r="M386" s="80"/>
      <c r="N386" s="80"/>
      <c r="O386" s="80"/>
      <c r="P386" s="556"/>
      <c r="Q386" s="39"/>
      <c r="R386" s="39"/>
      <c r="S386" s="39"/>
      <c r="T386" s="39"/>
      <c r="U386" s="39"/>
      <c r="V386" s="39"/>
    </row>
    <row r="387" spans="1:22" ht="15.75" customHeight="1">
      <c r="A387" s="39"/>
      <c r="B387" s="39"/>
      <c r="C387" s="39"/>
      <c r="D387" s="39"/>
      <c r="E387" s="39"/>
      <c r="F387" s="39"/>
      <c r="G387" s="39"/>
      <c r="H387" s="39"/>
      <c r="I387" s="39"/>
      <c r="J387" s="39"/>
      <c r="K387" s="80"/>
      <c r="L387" s="80"/>
      <c r="M387" s="80"/>
      <c r="N387" s="80"/>
      <c r="O387" s="80"/>
      <c r="P387" s="556"/>
      <c r="Q387" s="39"/>
      <c r="R387" s="39"/>
      <c r="S387" s="39"/>
      <c r="T387" s="39"/>
      <c r="U387" s="39"/>
      <c r="V387" s="39"/>
    </row>
    <row r="388" spans="1:22" ht="15.75" customHeight="1">
      <c r="A388" s="39"/>
      <c r="B388" s="39"/>
      <c r="C388" s="39"/>
      <c r="D388" s="39"/>
      <c r="E388" s="39"/>
      <c r="F388" s="39"/>
      <c r="G388" s="39"/>
      <c r="H388" s="39"/>
      <c r="I388" s="39"/>
      <c r="J388" s="39"/>
      <c r="K388" s="80"/>
      <c r="L388" s="80"/>
      <c r="M388" s="80"/>
      <c r="N388" s="80"/>
      <c r="O388" s="80"/>
      <c r="P388" s="556"/>
      <c r="Q388" s="39"/>
      <c r="R388" s="39"/>
      <c r="S388" s="39"/>
      <c r="T388" s="39"/>
      <c r="U388" s="39"/>
      <c r="V388" s="39"/>
    </row>
    <row r="389" spans="1:22" ht="15.75" customHeight="1">
      <c r="A389" s="39"/>
      <c r="B389" s="39"/>
      <c r="C389" s="39"/>
      <c r="D389" s="39"/>
      <c r="E389" s="39"/>
      <c r="F389" s="39"/>
      <c r="G389" s="39"/>
      <c r="H389" s="39"/>
      <c r="I389" s="39"/>
      <c r="J389" s="39"/>
      <c r="K389" s="80"/>
      <c r="L389" s="80"/>
      <c r="M389" s="80"/>
      <c r="N389" s="80"/>
      <c r="O389" s="80"/>
      <c r="P389" s="556"/>
      <c r="Q389" s="39"/>
      <c r="R389" s="39"/>
      <c r="S389" s="39"/>
      <c r="T389" s="39"/>
      <c r="U389" s="39"/>
      <c r="V389" s="39"/>
    </row>
    <row r="390" spans="1:22" ht="15.75" customHeight="1">
      <c r="A390" s="39"/>
      <c r="B390" s="39"/>
      <c r="C390" s="39"/>
      <c r="D390" s="39"/>
      <c r="E390" s="39"/>
      <c r="F390" s="39"/>
      <c r="G390" s="39"/>
      <c r="H390" s="39"/>
      <c r="I390" s="39"/>
      <c r="J390" s="39"/>
      <c r="K390" s="80"/>
      <c r="L390" s="80"/>
      <c r="M390" s="80"/>
      <c r="N390" s="80"/>
      <c r="O390" s="80"/>
      <c r="P390" s="556"/>
      <c r="Q390" s="39"/>
      <c r="R390" s="39"/>
      <c r="S390" s="39"/>
      <c r="T390" s="39"/>
      <c r="U390" s="39"/>
      <c r="V390" s="39"/>
    </row>
    <row r="391" spans="1:22" ht="15.75" customHeight="1">
      <c r="A391" s="39"/>
      <c r="B391" s="39"/>
      <c r="C391" s="39"/>
      <c r="D391" s="39"/>
      <c r="E391" s="39"/>
      <c r="F391" s="39"/>
      <c r="G391" s="39"/>
      <c r="H391" s="39"/>
      <c r="I391" s="39"/>
      <c r="J391" s="39"/>
      <c r="K391" s="80"/>
      <c r="L391" s="80"/>
      <c r="M391" s="80"/>
      <c r="N391" s="80"/>
      <c r="O391" s="80"/>
      <c r="P391" s="556"/>
      <c r="Q391" s="39"/>
      <c r="R391" s="39"/>
      <c r="S391" s="39"/>
      <c r="T391" s="39"/>
      <c r="U391" s="39"/>
      <c r="V391" s="39"/>
    </row>
    <row r="392" spans="1:22" ht="15.75" customHeight="1">
      <c r="A392" s="39"/>
      <c r="B392" s="39"/>
      <c r="C392" s="39"/>
      <c r="D392" s="39"/>
      <c r="E392" s="39"/>
      <c r="F392" s="39"/>
      <c r="G392" s="39"/>
      <c r="H392" s="39"/>
      <c r="I392" s="39"/>
      <c r="J392" s="39"/>
      <c r="K392" s="80"/>
      <c r="L392" s="80"/>
      <c r="M392" s="80"/>
      <c r="N392" s="80"/>
      <c r="O392" s="80"/>
      <c r="P392" s="556"/>
      <c r="Q392" s="39"/>
      <c r="R392" s="39"/>
      <c r="S392" s="39"/>
      <c r="T392" s="39"/>
      <c r="U392" s="39"/>
      <c r="V392" s="39"/>
    </row>
    <row r="393" spans="1:22" ht="15.75" customHeight="1">
      <c r="A393" s="39"/>
      <c r="B393" s="39"/>
      <c r="C393" s="39"/>
      <c r="D393" s="39"/>
      <c r="E393" s="39"/>
      <c r="F393" s="39"/>
      <c r="G393" s="39"/>
      <c r="H393" s="39"/>
      <c r="I393" s="39"/>
      <c r="J393" s="39"/>
      <c r="K393" s="80"/>
      <c r="L393" s="80"/>
      <c r="M393" s="80"/>
      <c r="N393" s="80"/>
      <c r="O393" s="80"/>
      <c r="P393" s="556"/>
      <c r="Q393" s="39"/>
      <c r="R393" s="39"/>
      <c r="S393" s="39"/>
      <c r="T393" s="39"/>
      <c r="U393" s="39"/>
      <c r="V393" s="39"/>
    </row>
    <row r="394" spans="1:22" ht="15.75" customHeight="1">
      <c r="A394" s="39"/>
      <c r="B394" s="39"/>
      <c r="C394" s="39"/>
      <c r="D394" s="39"/>
      <c r="E394" s="39"/>
      <c r="F394" s="39"/>
      <c r="G394" s="39"/>
      <c r="H394" s="39"/>
      <c r="I394" s="39"/>
      <c r="J394" s="39"/>
      <c r="K394" s="80"/>
      <c r="L394" s="80"/>
      <c r="M394" s="80"/>
      <c r="N394" s="80"/>
      <c r="O394" s="80"/>
      <c r="P394" s="556"/>
      <c r="Q394" s="39"/>
      <c r="R394" s="39"/>
      <c r="S394" s="39"/>
      <c r="T394" s="39"/>
      <c r="U394" s="39"/>
      <c r="V394" s="39"/>
    </row>
    <row r="395" spans="1:22" ht="15.75" customHeight="1">
      <c r="A395" s="39"/>
      <c r="B395" s="39"/>
      <c r="C395" s="39"/>
      <c r="D395" s="39"/>
      <c r="E395" s="39"/>
      <c r="F395" s="39"/>
      <c r="G395" s="39"/>
      <c r="H395" s="39"/>
      <c r="I395" s="39"/>
      <c r="J395" s="39"/>
      <c r="K395" s="80"/>
      <c r="L395" s="80"/>
      <c r="M395" s="80"/>
      <c r="N395" s="80"/>
      <c r="O395" s="80"/>
      <c r="P395" s="556"/>
      <c r="Q395" s="39"/>
      <c r="R395" s="39"/>
      <c r="S395" s="39"/>
      <c r="T395" s="39"/>
      <c r="U395" s="39"/>
      <c r="V395" s="39"/>
    </row>
    <row r="396" spans="1:22" ht="15.75" customHeight="1">
      <c r="A396" s="39"/>
      <c r="B396" s="39"/>
      <c r="C396" s="39"/>
      <c r="D396" s="39"/>
      <c r="E396" s="39"/>
      <c r="F396" s="39"/>
      <c r="G396" s="39"/>
      <c r="H396" s="39"/>
      <c r="I396" s="39"/>
      <c r="J396" s="39"/>
      <c r="K396" s="80"/>
      <c r="L396" s="80"/>
      <c r="M396" s="80"/>
      <c r="N396" s="80"/>
      <c r="O396" s="80"/>
      <c r="P396" s="556"/>
      <c r="Q396" s="39"/>
      <c r="R396" s="39"/>
      <c r="S396" s="39"/>
      <c r="T396" s="39"/>
      <c r="U396" s="39"/>
      <c r="V396" s="39"/>
    </row>
    <row r="397" spans="1:22" ht="15.75" customHeight="1">
      <c r="A397" s="39"/>
      <c r="B397" s="39"/>
      <c r="C397" s="39"/>
      <c r="D397" s="39"/>
      <c r="E397" s="39"/>
      <c r="F397" s="39"/>
      <c r="G397" s="39"/>
      <c r="H397" s="39"/>
      <c r="I397" s="39"/>
      <c r="J397" s="39"/>
      <c r="K397" s="80"/>
      <c r="L397" s="80"/>
      <c r="M397" s="80"/>
      <c r="N397" s="80"/>
      <c r="O397" s="80"/>
      <c r="P397" s="556"/>
      <c r="Q397" s="39"/>
      <c r="R397" s="39"/>
      <c r="S397" s="39"/>
      <c r="T397" s="39"/>
      <c r="U397" s="39"/>
      <c r="V397" s="39"/>
    </row>
    <row r="398" spans="1:22" ht="15.75" customHeight="1">
      <c r="A398" s="39"/>
      <c r="B398" s="39"/>
      <c r="C398" s="39"/>
      <c r="D398" s="39"/>
      <c r="E398" s="39"/>
      <c r="F398" s="39"/>
      <c r="G398" s="39"/>
      <c r="H398" s="39"/>
      <c r="I398" s="39"/>
      <c r="J398" s="39"/>
      <c r="K398" s="80"/>
      <c r="L398" s="80"/>
      <c r="M398" s="80"/>
      <c r="N398" s="80"/>
      <c r="O398" s="80"/>
      <c r="P398" s="556"/>
      <c r="Q398" s="39"/>
      <c r="R398" s="39"/>
      <c r="S398" s="39"/>
      <c r="T398" s="39"/>
      <c r="U398" s="39"/>
      <c r="V398" s="39"/>
    </row>
    <row r="399" spans="1:22" ht="15.75" customHeight="1">
      <c r="A399" s="39"/>
      <c r="B399" s="39"/>
      <c r="C399" s="39"/>
      <c r="D399" s="39"/>
      <c r="E399" s="39"/>
      <c r="F399" s="39"/>
      <c r="G399" s="39"/>
      <c r="H399" s="39"/>
      <c r="I399" s="39"/>
      <c r="J399" s="39"/>
      <c r="K399" s="80"/>
      <c r="L399" s="80"/>
      <c r="M399" s="80"/>
      <c r="N399" s="80"/>
      <c r="O399" s="80"/>
      <c r="P399" s="556"/>
      <c r="Q399" s="39"/>
      <c r="R399" s="39"/>
      <c r="S399" s="39"/>
      <c r="T399" s="39"/>
      <c r="U399" s="39"/>
      <c r="V399" s="39"/>
    </row>
    <row r="400" spans="1:22" ht="15.75" customHeight="1">
      <c r="A400" s="39"/>
      <c r="B400" s="39"/>
      <c r="C400" s="39"/>
      <c r="D400" s="39"/>
      <c r="E400" s="39"/>
      <c r="F400" s="39"/>
      <c r="G400" s="39"/>
      <c r="H400" s="39"/>
      <c r="I400" s="39"/>
      <c r="J400" s="39"/>
      <c r="K400" s="80"/>
      <c r="L400" s="80"/>
      <c r="M400" s="80"/>
      <c r="N400" s="80"/>
      <c r="O400" s="80"/>
      <c r="P400" s="556"/>
      <c r="Q400" s="39"/>
      <c r="R400" s="39"/>
      <c r="S400" s="39"/>
      <c r="T400" s="39"/>
      <c r="U400" s="39"/>
      <c r="V400" s="39"/>
    </row>
    <row r="401" spans="1:22" ht="15.75" customHeight="1">
      <c r="A401" s="39"/>
      <c r="B401" s="39"/>
      <c r="C401" s="39"/>
      <c r="D401" s="39"/>
      <c r="E401" s="39"/>
      <c r="F401" s="39"/>
      <c r="G401" s="39"/>
      <c r="H401" s="39"/>
      <c r="I401" s="39"/>
      <c r="J401" s="39"/>
      <c r="K401" s="80"/>
      <c r="L401" s="80"/>
      <c r="M401" s="80"/>
      <c r="N401" s="80"/>
      <c r="O401" s="80"/>
      <c r="P401" s="556"/>
      <c r="Q401" s="39"/>
      <c r="R401" s="39"/>
      <c r="S401" s="39"/>
      <c r="T401" s="39"/>
      <c r="U401" s="39"/>
      <c r="V401" s="39"/>
    </row>
    <row r="402" spans="1:22" ht="15.75" customHeight="1">
      <c r="A402" s="39"/>
      <c r="B402" s="39"/>
      <c r="C402" s="39"/>
      <c r="D402" s="39"/>
      <c r="E402" s="39"/>
      <c r="F402" s="39"/>
      <c r="G402" s="39"/>
      <c r="H402" s="39"/>
      <c r="I402" s="39"/>
      <c r="J402" s="39"/>
      <c r="K402" s="80"/>
      <c r="L402" s="80"/>
      <c r="M402" s="80"/>
      <c r="N402" s="80"/>
      <c r="O402" s="80"/>
      <c r="P402" s="556"/>
      <c r="Q402" s="39"/>
      <c r="R402" s="39"/>
      <c r="S402" s="39"/>
      <c r="T402" s="39"/>
      <c r="U402" s="39"/>
      <c r="V402" s="39"/>
    </row>
    <row r="403" spans="1:22" ht="15.75" customHeight="1">
      <c r="A403" s="39"/>
      <c r="B403" s="39"/>
      <c r="C403" s="39"/>
      <c r="D403" s="39"/>
      <c r="E403" s="39"/>
      <c r="F403" s="39"/>
      <c r="G403" s="39"/>
      <c r="H403" s="39"/>
      <c r="I403" s="39"/>
      <c r="J403" s="39"/>
      <c r="K403" s="80"/>
      <c r="L403" s="80"/>
      <c r="M403" s="80"/>
      <c r="N403" s="80"/>
      <c r="O403" s="80"/>
      <c r="P403" s="556"/>
      <c r="Q403" s="39"/>
      <c r="R403" s="39"/>
      <c r="S403" s="39"/>
      <c r="T403" s="39"/>
      <c r="U403" s="39"/>
      <c r="V403" s="39"/>
    </row>
    <row r="404" spans="1:22" ht="15.75" customHeight="1">
      <c r="A404" s="39"/>
      <c r="B404" s="39"/>
      <c r="C404" s="39"/>
      <c r="D404" s="39"/>
      <c r="E404" s="39"/>
      <c r="F404" s="39"/>
      <c r="G404" s="39"/>
      <c r="H404" s="39"/>
      <c r="I404" s="39"/>
      <c r="J404" s="39"/>
      <c r="K404" s="80"/>
      <c r="L404" s="80"/>
      <c r="M404" s="80"/>
      <c r="N404" s="80"/>
      <c r="O404" s="80"/>
      <c r="P404" s="556"/>
      <c r="Q404" s="39"/>
      <c r="R404" s="39"/>
      <c r="S404" s="39"/>
      <c r="T404" s="39"/>
      <c r="U404" s="39"/>
      <c r="V404" s="39"/>
    </row>
    <row r="405" spans="1:22" ht="15.75" customHeight="1">
      <c r="A405" s="39"/>
      <c r="B405" s="39"/>
      <c r="C405" s="39"/>
      <c r="D405" s="39"/>
      <c r="E405" s="39"/>
      <c r="F405" s="39"/>
      <c r="G405" s="39"/>
      <c r="H405" s="39"/>
      <c r="I405" s="39"/>
      <c r="J405" s="39"/>
      <c r="K405" s="80"/>
      <c r="L405" s="80"/>
      <c r="M405" s="80"/>
      <c r="N405" s="80"/>
      <c r="O405" s="80"/>
      <c r="P405" s="556"/>
      <c r="Q405" s="39"/>
      <c r="R405" s="39"/>
      <c r="S405" s="39"/>
      <c r="T405" s="39"/>
      <c r="U405" s="39"/>
      <c r="V405" s="39"/>
    </row>
    <row r="406" spans="1:22" ht="15.75" customHeight="1">
      <c r="A406" s="39"/>
      <c r="B406" s="39"/>
      <c r="C406" s="39"/>
      <c r="D406" s="39"/>
      <c r="E406" s="39"/>
      <c r="F406" s="39"/>
      <c r="G406" s="39"/>
      <c r="H406" s="39"/>
      <c r="I406" s="39"/>
      <c r="J406" s="39"/>
      <c r="K406" s="80"/>
      <c r="L406" s="80"/>
      <c r="M406" s="80"/>
      <c r="N406" s="80"/>
      <c r="O406" s="80"/>
      <c r="P406" s="556"/>
      <c r="Q406" s="39"/>
      <c r="R406" s="39"/>
      <c r="S406" s="39"/>
      <c r="T406" s="39"/>
      <c r="U406" s="39"/>
      <c r="V406" s="39"/>
    </row>
    <row r="407" spans="1:22" ht="15.75" customHeight="1">
      <c r="A407" s="39"/>
      <c r="B407" s="39"/>
      <c r="C407" s="39"/>
      <c r="D407" s="39"/>
      <c r="E407" s="39"/>
      <c r="F407" s="39"/>
      <c r="G407" s="39"/>
      <c r="H407" s="39"/>
      <c r="I407" s="39"/>
      <c r="J407" s="39"/>
      <c r="K407" s="80"/>
      <c r="L407" s="80"/>
      <c r="M407" s="80"/>
      <c r="N407" s="80"/>
      <c r="O407" s="80"/>
      <c r="P407" s="556"/>
      <c r="Q407" s="39"/>
      <c r="R407" s="39"/>
      <c r="S407" s="39"/>
      <c r="T407" s="39"/>
      <c r="U407" s="39"/>
      <c r="V407" s="39"/>
    </row>
    <row r="408" spans="1:22" ht="15.75" customHeight="1">
      <c r="A408" s="39"/>
      <c r="B408" s="39"/>
      <c r="C408" s="39"/>
      <c r="D408" s="39"/>
      <c r="E408" s="39"/>
      <c r="F408" s="39"/>
      <c r="G408" s="39"/>
      <c r="H408" s="39"/>
      <c r="I408" s="39"/>
      <c r="J408" s="39"/>
      <c r="K408" s="80"/>
      <c r="L408" s="80"/>
      <c r="M408" s="80"/>
      <c r="N408" s="80"/>
      <c r="O408" s="80"/>
      <c r="P408" s="556"/>
      <c r="Q408" s="39"/>
      <c r="R408" s="39"/>
      <c r="S408" s="39"/>
      <c r="T408" s="39"/>
      <c r="U408" s="39"/>
      <c r="V408" s="39"/>
    </row>
    <row r="409" spans="1:22" ht="15.75" customHeight="1">
      <c r="A409" s="39"/>
      <c r="B409" s="39"/>
      <c r="C409" s="39"/>
      <c r="D409" s="39"/>
      <c r="E409" s="39"/>
      <c r="F409" s="39"/>
      <c r="G409" s="39"/>
      <c r="H409" s="39"/>
      <c r="I409" s="39"/>
      <c r="J409" s="39"/>
      <c r="K409" s="80"/>
      <c r="L409" s="80"/>
      <c r="M409" s="80"/>
      <c r="N409" s="80"/>
      <c r="O409" s="80"/>
      <c r="P409" s="556"/>
      <c r="Q409" s="39"/>
      <c r="R409" s="39"/>
      <c r="S409" s="39"/>
      <c r="T409" s="39"/>
      <c r="U409" s="39"/>
      <c r="V409" s="39"/>
    </row>
    <row r="410" spans="1:22" ht="15.75" customHeight="1">
      <c r="A410" s="39"/>
      <c r="B410" s="39"/>
      <c r="C410" s="39"/>
      <c r="D410" s="39"/>
      <c r="E410" s="39"/>
      <c r="F410" s="39"/>
      <c r="G410" s="39"/>
      <c r="H410" s="39"/>
      <c r="I410" s="39"/>
      <c r="J410" s="39"/>
      <c r="K410" s="80"/>
      <c r="L410" s="80"/>
      <c r="M410" s="80"/>
      <c r="N410" s="80"/>
      <c r="O410" s="80"/>
      <c r="P410" s="556"/>
      <c r="Q410" s="39"/>
      <c r="R410" s="39"/>
      <c r="S410" s="39"/>
      <c r="T410" s="39"/>
      <c r="U410" s="39"/>
      <c r="V410" s="39"/>
    </row>
    <row r="411" spans="1:22" ht="15.75" customHeight="1">
      <c r="A411" s="39"/>
      <c r="B411" s="39"/>
      <c r="C411" s="39"/>
      <c r="D411" s="39"/>
      <c r="E411" s="39"/>
      <c r="F411" s="39"/>
      <c r="G411" s="39"/>
      <c r="H411" s="39"/>
      <c r="I411" s="39"/>
      <c r="J411" s="39"/>
      <c r="K411" s="80"/>
      <c r="L411" s="80"/>
      <c r="M411" s="80"/>
      <c r="N411" s="80"/>
      <c r="O411" s="80"/>
      <c r="P411" s="556"/>
      <c r="Q411" s="39"/>
      <c r="R411" s="39"/>
      <c r="S411" s="39"/>
      <c r="T411" s="39"/>
      <c r="U411" s="39"/>
      <c r="V411" s="39"/>
    </row>
    <row r="412" spans="1:22" ht="15.75" customHeight="1">
      <c r="A412" s="39"/>
      <c r="B412" s="39"/>
      <c r="C412" s="39"/>
      <c r="D412" s="39"/>
      <c r="E412" s="39"/>
      <c r="F412" s="39"/>
      <c r="G412" s="39"/>
      <c r="H412" s="39"/>
      <c r="I412" s="39"/>
      <c r="J412" s="39"/>
      <c r="K412" s="80"/>
      <c r="L412" s="80"/>
      <c r="M412" s="80"/>
      <c r="N412" s="80"/>
      <c r="O412" s="80"/>
      <c r="P412" s="556"/>
      <c r="Q412" s="39"/>
      <c r="R412" s="39"/>
      <c r="S412" s="39"/>
      <c r="T412" s="39"/>
      <c r="U412" s="39"/>
      <c r="V412" s="39"/>
    </row>
    <row r="413" spans="1:22" ht="15.75" customHeight="1">
      <c r="A413" s="39"/>
      <c r="B413" s="39"/>
      <c r="C413" s="39"/>
      <c r="D413" s="39"/>
      <c r="E413" s="39"/>
      <c r="F413" s="39"/>
      <c r="G413" s="39"/>
      <c r="H413" s="39"/>
      <c r="I413" s="39"/>
      <c r="J413" s="39"/>
      <c r="K413" s="80"/>
      <c r="L413" s="80"/>
      <c r="M413" s="80"/>
      <c r="N413" s="80"/>
      <c r="O413" s="80"/>
      <c r="P413" s="556"/>
      <c r="Q413" s="39"/>
      <c r="R413" s="39"/>
      <c r="S413" s="39"/>
      <c r="T413" s="39"/>
      <c r="U413" s="39"/>
      <c r="V413" s="39"/>
    </row>
    <row r="414" spans="1:22" ht="15.75" customHeight="1">
      <c r="A414" s="39"/>
      <c r="B414" s="39"/>
      <c r="C414" s="39"/>
      <c r="D414" s="39"/>
      <c r="E414" s="39"/>
      <c r="F414" s="39"/>
      <c r="G414" s="39"/>
      <c r="H414" s="39"/>
      <c r="I414" s="39"/>
      <c r="J414" s="39"/>
      <c r="K414" s="80"/>
      <c r="L414" s="80"/>
      <c r="M414" s="80"/>
      <c r="N414" s="80"/>
      <c r="O414" s="80"/>
      <c r="P414" s="556"/>
      <c r="Q414" s="39"/>
      <c r="R414" s="39"/>
      <c r="S414" s="39"/>
      <c r="T414" s="39"/>
      <c r="U414" s="39"/>
      <c r="V414" s="39"/>
    </row>
    <row r="415" spans="1:22" ht="15.75" customHeight="1">
      <c r="A415" s="39"/>
      <c r="B415" s="39"/>
      <c r="C415" s="39"/>
      <c r="D415" s="39"/>
      <c r="E415" s="39"/>
      <c r="F415" s="39"/>
      <c r="G415" s="39"/>
      <c r="H415" s="39"/>
      <c r="I415" s="39"/>
      <c r="J415" s="39"/>
      <c r="K415" s="80"/>
      <c r="L415" s="80"/>
      <c r="M415" s="80"/>
      <c r="N415" s="80"/>
      <c r="O415" s="80"/>
      <c r="P415" s="556"/>
      <c r="Q415" s="39"/>
      <c r="R415" s="39"/>
      <c r="S415" s="39"/>
      <c r="T415" s="39"/>
      <c r="U415" s="39"/>
      <c r="V415" s="39"/>
    </row>
    <row r="416" spans="1:22" ht="15.75" customHeight="1">
      <c r="A416" s="39"/>
      <c r="B416" s="39"/>
      <c r="C416" s="39"/>
      <c r="D416" s="39"/>
      <c r="E416" s="39"/>
      <c r="F416" s="39"/>
      <c r="G416" s="39"/>
      <c r="H416" s="39"/>
      <c r="I416" s="39"/>
      <c r="J416" s="39"/>
      <c r="K416" s="80"/>
      <c r="L416" s="80"/>
      <c r="M416" s="80"/>
      <c r="N416" s="80"/>
      <c r="O416" s="80"/>
      <c r="P416" s="556"/>
      <c r="Q416" s="39"/>
      <c r="R416" s="39"/>
      <c r="S416" s="39"/>
      <c r="T416" s="39"/>
      <c r="U416" s="39"/>
      <c r="V416" s="39"/>
    </row>
    <row r="417" spans="1:22" ht="15.75" customHeight="1">
      <c r="A417" s="39"/>
      <c r="B417" s="39"/>
      <c r="C417" s="39"/>
      <c r="D417" s="39"/>
      <c r="E417" s="39"/>
      <c r="F417" s="39"/>
      <c r="G417" s="39"/>
      <c r="H417" s="39"/>
      <c r="I417" s="39"/>
      <c r="J417" s="39"/>
      <c r="K417" s="80"/>
      <c r="L417" s="80"/>
      <c r="M417" s="80"/>
      <c r="N417" s="80"/>
      <c r="O417" s="80"/>
      <c r="P417" s="556"/>
      <c r="Q417" s="39"/>
      <c r="R417" s="39"/>
      <c r="S417" s="39"/>
      <c r="T417" s="39"/>
      <c r="U417" s="39"/>
      <c r="V417" s="39"/>
    </row>
    <row r="418" spans="1:22" ht="15.75" customHeight="1">
      <c r="A418" s="39"/>
      <c r="B418" s="39"/>
      <c r="C418" s="39"/>
      <c r="D418" s="39"/>
      <c r="E418" s="39"/>
      <c r="F418" s="39"/>
      <c r="G418" s="39"/>
      <c r="H418" s="39"/>
      <c r="I418" s="39"/>
      <c r="J418" s="39"/>
      <c r="K418" s="80"/>
      <c r="L418" s="80"/>
      <c r="M418" s="80"/>
      <c r="N418" s="80"/>
      <c r="O418" s="80"/>
      <c r="P418" s="556"/>
      <c r="Q418" s="39"/>
      <c r="R418" s="39"/>
      <c r="S418" s="39"/>
      <c r="T418" s="39"/>
      <c r="U418" s="39"/>
      <c r="V418" s="39"/>
    </row>
    <row r="419" spans="1:22" ht="15.75" customHeight="1">
      <c r="A419" s="39"/>
      <c r="B419" s="39"/>
      <c r="C419" s="39"/>
      <c r="D419" s="39"/>
      <c r="E419" s="39"/>
      <c r="F419" s="39"/>
      <c r="G419" s="39"/>
      <c r="H419" s="39"/>
      <c r="I419" s="39"/>
      <c r="J419" s="39"/>
      <c r="K419" s="80"/>
      <c r="L419" s="80"/>
      <c r="M419" s="80"/>
      <c r="N419" s="80"/>
      <c r="O419" s="80"/>
      <c r="P419" s="556"/>
      <c r="Q419" s="39"/>
      <c r="R419" s="39"/>
      <c r="S419" s="39"/>
      <c r="T419" s="39"/>
      <c r="U419" s="39"/>
      <c r="V419" s="39"/>
    </row>
    <row r="420" spans="1:22" ht="15.75" customHeight="1">
      <c r="A420" s="39"/>
      <c r="B420" s="39"/>
      <c r="C420" s="39"/>
      <c r="D420" s="39"/>
      <c r="E420" s="39"/>
      <c r="F420" s="39"/>
      <c r="G420" s="39"/>
      <c r="H420" s="39"/>
      <c r="I420" s="39"/>
      <c r="J420" s="39"/>
      <c r="K420" s="80"/>
      <c r="L420" s="80"/>
      <c r="M420" s="80"/>
      <c r="N420" s="80"/>
      <c r="O420" s="80"/>
      <c r="P420" s="556"/>
      <c r="Q420" s="39"/>
      <c r="R420" s="39"/>
      <c r="S420" s="39"/>
      <c r="T420" s="39"/>
      <c r="U420" s="39"/>
      <c r="V420" s="39"/>
    </row>
    <row r="421" spans="1:22" ht="15.75" customHeight="1">
      <c r="A421" s="39"/>
      <c r="B421" s="39"/>
      <c r="C421" s="39"/>
      <c r="D421" s="39"/>
      <c r="E421" s="39"/>
      <c r="F421" s="39"/>
      <c r="G421" s="39"/>
      <c r="H421" s="39"/>
      <c r="I421" s="39"/>
      <c r="J421" s="39"/>
      <c r="K421" s="80"/>
      <c r="L421" s="80"/>
      <c r="M421" s="80"/>
      <c r="N421" s="80"/>
      <c r="O421" s="80"/>
      <c r="P421" s="556"/>
      <c r="Q421" s="39"/>
      <c r="R421" s="39"/>
      <c r="S421" s="39"/>
      <c r="T421" s="39"/>
      <c r="U421" s="39"/>
      <c r="V421" s="39"/>
    </row>
    <row r="422" spans="1:22" ht="15.75" customHeight="1">
      <c r="A422" s="39"/>
      <c r="B422" s="39"/>
      <c r="C422" s="39"/>
      <c r="D422" s="39"/>
      <c r="E422" s="39"/>
      <c r="F422" s="39"/>
      <c r="G422" s="39"/>
      <c r="H422" s="39"/>
      <c r="I422" s="39"/>
      <c r="J422" s="39"/>
      <c r="K422" s="80"/>
      <c r="L422" s="80"/>
      <c r="M422" s="80"/>
      <c r="N422" s="80"/>
      <c r="O422" s="80"/>
      <c r="P422" s="556"/>
      <c r="Q422" s="39"/>
      <c r="R422" s="39"/>
      <c r="S422" s="39"/>
      <c r="T422" s="39"/>
      <c r="U422" s="39"/>
      <c r="V422" s="39"/>
    </row>
    <row r="423" spans="1:22" ht="15.75" customHeight="1">
      <c r="A423" s="39"/>
      <c r="B423" s="39"/>
      <c r="C423" s="39"/>
      <c r="D423" s="39"/>
      <c r="E423" s="39"/>
      <c r="F423" s="39"/>
      <c r="G423" s="39"/>
      <c r="H423" s="39"/>
      <c r="I423" s="39"/>
      <c r="J423" s="39"/>
      <c r="K423" s="80"/>
      <c r="L423" s="80"/>
      <c r="M423" s="80"/>
      <c r="N423" s="80"/>
      <c r="O423" s="80"/>
      <c r="P423" s="556"/>
      <c r="Q423" s="39"/>
      <c r="R423" s="39"/>
      <c r="S423" s="39"/>
      <c r="T423" s="39"/>
      <c r="U423" s="39"/>
      <c r="V423" s="39"/>
    </row>
    <row r="424" spans="1:22" ht="15.75" customHeight="1">
      <c r="A424" s="39"/>
      <c r="B424" s="39"/>
      <c r="C424" s="39"/>
      <c r="D424" s="39"/>
      <c r="E424" s="39"/>
      <c r="F424" s="39"/>
      <c r="G424" s="39"/>
      <c r="H424" s="39"/>
      <c r="I424" s="39"/>
      <c r="J424" s="39"/>
      <c r="K424" s="80"/>
      <c r="L424" s="80"/>
      <c r="M424" s="80"/>
      <c r="N424" s="80"/>
      <c r="O424" s="80"/>
      <c r="P424" s="556"/>
      <c r="Q424" s="39"/>
      <c r="R424" s="39"/>
      <c r="S424" s="39"/>
      <c r="T424" s="39"/>
      <c r="U424" s="39"/>
      <c r="V424" s="39"/>
    </row>
    <row r="425" spans="1:22" ht="15.75" customHeight="1">
      <c r="A425" s="39"/>
      <c r="B425" s="39"/>
      <c r="C425" s="39"/>
      <c r="D425" s="39"/>
      <c r="E425" s="39"/>
      <c r="F425" s="39"/>
      <c r="G425" s="39"/>
      <c r="H425" s="39"/>
      <c r="I425" s="39"/>
      <c r="J425" s="39"/>
      <c r="K425" s="80"/>
      <c r="L425" s="80"/>
      <c r="M425" s="80"/>
      <c r="N425" s="80"/>
      <c r="O425" s="80"/>
      <c r="P425" s="556"/>
      <c r="Q425" s="39"/>
      <c r="R425" s="39"/>
      <c r="S425" s="39"/>
      <c r="T425" s="39"/>
      <c r="U425" s="39"/>
      <c r="V425" s="39"/>
    </row>
    <row r="426" spans="1:22" ht="15.75" customHeight="1">
      <c r="A426" s="39"/>
      <c r="B426" s="39"/>
      <c r="C426" s="39"/>
      <c r="D426" s="39"/>
      <c r="E426" s="39"/>
      <c r="F426" s="39"/>
      <c r="G426" s="39"/>
      <c r="H426" s="39"/>
      <c r="I426" s="39"/>
      <c r="J426" s="39"/>
      <c r="K426" s="80"/>
      <c r="L426" s="80"/>
      <c r="M426" s="80"/>
      <c r="N426" s="80"/>
      <c r="O426" s="80"/>
      <c r="P426" s="556"/>
      <c r="Q426" s="39"/>
      <c r="R426" s="39"/>
      <c r="S426" s="39"/>
      <c r="T426" s="39"/>
      <c r="U426" s="39"/>
      <c r="V426" s="39"/>
    </row>
    <row r="427" spans="1:22" ht="15.75" customHeight="1">
      <c r="A427" s="39"/>
      <c r="B427" s="39"/>
      <c r="C427" s="39"/>
      <c r="D427" s="39"/>
      <c r="E427" s="39"/>
      <c r="F427" s="39"/>
      <c r="G427" s="39"/>
      <c r="H427" s="39"/>
      <c r="I427" s="39"/>
      <c r="J427" s="39"/>
      <c r="K427" s="80"/>
      <c r="L427" s="80"/>
      <c r="M427" s="80"/>
      <c r="N427" s="80"/>
      <c r="O427" s="80"/>
      <c r="P427" s="556"/>
      <c r="Q427" s="39"/>
      <c r="R427" s="39"/>
      <c r="S427" s="39"/>
      <c r="T427" s="39"/>
      <c r="U427" s="39"/>
      <c r="V427" s="39"/>
    </row>
    <row r="428" spans="1:22" ht="15.75" customHeight="1">
      <c r="A428" s="39"/>
      <c r="B428" s="39"/>
      <c r="C428" s="39"/>
      <c r="D428" s="39"/>
      <c r="E428" s="39"/>
      <c r="F428" s="39"/>
      <c r="G428" s="39"/>
      <c r="H428" s="39"/>
      <c r="I428" s="39"/>
      <c r="J428" s="39"/>
      <c r="K428" s="80"/>
      <c r="L428" s="80"/>
      <c r="M428" s="80"/>
      <c r="N428" s="80"/>
      <c r="O428" s="80"/>
      <c r="P428" s="556"/>
      <c r="Q428" s="39"/>
      <c r="R428" s="39"/>
      <c r="S428" s="39"/>
      <c r="T428" s="39"/>
      <c r="U428" s="39"/>
      <c r="V428" s="39"/>
    </row>
    <row r="429" spans="1:22" ht="15.75" customHeight="1">
      <c r="A429" s="39"/>
      <c r="B429" s="39"/>
      <c r="C429" s="39"/>
      <c r="D429" s="39"/>
      <c r="E429" s="39"/>
      <c r="F429" s="39"/>
      <c r="G429" s="39"/>
      <c r="H429" s="39"/>
      <c r="I429" s="39"/>
      <c r="J429" s="39"/>
      <c r="K429" s="80"/>
      <c r="L429" s="80"/>
      <c r="M429" s="80"/>
      <c r="N429" s="80"/>
      <c r="O429" s="80"/>
      <c r="P429" s="556"/>
      <c r="Q429" s="39"/>
      <c r="R429" s="39"/>
      <c r="S429" s="39"/>
      <c r="T429" s="39"/>
      <c r="U429" s="39"/>
      <c r="V429" s="39"/>
    </row>
    <row r="430" spans="1:22" ht="15.75" customHeight="1">
      <c r="A430" s="39"/>
      <c r="B430" s="39"/>
      <c r="C430" s="39"/>
      <c r="D430" s="39"/>
      <c r="E430" s="39"/>
      <c r="F430" s="39"/>
      <c r="G430" s="39"/>
      <c r="H430" s="39"/>
      <c r="I430" s="39"/>
      <c r="J430" s="39"/>
      <c r="K430" s="80"/>
      <c r="L430" s="80"/>
      <c r="M430" s="80"/>
      <c r="N430" s="80"/>
      <c r="O430" s="80"/>
      <c r="P430" s="556"/>
      <c r="Q430" s="39"/>
      <c r="R430" s="39"/>
      <c r="S430" s="39"/>
      <c r="T430" s="39"/>
      <c r="U430" s="39"/>
      <c r="V430" s="39"/>
    </row>
    <row r="431" spans="1:22" ht="15.75" customHeight="1">
      <c r="A431" s="39"/>
      <c r="B431" s="39"/>
      <c r="C431" s="39"/>
      <c r="D431" s="39"/>
      <c r="E431" s="39"/>
      <c r="F431" s="39"/>
      <c r="G431" s="39"/>
      <c r="H431" s="39"/>
      <c r="I431" s="39"/>
      <c r="J431" s="39"/>
      <c r="K431" s="80"/>
      <c r="L431" s="80"/>
      <c r="M431" s="80"/>
      <c r="N431" s="80"/>
      <c r="O431" s="80"/>
      <c r="P431" s="556"/>
      <c r="Q431" s="39"/>
      <c r="R431" s="39"/>
      <c r="S431" s="39"/>
      <c r="T431" s="39"/>
      <c r="U431" s="39"/>
      <c r="V431" s="39"/>
    </row>
    <row r="432" spans="1:22" ht="15.75" customHeight="1">
      <c r="A432" s="39"/>
      <c r="B432" s="39"/>
      <c r="C432" s="39"/>
      <c r="D432" s="39"/>
      <c r="E432" s="39"/>
      <c r="F432" s="39"/>
      <c r="G432" s="39"/>
      <c r="H432" s="39"/>
      <c r="I432" s="39"/>
      <c r="J432" s="39"/>
      <c r="K432" s="80"/>
      <c r="L432" s="80"/>
      <c r="M432" s="80"/>
      <c r="N432" s="80"/>
      <c r="O432" s="80"/>
      <c r="P432" s="556"/>
      <c r="Q432" s="39"/>
      <c r="R432" s="39"/>
      <c r="S432" s="39"/>
      <c r="T432" s="39"/>
      <c r="U432" s="39"/>
      <c r="V432" s="39"/>
    </row>
    <row r="433" spans="1:22" ht="15.75" customHeight="1">
      <c r="A433" s="39"/>
      <c r="B433" s="39"/>
      <c r="C433" s="39"/>
      <c r="D433" s="39"/>
      <c r="E433" s="39"/>
      <c r="F433" s="39"/>
      <c r="G433" s="39"/>
      <c r="H433" s="39"/>
      <c r="I433" s="39"/>
      <c r="J433" s="39"/>
      <c r="K433" s="80"/>
      <c r="L433" s="80"/>
      <c r="M433" s="80"/>
      <c r="N433" s="80"/>
      <c r="O433" s="80"/>
      <c r="P433" s="556"/>
      <c r="Q433" s="39"/>
      <c r="R433" s="39"/>
      <c r="S433" s="39"/>
      <c r="T433" s="39"/>
      <c r="U433" s="39"/>
      <c r="V433" s="39"/>
    </row>
    <row r="434" spans="1:22" ht="15.75" customHeight="1">
      <c r="A434" s="39"/>
      <c r="B434" s="39"/>
      <c r="C434" s="39"/>
      <c r="D434" s="39"/>
      <c r="E434" s="39"/>
      <c r="F434" s="39"/>
      <c r="G434" s="39"/>
      <c r="H434" s="39"/>
      <c r="I434" s="39"/>
      <c r="J434" s="39"/>
      <c r="K434" s="80"/>
      <c r="L434" s="80"/>
      <c r="M434" s="80"/>
      <c r="N434" s="80"/>
      <c r="O434" s="80"/>
      <c r="P434" s="556"/>
      <c r="Q434" s="39"/>
      <c r="R434" s="39"/>
      <c r="S434" s="39"/>
      <c r="T434" s="39"/>
      <c r="U434" s="39"/>
      <c r="V434" s="39"/>
    </row>
    <row r="435" spans="1:22" ht="15.75" customHeight="1">
      <c r="A435" s="39"/>
      <c r="B435" s="39"/>
      <c r="C435" s="39"/>
      <c r="D435" s="39"/>
      <c r="E435" s="39"/>
      <c r="F435" s="39"/>
      <c r="G435" s="39"/>
      <c r="H435" s="39"/>
      <c r="I435" s="39"/>
      <c r="J435" s="39"/>
      <c r="K435" s="80"/>
      <c r="L435" s="80"/>
      <c r="M435" s="80"/>
      <c r="N435" s="80"/>
      <c r="O435" s="80"/>
      <c r="P435" s="556"/>
      <c r="Q435" s="39"/>
      <c r="R435" s="39"/>
      <c r="S435" s="39"/>
      <c r="T435" s="39"/>
      <c r="U435" s="39"/>
      <c r="V435" s="39"/>
    </row>
    <row r="436" spans="1:22" ht="15.75" customHeight="1">
      <c r="A436" s="39"/>
      <c r="B436" s="39"/>
      <c r="C436" s="39"/>
      <c r="D436" s="39"/>
      <c r="E436" s="39"/>
      <c r="F436" s="39"/>
      <c r="G436" s="39"/>
      <c r="H436" s="39"/>
      <c r="I436" s="39"/>
      <c r="J436" s="39"/>
      <c r="K436" s="80"/>
      <c r="L436" s="80"/>
      <c r="M436" s="80"/>
      <c r="N436" s="80"/>
      <c r="O436" s="80"/>
      <c r="P436" s="556"/>
      <c r="Q436" s="39"/>
      <c r="R436" s="39"/>
      <c r="S436" s="39"/>
      <c r="T436" s="39"/>
      <c r="U436" s="39"/>
      <c r="V436" s="39"/>
    </row>
    <row r="437" spans="1:22" ht="15.75" customHeight="1">
      <c r="A437" s="39"/>
      <c r="B437" s="39"/>
      <c r="C437" s="39"/>
      <c r="D437" s="39"/>
      <c r="E437" s="39"/>
      <c r="F437" s="39"/>
      <c r="G437" s="39"/>
      <c r="H437" s="39"/>
      <c r="I437" s="39"/>
      <c r="J437" s="39"/>
      <c r="K437" s="80"/>
      <c r="L437" s="80"/>
      <c r="M437" s="80"/>
      <c r="N437" s="80"/>
      <c r="O437" s="80"/>
      <c r="P437" s="556"/>
      <c r="Q437" s="39"/>
      <c r="R437" s="39"/>
      <c r="S437" s="39"/>
      <c r="T437" s="39"/>
      <c r="U437" s="39"/>
      <c r="V437" s="39"/>
    </row>
    <row r="438" spans="1:22" ht="15.75" customHeight="1">
      <c r="A438" s="39"/>
      <c r="B438" s="39"/>
      <c r="C438" s="39"/>
      <c r="D438" s="39"/>
      <c r="E438" s="39"/>
      <c r="F438" s="39"/>
      <c r="G438" s="39"/>
      <c r="H438" s="39"/>
      <c r="I438" s="39"/>
      <c r="J438" s="39"/>
      <c r="K438" s="80"/>
      <c r="L438" s="80"/>
      <c r="M438" s="80"/>
      <c r="N438" s="80"/>
      <c r="O438" s="80"/>
      <c r="P438" s="556"/>
      <c r="Q438" s="39"/>
      <c r="R438" s="39"/>
      <c r="S438" s="39"/>
      <c r="T438" s="39"/>
      <c r="U438" s="39"/>
      <c r="V438" s="39"/>
    </row>
    <row r="439" spans="1:22" ht="15.75" customHeight="1">
      <c r="A439" s="39"/>
      <c r="B439" s="39"/>
      <c r="C439" s="39"/>
      <c r="D439" s="39"/>
      <c r="E439" s="39"/>
      <c r="F439" s="39"/>
      <c r="G439" s="39"/>
      <c r="H439" s="39"/>
      <c r="I439" s="39"/>
      <c r="J439" s="39"/>
      <c r="K439" s="80"/>
      <c r="L439" s="80"/>
      <c r="M439" s="80"/>
      <c r="N439" s="80"/>
      <c r="O439" s="80"/>
      <c r="P439" s="556"/>
      <c r="Q439" s="39"/>
      <c r="R439" s="39"/>
      <c r="S439" s="39"/>
      <c r="T439" s="39"/>
      <c r="U439" s="39"/>
      <c r="V439" s="39"/>
    </row>
    <row r="440" spans="1:22" ht="15.75" customHeight="1">
      <c r="A440" s="39"/>
      <c r="B440" s="39"/>
      <c r="C440" s="39"/>
      <c r="D440" s="39"/>
      <c r="E440" s="39"/>
      <c r="F440" s="39"/>
      <c r="G440" s="39"/>
      <c r="H440" s="39"/>
      <c r="I440" s="39"/>
      <c r="J440" s="39"/>
      <c r="K440" s="80"/>
      <c r="L440" s="80"/>
      <c r="M440" s="80"/>
      <c r="N440" s="80"/>
      <c r="O440" s="80"/>
      <c r="P440" s="556"/>
      <c r="Q440" s="39"/>
      <c r="R440" s="39"/>
      <c r="S440" s="39"/>
      <c r="T440" s="39"/>
      <c r="U440" s="39"/>
      <c r="V440" s="39"/>
    </row>
    <row r="441" spans="1:22" ht="15.75" customHeight="1">
      <c r="A441" s="39"/>
      <c r="B441" s="39"/>
      <c r="C441" s="39"/>
      <c r="D441" s="39"/>
      <c r="E441" s="39"/>
      <c r="F441" s="39"/>
      <c r="G441" s="39"/>
      <c r="H441" s="39"/>
      <c r="I441" s="39"/>
      <c r="J441" s="39"/>
      <c r="K441" s="80"/>
      <c r="L441" s="80"/>
      <c r="M441" s="80"/>
      <c r="N441" s="80"/>
      <c r="O441" s="80"/>
      <c r="P441" s="556"/>
      <c r="Q441" s="39"/>
      <c r="R441" s="39"/>
      <c r="S441" s="39"/>
      <c r="T441" s="39"/>
      <c r="U441" s="39"/>
      <c r="V441" s="39"/>
    </row>
    <row r="442" spans="1:22" ht="15.75" customHeight="1">
      <c r="A442" s="39"/>
      <c r="B442" s="39"/>
      <c r="C442" s="39"/>
      <c r="D442" s="39"/>
      <c r="E442" s="39"/>
      <c r="F442" s="39"/>
      <c r="G442" s="39"/>
      <c r="H442" s="39"/>
      <c r="I442" s="39"/>
      <c r="J442" s="39"/>
      <c r="K442" s="80"/>
      <c r="L442" s="80"/>
      <c r="M442" s="80"/>
      <c r="N442" s="80"/>
      <c r="O442" s="80"/>
      <c r="P442" s="556"/>
      <c r="Q442" s="39"/>
      <c r="R442" s="39"/>
      <c r="S442" s="39"/>
      <c r="T442" s="39"/>
      <c r="U442" s="39"/>
      <c r="V442" s="39"/>
    </row>
    <row r="443" spans="1:22" ht="15.75" customHeight="1">
      <c r="A443" s="39"/>
      <c r="B443" s="39"/>
      <c r="C443" s="39"/>
      <c r="D443" s="39"/>
      <c r="E443" s="39"/>
      <c r="F443" s="39"/>
      <c r="G443" s="39"/>
      <c r="H443" s="39"/>
      <c r="I443" s="39"/>
      <c r="J443" s="39"/>
      <c r="K443" s="80"/>
      <c r="L443" s="80"/>
      <c r="M443" s="80"/>
      <c r="N443" s="80"/>
      <c r="O443" s="80"/>
      <c r="P443" s="556"/>
      <c r="Q443" s="39"/>
      <c r="R443" s="39"/>
      <c r="S443" s="39"/>
      <c r="T443" s="39"/>
      <c r="U443" s="39"/>
      <c r="V443" s="39"/>
    </row>
    <row r="444" spans="1:22" ht="15.75" customHeight="1">
      <c r="A444" s="39"/>
      <c r="B444" s="39"/>
      <c r="C444" s="39"/>
      <c r="D444" s="39"/>
      <c r="E444" s="39"/>
      <c r="F444" s="39"/>
      <c r="G444" s="39"/>
      <c r="H444" s="39"/>
      <c r="I444" s="39"/>
      <c r="J444" s="39"/>
      <c r="K444" s="80"/>
      <c r="L444" s="80"/>
      <c r="M444" s="80"/>
      <c r="N444" s="80"/>
      <c r="O444" s="80"/>
      <c r="P444" s="556"/>
      <c r="Q444" s="39"/>
      <c r="R444" s="39"/>
      <c r="S444" s="39"/>
      <c r="T444" s="39"/>
      <c r="U444" s="39"/>
      <c r="V444" s="39"/>
    </row>
    <row r="445" spans="1:22" ht="15.75" customHeight="1">
      <c r="A445" s="39"/>
      <c r="B445" s="39"/>
      <c r="C445" s="39"/>
      <c r="D445" s="39"/>
      <c r="E445" s="39"/>
      <c r="F445" s="39"/>
      <c r="G445" s="39"/>
      <c r="H445" s="39"/>
      <c r="I445" s="39"/>
      <c r="J445" s="39"/>
      <c r="K445" s="80"/>
      <c r="L445" s="80"/>
      <c r="M445" s="80"/>
      <c r="N445" s="80"/>
      <c r="O445" s="80"/>
      <c r="P445" s="556"/>
      <c r="Q445" s="39"/>
      <c r="R445" s="39"/>
      <c r="S445" s="39"/>
      <c r="T445" s="39"/>
      <c r="U445" s="39"/>
      <c r="V445" s="39"/>
    </row>
    <row r="446" spans="1:22" ht="15.75" customHeight="1">
      <c r="A446" s="39"/>
      <c r="B446" s="39"/>
      <c r="C446" s="39"/>
      <c r="D446" s="39"/>
      <c r="E446" s="39"/>
      <c r="F446" s="39"/>
      <c r="G446" s="39"/>
      <c r="H446" s="39"/>
      <c r="I446" s="39"/>
      <c r="J446" s="39"/>
      <c r="K446" s="80"/>
      <c r="L446" s="80"/>
      <c r="M446" s="80"/>
      <c r="N446" s="80"/>
      <c r="O446" s="80"/>
      <c r="P446" s="556"/>
      <c r="Q446" s="39"/>
      <c r="R446" s="39"/>
      <c r="S446" s="39"/>
      <c r="T446" s="39"/>
      <c r="U446" s="39"/>
      <c r="V446" s="39"/>
    </row>
    <row r="447" spans="1:22" ht="15.75" customHeight="1">
      <c r="A447" s="39"/>
      <c r="B447" s="39"/>
      <c r="C447" s="39"/>
      <c r="D447" s="39"/>
      <c r="E447" s="39"/>
      <c r="F447" s="39"/>
      <c r="G447" s="39"/>
      <c r="H447" s="39"/>
      <c r="I447" s="39"/>
      <c r="J447" s="39"/>
      <c r="K447" s="80"/>
      <c r="L447" s="80"/>
      <c r="M447" s="80"/>
      <c r="N447" s="80"/>
      <c r="O447" s="80"/>
      <c r="P447" s="556"/>
      <c r="Q447" s="39"/>
      <c r="R447" s="39"/>
      <c r="S447" s="39"/>
      <c r="T447" s="39"/>
      <c r="U447" s="39"/>
      <c r="V447" s="39"/>
    </row>
    <row r="448" spans="1:22" ht="15.75" customHeight="1">
      <c r="A448" s="39"/>
      <c r="B448" s="39"/>
      <c r="C448" s="39"/>
      <c r="D448" s="39"/>
      <c r="E448" s="39"/>
      <c r="F448" s="39"/>
      <c r="G448" s="39"/>
      <c r="H448" s="39"/>
      <c r="I448" s="39"/>
      <c r="J448" s="39"/>
      <c r="K448" s="80"/>
      <c r="L448" s="80"/>
      <c r="M448" s="80"/>
      <c r="N448" s="80"/>
      <c r="O448" s="80"/>
      <c r="P448" s="556"/>
      <c r="Q448" s="39"/>
      <c r="R448" s="39"/>
      <c r="S448" s="39"/>
      <c r="T448" s="39"/>
      <c r="U448" s="39"/>
      <c r="V448" s="39"/>
    </row>
    <row r="449" spans="1:22" ht="15.75" customHeight="1">
      <c r="A449" s="39"/>
      <c r="B449" s="39"/>
      <c r="C449" s="39"/>
      <c r="D449" s="39"/>
      <c r="E449" s="39"/>
      <c r="F449" s="39"/>
      <c r="G449" s="39"/>
      <c r="H449" s="39"/>
      <c r="I449" s="39"/>
      <c r="J449" s="39"/>
      <c r="K449" s="80"/>
      <c r="L449" s="80"/>
      <c r="M449" s="80"/>
      <c r="N449" s="80"/>
      <c r="O449" s="80"/>
      <c r="P449" s="556"/>
      <c r="Q449" s="39"/>
      <c r="R449" s="39"/>
      <c r="S449" s="39"/>
      <c r="T449" s="39"/>
      <c r="U449" s="39"/>
      <c r="V449" s="39"/>
    </row>
    <row r="450" spans="1:22" ht="15.75" customHeight="1">
      <c r="A450" s="39"/>
      <c r="B450" s="39"/>
      <c r="C450" s="39"/>
      <c r="D450" s="39"/>
      <c r="E450" s="39"/>
      <c r="F450" s="39"/>
      <c r="G450" s="39"/>
      <c r="H450" s="39"/>
      <c r="I450" s="39"/>
      <c r="J450" s="39"/>
      <c r="K450" s="80"/>
      <c r="L450" s="80"/>
      <c r="M450" s="80"/>
      <c r="N450" s="80"/>
      <c r="O450" s="80"/>
      <c r="P450" s="556"/>
      <c r="Q450" s="39"/>
      <c r="R450" s="39"/>
      <c r="S450" s="39"/>
      <c r="T450" s="39"/>
      <c r="U450" s="39"/>
      <c r="V450" s="39"/>
    </row>
    <row r="451" spans="1:22" ht="15.75" customHeight="1">
      <c r="A451" s="39"/>
      <c r="B451" s="39"/>
      <c r="C451" s="39"/>
      <c r="D451" s="39"/>
      <c r="E451" s="39"/>
      <c r="F451" s="39"/>
      <c r="G451" s="39"/>
      <c r="H451" s="39"/>
      <c r="I451" s="39"/>
      <c r="J451" s="39"/>
      <c r="K451" s="80"/>
      <c r="L451" s="80"/>
      <c r="M451" s="80"/>
      <c r="N451" s="80"/>
      <c r="O451" s="80"/>
      <c r="P451" s="556"/>
      <c r="Q451" s="39"/>
      <c r="R451" s="39"/>
      <c r="S451" s="39"/>
      <c r="T451" s="39"/>
      <c r="U451" s="39"/>
      <c r="V451" s="39"/>
    </row>
    <row r="452" spans="1:22" ht="15.75" customHeight="1">
      <c r="A452" s="39"/>
      <c r="B452" s="39"/>
      <c r="C452" s="39"/>
      <c r="D452" s="39"/>
      <c r="E452" s="39"/>
      <c r="F452" s="39"/>
      <c r="G452" s="39"/>
      <c r="H452" s="39"/>
      <c r="I452" s="39"/>
      <c r="J452" s="39"/>
      <c r="K452" s="80"/>
      <c r="L452" s="80"/>
      <c r="M452" s="80"/>
      <c r="N452" s="80"/>
      <c r="O452" s="80"/>
      <c r="P452" s="556"/>
      <c r="Q452" s="39"/>
      <c r="R452" s="39"/>
      <c r="S452" s="39"/>
      <c r="T452" s="39"/>
      <c r="U452" s="39"/>
      <c r="V452" s="39"/>
    </row>
    <row r="453" spans="1:22" ht="15.75" customHeight="1">
      <c r="A453" s="39"/>
      <c r="B453" s="39"/>
      <c r="C453" s="39"/>
      <c r="D453" s="39"/>
      <c r="E453" s="39"/>
      <c r="F453" s="39"/>
      <c r="G453" s="39"/>
      <c r="H453" s="39"/>
      <c r="I453" s="39"/>
      <c r="J453" s="39"/>
      <c r="K453" s="80"/>
      <c r="L453" s="80"/>
      <c r="M453" s="80"/>
      <c r="N453" s="80"/>
      <c r="O453" s="80"/>
      <c r="P453" s="556"/>
      <c r="Q453" s="39"/>
      <c r="R453" s="39"/>
      <c r="S453" s="39"/>
      <c r="T453" s="39"/>
      <c r="U453" s="39"/>
      <c r="V453" s="39"/>
    </row>
    <row r="454" spans="1:22" ht="15.75" customHeight="1">
      <c r="A454" s="39"/>
      <c r="B454" s="39"/>
      <c r="C454" s="39"/>
      <c r="D454" s="39"/>
      <c r="E454" s="39"/>
      <c r="F454" s="39"/>
      <c r="G454" s="39"/>
      <c r="H454" s="39"/>
      <c r="I454" s="39"/>
      <c r="J454" s="39"/>
      <c r="K454" s="80"/>
      <c r="L454" s="80"/>
      <c r="M454" s="80"/>
      <c r="N454" s="80"/>
      <c r="O454" s="80"/>
      <c r="P454" s="556"/>
      <c r="Q454" s="39"/>
      <c r="R454" s="39"/>
      <c r="S454" s="39"/>
      <c r="T454" s="39"/>
      <c r="U454" s="39"/>
      <c r="V454" s="39"/>
    </row>
    <row r="455" spans="1:22" ht="15.75" customHeight="1">
      <c r="A455" s="39"/>
      <c r="B455" s="39"/>
      <c r="C455" s="39"/>
      <c r="D455" s="39"/>
      <c r="E455" s="39"/>
      <c r="F455" s="39"/>
      <c r="G455" s="39"/>
      <c r="H455" s="39"/>
      <c r="I455" s="39"/>
      <c r="J455" s="39"/>
      <c r="K455" s="80"/>
      <c r="L455" s="80"/>
      <c r="M455" s="80"/>
      <c r="N455" s="80"/>
      <c r="O455" s="80"/>
      <c r="P455" s="556"/>
      <c r="Q455" s="39"/>
      <c r="R455" s="39"/>
      <c r="S455" s="39"/>
      <c r="T455" s="39"/>
      <c r="U455" s="39"/>
      <c r="V455" s="39"/>
    </row>
    <row r="456" spans="1:22" ht="15.75" customHeight="1">
      <c r="A456" s="39"/>
      <c r="B456" s="39"/>
      <c r="C456" s="39"/>
      <c r="D456" s="39"/>
      <c r="E456" s="39"/>
      <c r="F456" s="39"/>
      <c r="G456" s="39"/>
      <c r="H456" s="39"/>
      <c r="I456" s="39"/>
      <c r="J456" s="39"/>
      <c r="K456" s="80"/>
      <c r="L456" s="80"/>
      <c r="M456" s="80"/>
      <c r="N456" s="80"/>
      <c r="O456" s="80"/>
      <c r="P456" s="556"/>
      <c r="Q456" s="39"/>
      <c r="R456" s="39"/>
      <c r="S456" s="39"/>
      <c r="T456" s="39"/>
      <c r="U456" s="39"/>
      <c r="V456" s="39"/>
    </row>
    <row r="457" spans="1:22" ht="15.75" customHeight="1">
      <c r="A457" s="39"/>
      <c r="B457" s="39"/>
      <c r="C457" s="39"/>
      <c r="D457" s="39"/>
      <c r="E457" s="39"/>
      <c r="F457" s="39"/>
      <c r="G457" s="39"/>
      <c r="H457" s="39"/>
      <c r="I457" s="39"/>
      <c r="J457" s="39"/>
      <c r="K457" s="80"/>
      <c r="L457" s="80"/>
      <c r="M457" s="80"/>
      <c r="N457" s="80"/>
      <c r="O457" s="80"/>
      <c r="P457" s="556"/>
      <c r="Q457" s="39"/>
      <c r="R457" s="39"/>
      <c r="S457" s="39"/>
      <c r="T457" s="39"/>
      <c r="U457" s="39"/>
      <c r="V457" s="39"/>
    </row>
    <row r="458" spans="1:22" ht="15.75" customHeight="1">
      <c r="A458" s="39"/>
      <c r="B458" s="39"/>
      <c r="C458" s="39"/>
      <c r="D458" s="39"/>
      <c r="E458" s="39"/>
      <c r="F458" s="39"/>
      <c r="G458" s="39"/>
      <c r="H458" s="39"/>
      <c r="I458" s="39"/>
      <c r="J458" s="39"/>
      <c r="K458" s="80"/>
      <c r="L458" s="80"/>
      <c r="M458" s="80"/>
      <c r="N458" s="80"/>
      <c r="O458" s="80"/>
      <c r="P458" s="556"/>
      <c r="Q458" s="39"/>
      <c r="R458" s="39"/>
      <c r="S458" s="39"/>
      <c r="T458" s="39"/>
      <c r="U458" s="39"/>
      <c r="V458" s="39"/>
    </row>
    <row r="459" spans="1:22" ht="15.75" customHeight="1">
      <c r="A459" s="39"/>
      <c r="B459" s="39"/>
      <c r="C459" s="39"/>
      <c r="D459" s="39"/>
      <c r="E459" s="39"/>
      <c r="F459" s="39"/>
      <c r="G459" s="39"/>
      <c r="H459" s="39"/>
      <c r="I459" s="39"/>
      <c r="J459" s="39"/>
      <c r="K459" s="80"/>
      <c r="L459" s="80"/>
      <c r="M459" s="80"/>
      <c r="N459" s="80"/>
      <c r="O459" s="80"/>
      <c r="P459" s="556"/>
      <c r="Q459" s="39"/>
      <c r="R459" s="39"/>
      <c r="S459" s="39"/>
      <c r="T459" s="39"/>
      <c r="U459" s="39"/>
      <c r="V459" s="39"/>
    </row>
    <row r="460" spans="1:22" ht="15.75" customHeight="1">
      <c r="A460" s="39"/>
      <c r="B460" s="39"/>
      <c r="C460" s="39"/>
      <c r="D460" s="39"/>
      <c r="E460" s="39"/>
      <c r="F460" s="39"/>
      <c r="G460" s="39"/>
      <c r="H460" s="39"/>
      <c r="I460" s="39"/>
      <c r="J460" s="39"/>
      <c r="K460" s="80"/>
      <c r="L460" s="80"/>
      <c r="M460" s="80"/>
      <c r="N460" s="80"/>
      <c r="O460" s="80"/>
      <c r="P460" s="556"/>
      <c r="Q460" s="39"/>
      <c r="R460" s="39"/>
      <c r="S460" s="39"/>
      <c r="T460" s="39"/>
      <c r="U460" s="39"/>
      <c r="V460" s="39"/>
    </row>
    <row r="461" spans="1:22" ht="15.75" customHeight="1">
      <c r="A461" s="39"/>
      <c r="B461" s="39"/>
      <c r="C461" s="39"/>
      <c r="D461" s="39"/>
      <c r="E461" s="39"/>
      <c r="F461" s="39"/>
      <c r="G461" s="39"/>
      <c r="H461" s="39"/>
      <c r="I461" s="39"/>
      <c r="J461" s="39"/>
      <c r="K461" s="80"/>
      <c r="L461" s="80"/>
      <c r="M461" s="80"/>
      <c r="N461" s="80"/>
      <c r="O461" s="80"/>
      <c r="P461" s="556"/>
      <c r="Q461" s="39"/>
      <c r="R461" s="39"/>
      <c r="S461" s="39"/>
      <c r="T461" s="39"/>
      <c r="U461" s="39"/>
      <c r="V461" s="39"/>
    </row>
    <row r="462" spans="1:22" ht="15.75" customHeight="1">
      <c r="A462" s="39"/>
      <c r="B462" s="39"/>
      <c r="C462" s="39"/>
      <c r="D462" s="39"/>
      <c r="E462" s="39"/>
      <c r="F462" s="39"/>
      <c r="G462" s="39"/>
      <c r="H462" s="39"/>
      <c r="I462" s="39"/>
      <c r="J462" s="39"/>
      <c r="K462" s="80"/>
      <c r="L462" s="80"/>
      <c r="M462" s="80"/>
      <c r="N462" s="80"/>
      <c r="O462" s="80"/>
      <c r="P462" s="556"/>
      <c r="Q462" s="39"/>
      <c r="R462" s="39"/>
      <c r="S462" s="39"/>
      <c r="T462" s="39"/>
      <c r="U462" s="39"/>
      <c r="V462" s="39"/>
    </row>
    <row r="463" spans="1:22" ht="15.75" customHeight="1">
      <c r="A463" s="39"/>
      <c r="B463" s="39"/>
      <c r="C463" s="39"/>
      <c r="D463" s="39"/>
      <c r="E463" s="39"/>
      <c r="F463" s="39"/>
      <c r="G463" s="39"/>
      <c r="H463" s="39"/>
      <c r="I463" s="39"/>
      <c r="J463" s="39"/>
      <c r="K463" s="80"/>
      <c r="L463" s="80"/>
      <c r="M463" s="80"/>
      <c r="N463" s="80"/>
      <c r="O463" s="80"/>
      <c r="P463" s="556"/>
      <c r="Q463" s="39"/>
      <c r="R463" s="39"/>
      <c r="S463" s="39"/>
      <c r="T463" s="39"/>
      <c r="U463" s="39"/>
      <c r="V463" s="39"/>
    </row>
    <row r="464" spans="1:22" ht="15.75" customHeight="1">
      <c r="A464" s="39"/>
      <c r="B464" s="39"/>
      <c r="C464" s="39"/>
      <c r="D464" s="39"/>
      <c r="E464" s="39"/>
      <c r="F464" s="39"/>
      <c r="G464" s="39"/>
      <c r="H464" s="39"/>
      <c r="I464" s="39"/>
      <c r="J464" s="39"/>
      <c r="K464" s="80"/>
      <c r="L464" s="80"/>
      <c r="M464" s="80"/>
      <c r="N464" s="80"/>
      <c r="O464" s="80"/>
      <c r="P464" s="556"/>
      <c r="Q464" s="39"/>
      <c r="R464" s="39"/>
      <c r="S464" s="39"/>
      <c r="T464" s="39"/>
      <c r="U464" s="39"/>
      <c r="V464" s="39"/>
    </row>
    <row r="465" spans="1:22" ht="15.75" customHeight="1">
      <c r="A465" s="39"/>
      <c r="B465" s="39"/>
      <c r="C465" s="39"/>
      <c r="D465" s="39"/>
      <c r="E465" s="39"/>
      <c r="F465" s="39"/>
      <c r="G465" s="39"/>
      <c r="H465" s="39"/>
      <c r="I465" s="39"/>
      <c r="J465" s="39"/>
      <c r="K465" s="80"/>
      <c r="L465" s="80"/>
      <c r="M465" s="80"/>
      <c r="N465" s="80"/>
      <c r="O465" s="80"/>
      <c r="P465" s="556"/>
      <c r="Q465" s="39"/>
      <c r="R465" s="39"/>
      <c r="S465" s="39"/>
      <c r="T465" s="39"/>
      <c r="U465" s="39"/>
      <c r="V465" s="39"/>
    </row>
    <row r="466" spans="1:22" ht="15.75" customHeight="1">
      <c r="A466" s="39"/>
      <c r="B466" s="39"/>
      <c r="C466" s="39"/>
      <c r="D466" s="39"/>
      <c r="E466" s="39"/>
      <c r="F466" s="39"/>
      <c r="G466" s="39"/>
      <c r="H466" s="39"/>
      <c r="I466" s="39"/>
      <c r="J466" s="39"/>
      <c r="K466" s="80"/>
      <c r="L466" s="80"/>
      <c r="M466" s="80"/>
      <c r="N466" s="80"/>
      <c r="O466" s="80"/>
      <c r="P466" s="556"/>
      <c r="Q466" s="39"/>
      <c r="R466" s="39"/>
      <c r="S466" s="39"/>
      <c r="T466" s="39"/>
      <c r="U466" s="39"/>
      <c r="V466" s="39"/>
    </row>
    <row r="467" spans="1:22" ht="15.75" customHeight="1">
      <c r="A467" s="39"/>
      <c r="B467" s="39"/>
      <c r="C467" s="39"/>
      <c r="D467" s="39"/>
      <c r="E467" s="39"/>
      <c r="F467" s="39"/>
      <c r="G467" s="39"/>
      <c r="H467" s="39"/>
      <c r="I467" s="39"/>
      <c r="J467" s="39"/>
      <c r="K467" s="80"/>
      <c r="L467" s="80"/>
      <c r="M467" s="80"/>
      <c r="N467" s="80"/>
      <c r="O467" s="80"/>
      <c r="P467" s="556"/>
      <c r="Q467" s="39"/>
      <c r="R467" s="39"/>
      <c r="S467" s="39"/>
      <c r="T467" s="39"/>
      <c r="U467" s="39"/>
      <c r="V467" s="39"/>
    </row>
    <row r="468" spans="1:22" ht="15.75" customHeight="1">
      <c r="A468" s="39"/>
      <c r="B468" s="39"/>
      <c r="C468" s="39"/>
      <c r="D468" s="39"/>
      <c r="E468" s="39"/>
      <c r="F468" s="39"/>
      <c r="G468" s="39"/>
      <c r="H468" s="39"/>
      <c r="I468" s="39"/>
      <c r="J468" s="39"/>
      <c r="K468" s="80"/>
      <c r="L468" s="80"/>
      <c r="M468" s="80"/>
      <c r="N468" s="80"/>
      <c r="O468" s="80"/>
      <c r="P468" s="556"/>
      <c r="Q468" s="39"/>
      <c r="R468" s="39"/>
      <c r="S468" s="39"/>
      <c r="T468" s="39"/>
      <c r="U468" s="39"/>
      <c r="V468" s="39"/>
    </row>
    <row r="469" spans="1:22" ht="15.75" customHeight="1">
      <c r="A469" s="39"/>
      <c r="B469" s="39"/>
      <c r="C469" s="39"/>
      <c r="D469" s="39"/>
      <c r="E469" s="39"/>
      <c r="F469" s="39"/>
      <c r="G469" s="39"/>
      <c r="H469" s="39"/>
      <c r="I469" s="39"/>
      <c r="J469" s="39"/>
      <c r="K469" s="80"/>
      <c r="L469" s="80"/>
      <c r="M469" s="80"/>
      <c r="N469" s="80"/>
      <c r="O469" s="80"/>
      <c r="P469" s="556"/>
      <c r="Q469" s="39"/>
      <c r="R469" s="39"/>
      <c r="S469" s="39"/>
      <c r="T469" s="39"/>
      <c r="U469" s="39"/>
      <c r="V469" s="39"/>
    </row>
    <row r="470" spans="1:22" ht="15.75" customHeight="1">
      <c r="A470" s="39"/>
      <c r="B470" s="39"/>
      <c r="C470" s="39"/>
      <c r="D470" s="39"/>
      <c r="E470" s="39"/>
      <c r="F470" s="39"/>
      <c r="G470" s="39"/>
      <c r="H470" s="39"/>
      <c r="I470" s="39"/>
      <c r="J470" s="39"/>
      <c r="K470" s="80"/>
      <c r="L470" s="80"/>
      <c r="M470" s="80"/>
      <c r="N470" s="80"/>
      <c r="O470" s="80"/>
      <c r="P470" s="556"/>
      <c r="Q470" s="39"/>
      <c r="R470" s="39"/>
      <c r="S470" s="39"/>
      <c r="T470" s="39"/>
      <c r="U470" s="39"/>
      <c r="V470" s="39"/>
    </row>
    <row r="471" spans="1:22" ht="15.75" customHeight="1">
      <c r="A471" s="39"/>
      <c r="B471" s="39"/>
      <c r="C471" s="39"/>
      <c r="D471" s="39"/>
      <c r="E471" s="39"/>
      <c r="F471" s="39"/>
      <c r="G471" s="39"/>
      <c r="H471" s="39"/>
      <c r="I471" s="39"/>
      <c r="J471" s="39"/>
      <c r="K471" s="80"/>
      <c r="L471" s="80"/>
      <c r="M471" s="80"/>
      <c r="N471" s="80"/>
      <c r="O471" s="80"/>
      <c r="P471" s="556"/>
      <c r="Q471" s="39"/>
      <c r="R471" s="39"/>
      <c r="S471" s="39"/>
      <c r="T471" s="39"/>
      <c r="U471" s="39"/>
      <c r="V471" s="39"/>
    </row>
    <row r="472" spans="1:22" ht="15.75" customHeight="1">
      <c r="A472" s="39"/>
      <c r="B472" s="39"/>
      <c r="C472" s="39"/>
      <c r="D472" s="39"/>
      <c r="E472" s="39"/>
      <c r="F472" s="39"/>
      <c r="G472" s="39"/>
      <c r="H472" s="39"/>
      <c r="I472" s="39"/>
      <c r="J472" s="39"/>
      <c r="K472" s="80"/>
      <c r="L472" s="80"/>
      <c r="M472" s="80"/>
      <c r="N472" s="80"/>
      <c r="O472" s="80"/>
      <c r="P472" s="556"/>
      <c r="Q472" s="39"/>
      <c r="R472" s="39"/>
      <c r="S472" s="39"/>
      <c r="T472" s="39"/>
      <c r="U472" s="39"/>
      <c r="V472" s="39"/>
    </row>
    <row r="473" spans="1:22" ht="15.75" customHeight="1">
      <c r="A473" s="39"/>
      <c r="B473" s="39"/>
      <c r="C473" s="39"/>
      <c r="D473" s="39"/>
      <c r="E473" s="39"/>
      <c r="F473" s="39"/>
      <c r="G473" s="39"/>
      <c r="H473" s="39"/>
      <c r="I473" s="39"/>
      <c r="J473" s="39"/>
      <c r="K473" s="80"/>
      <c r="L473" s="80"/>
      <c r="M473" s="80"/>
      <c r="N473" s="80"/>
      <c r="O473" s="80"/>
      <c r="P473" s="556"/>
      <c r="Q473" s="39"/>
      <c r="R473" s="39"/>
      <c r="S473" s="39"/>
      <c r="T473" s="39"/>
      <c r="U473" s="39"/>
      <c r="V473" s="39"/>
    </row>
    <row r="474" spans="1:22" ht="15.75" customHeight="1">
      <c r="A474" s="39"/>
      <c r="B474" s="39"/>
      <c r="C474" s="39"/>
      <c r="D474" s="39"/>
      <c r="E474" s="39"/>
      <c r="F474" s="39"/>
      <c r="G474" s="39"/>
      <c r="H474" s="39"/>
      <c r="I474" s="39"/>
      <c r="J474" s="39"/>
      <c r="K474" s="80"/>
      <c r="L474" s="80"/>
      <c r="M474" s="80"/>
      <c r="N474" s="80"/>
      <c r="O474" s="80"/>
      <c r="P474" s="556"/>
      <c r="Q474" s="39"/>
      <c r="R474" s="39"/>
      <c r="S474" s="39"/>
      <c r="T474" s="39"/>
      <c r="U474" s="39"/>
      <c r="V474" s="39"/>
    </row>
    <row r="475" spans="1:22" ht="15.75" customHeight="1">
      <c r="A475" s="39"/>
      <c r="B475" s="39"/>
      <c r="C475" s="39"/>
      <c r="D475" s="39"/>
      <c r="E475" s="39"/>
      <c r="F475" s="39"/>
      <c r="G475" s="39"/>
      <c r="H475" s="39"/>
      <c r="I475" s="39"/>
      <c r="J475" s="39"/>
      <c r="K475" s="80"/>
      <c r="L475" s="80"/>
      <c r="M475" s="80"/>
      <c r="N475" s="80"/>
      <c r="O475" s="80"/>
      <c r="P475" s="556"/>
      <c r="Q475" s="39"/>
      <c r="R475" s="39"/>
      <c r="S475" s="39"/>
      <c r="T475" s="39"/>
      <c r="U475" s="39"/>
      <c r="V475" s="39"/>
    </row>
    <row r="476" spans="1:22" ht="15.75" customHeight="1">
      <c r="A476" s="39"/>
      <c r="B476" s="39"/>
      <c r="C476" s="39"/>
      <c r="D476" s="39"/>
      <c r="E476" s="39"/>
      <c r="F476" s="39"/>
      <c r="G476" s="39"/>
      <c r="H476" s="39"/>
      <c r="I476" s="39"/>
      <c r="J476" s="39"/>
      <c r="K476" s="80"/>
      <c r="L476" s="80"/>
      <c r="M476" s="80"/>
      <c r="N476" s="80"/>
      <c r="O476" s="80"/>
      <c r="P476" s="556"/>
      <c r="Q476" s="39"/>
      <c r="R476" s="39"/>
      <c r="S476" s="39"/>
      <c r="T476" s="39"/>
      <c r="U476" s="39"/>
      <c r="V476" s="39"/>
    </row>
    <row r="477" spans="1:22" ht="15.75" customHeight="1">
      <c r="A477" s="39"/>
      <c r="B477" s="39"/>
      <c r="C477" s="39"/>
      <c r="D477" s="39"/>
      <c r="E477" s="39"/>
      <c r="F477" s="39"/>
      <c r="G477" s="39"/>
      <c r="H477" s="39"/>
      <c r="I477" s="39"/>
      <c r="J477" s="39"/>
      <c r="K477" s="80"/>
      <c r="L477" s="80"/>
      <c r="M477" s="80"/>
      <c r="N477" s="80"/>
      <c r="O477" s="80"/>
      <c r="P477" s="556"/>
      <c r="Q477" s="39"/>
      <c r="R477" s="39"/>
      <c r="S477" s="39"/>
      <c r="T477" s="39"/>
      <c r="U477" s="39"/>
      <c r="V477" s="39"/>
    </row>
    <row r="478" spans="1:22" ht="15.75" customHeight="1">
      <c r="A478" s="39"/>
      <c r="B478" s="39"/>
      <c r="C478" s="39"/>
      <c r="D478" s="39"/>
      <c r="E478" s="39"/>
      <c r="F478" s="39"/>
      <c r="G478" s="39"/>
      <c r="H478" s="39"/>
      <c r="I478" s="39"/>
      <c r="J478" s="39"/>
      <c r="K478" s="80"/>
      <c r="L478" s="80"/>
      <c r="M478" s="80"/>
      <c r="N478" s="80"/>
      <c r="O478" s="80"/>
      <c r="P478" s="556"/>
      <c r="Q478" s="39"/>
      <c r="R478" s="39"/>
      <c r="S478" s="39"/>
      <c r="T478" s="39"/>
      <c r="U478" s="39"/>
      <c r="V478" s="39"/>
    </row>
    <row r="479" spans="1:22" ht="15.75" customHeight="1">
      <c r="A479" s="39"/>
      <c r="B479" s="39"/>
      <c r="C479" s="39"/>
      <c r="D479" s="39"/>
      <c r="E479" s="39"/>
      <c r="F479" s="39"/>
      <c r="G479" s="39"/>
      <c r="H479" s="39"/>
      <c r="I479" s="39"/>
      <c r="J479" s="39"/>
      <c r="K479" s="80"/>
      <c r="L479" s="80"/>
      <c r="M479" s="80"/>
      <c r="N479" s="80"/>
      <c r="O479" s="80"/>
      <c r="P479" s="556"/>
      <c r="Q479" s="39"/>
      <c r="R479" s="39"/>
      <c r="S479" s="39"/>
      <c r="T479" s="39"/>
      <c r="U479" s="39"/>
      <c r="V479" s="39"/>
    </row>
    <row r="480" spans="1:22" ht="15.75" customHeight="1">
      <c r="A480" s="39"/>
      <c r="B480" s="39"/>
      <c r="C480" s="39"/>
      <c r="D480" s="39"/>
      <c r="E480" s="39"/>
      <c r="F480" s="39"/>
      <c r="G480" s="39"/>
      <c r="H480" s="39"/>
      <c r="I480" s="39"/>
      <c r="J480" s="39"/>
      <c r="K480" s="80"/>
      <c r="L480" s="80"/>
      <c r="M480" s="80"/>
      <c r="N480" s="80"/>
      <c r="O480" s="80"/>
      <c r="P480" s="556"/>
      <c r="Q480" s="39"/>
      <c r="R480" s="39"/>
      <c r="S480" s="39"/>
      <c r="T480" s="39"/>
      <c r="U480" s="39"/>
      <c r="V480" s="39"/>
    </row>
    <row r="481" spans="1:22" ht="15.75" customHeight="1">
      <c r="A481" s="39"/>
      <c r="B481" s="39"/>
      <c r="C481" s="39"/>
      <c r="D481" s="39"/>
      <c r="E481" s="39"/>
      <c r="F481" s="39"/>
      <c r="G481" s="39"/>
      <c r="H481" s="39"/>
      <c r="I481" s="39"/>
      <c r="J481" s="39"/>
      <c r="K481" s="80"/>
      <c r="L481" s="80"/>
      <c r="M481" s="80"/>
      <c r="N481" s="80"/>
      <c r="O481" s="80"/>
      <c r="P481" s="556"/>
      <c r="Q481" s="39"/>
      <c r="R481" s="39"/>
      <c r="S481" s="39"/>
      <c r="T481" s="39"/>
      <c r="U481" s="39"/>
      <c r="V481" s="39"/>
    </row>
    <row r="482" spans="1:22" ht="15.75" customHeight="1">
      <c r="A482" s="39"/>
      <c r="B482" s="39"/>
      <c r="C482" s="39"/>
      <c r="D482" s="39"/>
      <c r="E482" s="39"/>
      <c r="F482" s="39"/>
      <c r="G482" s="39"/>
      <c r="H482" s="39"/>
      <c r="I482" s="39"/>
      <c r="J482" s="39"/>
      <c r="K482" s="80"/>
      <c r="L482" s="80"/>
      <c r="M482" s="80"/>
      <c r="N482" s="80"/>
      <c r="O482" s="80"/>
      <c r="P482" s="556"/>
      <c r="Q482" s="39"/>
      <c r="R482" s="39"/>
      <c r="S482" s="39"/>
      <c r="T482" s="39"/>
      <c r="U482" s="39"/>
      <c r="V482" s="39"/>
    </row>
    <row r="483" spans="1:22" ht="15.75" customHeight="1">
      <c r="A483" s="39"/>
      <c r="B483" s="39"/>
      <c r="C483" s="39"/>
      <c r="D483" s="39"/>
      <c r="E483" s="39"/>
      <c r="F483" s="39"/>
      <c r="G483" s="39"/>
      <c r="H483" s="39"/>
      <c r="I483" s="39"/>
      <c r="J483" s="39"/>
      <c r="K483" s="80"/>
      <c r="L483" s="80"/>
      <c r="M483" s="80"/>
      <c r="N483" s="80"/>
      <c r="O483" s="80"/>
      <c r="P483" s="556"/>
      <c r="Q483" s="39"/>
      <c r="R483" s="39"/>
      <c r="S483" s="39"/>
      <c r="T483" s="39"/>
      <c r="U483" s="39"/>
      <c r="V483" s="39"/>
    </row>
    <row r="484" spans="1:22" ht="15.75" customHeight="1">
      <c r="A484" s="39"/>
      <c r="B484" s="39"/>
      <c r="C484" s="39"/>
      <c r="D484" s="39"/>
      <c r="E484" s="39"/>
      <c r="F484" s="39"/>
      <c r="G484" s="39"/>
      <c r="H484" s="39"/>
      <c r="I484" s="39"/>
      <c r="J484" s="39"/>
      <c r="K484" s="80"/>
      <c r="L484" s="80"/>
      <c r="M484" s="80"/>
      <c r="N484" s="80"/>
      <c r="O484" s="80"/>
      <c r="P484" s="556"/>
      <c r="Q484" s="39"/>
      <c r="R484" s="39"/>
      <c r="S484" s="39"/>
      <c r="T484" s="39"/>
      <c r="U484" s="39"/>
      <c r="V484" s="39"/>
    </row>
    <row r="485" spans="1:22" ht="15.75" customHeight="1">
      <c r="A485" s="39"/>
      <c r="B485" s="39"/>
      <c r="C485" s="39"/>
      <c r="D485" s="39"/>
      <c r="E485" s="39"/>
      <c r="F485" s="39"/>
      <c r="G485" s="39"/>
      <c r="H485" s="39"/>
      <c r="I485" s="39"/>
      <c r="J485" s="39"/>
      <c r="K485" s="80"/>
      <c r="L485" s="80"/>
      <c r="M485" s="80"/>
      <c r="N485" s="80"/>
      <c r="O485" s="80"/>
      <c r="P485" s="556"/>
      <c r="Q485" s="39"/>
      <c r="R485" s="39"/>
      <c r="S485" s="39"/>
      <c r="T485" s="39"/>
      <c r="U485" s="39"/>
      <c r="V485" s="39"/>
    </row>
    <row r="486" spans="1:22" ht="15.75" customHeight="1">
      <c r="A486" s="39"/>
      <c r="B486" s="39"/>
      <c r="C486" s="39"/>
      <c r="D486" s="39"/>
      <c r="E486" s="39"/>
      <c r="F486" s="39"/>
      <c r="G486" s="39"/>
      <c r="H486" s="39"/>
      <c r="I486" s="39"/>
      <c r="J486" s="39"/>
      <c r="K486" s="80"/>
      <c r="L486" s="80"/>
      <c r="M486" s="80"/>
      <c r="N486" s="80"/>
      <c r="O486" s="80"/>
      <c r="P486" s="556"/>
      <c r="Q486" s="39"/>
      <c r="R486" s="39"/>
      <c r="S486" s="39"/>
      <c r="T486" s="39"/>
      <c r="U486" s="39"/>
      <c r="V486" s="39"/>
    </row>
    <row r="487" spans="1:22" ht="15.75" customHeight="1">
      <c r="A487" s="39"/>
      <c r="B487" s="39"/>
      <c r="C487" s="39"/>
      <c r="D487" s="39"/>
      <c r="E487" s="39"/>
      <c r="F487" s="39"/>
      <c r="G487" s="39"/>
      <c r="H487" s="39"/>
      <c r="I487" s="39"/>
      <c r="J487" s="39"/>
      <c r="K487" s="80"/>
      <c r="L487" s="80"/>
      <c r="M487" s="80"/>
      <c r="N487" s="80"/>
      <c r="O487" s="80"/>
      <c r="P487" s="556"/>
      <c r="Q487" s="39"/>
      <c r="R487" s="39"/>
      <c r="S487" s="39"/>
      <c r="T487" s="39"/>
      <c r="U487" s="39"/>
      <c r="V487" s="39"/>
    </row>
    <row r="488" spans="1:22" ht="15.75" customHeight="1">
      <c r="A488" s="39"/>
      <c r="B488" s="39"/>
      <c r="C488" s="39"/>
      <c r="D488" s="39"/>
      <c r="E488" s="39"/>
      <c r="F488" s="39"/>
      <c r="G488" s="39"/>
      <c r="H488" s="39"/>
      <c r="I488" s="39"/>
      <c r="J488" s="39"/>
      <c r="K488" s="80"/>
      <c r="L488" s="80"/>
      <c r="M488" s="80"/>
      <c r="N488" s="80"/>
      <c r="O488" s="80"/>
      <c r="P488" s="556"/>
      <c r="Q488" s="39"/>
      <c r="R488" s="39"/>
      <c r="S488" s="39"/>
      <c r="T488" s="39"/>
      <c r="U488" s="39"/>
      <c r="V488" s="39"/>
    </row>
    <row r="489" spans="1:22" ht="15.75" customHeight="1">
      <c r="A489" s="39"/>
      <c r="B489" s="39"/>
      <c r="C489" s="39"/>
      <c r="D489" s="39"/>
      <c r="E489" s="39"/>
      <c r="F489" s="39"/>
      <c r="G489" s="39"/>
      <c r="H489" s="39"/>
      <c r="I489" s="39"/>
      <c r="J489" s="39"/>
      <c r="K489" s="80"/>
      <c r="L489" s="80"/>
      <c r="M489" s="80"/>
      <c r="N489" s="80"/>
      <c r="O489" s="80"/>
      <c r="P489" s="556"/>
      <c r="Q489" s="39"/>
      <c r="R489" s="39"/>
      <c r="S489" s="39"/>
      <c r="T489" s="39"/>
      <c r="U489" s="39"/>
      <c r="V489" s="39"/>
    </row>
    <row r="490" spans="1:22" ht="15.75" customHeight="1">
      <c r="A490" s="39"/>
      <c r="B490" s="39"/>
      <c r="C490" s="39"/>
      <c r="D490" s="39"/>
      <c r="E490" s="39"/>
      <c r="F490" s="39"/>
      <c r="G490" s="39"/>
      <c r="H490" s="39"/>
      <c r="I490" s="39"/>
      <c r="J490" s="39"/>
      <c r="K490" s="80"/>
      <c r="L490" s="80"/>
      <c r="M490" s="80"/>
      <c r="N490" s="80"/>
      <c r="O490" s="80"/>
      <c r="P490" s="556"/>
      <c r="Q490" s="39"/>
      <c r="R490" s="39"/>
      <c r="S490" s="39"/>
      <c r="T490" s="39"/>
      <c r="U490" s="39"/>
      <c r="V490" s="39"/>
    </row>
    <row r="491" spans="1:22" ht="15.75" customHeight="1">
      <c r="A491" s="39"/>
      <c r="B491" s="39"/>
      <c r="C491" s="39"/>
      <c r="D491" s="39"/>
      <c r="E491" s="39"/>
      <c r="F491" s="39"/>
      <c r="G491" s="39"/>
      <c r="H491" s="39"/>
      <c r="I491" s="39"/>
      <c r="J491" s="39"/>
      <c r="K491" s="80"/>
      <c r="L491" s="80"/>
      <c r="M491" s="80"/>
      <c r="N491" s="80"/>
      <c r="O491" s="80"/>
      <c r="P491" s="556"/>
      <c r="Q491" s="39"/>
      <c r="R491" s="39"/>
      <c r="S491" s="39"/>
      <c r="T491" s="39"/>
      <c r="U491" s="39"/>
      <c r="V491" s="39"/>
    </row>
    <row r="492" spans="1:22" ht="15.75" customHeight="1">
      <c r="A492" s="39"/>
      <c r="B492" s="39"/>
      <c r="C492" s="39"/>
      <c r="D492" s="39"/>
      <c r="E492" s="39"/>
      <c r="F492" s="39"/>
      <c r="G492" s="39"/>
      <c r="H492" s="39"/>
      <c r="I492" s="39"/>
      <c r="J492" s="39"/>
      <c r="K492" s="80"/>
      <c r="L492" s="80"/>
      <c r="M492" s="80"/>
      <c r="N492" s="80"/>
      <c r="O492" s="80"/>
      <c r="P492" s="556"/>
      <c r="Q492" s="39"/>
      <c r="R492" s="39"/>
      <c r="S492" s="39"/>
      <c r="T492" s="39"/>
      <c r="U492" s="39"/>
      <c r="V492" s="39"/>
    </row>
    <row r="493" spans="1:22" ht="15.75" customHeight="1">
      <c r="A493" s="39"/>
      <c r="B493" s="39"/>
      <c r="C493" s="39"/>
      <c r="D493" s="39"/>
      <c r="E493" s="39"/>
      <c r="F493" s="39"/>
      <c r="G493" s="39"/>
      <c r="H493" s="39"/>
      <c r="I493" s="39"/>
      <c r="J493" s="39"/>
      <c r="K493" s="80"/>
      <c r="L493" s="80"/>
      <c r="M493" s="80"/>
      <c r="N493" s="80"/>
      <c r="O493" s="80"/>
      <c r="P493" s="556"/>
      <c r="Q493" s="39"/>
      <c r="R493" s="39"/>
      <c r="S493" s="39"/>
      <c r="T493" s="39"/>
      <c r="U493" s="39"/>
      <c r="V493" s="39"/>
    </row>
    <row r="494" spans="1:22" ht="15.75" customHeight="1">
      <c r="A494" s="39"/>
      <c r="B494" s="39"/>
      <c r="C494" s="39"/>
      <c r="D494" s="39"/>
      <c r="E494" s="39"/>
      <c r="F494" s="39"/>
      <c r="G494" s="39"/>
      <c r="H494" s="39"/>
      <c r="I494" s="39"/>
      <c r="J494" s="39"/>
      <c r="K494" s="80"/>
      <c r="L494" s="80"/>
      <c r="M494" s="80"/>
      <c r="N494" s="80"/>
      <c r="O494" s="80"/>
      <c r="P494" s="556"/>
      <c r="Q494" s="39"/>
      <c r="R494" s="39"/>
      <c r="S494" s="39"/>
      <c r="T494" s="39"/>
      <c r="U494" s="39"/>
      <c r="V494" s="39"/>
    </row>
    <row r="495" spans="1:22" ht="15.75" customHeight="1">
      <c r="A495" s="39"/>
      <c r="B495" s="39"/>
      <c r="C495" s="39"/>
      <c r="D495" s="39"/>
      <c r="E495" s="39"/>
      <c r="F495" s="39"/>
      <c r="G495" s="39"/>
      <c r="H495" s="39"/>
      <c r="I495" s="39"/>
      <c r="J495" s="39"/>
      <c r="K495" s="80"/>
      <c r="L495" s="80"/>
      <c r="M495" s="80"/>
      <c r="N495" s="80"/>
      <c r="O495" s="80"/>
      <c r="P495" s="556"/>
      <c r="Q495" s="39"/>
      <c r="R495" s="39"/>
      <c r="S495" s="39"/>
      <c r="T495" s="39"/>
      <c r="U495" s="39"/>
      <c r="V495" s="39"/>
    </row>
    <row r="496" spans="1:22" ht="15.75" customHeight="1">
      <c r="A496" s="39"/>
      <c r="B496" s="39"/>
      <c r="C496" s="39"/>
      <c r="D496" s="39"/>
      <c r="E496" s="39"/>
      <c r="F496" s="39"/>
      <c r="G496" s="39"/>
      <c r="H496" s="39"/>
      <c r="I496" s="39"/>
      <c r="J496" s="39"/>
      <c r="K496" s="80"/>
      <c r="L496" s="80"/>
      <c r="M496" s="80"/>
      <c r="N496" s="80"/>
      <c r="O496" s="80"/>
      <c r="P496" s="556"/>
      <c r="Q496" s="39"/>
      <c r="R496" s="39"/>
      <c r="S496" s="39"/>
      <c r="T496" s="39"/>
      <c r="U496" s="39"/>
      <c r="V496" s="39"/>
    </row>
    <row r="497" spans="1:22" ht="15.75" customHeight="1">
      <c r="A497" s="39"/>
      <c r="B497" s="39"/>
      <c r="C497" s="39"/>
      <c r="D497" s="39"/>
      <c r="E497" s="39"/>
      <c r="F497" s="39"/>
      <c r="G497" s="39"/>
      <c r="H497" s="39"/>
      <c r="I497" s="39"/>
      <c r="J497" s="39"/>
      <c r="K497" s="80"/>
      <c r="L497" s="80"/>
      <c r="M497" s="80"/>
      <c r="N497" s="80"/>
      <c r="O497" s="80"/>
      <c r="P497" s="556"/>
      <c r="Q497" s="39"/>
      <c r="R497" s="39"/>
      <c r="S497" s="39"/>
      <c r="T497" s="39"/>
      <c r="U497" s="39"/>
      <c r="V497" s="39"/>
    </row>
    <row r="498" spans="1:22" ht="15.75" customHeight="1">
      <c r="A498" s="39"/>
      <c r="B498" s="39"/>
      <c r="C498" s="39"/>
      <c r="D498" s="39"/>
      <c r="E498" s="39"/>
      <c r="F498" s="39"/>
      <c r="G498" s="39"/>
      <c r="H498" s="39"/>
      <c r="I498" s="39"/>
      <c r="J498" s="39"/>
      <c r="K498" s="80"/>
      <c r="L498" s="80"/>
      <c r="M498" s="80"/>
      <c r="N498" s="80"/>
      <c r="O498" s="80"/>
      <c r="P498" s="556"/>
      <c r="Q498" s="39"/>
      <c r="R498" s="39"/>
      <c r="S498" s="39"/>
      <c r="T498" s="39"/>
      <c r="U498" s="39"/>
      <c r="V498" s="39"/>
    </row>
    <row r="499" spans="1:22" ht="15.75" customHeight="1">
      <c r="A499" s="39"/>
      <c r="B499" s="39"/>
      <c r="C499" s="39"/>
      <c r="D499" s="39"/>
      <c r="E499" s="39"/>
      <c r="F499" s="39"/>
      <c r="G499" s="39"/>
      <c r="H499" s="39"/>
      <c r="I499" s="39"/>
      <c r="J499" s="39"/>
      <c r="K499" s="80"/>
      <c r="L499" s="80"/>
      <c r="M499" s="80"/>
      <c r="N499" s="80"/>
      <c r="O499" s="80"/>
      <c r="P499" s="556"/>
      <c r="Q499" s="39"/>
      <c r="R499" s="39"/>
      <c r="S499" s="39"/>
      <c r="T499" s="39"/>
      <c r="U499" s="39"/>
      <c r="V499" s="39"/>
    </row>
    <row r="500" spans="1:22" ht="15.75" customHeight="1">
      <c r="A500" s="39"/>
      <c r="B500" s="39"/>
      <c r="C500" s="39"/>
      <c r="D500" s="39"/>
      <c r="E500" s="39"/>
      <c r="F500" s="39"/>
      <c r="G500" s="39"/>
      <c r="H500" s="39"/>
      <c r="I500" s="39"/>
      <c r="J500" s="39"/>
      <c r="K500" s="80"/>
      <c r="L500" s="80"/>
      <c r="M500" s="80"/>
      <c r="N500" s="80"/>
      <c r="O500" s="80"/>
      <c r="P500" s="556"/>
      <c r="Q500" s="39"/>
      <c r="R500" s="39"/>
      <c r="S500" s="39"/>
      <c r="T500" s="39"/>
      <c r="U500" s="39"/>
      <c r="V500" s="39"/>
    </row>
    <row r="501" spans="1:22" ht="15.75" customHeight="1">
      <c r="A501" s="39"/>
      <c r="B501" s="39"/>
      <c r="C501" s="39"/>
      <c r="D501" s="39"/>
      <c r="E501" s="39"/>
      <c r="F501" s="39"/>
      <c r="G501" s="39"/>
      <c r="H501" s="39"/>
      <c r="I501" s="39"/>
      <c r="J501" s="39"/>
      <c r="K501" s="80"/>
      <c r="L501" s="80"/>
      <c r="M501" s="80"/>
      <c r="N501" s="80"/>
      <c r="O501" s="80"/>
      <c r="P501" s="556"/>
      <c r="Q501" s="39"/>
      <c r="R501" s="39"/>
      <c r="S501" s="39"/>
      <c r="T501" s="39"/>
      <c r="U501" s="39"/>
      <c r="V501" s="39"/>
    </row>
    <row r="502" spans="1:22" ht="15.75" customHeight="1">
      <c r="A502" s="39"/>
      <c r="B502" s="39"/>
      <c r="C502" s="39"/>
      <c r="D502" s="39"/>
      <c r="E502" s="39"/>
      <c r="F502" s="39"/>
      <c r="G502" s="39"/>
      <c r="H502" s="39"/>
      <c r="I502" s="39"/>
      <c r="J502" s="39"/>
      <c r="K502" s="80"/>
      <c r="L502" s="80"/>
      <c r="M502" s="80"/>
      <c r="N502" s="80"/>
      <c r="O502" s="80"/>
      <c r="P502" s="556"/>
      <c r="Q502" s="39"/>
      <c r="R502" s="39"/>
      <c r="S502" s="39"/>
      <c r="T502" s="39"/>
      <c r="U502" s="39"/>
      <c r="V502" s="39"/>
    </row>
    <row r="503" spans="1:22" ht="15.75" customHeight="1">
      <c r="A503" s="39"/>
      <c r="B503" s="39"/>
      <c r="C503" s="39"/>
      <c r="D503" s="39"/>
      <c r="E503" s="39"/>
      <c r="F503" s="39"/>
      <c r="G503" s="39"/>
      <c r="H503" s="39"/>
      <c r="I503" s="39"/>
      <c r="J503" s="39"/>
      <c r="K503" s="80"/>
      <c r="L503" s="80"/>
      <c r="M503" s="80"/>
      <c r="N503" s="80"/>
      <c r="O503" s="80"/>
      <c r="P503" s="556"/>
      <c r="Q503" s="39"/>
      <c r="R503" s="39"/>
      <c r="S503" s="39"/>
      <c r="T503" s="39"/>
      <c r="U503" s="39"/>
      <c r="V503" s="39"/>
    </row>
    <row r="504" spans="1:22" ht="15.75" customHeight="1">
      <c r="A504" s="39"/>
      <c r="B504" s="39"/>
      <c r="C504" s="39"/>
      <c r="D504" s="39"/>
      <c r="E504" s="39"/>
      <c r="F504" s="39"/>
      <c r="G504" s="39"/>
      <c r="H504" s="39"/>
      <c r="I504" s="39"/>
      <c r="J504" s="39"/>
      <c r="K504" s="80"/>
      <c r="L504" s="80"/>
      <c r="M504" s="80"/>
      <c r="N504" s="80"/>
      <c r="O504" s="80"/>
      <c r="P504" s="556"/>
      <c r="Q504" s="39"/>
      <c r="R504" s="39"/>
      <c r="S504" s="39"/>
      <c r="T504" s="39"/>
      <c r="U504" s="39"/>
      <c r="V504" s="39"/>
    </row>
    <row r="505" spans="1:22" ht="15.75" customHeight="1">
      <c r="A505" s="39"/>
      <c r="B505" s="39"/>
      <c r="C505" s="39"/>
      <c r="D505" s="39"/>
      <c r="E505" s="39"/>
      <c r="F505" s="39"/>
      <c r="G505" s="39"/>
      <c r="H505" s="39"/>
      <c r="I505" s="39"/>
      <c r="J505" s="39"/>
      <c r="K505" s="80"/>
      <c r="L505" s="80"/>
      <c r="M505" s="80"/>
      <c r="N505" s="80"/>
      <c r="O505" s="80"/>
      <c r="P505" s="556"/>
      <c r="Q505" s="39"/>
      <c r="R505" s="39"/>
      <c r="S505" s="39"/>
      <c r="T505" s="39"/>
      <c r="U505" s="39"/>
      <c r="V505" s="39"/>
    </row>
    <row r="506" spans="1:22" ht="15.75" customHeight="1">
      <c r="A506" s="39"/>
      <c r="B506" s="39"/>
      <c r="C506" s="39"/>
      <c r="D506" s="39"/>
      <c r="E506" s="39"/>
      <c r="F506" s="39"/>
      <c r="G506" s="39"/>
      <c r="H506" s="39"/>
      <c r="I506" s="39"/>
      <c r="J506" s="39"/>
      <c r="K506" s="80"/>
      <c r="L506" s="80"/>
      <c r="M506" s="80"/>
      <c r="N506" s="80"/>
      <c r="O506" s="80"/>
      <c r="P506" s="556"/>
      <c r="Q506" s="39"/>
      <c r="R506" s="39"/>
      <c r="S506" s="39"/>
      <c r="T506" s="39"/>
      <c r="U506" s="39"/>
      <c r="V506" s="39"/>
    </row>
    <row r="507" spans="1:22" ht="15.75" customHeight="1">
      <c r="A507" s="39"/>
      <c r="B507" s="39"/>
      <c r="C507" s="39"/>
      <c r="D507" s="39"/>
      <c r="E507" s="39"/>
      <c r="F507" s="39"/>
      <c r="G507" s="39"/>
      <c r="H507" s="39"/>
      <c r="I507" s="39"/>
      <c r="J507" s="39"/>
      <c r="K507" s="80"/>
      <c r="L507" s="80"/>
      <c r="M507" s="80"/>
      <c r="N507" s="80"/>
      <c r="O507" s="80"/>
      <c r="P507" s="556"/>
      <c r="Q507" s="39"/>
      <c r="R507" s="39"/>
      <c r="S507" s="39"/>
      <c r="T507" s="39"/>
      <c r="U507" s="39"/>
      <c r="V507" s="39"/>
    </row>
    <row r="508" spans="1:22" ht="15.75" customHeight="1">
      <c r="A508" s="39"/>
      <c r="B508" s="39"/>
      <c r="C508" s="39"/>
      <c r="D508" s="39"/>
      <c r="E508" s="39"/>
      <c r="F508" s="39"/>
      <c r="G508" s="39"/>
      <c r="H508" s="39"/>
      <c r="I508" s="39"/>
      <c r="J508" s="39"/>
      <c r="K508" s="80"/>
      <c r="L508" s="80"/>
      <c r="M508" s="80"/>
      <c r="N508" s="80"/>
      <c r="O508" s="80"/>
      <c r="P508" s="556"/>
      <c r="Q508" s="39"/>
      <c r="R508" s="39"/>
      <c r="S508" s="39"/>
      <c r="T508" s="39"/>
      <c r="U508" s="39"/>
      <c r="V508" s="39"/>
    </row>
    <row r="509" spans="1:22" ht="15.75" customHeight="1">
      <c r="A509" s="39"/>
      <c r="B509" s="39"/>
      <c r="C509" s="39"/>
      <c r="D509" s="39"/>
      <c r="E509" s="39"/>
      <c r="F509" s="39"/>
      <c r="G509" s="39"/>
      <c r="H509" s="39"/>
      <c r="I509" s="39"/>
      <c r="J509" s="39"/>
      <c r="K509" s="80"/>
      <c r="L509" s="80"/>
      <c r="M509" s="80"/>
      <c r="N509" s="80"/>
      <c r="O509" s="80"/>
      <c r="P509" s="556"/>
      <c r="Q509" s="39"/>
      <c r="R509" s="39"/>
      <c r="S509" s="39"/>
      <c r="T509" s="39"/>
      <c r="U509" s="39"/>
      <c r="V509" s="39"/>
    </row>
    <row r="510" spans="1:22" ht="15.75" customHeight="1">
      <c r="A510" s="39"/>
      <c r="B510" s="39"/>
      <c r="C510" s="39"/>
      <c r="D510" s="39"/>
      <c r="E510" s="39"/>
      <c r="F510" s="39"/>
      <c r="G510" s="39"/>
      <c r="H510" s="39"/>
      <c r="I510" s="39"/>
      <c r="J510" s="39"/>
      <c r="K510" s="80"/>
      <c r="L510" s="80"/>
      <c r="M510" s="80"/>
      <c r="N510" s="80"/>
      <c r="O510" s="80"/>
      <c r="P510" s="556"/>
      <c r="Q510" s="39"/>
      <c r="R510" s="39"/>
      <c r="S510" s="39"/>
      <c r="T510" s="39"/>
      <c r="U510" s="39"/>
      <c r="V510" s="39"/>
    </row>
    <row r="511" spans="1:22" ht="15.75" customHeight="1">
      <c r="A511" s="39"/>
      <c r="B511" s="39"/>
      <c r="C511" s="39"/>
      <c r="D511" s="39"/>
      <c r="E511" s="39"/>
      <c r="F511" s="39"/>
      <c r="G511" s="39"/>
      <c r="H511" s="39"/>
      <c r="I511" s="39"/>
      <c r="J511" s="39"/>
      <c r="K511" s="80"/>
      <c r="L511" s="80"/>
      <c r="M511" s="80"/>
      <c r="N511" s="80"/>
      <c r="O511" s="80"/>
      <c r="P511" s="556"/>
      <c r="Q511" s="39"/>
      <c r="R511" s="39"/>
      <c r="S511" s="39"/>
      <c r="T511" s="39"/>
      <c r="U511" s="39"/>
      <c r="V511" s="39"/>
    </row>
    <row r="512" spans="1:22" ht="15.75" customHeight="1">
      <c r="A512" s="39"/>
      <c r="B512" s="39"/>
      <c r="C512" s="39"/>
      <c r="D512" s="39"/>
      <c r="E512" s="39"/>
      <c r="F512" s="39"/>
      <c r="G512" s="39"/>
      <c r="H512" s="39"/>
      <c r="I512" s="39"/>
      <c r="J512" s="39"/>
      <c r="K512" s="80"/>
      <c r="L512" s="80"/>
      <c r="M512" s="80"/>
      <c r="N512" s="80"/>
      <c r="O512" s="80"/>
      <c r="P512" s="556"/>
      <c r="Q512" s="39"/>
      <c r="R512" s="39"/>
      <c r="S512" s="39"/>
      <c r="T512" s="39"/>
      <c r="U512" s="39"/>
      <c r="V512" s="39"/>
    </row>
    <row r="513" spans="1:22" ht="15.75" customHeight="1">
      <c r="A513" s="39"/>
      <c r="B513" s="39"/>
      <c r="C513" s="39"/>
      <c r="D513" s="39"/>
      <c r="E513" s="39"/>
      <c r="F513" s="39"/>
      <c r="G513" s="39"/>
      <c r="H513" s="39"/>
      <c r="I513" s="39"/>
      <c r="J513" s="39"/>
      <c r="K513" s="80"/>
      <c r="L513" s="80"/>
      <c r="M513" s="80"/>
      <c r="N513" s="80"/>
      <c r="O513" s="80"/>
      <c r="P513" s="556"/>
      <c r="Q513" s="39"/>
      <c r="R513" s="39"/>
      <c r="S513" s="39"/>
      <c r="T513" s="39"/>
      <c r="U513" s="39"/>
      <c r="V513" s="39"/>
    </row>
    <row r="514" spans="1:22" ht="15.75" customHeight="1">
      <c r="A514" s="39"/>
      <c r="B514" s="39"/>
      <c r="C514" s="39"/>
      <c r="D514" s="39"/>
      <c r="E514" s="39"/>
      <c r="F514" s="39"/>
      <c r="G514" s="39"/>
      <c r="H514" s="39"/>
      <c r="I514" s="39"/>
      <c r="J514" s="39"/>
      <c r="K514" s="80"/>
      <c r="L514" s="80"/>
      <c r="M514" s="80"/>
      <c r="N514" s="80"/>
      <c r="O514" s="80"/>
      <c r="P514" s="556"/>
      <c r="Q514" s="39"/>
      <c r="R514" s="39"/>
      <c r="S514" s="39"/>
      <c r="T514" s="39"/>
      <c r="U514" s="39"/>
      <c r="V514" s="39"/>
    </row>
    <row r="515" spans="1:22" ht="15.75" customHeight="1">
      <c r="A515" s="39"/>
      <c r="B515" s="39"/>
      <c r="C515" s="39"/>
      <c r="D515" s="39"/>
      <c r="E515" s="39"/>
      <c r="F515" s="39"/>
      <c r="G515" s="39"/>
      <c r="H515" s="39"/>
      <c r="I515" s="39"/>
      <c r="J515" s="39"/>
      <c r="K515" s="80"/>
      <c r="L515" s="80"/>
      <c r="M515" s="80"/>
      <c r="N515" s="80"/>
      <c r="O515" s="80"/>
      <c r="P515" s="556"/>
      <c r="Q515" s="39"/>
      <c r="R515" s="39"/>
      <c r="S515" s="39"/>
      <c r="T515" s="39"/>
      <c r="U515" s="39"/>
      <c r="V515" s="39"/>
    </row>
    <row r="516" spans="1:22" ht="15.75" customHeight="1">
      <c r="A516" s="39"/>
      <c r="B516" s="39"/>
      <c r="C516" s="39"/>
      <c r="D516" s="39"/>
      <c r="E516" s="39"/>
      <c r="F516" s="39"/>
      <c r="G516" s="39"/>
      <c r="H516" s="39"/>
      <c r="I516" s="39"/>
      <c r="J516" s="39"/>
      <c r="K516" s="80"/>
      <c r="L516" s="80"/>
      <c r="M516" s="80"/>
      <c r="N516" s="80"/>
      <c r="O516" s="80"/>
      <c r="P516" s="556"/>
      <c r="Q516" s="39"/>
      <c r="R516" s="39"/>
      <c r="S516" s="39"/>
      <c r="T516" s="39"/>
      <c r="U516" s="39"/>
      <c r="V516" s="39"/>
    </row>
    <row r="517" spans="1:22" ht="15.75" customHeight="1">
      <c r="A517" s="39"/>
      <c r="B517" s="39"/>
      <c r="C517" s="39"/>
      <c r="D517" s="39"/>
      <c r="E517" s="39"/>
      <c r="F517" s="39"/>
      <c r="G517" s="39"/>
      <c r="H517" s="39"/>
      <c r="I517" s="39"/>
      <c r="J517" s="39"/>
      <c r="K517" s="80"/>
      <c r="L517" s="80"/>
      <c r="M517" s="80"/>
      <c r="N517" s="80"/>
      <c r="O517" s="80"/>
      <c r="P517" s="556"/>
      <c r="Q517" s="39"/>
      <c r="R517" s="39"/>
      <c r="S517" s="39"/>
      <c r="T517" s="39"/>
      <c r="U517" s="39"/>
      <c r="V517" s="39"/>
    </row>
    <row r="518" spans="1:22" ht="15.75" customHeight="1">
      <c r="A518" s="39"/>
      <c r="B518" s="39"/>
      <c r="C518" s="39"/>
      <c r="D518" s="39"/>
      <c r="E518" s="39"/>
      <c r="F518" s="39"/>
      <c r="G518" s="39"/>
      <c r="H518" s="39"/>
      <c r="I518" s="39"/>
      <c r="J518" s="39"/>
      <c r="K518" s="80"/>
      <c r="L518" s="80"/>
      <c r="M518" s="80"/>
      <c r="N518" s="80"/>
      <c r="O518" s="80"/>
      <c r="P518" s="556"/>
      <c r="Q518" s="39"/>
      <c r="R518" s="39"/>
      <c r="S518" s="39"/>
      <c r="T518" s="39"/>
      <c r="U518" s="39"/>
      <c r="V518" s="39"/>
    </row>
    <row r="519" spans="1:22" ht="15.75" customHeight="1">
      <c r="A519" s="39"/>
      <c r="B519" s="39"/>
      <c r="C519" s="39"/>
      <c r="D519" s="39"/>
      <c r="E519" s="39"/>
      <c r="F519" s="39"/>
      <c r="G519" s="39"/>
      <c r="H519" s="39"/>
      <c r="I519" s="39"/>
      <c r="J519" s="39"/>
      <c r="K519" s="80"/>
      <c r="L519" s="80"/>
      <c r="M519" s="80"/>
      <c r="N519" s="80"/>
      <c r="O519" s="80"/>
      <c r="P519" s="556"/>
      <c r="Q519" s="39"/>
      <c r="R519" s="39"/>
      <c r="S519" s="39"/>
      <c r="T519" s="39"/>
      <c r="U519" s="39"/>
      <c r="V519" s="39"/>
    </row>
    <row r="520" spans="1:22" ht="15.75" customHeight="1">
      <c r="A520" s="39"/>
      <c r="B520" s="39"/>
      <c r="C520" s="39"/>
      <c r="D520" s="39"/>
      <c r="E520" s="39"/>
      <c r="F520" s="39"/>
      <c r="G520" s="39"/>
      <c r="H520" s="39"/>
      <c r="I520" s="39"/>
      <c r="J520" s="39"/>
      <c r="K520" s="80"/>
      <c r="L520" s="80"/>
      <c r="M520" s="80"/>
      <c r="N520" s="80"/>
      <c r="O520" s="80"/>
      <c r="P520" s="556"/>
      <c r="Q520" s="39"/>
      <c r="R520" s="39"/>
      <c r="S520" s="39"/>
      <c r="T520" s="39"/>
      <c r="U520" s="39"/>
      <c r="V520" s="39"/>
    </row>
    <row r="521" spans="1:22" ht="15.75" customHeight="1">
      <c r="A521" s="39"/>
      <c r="B521" s="39"/>
      <c r="C521" s="39"/>
      <c r="D521" s="39"/>
      <c r="E521" s="39"/>
      <c r="F521" s="39"/>
      <c r="G521" s="39"/>
      <c r="H521" s="39"/>
      <c r="I521" s="39"/>
      <c r="J521" s="39"/>
      <c r="K521" s="80"/>
      <c r="L521" s="80"/>
      <c r="M521" s="80"/>
      <c r="N521" s="80"/>
      <c r="O521" s="80"/>
      <c r="P521" s="556"/>
      <c r="Q521" s="39"/>
      <c r="R521" s="39"/>
      <c r="S521" s="39"/>
      <c r="T521" s="39"/>
      <c r="U521" s="39"/>
      <c r="V521" s="39"/>
    </row>
    <row r="522" spans="1:22" ht="15.75" customHeight="1">
      <c r="A522" s="39"/>
      <c r="B522" s="39"/>
      <c r="C522" s="39"/>
      <c r="D522" s="39"/>
      <c r="E522" s="39"/>
      <c r="F522" s="39"/>
      <c r="G522" s="39"/>
      <c r="H522" s="39"/>
      <c r="I522" s="39"/>
      <c r="J522" s="39"/>
      <c r="K522" s="80"/>
      <c r="L522" s="80"/>
      <c r="M522" s="80"/>
      <c r="N522" s="80"/>
      <c r="O522" s="80"/>
      <c r="P522" s="556"/>
      <c r="Q522" s="39"/>
      <c r="R522" s="39"/>
      <c r="S522" s="39"/>
      <c r="T522" s="39"/>
      <c r="U522" s="39"/>
      <c r="V522" s="39"/>
    </row>
    <row r="523" spans="1:22" ht="15.75" customHeight="1">
      <c r="A523" s="39"/>
      <c r="B523" s="39"/>
      <c r="C523" s="39"/>
      <c r="D523" s="39"/>
      <c r="E523" s="39"/>
      <c r="F523" s="39"/>
      <c r="G523" s="39"/>
      <c r="H523" s="39"/>
      <c r="I523" s="39"/>
      <c r="J523" s="39"/>
      <c r="K523" s="80"/>
      <c r="L523" s="80"/>
      <c r="M523" s="80"/>
      <c r="N523" s="80"/>
      <c r="O523" s="80"/>
      <c r="P523" s="556"/>
      <c r="Q523" s="39"/>
      <c r="R523" s="39"/>
      <c r="S523" s="39"/>
      <c r="T523" s="39"/>
      <c r="U523" s="39"/>
      <c r="V523" s="39"/>
    </row>
    <row r="524" spans="1:22" ht="15.75" customHeight="1">
      <c r="A524" s="39"/>
      <c r="B524" s="39"/>
      <c r="C524" s="39"/>
      <c r="D524" s="39"/>
      <c r="E524" s="39"/>
      <c r="F524" s="39"/>
      <c r="G524" s="39"/>
      <c r="H524" s="39"/>
      <c r="I524" s="39"/>
      <c r="J524" s="39"/>
      <c r="K524" s="80"/>
      <c r="L524" s="80"/>
      <c r="M524" s="80"/>
      <c r="N524" s="80"/>
      <c r="O524" s="80"/>
      <c r="P524" s="556"/>
      <c r="Q524" s="39"/>
      <c r="R524" s="39"/>
      <c r="S524" s="39"/>
      <c r="T524" s="39"/>
      <c r="U524" s="39"/>
      <c r="V524" s="39"/>
    </row>
    <row r="525" spans="1:22" ht="15.75" customHeight="1">
      <c r="A525" s="39"/>
      <c r="B525" s="39"/>
      <c r="C525" s="39"/>
      <c r="D525" s="39"/>
      <c r="E525" s="39"/>
      <c r="F525" s="39"/>
      <c r="G525" s="39"/>
      <c r="H525" s="39"/>
      <c r="I525" s="39"/>
      <c r="J525" s="39"/>
      <c r="K525" s="80"/>
      <c r="L525" s="80"/>
      <c r="M525" s="80"/>
      <c r="N525" s="80"/>
      <c r="O525" s="80"/>
      <c r="P525" s="556"/>
      <c r="Q525" s="39"/>
      <c r="R525" s="39"/>
      <c r="S525" s="39"/>
      <c r="T525" s="39"/>
      <c r="U525" s="39"/>
      <c r="V525" s="39"/>
    </row>
    <row r="526" spans="1:22" ht="15.75" customHeight="1">
      <c r="A526" s="39"/>
      <c r="B526" s="39"/>
      <c r="C526" s="39"/>
      <c r="D526" s="39"/>
      <c r="E526" s="39"/>
      <c r="F526" s="39"/>
      <c r="G526" s="39"/>
      <c r="H526" s="39"/>
      <c r="I526" s="39"/>
      <c r="J526" s="39"/>
      <c r="K526" s="80"/>
      <c r="L526" s="80"/>
      <c r="M526" s="80"/>
      <c r="N526" s="80"/>
      <c r="O526" s="80"/>
      <c r="P526" s="556"/>
      <c r="Q526" s="39"/>
      <c r="R526" s="39"/>
      <c r="S526" s="39"/>
      <c r="T526" s="39"/>
      <c r="U526" s="39"/>
      <c r="V526" s="39"/>
    </row>
    <row r="527" spans="1:22" ht="15.75" customHeight="1">
      <c r="A527" s="39"/>
      <c r="B527" s="39"/>
      <c r="C527" s="39"/>
      <c r="D527" s="39"/>
      <c r="E527" s="39"/>
      <c r="F527" s="39"/>
      <c r="G527" s="39"/>
      <c r="H527" s="39"/>
      <c r="I527" s="39"/>
      <c r="J527" s="39"/>
      <c r="K527" s="80"/>
      <c r="L527" s="80"/>
      <c r="M527" s="80"/>
      <c r="N527" s="80"/>
      <c r="O527" s="80"/>
      <c r="P527" s="556"/>
      <c r="Q527" s="39"/>
      <c r="R527" s="39"/>
      <c r="S527" s="39"/>
      <c r="T527" s="39"/>
      <c r="U527" s="39"/>
      <c r="V527" s="39"/>
    </row>
    <row r="528" spans="1:22" ht="15.75" customHeight="1">
      <c r="A528" s="39"/>
      <c r="B528" s="39"/>
      <c r="C528" s="39"/>
      <c r="D528" s="39"/>
      <c r="E528" s="39"/>
      <c r="F528" s="39"/>
      <c r="G528" s="39"/>
      <c r="H528" s="39"/>
      <c r="I528" s="39"/>
      <c r="J528" s="39"/>
      <c r="K528" s="80"/>
      <c r="L528" s="80"/>
      <c r="M528" s="80"/>
      <c r="N528" s="80"/>
      <c r="O528" s="80"/>
      <c r="P528" s="556"/>
      <c r="Q528" s="39"/>
      <c r="R528" s="39"/>
      <c r="S528" s="39"/>
      <c r="T528" s="39"/>
      <c r="U528" s="39"/>
      <c r="V528" s="39"/>
    </row>
    <row r="529" spans="1:22" ht="15.75" customHeight="1">
      <c r="A529" s="39"/>
      <c r="B529" s="39"/>
      <c r="C529" s="39"/>
      <c r="D529" s="39"/>
      <c r="E529" s="39"/>
      <c r="F529" s="39"/>
      <c r="G529" s="39"/>
      <c r="H529" s="39"/>
      <c r="I529" s="39"/>
      <c r="J529" s="39"/>
      <c r="K529" s="80"/>
      <c r="L529" s="80"/>
      <c r="M529" s="80"/>
      <c r="N529" s="80"/>
      <c r="O529" s="80"/>
      <c r="P529" s="556"/>
      <c r="Q529" s="39"/>
      <c r="R529" s="39"/>
      <c r="S529" s="39"/>
      <c r="T529" s="39"/>
      <c r="U529" s="39"/>
      <c r="V529" s="39"/>
    </row>
    <row r="530" spans="1:22" ht="15.75" customHeight="1">
      <c r="A530" s="39"/>
      <c r="B530" s="39"/>
      <c r="C530" s="39"/>
      <c r="D530" s="39"/>
      <c r="E530" s="39"/>
      <c r="F530" s="39"/>
      <c r="G530" s="39"/>
      <c r="H530" s="39"/>
      <c r="I530" s="39"/>
      <c r="J530" s="39"/>
      <c r="K530" s="80"/>
      <c r="L530" s="80"/>
      <c r="M530" s="80"/>
      <c r="N530" s="80"/>
      <c r="O530" s="80"/>
      <c r="P530" s="556"/>
      <c r="Q530" s="39"/>
      <c r="R530" s="39"/>
      <c r="S530" s="39"/>
      <c r="T530" s="39"/>
      <c r="U530" s="39"/>
      <c r="V530" s="39"/>
    </row>
    <row r="531" spans="1:22" ht="15.75" customHeight="1">
      <c r="A531" s="39"/>
      <c r="B531" s="39"/>
      <c r="C531" s="39"/>
      <c r="D531" s="39"/>
      <c r="E531" s="39"/>
      <c r="F531" s="39"/>
      <c r="G531" s="39"/>
      <c r="H531" s="39"/>
      <c r="I531" s="39"/>
      <c r="J531" s="39"/>
      <c r="K531" s="80"/>
      <c r="L531" s="80"/>
      <c r="M531" s="80"/>
      <c r="N531" s="80"/>
      <c r="O531" s="80"/>
      <c r="P531" s="556"/>
      <c r="Q531" s="39"/>
      <c r="R531" s="39"/>
      <c r="S531" s="39"/>
      <c r="T531" s="39"/>
      <c r="U531" s="39"/>
      <c r="V531" s="39"/>
    </row>
    <row r="532" spans="1:22" ht="15.75" customHeight="1">
      <c r="A532" s="39"/>
      <c r="B532" s="39"/>
      <c r="C532" s="39"/>
      <c r="D532" s="39"/>
      <c r="E532" s="39"/>
      <c r="F532" s="39"/>
      <c r="G532" s="39"/>
      <c r="H532" s="39"/>
      <c r="I532" s="39"/>
      <c r="J532" s="39"/>
      <c r="K532" s="80"/>
      <c r="L532" s="80"/>
      <c r="M532" s="80"/>
      <c r="N532" s="80"/>
      <c r="O532" s="80"/>
      <c r="P532" s="556"/>
      <c r="Q532" s="39"/>
      <c r="R532" s="39"/>
      <c r="S532" s="39"/>
      <c r="T532" s="39"/>
      <c r="U532" s="39"/>
      <c r="V532" s="39"/>
    </row>
    <row r="533" spans="1:22" ht="15.75" customHeight="1">
      <c r="A533" s="39"/>
      <c r="B533" s="39"/>
      <c r="C533" s="39"/>
      <c r="D533" s="39"/>
      <c r="E533" s="39"/>
      <c r="F533" s="39"/>
      <c r="G533" s="39"/>
      <c r="H533" s="39"/>
      <c r="I533" s="39"/>
      <c r="J533" s="39"/>
      <c r="K533" s="80"/>
      <c r="L533" s="80"/>
      <c r="M533" s="80"/>
      <c r="N533" s="80"/>
      <c r="O533" s="80"/>
      <c r="P533" s="556"/>
      <c r="Q533" s="39"/>
      <c r="R533" s="39"/>
      <c r="S533" s="39"/>
      <c r="T533" s="39"/>
      <c r="U533" s="39"/>
      <c r="V533" s="39"/>
    </row>
    <row r="534" spans="1:22" ht="15.75" customHeight="1">
      <c r="A534" s="39"/>
      <c r="B534" s="39"/>
      <c r="C534" s="39"/>
      <c r="D534" s="39"/>
      <c r="E534" s="39"/>
      <c r="F534" s="39"/>
      <c r="G534" s="39"/>
      <c r="H534" s="39"/>
      <c r="I534" s="39"/>
      <c r="J534" s="39"/>
      <c r="K534" s="80"/>
      <c r="L534" s="80"/>
      <c r="M534" s="80"/>
      <c r="N534" s="80"/>
      <c r="O534" s="80"/>
      <c r="P534" s="556"/>
      <c r="Q534" s="39"/>
      <c r="R534" s="39"/>
      <c r="S534" s="39"/>
      <c r="T534" s="39"/>
      <c r="U534" s="39"/>
      <c r="V534" s="39"/>
    </row>
    <row r="535" spans="1:22" ht="15.75" customHeight="1">
      <c r="A535" s="39"/>
      <c r="B535" s="39"/>
      <c r="C535" s="39"/>
      <c r="D535" s="39"/>
      <c r="E535" s="39"/>
      <c r="F535" s="39"/>
      <c r="G535" s="39"/>
      <c r="H535" s="39"/>
      <c r="I535" s="39"/>
      <c r="J535" s="39"/>
      <c r="K535" s="80"/>
      <c r="L535" s="80"/>
      <c r="M535" s="80"/>
      <c r="N535" s="80"/>
      <c r="O535" s="80"/>
      <c r="P535" s="556"/>
      <c r="Q535" s="39"/>
      <c r="R535" s="39"/>
      <c r="S535" s="39"/>
      <c r="T535" s="39"/>
      <c r="U535" s="39"/>
      <c r="V535" s="39"/>
    </row>
    <row r="536" spans="1:22" ht="15.75" customHeight="1">
      <c r="A536" s="39"/>
      <c r="B536" s="39"/>
      <c r="C536" s="39"/>
      <c r="D536" s="39"/>
      <c r="E536" s="39"/>
      <c r="F536" s="39"/>
      <c r="G536" s="39"/>
      <c r="H536" s="39"/>
      <c r="I536" s="39"/>
      <c r="J536" s="39"/>
      <c r="K536" s="80"/>
      <c r="L536" s="80"/>
      <c r="M536" s="80"/>
      <c r="N536" s="80"/>
      <c r="O536" s="80"/>
      <c r="P536" s="556"/>
      <c r="Q536" s="39"/>
      <c r="R536" s="39"/>
      <c r="S536" s="39"/>
      <c r="T536" s="39"/>
      <c r="U536" s="39"/>
      <c r="V536" s="39"/>
    </row>
    <row r="537" spans="1:22" ht="15.75" customHeight="1">
      <c r="A537" s="39"/>
      <c r="B537" s="39"/>
      <c r="C537" s="39"/>
      <c r="D537" s="39"/>
      <c r="E537" s="39"/>
      <c r="F537" s="39"/>
      <c r="G537" s="39"/>
      <c r="H537" s="39"/>
      <c r="I537" s="39"/>
      <c r="J537" s="39"/>
      <c r="K537" s="80"/>
      <c r="L537" s="80"/>
      <c r="M537" s="80"/>
      <c r="N537" s="80"/>
      <c r="O537" s="80"/>
      <c r="P537" s="556"/>
      <c r="Q537" s="39"/>
      <c r="R537" s="39"/>
      <c r="S537" s="39"/>
      <c r="T537" s="39"/>
      <c r="U537" s="39"/>
      <c r="V537" s="39"/>
    </row>
    <row r="538" spans="1:22" ht="15.75" customHeight="1">
      <c r="A538" s="39"/>
      <c r="B538" s="39"/>
      <c r="C538" s="39"/>
      <c r="D538" s="39"/>
      <c r="E538" s="39"/>
      <c r="F538" s="39"/>
      <c r="G538" s="39"/>
      <c r="H538" s="39"/>
      <c r="I538" s="39"/>
      <c r="J538" s="39"/>
      <c r="K538" s="80"/>
      <c r="L538" s="80"/>
      <c r="M538" s="80"/>
      <c r="N538" s="80"/>
      <c r="O538" s="80"/>
      <c r="P538" s="556"/>
      <c r="Q538" s="39"/>
      <c r="R538" s="39"/>
      <c r="S538" s="39"/>
      <c r="T538" s="39"/>
      <c r="U538" s="39"/>
      <c r="V538" s="39"/>
    </row>
    <row r="539" spans="1:22" ht="15.75" customHeight="1">
      <c r="A539" s="39"/>
      <c r="B539" s="39"/>
      <c r="C539" s="39"/>
      <c r="D539" s="39"/>
      <c r="E539" s="39"/>
      <c r="F539" s="39"/>
      <c r="G539" s="39"/>
      <c r="H539" s="39"/>
      <c r="I539" s="39"/>
      <c r="J539" s="39"/>
      <c r="K539" s="80"/>
      <c r="L539" s="80"/>
      <c r="M539" s="80"/>
      <c r="N539" s="80"/>
      <c r="O539" s="80"/>
      <c r="P539" s="556"/>
      <c r="Q539" s="39"/>
      <c r="R539" s="39"/>
      <c r="S539" s="39"/>
      <c r="T539" s="39"/>
      <c r="U539" s="39"/>
      <c r="V539" s="39"/>
    </row>
    <row r="540" spans="1:22" ht="15.75" customHeight="1">
      <c r="A540" s="39"/>
      <c r="B540" s="39"/>
      <c r="C540" s="39"/>
      <c r="D540" s="39"/>
      <c r="E540" s="39"/>
      <c r="F540" s="39"/>
      <c r="G540" s="39"/>
      <c r="H540" s="39"/>
      <c r="I540" s="39"/>
      <c r="J540" s="39"/>
      <c r="K540" s="80"/>
      <c r="L540" s="80"/>
      <c r="M540" s="80"/>
      <c r="N540" s="80"/>
      <c r="O540" s="80"/>
      <c r="P540" s="556"/>
      <c r="Q540" s="39"/>
      <c r="R540" s="39"/>
      <c r="S540" s="39"/>
      <c r="T540" s="39"/>
      <c r="U540" s="39"/>
      <c r="V540" s="39"/>
    </row>
    <row r="541" spans="1:22" ht="15.75" customHeight="1">
      <c r="A541" s="39"/>
      <c r="B541" s="39"/>
      <c r="C541" s="39"/>
      <c r="D541" s="39"/>
      <c r="E541" s="39"/>
      <c r="F541" s="39"/>
      <c r="G541" s="39"/>
      <c r="H541" s="39"/>
      <c r="I541" s="39"/>
      <c r="J541" s="39"/>
      <c r="K541" s="80"/>
      <c r="L541" s="80"/>
      <c r="M541" s="80"/>
      <c r="N541" s="80"/>
      <c r="O541" s="80"/>
      <c r="P541" s="556"/>
      <c r="Q541" s="39"/>
      <c r="R541" s="39"/>
      <c r="S541" s="39"/>
      <c r="T541" s="39"/>
      <c r="U541" s="39"/>
      <c r="V541" s="39"/>
    </row>
    <row r="542" spans="1:22" ht="15.75" customHeight="1">
      <c r="A542" s="39"/>
      <c r="B542" s="39"/>
      <c r="C542" s="39"/>
      <c r="D542" s="39"/>
      <c r="E542" s="39"/>
      <c r="F542" s="39"/>
      <c r="G542" s="39"/>
      <c r="H542" s="39"/>
      <c r="I542" s="39"/>
      <c r="J542" s="39"/>
      <c r="K542" s="80"/>
      <c r="L542" s="80"/>
      <c r="M542" s="80"/>
      <c r="N542" s="80"/>
      <c r="O542" s="80"/>
      <c r="P542" s="556"/>
      <c r="Q542" s="39"/>
      <c r="R542" s="39"/>
      <c r="S542" s="39"/>
      <c r="T542" s="39"/>
      <c r="U542" s="39"/>
      <c r="V542" s="39"/>
    </row>
    <row r="543" spans="1:22" ht="15.75" customHeight="1">
      <c r="A543" s="39"/>
      <c r="B543" s="39"/>
      <c r="C543" s="39"/>
      <c r="D543" s="39"/>
      <c r="E543" s="39"/>
      <c r="F543" s="39"/>
      <c r="G543" s="39"/>
      <c r="H543" s="39"/>
      <c r="I543" s="39"/>
      <c r="J543" s="39"/>
      <c r="K543" s="80"/>
      <c r="L543" s="80"/>
      <c r="M543" s="80"/>
      <c r="N543" s="80"/>
      <c r="O543" s="80"/>
      <c r="P543" s="556"/>
      <c r="Q543" s="39"/>
      <c r="R543" s="39"/>
      <c r="S543" s="39"/>
      <c r="T543" s="39"/>
      <c r="U543" s="39"/>
      <c r="V543" s="39"/>
    </row>
    <row r="544" spans="1:22" ht="15.75" customHeight="1">
      <c r="A544" s="39"/>
      <c r="B544" s="39"/>
      <c r="C544" s="39"/>
      <c r="D544" s="39"/>
      <c r="E544" s="39"/>
      <c r="F544" s="39"/>
      <c r="G544" s="39"/>
      <c r="H544" s="39"/>
      <c r="I544" s="39"/>
      <c r="J544" s="39"/>
      <c r="K544" s="80"/>
      <c r="L544" s="80"/>
      <c r="M544" s="80"/>
      <c r="N544" s="80"/>
      <c r="O544" s="80"/>
      <c r="P544" s="556"/>
      <c r="Q544" s="39"/>
      <c r="R544" s="39"/>
      <c r="S544" s="39"/>
      <c r="T544" s="39"/>
      <c r="U544" s="39"/>
      <c r="V544" s="39"/>
    </row>
    <row r="545" spans="1:22" ht="15.75" customHeight="1">
      <c r="A545" s="39"/>
      <c r="B545" s="39"/>
      <c r="C545" s="39"/>
      <c r="D545" s="39"/>
      <c r="E545" s="39"/>
      <c r="F545" s="39"/>
      <c r="G545" s="39"/>
      <c r="H545" s="39"/>
      <c r="I545" s="39"/>
      <c r="J545" s="39"/>
      <c r="K545" s="80"/>
      <c r="L545" s="80"/>
      <c r="M545" s="80"/>
      <c r="N545" s="80"/>
      <c r="O545" s="80"/>
      <c r="P545" s="556"/>
      <c r="Q545" s="39"/>
      <c r="R545" s="39"/>
      <c r="S545" s="39"/>
      <c r="T545" s="39"/>
      <c r="U545" s="39"/>
      <c r="V545" s="39"/>
    </row>
    <row r="546" spans="1:22" ht="15.75" customHeight="1">
      <c r="A546" s="39"/>
      <c r="B546" s="39"/>
      <c r="C546" s="39"/>
      <c r="D546" s="39"/>
      <c r="E546" s="39"/>
      <c r="F546" s="39"/>
      <c r="G546" s="39"/>
      <c r="H546" s="39"/>
      <c r="I546" s="39"/>
      <c r="J546" s="39"/>
      <c r="K546" s="80"/>
      <c r="L546" s="80"/>
      <c r="M546" s="80"/>
      <c r="N546" s="80"/>
      <c r="O546" s="80"/>
      <c r="P546" s="556"/>
      <c r="Q546" s="39"/>
      <c r="R546" s="39"/>
      <c r="S546" s="39"/>
      <c r="T546" s="39"/>
      <c r="U546" s="39"/>
      <c r="V546" s="39"/>
    </row>
    <row r="547" spans="1:22" ht="15.75" customHeight="1">
      <c r="A547" s="39"/>
      <c r="B547" s="39"/>
      <c r="C547" s="39"/>
      <c r="D547" s="39"/>
      <c r="E547" s="39"/>
      <c r="F547" s="39"/>
      <c r="G547" s="39"/>
      <c r="H547" s="39"/>
      <c r="I547" s="39"/>
      <c r="J547" s="39"/>
      <c r="K547" s="80"/>
      <c r="L547" s="80"/>
      <c r="M547" s="80"/>
      <c r="N547" s="80"/>
      <c r="O547" s="80"/>
      <c r="P547" s="556"/>
      <c r="Q547" s="39"/>
      <c r="R547" s="39"/>
      <c r="S547" s="39"/>
      <c r="T547" s="39"/>
      <c r="U547" s="39"/>
      <c r="V547" s="39"/>
    </row>
    <row r="548" spans="1:22" ht="15.75" customHeight="1">
      <c r="A548" s="39"/>
      <c r="B548" s="39"/>
      <c r="C548" s="39"/>
      <c r="D548" s="39"/>
      <c r="E548" s="39"/>
      <c r="F548" s="39"/>
      <c r="G548" s="39"/>
      <c r="H548" s="39"/>
      <c r="I548" s="39"/>
      <c r="J548" s="39"/>
      <c r="K548" s="80"/>
      <c r="L548" s="80"/>
      <c r="M548" s="80"/>
      <c r="N548" s="80"/>
      <c r="O548" s="80"/>
      <c r="P548" s="556"/>
      <c r="Q548" s="39"/>
      <c r="R548" s="39"/>
      <c r="S548" s="39"/>
      <c r="T548" s="39"/>
      <c r="U548" s="39"/>
      <c r="V548" s="39"/>
    </row>
    <row r="549" spans="1:22" ht="15.75" customHeight="1">
      <c r="A549" s="39"/>
      <c r="B549" s="39"/>
      <c r="C549" s="39"/>
      <c r="D549" s="39"/>
      <c r="E549" s="39"/>
      <c r="F549" s="39"/>
      <c r="G549" s="39"/>
      <c r="H549" s="39"/>
      <c r="I549" s="39"/>
      <c r="J549" s="39"/>
      <c r="K549" s="80"/>
      <c r="L549" s="80"/>
      <c r="M549" s="80"/>
      <c r="N549" s="80"/>
      <c r="O549" s="80"/>
      <c r="P549" s="556"/>
      <c r="Q549" s="39"/>
      <c r="R549" s="39"/>
      <c r="S549" s="39"/>
      <c r="T549" s="39"/>
      <c r="U549" s="39"/>
      <c r="V549" s="39"/>
    </row>
    <row r="550" spans="1:22" ht="15.75" customHeight="1">
      <c r="A550" s="39"/>
      <c r="B550" s="39"/>
      <c r="C550" s="39"/>
      <c r="D550" s="39"/>
      <c r="E550" s="39"/>
      <c r="F550" s="39"/>
      <c r="G550" s="39"/>
      <c r="H550" s="39"/>
      <c r="I550" s="39"/>
      <c r="J550" s="39"/>
      <c r="K550" s="80"/>
      <c r="L550" s="80"/>
      <c r="M550" s="80"/>
      <c r="N550" s="80"/>
      <c r="O550" s="80"/>
      <c r="P550" s="556"/>
      <c r="Q550" s="39"/>
      <c r="R550" s="39"/>
      <c r="S550" s="39"/>
      <c r="T550" s="39"/>
      <c r="U550" s="39"/>
      <c r="V550" s="39"/>
    </row>
    <row r="551" spans="1:22" ht="15.75" customHeight="1">
      <c r="A551" s="39"/>
      <c r="B551" s="39"/>
      <c r="C551" s="39"/>
      <c r="D551" s="39"/>
      <c r="E551" s="39"/>
      <c r="F551" s="39"/>
      <c r="G551" s="39"/>
      <c r="H551" s="39"/>
      <c r="I551" s="39"/>
      <c r="J551" s="39"/>
      <c r="K551" s="80"/>
      <c r="L551" s="80"/>
      <c r="M551" s="80"/>
      <c r="N551" s="80"/>
      <c r="O551" s="80"/>
      <c r="P551" s="556"/>
      <c r="Q551" s="39"/>
      <c r="R551" s="39"/>
      <c r="S551" s="39"/>
      <c r="T551" s="39"/>
      <c r="U551" s="39"/>
      <c r="V551" s="39"/>
    </row>
    <row r="552" spans="1:22" ht="15.75" customHeight="1">
      <c r="A552" s="39"/>
      <c r="B552" s="39"/>
      <c r="C552" s="39"/>
      <c r="D552" s="39"/>
      <c r="E552" s="39"/>
      <c r="F552" s="39"/>
      <c r="G552" s="39"/>
      <c r="H552" s="39"/>
      <c r="I552" s="39"/>
      <c r="J552" s="39"/>
      <c r="K552" s="80"/>
      <c r="L552" s="80"/>
      <c r="M552" s="80"/>
      <c r="N552" s="80"/>
      <c r="O552" s="80"/>
      <c r="P552" s="556"/>
      <c r="Q552" s="39"/>
      <c r="R552" s="39"/>
      <c r="S552" s="39"/>
      <c r="T552" s="39"/>
      <c r="U552" s="39"/>
      <c r="V552" s="39"/>
    </row>
    <row r="553" spans="1:22" ht="15.75" customHeight="1">
      <c r="A553" s="39"/>
      <c r="B553" s="39"/>
      <c r="C553" s="39"/>
      <c r="D553" s="39"/>
      <c r="E553" s="39"/>
      <c r="F553" s="39"/>
      <c r="G553" s="39"/>
      <c r="H553" s="39"/>
      <c r="I553" s="39"/>
      <c r="J553" s="39"/>
      <c r="K553" s="80"/>
      <c r="L553" s="80"/>
      <c r="M553" s="80"/>
      <c r="N553" s="80"/>
      <c r="O553" s="80"/>
      <c r="P553" s="556"/>
      <c r="Q553" s="39"/>
      <c r="R553" s="39"/>
      <c r="S553" s="39"/>
      <c r="T553" s="39"/>
      <c r="U553" s="39"/>
      <c r="V553" s="39"/>
    </row>
    <row r="554" spans="1:22" ht="15.75" customHeight="1">
      <c r="A554" s="39"/>
      <c r="B554" s="39"/>
      <c r="C554" s="39"/>
      <c r="D554" s="39"/>
      <c r="E554" s="39"/>
      <c r="F554" s="39"/>
      <c r="G554" s="39"/>
      <c r="H554" s="39"/>
      <c r="I554" s="39"/>
      <c r="J554" s="39"/>
      <c r="K554" s="80"/>
      <c r="L554" s="80"/>
      <c r="M554" s="80"/>
      <c r="N554" s="80"/>
      <c r="O554" s="80"/>
      <c r="P554" s="556"/>
      <c r="Q554" s="39"/>
      <c r="R554" s="39"/>
      <c r="S554" s="39"/>
      <c r="T554" s="39"/>
      <c r="U554" s="39"/>
      <c r="V554" s="39"/>
    </row>
    <row r="555" spans="1:22" ht="15.75" customHeight="1">
      <c r="A555" s="39"/>
      <c r="B555" s="39"/>
      <c r="C555" s="39"/>
      <c r="D555" s="39"/>
      <c r="E555" s="39"/>
      <c r="F555" s="39"/>
      <c r="G555" s="39"/>
      <c r="H555" s="39"/>
      <c r="I555" s="39"/>
      <c r="J555" s="39"/>
      <c r="K555" s="80"/>
      <c r="L555" s="80"/>
      <c r="M555" s="80"/>
      <c r="N555" s="80"/>
      <c r="O555" s="80"/>
      <c r="P555" s="556"/>
      <c r="Q555" s="39"/>
      <c r="R555" s="39"/>
      <c r="S555" s="39"/>
      <c r="T555" s="39"/>
      <c r="U555" s="39"/>
      <c r="V555" s="39"/>
    </row>
    <row r="556" spans="1:22" ht="15.75" customHeight="1">
      <c r="A556" s="39"/>
      <c r="B556" s="39"/>
      <c r="C556" s="39"/>
      <c r="D556" s="39"/>
      <c r="E556" s="39"/>
      <c r="F556" s="39"/>
      <c r="G556" s="39"/>
      <c r="H556" s="39"/>
      <c r="I556" s="39"/>
      <c r="J556" s="39"/>
      <c r="K556" s="80"/>
      <c r="L556" s="80"/>
      <c r="M556" s="80"/>
      <c r="N556" s="80"/>
      <c r="O556" s="80"/>
      <c r="P556" s="556"/>
      <c r="Q556" s="39"/>
      <c r="R556" s="39"/>
      <c r="S556" s="39"/>
      <c r="T556" s="39"/>
      <c r="U556" s="39"/>
      <c r="V556" s="39"/>
    </row>
    <row r="557" spans="1:22" ht="15.75" customHeight="1">
      <c r="A557" s="39"/>
      <c r="B557" s="39"/>
      <c r="C557" s="39"/>
      <c r="D557" s="39"/>
      <c r="E557" s="39"/>
      <c r="F557" s="39"/>
      <c r="G557" s="39"/>
      <c r="H557" s="39"/>
      <c r="I557" s="39"/>
      <c r="J557" s="39"/>
      <c r="K557" s="80"/>
      <c r="L557" s="80"/>
      <c r="M557" s="80"/>
      <c r="N557" s="80"/>
      <c r="O557" s="80"/>
      <c r="P557" s="556"/>
      <c r="Q557" s="39"/>
      <c r="R557" s="39"/>
      <c r="S557" s="39"/>
      <c r="T557" s="39"/>
      <c r="U557" s="39"/>
      <c r="V557" s="39"/>
    </row>
    <row r="558" spans="1:22" ht="15.75" customHeight="1">
      <c r="A558" s="39"/>
      <c r="B558" s="39"/>
      <c r="C558" s="39"/>
      <c r="D558" s="39"/>
      <c r="E558" s="39"/>
      <c r="F558" s="39"/>
      <c r="G558" s="39"/>
      <c r="H558" s="39"/>
      <c r="I558" s="39"/>
      <c r="J558" s="39"/>
      <c r="K558" s="80"/>
      <c r="L558" s="80"/>
      <c r="M558" s="80"/>
      <c r="N558" s="80"/>
      <c r="O558" s="80"/>
      <c r="P558" s="556"/>
      <c r="Q558" s="39"/>
      <c r="R558" s="39"/>
      <c r="S558" s="39"/>
      <c r="T558" s="39"/>
      <c r="U558" s="39"/>
      <c r="V558" s="39"/>
    </row>
    <row r="559" spans="1:22" ht="15.75" customHeight="1">
      <c r="A559" s="39"/>
      <c r="B559" s="39"/>
      <c r="C559" s="39"/>
      <c r="D559" s="39"/>
      <c r="E559" s="39"/>
      <c r="F559" s="39"/>
      <c r="G559" s="39"/>
      <c r="H559" s="39"/>
      <c r="I559" s="39"/>
      <c r="J559" s="39"/>
      <c r="K559" s="80"/>
      <c r="L559" s="80"/>
      <c r="M559" s="80"/>
      <c r="N559" s="80"/>
      <c r="O559" s="80"/>
      <c r="P559" s="556"/>
      <c r="Q559" s="39"/>
      <c r="R559" s="39"/>
      <c r="S559" s="39"/>
      <c r="T559" s="39"/>
      <c r="U559" s="39"/>
      <c r="V559" s="39"/>
    </row>
    <row r="560" spans="1:22" ht="15.75" customHeight="1">
      <c r="A560" s="39"/>
      <c r="B560" s="39"/>
      <c r="C560" s="39"/>
      <c r="D560" s="39"/>
      <c r="E560" s="39"/>
      <c r="F560" s="39"/>
      <c r="G560" s="39"/>
      <c r="H560" s="39"/>
      <c r="I560" s="39"/>
      <c r="J560" s="39"/>
      <c r="K560" s="80"/>
      <c r="L560" s="80"/>
      <c r="M560" s="80"/>
      <c r="N560" s="80"/>
      <c r="O560" s="80"/>
      <c r="P560" s="556"/>
      <c r="Q560" s="39"/>
      <c r="R560" s="39"/>
      <c r="S560" s="39"/>
      <c r="T560" s="39"/>
      <c r="U560" s="39"/>
      <c r="V560" s="39"/>
    </row>
    <row r="561" spans="1:22" ht="15.75" customHeight="1">
      <c r="A561" s="39"/>
      <c r="B561" s="39"/>
      <c r="C561" s="39"/>
      <c r="D561" s="39"/>
      <c r="E561" s="39"/>
      <c r="F561" s="39"/>
      <c r="G561" s="39"/>
      <c r="H561" s="39"/>
      <c r="I561" s="39"/>
      <c r="J561" s="39"/>
      <c r="K561" s="80"/>
      <c r="L561" s="80"/>
      <c r="M561" s="80"/>
      <c r="N561" s="80"/>
      <c r="O561" s="80"/>
      <c r="P561" s="556"/>
      <c r="Q561" s="39"/>
      <c r="R561" s="39"/>
      <c r="S561" s="39"/>
      <c r="T561" s="39"/>
      <c r="U561" s="39"/>
      <c r="V561" s="39"/>
    </row>
    <row r="562" spans="1:22" ht="15.75" customHeight="1">
      <c r="A562" s="39"/>
      <c r="B562" s="39"/>
      <c r="C562" s="39"/>
      <c r="D562" s="39"/>
      <c r="E562" s="39"/>
      <c r="F562" s="39"/>
      <c r="G562" s="39"/>
      <c r="H562" s="39"/>
      <c r="I562" s="39"/>
      <c r="J562" s="39"/>
      <c r="K562" s="80"/>
      <c r="L562" s="80"/>
      <c r="M562" s="80"/>
      <c r="N562" s="80"/>
      <c r="O562" s="80"/>
      <c r="P562" s="556"/>
      <c r="Q562" s="39"/>
      <c r="R562" s="39"/>
      <c r="S562" s="39"/>
      <c r="T562" s="39"/>
      <c r="U562" s="39"/>
      <c r="V562" s="39"/>
    </row>
    <row r="563" spans="1:22" ht="15.75" customHeight="1">
      <c r="A563" s="39"/>
      <c r="B563" s="39"/>
      <c r="C563" s="39"/>
      <c r="D563" s="39"/>
      <c r="E563" s="39"/>
      <c r="F563" s="39"/>
      <c r="G563" s="39"/>
      <c r="H563" s="39"/>
      <c r="I563" s="39"/>
      <c r="J563" s="39"/>
      <c r="K563" s="80"/>
      <c r="L563" s="80"/>
      <c r="M563" s="80"/>
      <c r="N563" s="80"/>
      <c r="O563" s="80"/>
      <c r="P563" s="556"/>
      <c r="Q563" s="39"/>
      <c r="R563" s="39"/>
      <c r="S563" s="39"/>
      <c r="T563" s="39"/>
      <c r="U563" s="39"/>
      <c r="V563" s="39"/>
    </row>
    <row r="564" spans="1:22" ht="15.75" customHeight="1">
      <c r="A564" s="39"/>
      <c r="B564" s="39"/>
      <c r="C564" s="39"/>
      <c r="D564" s="39"/>
      <c r="E564" s="39"/>
      <c r="F564" s="39"/>
      <c r="G564" s="39"/>
      <c r="H564" s="39"/>
      <c r="I564" s="39"/>
      <c r="J564" s="39"/>
      <c r="K564" s="80"/>
      <c r="L564" s="80"/>
      <c r="M564" s="80"/>
      <c r="N564" s="80"/>
      <c r="O564" s="80"/>
      <c r="P564" s="556"/>
      <c r="Q564" s="39"/>
      <c r="R564" s="39"/>
      <c r="S564" s="39"/>
      <c r="T564" s="39"/>
      <c r="U564" s="39"/>
      <c r="V564" s="39"/>
    </row>
    <row r="565" spans="1:22" ht="15.75" customHeight="1">
      <c r="A565" s="39"/>
      <c r="B565" s="39"/>
      <c r="C565" s="39"/>
      <c r="D565" s="39"/>
      <c r="E565" s="39"/>
      <c r="F565" s="39"/>
      <c r="G565" s="39"/>
      <c r="H565" s="39"/>
      <c r="I565" s="39"/>
      <c r="J565" s="39"/>
      <c r="K565" s="80"/>
      <c r="L565" s="80"/>
      <c r="M565" s="80"/>
      <c r="N565" s="80"/>
      <c r="O565" s="80"/>
      <c r="P565" s="556"/>
      <c r="Q565" s="39"/>
      <c r="R565" s="39"/>
      <c r="S565" s="39"/>
      <c r="T565" s="39"/>
      <c r="U565" s="39"/>
      <c r="V565" s="39"/>
    </row>
    <row r="566" spans="1:22" ht="15.75" customHeight="1">
      <c r="A566" s="39"/>
      <c r="B566" s="39"/>
      <c r="C566" s="39"/>
      <c r="D566" s="39"/>
      <c r="E566" s="39"/>
      <c r="F566" s="39"/>
      <c r="G566" s="39"/>
      <c r="H566" s="39"/>
      <c r="I566" s="39"/>
      <c r="J566" s="39"/>
      <c r="K566" s="80"/>
      <c r="L566" s="80"/>
      <c r="M566" s="80"/>
      <c r="N566" s="80"/>
      <c r="O566" s="80"/>
      <c r="P566" s="556"/>
      <c r="Q566" s="39"/>
      <c r="R566" s="39"/>
      <c r="S566" s="39"/>
      <c r="T566" s="39"/>
      <c r="U566" s="39"/>
      <c r="V566" s="39"/>
    </row>
    <row r="567" spans="1:22" ht="15.75" customHeight="1">
      <c r="A567" s="39"/>
      <c r="B567" s="39"/>
      <c r="C567" s="39"/>
      <c r="D567" s="39"/>
      <c r="E567" s="39"/>
      <c r="F567" s="39"/>
      <c r="G567" s="39"/>
      <c r="H567" s="39"/>
      <c r="I567" s="39"/>
      <c r="J567" s="39"/>
      <c r="K567" s="80"/>
      <c r="L567" s="80"/>
      <c r="M567" s="80"/>
      <c r="N567" s="80"/>
      <c r="O567" s="80"/>
      <c r="P567" s="556"/>
      <c r="Q567" s="39"/>
      <c r="R567" s="39"/>
      <c r="S567" s="39"/>
      <c r="T567" s="39"/>
      <c r="U567" s="39"/>
      <c r="V567" s="39"/>
    </row>
    <row r="568" spans="1:22" ht="15.75" customHeight="1">
      <c r="A568" s="39"/>
      <c r="B568" s="39"/>
      <c r="C568" s="39"/>
      <c r="D568" s="39"/>
      <c r="E568" s="39"/>
      <c r="F568" s="39"/>
      <c r="G568" s="39"/>
      <c r="H568" s="39"/>
      <c r="I568" s="39"/>
      <c r="J568" s="39"/>
      <c r="K568" s="80"/>
      <c r="L568" s="80"/>
      <c r="M568" s="80"/>
      <c r="N568" s="80"/>
      <c r="O568" s="80"/>
      <c r="P568" s="556"/>
      <c r="Q568" s="39"/>
      <c r="R568" s="39"/>
      <c r="S568" s="39"/>
      <c r="T568" s="39"/>
      <c r="U568" s="39"/>
      <c r="V568" s="39"/>
    </row>
    <row r="569" spans="1:22" ht="15.75" customHeight="1">
      <c r="A569" s="39"/>
      <c r="B569" s="39"/>
      <c r="C569" s="39"/>
      <c r="D569" s="39"/>
      <c r="E569" s="39"/>
      <c r="F569" s="39"/>
      <c r="G569" s="39"/>
      <c r="H569" s="39"/>
      <c r="I569" s="39"/>
      <c r="J569" s="39"/>
      <c r="K569" s="80"/>
      <c r="L569" s="80"/>
      <c r="M569" s="80"/>
      <c r="N569" s="80"/>
      <c r="O569" s="80"/>
      <c r="P569" s="556"/>
      <c r="Q569" s="39"/>
      <c r="R569" s="39"/>
      <c r="S569" s="39"/>
      <c r="T569" s="39"/>
      <c r="U569" s="39"/>
      <c r="V569" s="39"/>
    </row>
    <row r="570" spans="1:22" ht="15.75" customHeight="1">
      <c r="A570" s="39"/>
      <c r="B570" s="39"/>
      <c r="C570" s="39"/>
      <c r="D570" s="39"/>
      <c r="E570" s="39"/>
      <c r="F570" s="39"/>
      <c r="G570" s="39"/>
      <c r="H570" s="39"/>
      <c r="I570" s="39"/>
      <c r="J570" s="39"/>
      <c r="K570" s="80"/>
      <c r="L570" s="80"/>
      <c r="M570" s="80"/>
      <c r="N570" s="80"/>
      <c r="O570" s="80"/>
      <c r="P570" s="556"/>
      <c r="Q570" s="39"/>
      <c r="R570" s="39"/>
      <c r="S570" s="39"/>
      <c r="T570" s="39"/>
      <c r="U570" s="39"/>
      <c r="V570" s="39"/>
    </row>
    <row r="571" spans="1:22" ht="15.75" customHeight="1">
      <c r="A571" s="39"/>
      <c r="B571" s="39"/>
      <c r="C571" s="39"/>
      <c r="D571" s="39"/>
      <c r="E571" s="39"/>
      <c r="F571" s="39"/>
      <c r="G571" s="39"/>
      <c r="H571" s="39"/>
      <c r="I571" s="39"/>
      <c r="J571" s="39"/>
      <c r="K571" s="80"/>
      <c r="L571" s="80"/>
      <c r="M571" s="80"/>
      <c r="N571" s="80"/>
      <c r="O571" s="80"/>
      <c r="P571" s="556"/>
      <c r="Q571" s="39"/>
      <c r="R571" s="39"/>
      <c r="S571" s="39"/>
      <c r="T571" s="39"/>
      <c r="U571" s="39"/>
      <c r="V571" s="39"/>
    </row>
    <row r="572" spans="1:22" ht="15.75" customHeight="1">
      <c r="A572" s="39"/>
      <c r="B572" s="39"/>
      <c r="C572" s="39"/>
      <c r="D572" s="39"/>
      <c r="E572" s="39"/>
      <c r="F572" s="39"/>
      <c r="G572" s="39"/>
      <c r="H572" s="39"/>
      <c r="I572" s="39"/>
      <c r="J572" s="39"/>
      <c r="K572" s="80"/>
      <c r="L572" s="80"/>
      <c r="M572" s="80"/>
      <c r="N572" s="80"/>
      <c r="O572" s="80"/>
      <c r="P572" s="556"/>
      <c r="Q572" s="39"/>
      <c r="R572" s="39"/>
      <c r="S572" s="39"/>
      <c r="T572" s="39"/>
      <c r="U572" s="39"/>
      <c r="V572" s="39"/>
    </row>
    <row r="573" spans="1:22" ht="15.75" customHeight="1">
      <c r="A573" s="39"/>
      <c r="B573" s="39"/>
      <c r="C573" s="39"/>
      <c r="D573" s="39"/>
      <c r="E573" s="39"/>
      <c r="F573" s="39"/>
      <c r="G573" s="39"/>
      <c r="H573" s="39"/>
      <c r="I573" s="39"/>
      <c r="J573" s="39"/>
      <c r="K573" s="80"/>
      <c r="L573" s="80"/>
      <c r="M573" s="80"/>
      <c r="N573" s="80"/>
      <c r="O573" s="80"/>
      <c r="P573" s="556"/>
      <c r="Q573" s="39"/>
      <c r="R573" s="39"/>
      <c r="S573" s="39"/>
      <c r="T573" s="39"/>
      <c r="U573" s="39"/>
      <c r="V573" s="39"/>
    </row>
    <row r="574" spans="1:22" ht="15.75" customHeight="1">
      <c r="A574" s="39"/>
      <c r="B574" s="39"/>
      <c r="C574" s="39"/>
      <c r="D574" s="39"/>
      <c r="E574" s="39"/>
      <c r="F574" s="39"/>
      <c r="G574" s="39"/>
      <c r="H574" s="39"/>
      <c r="I574" s="39"/>
      <c r="J574" s="39"/>
      <c r="K574" s="80"/>
      <c r="L574" s="80"/>
      <c r="M574" s="80"/>
      <c r="N574" s="80"/>
      <c r="O574" s="80"/>
      <c r="P574" s="556"/>
      <c r="Q574" s="39"/>
      <c r="R574" s="39"/>
      <c r="S574" s="39"/>
      <c r="T574" s="39"/>
      <c r="U574" s="39"/>
      <c r="V574" s="39"/>
    </row>
    <row r="575" spans="1:22" ht="15.75" customHeight="1">
      <c r="A575" s="39"/>
      <c r="B575" s="39"/>
      <c r="C575" s="39"/>
      <c r="D575" s="39"/>
      <c r="E575" s="39"/>
      <c r="F575" s="39"/>
      <c r="G575" s="39"/>
      <c r="H575" s="39"/>
      <c r="I575" s="39"/>
      <c r="J575" s="39"/>
      <c r="K575" s="80"/>
      <c r="L575" s="80"/>
      <c r="M575" s="80"/>
      <c r="N575" s="80"/>
      <c r="O575" s="80"/>
      <c r="P575" s="556"/>
      <c r="Q575" s="39"/>
      <c r="R575" s="39"/>
      <c r="S575" s="39"/>
      <c r="T575" s="39"/>
      <c r="U575" s="39"/>
      <c r="V575" s="39"/>
    </row>
    <row r="576" spans="1:22" ht="15.75" customHeight="1">
      <c r="A576" s="39"/>
      <c r="B576" s="39"/>
      <c r="C576" s="39"/>
      <c r="D576" s="39"/>
      <c r="E576" s="39"/>
      <c r="F576" s="39"/>
      <c r="G576" s="39"/>
      <c r="H576" s="39"/>
      <c r="I576" s="39"/>
      <c r="J576" s="39"/>
      <c r="K576" s="80"/>
      <c r="L576" s="80"/>
      <c r="M576" s="80"/>
      <c r="N576" s="80"/>
      <c r="O576" s="80"/>
      <c r="P576" s="556"/>
      <c r="Q576" s="39"/>
      <c r="R576" s="39"/>
      <c r="S576" s="39"/>
      <c r="T576" s="39"/>
      <c r="U576" s="39"/>
      <c r="V576" s="39"/>
    </row>
    <row r="577" spans="1:22" ht="15.75" customHeight="1">
      <c r="A577" s="39"/>
      <c r="B577" s="39"/>
      <c r="C577" s="39"/>
      <c r="D577" s="39"/>
      <c r="E577" s="39"/>
      <c r="F577" s="39"/>
      <c r="G577" s="39"/>
      <c r="H577" s="39"/>
      <c r="I577" s="39"/>
      <c r="J577" s="39"/>
      <c r="K577" s="80"/>
      <c r="L577" s="80"/>
      <c r="M577" s="80"/>
      <c r="N577" s="80"/>
      <c r="O577" s="80"/>
      <c r="P577" s="556"/>
      <c r="Q577" s="39"/>
      <c r="R577" s="39"/>
      <c r="S577" s="39"/>
      <c r="T577" s="39"/>
      <c r="U577" s="39"/>
      <c r="V577" s="39"/>
    </row>
    <row r="578" spans="1:22" ht="15.75" customHeight="1">
      <c r="A578" s="39"/>
      <c r="B578" s="39"/>
      <c r="C578" s="39"/>
      <c r="D578" s="39"/>
      <c r="E578" s="39"/>
      <c r="F578" s="39"/>
      <c r="G578" s="39"/>
      <c r="H578" s="39"/>
      <c r="I578" s="39"/>
      <c r="J578" s="39"/>
      <c r="K578" s="80"/>
      <c r="L578" s="80"/>
      <c r="M578" s="80"/>
      <c r="N578" s="80"/>
      <c r="O578" s="80"/>
      <c r="P578" s="556"/>
      <c r="Q578" s="39"/>
      <c r="R578" s="39"/>
      <c r="S578" s="39"/>
      <c r="T578" s="39"/>
      <c r="U578" s="39"/>
      <c r="V578" s="39"/>
    </row>
    <row r="579" spans="1:22" ht="15.75" customHeight="1">
      <c r="A579" s="39"/>
      <c r="B579" s="39"/>
      <c r="C579" s="39"/>
      <c r="D579" s="39"/>
      <c r="E579" s="39"/>
      <c r="F579" s="39"/>
      <c r="G579" s="39"/>
      <c r="H579" s="39"/>
      <c r="I579" s="39"/>
      <c r="J579" s="39"/>
      <c r="K579" s="80"/>
      <c r="L579" s="80"/>
      <c r="M579" s="80"/>
      <c r="N579" s="80"/>
      <c r="O579" s="80"/>
      <c r="P579" s="556"/>
      <c r="Q579" s="39"/>
      <c r="R579" s="39"/>
      <c r="S579" s="39"/>
      <c r="T579" s="39"/>
      <c r="U579" s="39"/>
      <c r="V579" s="39"/>
    </row>
    <row r="580" spans="1:22" ht="15.75" customHeight="1">
      <c r="A580" s="39"/>
      <c r="B580" s="39"/>
      <c r="C580" s="39"/>
      <c r="D580" s="39"/>
      <c r="E580" s="39"/>
      <c r="F580" s="39"/>
      <c r="G580" s="39"/>
      <c r="H580" s="39"/>
      <c r="I580" s="39"/>
      <c r="J580" s="39"/>
      <c r="K580" s="80"/>
      <c r="L580" s="80"/>
      <c r="M580" s="80"/>
      <c r="N580" s="80"/>
      <c r="O580" s="80"/>
      <c r="P580" s="556"/>
      <c r="Q580" s="39"/>
      <c r="R580" s="39"/>
      <c r="S580" s="39"/>
      <c r="T580" s="39"/>
      <c r="U580" s="39"/>
      <c r="V580" s="39"/>
    </row>
    <row r="581" spans="1:22" ht="15.75" customHeight="1">
      <c r="A581" s="39"/>
      <c r="B581" s="39"/>
      <c r="C581" s="39"/>
      <c r="D581" s="39"/>
      <c r="E581" s="39"/>
      <c r="F581" s="39"/>
      <c r="G581" s="39"/>
      <c r="H581" s="39"/>
      <c r="I581" s="39"/>
      <c r="J581" s="39"/>
      <c r="K581" s="80"/>
      <c r="L581" s="80"/>
      <c r="M581" s="80"/>
      <c r="N581" s="80"/>
      <c r="O581" s="80"/>
      <c r="P581" s="556"/>
      <c r="Q581" s="39"/>
      <c r="R581" s="39"/>
      <c r="S581" s="39"/>
      <c r="T581" s="39"/>
      <c r="U581" s="39"/>
      <c r="V581" s="39"/>
    </row>
    <row r="582" spans="1:22" ht="15.75" customHeight="1">
      <c r="A582" s="39"/>
      <c r="B582" s="39"/>
      <c r="C582" s="39"/>
      <c r="D582" s="39"/>
      <c r="E582" s="39"/>
      <c r="F582" s="39"/>
      <c r="G582" s="39"/>
      <c r="H582" s="39"/>
      <c r="I582" s="39"/>
      <c r="J582" s="39"/>
      <c r="K582" s="80"/>
      <c r="L582" s="80"/>
      <c r="M582" s="80"/>
      <c r="N582" s="80"/>
      <c r="O582" s="80"/>
      <c r="P582" s="556"/>
      <c r="Q582" s="39"/>
      <c r="R582" s="39"/>
      <c r="S582" s="39"/>
      <c r="T582" s="39"/>
      <c r="U582" s="39"/>
      <c r="V582" s="39"/>
    </row>
    <row r="583" spans="1:22" ht="15.75" customHeight="1">
      <c r="A583" s="39"/>
      <c r="B583" s="39"/>
      <c r="C583" s="39"/>
      <c r="D583" s="39"/>
      <c r="E583" s="39"/>
      <c r="F583" s="39"/>
      <c r="G583" s="39"/>
      <c r="H583" s="39"/>
      <c r="I583" s="39"/>
      <c r="J583" s="39"/>
      <c r="K583" s="80"/>
      <c r="L583" s="80"/>
      <c r="M583" s="80"/>
      <c r="N583" s="80"/>
      <c r="O583" s="80"/>
      <c r="P583" s="556"/>
      <c r="Q583" s="39"/>
      <c r="R583" s="39"/>
      <c r="S583" s="39"/>
      <c r="T583" s="39"/>
      <c r="U583" s="39"/>
      <c r="V583" s="39"/>
    </row>
    <row r="584" spans="1:22" ht="15.75" customHeight="1">
      <c r="A584" s="39"/>
      <c r="B584" s="39"/>
      <c r="C584" s="39"/>
      <c r="D584" s="39"/>
      <c r="E584" s="39"/>
      <c r="F584" s="39"/>
      <c r="G584" s="39"/>
      <c r="H584" s="39"/>
      <c r="I584" s="39"/>
      <c r="J584" s="39"/>
      <c r="K584" s="80"/>
      <c r="L584" s="80"/>
      <c r="M584" s="80"/>
      <c r="N584" s="80"/>
      <c r="O584" s="80"/>
      <c r="P584" s="556"/>
      <c r="Q584" s="39"/>
      <c r="R584" s="39"/>
      <c r="S584" s="39"/>
      <c r="T584" s="39"/>
      <c r="U584" s="39"/>
      <c r="V584" s="39"/>
    </row>
    <row r="585" spans="1:22" ht="15.75" customHeight="1">
      <c r="A585" s="39"/>
      <c r="B585" s="39"/>
      <c r="C585" s="39"/>
      <c r="D585" s="39"/>
      <c r="E585" s="39"/>
      <c r="F585" s="39"/>
      <c r="G585" s="39"/>
      <c r="H585" s="39"/>
      <c r="I585" s="39"/>
      <c r="J585" s="39"/>
      <c r="K585" s="80"/>
      <c r="L585" s="80"/>
      <c r="M585" s="80"/>
      <c r="N585" s="80"/>
      <c r="O585" s="80"/>
      <c r="P585" s="556"/>
      <c r="Q585" s="39"/>
      <c r="R585" s="39"/>
      <c r="S585" s="39"/>
      <c r="T585" s="39"/>
      <c r="U585" s="39"/>
      <c r="V585" s="39"/>
    </row>
    <row r="586" spans="1:22" ht="15.75" customHeight="1">
      <c r="A586" s="39"/>
      <c r="B586" s="39"/>
      <c r="C586" s="39"/>
      <c r="D586" s="39"/>
      <c r="E586" s="39"/>
      <c r="F586" s="39"/>
      <c r="G586" s="39"/>
      <c r="H586" s="39"/>
      <c r="I586" s="39"/>
      <c r="J586" s="39"/>
      <c r="K586" s="80"/>
      <c r="L586" s="80"/>
      <c r="M586" s="80"/>
      <c r="N586" s="80"/>
      <c r="O586" s="80"/>
      <c r="P586" s="556"/>
      <c r="Q586" s="39"/>
      <c r="R586" s="39"/>
      <c r="S586" s="39"/>
      <c r="T586" s="39"/>
      <c r="U586" s="39"/>
      <c r="V586" s="39"/>
    </row>
    <row r="587" spans="1:22" ht="15.75" customHeight="1">
      <c r="A587" s="39"/>
      <c r="B587" s="39"/>
      <c r="C587" s="39"/>
      <c r="D587" s="39"/>
      <c r="E587" s="39"/>
      <c r="F587" s="39"/>
      <c r="G587" s="39"/>
      <c r="H587" s="39"/>
      <c r="I587" s="39"/>
      <c r="J587" s="39"/>
      <c r="K587" s="80"/>
      <c r="L587" s="80"/>
      <c r="M587" s="80"/>
      <c r="N587" s="80"/>
      <c r="O587" s="80"/>
      <c r="P587" s="556"/>
      <c r="Q587" s="39"/>
      <c r="R587" s="39"/>
      <c r="S587" s="39"/>
      <c r="T587" s="39"/>
      <c r="U587" s="39"/>
      <c r="V587" s="39"/>
    </row>
    <row r="588" spans="1:22" ht="15.75" customHeight="1">
      <c r="A588" s="39"/>
      <c r="B588" s="39"/>
      <c r="C588" s="39"/>
      <c r="D588" s="39"/>
      <c r="E588" s="39"/>
      <c r="F588" s="39"/>
      <c r="G588" s="39"/>
      <c r="H588" s="39"/>
      <c r="I588" s="39"/>
      <c r="J588" s="39"/>
      <c r="K588" s="80"/>
      <c r="L588" s="80"/>
      <c r="M588" s="80"/>
      <c r="N588" s="80"/>
      <c r="O588" s="80"/>
      <c r="P588" s="556"/>
      <c r="Q588" s="39"/>
      <c r="R588" s="39"/>
      <c r="S588" s="39"/>
      <c r="T588" s="39"/>
      <c r="U588" s="39"/>
      <c r="V588" s="39"/>
    </row>
    <row r="589" spans="1:22" ht="15.75" customHeight="1">
      <c r="A589" s="39"/>
      <c r="B589" s="39"/>
      <c r="C589" s="39"/>
      <c r="D589" s="39"/>
      <c r="E589" s="39"/>
      <c r="F589" s="39"/>
      <c r="G589" s="39"/>
      <c r="H589" s="39"/>
      <c r="I589" s="39"/>
      <c r="J589" s="39"/>
      <c r="K589" s="80"/>
      <c r="L589" s="80"/>
      <c r="M589" s="80"/>
      <c r="N589" s="80"/>
      <c r="O589" s="80"/>
      <c r="P589" s="556"/>
      <c r="Q589" s="39"/>
      <c r="R589" s="39"/>
      <c r="S589" s="39"/>
      <c r="T589" s="39"/>
      <c r="U589" s="39"/>
      <c r="V589" s="39"/>
    </row>
    <row r="590" spans="1:22" ht="15.75" customHeight="1">
      <c r="A590" s="39"/>
      <c r="B590" s="39"/>
      <c r="C590" s="39"/>
      <c r="D590" s="39"/>
      <c r="E590" s="39"/>
      <c r="F590" s="39"/>
      <c r="G590" s="39"/>
      <c r="H590" s="39"/>
      <c r="I590" s="39"/>
      <c r="J590" s="39"/>
      <c r="K590" s="80"/>
      <c r="L590" s="80"/>
      <c r="M590" s="80"/>
      <c r="N590" s="80"/>
      <c r="O590" s="80"/>
      <c r="P590" s="556"/>
      <c r="Q590" s="39"/>
      <c r="R590" s="39"/>
      <c r="S590" s="39"/>
      <c r="T590" s="39"/>
      <c r="U590" s="39"/>
      <c r="V590" s="39"/>
    </row>
    <row r="591" spans="1:22" ht="15.75" customHeight="1">
      <c r="A591" s="39"/>
      <c r="B591" s="39"/>
      <c r="C591" s="39"/>
      <c r="D591" s="39"/>
      <c r="E591" s="39"/>
      <c r="F591" s="39"/>
      <c r="G591" s="39"/>
      <c r="H591" s="39"/>
      <c r="I591" s="39"/>
      <c r="J591" s="39"/>
      <c r="K591" s="80"/>
      <c r="L591" s="80"/>
      <c r="M591" s="80"/>
      <c r="N591" s="80"/>
      <c r="O591" s="80"/>
      <c r="P591" s="556"/>
      <c r="Q591" s="39"/>
      <c r="R591" s="39"/>
      <c r="S591" s="39"/>
      <c r="T591" s="39"/>
      <c r="U591" s="39"/>
      <c r="V591" s="39"/>
    </row>
    <row r="592" spans="1:22" ht="15.75" customHeight="1">
      <c r="A592" s="39"/>
      <c r="B592" s="39"/>
      <c r="C592" s="39"/>
      <c r="D592" s="39"/>
      <c r="E592" s="39"/>
      <c r="F592" s="39"/>
      <c r="G592" s="39"/>
      <c r="H592" s="39"/>
      <c r="I592" s="39"/>
      <c r="J592" s="39"/>
      <c r="K592" s="80"/>
      <c r="L592" s="80"/>
      <c r="M592" s="80"/>
      <c r="N592" s="80"/>
      <c r="O592" s="80"/>
      <c r="P592" s="556"/>
      <c r="Q592" s="39"/>
      <c r="R592" s="39"/>
      <c r="S592" s="39"/>
      <c r="T592" s="39"/>
      <c r="U592" s="39"/>
      <c r="V592" s="39"/>
    </row>
    <row r="593" spans="1:22" ht="15.75" customHeight="1">
      <c r="A593" s="39"/>
      <c r="B593" s="39"/>
      <c r="C593" s="39"/>
      <c r="D593" s="39"/>
      <c r="E593" s="39"/>
      <c r="F593" s="39"/>
      <c r="G593" s="39"/>
      <c r="H593" s="39"/>
      <c r="I593" s="39"/>
      <c r="J593" s="39"/>
      <c r="K593" s="80"/>
      <c r="L593" s="80"/>
      <c r="M593" s="80"/>
      <c r="N593" s="80"/>
      <c r="O593" s="80"/>
      <c r="P593" s="556"/>
      <c r="Q593" s="39"/>
      <c r="R593" s="39"/>
      <c r="S593" s="39"/>
      <c r="T593" s="39"/>
      <c r="U593" s="39"/>
      <c r="V593" s="39"/>
    </row>
    <row r="594" spans="1:22" ht="15.75" customHeight="1">
      <c r="A594" s="39"/>
      <c r="B594" s="39"/>
      <c r="C594" s="39"/>
      <c r="D594" s="39"/>
      <c r="E594" s="39"/>
      <c r="F594" s="39"/>
      <c r="G594" s="39"/>
      <c r="H594" s="39"/>
      <c r="I594" s="39"/>
      <c r="J594" s="39"/>
      <c r="K594" s="80"/>
      <c r="L594" s="80"/>
      <c r="M594" s="80"/>
      <c r="N594" s="80"/>
      <c r="O594" s="80"/>
      <c r="P594" s="556"/>
      <c r="Q594" s="39"/>
      <c r="R594" s="39"/>
      <c r="S594" s="39"/>
      <c r="T594" s="39"/>
      <c r="U594" s="39"/>
      <c r="V594" s="39"/>
    </row>
    <row r="595" spans="1:22" ht="15.75" customHeight="1">
      <c r="A595" s="39"/>
      <c r="B595" s="39"/>
      <c r="C595" s="39"/>
      <c r="D595" s="39"/>
      <c r="E595" s="39"/>
      <c r="F595" s="39"/>
      <c r="G595" s="39"/>
      <c r="H595" s="39"/>
      <c r="I595" s="39"/>
      <c r="J595" s="39"/>
      <c r="K595" s="80"/>
      <c r="L595" s="80"/>
      <c r="M595" s="80"/>
      <c r="N595" s="80"/>
      <c r="O595" s="80"/>
      <c r="P595" s="556"/>
      <c r="Q595" s="39"/>
      <c r="R595" s="39"/>
      <c r="S595" s="39"/>
      <c r="T595" s="39"/>
      <c r="U595" s="39"/>
      <c r="V595" s="39"/>
    </row>
    <row r="596" spans="1:22" ht="15.75" customHeight="1">
      <c r="A596" s="39"/>
      <c r="B596" s="39"/>
      <c r="C596" s="39"/>
      <c r="D596" s="39"/>
      <c r="E596" s="39"/>
      <c r="F596" s="39"/>
      <c r="G596" s="39"/>
      <c r="H596" s="39"/>
      <c r="I596" s="39"/>
      <c r="J596" s="39"/>
      <c r="K596" s="80"/>
      <c r="L596" s="80"/>
      <c r="M596" s="80"/>
      <c r="N596" s="80"/>
      <c r="O596" s="80"/>
      <c r="P596" s="556"/>
      <c r="Q596" s="39"/>
      <c r="R596" s="39"/>
      <c r="S596" s="39"/>
      <c r="T596" s="39"/>
      <c r="U596" s="39"/>
      <c r="V596" s="39"/>
    </row>
    <row r="597" spans="1:22" ht="15.75" customHeight="1">
      <c r="A597" s="39"/>
      <c r="B597" s="39"/>
      <c r="C597" s="39"/>
      <c r="D597" s="39"/>
      <c r="E597" s="39"/>
      <c r="F597" s="39"/>
      <c r="G597" s="39"/>
      <c r="H597" s="39"/>
      <c r="I597" s="39"/>
      <c r="J597" s="39"/>
      <c r="K597" s="80"/>
      <c r="L597" s="80"/>
      <c r="M597" s="80"/>
      <c r="N597" s="80"/>
      <c r="O597" s="80"/>
      <c r="P597" s="556"/>
      <c r="Q597" s="39"/>
      <c r="R597" s="39"/>
      <c r="S597" s="39"/>
      <c r="T597" s="39"/>
      <c r="U597" s="39"/>
      <c r="V597" s="39"/>
    </row>
    <row r="598" spans="1:22" ht="15.75" customHeight="1">
      <c r="A598" s="39"/>
      <c r="B598" s="39"/>
      <c r="C598" s="39"/>
      <c r="D598" s="39"/>
      <c r="E598" s="39"/>
      <c r="F598" s="39"/>
      <c r="G598" s="39"/>
      <c r="H598" s="39"/>
      <c r="I598" s="39"/>
      <c r="J598" s="39"/>
      <c r="K598" s="80"/>
      <c r="L598" s="80"/>
      <c r="M598" s="80"/>
      <c r="N598" s="80"/>
      <c r="O598" s="80"/>
      <c r="P598" s="556"/>
      <c r="Q598" s="39"/>
      <c r="R598" s="39"/>
      <c r="S598" s="39"/>
      <c r="T598" s="39"/>
      <c r="U598" s="39"/>
      <c r="V598" s="39"/>
    </row>
    <row r="599" spans="1:22" ht="15.75" customHeight="1">
      <c r="A599" s="39"/>
      <c r="B599" s="39"/>
      <c r="C599" s="39"/>
      <c r="D599" s="39"/>
      <c r="E599" s="39"/>
      <c r="F599" s="39"/>
      <c r="G599" s="39"/>
      <c r="H599" s="39"/>
      <c r="I599" s="39"/>
      <c r="J599" s="39"/>
      <c r="K599" s="80"/>
      <c r="L599" s="80"/>
      <c r="M599" s="80"/>
      <c r="N599" s="80"/>
      <c r="O599" s="80"/>
      <c r="P599" s="556"/>
      <c r="Q599" s="39"/>
      <c r="R599" s="39"/>
      <c r="S599" s="39"/>
      <c r="T599" s="39"/>
      <c r="U599" s="39"/>
      <c r="V599" s="39"/>
    </row>
    <row r="600" spans="1:22" ht="15.75" customHeight="1">
      <c r="A600" s="39"/>
      <c r="B600" s="39"/>
      <c r="C600" s="39"/>
      <c r="D600" s="39"/>
      <c r="E600" s="39"/>
      <c r="F600" s="39"/>
      <c r="G600" s="39"/>
      <c r="H600" s="39"/>
      <c r="I600" s="39"/>
      <c r="J600" s="39"/>
      <c r="K600" s="80"/>
      <c r="L600" s="80"/>
      <c r="M600" s="80"/>
      <c r="N600" s="80"/>
      <c r="O600" s="80"/>
      <c r="P600" s="556"/>
      <c r="Q600" s="39"/>
      <c r="R600" s="39"/>
      <c r="S600" s="39"/>
      <c r="T600" s="39"/>
      <c r="U600" s="39"/>
      <c r="V600" s="39"/>
    </row>
    <row r="601" spans="1:22" ht="15.75" customHeight="1">
      <c r="A601" s="39"/>
      <c r="B601" s="39"/>
      <c r="C601" s="39"/>
      <c r="D601" s="39"/>
      <c r="E601" s="39"/>
      <c r="F601" s="39"/>
      <c r="G601" s="39"/>
      <c r="H601" s="39"/>
      <c r="I601" s="39"/>
      <c r="J601" s="39"/>
      <c r="K601" s="80"/>
      <c r="L601" s="80"/>
      <c r="M601" s="80"/>
      <c r="N601" s="80"/>
      <c r="O601" s="80"/>
      <c r="P601" s="556"/>
      <c r="Q601" s="39"/>
      <c r="R601" s="39"/>
      <c r="S601" s="39"/>
      <c r="T601" s="39"/>
      <c r="U601" s="39"/>
      <c r="V601" s="39"/>
    </row>
    <row r="602" spans="1:22" ht="15.75" customHeight="1">
      <c r="A602" s="39"/>
      <c r="B602" s="39"/>
      <c r="C602" s="39"/>
      <c r="D602" s="39"/>
      <c r="E602" s="39"/>
      <c r="F602" s="39"/>
      <c r="G602" s="39"/>
      <c r="H602" s="39"/>
      <c r="I602" s="39"/>
      <c r="J602" s="39"/>
      <c r="K602" s="80"/>
      <c r="L602" s="80"/>
      <c r="M602" s="80"/>
      <c r="N602" s="80"/>
      <c r="O602" s="80"/>
      <c r="P602" s="556"/>
      <c r="Q602" s="39"/>
      <c r="R602" s="39"/>
      <c r="S602" s="39"/>
      <c r="T602" s="39"/>
      <c r="U602" s="39"/>
      <c r="V602" s="39"/>
    </row>
    <row r="603" spans="1:22" ht="15.75" customHeight="1">
      <c r="A603" s="39"/>
      <c r="B603" s="39"/>
      <c r="C603" s="39"/>
      <c r="D603" s="39"/>
      <c r="E603" s="39"/>
      <c r="F603" s="39"/>
      <c r="G603" s="39"/>
      <c r="H603" s="39"/>
      <c r="I603" s="39"/>
      <c r="J603" s="39"/>
      <c r="K603" s="80"/>
      <c r="L603" s="80"/>
      <c r="M603" s="80"/>
      <c r="N603" s="80"/>
      <c r="O603" s="80"/>
      <c r="P603" s="556"/>
      <c r="Q603" s="39"/>
      <c r="R603" s="39"/>
      <c r="S603" s="39"/>
      <c r="T603" s="39"/>
      <c r="U603" s="39"/>
      <c r="V603" s="39"/>
    </row>
    <row r="604" spans="1:22" ht="15.75" customHeight="1">
      <c r="A604" s="39"/>
      <c r="B604" s="39"/>
      <c r="C604" s="39"/>
      <c r="D604" s="39"/>
      <c r="E604" s="39"/>
      <c r="F604" s="39"/>
      <c r="G604" s="39"/>
      <c r="H604" s="39"/>
      <c r="I604" s="39"/>
      <c r="J604" s="39"/>
      <c r="K604" s="80"/>
      <c r="L604" s="80"/>
      <c r="M604" s="80"/>
      <c r="N604" s="80"/>
      <c r="O604" s="80"/>
      <c r="P604" s="556"/>
      <c r="Q604" s="39"/>
      <c r="R604" s="39"/>
      <c r="S604" s="39"/>
      <c r="T604" s="39"/>
      <c r="U604" s="39"/>
      <c r="V604" s="39"/>
    </row>
    <row r="605" spans="1:22" ht="15.75" customHeight="1">
      <c r="A605" s="39"/>
      <c r="B605" s="39"/>
      <c r="C605" s="39"/>
      <c r="D605" s="39"/>
      <c r="E605" s="39"/>
      <c r="F605" s="39"/>
      <c r="G605" s="39"/>
      <c r="H605" s="39"/>
      <c r="I605" s="39"/>
      <c r="J605" s="39"/>
      <c r="K605" s="80"/>
      <c r="L605" s="80"/>
      <c r="M605" s="80"/>
      <c r="N605" s="80"/>
      <c r="O605" s="80"/>
      <c r="P605" s="556"/>
      <c r="Q605" s="39"/>
      <c r="R605" s="39"/>
      <c r="S605" s="39"/>
      <c r="T605" s="39"/>
      <c r="U605" s="39"/>
      <c r="V605" s="39"/>
    </row>
    <row r="606" spans="1:22" ht="15.75" customHeight="1">
      <c r="A606" s="39"/>
      <c r="B606" s="39"/>
      <c r="C606" s="39"/>
      <c r="D606" s="39"/>
      <c r="E606" s="39"/>
      <c r="F606" s="39"/>
      <c r="G606" s="39"/>
      <c r="H606" s="39"/>
      <c r="I606" s="39"/>
      <c r="J606" s="39"/>
      <c r="K606" s="80"/>
      <c r="L606" s="80"/>
      <c r="M606" s="80"/>
      <c r="N606" s="80"/>
      <c r="O606" s="80"/>
      <c r="P606" s="556"/>
      <c r="Q606" s="39"/>
      <c r="R606" s="39"/>
      <c r="S606" s="39"/>
      <c r="T606" s="39"/>
      <c r="U606" s="39"/>
      <c r="V606" s="39"/>
    </row>
    <row r="607" spans="1:22" ht="15.75" customHeight="1">
      <c r="A607" s="39"/>
      <c r="B607" s="39"/>
      <c r="C607" s="39"/>
      <c r="D607" s="39"/>
      <c r="E607" s="39"/>
      <c r="F607" s="39"/>
      <c r="G607" s="39"/>
      <c r="H607" s="39"/>
      <c r="I607" s="39"/>
      <c r="J607" s="39"/>
      <c r="K607" s="80"/>
      <c r="L607" s="80"/>
      <c r="M607" s="80"/>
      <c r="N607" s="80"/>
      <c r="O607" s="80"/>
      <c r="P607" s="556"/>
      <c r="Q607" s="39"/>
      <c r="R607" s="39"/>
      <c r="S607" s="39"/>
      <c r="T607" s="39"/>
      <c r="U607" s="39"/>
      <c r="V607" s="39"/>
    </row>
    <row r="608" spans="1:22" ht="15.75" customHeight="1">
      <c r="A608" s="39"/>
      <c r="B608" s="39"/>
      <c r="C608" s="39"/>
      <c r="D608" s="39"/>
      <c r="E608" s="39"/>
      <c r="F608" s="39"/>
      <c r="G608" s="39"/>
      <c r="H608" s="39"/>
      <c r="I608" s="39"/>
      <c r="J608" s="39"/>
      <c r="K608" s="80"/>
      <c r="L608" s="80"/>
      <c r="M608" s="80"/>
      <c r="N608" s="80"/>
      <c r="O608" s="80"/>
      <c r="P608" s="556"/>
      <c r="Q608" s="39"/>
      <c r="R608" s="39"/>
      <c r="S608" s="39"/>
      <c r="T608" s="39"/>
      <c r="U608" s="39"/>
      <c r="V608" s="39"/>
    </row>
    <row r="609" spans="1:22" ht="15.75" customHeight="1">
      <c r="A609" s="39"/>
      <c r="B609" s="39"/>
      <c r="C609" s="39"/>
      <c r="D609" s="39"/>
      <c r="E609" s="39"/>
      <c r="F609" s="39"/>
      <c r="G609" s="39"/>
      <c r="H609" s="39"/>
      <c r="I609" s="39"/>
      <c r="J609" s="39"/>
      <c r="K609" s="80"/>
      <c r="L609" s="80"/>
      <c r="M609" s="80"/>
      <c r="N609" s="80"/>
      <c r="O609" s="80"/>
      <c r="P609" s="556"/>
      <c r="Q609" s="39"/>
      <c r="R609" s="39"/>
      <c r="S609" s="39"/>
      <c r="T609" s="39"/>
      <c r="U609" s="39"/>
      <c r="V609" s="39"/>
    </row>
    <row r="610" spans="1:22" ht="15.75" customHeight="1">
      <c r="A610" s="39"/>
      <c r="B610" s="39"/>
      <c r="C610" s="39"/>
      <c r="D610" s="39"/>
      <c r="E610" s="39"/>
      <c r="F610" s="39"/>
      <c r="G610" s="39"/>
      <c r="H610" s="39"/>
      <c r="I610" s="39"/>
      <c r="J610" s="39"/>
      <c r="K610" s="80"/>
      <c r="L610" s="80"/>
      <c r="M610" s="80"/>
      <c r="N610" s="80"/>
      <c r="O610" s="80"/>
      <c r="P610" s="556"/>
      <c r="Q610" s="39"/>
      <c r="R610" s="39"/>
      <c r="S610" s="39"/>
      <c r="T610" s="39"/>
      <c r="U610" s="39"/>
      <c r="V610" s="39"/>
    </row>
    <row r="611" spans="1:22" ht="15.75" customHeight="1">
      <c r="A611" s="39"/>
      <c r="B611" s="39"/>
      <c r="C611" s="39"/>
      <c r="D611" s="39"/>
      <c r="E611" s="39"/>
      <c r="F611" s="39"/>
      <c r="G611" s="39"/>
      <c r="H611" s="39"/>
      <c r="I611" s="39"/>
      <c r="J611" s="39"/>
      <c r="K611" s="80"/>
      <c r="L611" s="80"/>
      <c r="M611" s="80"/>
      <c r="N611" s="80"/>
      <c r="O611" s="80"/>
      <c r="P611" s="556"/>
      <c r="Q611" s="39"/>
      <c r="R611" s="39"/>
      <c r="S611" s="39"/>
      <c r="T611" s="39"/>
      <c r="U611" s="39"/>
      <c r="V611" s="39"/>
    </row>
    <row r="612" spans="1:22" ht="15.75" customHeight="1">
      <c r="A612" s="39"/>
      <c r="B612" s="39"/>
      <c r="C612" s="39"/>
      <c r="D612" s="39"/>
      <c r="E612" s="39"/>
      <c r="F612" s="39"/>
      <c r="G612" s="39"/>
      <c r="H612" s="39"/>
      <c r="I612" s="39"/>
      <c r="J612" s="39"/>
      <c r="K612" s="80"/>
      <c r="L612" s="80"/>
      <c r="M612" s="80"/>
      <c r="N612" s="80"/>
      <c r="O612" s="80"/>
      <c r="P612" s="556"/>
      <c r="Q612" s="39"/>
      <c r="R612" s="39"/>
      <c r="S612" s="39"/>
      <c r="T612" s="39"/>
      <c r="U612" s="39"/>
      <c r="V612" s="39"/>
    </row>
    <row r="613" spans="1:22" ht="15.75" customHeight="1">
      <c r="A613" s="39"/>
      <c r="B613" s="39"/>
      <c r="C613" s="39"/>
      <c r="D613" s="39"/>
      <c r="E613" s="39"/>
      <c r="F613" s="39"/>
      <c r="G613" s="39"/>
      <c r="H613" s="39"/>
      <c r="I613" s="39"/>
      <c r="J613" s="39"/>
      <c r="K613" s="80"/>
      <c r="L613" s="80"/>
      <c r="M613" s="80"/>
      <c r="N613" s="80"/>
      <c r="O613" s="80"/>
      <c r="P613" s="556"/>
      <c r="Q613" s="39"/>
      <c r="R613" s="39"/>
      <c r="S613" s="39"/>
      <c r="T613" s="39"/>
      <c r="U613" s="39"/>
      <c r="V613" s="39"/>
    </row>
    <row r="614" spans="1:22" ht="15.75" customHeight="1">
      <c r="A614" s="39"/>
      <c r="B614" s="39"/>
      <c r="C614" s="39"/>
      <c r="D614" s="39"/>
      <c r="E614" s="39"/>
      <c r="F614" s="39"/>
      <c r="G614" s="39"/>
      <c r="H614" s="39"/>
      <c r="I614" s="39"/>
      <c r="J614" s="39"/>
      <c r="K614" s="80"/>
      <c r="L614" s="80"/>
      <c r="M614" s="80"/>
      <c r="N614" s="80"/>
      <c r="O614" s="80"/>
      <c r="P614" s="556"/>
      <c r="Q614" s="39"/>
      <c r="R614" s="39"/>
      <c r="S614" s="39"/>
      <c r="T614" s="39"/>
      <c r="U614" s="39"/>
      <c r="V614" s="39"/>
    </row>
    <row r="615" spans="1:22" ht="15.75" customHeight="1">
      <c r="A615" s="39"/>
      <c r="B615" s="39"/>
      <c r="C615" s="39"/>
      <c r="D615" s="39"/>
      <c r="E615" s="39"/>
      <c r="F615" s="39"/>
      <c r="G615" s="39"/>
      <c r="H615" s="39"/>
      <c r="I615" s="39"/>
      <c r="J615" s="39"/>
      <c r="K615" s="80"/>
      <c r="L615" s="80"/>
      <c r="M615" s="80"/>
      <c r="N615" s="80"/>
      <c r="O615" s="80"/>
      <c r="P615" s="556"/>
      <c r="Q615" s="39"/>
      <c r="R615" s="39"/>
      <c r="S615" s="39"/>
      <c r="T615" s="39"/>
      <c r="U615" s="39"/>
      <c r="V615" s="39"/>
    </row>
    <row r="616" spans="1:22" ht="15.75" customHeight="1">
      <c r="A616" s="39"/>
      <c r="B616" s="39"/>
      <c r="C616" s="39"/>
      <c r="D616" s="39"/>
      <c r="E616" s="39"/>
      <c r="F616" s="39"/>
      <c r="G616" s="39"/>
      <c r="H616" s="39"/>
      <c r="I616" s="39"/>
      <c r="J616" s="39"/>
      <c r="K616" s="80"/>
      <c r="L616" s="80"/>
      <c r="M616" s="80"/>
      <c r="N616" s="80"/>
      <c r="O616" s="80"/>
      <c r="P616" s="556"/>
      <c r="Q616" s="39"/>
      <c r="R616" s="39"/>
      <c r="S616" s="39"/>
      <c r="T616" s="39"/>
      <c r="U616" s="39"/>
      <c r="V616" s="39"/>
    </row>
    <row r="617" spans="1:22" ht="15.75" customHeight="1">
      <c r="A617" s="39"/>
      <c r="B617" s="39"/>
      <c r="C617" s="39"/>
      <c r="D617" s="39"/>
      <c r="E617" s="39"/>
      <c r="F617" s="39"/>
      <c r="G617" s="39"/>
      <c r="H617" s="39"/>
      <c r="I617" s="39"/>
      <c r="J617" s="39"/>
      <c r="K617" s="80"/>
      <c r="L617" s="80"/>
      <c r="M617" s="80"/>
      <c r="N617" s="80"/>
      <c r="O617" s="80"/>
      <c r="P617" s="556"/>
      <c r="Q617" s="39"/>
      <c r="R617" s="39"/>
      <c r="S617" s="39"/>
      <c r="T617" s="39"/>
      <c r="U617" s="39"/>
      <c r="V617" s="39"/>
    </row>
    <row r="618" spans="1:22" ht="15.75" customHeight="1">
      <c r="A618" s="39"/>
      <c r="B618" s="39"/>
      <c r="C618" s="39"/>
      <c r="D618" s="39"/>
      <c r="E618" s="39"/>
      <c r="F618" s="39"/>
      <c r="G618" s="39"/>
      <c r="H618" s="39"/>
      <c r="I618" s="39"/>
      <c r="J618" s="39"/>
      <c r="K618" s="80"/>
      <c r="L618" s="80"/>
      <c r="M618" s="80"/>
      <c r="N618" s="80"/>
      <c r="O618" s="80"/>
      <c r="P618" s="556"/>
      <c r="Q618" s="39"/>
      <c r="R618" s="39"/>
      <c r="S618" s="39"/>
      <c r="T618" s="39"/>
      <c r="U618" s="39"/>
      <c r="V618" s="39"/>
    </row>
    <row r="619" spans="1:22" ht="15.75" customHeight="1">
      <c r="A619" s="39"/>
      <c r="B619" s="39"/>
      <c r="C619" s="39"/>
      <c r="D619" s="39"/>
      <c r="E619" s="39"/>
      <c r="F619" s="39"/>
      <c r="G619" s="39"/>
      <c r="H619" s="39"/>
      <c r="I619" s="39"/>
      <c r="J619" s="39"/>
      <c r="K619" s="80"/>
      <c r="L619" s="80"/>
      <c r="M619" s="80"/>
      <c r="N619" s="80"/>
      <c r="O619" s="80"/>
      <c r="P619" s="556"/>
      <c r="Q619" s="39"/>
      <c r="R619" s="39"/>
      <c r="S619" s="39"/>
      <c r="T619" s="39"/>
      <c r="U619" s="39"/>
      <c r="V619" s="39"/>
    </row>
    <row r="620" spans="1:22" ht="15.75" customHeight="1">
      <c r="A620" s="39"/>
      <c r="B620" s="39"/>
      <c r="C620" s="39"/>
      <c r="D620" s="39"/>
      <c r="E620" s="39"/>
      <c r="F620" s="39"/>
      <c r="G620" s="39"/>
      <c r="H620" s="39"/>
      <c r="I620" s="39"/>
      <c r="J620" s="39"/>
      <c r="K620" s="80"/>
      <c r="L620" s="80"/>
      <c r="M620" s="80"/>
      <c r="N620" s="80"/>
      <c r="O620" s="80"/>
      <c r="P620" s="556"/>
      <c r="Q620" s="39"/>
      <c r="R620" s="39"/>
      <c r="S620" s="39"/>
      <c r="T620" s="39"/>
      <c r="U620" s="39"/>
      <c r="V620" s="39"/>
    </row>
    <row r="621" spans="1:22" ht="15.75" customHeight="1">
      <c r="A621" s="39"/>
      <c r="B621" s="39"/>
      <c r="C621" s="39"/>
      <c r="D621" s="39"/>
      <c r="E621" s="39"/>
      <c r="F621" s="39"/>
      <c r="G621" s="39"/>
      <c r="H621" s="39"/>
      <c r="I621" s="39"/>
      <c r="J621" s="39"/>
      <c r="K621" s="80"/>
      <c r="L621" s="80"/>
      <c r="M621" s="80"/>
      <c r="N621" s="80"/>
      <c r="O621" s="80"/>
      <c r="P621" s="556"/>
      <c r="Q621" s="39"/>
      <c r="R621" s="39"/>
      <c r="S621" s="39"/>
      <c r="T621" s="39"/>
      <c r="U621" s="39"/>
      <c r="V621" s="39"/>
    </row>
    <row r="622" spans="1:22" ht="15.75" customHeight="1">
      <c r="A622" s="39"/>
      <c r="B622" s="39"/>
      <c r="C622" s="39"/>
      <c r="D622" s="39"/>
      <c r="E622" s="39"/>
      <c r="F622" s="39"/>
      <c r="G622" s="39"/>
      <c r="H622" s="39"/>
      <c r="I622" s="39"/>
      <c r="J622" s="39"/>
      <c r="K622" s="80"/>
      <c r="L622" s="80"/>
      <c r="M622" s="80"/>
      <c r="N622" s="80"/>
      <c r="O622" s="80"/>
      <c r="P622" s="556"/>
      <c r="Q622" s="39"/>
      <c r="R622" s="39"/>
      <c r="S622" s="39"/>
      <c r="T622" s="39"/>
      <c r="U622" s="39"/>
      <c r="V622" s="39"/>
    </row>
    <row r="623" spans="1:22" ht="15.75" customHeight="1">
      <c r="A623" s="39"/>
      <c r="B623" s="39"/>
      <c r="C623" s="39"/>
      <c r="D623" s="39"/>
      <c r="E623" s="39"/>
      <c r="F623" s="39"/>
      <c r="G623" s="39"/>
      <c r="H623" s="39"/>
      <c r="I623" s="39"/>
      <c r="J623" s="39"/>
      <c r="K623" s="80"/>
      <c r="L623" s="80"/>
      <c r="M623" s="80"/>
      <c r="N623" s="80"/>
      <c r="O623" s="80"/>
      <c r="P623" s="556"/>
      <c r="Q623" s="39"/>
      <c r="R623" s="39"/>
      <c r="S623" s="39"/>
      <c r="T623" s="39"/>
      <c r="U623" s="39"/>
      <c r="V623" s="39"/>
    </row>
    <row r="624" spans="1:22" ht="15.75" customHeight="1">
      <c r="A624" s="39"/>
      <c r="B624" s="39"/>
      <c r="C624" s="39"/>
      <c r="D624" s="39"/>
      <c r="E624" s="39"/>
      <c r="F624" s="39"/>
      <c r="G624" s="39"/>
      <c r="H624" s="39"/>
      <c r="I624" s="39"/>
      <c r="J624" s="39"/>
      <c r="K624" s="80"/>
      <c r="L624" s="80"/>
      <c r="M624" s="80"/>
      <c r="N624" s="80"/>
      <c r="O624" s="80"/>
      <c r="P624" s="556"/>
      <c r="Q624" s="39"/>
      <c r="R624" s="39"/>
      <c r="S624" s="39"/>
      <c r="T624" s="39"/>
      <c r="U624" s="39"/>
      <c r="V624" s="39"/>
    </row>
    <row r="625" spans="1:22" ht="15.75" customHeight="1">
      <c r="A625" s="39"/>
      <c r="B625" s="39"/>
      <c r="C625" s="39"/>
      <c r="D625" s="39"/>
      <c r="E625" s="39"/>
      <c r="F625" s="39"/>
      <c r="G625" s="39"/>
      <c r="H625" s="39"/>
      <c r="I625" s="39"/>
      <c r="J625" s="39"/>
      <c r="K625" s="80"/>
      <c r="L625" s="80"/>
      <c r="M625" s="80"/>
      <c r="N625" s="80"/>
      <c r="O625" s="80"/>
      <c r="P625" s="556"/>
      <c r="Q625" s="39"/>
      <c r="R625" s="39"/>
      <c r="S625" s="39"/>
      <c r="T625" s="39"/>
      <c r="U625" s="39"/>
      <c r="V625" s="39"/>
    </row>
    <row r="626" spans="1:22" ht="15.75" customHeight="1">
      <c r="A626" s="39"/>
      <c r="B626" s="39"/>
      <c r="C626" s="39"/>
      <c r="D626" s="39"/>
      <c r="E626" s="39"/>
      <c r="F626" s="39"/>
      <c r="G626" s="39"/>
      <c r="H626" s="39"/>
      <c r="I626" s="39"/>
      <c r="J626" s="39"/>
      <c r="K626" s="80"/>
      <c r="L626" s="80"/>
      <c r="M626" s="80"/>
      <c r="N626" s="80"/>
      <c r="O626" s="80"/>
      <c r="P626" s="556"/>
      <c r="Q626" s="39"/>
      <c r="R626" s="39"/>
      <c r="S626" s="39"/>
      <c r="T626" s="39"/>
      <c r="U626" s="39"/>
      <c r="V626" s="39"/>
    </row>
    <row r="627" spans="1:22" ht="15.75" customHeight="1">
      <c r="A627" s="39"/>
      <c r="B627" s="39"/>
      <c r="C627" s="39"/>
      <c r="D627" s="39"/>
      <c r="E627" s="39"/>
      <c r="F627" s="39"/>
      <c r="G627" s="39"/>
      <c r="H627" s="39"/>
      <c r="I627" s="39"/>
      <c r="J627" s="39"/>
      <c r="K627" s="80"/>
      <c r="L627" s="80"/>
      <c r="M627" s="80"/>
      <c r="N627" s="80"/>
      <c r="O627" s="80"/>
      <c r="P627" s="556"/>
      <c r="Q627" s="39"/>
      <c r="R627" s="39"/>
      <c r="S627" s="39"/>
      <c r="T627" s="39"/>
      <c r="U627" s="39"/>
      <c r="V627" s="39"/>
    </row>
    <row r="628" spans="1:22" ht="15.75" customHeight="1">
      <c r="A628" s="39"/>
      <c r="B628" s="39"/>
      <c r="C628" s="39"/>
      <c r="D628" s="39"/>
      <c r="E628" s="39"/>
      <c r="F628" s="39"/>
      <c r="G628" s="39"/>
      <c r="H628" s="39"/>
      <c r="I628" s="39"/>
      <c r="J628" s="39"/>
      <c r="K628" s="80"/>
      <c r="L628" s="80"/>
      <c r="M628" s="80"/>
      <c r="N628" s="80"/>
      <c r="O628" s="80"/>
      <c r="P628" s="556"/>
      <c r="Q628" s="39"/>
      <c r="R628" s="39"/>
      <c r="S628" s="39"/>
      <c r="T628" s="39"/>
      <c r="U628" s="39"/>
      <c r="V628" s="39"/>
    </row>
    <row r="629" spans="1:22" ht="15.75" customHeight="1">
      <c r="A629" s="39"/>
      <c r="B629" s="39"/>
      <c r="C629" s="39"/>
      <c r="D629" s="39"/>
      <c r="E629" s="39"/>
      <c r="F629" s="39"/>
      <c r="G629" s="39"/>
      <c r="H629" s="39"/>
      <c r="I629" s="39"/>
      <c r="J629" s="39"/>
      <c r="K629" s="80"/>
      <c r="L629" s="80"/>
      <c r="M629" s="80"/>
      <c r="N629" s="80"/>
      <c r="O629" s="80"/>
      <c r="P629" s="556"/>
      <c r="Q629" s="39"/>
      <c r="R629" s="39"/>
      <c r="S629" s="39"/>
      <c r="T629" s="39"/>
      <c r="U629" s="39"/>
      <c r="V629" s="39"/>
    </row>
    <row r="630" spans="1:22" ht="15.75" customHeight="1">
      <c r="A630" s="39"/>
      <c r="B630" s="39"/>
      <c r="C630" s="39"/>
      <c r="D630" s="39"/>
      <c r="E630" s="39"/>
      <c r="F630" s="39"/>
      <c r="G630" s="39"/>
      <c r="H630" s="39"/>
      <c r="I630" s="39"/>
      <c r="J630" s="39"/>
      <c r="K630" s="80"/>
      <c r="L630" s="80"/>
      <c r="M630" s="80"/>
      <c r="N630" s="80"/>
      <c r="O630" s="80"/>
      <c r="P630" s="556"/>
      <c r="Q630" s="39"/>
      <c r="R630" s="39"/>
      <c r="S630" s="39"/>
      <c r="T630" s="39"/>
      <c r="U630" s="39"/>
      <c r="V630" s="39"/>
    </row>
    <row r="631" spans="1:22" ht="15.75" customHeight="1">
      <c r="A631" s="39"/>
      <c r="B631" s="39"/>
      <c r="C631" s="39"/>
      <c r="D631" s="39"/>
      <c r="E631" s="39"/>
      <c r="F631" s="39"/>
      <c r="G631" s="39"/>
      <c r="H631" s="39"/>
      <c r="I631" s="39"/>
      <c r="J631" s="39"/>
      <c r="K631" s="80"/>
      <c r="L631" s="80"/>
      <c r="M631" s="80"/>
      <c r="N631" s="80"/>
      <c r="O631" s="80"/>
      <c r="P631" s="556"/>
      <c r="Q631" s="39"/>
      <c r="R631" s="39"/>
      <c r="S631" s="39"/>
      <c r="T631" s="39"/>
      <c r="U631" s="39"/>
      <c r="V631" s="39"/>
    </row>
    <row r="632" spans="1:22" ht="15.75" customHeight="1">
      <c r="A632" s="39"/>
      <c r="B632" s="39"/>
      <c r="C632" s="39"/>
      <c r="D632" s="39"/>
      <c r="E632" s="39"/>
      <c r="F632" s="39"/>
      <c r="G632" s="39"/>
      <c r="H632" s="39"/>
      <c r="I632" s="39"/>
      <c r="J632" s="39"/>
      <c r="K632" s="80"/>
      <c r="L632" s="80"/>
      <c r="M632" s="80"/>
      <c r="N632" s="80"/>
      <c r="O632" s="80"/>
      <c r="P632" s="556"/>
      <c r="Q632" s="39"/>
      <c r="R632" s="39"/>
      <c r="S632" s="39"/>
      <c r="T632" s="39"/>
      <c r="U632" s="39"/>
      <c r="V632" s="39"/>
    </row>
    <row r="633" spans="1:22" ht="15.75" customHeight="1">
      <c r="A633" s="39"/>
      <c r="B633" s="39"/>
      <c r="C633" s="39"/>
      <c r="D633" s="39"/>
      <c r="E633" s="39"/>
      <c r="F633" s="39"/>
      <c r="G633" s="39"/>
      <c r="H633" s="39"/>
      <c r="I633" s="39"/>
      <c r="J633" s="39"/>
      <c r="K633" s="80"/>
      <c r="L633" s="80"/>
      <c r="M633" s="80"/>
      <c r="N633" s="80"/>
      <c r="O633" s="80"/>
      <c r="P633" s="556"/>
      <c r="Q633" s="39"/>
      <c r="R633" s="39"/>
      <c r="S633" s="39"/>
      <c r="T633" s="39"/>
      <c r="U633" s="39"/>
      <c r="V633" s="39"/>
    </row>
    <row r="634" spans="1:22" ht="15.75" customHeight="1">
      <c r="A634" s="39"/>
      <c r="B634" s="39"/>
      <c r="C634" s="39"/>
      <c r="D634" s="39"/>
      <c r="E634" s="39"/>
      <c r="F634" s="39"/>
      <c r="G634" s="39"/>
      <c r="H634" s="39"/>
      <c r="I634" s="39"/>
      <c r="J634" s="39"/>
      <c r="K634" s="80"/>
      <c r="L634" s="80"/>
      <c r="M634" s="80"/>
      <c r="N634" s="80"/>
      <c r="O634" s="80"/>
      <c r="P634" s="556"/>
      <c r="Q634" s="39"/>
      <c r="R634" s="39"/>
      <c r="S634" s="39"/>
      <c r="T634" s="39"/>
      <c r="U634" s="39"/>
      <c r="V634" s="39"/>
    </row>
    <row r="635" spans="1:22" ht="15.75" customHeight="1">
      <c r="A635" s="39"/>
      <c r="B635" s="39"/>
      <c r="C635" s="39"/>
      <c r="D635" s="39"/>
      <c r="E635" s="39"/>
      <c r="F635" s="39"/>
      <c r="G635" s="39"/>
      <c r="H635" s="39"/>
      <c r="I635" s="39"/>
      <c r="J635" s="39"/>
      <c r="K635" s="80"/>
      <c r="L635" s="80"/>
      <c r="M635" s="80"/>
      <c r="N635" s="80"/>
      <c r="O635" s="80"/>
      <c r="P635" s="556"/>
      <c r="Q635" s="39"/>
      <c r="R635" s="39"/>
      <c r="S635" s="39"/>
      <c r="T635" s="39"/>
      <c r="U635" s="39"/>
      <c r="V635" s="39"/>
    </row>
    <row r="636" spans="1:22" ht="15.75" customHeight="1">
      <c r="A636" s="39"/>
      <c r="B636" s="39"/>
      <c r="C636" s="39"/>
      <c r="D636" s="39"/>
      <c r="E636" s="39"/>
      <c r="F636" s="39"/>
      <c r="G636" s="39"/>
      <c r="H636" s="39"/>
      <c r="I636" s="39"/>
      <c r="J636" s="39"/>
      <c r="K636" s="80"/>
      <c r="L636" s="80"/>
      <c r="M636" s="80"/>
      <c r="N636" s="80"/>
      <c r="O636" s="80"/>
      <c r="P636" s="556"/>
      <c r="Q636" s="39"/>
      <c r="R636" s="39"/>
      <c r="S636" s="39"/>
      <c r="T636" s="39"/>
      <c r="U636" s="39"/>
      <c r="V636" s="39"/>
    </row>
    <row r="637" spans="1:22" ht="15.75" customHeight="1">
      <c r="A637" s="39"/>
      <c r="B637" s="39"/>
      <c r="C637" s="39"/>
      <c r="D637" s="39"/>
      <c r="E637" s="39"/>
      <c r="F637" s="39"/>
      <c r="G637" s="39"/>
      <c r="H637" s="39"/>
      <c r="I637" s="39"/>
      <c r="J637" s="39"/>
      <c r="K637" s="80"/>
      <c r="L637" s="80"/>
      <c r="M637" s="80"/>
      <c r="N637" s="80"/>
      <c r="O637" s="80"/>
      <c r="P637" s="556"/>
      <c r="Q637" s="39"/>
      <c r="R637" s="39"/>
      <c r="S637" s="39"/>
      <c r="T637" s="39"/>
      <c r="U637" s="39"/>
      <c r="V637" s="39"/>
    </row>
    <row r="638" spans="1:22" ht="15.75" customHeight="1">
      <c r="A638" s="39"/>
      <c r="B638" s="39"/>
      <c r="C638" s="39"/>
      <c r="D638" s="39"/>
      <c r="E638" s="39"/>
      <c r="F638" s="39"/>
      <c r="G638" s="39"/>
      <c r="H638" s="39"/>
      <c r="I638" s="39"/>
      <c r="J638" s="39"/>
      <c r="K638" s="80"/>
      <c r="L638" s="80"/>
      <c r="M638" s="80"/>
      <c r="N638" s="80"/>
      <c r="O638" s="80"/>
      <c r="P638" s="556"/>
      <c r="Q638" s="39"/>
      <c r="R638" s="39"/>
      <c r="S638" s="39"/>
      <c r="T638" s="39"/>
      <c r="U638" s="39"/>
      <c r="V638" s="39"/>
    </row>
    <row r="639" spans="1:22" ht="15.75" customHeight="1">
      <c r="A639" s="39"/>
      <c r="B639" s="39"/>
      <c r="C639" s="39"/>
      <c r="D639" s="39"/>
      <c r="E639" s="39"/>
      <c r="F639" s="39"/>
      <c r="G639" s="39"/>
      <c r="H639" s="39"/>
      <c r="I639" s="39"/>
      <c r="J639" s="39"/>
      <c r="K639" s="80"/>
      <c r="L639" s="80"/>
      <c r="M639" s="80"/>
      <c r="N639" s="80"/>
      <c r="O639" s="80"/>
      <c r="P639" s="556"/>
      <c r="Q639" s="39"/>
      <c r="R639" s="39"/>
      <c r="S639" s="39"/>
      <c r="T639" s="39"/>
      <c r="U639" s="39"/>
      <c r="V639" s="39"/>
    </row>
    <row r="640" spans="1:22" ht="15.75" customHeight="1">
      <c r="A640" s="39"/>
      <c r="B640" s="39"/>
      <c r="C640" s="39"/>
      <c r="D640" s="39"/>
      <c r="E640" s="39"/>
      <c r="F640" s="39"/>
      <c r="G640" s="39"/>
      <c r="H640" s="39"/>
      <c r="I640" s="39"/>
      <c r="J640" s="39"/>
      <c r="K640" s="80"/>
      <c r="L640" s="80"/>
      <c r="M640" s="80"/>
      <c r="N640" s="80"/>
      <c r="O640" s="80"/>
      <c r="P640" s="556"/>
      <c r="Q640" s="39"/>
      <c r="R640" s="39"/>
      <c r="S640" s="39"/>
      <c r="T640" s="39"/>
      <c r="U640" s="39"/>
      <c r="V640" s="39"/>
    </row>
    <row r="641" spans="1:22" ht="15.75" customHeight="1">
      <c r="A641" s="39"/>
      <c r="B641" s="39"/>
      <c r="C641" s="39"/>
      <c r="D641" s="39"/>
      <c r="E641" s="39"/>
      <c r="F641" s="39"/>
      <c r="G641" s="39"/>
      <c r="H641" s="39"/>
      <c r="I641" s="39"/>
      <c r="J641" s="39"/>
      <c r="K641" s="80"/>
      <c r="L641" s="80"/>
      <c r="M641" s="80"/>
      <c r="N641" s="80"/>
      <c r="O641" s="80"/>
      <c r="P641" s="556"/>
      <c r="Q641" s="39"/>
      <c r="R641" s="39"/>
      <c r="S641" s="39"/>
      <c r="T641" s="39"/>
      <c r="U641" s="39"/>
      <c r="V641" s="39"/>
    </row>
    <row r="642" spans="1:22" ht="15.75" customHeight="1">
      <c r="A642" s="39"/>
      <c r="B642" s="39"/>
      <c r="C642" s="39"/>
      <c r="D642" s="39"/>
      <c r="E642" s="39"/>
      <c r="F642" s="39"/>
      <c r="G642" s="39"/>
      <c r="H642" s="39"/>
      <c r="I642" s="39"/>
      <c r="J642" s="39"/>
      <c r="K642" s="80"/>
      <c r="L642" s="80"/>
      <c r="M642" s="80"/>
      <c r="N642" s="80"/>
      <c r="O642" s="80"/>
      <c r="P642" s="556"/>
      <c r="Q642" s="39"/>
      <c r="R642" s="39"/>
      <c r="S642" s="39"/>
      <c r="T642" s="39"/>
      <c r="U642" s="39"/>
      <c r="V642" s="39"/>
    </row>
    <row r="643" spans="1:22" ht="15.75" customHeight="1">
      <c r="A643" s="39"/>
      <c r="B643" s="39"/>
      <c r="C643" s="39"/>
      <c r="D643" s="39"/>
      <c r="E643" s="39"/>
      <c r="F643" s="39"/>
      <c r="G643" s="39"/>
      <c r="H643" s="39"/>
      <c r="I643" s="39"/>
      <c r="J643" s="39"/>
      <c r="K643" s="80"/>
      <c r="L643" s="80"/>
      <c r="M643" s="80"/>
      <c r="N643" s="80"/>
      <c r="O643" s="80"/>
      <c r="P643" s="556"/>
      <c r="Q643" s="39"/>
      <c r="R643" s="39"/>
      <c r="S643" s="39"/>
      <c r="T643" s="39"/>
      <c r="U643" s="39"/>
      <c r="V643" s="39"/>
    </row>
    <row r="644" spans="1:22" ht="15.75" customHeight="1">
      <c r="A644" s="39"/>
      <c r="B644" s="39"/>
      <c r="C644" s="39"/>
      <c r="D644" s="39"/>
      <c r="E644" s="39"/>
      <c r="F644" s="39"/>
      <c r="G644" s="39"/>
      <c r="H644" s="39"/>
      <c r="I644" s="39"/>
      <c r="J644" s="39"/>
      <c r="K644" s="80"/>
      <c r="L644" s="80"/>
      <c r="M644" s="80"/>
      <c r="N644" s="80"/>
      <c r="O644" s="80"/>
      <c r="P644" s="556"/>
      <c r="Q644" s="39"/>
      <c r="R644" s="39"/>
      <c r="S644" s="39"/>
      <c r="T644" s="39"/>
      <c r="U644" s="39"/>
      <c r="V644" s="39"/>
    </row>
    <row r="645" spans="1:22" ht="15.75" customHeight="1">
      <c r="A645" s="39"/>
      <c r="B645" s="39"/>
      <c r="C645" s="39"/>
      <c r="D645" s="39"/>
      <c r="E645" s="39"/>
      <c r="F645" s="39"/>
      <c r="G645" s="39"/>
      <c r="H645" s="39"/>
      <c r="I645" s="39"/>
      <c r="J645" s="39"/>
      <c r="K645" s="80"/>
      <c r="L645" s="80"/>
      <c r="M645" s="80"/>
      <c r="N645" s="80"/>
      <c r="O645" s="80"/>
      <c r="P645" s="556"/>
      <c r="Q645" s="39"/>
      <c r="R645" s="39"/>
      <c r="S645" s="39"/>
      <c r="T645" s="39"/>
      <c r="U645" s="39"/>
      <c r="V645" s="39"/>
    </row>
    <row r="646" spans="1:22" ht="15.75" customHeight="1">
      <c r="A646" s="39"/>
      <c r="B646" s="39"/>
      <c r="C646" s="39"/>
      <c r="D646" s="39"/>
      <c r="E646" s="39"/>
      <c r="F646" s="39"/>
      <c r="G646" s="39"/>
      <c r="H646" s="39"/>
      <c r="I646" s="39"/>
      <c r="J646" s="39"/>
      <c r="K646" s="80"/>
      <c r="L646" s="80"/>
      <c r="M646" s="80"/>
      <c r="N646" s="80"/>
      <c r="O646" s="80"/>
      <c r="P646" s="556"/>
      <c r="Q646" s="39"/>
      <c r="R646" s="39"/>
      <c r="S646" s="39"/>
      <c r="T646" s="39"/>
      <c r="U646" s="39"/>
      <c r="V646" s="39"/>
    </row>
    <row r="647" spans="1:22" ht="15.75" customHeight="1">
      <c r="A647" s="39"/>
      <c r="B647" s="39"/>
      <c r="C647" s="39"/>
      <c r="D647" s="39"/>
      <c r="E647" s="39"/>
      <c r="F647" s="39"/>
      <c r="G647" s="39"/>
      <c r="H647" s="39"/>
      <c r="I647" s="39"/>
      <c r="J647" s="39"/>
      <c r="K647" s="80"/>
      <c r="L647" s="80"/>
      <c r="M647" s="80"/>
      <c r="N647" s="80"/>
      <c r="O647" s="80"/>
      <c r="P647" s="556"/>
      <c r="Q647" s="39"/>
      <c r="R647" s="39"/>
      <c r="S647" s="39"/>
      <c r="T647" s="39"/>
      <c r="U647" s="39"/>
      <c r="V647" s="39"/>
    </row>
    <row r="648" spans="1:22" ht="15.75" customHeight="1">
      <c r="A648" s="39"/>
      <c r="B648" s="39"/>
      <c r="C648" s="39"/>
      <c r="D648" s="39"/>
      <c r="E648" s="39"/>
      <c r="F648" s="39"/>
      <c r="G648" s="39"/>
      <c r="H648" s="39"/>
      <c r="I648" s="39"/>
      <c r="J648" s="39"/>
      <c r="K648" s="80"/>
      <c r="L648" s="80"/>
      <c r="M648" s="80"/>
      <c r="N648" s="80"/>
      <c r="O648" s="80"/>
      <c r="P648" s="556"/>
      <c r="Q648" s="39"/>
      <c r="R648" s="39"/>
      <c r="S648" s="39"/>
      <c r="T648" s="39"/>
      <c r="U648" s="39"/>
      <c r="V648" s="39"/>
    </row>
    <row r="649" spans="1:22" ht="15.75" customHeight="1">
      <c r="A649" s="39"/>
      <c r="B649" s="39"/>
      <c r="C649" s="39"/>
      <c r="D649" s="39"/>
      <c r="E649" s="39"/>
      <c r="F649" s="39"/>
      <c r="G649" s="39"/>
      <c r="H649" s="39"/>
      <c r="I649" s="39"/>
      <c r="J649" s="39"/>
      <c r="K649" s="80"/>
      <c r="L649" s="80"/>
      <c r="M649" s="80"/>
      <c r="N649" s="80"/>
      <c r="O649" s="80"/>
      <c r="P649" s="556"/>
      <c r="Q649" s="39"/>
      <c r="R649" s="39"/>
      <c r="S649" s="39"/>
      <c r="T649" s="39"/>
      <c r="U649" s="39"/>
      <c r="V649" s="39"/>
    </row>
    <row r="650" spans="1:22" ht="15.75" customHeight="1">
      <c r="A650" s="39"/>
      <c r="B650" s="39"/>
      <c r="C650" s="39"/>
      <c r="D650" s="39"/>
      <c r="E650" s="39"/>
      <c r="F650" s="39"/>
      <c r="G650" s="39"/>
      <c r="H650" s="39"/>
      <c r="I650" s="39"/>
      <c r="J650" s="39"/>
      <c r="K650" s="80"/>
      <c r="L650" s="80"/>
      <c r="M650" s="80"/>
      <c r="N650" s="80"/>
      <c r="O650" s="80"/>
      <c r="P650" s="556"/>
      <c r="Q650" s="39"/>
      <c r="R650" s="39"/>
      <c r="S650" s="39"/>
      <c r="T650" s="39"/>
      <c r="U650" s="39"/>
      <c r="V650" s="39"/>
    </row>
    <row r="651" spans="1:22" ht="15.75" customHeight="1">
      <c r="A651" s="39"/>
      <c r="B651" s="39"/>
      <c r="C651" s="39"/>
      <c r="D651" s="39"/>
      <c r="E651" s="39"/>
      <c r="F651" s="39"/>
      <c r="G651" s="39"/>
      <c r="H651" s="39"/>
      <c r="I651" s="39"/>
      <c r="J651" s="39"/>
      <c r="K651" s="80"/>
      <c r="L651" s="80"/>
      <c r="M651" s="80"/>
      <c r="N651" s="80"/>
      <c r="O651" s="80"/>
      <c r="P651" s="556"/>
      <c r="Q651" s="39"/>
      <c r="R651" s="39"/>
      <c r="S651" s="39"/>
      <c r="T651" s="39"/>
      <c r="U651" s="39"/>
      <c r="V651" s="39"/>
    </row>
    <row r="652" spans="1:22" ht="15.75" customHeight="1">
      <c r="A652" s="39"/>
      <c r="B652" s="39"/>
      <c r="C652" s="39"/>
      <c r="D652" s="39"/>
      <c r="E652" s="39"/>
      <c r="F652" s="39"/>
      <c r="G652" s="39"/>
      <c r="H652" s="39"/>
      <c r="I652" s="39"/>
      <c r="J652" s="39"/>
      <c r="K652" s="80"/>
      <c r="L652" s="80"/>
      <c r="M652" s="80"/>
      <c r="N652" s="80"/>
      <c r="O652" s="80"/>
      <c r="P652" s="556"/>
      <c r="Q652" s="39"/>
      <c r="R652" s="39"/>
      <c r="S652" s="39"/>
      <c r="T652" s="39"/>
      <c r="U652" s="39"/>
      <c r="V652" s="39"/>
    </row>
    <row r="653" spans="1:22" ht="15.75" customHeight="1">
      <c r="A653" s="39"/>
      <c r="B653" s="39"/>
      <c r="C653" s="39"/>
      <c r="D653" s="39"/>
      <c r="E653" s="39"/>
      <c r="F653" s="39"/>
      <c r="G653" s="39"/>
      <c r="H653" s="39"/>
      <c r="I653" s="39"/>
      <c r="J653" s="39"/>
      <c r="K653" s="80"/>
      <c r="L653" s="80"/>
      <c r="M653" s="80"/>
      <c r="N653" s="80"/>
      <c r="O653" s="80"/>
      <c r="P653" s="556"/>
      <c r="Q653" s="39"/>
      <c r="R653" s="39"/>
      <c r="S653" s="39"/>
      <c r="T653" s="39"/>
      <c r="U653" s="39"/>
      <c r="V653" s="39"/>
    </row>
    <row r="654" spans="1:22" ht="15.75" customHeight="1">
      <c r="A654" s="39"/>
      <c r="B654" s="39"/>
      <c r="C654" s="39"/>
      <c r="D654" s="39"/>
      <c r="E654" s="39"/>
      <c r="F654" s="39"/>
      <c r="G654" s="39"/>
      <c r="H654" s="39"/>
      <c r="I654" s="39"/>
      <c r="J654" s="39"/>
      <c r="K654" s="80"/>
      <c r="L654" s="80"/>
      <c r="M654" s="80"/>
      <c r="N654" s="80"/>
      <c r="O654" s="80"/>
      <c r="P654" s="556"/>
      <c r="Q654" s="39"/>
      <c r="R654" s="39"/>
      <c r="S654" s="39"/>
      <c r="T654" s="39"/>
      <c r="U654" s="39"/>
      <c r="V654" s="39"/>
    </row>
    <row r="655" spans="1:22" ht="15.75" customHeight="1">
      <c r="A655" s="39"/>
      <c r="B655" s="39"/>
      <c r="C655" s="39"/>
      <c r="D655" s="39"/>
      <c r="E655" s="39"/>
      <c r="F655" s="39"/>
      <c r="G655" s="39"/>
      <c r="H655" s="39"/>
      <c r="I655" s="39"/>
      <c r="J655" s="39"/>
      <c r="K655" s="80"/>
      <c r="L655" s="80"/>
      <c r="M655" s="80"/>
      <c r="N655" s="80"/>
      <c r="O655" s="80"/>
      <c r="P655" s="556"/>
      <c r="Q655" s="39"/>
      <c r="R655" s="39"/>
      <c r="S655" s="39"/>
      <c r="T655" s="39"/>
      <c r="U655" s="39"/>
      <c r="V655" s="39"/>
    </row>
    <row r="656" spans="1:22" ht="15.75" customHeight="1">
      <c r="A656" s="39"/>
      <c r="B656" s="39"/>
      <c r="C656" s="39"/>
      <c r="D656" s="39"/>
      <c r="E656" s="39"/>
      <c r="F656" s="39"/>
      <c r="G656" s="39"/>
      <c r="H656" s="39"/>
      <c r="I656" s="39"/>
      <c r="J656" s="39"/>
      <c r="K656" s="80"/>
      <c r="L656" s="80"/>
      <c r="M656" s="80"/>
      <c r="N656" s="80"/>
      <c r="O656" s="80"/>
      <c r="P656" s="556"/>
      <c r="Q656" s="39"/>
      <c r="R656" s="39"/>
      <c r="S656" s="39"/>
      <c r="T656" s="39"/>
      <c r="U656" s="39"/>
      <c r="V656" s="39"/>
    </row>
    <row r="657" spans="1:22" ht="15.75" customHeight="1">
      <c r="A657" s="39"/>
      <c r="B657" s="39"/>
      <c r="C657" s="39"/>
      <c r="D657" s="39"/>
      <c r="E657" s="39"/>
      <c r="F657" s="39"/>
      <c r="G657" s="39"/>
      <c r="H657" s="39"/>
      <c r="I657" s="39"/>
      <c r="J657" s="39"/>
      <c r="K657" s="80"/>
      <c r="L657" s="80"/>
      <c r="M657" s="80"/>
      <c r="N657" s="80"/>
      <c r="O657" s="80"/>
      <c r="P657" s="556"/>
      <c r="Q657" s="39"/>
      <c r="R657" s="39"/>
      <c r="S657" s="39"/>
      <c r="T657" s="39"/>
      <c r="U657" s="39"/>
      <c r="V657" s="39"/>
    </row>
    <row r="658" spans="1:22" ht="15.75" customHeight="1">
      <c r="A658" s="39"/>
      <c r="B658" s="39"/>
      <c r="C658" s="39"/>
      <c r="D658" s="39"/>
      <c r="E658" s="39"/>
      <c r="F658" s="39"/>
      <c r="G658" s="39"/>
      <c r="H658" s="39"/>
      <c r="I658" s="39"/>
      <c r="J658" s="39"/>
      <c r="K658" s="80"/>
      <c r="L658" s="80"/>
      <c r="M658" s="80"/>
      <c r="N658" s="80"/>
      <c r="O658" s="80"/>
      <c r="P658" s="556"/>
      <c r="Q658" s="39"/>
      <c r="R658" s="39"/>
      <c r="S658" s="39"/>
      <c r="T658" s="39"/>
      <c r="U658" s="39"/>
      <c r="V658" s="39"/>
    </row>
    <row r="659" spans="1:22" ht="15.75" customHeight="1">
      <c r="A659" s="39"/>
      <c r="B659" s="39"/>
      <c r="C659" s="39"/>
      <c r="D659" s="39"/>
      <c r="E659" s="39"/>
      <c r="F659" s="39"/>
      <c r="G659" s="39"/>
      <c r="H659" s="39"/>
      <c r="I659" s="39"/>
      <c r="J659" s="39"/>
      <c r="K659" s="80"/>
      <c r="L659" s="80"/>
      <c r="M659" s="80"/>
      <c r="N659" s="80"/>
      <c r="O659" s="80"/>
      <c r="P659" s="556"/>
      <c r="Q659" s="39"/>
      <c r="R659" s="39"/>
      <c r="S659" s="39"/>
      <c r="T659" s="39"/>
      <c r="U659" s="39"/>
      <c r="V659" s="39"/>
    </row>
    <row r="660" spans="1:22" ht="15.75" customHeight="1">
      <c r="A660" s="39"/>
      <c r="B660" s="39"/>
      <c r="C660" s="39"/>
      <c r="D660" s="39"/>
      <c r="E660" s="39"/>
      <c r="F660" s="39"/>
      <c r="G660" s="39"/>
      <c r="H660" s="39"/>
      <c r="I660" s="39"/>
      <c r="J660" s="39"/>
      <c r="K660" s="80"/>
      <c r="L660" s="80"/>
      <c r="M660" s="80"/>
      <c r="N660" s="80"/>
      <c r="O660" s="80"/>
      <c r="P660" s="556"/>
      <c r="Q660" s="39"/>
      <c r="R660" s="39"/>
      <c r="S660" s="39"/>
      <c r="T660" s="39"/>
      <c r="U660" s="39"/>
      <c r="V660" s="39"/>
    </row>
    <row r="661" spans="1:22" ht="15.75" customHeight="1">
      <c r="A661" s="39"/>
      <c r="B661" s="39"/>
      <c r="C661" s="39"/>
      <c r="D661" s="39"/>
      <c r="E661" s="39"/>
      <c r="F661" s="39"/>
      <c r="G661" s="39"/>
      <c r="H661" s="39"/>
      <c r="I661" s="39"/>
      <c r="J661" s="39"/>
      <c r="K661" s="80"/>
      <c r="L661" s="80"/>
      <c r="M661" s="80"/>
      <c r="N661" s="80"/>
      <c r="O661" s="80"/>
      <c r="P661" s="556"/>
      <c r="Q661" s="39"/>
      <c r="R661" s="39"/>
      <c r="S661" s="39"/>
      <c r="T661" s="39"/>
      <c r="U661" s="39"/>
      <c r="V661" s="39"/>
    </row>
    <row r="662" spans="1:22" ht="15.75" customHeight="1">
      <c r="A662" s="39"/>
      <c r="B662" s="39"/>
      <c r="C662" s="39"/>
      <c r="D662" s="39"/>
      <c r="E662" s="39"/>
      <c r="F662" s="39"/>
      <c r="G662" s="39"/>
      <c r="H662" s="39"/>
      <c r="I662" s="39"/>
      <c r="J662" s="39"/>
      <c r="K662" s="80"/>
      <c r="L662" s="80"/>
      <c r="M662" s="80"/>
      <c r="N662" s="80"/>
      <c r="O662" s="80"/>
      <c r="P662" s="556"/>
      <c r="Q662" s="39"/>
      <c r="R662" s="39"/>
      <c r="S662" s="39"/>
      <c r="T662" s="39"/>
      <c r="U662" s="39"/>
      <c r="V662" s="39"/>
    </row>
    <row r="663" spans="1:22" ht="15.75" customHeight="1">
      <c r="A663" s="39"/>
      <c r="B663" s="39"/>
      <c r="C663" s="39"/>
      <c r="D663" s="39"/>
      <c r="E663" s="39"/>
      <c r="F663" s="39"/>
      <c r="G663" s="39"/>
      <c r="H663" s="39"/>
      <c r="I663" s="39"/>
      <c r="J663" s="39"/>
      <c r="K663" s="80"/>
      <c r="L663" s="80"/>
      <c r="M663" s="80"/>
      <c r="N663" s="80"/>
      <c r="O663" s="80"/>
      <c r="P663" s="556"/>
      <c r="Q663" s="39"/>
      <c r="R663" s="39"/>
      <c r="S663" s="39"/>
      <c r="T663" s="39"/>
      <c r="U663" s="39"/>
      <c r="V663" s="39"/>
    </row>
    <row r="664" spans="1:22" ht="15.75" customHeight="1">
      <c r="A664" s="39"/>
      <c r="B664" s="39"/>
      <c r="C664" s="39"/>
      <c r="D664" s="39"/>
      <c r="E664" s="39"/>
      <c r="F664" s="39"/>
      <c r="G664" s="39"/>
      <c r="H664" s="39"/>
      <c r="I664" s="39"/>
      <c r="J664" s="39"/>
      <c r="K664" s="80"/>
      <c r="L664" s="80"/>
      <c r="M664" s="80"/>
      <c r="N664" s="80"/>
      <c r="O664" s="80"/>
      <c r="P664" s="556"/>
      <c r="Q664" s="39"/>
      <c r="R664" s="39"/>
      <c r="S664" s="39"/>
      <c r="T664" s="39"/>
      <c r="U664" s="39"/>
      <c r="V664" s="39"/>
    </row>
    <row r="665" spans="1:22" ht="15.75" customHeight="1">
      <c r="A665" s="39"/>
      <c r="B665" s="39"/>
      <c r="C665" s="39"/>
      <c r="D665" s="39"/>
      <c r="E665" s="39"/>
      <c r="F665" s="39"/>
      <c r="G665" s="39"/>
      <c r="H665" s="39"/>
      <c r="I665" s="39"/>
      <c r="J665" s="39"/>
      <c r="K665" s="80"/>
      <c r="L665" s="80"/>
      <c r="M665" s="80"/>
      <c r="N665" s="80"/>
      <c r="O665" s="80"/>
      <c r="P665" s="556"/>
      <c r="Q665" s="39"/>
      <c r="R665" s="39"/>
      <c r="S665" s="39"/>
      <c r="T665" s="39"/>
      <c r="U665" s="39"/>
      <c r="V665" s="39"/>
    </row>
    <row r="666" spans="1:22" ht="15.75" customHeight="1">
      <c r="A666" s="39"/>
      <c r="B666" s="39"/>
      <c r="C666" s="39"/>
      <c r="D666" s="39"/>
      <c r="E666" s="39"/>
      <c r="F666" s="39"/>
      <c r="G666" s="39"/>
      <c r="H666" s="39"/>
      <c r="I666" s="39"/>
      <c r="J666" s="39"/>
      <c r="K666" s="80"/>
      <c r="L666" s="80"/>
      <c r="M666" s="80"/>
      <c r="N666" s="80"/>
      <c r="O666" s="80"/>
      <c r="P666" s="556"/>
      <c r="Q666" s="39"/>
      <c r="R666" s="39"/>
      <c r="S666" s="39"/>
      <c r="T666" s="39"/>
      <c r="U666" s="39"/>
      <c r="V666" s="39"/>
    </row>
    <row r="667" spans="1:22" ht="15.75" customHeight="1">
      <c r="A667" s="39"/>
      <c r="B667" s="39"/>
      <c r="C667" s="39"/>
      <c r="D667" s="39"/>
      <c r="E667" s="39"/>
      <c r="F667" s="39"/>
      <c r="G667" s="39"/>
      <c r="H667" s="39"/>
      <c r="I667" s="39"/>
      <c r="J667" s="39"/>
      <c r="K667" s="80"/>
      <c r="L667" s="80"/>
      <c r="M667" s="80"/>
      <c r="N667" s="80"/>
      <c r="O667" s="80"/>
      <c r="P667" s="556"/>
      <c r="Q667" s="39"/>
      <c r="R667" s="39"/>
      <c r="S667" s="39"/>
      <c r="T667" s="39"/>
      <c r="U667" s="39"/>
      <c r="V667" s="39"/>
    </row>
    <row r="668" spans="1:22" ht="15.75" customHeight="1">
      <c r="A668" s="39"/>
      <c r="B668" s="39"/>
      <c r="C668" s="39"/>
      <c r="D668" s="39"/>
      <c r="E668" s="39"/>
      <c r="F668" s="39"/>
      <c r="G668" s="39"/>
      <c r="H668" s="39"/>
      <c r="I668" s="39"/>
      <c r="J668" s="39"/>
      <c r="K668" s="80"/>
      <c r="L668" s="80"/>
      <c r="M668" s="80"/>
      <c r="N668" s="80"/>
      <c r="O668" s="80"/>
      <c r="P668" s="556"/>
      <c r="Q668" s="39"/>
      <c r="R668" s="39"/>
      <c r="S668" s="39"/>
      <c r="T668" s="39"/>
      <c r="U668" s="39"/>
      <c r="V668" s="39"/>
    </row>
    <row r="669" spans="1:22" ht="15.75" customHeight="1">
      <c r="A669" s="39"/>
      <c r="B669" s="39"/>
      <c r="C669" s="39"/>
      <c r="D669" s="39"/>
      <c r="E669" s="39"/>
      <c r="F669" s="39"/>
      <c r="G669" s="39"/>
      <c r="H669" s="39"/>
      <c r="I669" s="39"/>
      <c r="J669" s="39"/>
      <c r="K669" s="80"/>
      <c r="L669" s="80"/>
      <c r="M669" s="80"/>
      <c r="N669" s="80"/>
      <c r="O669" s="80"/>
      <c r="P669" s="556"/>
      <c r="Q669" s="39"/>
      <c r="R669" s="39"/>
      <c r="S669" s="39"/>
      <c r="T669" s="39"/>
      <c r="U669" s="39"/>
      <c r="V669" s="39"/>
    </row>
    <row r="670" spans="1:22" ht="15.75" customHeight="1">
      <c r="A670" s="39"/>
      <c r="B670" s="39"/>
      <c r="C670" s="39"/>
      <c r="D670" s="39"/>
      <c r="E670" s="39"/>
      <c r="F670" s="39"/>
      <c r="G670" s="39"/>
      <c r="H670" s="39"/>
      <c r="I670" s="39"/>
      <c r="J670" s="39"/>
      <c r="K670" s="80"/>
      <c r="L670" s="80"/>
      <c r="M670" s="80"/>
      <c r="N670" s="80"/>
      <c r="O670" s="80"/>
      <c r="P670" s="556"/>
      <c r="Q670" s="39"/>
      <c r="R670" s="39"/>
      <c r="S670" s="39"/>
      <c r="T670" s="39"/>
      <c r="U670" s="39"/>
      <c r="V670" s="39"/>
    </row>
    <row r="671" spans="1:22" ht="15.75" customHeight="1">
      <c r="A671" s="39"/>
      <c r="B671" s="39"/>
      <c r="C671" s="39"/>
      <c r="D671" s="39"/>
      <c r="E671" s="39"/>
      <c r="F671" s="39"/>
      <c r="G671" s="39"/>
      <c r="H671" s="39"/>
      <c r="I671" s="39"/>
      <c r="J671" s="39"/>
      <c r="K671" s="80"/>
      <c r="L671" s="80"/>
      <c r="M671" s="80"/>
      <c r="N671" s="80"/>
      <c r="O671" s="80"/>
      <c r="P671" s="556"/>
      <c r="Q671" s="39"/>
      <c r="R671" s="39"/>
      <c r="S671" s="39"/>
      <c r="T671" s="39"/>
      <c r="U671" s="39"/>
      <c r="V671" s="39"/>
    </row>
    <row r="672" spans="1:22" ht="15.75" customHeight="1">
      <c r="A672" s="39"/>
      <c r="B672" s="39"/>
      <c r="C672" s="39"/>
      <c r="D672" s="39"/>
      <c r="E672" s="39"/>
      <c r="F672" s="39"/>
      <c r="G672" s="39"/>
      <c r="H672" s="39"/>
      <c r="I672" s="39"/>
      <c r="J672" s="39"/>
      <c r="K672" s="80"/>
      <c r="L672" s="80"/>
      <c r="M672" s="80"/>
      <c r="N672" s="80"/>
      <c r="O672" s="80"/>
      <c r="P672" s="556"/>
      <c r="Q672" s="39"/>
      <c r="R672" s="39"/>
      <c r="S672" s="39"/>
      <c r="T672" s="39"/>
      <c r="U672" s="39"/>
      <c r="V672" s="39"/>
    </row>
    <row r="673" spans="1:22" ht="15.75" customHeight="1">
      <c r="A673" s="39"/>
      <c r="B673" s="39"/>
      <c r="C673" s="39"/>
      <c r="D673" s="39"/>
      <c r="E673" s="39"/>
      <c r="F673" s="39"/>
      <c r="G673" s="39"/>
      <c r="H673" s="39"/>
      <c r="I673" s="39"/>
      <c r="J673" s="39"/>
      <c r="K673" s="80"/>
      <c r="L673" s="80"/>
      <c r="M673" s="80"/>
      <c r="N673" s="80"/>
      <c r="O673" s="80"/>
      <c r="P673" s="556"/>
      <c r="Q673" s="39"/>
      <c r="R673" s="39"/>
      <c r="S673" s="39"/>
      <c r="T673" s="39"/>
      <c r="U673" s="39"/>
      <c r="V673" s="39"/>
    </row>
    <row r="674" spans="1:22" ht="15.75" customHeight="1">
      <c r="A674" s="39"/>
      <c r="B674" s="39"/>
      <c r="C674" s="39"/>
      <c r="D674" s="39"/>
      <c r="E674" s="39"/>
      <c r="F674" s="39"/>
      <c r="G674" s="39"/>
      <c r="H674" s="39"/>
      <c r="I674" s="39"/>
      <c r="J674" s="39"/>
      <c r="K674" s="80"/>
      <c r="L674" s="80"/>
      <c r="M674" s="80"/>
      <c r="N674" s="80"/>
      <c r="O674" s="80"/>
      <c r="P674" s="556"/>
      <c r="Q674" s="39"/>
      <c r="R674" s="39"/>
      <c r="S674" s="39"/>
      <c r="T674" s="39"/>
      <c r="U674" s="39"/>
      <c r="V674" s="39"/>
    </row>
    <row r="675" spans="1:22" ht="15.75" customHeight="1">
      <c r="A675" s="39"/>
      <c r="B675" s="39"/>
      <c r="C675" s="39"/>
      <c r="D675" s="39"/>
      <c r="E675" s="39"/>
      <c r="F675" s="39"/>
      <c r="G675" s="39"/>
      <c r="H675" s="39"/>
      <c r="I675" s="39"/>
      <c r="J675" s="39"/>
      <c r="K675" s="80"/>
      <c r="L675" s="80"/>
      <c r="M675" s="80"/>
      <c r="N675" s="80"/>
      <c r="O675" s="80"/>
      <c r="P675" s="556"/>
      <c r="Q675" s="39"/>
      <c r="R675" s="39"/>
      <c r="S675" s="39"/>
      <c r="T675" s="39"/>
      <c r="U675" s="39"/>
      <c r="V675" s="39"/>
    </row>
    <row r="676" spans="1:22" ht="15.75" customHeight="1">
      <c r="A676" s="39"/>
      <c r="B676" s="39"/>
      <c r="C676" s="39"/>
      <c r="D676" s="39"/>
      <c r="E676" s="39"/>
      <c r="F676" s="39"/>
      <c r="G676" s="39"/>
      <c r="H676" s="39"/>
      <c r="I676" s="39"/>
      <c r="J676" s="39"/>
      <c r="K676" s="80"/>
      <c r="L676" s="80"/>
      <c r="M676" s="80"/>
      <c r="N676" s="80"/>
      <c r="O676" s="80"/>
      <c r="P676" s="556"/>
      <c r="Q676" s="39"/>
      <c r="R676" s="39"/>
      <c r="S676" s="39"/>
      <c r="T676" s="39"/>
      <c r="U676" s="39"/>
      <c r="V676" s="39"/>
    </row>
    <row r="677" spans="1:22" ht="15.75" customHeight="1">
      <c r="A677" s="39"/>
      <c r="B677" s="39"/>
      <c r="C677" s="39"/>
      <c r="D677" s="39"/>
      <c r="E677" s="39"/>
      <c r="F677" s="39"/>
      <c r="G677" s="39"/>
      <c r="H677" s="39"/>
      <c r="I677" s="39"/>
      <c r="J677" s="39"/>
      <c r="K677" s="80"/>
      <c r="L677" s="80"/>
      <c r="M677" s="80"/>
      <c r="N677" s="80"/>
      <c r="O677" s="80"/>
      <c r="P677" s="556"/>
      <c r="Q677" s="39"/>
      <c r="R677" s="39"/>
      <c r="S677" s="39"/>
      <c r="T677" s="39"/>
      <c r="U677" s="39"/>
      <c r="V677" s="39"/>
    </row>
    <row r="678" spans="1:22" ht="15.75" customHeight="1">
      <c r="A678" s="39"/>
      <c r="B678" s="39"/>
      <c r="C678" s="39"/>
      <c r="D678" s="39"/>
      <c r="E678" s="39"/>
      <c r="F678" s="39"/>
      <c r="G678" s="39"/>
      <c r="H678" s="39"/>
      <c r="I678" s="39"/>
      <c r="J678" s="39"/>
      <c r="K678" s="80"/>
      <c r="L678" s="80"/>
      <c r="M678" s="80"/>
      <c r="N678" s="80"/>
      <c r="O678" s="80"/>
      <c r="P678" s="556"/>
      <c r="Q678" s="39"/>
      <c r="R678" s="39"/>
      <c r="S678" s="39"/>
      <c r="T678" s="39"/>
      <c r="U678" s="39"/>
      <c r="V678" s="39"/>
    </row>
    <row r="679" spans="1:22" ht="15.75" customHeight="1">
      <c r="A679" s="39"/>
      <c r="B679" s="39"/>
      <c r="C679" s="39"/>
      <c r="D679" s="39"/>
      <c r="E679" s="39"/>
      <c r="F679" s="39"/>
      <c r="G679" s="39"/>
      <c r="H679" s="39"/>
      <c r="I679" s="39"/>
      <c r="J679" s="39"/>
      <c r="K679" s="80"/>
      <c r="L679" s="80"/>
      <c r="M679" s="80"/>
      <c r="N679" s="80"/>
      <c r="O679" s="80"/>
      <c r="P679" s="556"/>
      <c r="Q679" s="39"/>
      <c r="R679" s="39"/>
      <c r="S679" s="39"/>
      <c r="T679" s="39"/>
      <c r="U679" s="39"/>
      <c r="V679" s="39"/>
    </row>
    <row r="680" spans="1:22" ht="15.75" customHeight="1">
      <c r="A680" s="39"/>
      <c r="B680" s="39"/>
      <c r="C680" s="39"/>
      <c r="D680" s="39"/>
      <c r="E680" s="39"/>
      <c r="F680" s="39"/>
      <c r="G680" s="39"/>
      <c r="H680" s="39"/>
      <c r="I680" s="39"/>
      <c r="J680" s="39"/>
      <c r="K680" s="80"/>
      <c r="L680" s="80"/>
      <c r="M680" s="80"/>
      <c r="N680" s="80"/>
      <c r="O680" s="80"/>
      <c r="P680" s="556"/>
      <c r="Q680" s="39"/>
      <c r="R680" s="39"/>
      <c r="S680" s="39"/>
      <c r="T680" s="39"/>
      <c r="U680" s="39"/>
      <c r="V680" s="39"/>
    </row>
    <row r="681" spans="1:22" ht="15.75" customHeight="1">
      <c r="A681" s="39"/>
      <c r="B681" s="39"/>
      <c r="C681" s="39"/>
      <c r="D681" s="39"/>
      <c r="E681" s="39"/>
      <c r="F681" s="39"/>
      <c r="G681" s="39"/>
      <c r="H681" s="39"/>
      <c r="I681" s="39"/>
      <c r="J681" s="39"/>
      <c r="K681" s="80"/>
      <c r="L681" s="80"/>
      <c r="M681" s="80"/>
      <c r="N681" s="80"/>
      <c r="O681" s="80"/>
      <c r="P681" s="556"/>
      <c r="Q681" s="39"/>
      <c r="R681" s="39"/>
      <c r="S681" s="39"/>
      <c r="T681" s="39"/>
      <c r="U681" s="39"/>
      <c r="V681" s="39"/>
    </row>
    <row r="682" spans="1:22" ht="15.75" customHeight="1">
      <c r="A682" s="39"/>
      <c r="B682" s="39"/>
      <c r="C682" s="39"/>
      <c r="D682" s="39"/>
      <c r="E682" s="39"/>
      <c r="F682" s="39"/>
      <c r="G682" s="39"/>
      <c r="H682" s="39"/>
      <c r="I682" s="39"/>
      <c r="J682" s="39"/>
      <c r="K682" s="80"/>
      <c r="L682" s="80"/>
      <c r="M682" s="80"/>
      <c r="N682" s="80"/>
      <c r="O682" s="80"/>
      <c r="P682" s="556"/>
      <c r="Q682" s="39"/>
      <c r="R682" s="39"/>
      <c r="S682" s="39"/>
      <c r="T682" s="39"/>
      <c r="U682" s="39"/>
      <c r="V682" s="39"/>
    </row>
    <row r="683" spans="1:22" ht="15.75" customHeight="1">
      <c r="A683" s="39"/>
      <c r="B683" s="39"/>
      <c r="C683" s="39"/>
      <c r="D683" s="39"/>
      <c r="E683" s="39"/>
      <c r="F683" s="39"/>
      <c r="G683" s="39"/>
      <c r="H683" s="39"/>
      <c r="I683" s="39"/>
      <c r="J683" s="39"/>
      <c r="K683" s="80"/>
      <c r="L683" s="80"/>
      <c r="M683" s="80"/>
      <c r="N683" s="80"/>
      <c r="O683" s="80"/>
      <c r="P683" s="556"/>
      <c r="Q683" s="39"/>
      <c r="R683" s="39"/>
      <c r="S683" s="39"/>
      <c r="T683" s="39"/>
      <c r="U683" s="39"/>
      <c r="V683" s="39"/>
    </row>
    <row r="684" spans="1:22" ht="15.75" customHeight="1">
      <c r="A684" s="39"/>
      <c r="B684" s="39"/>
      <c r="C684" s="39"/>
      <c r="D684" s="39"/>
      <c r="E684" s="39"/>
      <c r="F684" s="39"/>
      <c r="G684" s="39"/>
      <c r="H684" s="39"/>
      <c r="I684" s="39"/>
      <c r="J684" s="39"/>
      <c r="K684" s="80"/>
      <c r="L684" s="80"/>
      <c r="M684" s="80"/>
      <c r="N684" s="80"/>
      <c r="O684" s="80"/>
      <c r="P684" s="556"/>
      <c r="Q684" s="39"/>
      <c r="R684" s="39"/>
      <c r="S684" s="39"/>
      <c r="T684" s="39"/>
      <c r="U684" s="39"/>
      <c r="V684" s="39"/>
    </row>
    <row r="685" spans="1:22" ht="15.75" customHeight="1">
      <c r="A685" s="39"/>
      <c r="B685" s="39"/>
      <c r="C685" s="39"/>
      <c r="D685" s="39"/>
      <c r="E685" s="39"/>
      <c r="F685" s="39"/>
      <c r="G685" s="39"/>
      <c r="H685" s="39"/>
      <c r="I685" s="39"/>
      <c r="J685" s="39"/>
      <c r="K685" s="80"/>
      <c r="L685" s="80"/>
      <c r="M685" s="80"/>
      <c r="N685" s="80"/>
      <c r="O685" s="80"/>
      <c r="P685" s="556"/>
      <c r="Q685" s="39"/>
      <c r="R685" s="39"/>
      <c r="S685" s="39"/>
      <c r="T685" s="39"/>
      <c r="U685" s="39"/>
      <c r="V685" s="39"/>
    </row>
    <row r="686" spans="1:22" ht="15.75" customHeight="1">
      <c r="A686" s="39"/>
      <c r="B686" s="39"/>
      <c r="C686" s="39"/>
      <c r="D686" s="39"/>
      <c r="E686" s="39"/>
      <c r="F686" s="39"/>
      <c r="G686" s="39"/>
      <c r="H686" s="39"/>
      <c r="I686" s="39"/>
      <c r="J686" s="39"/>
      <c r="K686" s="80"/>
      <c r="L686" s="80"/>
      <c r="M686" s="80"/>
      <c r="N686" s="80"/>
      <c r="O686" s="80"/>
      <c r="P686" s="556"/>
      <c r="Q686" s="39"/>
      <c r="R686" s="39"/>
      <c r="S686" s="39"/>
      <c r="T686" s="39"/>
      <c r="U686" s="39"/>
      <c r="V686" s="39"/>
    </row>
    <row r="687" spans="1:22" ht="15.75" customHeight="1">
      <c r="A687" s="39"/>
      <c r="B687" s="39"/>
      <c r="C687" s="39"/>
      <c r="D687" s="39"/>
      <c r="E687" s="39"/>
      <c r="F687" s="39"/>
      <c r="G687" s="39"/>
      <c r="H687" s="39"/>
      <c r="I687" s="39"/>
      <c r="J687" s="39"/>
      <c r="K687" s="80"/>
      <c r="L687" s="80"/>
      <c r="M687" s="80"/>
      <c r="N687" s="80"/>
      <c r="O687" s="80"/>
      <c r="P687" s="556"/>
      <c r="Q687" s="39"/>
      <c r="R687" s="39"/>
      <c r="S687" s="39"/>
      <c r="T687" s="39"/>
      <c r="U687" s="39"/>
      <c r="V687" s="39"/>
    </row>
    <row r="688" spans="1:22" ht="15.75" customHeight="1">
      <c r="A688" s="39"/>
      <c r="B688" s="39"/>
      <c r="C688" s="39"/>
      <c r="D688" s="39"/>
      <c r="E688" s="39"/>
      <c r="F688" s="39"/>
      <c r="G688" s="39"/>
      <c r="H688" s="39"/>
      <c r="I688" s="39"/>
      <c r="J688" s="39"/>
      <c r="K688" s="80"/>
      <c r="L688" s="80"/>
      <c r="M688" s="80"/>
      <c r="N688" s="80"/>
      <c r="O688" s="80"/>
      <c r="P688" s="556"/>
      <c r="Q688" s="39"/>
      <c r="R688" s="39"/>
      <c r="S688" s="39"/>
      <c r="T688" s="39"/>
      <c r="U688" s="39"/>
      <c r="V688" s="39"/>
    </row>
    <row r="689" spans="1:22" ht="15.75" customHeight="1">
      <c r="A689" s="39"/>
      <c r="B689" s="39"/>
      <c r="C689" s="39"/>
      <c r="D689" s="39"/>
      <c r="E689" s="39"/>
      <c r="F689" s="39"/>
      <c r="G689" s="39"/>
      <c r="H689" s="39"/>
      <c r="I689" s="39"/>
      <c r="J689" s="39"/>
      <c r="K689" s="80"/>
      <c r="L689" s="80"/>
      <c r="M689" s="80"/>
      <c r="N689" s="80"/>
      <c r="O689" s="80"/>
      <c r="P689" s="556"/>
      <c r="Q689" s="39"/>
      <c r="R689" s="39"/>
      <c r="S689" s="39"/>
      <c r="T689" s="39"/>
      <c r="U689" s="39"/>
      <c r="V689" s="39"/>
    </row>
    <row r="690" spans="1:22" ht="15.75" customHeight="1">
      <c r="A690" s="39"/>
      <c r="B690" s="39"/>
      <c r="C690" s="39"/>
      <c r="D690" s="39"/>
      <c r="E690" s="39"/>
      <c r="F690" s="39"/>
      <c r="G690" s="39"/>
      <c r="H690" s="39"/>
      <c r="I690" s="39"/>
      <c r="J690" s="39"/>
      <c r="K690" s="80"/>
      <c r="L690" s="80"/>
      <c r="M690" s="80"/>
      <c r="N690" s="80"/>
      <c r="O690" s="80"/>
      <c r="P690" s="556"/>
      <c r="Q690" s="39"/>
      <c r="R690" s="39"/>
      <c r="S690" s="39"/>
      <c r="T690" s="39"/>
      <c r="U690" s="39"/>
      <c r="V690" s="39"/>
    </row>
    <row r="691" spans="1:22" ht="15.75" customHeight="1">
      <c r="A691" s="39"/>
      <c r="B691" s="39"/>
      <c r="C691" s="39"/>
      <c r="D691" s="39"/>
      <c r="E691" s="39"/>
      <c r="F691" s="39"/>
      <c r="G691" s="39"/>
      <c r="H691" s="39"/>
      <c r="I691" s="39"/>
      <c r="J691" s="39"/>
      <c r="K691" s="80"/>
      <c r="L691" s="80"/>
      <c r="M691" s="80"/>
      <c r="N691" s="80"/>
      <c r="O691" s="80"/>
      <c r="P691" s="556"/>
      <c r="Q691" s="39"/>
      <c r="R691" s="39"/>
      <c r="S691" s="39"/>
      <c r="T691" s="39"/>
      <c r="U691" s="39"/>
      <c r="V691" s="39"/>
    </row>
    <row r="692" spans="1:22" ht="15.75" customHeight="1">
      <c r="A692" s="39"/>
      <c r="B692" s="39"/>
      <c r="C692" s="39"/>
      <c r="D692" s="39"/>
      <c r="E692" s="39"/>
      <c r="F692" s="39"/>
      <c r="G692" s="39"/>
      <c r="H692" s="39"/>
      <c r="I692" s="39"/>
      <c r="J692" s="39"/>
      <c r="K692" s="80"/>
      <c r="L692" s="80"/>
      <c r="M692" s="80"/>
      <c r="N692" s="80"/>
      <c r="O692" s="80"/>
      <c r="P692" s="556"/>
      <c r="Q692" s="39"/>
      <c r="R692" s="39"/>
      <c r="S692" s="39"/>
      <c r="T692" s="39"/>
      <c r="U692" s="39"/>
      <c r="V692" s="39"/>
    </row>
    <row r="693" spans="1:22" ht="15.75" customHeight="1">
      <c r="A693" s="39"/>
      <c r="B693" s="39"/>
      <c r="C693" s="39"/>
      <c r="D693" s="39"/>
      <c r="E693" s="39"/>
      <c r="F693" s="39"/>
      <c r="G693" s="39"/>
      <c r="H693" s="39"/>
      <c r="I693" s="39"/>
      <c r="J693" s="39"/>
      <c r="K693" s="80"/>
      <c r="L693" s="80"/>
      <c r="M693" s="80"/>
      <c r="N693" s="80"/>
      <c r="O693" s="80"/>
      <c r="P693" s="556"/>
      <c r="Q693" s="39"/>
      <c r="R693" s="39"/>
      <c r="S693" s="39"/>
      <c r="T693" s="39"/>
      <c r="U693" s="39"/>
      <c r="V693" s="39"/>
    </row>
    <row r="694" spans="1:22" ht="15.75" customHeight="1">
      <c r="A694" s="39"/>
      <c r="B694" s="39"/>
      <c r="C694" s="39"/>
      <c r="D694" s="39"/>
      <c r="E694" s="39"/>
      <c r="F694" s="39"/>
      <c r="G694" s="39"/>
      <c r="H694" s="39"/>
      <c r="I694" s="39"/>
      <c r="J694" s="39"/>
      <c r="K694" s="80"/>
      <c r="L694" s="80"/>
      <c r="M694" s="80"/>
      <c r="N694" s="80"/>
      <c r="O694" s="80"/>
      <c r="P694" s="556"/>
      <c r="Q694" s="39"/>
      <c r="R694" s="39"/>
      <c r="S694" s="39"/>
      <c r="T694" s="39"/>
      <c r="U694" s="39"/>
      <c r="V694" s="39"/>
    </row>
    <row r="695" spans="1:22" ht="15.75" customHeight="1">
      <c r="A695" s="39"/>
      <c r="B695" s="39"/>
      <c r="C695" s="39"/>
      <c r="D695" s="39"/>
      <c r="E695" s="39"/>
      <c r="F695" s="39"/>
      <c r="G695" s="39"/>
      <c r="H695" s="39"/>
      <c r="I695" s="39"/>
      <c r="J695" s="39"/>
      <c r="K695" s="80"/>
      <c r="L695" s="80"/>
      <c r="M695" s="80"/>
      <c r="N695" s="80"/>
      <c r="O695" s="80"/>
      <c r="P695" s="556"/>
      <c r="Q695" s="39"/>
      <c r="R695" s="39"/>
      <c r="S695" s="39"/>
      <c r="T695" s="39"/>
      <c r="U695" s="39"/>
      <c r="V695" s="39"/>
    </row>
    <row r="696" spans="1:22" ht="15.75" customHeight="1">
      <c r="A696" s="39"/>
      <c r="B696" s="39"/>
      <c r="C696" s="39"/>
      <c r="D696" s="39"/>
      <c r="E696" s="39"/>
      <c r="F696" s="39"/>
      <c r="G696" s="39"/>
      <c r="H696" s="39"/>
      <c r="I696" s="39"/>
      <c r="J696" s="39"/>
      <c r="K696" s="80"/>
      <c r="L696" s="80"/>
      <c r="M696" s="80"/>
      <c r="N696" s="80"/>
      <c r="O696" s="80"/>
      <c r="P696" s="556"/>
      <c r="Q696" s="39"/>
      <c r="R696" s="39"/>
      <c r="S696" s="39"/>
      <c r="T696" s="39"/>
      <c r="U696" s="39"/>
      <c r="V696" s="39"/>
    </row>
    <row r="697" spans="1:22" ht="15.75" customHeight="1">
      <c r="A697" s="39"/>
      <c r="B697" s="39"/>
      <c r="C697" s="39"/>
      <c r="D697" s="39"/>
      <c r="E697" s="39"/>
      <c r="F697" s="39"/>
      <c r="G697" s="39"/>
      <c r="H697" s="39"/>
      <c r="I697" s="39"/>
      <c r="J697" s="39"/>
      <c r="K697" s="80"/>
      <c r="L697" s="80"/>
      <c r="M697" s="80"/>
      <c r="N697" s="80"/>
      <c r="O697" s="80"/>
      <c r="P697" s="556"/>
      <c r="Q697" s="39"/>
      <c r="R697" s="39"/>
      <c r="S697" s="39"/>
      <c r="T697" s="39"/>
      <c r="U697" s="39"/>
      <c r="V697" s="39"/>
    </row>
    <row r="698" spans="1:22" ht="15.75" customHeight="1">
      <c r="A698" s="39"/>
      <c r="B698" s="39"/>
      <c r="C698" s="39"/>
      <c r="D698" s="39"/>
      <c r="E698" s="39"/>
      <c r="F698" s="39"/>
      <c r="G698" s="39"/>
      <c r="H698" s="39"/>
      <c r="I698" s="39"/>
      <c r="J698" s="39"/>
      <c r="K698" s="80"/>
      <c r="L698" s="80"/>
      <c r="M698" s="80"/>
      <c r="N698" s="80"/>
      <c r="O698" s="80"/>
      <c r="P698" s="556"/>
      <c r="Q698" s="39"/>
      <c r="R698" s="39"/>
      <c r="S698" s="39"/>
      <c r="T698" s="39"/>
      <c r="U698" s="39"/>
      <c r="V698" s="39"/>
    </row>
    <row r="699" spans="1:22" ht="15.75" customHeight="1">
      <c r="A699" s="39"/>
      <c r="B699" s="39"/>
      <c r="C699" s="39"/>
      <c r="D699" s="39"/>
      <c r="E699" s="39"/>
      <c r="F699" s="39"/>
      <c r="G699" s="39"/>
      <c r="H699" s="39"/>
      <c r="I699" s="39"/>
      <c r="J699" s="39"/>
      <c r="K699" s="80"/>
      <c r="L699" s="80"/>
      <c r="M699" s="80"/>
      <c r="N699" s="80"/>
      <c r="O699" s="80"/>
      <c r="P699" s="556"/>
      <c r="Q699" s="39"/>
      <c r="R699" s="39"/>
      <c r="S699" s="39"/>
      <c r="T699" s="39"/>
      <c r="U699" s="39"/>
      <c r="V699" s="39"/>
    </row>
    <row r="700" spans="1:22" ht="15.75" customHeight="1">
      <c r="A700" s="39"/>
      <c r="B700" s="39"/>
      <c r="C700" s="39"/>
      <c r="D700" s="39"/>
      <c r="E700" s="39"/>
      <c r="F700" s="39"/>
      <c r="G700" s="39"/>
      <c r="H700" s="39"/>
      <c r="I700" s="39"/>
      <c r="J700" s="39"/>
      <c r="K700" s="80"/>
      <c r="L700" s="80"/>
      <c r="M700" s="80"/>
      <c r="N700" s="80"/>
      <c r="O700" s="80"/>
      <c r="P700" s="556"/>
      <c r="Q700" s="39"/>
      <c r="R700" s="39"/>
      <c r="S700" s="39"/>
      <c r="T700" s="39"/>
      <c r="U700" s="39"/>
      <c r="V700" s="39"/>
    </row>
    <row r="701" spans="1:22" ht="15.75" customHeight="1">
      <c r="A701" s="39"/>
      <c r="B701" s="39"/>
      <c r="C701" s="39"/>
      <c r="D701" s="39"/>
      <c r="E701" s="39"/>
      <c r="F701" s="39"/>
      <c r="G701" s="39"/>
      <c r="H701" s="39"/>
      <c r="I701" s="39"/>
      <c r="J701" s="39"/>
      <c r="K701" s="80"/>
      <c r="L701" s="80"/>
      <c r="M701" s="80"/>
      <c r="N701" s="80"/>
      <c r="O701" s="80"/>
      <c r="P701" s="556"/>
      <c r="Q701" s="39"/>
      <c r="R701" s="39"/>
      <c r="S701" s="39"/>
      <c r="T701" s="39"/>
      <c r="U701" s="39"/>
      <c r="V701" s="39"/>
    </row>
    <row r="702" spans="1:22" ht="15.75" customHeight="1">
      <c r="A702" s="39"/>
      <c r="B702" s="39"/>
      <c r="C702" s="39"/>
      <c r="D702" s="39"/>
      <c r="E702" s="39"/>
      <c r="F702" s="39"/>
      <c r="G702" s="39"/>
      <c r="H702" s="39"/>
      <c r="I702" s="39"/>
      <c r="J702" s="39"/>
      <c r="K702" s="80"/>
      <c r="L702" s="80"/>
      <c r="M702" s="80"/>
      <c r="N702" s="80"/>
      <c r="O702" s="80"/>
      <c r="P702" s="556"/>
      <c r="Q702" s="39"/>
      <c r="R702" s="39"/>
      <c r="S702" s="39"/>
      <c r="T702" s="39"/>
      <c r="U702" s="39"/>
      <c r="V702" s="39"/>
    </row>
    <row r="703" spans="1:22" ht="15.75" customHeight="1">
      <c r="A703" s="39"/>
      <c r="B703" s="39"/>
      <c r="C703" s="39"/>
      <c r="D703" s="39"/>
      <c r="E703" s="39"/>
      <c r="F703" s="39"/>
      <c r="G703" s="39"/>
      <c r="H703" s="39"/>
      <c r="I703" s="39"/>
      <c r="J703" s="39"/>
      <c r="K703" s="80"/>
      <c r="L703" s="80"/>
      <c r="M703" s="80"/>
      <c r="N703" s="80"/>
      <c r="O703" s="80"/>
      <c r="P703" s="556"/>
      <c r="Q703" s="39"/>
      <c r="R703" s="39"/>
      <c r="S703" s="39"/>
      <c r="T703" s="39"/>
      <c r="U703" s="39"/>
      <c r="V703" s="39"/>
    </row>
    <row r="704" spans="1:22" ht="15.75" customHeight="1">
      <c r="A704" s="39"/>
      <c r="B704" s="39"/>
      <c r="C704" s="39"/>
      <c r="D704" s="39"/>
      <c r="E704" s="39"/>
      <c r="F704" s="39"/>
      <c r="G704" s="39"/>
      <c r="H704" s="39"/>
      <c r="I704" s="39"/>
      <c r="J704" s="39"/>
      <c r="K704" s="80"/>
      <c r="L704" s="80"/>
      <c r="M704" s="80"/>
      <c r="N704" s="80"/>
      <c r="O704" s="80"/>
      <c r="P704" s="556"/>
      <c r="Q704" s="39"/>
      <c r="R704" s="39"/>
      <c r="S704" s="39"/>
      <c r="T704" s="39"/>
      <c r="U704" s="39"/>
      <c r="V704" s="39"/>
    </row>
    <row r="705" spans="1:22" ht="15.75" customHeight="1">
      <c r="A705" s="39"/>
      <c r="B705" s="39"/>
      <c r="C705" s="39"/>
      <c r="D705" s="39"/>
      <c r="E705" s="39"/>
      <c r="F705" s="39"/>
      <c r="G705" s="39"/>
      <c r="H705" s="39"/>
      <c r="I705" s="39"/>
      <c r="J705" s="39"/>
      <c r="K705" s="80"/>
      <c r="L705" s="80"/>
      <c r="M705" s="80"/>
      <c r="N705" s="80"/>
      <c r="O705" s="80"/>
      <c r="P705" s="556"/>
      <c r="Q705" s="39"/>
      <c r="R705" s="39"/>
      <c r="S705" s="39"/>
      <c r="T705" s="39"/>
      <c r="U705" s="39"/>
      <c r="V705" s="39"/>
    </row>
    <row r="706" spans="1:22" ht="15.75" customHeight="1">
      <c r="A706" s="39"/>
      <c r="B706" s="39"/>
      <c r="C706" s="39"/>
      <c r="D706" s="39"/>
      <c r="E706" s="39"/>
      <c r="F706" s="39"/>
      <c r="G706" s="39"/>
      <c r="H706" s="39"/>
      <c r="I706" s="39"/>
      <c r="J706" s="39"/>
      <c r="K706" s="80"/>
      <c r="L706" s="80"/>
      <c r="M706" s="80"/>
      <c r="N706" s="80"/>
      <c r="O706" s="80"/>
      <c r="P706" s="556"/>
      <c r="Q706" s="39"/>
      <c r="R706" s="39"/>
      <c r="S706" s="39"/>
      <c r="T706" s="39"/>
      <c r="U706" s="39"/>
      <c r="V706" s="39"/>
    </row>
    <row r="707" spans="1:22" ht="15.75" customHeight="1">
      <c r="A707" s="39"/>
      <c r="B707" s="39"/>
      <c r="C707" s="39"/>
      <c r="D707" s="39"/>
      <c r="E707" s="39"/>
      <c r="F707" s="39"/>
      <c r="G707" s="39"/>
      <c r="H707" s="39"/>
      <c r="I707" s="39"/>
      <c r="J707" s="39"/>
      <c r="K707" s="80"/>
      <c r="L707" s="80"/>
      <c r="M707" s="80"/>
      <c r="N707" s="80"/>
      <c r="O707" s="80"/>
      <c r="P707" s="556"/>
      <c r="Q707" s="39"/>
      <c r="R707" s="39"/>
      <c r="S707" s="39"/>
      <c r="T707" s="39"/>
      <c r="U707" s="39"/>
      <c r="V707" s="39"/>
    </row>
    <row r="708" spans="1:22" ht="15.75" customHeight="1">
      <c r="A708" s="39"/>
      <c r="B708" s="39"/>
      <c r="C708" s="39"/>
      <c r="D708" s="39"/>
      <c r="E708" s="39"/>
      <c r="F708" s="39"/>
      <c r="G708" s="39"/>
      <c r="H708" s="39"/>
      <c r="I708" s="39"/>
      <c r="J708" s="39"/>
      <c r="K708" s="80"/>
      <c r="L708" s="80"/>
      <c r="M708" s="80"/>
      <c r="N708" s="80"/>
      <c r="O708" s="80"/>
      <c r="P708" s="556"/>
      <c r="Q708" s="39"/>
      <c r="R708" s="39"/>
      <c r="S708" s="39"/>
      <c r="T708" s="39"/>
      <c r="U708" s="39"/>
      <c r="V708" s="39"/>
    </row>
    <row r="709" spans="1:22" ht="15.75" customHeight="1">
      <c r="A709" s="39"/>
      <c r="B709" s="39"/>
      <c r="C709" s="39"/>
      <c r="D709" s="39"/>
      <c r="E709" s="39"/>
      <c r="F709" s="39"/>
      <c r="G709" s="39"/>
      <c r="H709" s="39"/>
      <c r="I709" s="39"/>
      <c r="J709" s="39"/>
      <c r="K709" s="80"/>
      <c r="L709" s="80"/>
      <c r="M709" s="80"/>
      <c r="N709" s="80"/>
      <c r="O709" s="80"/>
      <c r="P709" s="556"/>
      <c r="Q709" s="39"/>
      <c r="R709" s="39"/>
      <c r="S709" s="39"/>
      <c r="T709" s="39"/>
      <c r="U709" s="39"/>
      <c r="V709" s="39"/>
    </row>
    <row r="710" spans="1:22" ht="15.75" customHeight="1">
      <c r="A710" s="39"/>
      <c r="B710" s="39"/>
      <c r="C710" s="39"/>
      <c r="D710" s="39"/>
      <c r="E710" s="39"/>
      <c r="F710" s="39"/>
      <c r="G710" s="39"/>
      <c r="H710" s="39"/>
      <c r="I710" s="39"/>
      <c r="J710" s="39"/>
      <c r="K710" s="80"/>
      <c r="L710" s="80"/>
      <c r="M710" s="80"/>
      <c r="N710" s="80"/>
      <c r="O710" s="80"/>
      <c r="P710" s="556"/>
      <c r="Q710" s="39"/>
      <c r="R710" s="39"/>
      <c r="S710" s="39"/>
      <c r="T710" s="39"/>
      <c r="U710" s="39"/>
      <c r="V710" s="39"/>
    </row>
    <row r="711" spans="1:22" ht="15.75" customHeight="1">
      <c r="A711" s="39"/>
      <c r="B711" s="39"/>
      <c r="C711" s="39"/>
      <c r="D711" s="39"/>
      <c r="E711" s="39"/>
      <c r="F711" s="39"/>
      <c r="G711" s="39"/>
      <c r="H711" s="39"/>
      <c r="I711" s="39"/>
      <c r="J711" s="39"/>
      <c r="K711" s="80"/>
      <c r="L711" s="80"/>
      <c r="M711" s="80"/>
      <c r="N711" s="80"/>
      <c r="O711" s="80"/>
      <c r="P711" s="556"/>
      <c r="Q711" s="39"/>
      <c r="R711" s="39"/>
      <c r="S711" s="39"/>
      <c r="T711" s="39"/>
      <c r="U711" s="39"/>
      <c r="V711" s="39"/>
    </row>
    <row r="712" spans="1:22" ht="15.75" customHeight="1">
      <c r="A712" s="39"/>
      <c r="B712" s="39"/>
      <c r="C712" s="39"/>
      <c r="D712" s="39"/>
      <c r="E712" s="39"/>
      <c r="F712" s="39"/>
      <c r="G712" s="39"/>
      <c r="H712" s="39"/>
      <c r="I712" s="39"/>
      <c r="J712" s="39"/>
      <c r="K712" s="80"/>
      <c r="L712" s="80"/>
      <c r="M712" s="80"/>
      <c r="N712" s="80"/>
      <c r="O712" s="80"/>
      <c r="P712" s="556"/>
      <c r="Q712" s="39"/>
      <c r="R712" s="39"/>
      <c r="S712" s="39"/>
      <c r="T712" s="39"/>
      <c r="U712" s="39"/>
      <c r="V712" s="39"/>
    </row>
    <row r="713" spans="1:22" ht="15.75" customHeight="1">
      <c r="A713" s="39"/>
      <c r="B713" s="39"/>
      <c r="C713" s="39"/>
      <c r="D713" s="39"/>
      <c r="E713" s="39"/>
      <c r="F713" s="39"/>
      <c r="G713" s="39"/>
      <c r="H713" s="39"/>
      <c r="I713" s="39"/>
      <c r="J713" s="39"/>
      <c r="K713" s="80"/>
      <c r="L713" s="80"/>
      <c r="M713" s="80"/>
      <c r="N713" s="80"/>
      <c r="O713" s="80"/>
      <c r="P713" s="556"/>
      <c r="Q713" s="39"/>
      <c r="R713" s="39"/>
      <c r="S713" s="39"/>
      <c r="T713" s="39"/>
      <c r="U713" s="39"/>
      <c r="V713" s="39"/>
    </row>
    <row r="714" spans="1:22" ht="15.75" customHeight="1">
      <c r="A714" s="39"/>
      <c r="B714" s="39"/>
      <c r="C714" s="39"/>
      <c r="D714" s="39"/>
      <c r="E714" s="39"/>
      <c r="F714" s="39"/>
      <c r="G714" s="39"/>
      <c r="H714" s="39"/>
      <c r="I714" s="39"/>
      <c r="J714" s="39"/>
      <c r="K714" s="80"/>
      <c r="L714" s="80"/>
      <c r="M714" s="80"/>
      <c r="N714" s="80"/>
      <c r="O714" s="80"/>
      <c r="P714" s="556"/>
      <c r="Q714" s="39"/>
      <c r="R714" s="39"/>
      <c r="S714" s="39"/>
      <c r="T714" s="39"/>
      <c r="U714" s="39"/>
      <c r="V714" s="39"/>
    </row>
    <row r="715" spans="1:22" ht="15.75" customHeight="1">
      <c r="A715" s="39"/>
      <c r="B715" s="39"/>
      <c r="C715" s="39"/>
      <c r="D715" s="39"/>
      <c r="E715" s="39"/>
      <c r="F715" s="39"/>
      <c r="G715" s="39"/>
      <c r="H715" s="39"/>
      <c r="I715" s="39"/>
      <c r="J715" s="39"/>
      <c r="K715" s="80"/>
      <c r="L715" s="80"/>
      <c r="M715" s="80"/>
      <c r="N715" s="80"/>
      <c r="O715" s="80"/>
      <c r="P715" s="556"/>
      <c r="Q715" s="39"/>
      <c r="R715" s="39"/>
      <c r="S715" s="39"/>
      <c r="T715" s="39"/>
      <c r="U715" s="39"/>
      <c r="V715" s="39"/>
    </row>
    <row r="716" spans="1:22" ht="15.75" customHeight="1">
      <c r="A716" s="39"/>
      <c r="B716" s="39"/>
      <c r="C716" s="39"/>
      <c r="D716" s="39"/>
      <c r="E716" s="39"/>
      <c r="F716" s="39"/>
      <c r="G716" s="39"/>
      <c r="H716" s="39"/>
      <c r="I716" s="39"/>
      <c r="J716" s="39"/>
      <c r="K716" s="80"/>
      <c r="L716" s="80"/>
      <c r="M716" s="80"/>
      <c r="N716" s="80"/>
      <c r="O716" s="80"/>
      <c r="P716" s="556"/>
      <c r="Q716" s="39"/>
      <c r="R716" s="39"/>
      <c r="S716" s="39"/>
      <c r="T716" s="39"/>
      <c r="U716" s="39"/>
      <c r="V716" s="39"/>
    </row>
    <row r="717" spans="1:22" ht="15.75" customHeight="1">
      <c r="A717" s="39"/>
      <c r="B717" s="39"/>
      <c r="C717" s="39"/>
      <c r="D717" s="39"/>
      <c r="E717" s="39"/>
      <c r="F717" s="39"/>
      <c r="G717" s="39"/>
      <c r="H717" s="39"/>
      <c r="I717" s="39"/>
      <c r="J717" s="39"/>
      <c r="K717" s="80"/>
      <c r="L717" s="80"/>
      <c r="M717" s="80"/>
      <c r="N717" s="80"/>
      <c r="O717" s="80"/>
      <c r="P717" s="556"/>
      <c r="Q717" s="39"/>
      <c r="R717" s="39"/>
      <c r="S717" s="39"/>
      <c r="T717" s="39"/>
      <c r="U717" s="39"/>
      <c r="V717" s="39"/>
    </row>
    <row r="718" spans="1:22" ht="15.75" customHeight="1">
      <c r="A718" s="39"/>
      <c r="B718" s="39"/>
      <c r="C718" s="39"/>
      <c r="D718" s="39"/>
      <c r="E718" s="39"/>
      <c r="F718" s="39"/>
      <c r="G718" s="39"/>
      <c r="H718" s="39"/>
      <c r="I718" s="39"/>
      <c r="J718" s="39"/>
      <c r="K718" s="80"/>
      <c r="L718" s="80"/>
      <c r="M718" s="80"/>
      <c r="N718" s="80"/>
      <c r="O718" s="80"/>
      <c r="P718" s="556"/>
      <c r="Q718" s="39"/>
      <c r="R718" s="39"/>
      <c r="S718" s="39"/>
      <c r="T718" s="39"/>
      <c r="U718" s="39"/>
      <c r="V718" s="39"/>
    </row>
    <row r="719" spans="1:22" ht="15.75" customHeight="1">
      <c r="A719" s="39"/>
      <c r="B719" s="39"/>
      <c r="C719" s="39"/>
      <c r="D719" s="39"/>
      <c r="E719" s="39"/>
      <c r="F719" s="39"/>
      <c r="G719" s="39"/>
      <c r="H719" s="39"/>
      <c r="I719" s="39"/>
      <c r="J719" s="39"/>
      <c r="K719" s="80"/>
      <c r="L719" s="80"/>
      <c r="M719" s="80"/>
      <c r="N719" s="80"/>
      <c r="O719" s="80"/>
      <c r="P719" s="556"/>
      <c r="Q719" s="39"/>
      <c r="R719" s="39"/>
      <c r="S719" s="39"/>
      <c r="T719" s="39"/>
      <c r="U719" s="39"/>
      <c r="V719" s="39"/>
    </row>
    <row r="720" spans="1:22" ht="15.75" customHeight="1">
      <c r="A720" s="39"/>
      <c r="B720" s="39"/>
      <c r="C720" s="39"/>
      <c r="D720" s="39"/>
      <c r="E720" s="39"/>
      <c r="F720" s="39"/>
      <c r="G720" s="39"/>
      <c r="H720" s="39"/>
      <c r="I720" s="39"/>
      <c r="J720" s="39"/>
      <c r="K720" s="80"/>
      <c r="L720" s="80"/>
      <c r="M720" s="80"/>
      <c r="N720" s="80"/>
      <c r="O720" s="80"/>
      <c r="P720" s="556"/>
      <c r="Q720" s="39"/>
      <c r="R720" s="39"/>
      <c r="S720" s="39"/>
      <c r="T720" s="39"/>
      <c r="U720" s="39"/>
      <c r="V720" s="39"/>
    </row>
    <row r="721" spans="1:22" ht="15.75" customHeight="1">
      <c r="A721" s="39"/>
      <c r="B721" s="39"/>
      <c r="C721" s="39"/>
      <c r="D721" s="39"/>
      <c r="E721" s="39"/>
      <c r="F721" s="39"/>
      <c r="G721" s="39"/>
      <c r="H721" s="39"/>
      <c r="I721" s="39"/>
      <c r="J721" s="39"/>
      <c r="K721" s="80"/>
      <c r="L721" s="80"/>
      <c r="M721" s="80"/>
      <c r="N721" s="80"/>
      <c r="O721" s="80"/>
      <c r="P721" s="556"/>
      <c r="Q721" s="39"/>
      <c r="R721" s="39"/>
      <c r="S721" s="39"/>
      <c r="T721" s="39"/>
      <c r="U721" s="39"/>
      <c r="V721" s="39"/>
    </row>
    <row r="722" spans="1:22" ht="15.75" customHeight="1">
      <c r="A722" s="39"/>
      <c r="B722" s="39"/>
      <c r="C722" s="39"/>
      <c r="D722" s="39"/>
      <c r="E722" s="39"/>
      <c r="F722" s="39"/>
      <c r="G722" s="39"/>
      <c r="H722" s="39"/>
      <c r="I722" s="39"/>
      <c r="J722" s="39"/>
      <c r="K722" s="80"/>
      <c r="L722" s="80"/>
      <c r="M722" s="80"/>
      <c r="N722" s="80"/>
      <c r="O722" s="80"/>
      <c r="P722" s="556"/>
      <c r="Q722" s="39"/>
      <c r="R722" s="39"/>
      <c r="S722" s="39"/>
      <c r="T722" s="39"/>
      <c r="U722" s="39"/>
      <c r="V722" s="39"/>
    </row>
    <row r="723" spans="1:22" ht="15.75" customHeight="1">
      <c r="A723" s="39"/>
      <c r="B723" s="39"/>
      <c r="C723" s="39"/>
      <c r="D723" s="39"/>
      <c r="E723" s="39"/>
      <c r="F723" s="39"/>
      <c r="G723" s="39"/>
      <c r="H723" s="39"/>
      <c r="I723" s="39"/>
      <c r="J723" s="39"/>
      <c r="K723" s="80"/>
      <c r="L723" s="80"/>
      <c r="M723" s="80"/>
      <c r="N723" s="80"/>
      <c r="O723" s="80"/>
      <c r="P723" s="556"/>
      <c r="Q723" s="39"/>
      <c r="R723" s="39"/>
      <c r="S723" s="39"/>
      <c r="T723" s="39"/>
      <c r="U723" s="39"/>
      <c r="V723" s="39"/>
    </row>
    <row r="724" spans="1:22" ht="15.75" customHeight="1">
      <c r="A724" s="39"/>
      <c r="B724" s="39"/>
      <c r="C724" s="39"/>
      <c r="D724" s="39"/>
      <c r="E724" s="39"/>
      <c r="F724" s="39"/>
      <c r="G724" s="39"/>
      <c r="H724" s="39"/>
      <c r="I724" s="39"/>
      <c r="J724" s="39"/>
      <c r="K724" s="80"/>
      <c r="L724" s="80"/>
      <c r="M724" s="80"/>
      <c r="N724" s="80"/>
      <c r="O724" s="80"/>
      <c r="P724" s="556"/>
      <c r="Q724" s="39"/>
      <c r="R724" s="39"/>
      <c r="S724" s="39"/>
      <c r="T724" s="39"/>
      <c r="U724" s="39"/>
      <c r="V724" s="39"/>
    </row>
    <row r="725" spans="1:22" ht="15.75" customHeight="1">
      <c r="A725" s="39"/>
      <c r="B725" s="39"/>
      <c r="C725" s="39"/>
      <c r="D725" s="39"/>
      <c r="E725" s="39"/>
      <c r="F725" s="39"/>
      <c r="G725" s="39"/>
      <c r="H725" s="39"/>
      <c r="I725" s="39"/>
      <c r="J725" s="39"/>
      <c r="K725" s="80"/>
      <c r="L725" s="80"/>
      <c r="M725" s="80"/>
      <c r="N725" s="80"/>
      <c r="O725" s="80"/>
      <c r="P725" s="556"/>
      <c r="Q725" s="39"/>
      <c r="R725" s="39"/>
      <c r="S725" s="39"/>
      <c r="T725" s="39"/>
      <c r="U725" s="39"/>
      <c r="V725" s="39"/>
    </row>
    <row r="726" spans="1:22" ht="15.75" customHeight="1">
      <c r="A726" s="39"/>
      <c r="B726" s="39"/>
      <c r="C726" s="39"/>
      <c r="D726" s="39"/>
      <c r="E726" s="39"/>
      <c r="F726" s="39"/>
      <c r="G726" s="39"/>
      <c r="H726" s="39"/>
      <c r="I726" s="39"/>
      <c r="J726" s="39"/>
      <c r="K726" s="80"/>
      <c r="L726" s="80"/>
      <c r="M726" s="80"/>
      <c r="N726" s="80"/>
      <c r="O726" s="80"/>
      <c r="P726" s="556"/>
      <c r="Q726" s="39"/>
      <c r="R726" s="39"/>
      <c r="S726" s="39"/>
      <c r="T726" s="39"/>
      <c r="U726" s="39"/>
      <c r="V726" s="39"/>
    </row>
    <row r="727" spans="1:22" ht="15.75" customHeight="1">
      <c r="A727" s="39"/>
      <c r="B727" s="39"/>
      <c r="C727" s="39"/>
      <c r="D727" s="39"/>
      <c r="E727" s="39"/>
      <c r="F727" s="39"/>
      <c r="G727" s="39"/>
      <c r="H727" s="39"/>
      <c r="I727" s="39"/>
      <c r="J727" s="39"/>
      <c r="K727" s="80"/>
      <c r="L727" s="80"/>
      <c r="M727" s="80"/>
      <c r="N727" s="80"/>
      <c r="O727" s="80"/>
      <c r="P727" s="556"/>
      <c r="Q727" s="39"/>
      <c r="R727" s="39"/>
      <c r="S727" s="39"/>
      <c r="T727" s="39"/>
      <c r="U727" s="39"/>
      <c r="V727" s="39"/>
    </row>
    <row r="728" spans="1:22" ht="15.75" customHeight="1">
      <c r="A728" s="39"/>
      <c r="B728" s="39"/>
      <c r="C728" s="39"/>
      <c r="D728" s="39"/>
      <c r="E728" s="39"/>
      <c r="F728" s="39"/>
      <c r="G728" s="39"/>
      <c r="H728" s="39"/>
      <c r="I728" s="39"/>
      <c r="J728" s="39"/>
      <c r="K728" s="80"/>
      <c r="L728" s="80"/>
      <c r="M728" s="80"/>
      <c r="N728" s="80"/>
      <c r="O728" s="80"/>
      <c r="P728" s="556"/>
      <c r="Q728" s="39"/>
      <c r="R728" s="39"/>
      <c r="S728" s="39"/>
      <c r="T728" s="39"/>
      <c r="U728" s="39"/>
      <c r="V728" s="39"/>
    </row>
    <row r="729" spans="1:22" ht="15.75" customHeight="1">
      <c r="A729" s="39"/>
      <c r="B729" s="39"/>
      <c r="C729" s="39"/>
      <c r="D729" s="39"/>
      <c r="E729" s="39"/>
      <c r="F729" s="39"/>
      <c r="G729" s="39"/>
      <c r="H729" s="39"/>
      <c r="I729" s="39"/>
      <c r="J729" s="39"/>
      <c r="K729" s="80"/>
      <c r="L729" s="80"/>
      <c r="M729" s="80"/>
      <c r="N729" s="80"/>
      <c r="O729" s="80"/>
      <c r="P729" s="556"/>
      <c r="Q729" s="39"/>
      <c r="R729" s="39"/>
      <c r="S729" s="39"/>
      <c r="T729" s="39"/>
      <c r="U729" s="39"/>
      <c r="V729" s="39"/>
    </row>
    <row r="730" spans="1:22" ht="15.75" customHeight="1">
      <c r="A730" s="39"/>
      <c r="B730" s="39"/>
      <c r="C730" s="39"/>
      <c r="D730" s="39"/>
      <c r="E730" s="39"/>
      <c r="F730" s="39"/>
      <c r="G730" s="39"/>
      <c r="H730" s="39"/>
      <c r="I730" s="39"/>
      <c r="J730" s="39"/>
      <c r="K730" s="80"/>
      <c r="L730" s="80"/>
      <c r="M730" s="80"/>
      <c r="N730" s="80"/>
      <c r="O730" s="80"/>
      <c r="P730" s="556"/>
      <c r="Q730" s="39"/>
      <c r="R730" s="39"/>
      <c r="S730" s="39"/>
      <c r="T730" s="39"/>
      <c r="U730" s="39"/>
      <c r="V730" s="39"/>
    </row>
    <row r="731" spans="1:22" ht="15.75" customHeight="1">
      <c r="A731" s="39"/>
      <c r="B731" s="39"/>
      <c r="C731" s="39"/>
      <c r="D731" s="39"/>
      <c r="E731" s="39"/>
      <c r="F731" s="39"/>
      <c r="G731" s="39"/>
      <c r="H731" s="39"/>
      <c r="I731" s="39"/>
      <c r="J731" s="39"/>
      <c r="K731" s="80"/>
      <c r="L731" s="80"/>
      <c r="M731" s="80"/>
      <c r="N731" s="80"/>
      <c r="O731" s="80"/>
      <c r="P731" s="556"/>
      <c r="Q731" s="39"/>
      <c r="R731" s="39"/>
      <c r="S731" s="39"/>
      <c r="T731" s="39"/>
      <c r="U731" s="39"/>
      <c r="V731" s="39"/>
    </row>
    <row r="732" spans="1:22" ht="15.75" customHeight="1">
      <c r="A732" s="39"/>
      <c r="B732" s="39"/>
      <c r="C732" s="39"/>
      <c r="D732" s="39"/>
      <c r="E732" s="39"/>
      <c r="F732" s="39"/>
      <c r="G732" s="39"/>
      <c r="H732" s="39"/>
      <c r="I732" s="39"/>
      <c r="J732" s="39"/>
      <c r="K732" s="80"/>
      <c r="L732" s="80"/>
      <c r="M732" s="80"/>
      <c r="N732" s="80"/>
      <c r="O732" s="80"/>
      <c r="P732" s="556"/>
      <c r="Q732" s="39"/>
      <c r="R732" s="39"/>
      <c r="S732" s="39"/>
      <c r="T732" s="39"/>
      <c r="U732" s="39"/>
      <c r="V732" s="39"/>
    </row>
    <row r="733" spans="1:22" ht="15.75" customHeight="1">
      <c r="A733" s="39"/>
      <c r="B733" s="39"/>
      <c r="C733" s="39"/>
      <c r="D733" s="39"/>
      <c r="E733" s="39"/>
      <c r="F733" s="39"/>
      <c r="G733" s="39"/>
      <c r="H733" s="39"/>
      <c r="I733" s="39"/>
      <c r="J733" s="39"/>
      <c r="K733" s="80"/>
      <c r="L733" s="80"/>
      <c r="M733" s="80"/>
      <c r="N733" s="80"/>
      <c r="O733" s="80"/>
      <c r="P733" s="556"/>
      <c r="Q733" s="39"/>
      <c r="R733" s="39"/>
      <c r="S733" s="39"/>
      <c r="T733" s="39"/>
      <c r="U733" s="39"/>
      <c r="V733" s="39"/>
    </row>
    <row r="734" spans="1:22" ht="15.75" customHeight="1">
      <c r="A734" s="39"/>
      <c r="B734" s="39"/>
      <c r="C734" s="39"/>
      <c r="D734" s="39"/>
      <c r="E734" s="39"/>
      <c r="F734" s="39"/>
      <c r="G734" s="39"/>
      <c r="H734" s="39"/>
      <c r="I734" s="39"/>
      <c r="J734" s="39"/>
      <c r="K734" s="80"/>
      <c r="L734" s="80"/>
      <c r="M734" s="80"/>
      <c r="N734" s="80"/>
      <c r="O734" s="80"/>
      <c r="P734" s="556"/>
      <c r="Q734" s="39"/>
      <c r="R734" s="39"/>
      <c r="S734" s="39"/>
      <c r="T734" s="39"/>
      <c r="U734" s="39"/>
      <c r="V734" s="39"/>
    </row>
    <row r="735" spans="1:22" ht="15.75" customHeight="1">
      <c r="A735" s="39"/>
      <c r="B735" s="39"/>
      <c r="C735" s="39"/>
      <c r="D735" s="39"/>
      <c r="E735" s="39"/>
      <c r="F735" s="39"/>
      <c r="G735" s="39"/>
      <c r="H735" s="39"/>
      <c r="I735" s="39"/>
      <c r="J735" s="39"/>
      <c r="K735" s="80"/>
      <c r="L735" s="80"/>
      <c r="M735" s="80"/>
      <c r="N735" s="80"/>
      <c r="O735" s="80"/>
      <c r="P735" s="556"/>
      <c r="Q735" s="39"/>
      <c r="R735" s="39"/>
      <c r="S735" s="39"/>
      <c r="T735" s="39"/>
      <c r="U735" s="39"/>
      <c r="V735" s="39"/>
    </row>
    <row r="736" spans="1:22" ht="15.75" customHeight="1">
      <c r="A736" s="39"/>
      <c r="B736" s="39"/>
      <c r="C736" s="39"/>
      <c r="D736" s="39"/>
      <c r="E736" s="39"/>
      <c r="F736" s="39"/>
      <c r="G736" s="39"/>
      <c r="H736" s="39"/>
      <c r="I736" s="39"/>
      <c r="J736" s="39"/>
      <c r="K736" s="80"/>
      <c r="L736" s="80"/>
      <c r="M736" s="80"/>
      <c r="N736" s="80"/>
      <c r="O736" s="80"/>
      <c r="P736" s="556"/>
      <c r="Q736" s="39"/>
      <c r="R736" s="39"/>
      <c r="S736" s="39"/>
      <c r="T736" s="39"/>
      <c r="U736" s="39"/>
      <c r="V736" s="39"/>
    </row>
    <row r="737" spans="1:22" ht="15.75" customHeight="1">
      <c r="A737" s="39"/>
      <c r="B737" s="39"/>
      <c r="C737" s="39"/>
      <c r="D737" s="39"/>
      <c r="E737" s="39"/>
      <c r="F737" s="39"/>
      <c r="G737" s="39"/>
      <c r="H737" s="39"/>
      <c r="I737" s="39"/>
      <c r="J737" s="39"/>
      <c r="K737" s="80"/>
      <c r="L737" s="80"/>
      <c r="M737" s="80"/>
      <c r="N737" s="80"/>
      <c r="O737" s="80"/>
      <c r="P737" s="556"/>
      <c r="Q737" s="39"/>
      <c r="R737" s="39"/>
      <c r="S737" s="39"/>
      <c r="T737" s="39"/>
      <c r="U737" s="39"/>
      <c r="V737" s="39"/>
    </row>
    <row r="738" spans="1:22" ht="15.75" customHeight="1">
      <c r="A738" s="39"/>
      <c r="B738" s="39"/>
      <c r="C738" s="39"/>
      <c r="D738" s="39"/>
      <c r="E738" s="39"/>
      <c r="F738" s="39"/>
      <c r="G738" s="39"/>
      <c r="H738" s="39"/>
      <c r="I738" s="39"/>
      <c r="J738" s="39"/>
      <c r="K738" s="80"/>
      <c r="L738" s="80"/>
      <c r="M738" s="80"/>
      <c r="N738" s="80"/>
      <c r="O738" s="80"/>
      <c r="P738" s="556"/>
      <c r="Q738" s="39"/>
      <c r="R738" s="39"/>
      <c r="S738" s="39"/>
      <c r="T738" s="39"/>
      <c r="U738" s="39"/>
      <c r="V738" s="39"/>
    </row>
    <row r="739" spans="1:22" ht="15.75" customHeight="1">
      <c r="A739" s="39"/>
      <c r="B739" s="39"/>
      <c r="C739" s="39"/>
      <c r="D739" s="39"/>
      <c r="E739" s="39"/>
      <c r="F739" s="39"/>
      <c r="G739" s="39"/>
      <c r="H739" s="39"/>
      <c r="I739" s="39"/>
      <c r="J739" s="39"/>
      <c r="K739" s="80"/>
      <c r="L739" s="80"/>
      <c r="M739" s="80"/>
      <c r="N739" s="80"/>
      <c r="O739" s="80"/>
      <c r="P739" s="556"/>
      <c r="Q739" s="39"/>
      <c r="R739" s="39"/>
      <c r="S739" s="39"/>
      <c r="T739" s="39"/>
      <c r="U739" s="39"/>
      <c r="V739" s="39"/>
    </row>
    <row r="740" spans="1:22" ht="15.75" customHeight="1">
      <c r="A740" s="39"/>
      <c r="B740" s="39"/>
      <c r="C740" s="39"/>
      <c r="D740" s="39"/>
      <c r="E740" s="39"/>
      <c r="F740" s="39"/>
      <c r="G740" s="39"/>
      <c r="H740" s="39"/>
      <c r="I740" s="39"/>
      <c r="J740" s="39"/>
      <c r="K740" s="80"/>
      <c r="L740" s="80"/>
      <c r="M740" s="80"/>
      <c r="N740" s="80"/>
      <c r="O740" s="80"/>
      <c r="P740" s="556"/>
      <c r="Q740" s="39"/>
      <c r="R740" s="39"/>
      <c r="S740" s="39"/>
      <c r="T740" s="39"/>
      <c r="U740" s="39"/>
      <c r="V740" s="39"/>
    </row>
    <row r="741" spans="1:22" ht="15.75" customHeight="1">
      <c r="A741" s="39"/>
      <c r="B741" s="39"/>
      <c r="C741" s="39"/>
      <c r="D741" s="39"/>
      <c r="E741" s="39"/>
      <c r="F741" s="39"/>
      <c r="G741" s="39"/>
      <c r="H741" s="39"/>
      <c r="I741" s="39"/>
      <c r="J741" s="39"/>
      <c r="K741" s="80"/>
      <c r="L741" s="80"/>
      <c r="M741" s="80"/>
      <c r="N741" s="80"/>
      <c r="O741" s="80"/>
      <c r="P741" s="556"/>
      <c r="Q741" s="39"/>
      <c r="R741" s="39"/>
      <c r="S741" s="39"/>
      <c r="T741" s="39"/>
      <c r="U741" s="39"/>
      <c r="V741" s="39"/>
    </row>
    <row r="742" spans="1:22" ht="15.75" customHeight="1">
      <c r="A742" s="39"/>
      <c r="B742" s="39"/>
      <c r="C742" s="39"/>
      <c r="D742" s="39"/>
      <c r="E742" s="39"/>
      <c r="F742" s="39"/>
      <c r="G742" s="39"/>
      <c r="H742" s="39"/>
      <c r="I742" s="39"/>
      <c r="J742" s="39"/>
      <c r="K742" s="80"/>
      <c r="L742" s="80"/>
      <c r="M742" s="80"/>
      <c r="N742" s="80"/>
      <c r="O742" s="80"/>
      <c r="P742" s="556"/>
      <c r="Q742" s="39"/>
      <c r="R742" s="39"/>
      <c r="S742" s="39"/>
      <c r="T742" s="39"/>
      <c r="U742" s="39"/>
      <c r="V742" s="39"/>
    </row>
    <row r="743" spans="1:22" ht="15.75" customHeight="1">
      <c r="A743" s="39"/>
      <c r="B743" s="39"/>
      <c r="C743" s="39"/>
      <c r="D743" s="39"/>
      <c r="E743" s="39"/>
      <c r="F743" s="39"/>
      <c r="G743" s="39"/>
      <c r="H743" s="39"/>
      <c r="I743" s="39"/>
      <c r="J743" s="39"/>
      <c r="K743" s="80"/>
      <c r="L743" s="80"/>
      <c r="M743" s="80"/>
      <c r="N743" s="80"/>
      <c r="O743" s="80"/>
      <c r="P743" s="556"/>
      <c r="Q743" s="39"/>
      <c r="R743" s="39"/>
      <c r="S743" s="39"/>
      <c r="T743" s="39"/>
      <c r="U743" s="39"/>
      <c r="V743" s="39"/>
    </row>
    <row r="744" spans="1:22" ht="15.75" customHeight="1">
      <c r="A744" s="39"/>
      <c r="B744" s="39"/>
      <c r="C744" s="39"/>
      <c r="D744" s="39"/>
      <c r="E744" s="39"/>
      <c r="F744" s="39"/>
      <c r="G744" s="39"/>
      <c r="H744" s="39"/>
      <c r="I744" s="39"/>
      <c r="J744" s="39"/>
      <c r="K744" s="80"/>
      <c r="L744" s="80"/>
      <c r="M744" s="80"/>
      <c r="N744" s="80"/>
      <c r="O744" s="80"/>
      <c r="P744" s="556"/>
      <c r="Q744" s="39"/>
      <c r="R744" s="39"/>
      <c r="S744" s="39"/>
      <c r="T744" s="39"/>
      <c r="U744" s="39"/>
      <c r="V744" s="39"/>
    </row>
    <row r="745" spans="1:22" ht="15.75" customHeight="1">
      <c r="A745" s="39"/>
      <c r="B745" s="39"/>
      <c r="C745" s="39"/>
      <c r="D745" s="39"/>
      <c r="E745" s="39"/>
      <c r="F745" s="39"/>
      <c r="G745" s="39"/>
      <c r="H745" s="39"/>
      <c r="I745" s="39"/>
      <c r="J745" s="39"/>
      <c r="K745" s="80"/>
      <c r="L745" s="80"/>
      <c r="M745" s="80"/>
      <c r="N745" s="80"/>
      <c r="O745" s="80"/>
      <c r="P745" s="556"/>
      <c r="Q745" s="39"/>
      <c r="R745" s="39"/>
      <c r="S745" s="39"/>
      <c r="T745" s="39"/>
      <c r="U745" s="39"/>
      <c r="V745" s="39"/>
    </row>
    <row r="746" spans="1:22" ht="15.75" customHeight="1">
      <c r="A746" s="39"/>
      <c r="B746" s="39"/>
      <c r="C746" s="39"/>
      <c r="D746" s="39"/>
      <c r="E746" s="39"/>
      <c r="F746" s="39"/>
      <c r="G746" s="39"/>
      <c r="H746" s="39"/>
      <c r="I746" s="39"/>
      <c r="J746" s="39"/>
      <c r="K746" s="80"/>
      <c r="L746" s="80"/>
      <c r="M746" s="80"/>
      <c r="N746" s="80"/>
      <c r="O746" s="80"/>
      <c r="P746" s="556"/>
      <c r="Q746" s="39"/>
      <c r="R746" s="39"/>
      <c r="S746" s="39"/>
      <c r="T746" s="39"/>
      <c r="U746" s="39"/>
      <c r="V746" s="39"/>
    </row>
    <row r="747" spans="1:22" ht="15.75" customHeight="1">
      <c r="A747" s="39"/>
      <c r="B747" s="39"/>
      <c r="C747" s="39"/>
      <c r="D747" s="39"/>
      <c r="E747" s="39"/>
      <c r="F747" s="39"/>
      <c r="G747" s="39"/>
      <c r="H747" s="39"/>
      <c r="I747" s="39"/>
      <c r="J747" s="39"/>
      <c r="K747" s="80"/>
      <c r="L747" s="80"/>
      <c r="M747" s="80"/>
      <c r="N747" s="80"/>
      <c r="O747" s="80"/>
      <c r="P747" s="556"/>
      <c r="Q747" s="39"/>
      <c r="R747" s="39"/>
      <c r="S747" s="39"/>
      <c r="T747" s="39"/>
      <c r="U747" s="39"/>
      <c r="V747" s="39"/>
    </row>
    <row r="748" spans="1:22" ht="15.75" customHeight="1">
      <c r="A748" s="39"/>
      <c r="B748" s="39"/>
      <c r="C748" s="39"/>
      <c r="D748" s="39"/>
      <c r="E748" s="39"/>
      <c r="F748" s="39"/>
      <c r="G748" s="39"/>
      <c r="H748" s="39"/>
      <c r="I748" s="39"/>
      <c r="J748" s="39"/>
      <c r="K748" s="80"/>
      <c r="L748" s="80"/>
      <c r="M748" s="80"/>
      <c r="N748" s="80"/>
      <c r="O748" s="80"/>
      <c r="P748" s="556"/>
      <c r="Q748" s="39"/>
      <c r="R748" s="39"/>
      <c r="S748" s="39"/>
      <c r="T748" s="39"/>
      <c r="U748" s="39"/>
      <c r="V748" s="39"/>
    </row>
    <row r="749" spans="1:22" ht="15.75" customHeight="1">
      <c r="A749" s="39"/>
      <c r="B749" s="39"/>
      <c r="C749" s="39"/>
      <c r="D749" s="39"/>
      <c r="E749" s="39"/>
      <c r="F749" s="39"/>
      <c r="G749" s="39"/>
      <c r="H749" s="39"/>
      <c r="I749" s="39"/>
      <c r="J749" s="39"/>
      <c r="K749" s="80"/>
      <c r="L749" s="80"/>
      <c r="M749" s="80"/>
      <c r="N749" s="80"/>
      <c r="O749" s="80"/>
      <c r="P749" s="556"/>
      <c r="Q749" s="39"/>
      <c r="R749" s="39"/>
      <c r="S749" s="39"/>
      <c r="T749" s="39"/>
      <c r="U749" s="39"/>
      <c r="V749" s="39"/>
    </row>
    <row r="750" spans="1:22" ht="15.75" customHeight="1">
      <c r="A750" s="39"/>
      <c r="B750" s="39"/>
      <c r="C750" s="39"/>
      <c r="D750" s="39"/>
      <c r="E750" s="39"/>
      <c r="F750" s="39"/>
      <c r="G750" s="39"/>
      <c r="H750" s="39"/>
      <c r="I750" s="39"/>
      <c r="J750" s="39"/>
      <c r="K750" s="80"/>
      <c r="L750" s="80"/>
      <c r="M750" s="80"/>
      <c r="N750" s="80"/>
      <c r="O750" s="80"/>
      <c r="P750" s="556"/>
      <c r="Q750" s="39"/>
      <c r="R750" s="39"/>
      <c r="S750" s="39"/>
      <c r="T750" s="39"/>
      <c r="U750" s="39"/>
      <c r="V750" s="39"/>
    </row>
    <row r="751" spans="1:22" ht="15.75" customHeight="1">
      <c r="A751" s="39"/>
      <c r="B751" s="39"/>
      <c r="C751" s="39"/>
      <c r="D751" s="39"/>
      <c r="E751" s="39"/>
      <c r="F751" s="39"/>
      <c r="G751" s="39"/>
      <c r="H751" s="39"/>
      <c r="I751" s="39"/>
      <c r="J751" s="39"/>
      <c r="K751" s="80"/>
      <c r="L751" s="80"/>
      <c r="M751" s="80"/>
      <c r="N751" s="80"/>
      <c r="O751" s="80"/>
      <c r="P751" s="556"/>
      <c r="Q751" s="39"/>
      <c r="R751" s="39"/>
      <c r="S751" s="39"/>
      <c r="T751" s="39"/>
      <c r="U751" s="39"/>
      <c r="V751" s="39"/>
    </row>
    <row r="752" spans="1:22" ht="15.75" customHeight="1">
      <c r="A752" s="39"/>
      <c r="B752" s="39"/>
      <c r="C752" s="39"/>
      <c r="D752" s="39"/>
      <c r="E752" s="39"/>
      <c r="F752" s="39"/>
      <c r="G752" s="39"/>
      <c r="H752" s="39"/>
      <c r="I752" s="39"/>
      <c r="J752" s="39"/>
      <c r="K752" s="80"/>
      <c r="L752" s="80"/>
      <c r="M752" s="80"/>
      <c r="N752" s="80"/>
      <c r="O752" s="80"/>
      <c r="P752" s="556"/>
      <c r="Q752" s="39"/>
      <c r="R752" s="39"/>
      <c r="S752" s="39"/>
      <c r="T752" s="39"/>
      <c r="U752" s="39"/>
      <c r="V752" s="39"/>
    </row>
    <row r="753" spans="1:22" ht="15.75" customHeight="1">
      <c r="A753" s="39"/>
      <c r="B753" s="39"/>
      <c r="C753" s="39"/>
      <c r="D753" s="39"/>
      <c r="E753" s="39"/>
      <c r="F753" s="39"/>
      <c r="G753" s="39"/>
      <c r="H753" s="39"/>
      <c r="I753" s="39"/>
      <c r="J753" s="39"/>
      <c r="K753" s="80"/>
      <c r="L753" s="80"/>
      <c r="M753" s="80"/>
      <c r="N753" s="80"/>
      <c r="O753" s="80"/>
      <c r="P753" s="556"/>
      <c r="Q753" s="39"/>
      <c r="R753" s="39"/>
      <c r="S753" s="39"/>
      <c r="T753" s="39"/>
      <c r="U753" s="39"/>
      <c r="V753" s="39"/>
    </row>
    <row r="754" spans="1:22" ht="15.75" customHeight="1">
      <c r="A754" s="39"/>
      <c r="B754" s="39"/>
      <c r="C754" s="39"/>
      <c r="D754" s="39"/>
      <c r="E754" s="39"/>
      <c r="F754" s="39"/>
      <c r="G754" s="39"/>
      <c r="H754" s="39"/>
      <c r="I754" s="39"/>
      <c r="J754" s="39"/>
      <c r="K754" s="80"/>
      <c r="L754" s="80"/>
      <c r="M754" s="80"/>
      <c r="N754" s="80"/>
      <c r="O754" s="80"/>
      <c r="P754" s="556"/>
      <c r="Q754" s="39"/>
      <c r="R754" s="39"/>
      <c r="S754" s="39"/>
      <c r="T754" s="39"/>
      <c r="U754" s="39"/>
      <c r="V754" s="39"/>
    </row>
    <row r="755" spans="1:22" ht="15.75" customHeight="1">
      <c r="A755" s="39"/>
      <c r="B755" s="39"/>
      <c r="C755" s="39"/>
      <c r="D755" s="39"/>
      <c r="E755" s="39"/>
      <c r="F755" s="39"/>
      <c r="G755" s="39"/>
      <c r="H755" s="39"/>
      <c r="I755" s="39"/>
      <c r="J755" s="39"/>
      <c r="K755" s="80"/>
      <c r="L755" s="80"/>
      <c r="M755" s="80"/>
      <c r="N755" s="80"/>
      <c r="O755" s="80"/>
      <c r="P755" s="556"/>
      <c r="Q755" s="39"/>
      <c r="R755" s="39"/>
      <c r="S755" s="39"/>
      <c r="T755" s="39"/>
      <c r="U755" s="39"/>
      <c r="V755" s="39"/>
    </row>
    <row r="756" spans="1:22" ht="15.75" customHeight="1">
      <c r="A756" s="39"/>
      <c r="B756" s="39"/>
      <c r="C756" s="39"/>
      <c r="D756" s="39"/>
      <c r="E756" s="39"/>
      <c r="F756" s="39"/>
      <c r="G756" s="39"/>
      <c r="H756" s="39"/>
      <c r="I756" s="39"/>
      <c r="J756" s="39"/>
      <c r="K756" s="80"/>
      <c r="L756" s="80"/>
      <c r="M756" s="80"/>
      <c r="N756" s="80"/>
      <c r="O756" s="80"/>
      <c r="P756" s="556"/>
      <c r="Q756" s="39"/>
      <c r="R756" s="39"/>
      <c r="S756" s="39"/>
      <c r="T756" s="39"/>
      <c r="U756" s="39"/>
      <c r="V756" s="39"/>
    </row>
    <row r="757" spans="1:22" ht="15.75" customHeight="1">
      <c r="A757" s="39"/>
      <c r="B757" s="39"/>
      <c r="C757" s="39"/>
      <c r="D757" s="39"/>
      <c r="E757" s="39"/>
      <c r="F757" s="39"/>
      <c r="G757" s="39"/>
      <c r="H757" s="39"/>
      <c r="I757" s="39"/>
      <c r="J757" s="39"/>
      <c r="K757" s="80"/>
      <c r="L757" s="80"/>
      <c r="M757" s="80"/>
      <c r="N757" s="80"/>
      <c r="O757" s="80"/>
      <c r="P757" s="556"/>
      <c r="Q757" s="39"/>
      <c r="R757" s="39"/>
      <c r="S757" s="39"/>
      <c r="T757" s="39"/>
      <c r="U757" s="39"/>
      <c r="V757" s="39"/>
    </row>
    <row r="758" spans="1:22" ht="15.75" customHeight="1">
      <c r="A758" s="39"/>
      <c r="B758" s="39"/>
      <c r="C758" s="39"/>
      <c r="D758" s="39"/>
      <c r="E758" s="39"/>
      <c r="F758" s="39"/>
      <c r="G758" s="39"/>
      <c r="H758" s="39"/>
      <c r="I758" s="39"/>
      <c r="J758" s="39"/>
      <c r="K758" s="80"/>
      <c r="L758" s="80"/>
      <c r="M758" s="80"/>
      <c r="N758" s="80"/>
      <c r="O758" s="80"/>
      <c r="P758" s="556"/>
      <c r="Q758" s="39"/>
      <c r="R758" s="39"/>
      <c r="S758" s="39"/>
      <c r="T758" s="39"/>
      <c r="U758" s="39"/>
      <c r="V758" s="39"/>
    </row>
    <row r="759" spans="1:22" ht="15.75" customHeight="1">
      <c r="A759" s="39"/>
      <c r="B759" s="39"/>
      <c r="C759" s="39"/>
      <c r="D759" s="39"/>
      <c r="E759" s="39"/>
      <c r="F759" s="39"/>
      <c r="G759" s="39"/>
      <c r="H759" s="39"/>
      <c r="I759" s="39"/>
      <c r="J759" s="39"/>
      <c r="K759" s="80"/>
      <c r="L759" s="80"/>
      <c r="M759" s="80"/>
      <c r="N759" s="80"/>
      <c r="O759" s="80"/>
      <c r="P759" s="556"/>
      <c r="Q759" s="39"/>
      <c r="R759" s="39"/>
      <c r="S759" s="39"/>
      <c r="T759" s="39"/>
      <c r="U759" s="39"/>
      <c r="V759" s="39"/>
    </row>
    <row r="760" spans="1:22" ht="15.75" customHeight="1">
      <c r="A760" s="39"/>
      <c r="B760" s="39"/>
      <c r="C760" s="39"/>
      <c r="D760" s="39"/>
      <c r="E760" s="39"/>
      <c r="F760" s="39"/>
      <c r="G760" s="39"/>
      <c r="H760" s="39"/>
      <c r="I760" s="39"/>
      <c r="J760" s="39"/>
      <c r="K760" s="80"/>
      <c r="L760" s="80"/>
      <c r="M760" s="80"/>
      <c r="N760" s="80"/>
      <c r="O760" s="80"/>
      <c r="P760" s="556"/>
      <c r="Q760" s="39"/>
      <c r="R760" s="39"/>
      <c r="S760" s="39"/>
      <c r="T760" s="39"/>
      <c r="U760" s="39"/>
      <c r="V760" s="39"/>
    </row>
    <row r="761" spans="1:22" ht="15.75" customHeight="1">
      <c r="A761" s="39"/>
      <c r="B761" s="39"/>
      <c r="C761" s="39"/>
      <c r="D761" s="39"/>
      <c r="E761" s="39"/>
      <c r="F761" s="39"/>
      <c r="G761" s="39"/>
      <c r="H761" s="39"/>
      <c r="I761" s="39"/>
      <c r="J761" s="39"/>
      <c r="K761" s="80"/>
      <c r="L761" s="80"/>
      <c r="M761" s="80"/>
      <c r="N761" s="80"/>
      <c r="O761" s="80"/>
      <c r="P761" s="556"/>
      <c r="Q761" s="39"/>
      <c r="R761" s="39"/>
      <c r="S761" s="39"/>
      <c r="T761" s="39"/>
      <c r="U761" s="39"/>
      <c r="V761" s="39"/>
    </row>
    <row r="762" spans="1:22" ht="15.75" customHeight="1">
      <c r="A762" s="39"/>
      <c r="B762" s="39"/>
      <c r="C762" s="39"/>
      <c r="D762" s="39"/>
      <c r="E762" s="39"/>
      <c r="F762" s="39"/>
      <c r="G762" s="39"/>
      <c r="H762" s="39"/>
      <c r="I762" s="39"/>
      <c r="J762" s="39"/>
      <c r="K762" s="80"/>
      <c r="L762" s="80"/>
      <c r="M762" s="80"/>
      <c r="N762" s="80"/>
      <c r="O762" s="80"/>
      <c r="P762" s="556"/>
      <c r="Q762" s="39"/>
      <c r="R762" s="39"/>
      <c r="S762" s="39"/>
      <c r="T762" s="39"/>
      <c r="U762" s="39"/>
      <c r="V762" s="39"/>
    </row>
    <row r="763" spans="1:22" ht="15.75" customHeight="1">
      <c r="A763" s="39"/>
      <c r="B763" s="39"/>
      <c r="C763" s="39"/>
      <c r="D763" s="39"/>
      <c r="E763" s="39"/>
      <c r="F763" s="39"/>
      <c r="G763" s="39"/>
      <c r="H763" s="39"/>
      <c r="I763" s="39"/>
      <c r="J763" s="39"/>
      <c r="K763" s="80"/>
      <c r="L763" s="80"/>
      <c r="M763" s="80"/>
      <c r="N763" s="80"/>
      <c r="O763" s="80"/>
      <c r="P763" s="556"/>
      <c r="Q763" s="39"/>
      <c r="R763" s="39"/>
      <c r="S763" s="39"/>
      <c r="T763" s="39"/>
      <c r="U763" s="39"/>
      <c r="V763" s="39"/>
    </row>
    <row r="764" spans="1:22" ht="15.75" customHeight="1">
      <c r="A764" s="39"/>
      <c r="B764" s="39"/>
      <c r="C764" s="39"/>
      <c r="D764" s="39"/>
      <c r="E764" s="39"/>
      <c r="F764" s="39"/>
      <c r="G764" s="39"/>
      <c r="H764" s="39"/>
      <c r="I764" s="39"/>
      <c r="J764" s="39"/>
      <c r="K764" s="80"/>
      <c r="L764" s="80"/>
      <c r="M764" s="80"/>
      <c r="N764" s="80"/>
      <c r="O764" s="80"/>
      <c r="P764" s="556"/>
      <c r="Q764" s="39"/>
      <c r="R764" s="39"/>
      <c r="S764" s="39"/>
      <c r="T764" s="39"/>
      <c r="U764" s="39"/>
      <c r="V764" s="39"/>
    </row>
    <row r="765" spans="1:22" ht="15.75" customHeight="1">
      <c r="A765" s="39"/>
      <c r="B765" s="39"/>
      <c r="C765" s="39"/>
      <c r="D765" s="39"/>
      <c r="E765" s="39"/>
      <c r="F765" s="39"/>
      <c r="G765" s="39"/>
      <c r="H765" s="39"/>
      <c r="I765" s="39"/>
      <c r="J765" s="39"/>
      <c r="K765" s="80"/>
      <c r="L765" s="80"/>
      <c r="M765" s="80"/>
      <c r="N765" s="80"/>
      <c r="O765" s="80"/>
      <c r="P765" s="556"/>
      <c r="Q765" s="39"/>
      <c r="R765" s="39"/>
      <c r="S765" s="39"/>
      <c r="T765" s="39"/>
      <c r="U765" s="39"/>
      <c r="V765" s="39"/>
    </row>
    <row r="766" spans="1:22" ht="15.75" customHeight="1">
      <c r="A766" s="39"/>
      <c r="B766" s="39"/>
      <c r="C766" s="39"/>
      <c r="D766" s="39"/>
      <c r="E766" s="39"/>
      <c r="F766" s="39"/>
      <c r="G766" s="39"/>
      <c r="H766" s="39"/>
      <c r="I766" s="39"/>
      <c r="J766" s="39"/>
      <c r="K766" s="80"/>
      <c r="L766" s="80"/>
      <c r="M766" s="80"/>
      <c r="N766" s="80"/>
      <c r="O766" s="80"/>
      <c r="P766" s="556"/>
      <c r="Q766" s="39"/>
      <c r="R766" s="39"/>
      <c r="S766" s="39"/>
      <c r="T766" s="39"/>
      <c r="U766" s="39"/>
      <c r="V766" s="39"/>
    </row>
    <row r="767" spans="1:22" ht="15.75" customHeight="1">
      <c r="A767" s="39"/>
      <c r="B767" s="39"/>
      <c r="C767" s="39"/>
      <c r="D767" s="39"/>
      <c r="E767" s="39"/>
      <c r="F767" s="39"/>
      <c r="G767" s="39"/>
      <c r="H767" s="39"/>
      <c r="I767" s="39"/>
      <c r="J767" s="39"/>
      <c r="K767" s="80"/>
      <c r="L767" s="80"/>
      <c r="M767" s="80"/>
      <c r="N767" s="80"/>
      <c r="O767" s="80"/>
      <c r="P767" s="556"/>
      <c r="Q767" s="39"/>
      <c r="R767" s="39"/>
      <c r="S767" s="39"/>
      <c r="T767" s="39"/>
      <c r="U767" s="39"/>
      <c r="V767" s="39"/>
    </row>
    <row r="768" spans="1:22" ht="15.75" customHeight="1">
      <c r="A768" s="39"/>
      <c r="B768" s="39"/>
      <c r="C768" s="39"/>
      <c r="D768" s="39"/>
      <c r="E768" s="39"/>
      <c r="F768" s="39"/>
      <c r="G768" s="39"/>
      <c r="H768" s="39"/>
      <c r="I768" s="39"/>
      <c r="J768" s="39"/>
      <c r="K768" s="80"/>
      <c r="L768" s="80"/>
      <c r="M768" s="80"/>
      <c r="N768" s="80"/>
      <c r="O768" s="80"/>
      <c r="P768" s="556"/>
      <c r="Q768" s="39"/>
      <c r="R768" s="39"/>
      <c r="S768" s="39"/>
      <c r="T768" s="39"/>
      <c r="U768" s="39"/>
      <c r="V768" s="39"/>
    </row>
    <row r="769" spans="1:22" ht="15.75" customHeight="1">
      <c r="A769" s="39"/>
      <c r="B769" s="39"/>
      <c r="C769" s="39"/>
      <c r="D769" s="39"/>
      <c r="E769" s="39"/>
      <c r="F769" s="39"/>
      <c r="G769" s="39"/>
      <c r="H769" s="39"/>
      <c r="I769" s="39"/>
      <c r="J769" s="39"/>
      <c r="K769" s="80"/>
      <c r="L769" s="80"/>
      <c r="M769" s="80"/>
      <c r="N769" s="80"/>
      <c r="O769" s="80"/>
      <c r="P769" s="556"/>
      <c r="Q769" s="39"/>
      <c r="R769" s="39"/>
      <c r="S769" s="39"/>
      <c r="T769" s="39"/>
      <c r="U769" s="39"/>
      <c r="V769" s="39"/>
    </row>
    <row r="770" spans="1:22" ht="15.75" customHeight="1">
      <c r="A770" s="39"/>
      <c r="B770" s="39"/>
      <c r="C770" s="39"/>
      <c r="D770" s="39"/>
      <c r="E770" s="39"/>
      <c r="F770" s="39"/>
      <c r="G770" s="39"/>
      <c r="H770" s="39"/>
      <c r="I770" s="39"/>
      <c r="J770" s="39"/>
      <c r="K770" s="80"/>
      <c r="L770" s="80"/>
      <c r="M770" s="80"/>
      <c r="N770" s="80"/>
      <c r="O770" s="80"/>
      <c r="P770" s="556"/>
      <c r="Q770" s="39"/>
      <c r="R770" s="39"/>
      <c r="S770" s="39"/>
      <c r="T770" s="39"/>
      <c r="U770" s="39"/>
      <c r="V770" s="39"/>
    </row>
    <row r="771" spans="1:22" ht="15.75" customHeight="1">
      <c r="A771" s="39"/>
      <c r="B771" s="39"/>
      <c r="C771" s="39"/>
      <c r="D771" s="39"/>
      <c r="E771" s="39"/>
      <c r="F771" s="39"/>
      <c r="G771" s="39"/>
      <c r="H771" s="39"/>
      <c r="I771" s="39"/>
      <c r="J771" s="39"/>
      <c r="K771" s="80"/>
      <c r="L771" s="80"/>
      <c r="M771" s="80"/>
      <c r="N771" s="80"/>
      <c r="O771" s="80"/>
      <c r="P771" s="556"/>
      <c r="Q771" s="39"/>
      <c r="R771" s="39"/>
      <c r="S771" s="39"/>
      <c r="T771" s="39"/>
      <c r="U771" s="39"/>
      <c r="V771" s="39"/>
    </row>
    <row r="772" spans="1:22" ht="15.75" customHeight="1">
      <c r="A772" s="39"/>
      <c r="B772" s="39"/>
      <c r="C772" s="39"/>
      <c r="D772" s="39"/>
      <c r="E772" s="39"/>
      <c r="F772" s="39"/>
      <c r="G772" s="39"/>
      <c r="H772" s="39"/>
      <c r="I772" s="39"/>
      <c r="J772" s="39"/>
      <c r="K772" s="80"/>
      <c r="L772" s="80"/>
      <c r="M772" s="80"/>
      <c r="N772" s="80"/>
      <c r="O772" s="80"/>
      <c r="P772" s="556"/>
      <c r="Q772" s="39"/>
      <c r="R772" s="39"/>
      <c r="S772" s="39"/>
      <c r="T772" s="39"/>
      <c r="U772" s="39"/>
      <c r="V772" s="39"/>
    </row>
    <row r="773" spans="1:22" ht="15.75" customHeight="1">
      <c r="A773" s="39"/>
      <c r="B773" s="39"/>
      <c r="C773" s="39"/>
      <c r="D773" s="39"/>
      <c r="E773" s="39"/>
      <c r="F773" s="39"/>
      <c r="G773" s="39"/>
      <c r="H773" s="39"/>
      <c r="I773" s="39"/>
      <c r="J773" s="39"/>
      <c r="K773" s="80"/>
      <c r="L773" s="80"/>
      <c r="M773" s="80"/>
      <c r="N773" s="80"/>
      <c r="O773" s="80"/>
      <c r="P773" s="556"/>
      <c r="Q773" s="39"/>
      <c r="R773" s="39"/>
      <c r="S773" s="39"/>
      <c r="T773" s="39"/>
      <c r="U773" s="39"/>
      <c r="V773" s="39"/>
    </row>
    <row r="774" spans="1:22" ht="15.75" customHeight="1">
      <c r="A774" s="39"/>
      <c r="B774" s="39"/>
      <c r="C774" s="39"/>
      <c r="D774" s="39"/>
      <c r="E774" s="39"/>
      <c r="F774" s="39"/>
      <c r="G774" s="39"/>
      <c r="H774" s="39"/>
      <c r="I774" s="39"/>
      <c r="J774" s="39"/>
      <c r="K774" s="80"/>
      <c r="L774" s="80"/>
      <c r="M774" s="80"/>
      <c r="N774" s="80"/>
      <c r="O774" s="80"/>
      <c r="P774" s="556"/>
      <c r="Q774" s="39"/>
      <c r="R774" s="39"/>
      <c r="S774" s="39"/>
      <c r="T774" s="39"/>
      <c r="U774" s="39"/>
      <c r="V774" s="39"/>
    </row>
    <row r="775" spans="1:22" ht="15.75" customHeight="1">
      <c r="A775" s="39"/>
      <c r="B775" s="39"/>
      <c r="C775" s="39"/>
      <c r="D775" s="39"/>
      <c r="E775" s="39"/>
      <c r="F775" s="39"/>
      <c r="G775" s="39"/>
      <c r="H775" s="39"/>
      <c r="I775" s="39"/>
      <c r="J775" s="39"/>
      <c r="K775" s="80"/>
      <c r="L775" s="80"/>
      <c r="M775" s="80"/>
      <c r="N775" s="80"/>
      <c r="O775" s="80"/>
      <c r="P775" s="556"/>
      <c r="Q775" s="39"/>
      <c r="R775" s="39"/>
      <c r="S775" s="39"/>
      <c r="T775" s="39"/>
      <c r="U775" s="39"/>
      <c r="V775" s="39"/>
    </row>
    <row r="776" spans="1:22" ht="15.75" customHeight="1">
      <c r="A776" s="39"/>
      <c r="B776" s="39"/>
      <c r="C776" s="39"/>
      <c r="D776" s="39"/>
      <c r="E776" s="39"/>
      <c r="F776" s="39"/>
      <c r="G776" s="39"/>
      <c r="H776" s="39"/>
      <c r="I776" s="39"/>
      <c r="J776" s="39"/>
      <c r="K776" s="80"/>
      <c r="L776" s="80"/>
      <c r="M776" s="80"/>
      <c r="N776" s="80"/>
      <c r="O776" s="80"/>
      <c r="P776" s="556"/>
      <c r="Q776" s="39"/>
      <c r="R776" s="39"/>
      <c r="S776" s="39"/>
      <c r="T776" s="39"/>
      <c r="U776" s="39"/>
      <c r="V776" s="39"/>
    </row>
    <row r="777" spans="1:22" ht="15.75" customHeight="1">
      <c r="A777" s="39"/>
      <c r="B777" s="39"/>
      <c r="C777" s="39"/>
      <c r="D777" s="39"/>
      <c r="E777" s="39"/>
      <c r="F777" s="39"/>
      <c r="G777" s="39"/>
      <c r="H777" s="39"/>
      <c r="I777" s="39"/>
      <c r="J777" s="39"/>
      <c r="K777" s="80"/>
      <c r="L777" s="80"/>
      <c r="M777" s="80"/>
      <c r="N777" s="80"/>
      <c r="O777" s="80"/>
      <c r="P777" s="556"/>
      <c r="Q777" s="39"/>
      <c r="R777" s="39"/>
      <c r="S777" s="39"/>
      <c r="T777" s="39"/>
      <c r="U777" s="39"/>
      <c r="V777" s="39"/>
    </row>
    <row r="778" spans="1:22" ht="15.75" customHeight="1">
      <c r="A778" s="39"/>
      <c r="B778" s="39"/>
      <c r="C778" s="39"/>
      <c r="D778" s="39"/>
      <c r="E778" s="39"/>
      <c r="F778" s="39"/>
      <c r="G778" s="39"/>
      <c r="H778" s="39"/>
      <c r="I778" s="39"/>
      <c r="J778" s="39"/>
      <c r="K778" s="80"/>
      <c r="L778" s="80"/>
      <c r="M778" s="80"/>
      <c r="N778" s="80"/>
      <c r="O778" s="80"/>
      <c r="P778" s="556"/>
      <c r="Q778" s="39"/>
      <c r="R778" s="39"/>
      <c r="S778" s="39"/>
      <c r="T778" s="39"/>
      <c r="U778" s="39"/>
      <c r="V778" s="39"/>
    </row>
    <row r="779" spans="1:22" ht="15.75" customHeight="1">
      <c r="A779" s="39"/>
      <c r="B779" s="39"/>
      <c r="C779" s="39"/>
      <c r="D779" s="39"/>
      <c r="E779" s="39"/>
      <c r="F779" s="39"/>
      <c r="G779" s="39"/>
      <c r="H779" s="39"/>
      <c r="I779" s="39"/>
      <c r="J779" s="39"/>
      <c r="K779" s="80"/>
      <c r="L779" s="80"/>
      <c r="M779" s="80"/>
      <c r="N779" s="80"/>
      <c r="O779" s="80"/>
      <c r="P779" s="556"/>
      <c r="Q779" s="39"/>
      <c r="R779" s="39"/>
      <c r="S779" s="39"/>
      <c r="T779" s="39"/>
      <c r="U779" s="39"/>
      <c r="V779" s="39"/>
    </row>
    <row r="780" spans="1:22" ht="15.75" customHeight="1">
      <c r="A780" s="39"/>
      <c r="B780" s="39"/>
      <c r="C780" s="39"/>
      <c r="D780" s="39"/>
      <c r="E780" s="39"/>
      <c r="F780" s="39"/>
      <c r="G780" s="39"/>
      <c r="H780" s="39"/>
      <c r="I780" s="39"/>
      <c r="J780" s="39"/>
      <c r="K780" s="80"/>
      <c r="L780" s="80"/>
      <c r="M780" s="80"/>
      <c r="N780" s="80"/>
      <c r="O780" s="80"/>
      <c r="P780" s="556"/>
      <c r="Q780" s="39"/>
      <c r="R780" s="39"/>
      <c r="S780" s="39"/>
      <c r="T780" s="39"/>
      <c r="U780" s="39"/>
      <c r="V780" s="39"/>
    </row>
    <row r="781" spans="1:22" ht="15.75" customHeight="1">
      <c r="A781" s="39"/>
      <c r="B781" s="39"/>
      <c r="C781" s="39"/>
      <c r="D781" s="39"/>
      <c r="E781" s="39"/>
      <c r="F781" s="39"/>
      <c r="G781" s="39"/>
      <c r="H781" s="39"/>
      <c r="I781" s="39"/>
      <c r="J781" s="39"/>
      <c r="K781" s="80"/>
      <c r="L781" s="80"/>
      <c r="M781" s="80"/>
      <c r="N781" s="80"/>
      <c r="O781" s="80"/>
      <c r="P781" s="556"/>
      <c r="Q781" s="39"/>
      <c r="R781" s="39"/>
      <c r="S781" s="39"/>
      <c r="T781" s="39"/>
      <c r="U781" s="39"/>
      <c r="V781" s="39"/>
    </row>
    <row r="782" spans="1:22" ht="15.75" customHeight="1">
      <c r="A782" s="39"/>
      <c r="B782" s="39"/>
      <c r="C782" s="39"/>
      <c r="D782" s="39"/>
      <c r="E782" s="39"/>
      <c r="F782" s="39"/>
      <c r="G782" s="39"/>
      <c r="H782" s="39"/>
      <c r="I782" s="39"/>
      <c r="J782" s="39"/>
      <c r="K782" s="80"/>
      <c r="L782" s="80"/>
      <c r="M782" s="80"/>
      <c r="N782" s="80"/>
      <c r="O782" s="80"/>
      <c r="P782" s="556"/>
      <c r="Q782" s="39"/>
      <c r="R782" s="39"/>
      <c r="S782" s="39"/>
      <c r="T782" s="39"/>
      <c r="U782" s="39"/>
      <c r="V782" s="39"/>
    </row>
    <row r="783" spans="1:22" ht="15.75" customHeight="1">
      <c r="A783" s="39"/>
      <c r="B783" s="39"/>
      <c r="C783" s="39"/>
      <c r="D783" s="39"/>
      <c r="E783" s="39"/>
      <c r="F783" s="39"/>
      <c r="G783" s="39"/>
      <c r="H783" s="39"/>
      <c r="I783" s="39"/>
      <c r="J783" s="39"/>
      <c r="K783" s="80"/>
      <c r="L783" s="80"/>
      <c r="M783" s="80"/>
      <c r="N783" s="80"/>
      <c r="O783" s="80"/>
      <c r="P783" s="556"/>
      <c r="Q783" s="39"/>
      <c r="R783" s="39"/>
      <c r="S783" s="39"/>
      <c r="T783" s="39"/>
      <c r="U783" s="39"/>
      <c r="V783" s="39"/>
    </row>
    <row r="784" spans="1:22" ht="15.75" customHeight="1">
      <c r="A784" s="39"/>
      <c r="B784" s="39"/>
      <c r="C784" s="39"/>
      <c r="D784" s="39"/>
      <c r="E784" s="39"/>
      <c r="F784" s="39"/>
      <c r="G784" s="39"/>
      <c r="H784" s="39"/>
      <c r="I784" s="39"/>
      <c r="J784" s="39"/>
      <c r="K784" s="80"/>
      <c r="L784" s="80"/>
      <c r="M784" s="80"/>
      <c r="N784" s="80"/>
      <c r="O784" s="80"/>
      <c r="P784" s="556"/>
      <c r="Q784" s="39"/>
      <c r="R784" s="39"/>
      <c r="S784" s="39"/>
      <c r="T784" s="39"/>
      <c r="U784" s="39"/>
      <c r="V784" s="39"/>
    </row>
    <row r="785" spans="1:22" ht="15.75" customHeight="1">
      <c r="A785" s="39"/>
      <c r="B785" s="39"/>
      <c r="C785" s="39"/>
      <c r="D785" s="39"/>
      <c r="E785" s="39"/>
      <c r="F785" s="39"/>
      <c r="G785" s="39"/>
      <c r="H785" s="39"/>
      <c r="I785" s="39"/>
      <c r="J785" s="39"/>
      <c r="K785" s="80"/>
      <c r="L785" s="80"/>
      <c r="M785" s="80"/>
      <c r="N785" s="80"/>
      <c r="O785" s="80"/>
      <c r="P785" s="556"/>
      <c r="Q785" s="39"/>
      <c r="R785" s="39"/>
      <c r="S785" s="39"/>
      <c r="T785" s="39"/>
      <c r="U785" s="39"/>
      <c r="V785" s="39"/>
    </row>
    <row r="786" spans="1:22" ht="15.75" customHeight="1">
      <c r="A786" s="39"/>
      <c r="B786" s="39"/>
      <c r="C786" s="39"/>
      <c r="D786" s="39"/>
      <c r="E786" s="39"/>
      <c r="F786" s="39"/>
      <c r="G786" s="39"/>
      <c r="H786" s="39"/>
      <c r="I786" s="39"/>
      <c r="J786" s="39"/>
      <c r="K786" s="80"/>
      <c r="L786" s="80"/>
      <c r="M786" s="80"/>
      <c r="N786" s="80"/>
      <c r="O786" s="80"/>
      <c r="P786" s="556"/>
      <c r="Q786" s="39"/>
      <c r="R786" s="39"/>
      <c r="S786" s="39"/>
      <c r="T786" s="39"/>
      <c r="U786" s="39"/>
      <c r="V786" s="39"/>
    </row>
    <row r="787" spans="1:22" ht="15.75" customHeight="1">
      <c r="A787" s="39"/>
      <c r="B787" s="39"/>
      <c r="C787" s="39"/>
      <c r="D787" s="39"/>
      <c r="E787" s="39"/>
      <c r="F787" s="39"/>
      <c r="G787" s="39"/>
      <c r="H787" s="39"/>
      <c r="I787" s="39"/>
      <c r="J787" s="39"/>
      <c r="K787" s="80"/>
      <c r="L787" s="80"/>
      <c r="M787" s="80"/>
      <c r="N787" s="80"/>
      <c r="O787" s="80"/>
      <c r="P787" s="556"/>
      <c r="Q787" s="39"/>
      <c r="R787" s="39"/>
      <c r="S787" s="39"/>
      <c r="T787" s="39"/>
      <c r="U787" s="39"/>
      <c r="V787" s="39"/>
    </row>
    <row r="788" spans="1:22" ht="15.75" customHeight="1">
      <c r="A788" s="39"/>
      <c r="B788" s="39"/>
      <c r="C788" s="39"/>
      <c r="D788" s="39"/>
      <c r="E788" s="39"/>
      <c r="F788" s="39"/>
      <c r="G788" s="39"/>
      <c r="H788" s="39"/>
      <c r="I788" s="39"/>
      <c r="J788" s="39"/>
      <c r="K788" s="80"/>
      <c r="L788" s="80"/>
      <c r="M788" s="80"/>
      <c r="N788" s="80"/>
      <c r="O788" s="80"/>
      <c r="P788" s="556"/>
      <c r="Q788" s="39"/>
      <c r="R788" s="39"/>
      <c r="S788" s="39"/>
      <c r="T788" s="39"/>
      <c r="U788" s="39"/>
      <c r="V788" s="39"/>
    </row>
    <row r="789" spans="1:22" ht="15.75" customHeight="1">
      <c r="A789" s="39"/>
      <c r="B789" s="39"/>
      <c r="C789" s="39"/>
      <c r="D789" s="39"/>
      <c r="E789" s="39"/>
      <c r="F789" s="39"/>
      <c r="G789" s="39"/>
      <c r="H789" s="39"/>
      <c r="I789" s="39"/>
      <c r="J789" s="39"/>
      <c r="K789" s="80"/>
      <c r="L789" s="80"/>
      <c r="M789" s="80"/>
      <c r="N789" s="80"/>
      <c r="O789" s="80"/>
      <c r="P789" s="556"/>
      <c r="Q789" s="39"/>
      <c r="R789" s="39"/>
      <c r="S789" s="39"/>
      <c r="T789" s="39"/>
      <c r="U789" s="39"/>
      <c r="V789" s="39"/>
    </row>
    <row r="790" spans="1:22" ht="15.75" customHeight="1">
      <c r="A790" s="39"/>
      <c r="B790" s="39"/>
      <c r="C790" s="39"/>
      <c r="D790" s="39"/>
      <c r="E790" s="39"/>
      <c r="F790" s="39"/>
      <c r="G790" s="39"/>
      <c r="H790" s="39"/>
      <c r="I790" s="39"/>
      <c r="J790" s="39"/>
      <c r="K790" s="80"/>
      <c r="L790" s="80"/>
      <c r="M790" s="80"/>
      <c r="N790" s="80"/>
      <c r="O790" s="80"/>
      <c r="P790" s="556"/>
      <c r="Q790" s="39"/>
      <c r="R790" s="39"/>
      <c r="S790" s="39"/>
      <c r="T790" s="39"/>
      <c r="U790" s="39"/>
      <c r="V790" s="39"/>
    </row>
    <row r="791" spans="1:22" ht="15.75" customHeight="1">
      <c r="A791" s="39"/>
      <c r="B791" s="39"/>
      <c r="C791" s="39"/>
      <c r="D791" s="39"/>
      <c r="E791" s="39"/>
      <c r="F791" s="39"/>
      <c r="G791" s="39"/>
      <c r="H791" s="39"/>
      <c r="I791" s="39"/>
      <c r="J791" s="39"/>
      <c r="K791" s="80"/>
      <c r="L791" s="80"/>
      <c r="M791" s="80"/>
      <c r="N791" s="80"/>
      <c r="O791" s="80"/>
      <c r="P791" s="556"/>
      <c r="Q791" s="39"/>
      <c r="R791" s="39"/>
      <c r="S791" s="39"/>
      <c r="T791" s="39"/>
      <c r="U791" s="39"/>
      <c r="V791" s="39"/>
    </row>
    <row r="792" spans="1:22" ht="15.75" customHeight="1">
      <c r="A792" s="39"/>
      <c r="B792" s="39"/>
      <c r="C792" s="39"/>
      <c r="D792" s="39"/>
      <c r="E792" s="39"/>
      <c r="F792" s="39"/>
      <c r="G792" s="39"/>
      <c r="H792" s="39"/>
      <c r="I792" s="39"/>
      <c r="J792" s="39"/>
      <c r="K792" s="80"/>
      <c r="L792" s="80"/>
      <c r="M792" s="80"/>
      <c r="N792" s="80"/>
      <c r="O792" s="80"/>
      <c r="P792" s="556"/>
      <c r="Q792" s="39"/>
      <c r="R792" s="39"/>
      <c r="S792" s="39"/>
      <c r="T792" s="39"/>
      <c r="U792" s="39"/>
      <c r="V792" s="39"/>
    </row>
    <row r="793" spans="1:22" ht="15.75" customHeight="1">
      <c r="A793" s="39"/>
      <c r="B793" s="39"/>
      <c r="C793" s="39"/>
      <c r="D793" s="39"/>
      <c r="E793" s="39"/>
      <c r="F793" s="39"/>
      <c r="G793" s="39"/>
      <c r="H793" s="39"/>
      <c r="I793" s="39"/>
      <c r="J793" s="39"/>
      <c r="K793" s="80"/>
      <c r="L793" s="80"/>
      <c r="M793" s="80"/>
      <c r="N793" s="80"/>
      <c r="O793" s="80"/>
      <c r="P793" s="556"/>
      <c r="Q793" s="39"/>
      <c r="R793" s="39"/>
      <c r="S793" s="39"/>
      <c r="T793" s="39"/>
      <c r="U793" s="39"/>
      <c r="V793" s="39"/>
    </row>
    <row r="794" spans="1:22" ht="15.75" customHeight="1">
      <c r="A794" s="39"/>
      <c r="B794" s="39"/>
      <c r="C794" s="39"/>
      <c r="D794" s="39"/>
      <c r="E794" s="39"/>
      <c r="F794" s="39"/>
      <c r="G794" s="39"/>
      <c r="H794" s="39"/>
      <c r="I794" s="39"/>
      <c r="J794" s="39"/>
      <c r="K794" s="80"/>
      <c r="L794" s="80"/>
      <c r="M794" s="80"/>
      <c r="N794" s="80"/>
      <c r="O794" s="80"/>
      <c r="P794" s="556"/>
      <c r="Q794" s="39"/>
      <c r="R794" s="39"/>
      <c r="S794" s="39"/>
      <c r="T794" s="39"/>
      <c r="U794" s="39"/>
      <c r="V794" s="39"/>
    </row>
    <row r="795" spans="1:22" ht="15.75" customHeight="1">
      <c r="A795" s="39"/>
      <c r="B795" s="39"/>
      <c r="C795" s="39"/>
      <c r="D795" s="39"/>
      <c r="E795" s="39"/>
      <c r="F795" s="39"/>
      <c r="G795" s="39"/>
      <c r="H795" s="39"/>
      <c r="I795" s="39"/>
      <c r="J795" s="39"/>
      <c r="K795" s="80"/>
      <c r="L795" s="80"/>
      <c r="M795" s="80"/>
      <c r="N795" s="80"/>
      <c r="O795" s="80"/>
      <c r="P795" s="556"/>
      <c r="Q795" s="39"/>
      <c r="R795" s="39"/>
      <c r="S795" s="39"/>
      <c r="T795" s="39"/>
      <c r="U795" s="39"/>
      <c r="V795" s="39"/>
    </row>
    <row r="796" spans="1:22" ht="15.75" customHeight="1">
      <c r="A796" s="39"/>
      <c r="B796" s="39"/>
      <c r="C796" s="39"/>
      <c r="D796" s="39"/>
      <c r="E796" s="39"/>
      <c r="F796" s="39"/>
      <c r="G796" s="39"/>
      <c r="H796" s="39"/>
      <c r="I796" s="39"/>
      <c r="J796" s="39"/>
      <c r="K796" s="80"/>
      <c r="L796" s="80"/>
      <c r="M796" s="80"/>
      <c r="N796" s="80"/>
      <c r="O796" s="80"/>
      <c r="P796" s="556"/>
      <c r="Q796" s="39"/>
      <c r="R796" s="39"/>
      <c r="S796" s="39"/>
      <c r="T796" s="39"/>
      <c r="U796" s="39"/>
      <c r="V796" s="39"/>
    </row>
    <row r="797" spans="1:22" ht="15.75" customHeight="1">
      <c r="A797" s="39"/>
      <c r="B797" s="39"/>
      <c r="C797" s="39"/>
      <c r="D797" s="39"/>
      <c r="E797" s="39"/>
      <c r="F797" s="39"/>
      <c r="G797" s="39"/>
      <c r="H797" s="39"/>
      <c r="I797" s="39"/>
      <c r="J797" s="39"/>
      <c r="K797" s="80"/>
      <c r="L797" s="80"/>
      <c r="M797" s="80"/>
      <c r="N797" s="80"/>
      <c r="O797" s="80"/>
      <c r="P797" s="556"/>
      <c r="Q797" s="39"/>
      <c r="R797" s="39"/>
      <c r="S797" s="39"/>
      <c r="T797" s="39"/>
      <c r="U797" s="39"/>
      <c r="V797" s="39"/>
    </row>
    <row r="798" spans="1:22" ht="15.75" customHeight="1">
      <c r="A798" s="39"/>
      <c r="B798" s="39"/>
      <c r="C798" s="39"/>
      <c r="D798" s="39"/>
      <c r="E798" s="39"/>
      <c r="F798" s="39"/>
      <c r="G798" s="39"/>
      <c r="H798" s="39"/>
      <c r="I798" s="39"/>
      <c r="J798" s="39"/>
      <c r="K798" s="80"/>
      <c r="L798" s="80"/>
      <c r="M798" s="80"/>
      <c r="N798" s="80"/>
      <c r="O798" s="80"/>
      <c r="P798" s="556"/>
      <c r="Q798" s="39"/>
      <c r="R798" s="39"/>
      <c r="S798" s="39"/>
      <c r="T798" s="39"/>
      <c r="U798" s="39"/>
      <c r="V798" s="39"/>
    </row>
    <row r="799" spans="1:22" ht="15.75" customHeight="1">
      <c r="A799" s="39"/>
      <c r="B799" s="39"/>
      <c r="C799" s="39"/>
      <c r="D799" s="39"/>
      <c r="E799" s="39"/>
      <c r="F799" s="39"/>
      <c r="G799" s="39"/>
      <c r="H799" s="39"/>
      <c r="I799" s="39"/>
      <c r="J799" s="39"/>
      <c r="K799" s="80"/>
      <c r="L799" s="80"/>
      <c r="M799" s="80"/>
      <c r="N799" s="80"/>
      <c r="O799" s="80"/>
      <c r="P799" s="556"/>
      <c r="Q799" s="39"/>
      <c r="R799" s="39"/>
      <c r="S799" s="39"/>
      <c r="T799" s="39"/>
      <c r="U799" s="39"/>
      <c r="V799" s="39"/>
    </row>
    <row r="800" spans="1:22" ht="15.75" customHeight="1">
      <c r="A800" s="39"/>
      <c r="B800" s="39"/>
      <c r="C800" s="39"/>
      <c r="D800" s="39"/>
      <c r="E800" s="39"/>
      <c r="F800" s="39"/>
      <c r="G800" s="39"/>
      <c r="H800" s="39"/>
      <c r="I800" s="39"/>
      <c r="J800" s="39"/>
      <c r="K800" s="80"/>
      <c r="L800" s="80"/>
      <c r="M800" s="80"/>
      <c r="N800" s="80"/>
      <c r="O800" s="80"/>
      <c r="P800" s="556"/>
      <c r="Q800" s="39"/>
      <c r="R800" s="39"/>
      <c r="S800" s="39"/>
      <c r="T800" s="39"/>
      <c r="U800" s="39"/>
      <c r="V800" s="39"/>
    </row>
    <row r="801" spans="1:22" ht="15.75" customHeight="1">
      <c r="A801" s="39"/>
      <c r="B801" s="39"/>
      <c r="C801" s="39"/>
      <c r="D801" s="39"/>
      <c r="E801" s="39"/>
      <c r="F801" s="39"/>
      <c r="G801" s="39"/>
      <c r="H801" s="39"/>
      <c r="I801" s="39"/>
      <c r="J801" s="39"/>
      <c r="K801" s="80"/>
      <c r="L801" s="80"/>
      <c r="M801" s="80"/>
      <c r="N801" s="80"/>
      <c r="O801" s="80"/>
      <c r="P801" s="556"/>
      <c r="Q801" s="39"/>
      <c r="R801" s="39"/>
      <c r="S801" s="39"/>
      <c r="T801" s="39"/>
      <c r="U801" s="39"/>
      <c r="V801" s="39"/>
    </row>
    <row r="802" spans="1:22" ht="15.75" customHeight="1">
      <c r="A802" s="39"/>
      <c r="B802" s="39"/>
      <c r="C802" s="39"/>
      <c r="D802" s="39"/>
      <c r="E802" s="39"/>
      <c r="F802" s="39"/>
      <c r="G802" s="39"/>
      <c r="H802" s="39"/>
      <c r="I802" s="39"/>
      <c r="J802" s="39"/>
      <c r="K802" s="80"/>
      <c r="L802" s="80"/>
      <c r="M802" s="80"/>
      <c r="N802" s="80"/>
      <c r="O802" s="80"/>
      <c r="P802" s="556"/>
      <c r="Q802" s="39"/>
      <c r="R802" s="39"/>
      <c r="S802" s="39"/>
      <c r="T802" s="39"/>
      <c r="U802" s="39"/>
      <c r="V802" s="39"/>
    </row>
    <row r="803" spans="1:22" ht="15.75" customHeight="1">
      <c r="A803" s="39"/>
      <c r="B803" s="39"/>
      <c r="C803" s="39"/>
      <c r="D803" s="39"/>
      <c r="E803" s="39"/>
      <c r="F803" s="39"/>
      <c r="G803" s="39"/>
      <c r="H803" s="39"/>
      <c r="I803" s="39"/>
      <c r="J803" s="39"/>
      <c r="K803" s="80"/>
      <c r="L803" s="80"/>
      <c r="M803" s="80"/>
      <c r="N803" s="80"/>
      <c r="O803" s="80"/>
      <c r="P803" s="556"/>
      <c r="Q803" s="39"/>
      <c r="R803" s="39"/>
      <c r="S803" s="39"/>
      <c r="T803" s="39"/>
      <c r="U803" s="39"/>
      <c r="V803" s="39"/>
    </row>
    <row r="804" spans="1:22" ht="15.75" customHeight="1">
      <c r="A804" s="39"/>
      <c r="B804" s="39"/>
      <c r="C804" s="39"/>
      <c r="D804" s="39"/>
      <c r="E804" s="39"/>
      <c r="F804" s="39"/>
      <c r="G804" s="39"/>
      <c r="H804" s="39"/>
      <c r="I804" s="39"/>
      <c r="J804" s="39"/>
      <c r="K804" s="80"/>
      <c r="L804" s="80"/>
      <c r="M804" s="80"/>
      <c r="N804" s="80"/>
      <c r="O804" s="80"/>
      <c r="P804" s="556"/>
      <c r="Q804" s="39"/>
      <c r="R804" s="39"/>
      <c r="S804" s="39"/>
      <c r="T804" s="39"/>
      <c r="U804" s="39"/>
      <c r="V804" s="39"/>
    </row>
    <row r="805" spans="1:22" ht="15.75" customHeight="1">
      <c r="A805" s="39"/>
      <c r="B805" s="39"/>
      <c r="C805" s="39"/>
      <c r="D805" s="39"/>
      <c r="E805" s="39"/>
      <c r="F805" s="39"/>
      <c r="G805" s="39"/>
      <c r="H805" s="39"/>
      <c r="I805" s="39"/>
      <c r="J805" s="39"/>
      <c r="K805" s="80"/>
      <c r="L805" s="80"/>
      <c r="M805" s="80"/>
      <c r="N805" s="80"/>
      <c r="O805" s="80"/>
      <c r="P805" s="556"/>
      <c r="Q805" s="39"/>
      <c r="R805" s="39"/>
      <c r="S805" s="39"/>
      <c r="T805" s="39"/>
      <c r="U805" s="39"/>
      <c r="V805" s="39"/>
    </row>
    <row r="806" spans="1:22" ht="15.75" customHeight="1">
      <c r="A806" s="39"/>
      <c r="B806" s="39"/>
      <c r="C806" s="39"/>
      <c r="D806" s="39"/>
      <c r="E806" s="39"/>
      <c r="F806" s="39"/>
      <c r="G806" s="39"/>
      <c r="H806" s="39"/>
      <c r="I806" s="39"/>
      <c r="J806" s="39"/>
      <c r="K806" s="80"/>
      <c r="L806" s="80"/>
      <c r="M806" s="80"/>
      <c r="N806" s="80"/>
      <c r="O806" s="80"/>
      <c r="P806" s="556"/>
      <c r="Q806" s="39"/>
      <c r="R806" s="39"/>
      <c r="S806" s="39"/>
      <c r="T806" s="39"/>
      <c r="U806" s="39"/>
      <c r="V806" s="39"/>
    </row>
    <row r="807" spans="1:22" ht="15.75" customHeight="1">
      <c r="A807" s="39"/>
      <c r="B807" s="39"/>
      <c r="C807" s="39"/>
      <c r="D807" s="39"/>
      <c r="E807" s="39"/>
      <c r="F807" s="39"/>
      <c r="G807" s="39"/>
      <c r="H807" s="39"/>
      <c r="I807" s="39"/>
      <c r="J807" s="39"/>
      <c r="K807" s="80"/>
      <c r="L807" s="80"/>
      <c r="M807" s="80"/>
      <c r="N807" s="80"/>
      <c r="O807" s="80"/>
      <c r="P807" s="556"/>
      <c r="Q807" s="39"/>
      <c r="R807" s="39"/>
      <c r="S807" s="39"/>
      <c r="T807" s="39"/>
      <c r="U807" s="39"/>
      <c r="V807" s="39"/>
    </row>
    <row r="808" spans="1:22" ht="15.75" customHeight="1">
      <c r="A808" s="39"/>
      <c r="B808" s="39"/>
      <c r="C808" s="39"/>
      <c r="D808" s="39"/>
      <c r="E808" s="39"/>
      <c r="F808" s="39"/>
      <c r="G808" s="39"/>
      <c r="H808" s="39"/>
      <c r="I808" s="39"/>
      <c r="J808" s="39"/>
      <c r="K808" s="80"/>
      <c r="L808" s="80"/>
      <c r="M808" s="80"/>
      <c r="N808" s="80"/>
      <c r="O808" s="80"/>
      <c r="P808" s="556"/>
      <c r="Q808" s="39"/>
      <c r="R808" s="39"/>
      <c r="S808" s="39"/>
      <c r="T808" s="39"/>
      <c r="U808" s="39"/>
      <c r="V808" s="39"/>
    </row>
    <row r="809" spans="1:22" ht="15.75" customHeight="1">
      <c r="A809" s="39"/>
      <c r="B809" s="39"/>
      <c r="C809" s="39"/>
      <c r="D809" s="39"/>
      <c r="E809" s="39"/>
      <c r="F809" s="39"/>
      <c r="G809" s="39"/>
      <c r="H809" s="39"/>
      <c r="I809" s="39"/>
      <c r="J809" s="39"/>
      <c r="K809" s="80"/>
      <c r="L809" s="80"/>
      <c r="M809" s="80"/>
      <c r="N809" s="80"/>
      <c r="O809" s="80"/>
      <c r="P809" s="556"/>
      <c r="Q809" s="39"/>
      <c r="R809" s="39"/>
      <c r="S809" s="39"/>
      <c r="T809" s="39"/>
      <c r="U809" s="39"/>
      <c r="V809" s="39"/>
    </row>
    <row r="810" spans="1:22" ht="15.75" customHeight="1">
      <c r="A810" s="39"/>
      <c r="B810" s="39"/>
      <c r="C810" s="39"/>
      <c r="D810" s="39"/>
      <c r="E810" s="39"/>
      <c r="F810" s="39"/>
      <c r="G810" s="39"/>
      <c r="H810" s="39"/>
      <c r="I810" s="39"/>
      <c r="J810" s="39"/>
      <c r="K810" s="80"/>
      <c r="L810" s="80"/>
      <c r="M810" s="80"/>
      <c r="N810" s="80"/>
      <c r="O810" s="80"/>
      <c r="P810" s="556"/>
      <c r="Q810" s="39"/>
      <c r="R810" s="39"/>
      <c r="S810" s="39"/>
      <c r="T810" s="39"/>
      <c r="U810" s="39"/>
      <c r="V810" s="39"/>
    </row>
    <row r="811" spans="1:22" ht="15.75" customHeight="1">
      <c r="A811" s="39"/>
      <c r="B811" s="39"/>
      <c r="C811" s="39"/>
      <c r="D811" s="39"/>
      <c r="E811" s="39"/>
      <c r="F811" s="39"/>
      <c r="G811" s="39"/>
      <c r="H811" s="39"/>
      <c r="I811" s="39"/>
      <c r="J811" s="39"/>
      <c r="K811" s="80"/>
      <c r="L811" s="80"/>
      <c r="M811" s="80"/>
      <c r="N811" s="80"/>
      <c r="O811" s="80"/>
      <c r="P811" s="556"/>
      <c r="Q811" s="39"/>
      <c r="R811" s="39"/>
      <c r="S811" s="39"/>
      <c r="T811" s="39"/>
      <c r="U811" s="39"/>
      <c r="V811" s="39"/>
    </row>
    <row r="812" spans="1:22" ht="15.75" customHeight="1">
      <c r="A812" s="39"/>
      <c r="B812" s="39"/>
      <c r="C812" s="39"/>
      <c r="D812" s="39"/>
      <c r="E812" s="39"/>
      <c r="F812" s="39"/>
      <c r="G812" s="39"/>
      <c r="H812" s="39"/>
      <c r="I812" s="39"/>
      <c r="J812" s="39"/>
      <c r="K812" s="80"/>
      <c r="L812" s="80"/>
      <c r="M812" s="80"/>
      <c r="N812" s="80"/>
      <c r="O812" s="80"/>
      <c r="P812" s="556"/>
      <c r="Q812" s="39"/>
      <c r="R812" s="39"/>
      <c r="S812" s="39"/>
      <c r="T812" s="39"/>
      <c r="U812" s="39"/>
      <c r="V812" s="39"/>
    </row>
    <row r="813" spans="1:22" ht="15.75" customHeight="1">
      <c r="A813" s="39"/>
      <c r="B813" s="39"/>
      <c r="C813" s="39"/>
      <c r="D813" s="39"/>
      <c r="E813" s="39"/>
      <c r="F813" s="39"/>
      <c r="G813" s="39"/>
      <c r="H813" s="39"/>
      <c r="I813" s="39"/>
      <c r="J813" s="39"/>
      <c r="K813" s="80"/>
      <c r="L813" s="80"/>
      <c r="M813" s="80"/>
      <c r="N813" s="80"/>
      <c r="O813" s="80"/>
      <c r="P813" s="556"/>
      <c r="Q813" s="39"/>
      <c r="R813" s="39"/>
      <c r="S813" s="39"/>
      <c r="T813" s="39"/>
      <c r="U813" s="39"/>
      <c r="V813" s="39"/>
    </row>
    <row r="814" spans="1:22" ht="15.75" customHeight="1">
      <c r="A814" s="39"/>
      <c r="B814" s="39"/>
      <c r="C814" s="39"/>
      <c r="D814" s="39"/>
      <c r="E814" s="39"/>
      <c r="F814" s="39"/>
      <c r="G814" s="39"/>
      <c r="H814" s="39"/>
      <c r="I814" s="39"/>
      <c r="J814" s="39"/>
      <c r="K814" s="80"/>
      <c r="L814" s="80"/>
      <c r="M814" s="80"/>
      <c r="N814" s="80"/>
      <c r="O814" s="80"/>
      <c r="P814" s="556"/>
      <c r="Q814" s="39"/>
      <c r="R814" s="39"/>
      <c r="S814" s="39"/>
      <c r="T814" s="39"/>
      <c r="U814" s="39"/>
      <c r="V814" s="39"/>
    </row>
    <row r="815" spans="1:22" ht="15.75" customHeight="1">
      <c r="A815" s="39"/>
      <c r="B815" s="39"/>
      <c r="C815" s="39"/>
      <c r="D815" s="39"/>
      <c r="E815" s="39"/>
      <c r="F815" s="39"/>
      <c r="G815" s="39"/>
      <c r="H815" s="39"/>
      <c r="I815" s="39"/>
      <c r="J815" s="39"/>
      <c r="K815" s="80"/>
      <c r="L815" s="80"/>
      <c r="M815" s="80"/>
      <c r="N815" s="80"/>
      <c r="O815" s="80"/>
      <c r="P815" s="556"/>
      <c r="Q815" s="39"/>
      <c r="R815" s="39"/>
      <c r="S815" s="39"/>
      <c r="T815" s="39"/>
      <c r="U815" s="39"/>
      <c r="V815" s="39"/>
    </row>
    <row r="816" spans="1:22" ht="15.75" customHeight="1">
      <c r="A816" s="39"/>
      <c r="B816" s="39"/>
      <c r="C816" s="39"/>
      <c r="D816" s="39"/>
      <c r="E816" s="39"/>
      <c r="F816" s="39"/>
      <c r="G816" s="39"/>
      <c r="H816" s="39"/>
      <c r="I816" s="39"/>
      <c r="J816" s="39"/>
      <c r="K816" s="80"/>
      <c r="L816" s="80"/>
      <c r="M816" s="80"/>
      <c r="N816" s="80"/>
      <c r="O816" s="80"/>
      <c r="P816" s="556"/>
      <c r="Q816" s="39"/>
      <c r="R816" s="39"/>
      <c r="S816" s="39"/>
      <c r="T816" s="39"/>
      <c r="U816" s="39"/>
      <c r="V816" s="39"/>
    </row>
    <row r="817" spans="1:22" ht="15.75" customHeight="1">
      <c r="A817" s="39"/>
      <c r="B817" s="39"/>
      <c r="C817" s="39"/>
      <c r="D817" s="39"/>
      <c r="E817" s="39"/>
      <c r="F817" s="39"/>
      <c r="G817" s="39"/>
      <c r="H817" s="39"/>
      <c r="I817" s="39"/>
      <c r="J817" s="39"/>
      <c r="K817" s="80"/>
      <c r="L817" s="80"/>
      <c r="M817" s="80"/>
      <c r="N817" s="80"/>
      <c r="O817" s="80"/>
      <c r="P817" s="556"/>
      <c r="Q817" s="39"/>
      <c r="R817" s="39"/>
      <c r="S817" s="39"/>
      <c r="T817" s="39"/>
      <c r="U817" s="39"/>
      <c r="V817" s="39"/>
    </row>
    <row r="818" spans="1:22" ht="15.75" customHeight="1">
      <c r="A818" s="39"/>
      <c r="B818" s="39"/>
      <c r="C818" s="39"/>
      <c r="D818" s="39"/>
      <c r="E818" s="39"/>
      <c r="F818" s="39"/>
      <c r="G818" s="39"/>
      <c r="H818" s="39"/>
      <c r="I818" s="39"/>
      <c r="J818" s="39"/>
      <c r="K818" s="80"/>
      <c r="L818" s="80"/>
      <c r="M818" s="80"/>
      <c r="N818" s="80"/>
      <c r="O818" s="80"/>
      <c r="P818" s="556"/>
      <c r="Q818" s="39"/>
      <c r="R818" s="39"/>
      <c r="S818" s="39"/>
      <c r="T818" s="39"/>
      <c r="U818" s="39"/>
      <c r="V818" s="39"/>
    </row>
    <row r="819" spans="1:22" ht="15.75" customHeight="1">
      <c r="A819" s="39"/>
      <c r="B819" s="39"/>
      <c r="C819" s="39"/>
      <c r="D819" s="39"/>
      <c r="E819" s="39"/>
      <c r="F819" s="39"/>
      <c r="G819" s="39"/>
      <c r="H819" s="39"/>
      <c r="I819" s="39"/>
      <c r="J819" s="39"/>
      <c r="K819" s="80"/>
      <c r="L819" s="80"/>
      <c r="M819" s="80"/>
      <c r="N819" s="80"/>
      <c r="O819" s="80"/>
      <c r="P819" s="556"/>
      <c r="Q819" s="39"/>
      <c r="R819" s="39"/>
      <c r="S819" s="39"/>
      <c r="T819" s="39"/>
      <c r="U819" s="39"/>
      <c r="V819" s="39"/>
    </row>
    <row r="820" spans="1:22" ht="15.75" customHeight="1">
      <c r="A820" s="39"/>
      <c r="B820" s="39"/>
      <c r="C820" s="39"/>
      <c r="D820" s="39"/>
      <c r="E820" s="39"/>
      <c r="F820" s="39"/>
      <c r="G820" s="39"/>
      <c r="H820" s="39"/>
      <c r="I820" s="39"/>
      <c r="J820" s="39"/>
      <c r="K820" s="80"/>
      <c r="L820" s="80"/>
      <c r="M820" s="80"/>
      <c r="N820" s="80"/>
      <c r="O820" s="80"/>
      <c r="P820" s="556"/>
      <c r="Q820" s="39"/>
      <c r="R820" s="39"/>
      <c r="S820" s="39"/>
      <c r="T820" s="39"/>
      <c r="U820" s="39"/>
      <c r="V820" s="39"/>
    </row>
    <row r="821" spans="1:22" ht="15.75" customHeight="1">
      <c r="A821" s="39"/>
      <c r="B821" s="39"/>
      <c r="C821" s="39"/>
      <c r="D821" s="39"/>
      <c r="E821" s="39"/>
      <c r="F821" s="39"/>
      <c r="G821" s="39"/>
      <c r="H821" s="39"/>
      <c r="I821" s="39"/>
      <c r="J821" s="39"/>
      <c r="K821" s="80"/>
      <c r="L821" s="80"/>
      <c r="M821" s="80"/>
      <c r="N821" s="80"/>
      <c r="O821" s="80"/>
      <c r="P821" s="556"/>
      <c r="Q821" s="39"/>
      <c r="R821" s="39"/>
      <c r="S821" s="39"/>
      <c r="T821" s="39"/>
      <c r="U821" s="39"/>
      <c r="V821" s="39"/>
    </row>
    <row r="822" spans="1:22" ht="15.75" customHeight="1">
      <c r="A822" s="39"/>
      <c r="B822" s="39"/>
      <c r="C822" s="39"/>
      <c r="D822" s="39"/>
      <c r="E822" s="39"/>
      <c r="F822" s="39"/>
      <c r="G822" s="39"/>
      <c r="H822" s="39"/>
      <c r="I822" s="39"/>
      <c r="J822" s="39"/>
      <c r="K822" s="80"/>
      <c r="L822" s="80"/>
      <c r="M822" s="80"/>
      <c r="N822" s="80"/>
      <c r="O822" s="80"/>
      <c r="P822" s="556"/>
      <c r="Q822" s="39"/>
      <c r="R822" s="39"/>
      <c r="S822" s="39"/>
      <c r="T822" s="39"/>
      <c r="U822" s="39"/>
      <c r="V822" s="39"/>
    </row>
    <row r="823" spans="1:22" ht="15.75" customHeight="1">
      <c r="A823" s="39"/>
      <c r="B823" s="39"/>
      <c r="C823" s="39"/>
      <c r="D823" s="39"/>
      <c r="E823" s="39"/>
      <c r="F823" s="39"/>
      <c r="G823" s="39"/>
      <c r="H823" s="39"/>
      <c r="I823" s="39"/>
      <c r="J823" s="39"/>
      <c r="K823" s="80"/>
      <c r="L823" s="80"/>
      <c r="M823" s="80"/>
      <c r="N823" s="80"/>
      <c r="O823" s="80"/>
      <c r="P823" s="556"/>
      <c r="Q823" s="39"/>
      <c r="R823" s="39"/>
      <c r="S823" s="39"/>
      <c r="T823" s="39"/>
      <c r="U823" s="39"/>
      <c r="V823" s="39"/>
    </row>
    <row r="824" spans="1:22" ht="15.75" customHeight="1">
      <c r="A824" s="39"/>
      <c r="B824" s="39"/>
      <c r="C824" s="39"/>
      <c r="D824" s="39"/>
      <c r="E824" s="39"/>
      <c r="F824" s="39"/>
      <c r="G824" s="39"/>
      <c r="H824" s="39"/>
      <c r="I824" s="39"/>
      <c r="J824" s="39"/>
      <c r="K824" s="80"/>
      <c r="L824" s="80"/>
      <c r="M824" s="80"/>
      <c r="N824" s="80"/>
      <c r="O824" s="80"/>
      <c r="P824" s="556"/>
      <c r="Q824" s="39"/>
      <c r="R824" s="39"/>
      <c r="S824" s="39"/>
      <c r="T824" s="39"/>
      <c r="U824" s="39"/>
      <c r="V824" s="39"/>
    </row>
    <row r="825" spans="1:22" ht="15.75" customHeight="1">
      <c r="A825" s="39"/>
      <c r="B825" s="39"/>
      <c r="C825" s="39"/>
      <c r="D825" s="39"/>
      <c r="E825" s="39"/>
      <c r="F825" s="39"/>
      <c r="G825" s="39"/>
      <c r="H825" s="39"/>
      <c r="I825" s="39"/>
      <c r="J825" s="39"/>
      <c r="K825" s="80"/>
      <c r="L825" s="80"/>
      <c r="M825" s="80"/>
      <c r="N825" s="80"/>
      <c r="O825" s="80"/>
      <c r="P825" s="556"/>
      <c r="Q825" s="39"/>
      <c r="R825" s="39"/>
      <c r="S825" s="39"/>
      <c r="T825" s="39"/>
      <c r="U825" s="39"/>
      <c r="V825" s="39"/>
    </row>
    <row r="826" spans="1:22" ht="15.75" customHeight="1">
      <c r="A826" s="39"/>
      <c r="B826" s="39"/>
      <c r="C826" s="39"/>
      <c r="D826" s="39"/>
      <c r="E826" s="39"/>
      <c r="F826" s="39"/>
      <c r="G826" s="39"/>
      <c r="H826" s="39"/>
      <c r="I826" s="39"/>
      <c r="J826" s="39"/>
      <c r="K826" s="80"/>
      <c r="L826" s="80"/>
      <c r="M826" s="80"/>
      <c r="N826" s="80"/>
      <c r="O826" s="80"/>
      <c r="P826" s="556"/>
      <c r="Q826" s="39"/>
      <c r="R826" s="39"/>
      <c r="S826" s="39"/>
      <c r="T826" s="39"/>
      <c r="U826" s="39"/>
      <c r="V826" s="39"/>
    </row>
    <row r="827" spans="1:22" ht="15.75" customHeight="1">
      <c r="A827" s="39"/>
      <c r="B827" s="39"/>
      <c r="C827" s="39"/>
      <c r="D827" s="39"/>
      <c r="E827" s="39"/>
      <c r="F827" s="39"/>
      <c r="G827" s="39"/>
      <c r="H827" s="39"/>
      <c r="I827" s="39"/>
      <c r="J827" s="39"/>
      <c r="K827" s="80"/>
      <c r="L827" s="80"/>
      <c r="M827" s="80"/>
      <c r="N827" s="80"/>
      <c r="O827" s="80"/>
      <c r="P827" s="556"/>
      <c r="Q827" s="39"/>
      <c r="R827" s="39"/>
      <c r="S827" s="39"/>
      <c r="T827" s="39"/>
      <c r="U827" s="39"/>
      <c r="V827" s="39"/>
    </row>
    <row r="828" spans="1:22" ht="15.75" customHeight="1">
      <c r="A828" s="39"/>
      <c r="B828" s="39"/>
      <c r="C828" s="39"/>
      <c r="D828" s="39"/>
      <c r="E828" s="39"/>
      <c r="F828" s="39"/>
      <c r="G828" s="39"/>
      <c r="H828" s="39"/>
      <c r="I828" s="39"/>
      <c r="J828" s="39"/>
      <c r="K828" s="80"/>
      <c r="L828" s="80"/>
      <c r="M828" s="80"/>
      <c r="N828" s="80"/>
      <c r="O828" s="80"/>
      <c r="P828" s="556"/>
      <c r="Q828" s="39"/>
      <c r="R828" s="39"/>
      <c r="S828" s="39"/>
      <c r="T828" s="39"/>
      <c r="U828" s="39"/>
      <c r="V828" s="39"/>
    </row>
    <row r="829" spans="1:22" ht="15.75" customHeight="1">
      <c r="A829" s="39"/>
      <c r="B829" s="39"/>
      <c r="C829" s="39"/>
      <c r="D829" s="39"/>
      <c r="E829" s="39"/>
      <c r="F829" s="39"/>
      <c r="G829" s="39"/>
      <c r="H829" s="39"/>
      <c r="I829" s="39"/>
      <c r="J829" s="39"/>
      <c r="K829" s="80"/>
      <c r="L829" s="80"/>
      <c r="M829" s="80"/>
      <c r="N829" s="80"/>
      <c r="O829" s="80"/>
      <c r="P829" s="556"/>
      <c r="Q829" s="39"/>
      <c r="R829" s="39"/>
      <c r="S829" s="39"/>
      <c r="T829" s="39"/>
      <c r="U829" s="39"/>
      <c r="V829" s="39"/>
    </row>
    <row r="830" spans="1:22" ht="15.75" customHeight="1">
      <c r="A830" s="39"/>
      <c r="B830" s="39"/>
      <c r="C830" s="39"/>
      <c r="D830" s="39"/>
      <c r="E830" s="39"/>
      <c r="F830" s="39"/>
      <c r="G830" s="39"/>
      <c r="H830" s="39"/>
      <c r="I830" s="39"/>
      <c r="J830" s="39"/>
      <c r="K830" s="80"/>
      <c r="L830" s="80"/>
      <c r="M830" s="80"/>
      <c r="N830" s="80"/>
      <c r="O830" s="80"/>
      <c r="P830" s="556"/>
      <c r="Q830" s="39"/>
      <c r="R830" s="39"/>
      <c r="S830" s="39"/>
      <c r="T830" s="39"/>
      <c r="U830" s="39"/>
      <c r="V830" s="39"/>
    </row>
    <row r="831" spans="1:22" ht="15.75" customHeight="1">
      <c r="A831" s="39"/>
      <c r="B831" s="39"/>
      <c r="C831" s="39"/>
      <c r="D831" s="39"/>
      <c r="E831" s="39"/>
      <c r="F831" s="39"/>
      <c r="G831" s="39"/>
      <c r="H831" s="39"/>
      <c r="I831" s="39"/>
      <c r="J831" s="39"/>
      <c r="K831" s="80"/>
      <c r="L831" s="80"/>
      <c r="M831" s="80"/>
      <c r="N831" s="80"/>
      <c r="O831" s="80"/>
      <c r="P831" s="556"/>
      <c r="Q831" s="39"/>
      <c r="R831" s="39"/>
      <c r="S831" s="39"/>
      <c r="T831" s="39"/>
      <c r="U831" s="39"/>
      <c r="V831" s="39"/>
    </row>
    <row r="832" spans="1:22" ht="15.75" customHeight="1">
      <c r="A832" s="39"/>
      <c r="B832" s="39"/>
      <c r="C832" s="39"/>
      <c r="D832" s="39"/>
      <c r="E832" s="39"/>
      <c r="F832" s="39"/>
      <c r="G832" s="39"/>
      <c r="H832" s="39"/>
      <c r="I832" s="39"/>
      <c r="J832" s="39"/>
      <c r="K832" s="80"/>
      <c r="L832" s="80"/>
      <c r="M832" s="80"/>
      <c r="N832" s="80"/>
      <c r="O832" s="80"/>
      <c r="P832" s="556"/>
      <c r="Q832" s="39"/>
      <c r="R832" s="39"/>
      <c r="S832" s="39"/>
      <c r="T832" s="39"/>
      <c r="U832" s="39"/>
      <c r="V832" s="39"/>
    </row>
    <row r="833" spans="1:22" ht="15.75" customHeight="1">
      <c r="A833" s="39"/>
      <c r="B833" s="39"/>
      <c r="C833" s="39"/>
      <c r="D833" s="39"/>
      <c r="E833" s="39"/>
      <c r="F833" s="39"/>
      <c r="G833" s="39"/>
      <c r="H833" s="39"/>
      <c r="I833" s="39"/>
      <c r="J833" s="39"/>
      <c r="K833" s="80"/>
      <c r="L833" s="80"/>
      <c r="M833" s="80"/>
      <c r="N833" s="80"/>
      <c r="O833" s="80"/>
      <c r="P833" s="556"/>
      <c r="Q833" s="39"/>
      <c r="R833" s="39"/>
      <c r="S833" s="39"/>
      <c r="T833" s="39"/>
      <c r="U833" s="39"/>
      <c r="V833" s="39"/>
    </row>
    <row r="834" spans="1:22" ht="15.75" customHeight="1">
      <c r="A834" s="39"/>
      <c r="B834" s="39"/>
      <c r="C834" s="39"/>
      <c r="D834" s="39"/>
      <c r="E834" s="39"/>
      <c r="F834" s="39"/>
      <c r="G834" s="39"/>
      <c r="H834" s="39"/>
      <c r="I834" s="39"/>
      <c r="J834" s="39"/>
      <c r="K834" s="80"/>
      <c r="L834" s="80"/>
      <c r="M834" s="80"/>
      <c r="N834" s="80"/>
      <c r="O834" s="80"/>
      <c r="P834" s="556"/>
      <c r="Q834" s="39"/>
      <c r="R834" s="39"/>
      <c r="S834" s="39"/>
      <c r="T834" s="39"/>
      <c r="U834" s="39"/>
      <c r="V834" s="39"/>
    </row>
    <row r="835" spans="1:22" ht="15.75" customHeight="1">
      <c r="A835" s="39"/>
      <c r="B835" s="39"/>
      <c r="C835" s="39"/>
      <c r="D835" s="39"/>
      <c r="E835" s="39"/>
      <c r="F835" s="39"/>
      <c r="G835" s="39"/>
      <c r="H835" s="39"/>
      <c r="I835" s="39"/>
      <c r="J835" s="39"/>
      <c r="K835" s="80"/>
      <c r="L835" s="80"/>
      <c r="M835" s="80"/>
      <c r="N835" s="80"/>
      <c r="O835" s="80"/>
      <c r="P835" s="556"/>
      <c r="Q835" s="39"/>
      <c r="R835" s="39"/>
      <c r="S835" s="39"/>
      <c r="T835" s="39"/>
      <c r="U835" s="39"/>
      <c r="V835" s="39"/>
    </row>
    <row r="836" spans="1:22" ht="15.75" customHeight="1">
      <c r="A836" s="39"/>
      <c r="B836" s="39"/>
      <c r="C836" s="39"/>
      <c r="D836" s="39"/>
      <c r="E836" s="39"/>
      <c r="F836" s="39"/>
      <c r="G836" s="39"/>
      <c r="H836" s="39"/>
      <c r="I836" s="39"/>
      <c r="J836" s="39"/>
      <c r="K836" s="80"/>
      <c r="L836" s="80"/>
      <c r="M836" s="80"/>
      <c r="N836" s="80"/>
      <c r="O836" s="80"/>
      <c r="P836" s="556"/>
      <c r="Q836" s="39"/>
      <c r="R836" s="39"/>
      <c r="S836" s="39"/>
      <c r="T836" s="39"/>
      <c r="U836" s="39"/>
      <c r="V836" s="39"/>
    </row>
    <row r="837" spans="1:22" ht="15.75" customHeight="1">
      <c r="A837" s="39"/>
      <c r="B837" s="39"/>
      <c r="C837" s="39"/>
      <c r="D837" s="39"/>
      <c r="E837" s="39"/>
      <c r="F837" s="39"/>
      <c r="G837" s="39"/>
      <c r="H837" s="39"/>
      <c r="I837" s="39"/>
      <c r="J837" s="39"/>
      <c r="K837" s="80"/>
      <c r="L837" s="80"/>
      <c r="M837" s="80"/>
      <c r="N837" s="80"/>
      <c r="O837" s="80"/>
      <c r="P837" s="556"/>
      <c r="Q837" s="39"/>
      <c r="R837" s="39"/>
      <c r="S837" s="39"/>
      <c r="T837" s="39"/>
      <c r="U837" s="39"/>
      <c r="V837" s="39"/>
    </row>
    <row r="838" spans="1:22" ht="15.75" customHeight="1">
      <c r="A838" s="39"/>
      <c r="B838" s="39"/>
      <c r="C838" s="39"/>
      <c r="D838" s="39"/>
      <c r="E838" s="39"/>
      <c r="F838" s="39"/>
      <c r="G838" s="39"/>
      <c r="H838" s="39"/>
      <c r="I838" s="39"/>
      <c r="J838" s="39"/>
      <c r="K838" s="80"/>
      <c r="L838" s="80"/>
      <c r="M838" s="80"/>
      <c r="N838" s="80"/>
      <c r="O838" s="80"/>
      <c r="P838" s="556"/>
      <c r="Q838" s="39"/>
      <c r="R838" s="39"/>
      <c r="S838" s="39"/>
      <c r="T838" s="39"/>
      <c r="U838" s="39"/>
      <c r="V838" s="39"/>
    </row>
    <row r="839" spans="1:22" ht="15.75" customHeight="1">
      <c r="A839" s="39"/>
      <c r="B839" s="39"/>
      <c r="C839" s="39"/>
      <c r="D839" s="39"/>
      <c r="E839" s="39"/>
      <c r="F839" s="39"/>
      <c r="G839" s="39"/>
      <c r="H839" s="39"/>
      <c r="I839" s="39"/>
      <c r="J839" s="39"/>
      <c r="K839" s="80"/>
      <c r="L839" s="80"/>
      <c r="M839" s="80"/>
      <c r="N839" s="80"/>
      <c r="O839" s="80"/>
      <c r="P839" s="556"/>
      <c r="Q839" s="39"/>
      <c r="R839" s="39"/>
      <c r="S839" s="39"/>
      <c r="T839" s="39"/>
      <c r="U839" s="39"/>
      <c r="V839" s="39"/>
    </row>
    <row r="840" spans="1:22" ht="15.75" customHeight="1">
      <c r="A840" s="39"/>
      <c r="B840" s="39"/>
      <c r="C840" s="39"/>
      <c r="D840" s="39"/>
      <c r="E840" s="39"/>
      <c r="F840" s="39"/>
      <c r="G840" s="39"/>
      <c r="H840" s="39"/>
      <c r="I840" s="39"/>
      <c r="J840" s="39"/>
      <c r="K840" s="80"/>
      <c r="L840" s="80"/>
      <c r="M840" s="80"/>
      <c r="N840" s="80"/>
      <c r="O840" s="80"/>
      <c r="P840" s="556"/>
      <c r="Q840" s="39"/>
      <c r="R840" s="39"/>
      <c r="S840" s="39"/>
      <c r="T840" s="39"/>
      <c r="U840" s="39"/>
      <c r="V840" s="39"/>
    </row>
    <row r="841" spans="1:22" ht="15.75" customHeight="1">
      <c r="A841" s="39"/>
      <c r="B841" s="39"/>
      <c r="C841" s="39"/>
      <c r="D841" s="39"/>
      <c r="E841" s="39"/>
      <c r="F841" s="39"/>
      <c r="G841" s="39"/>
      <c r="H841" s="39"/>
      <c r="I841" s="39"/>
      <c r="J841" s="39"/>
      <c r="K841" s="80"/>
      <c r="L841" s="80"/>
      <c r="M841" s="80"/>
      <c r="N841" s="80"/>
      <c r="O841" s="80"/>
      <c r="P841" s="556"/>
      <c r="Q841" s="39"/>
      <c r="R841" s="39"/>
      <c r="S841" s="39"/>
      <c r="T841" s="39"/>
      <c r="U841" s="39"/>
      <c r="V841" s="39"/>
    </row>
    <row r="842" spans="1:22" ht="15.75" customHeight="1">
      <c r="A842" s="39"/>
      <c r="B842" s="39"/>
      <c r="C842" s="39"/>
      <c r="D842" s="39"/>
      <c r="E842" s="39"/>
      <c r="F842" s="39"/>
      <c r="G842" s="39"/>
      <c r="H842" s="39"/>
      <c r="I842" s="39"/>
      <c r="J842" s="39"/>
      <c r="K842" s="80"/>
      <c r="L842" s="80"/>
      <c r="M842" s="80"/>
      <c r="N842" s="80"/>
      <c r="O842" s="80"/>
      <c r="P842" s="556"/>
      <c r="Q842" s="39"/>
      <c r="R842" s="39"/>
      <c r="S842" s="39"/>
      <c r="T842" s="39"/>
      <c r="U842" s="39"/>
      <c r="V842" s="39"/>
    </row>
    <row r="843" spans="1:22" ht="15.75" customHeight="1">
      <c r="A843" s="39"/>
      <c r="B843" s="39"/>
      <c r="C843" s="39"/>
      <c r="D843" s="39"/>
      <c r="E843" s="39"/>
      <c r="F843" s="39"/>
      <c r="G843" s="39"/>
      <c r="H843" s="39"/>
      <c r="I843" s="39"/>
      <c r="J843" s="39"/>
      <c r="K843" s="80"/>
      <c r="L843" s="80"/>
      <c r="M843" s="80"/>
      <c r="N843" s="80"/>
      <c r="O843" s="80"/>
      <c r="P843" s="556"/>
      <c r="Q843" s="39"/>
      <c r="R843" s="39"/>
      <c r="S843" s="39"/>
      <c r="T843" s="39"/>
      <c r="U843" s="39"/>
      <c r="V843" s="39"/>
    </row>
    <row r="844" spans="1:22" ht="15.75" customHeight="1">
      <c r="A844" s="39"/>
      <c r="B844" s="39"/>
      <c r="C844" s="39"/>
      <c r="D844" s="39"/>
      <c r="E844" s="39"/>
      <c r="F844" s="39"/>
      <c r="G844" s="39"/>
      <c r="H844" s="39"/>
      <c r="I844" s="39"/>
      <c r="J844" s="39"/>
      <c r="K844" s="80"/>
      <c r="L844" s="80"/>
      <c r="M844" s="80"/>
      <c r="N844" s="80"/>
      <c r="O844" s="80"/>
      <c r="P844" s="556"/>
      <c r="Q844" s="39"/>
      <c r="R844" s="39"/>
      <c r="S844" s="39"/>
      <c r="T844" s="39"/>
      <c r="U844" s="39"/>
      <c r="V844" s="39"/>
    </row>
    <row r="845" spans="1:22" ht="15.75" customHeight="1">
      <c r="A845" s="39"/>
      <c r="B845" s="39"/>
      <c r="C845" s="39"/>
      <c r="D845" s="39"/>
      <c r="E845" s="39"/>
      <c r="F845" s="39"/>
      <c r="G845" s="39"/>
      <c r="H845" s="39"/>
      <c r="I845" s="39"/>
      <c r="J845" s="39"/>
      <c r="K845" s="80"/>
      <c r="L845" s="80"/>
      <c r="M845" s="80"/>
      <c r="N845" s="80"/>
      <c r="O845" s="80"/>
      <c r="P845" s="556"/>
      <c r="Q845" s="39"/>
      <c r="R845" s="39"/>
      <c r="S845" s="39"/>
      <c r="T845" s="39"/>
      <c r="U845" s="39"/>
      <c r="V845" s="39"/>
    </row>
    <row r="846" spans="1:22" ht="15.75" customHeight="1">
      <c r="A846" s="39"/>
      <c r="B846" s="39"/>
      <c r="C846" s="39"/>
      <c r="D846" s="39"/>
      <c r="E846" s="39"/>
      <c r="F846" s="39"/>
      <c r="G846" s="39"/>
      <c r="H846" s="39"/>
      <c r="I846" s="39"/>
      <c r="J846" s="39"/>
      <c r="K846" s="80"/>
      <c r="L846" s="80"/>
      <c r="M846" s="80"/>
      <c r="N846" s="80"/>
      <c r="O846" s="80"/>
      <c r="P846" s="556"/>
      <c r="Q846" s="39"/>
      <c r="R846" s="39"/>
      <c r="S846" s="39"/>
      <c r="T846" s="39"/>
      <c r="U846" s="39"/>
      <c r="V846" s="39"/>
    </row>
    <row r="847" spans="1:22" ht="15.75" customHeight="1">
      <c r="A847" s="39"/>
      <c r="B847" s="39"/>
      <c r="C847" s="39"/>
      <c r="D847" s="39"/>
      <c r="E847" s="39"/>
      <c r="F847" s="39"/>
      <c r="G847" s="39"/>
      <c r="H847" s="39"/>
      <c r="I847" s="39"/>
      <c r="J847" s="39"/>
      <c r="K847" s="80"/>
      <c r="L847" s="80"/>
      <c r="M847" s="80"/>
      <c r="N847" s="80"/>
      <c r="O847" s="80"/>
      <c r="P847" s="556"/>
      <c r="Q847" s="39"/>
      <c r="R847" s="39"/>
      <c r="S847" s="39"/>
      <c r="T847" s="39"/>
      <c r="U847" s="39"/>
      <c r="V847" s="39"/>
    </row>
    <row r="848" spans="1:22" ht="15.75" customHeight="1">
      <c r="A848" s="39"/>
      <c r="B848" s="39"/>
      <c r="C848" s="39"/>
      <c r="D848" s="39"/>
      <c r="E848" s="39"/>
      <c r="F848" s="39"/>
      <c r="G848" s="39"/>
      <c r="H848" s="39"/>
      <c r="I848" s="39"/>
      <c r="J848" s="39"/>
      <c r="K848" s="80"/>
      <c r="L848" s="80"/>
      <c r="M848" s="80"/>
      <c r="N848" s="80"/>
      <c r="O848" s="80"/>
      <c r="P848" s="556"/>
      <c r="Q848" s="39"/>
      <c r="R848" s="39"/>
      <c r="S848" s="39"/>
      <c r="T848" s="39"/>
      <c r="U848" s="39"/>
      <c r="V848" s="39"/>
    </row>
    <row r="849" spans="1:22" ht="15.75" customHeight="1">
      <c r="A849" s="39"/>
      <c r="B849" s="39"/>
      <c r="C849" s="39"/>
      <c r="D849" s="39"/>
      <c r="E849" s="39"/>
      <c r="F849" s="39"/>
      <c r="G849" s="39"/>
      <c r="H849" s="39"/>
      <c r="I849" s="39"/>
      <c r="J849" s="39"/>
      <c r="K849" s="80"/>
      <c r="L849" s="80"/>
      <c r="M849" s="80"/>
      <c r="N849" s="80"/>
      <c r="O849" s="80"/>
      <c r="P849" s="556"/>
      <c r="Q849" s="39"/>
      <c r="R849" s="39"/>
      <c r="S849" s="39"/>
      <c r="T849" s="39"/>
      <c r="U849" s="39"/>
      <c r="V849" s="39"/>
    </row>
    <row r="850" spans="1:22" ht="15.75" customHeight="1">
      <c r="A850" s="39"/>
      <c r="B850" s="39"/>
      <c r="C850" s="39"/>
      <c r="D850" s="39"/>
      <c r="E850" s="39"/>
      <c r="F850" s="39"/>
      <c r="G850" s="39"/>
      <c r="H850" s="39"/>
      <c r="I850" s="39"/>
      <c r="J850" s="39"/>
      <c r="K850" s="80"/>
      <c r="L850" s="80"/>
      <c r="M850" s="80"/>
      <c r="N850" s="80"/>
      <c r="O850" s="80"/>
      <c r="P850" s="556"/>
      <c r="Q850" s="39"/>
      <c r="R850" s="39"/>
      <c r="S850" s="39"/>
      <c r="T850" s="39"/>
      <c r="U850" s="39"/>
      <c r="V850" s="39"/>
    </row>
    <row r="851" spans="1:22" ht="15.75" customHeight="1">
      <c r="A851" s="39"/>
      <c r="B851" s="39"/>
      <c r="C851" s="39"/>
      <c r="D851" s="39"/>
      <c r="E851" s="39"/>
      <c r="F851" s="39"/>
      <c r="G851" s="39"/>
      <c r="H851" s="39"/>
      <c r="I851" s="39"/>
      <c r="J851" s="39"/>
      <c r="K851" s="80"/>
      <c r="L851" s="80"/>
      <c r="M851" s="80"/>
      <c r="N851" s="80"/>
      <c r="O851" s="80"/>
      <c r="P851" s="556"/>
      <c r="Q851" s="39"/>
      <c r="R851" s="39"/>
      <c r="S851" s="39"/>
      <c r="T851" s="39"/>
      <c r="U851" s="39"/>
      <c r="V851" s="39"/>
    </row>
    <row r="852" spans="1:22" ht="15.75" customHeight="1">
      <c r="A852" s="39"/>
      <c r="B852" s="39"/>
      <c r="C852" s="39"/>
      <c r="D852" s="39"/>
      <c r="E852" s="39"/>
      <c r="F852" s="39"/>
      <c r="G852" s="39"/>
      <c r="H852" s="39"/>
      <c r="I852" s="39"/>
      <c r="J852" s="39"/>
      <c r="K852" s="80"/>
      <c r="L852" s="80"/>
      <c r="M852" s="80"/>
      <c r="N852" s="80"/>
      <c r="O852" s="80"/>
      <c r="P852" s="556"/>
      <c r="Q852" s="39"/>
      <c r="R852" s="39"/>
      <c r="S852" s="39"/>
      <c r="T852" s="39"/>
      <c r="U852" s="39"/>
      <c r="V852" s="39"/>
    </row>
    <row r="853" spans="1:22" ht="15.75" customHeight="1">
      <c r="A853" s="39"/>
      <c r="B853" s="39"/>
      <c r="C853" s="39"/>
      <c r="D853" s="39"/>
      <c r="E853" s="39"/>
      <c r="F853" s="39"/>
      <c r="G853" s="39"/>
      <c r="H853" s="39"/>
      <c r="I853" s="39"/>
      <c r="J853" s="39"/>
      <c r="K853" s="80"/>
      <c r="L853" s="80"/>
      <c r="M853" s="80"/>
      <c r="N853" s="80"/>
      <c r="O853" s="80"/>
      <c r="P853" s="556"/>
      <c r="Q853" s="39"/>
      <c r="R853" s="39"/>
      <c r="S853" s="39"/>
      <c r="T853" s="39"/>
      <c r="U853" s="39"/>
      <c r="V853" s="39"/>
    </row>
    <row r="854" spans="1:22" ht="15.75" customHeight="1">
      <c r="A854" s="39"/>
      <c r="B854" s="39"/>
      <c r="C854" s="39"/>
      <c r="D854" s="39"/>
      <c r="E854" s="39"/>
      <c r="F854" s="39"/>
      <c r="G854" s="39"/>
      <c r="H854" s="39"/>
      <c r="I854" s="39"/>
      <c r="J854" s="39"/>
      <c r="K854" s="80"/>
      <c r="L854" s="80"/>
      <c r="M854" s="80"/>
      <c r="N854" s="80"/>
      <c r="O854" s="80"/>
      <c r="P854" s="556"/>
      <c r="Q854" s="39"/>
      <c r="R854" s="39"/>
      <c r="S854" s="39"/>
      <c r="T854" s="39"/>
      <c r="U854" s="39"/>
      <c r="V854" s="39"/>
    </row>
    <row r="855" spans="1:22" ht="15.75" customHeight="1">
      <c r="A855" s="39"/>
      <c r="B855" s="39"/>
      <c r="C855" s="39"/>
      <c r="D855" s="39"/>
      <c r="E855" s="39"/>
      <c r="F855" s="39"/>
      <c r="G855" s="39"/>
      <c r="H855" s="39"/>
      <c r="I855" s="39"/>
      <c r="J855" s="39"/>
      <c r="K855" s="80"/>
      <c r="L855" s="80"/>
      <c r="M855" s="80"/>
      <c r="N855" s="80"/>
      <c r="O855" s="80"/>
      <c r="P855" s="556"/>
      <c r="Q855" s="39"/>
      <c r="R855" s="39"/>
      <c r="S855" s="39"/>
      <c r="T855" s="39"/>
      <c r="U855" s="39"/>
      <c r="V855" s="39"/>
    </row>
    <row r="856" spans="1:22" ht="15.75" customHeight="1">
      <c r="A856" s="39"/>
      <c r="B856" s="39"/>
      <c r="C856" s="39"/>
      <c r="D856" s="39"/>
      <c r="E856" s="39"/>
      <c r="F856" s="39"/>
      <c r="G856" s="39"/>
      <c r="H856" s="39"/>
      <c r="I856" s="39"/>
      <c r="J856" s="39"/>
      <c r="K856" s="80"/>
      <c r="L856" s="80"/>
      <c r="M856" s="80"/>
      <c r="N856" s="80"/>
      <c r="O856" s="80"/>
      <c r="P856" s="556"/>
      <c r="Q856" s="39"/>
      <c r="R856" s="39"/>
      <c r="S856" s="39"/>
      <c r="T856" s="39"/>
      <c r="U856" s="39"/>
      <c r="V856" s="39"/>
    </row>
    <row r="857" spans="1:22" ht="15.75" customHeight="1">
      <c r="A857" s="39"/>
      <c r="B857" s="39"/>
      <c r="C857" s="39"/>
      <c r="D857" s="39"/>
      <c r="E857" s="39"/>
      <c r="F857" s="39"/>
      <c r="G857" s="39"/>
      <c r="H857" s="39"/>
      <c r="I857" s="39"/>
      <c r="J857" s="39"/>
      <c r="K857" s="80"/>
      <c r="L857" s="80"/>
      <c r="M857" s="80"/>
      <c r="N857" s="80"/>
      <c r="O857" s="80"/>
      <c r="P857" s="556"/>
      <c r="Q857" s="39"/>
      <c r="R857" s="39"/>
      <c r="S857" s="39"/>
      <c r="T857" s="39"/>
      <c r="U857" s="39"/>
      <c r="V857" s="39"/>
    </row>
    <row r="858" spans="1:22" ht="15.75" customHeight="1">
      <c r="A858" s="39"/>
      <c r="B858" s="39"/>
      <c r="C858" s="39"/>
      <c r="D858" s="39"/>
      <c r="E858" s="39"/>
      <c r="F858" s="39"/>
      <c r="G858" s="39"/>
      <c r="H858" s="39"/>
      <c r="I858" s="39"/>
      <c r="J858" s="39"/>
      <c r="K858" s="80"/>
      <c r="L858" s="80"/>
      <c r="M858" s="80"/>
      <c r="N858" s="80"/>
      <c r="O858" s="80"/>
      <c r="P858" s="556"/>
      <c r="Q858" s="39"/>
      <c r="R858" s="39"/>
      <c r="S858" s="39"/>
      <c r="T858" s="39"/>
      <c r="U858" s="39"/>
      <c r="V858" s="39"/>
    </row>
    <row r="859" spans="1:22" ht="15.75" customHeight="1">
      <c r="A859" s="39"/>
      <c r="B859" s="39"/>
      <c r="C859" s="39"/>
      <c r="D859" s="39"/>
      <c r="E859" s="39"/>
      <c r="F859" s="39"/>
      <c r="G859" s="39"/>
      <c r="H859" s="39"/>
      <c r="I859" s="39"/>
      <c r="J859" s="39"/>
      <c r="K859" s="80"/>
      <c r="L859" s="80"/>
      <c r="M859" s="80"/>
      <c r="N859" s="80"/>
      <c r="O859" s="80"/>
      <c r="P859" s="556"/>
      <c r="Q859" s="39"/>
      <c r="R859" s="39"/>
      <c r="S859" s="39"/>
      <c r="T859" s="39"/>
      <c r="U859" s="39"/>
      <c r="V859" s="39"/>
    </row>
    <row r="860" spans="1:22" ht="15.75" customHeight="1">
      <c r="A860" s="39"/>
      <c r="B860" s="39"/>
      <c r="C860" s="39"/>
      <c r="D860" s="39"/>
      <c r="E860" s="39"/>
      <c r="F860" s="39"/>
      <c r="G860" s="39"/>
      <c r="H860" s="39"/>
      <c r="I860" s="39"/>
      <c r="J860" s="39"/>
      <c r="K860" s="80"/>
      <c r="L860" s="80"/>
      <c r="M860" s="80"/>
      <c r="N860" s="80"/>
      <c r="O860" s="80"/>
      <c r="P860" s="556"/>
      <c r="Q860" s="39"/>
      <c r="R860" s="39"/>
      <c r="S860" s="39"/>
      <c r="T860" s="39"/>
      <c r="U860" s="39"/>
      <c r="V860" s="39"/>
    </row>
    <row r="861" spans="1:22" ht="15.75" customHeight="1">
      <c r="A861" s="39"/>
      <c r="B861" s="39"/>
      <c r="C861" s="39"/>
      <c r="D861" s="39"/>
      <c r="E861" s="39"/>
      <c r="F861" s="39"/>
      <c r="G861" s="39"/>
      <c r="H861" s="39"/>
      <c r="I861" s="39"/>
      <c r="J861" s="39"/>
      <c r="K861" s="80"/>
      <c r="L861" s="80"/>
      <c r="M861" s="80"/>
      <c r="N861" s="80"/>
      <c r="O861" s="80"/>
      <c r="P861" s="556"/>
      <c r="Q861" s="39"/>
      <c r="R861" s="39"/>
      <c r="S861" s="39"/>
      <c r="T861" s="39"/>
      <c r="U861" s="39"/>
      <c r="V861" s="39"/>
    </row>
    <row r="862" spans="1:22" ht="15.75" customHeight="1">
      <c r="A862" s="39"/>
      <c r="B862" s="39"/>
      <c r="C862" s="39"/>
      <c r="D862" s="39"/>
      <c r="E862" s="39"/>
      <c r="F862" s="39"/>
      <c r="G862" s="39"/>
      <c r="H862" s="39"/>
      <c r="I862" s="39"/>
      <c r="J862" s="39"/>
      <c r="K862" s="80"/>
      <c r="L862" s="80"/>
      <c r="M862" s="80"/>
      <c r="N862" s="80"/>
      <c r="O862" s="80"/>
      <c r="P862" s="556"/>
      <c r="Q862" s="39"/>
      <c r="R862" s="39"/>
      <c r="S862" s="39"/>
      <c r="T862" s="39"/>
      <c r="U862" s="39"/>
      <c r="V862" s="39"/>
    </row>
    <row r="863" spans="1:22" ht="15.75" customHeight="1">
      <c r="A863" s="39"/>
      <c r="B863" s="39"/>
      <c r="C863" s="39"/>
      <c r="D863" s="39"/>
      <c r="E863" s="39"/>
      <c r="F863" s="39"/>
      <c r="G863" s="39"/>
      <c r="H863" s="39"/>
      <c r="I863" s="39"/>
      <c r="J863" s="39"/>
      <c r="K863" s="80"/>
      <c r="L863" s="80"/>
      <c r="M863" s="80"/>
      <c r="N863" s="80"/>
      <c r="O863" s="80"/>
      <c r="P863" s="556"/>
      <c r="Q863" s="39"/>
      <c r="R863" s="39"/>
      <c r="S863" s="39"/>
      <c r="T863" s="39"/>
      <c r="U863" s="39"/>
      <c r="V863" s="39"/>
    </row>
    <row r="864" spans="1:22" ht="15.75" customHeight="1">
      <c r="A864" s="39"/>
      <c r="B864" s="39"/>
      <c r="C864" s="39"/>
      <c r="D864" s="39"/>
      <c r="E864" s="39"/>
      <c r="F864" s="39"/>
      <c r="G864" s="39"/>
      <c r="H864" s="39"/>
      <c r="I864" s="39"/>
      <c r="J864" s="39"/>
      <c r="K864" s="80"/>
      <c r="L864" s="80"/>
      <c r="M864" s="80"/>
      <c r="N864" s="80"/>
      <c r="O864" s="80"/>
      <c r="P864" s="556"/>
      <c r="Q864" s="39"/>
      <c r="R864" s="39"/>
      <c r="S864" s="39"/>
      <c r="T864" s="39"/>
      <c r="U864" s="39"/>
      <c r="V864" s="39"/>
    </row>
    <row r="865" spans="1:22" ht="15.75" customHeight="1">
      <c r="A865" s="39"/>
      <c r="B865" s="39"/>
      <c r="C865" s="39"/>
      <c r="D865" s="39"/>
      <c r="E865" s="39"/>
      <c r="F865" s="39"/>
      <c r="G865" s="39"/>
      <c r="H865" s="39"/>
      <c r="I865" s="39"/>
      <c r="J865" s="39"/>
      <c r="K865" s="80"/>
      <c r="L865" s="80"/>
      <c r="M865" s="80"/>
      <c r="N865" s="80"/>
      <c r="O865" s="80"/>
      <c r="P865" s="556"/>
      <c r="Q865" s="39"/>
      <c r="R865" s="39"/>
      <c r="S865" s="39"/>
      <c r="T865" s="39"/>
      <c r="U865" s="39"/>
      <c r="V865" s="39"/>
    </row>
    <row r="866" spans="1:22" ht="15.75" customHeight="1">
      <c r="A866" s="39"/>
      <c r="B866" s="39"/>
      <c r="C866" s="39"/>
      <c r="D866" s="39"/>
      <c r="E866" s="39"/>
      <c r="F866" s="39"/>
      <c r="G866" s="39"/>
      <c r="H866" s="39"/>
      <c r="I866" s="39"/>
      <c r="J866" s="39"/>
      <c r="K866" s="80"/>
      <c r="L866" s="80"/>
      <c r="M866" s="80"/>
      <c r="N866" s="80"/>
      <c r="O866" s="80"/>
      <c r="P866" s="556"/>
      <c r="Q866" s="39"/>
      <c r="R866" s="39"/>
      <c r="S866" s="39"/>
      <c r="T866" s="39"/>
      <c r="U866" s="39"/>
      <c r="V866" s="39"/>
    </row>
    <row r="867" spans="1:22" ht="15.75" customHeight="1">
      <c r="A867" s="39"/>
      <c r="B867" s="39"/>
      <c r="C867" s="39"/>
      <c r="D867" s="39"/>
      <c r="E867" s="39"/>
      <c r="F867" s="39"/>
      <c r="G867" s="39"/>
      <c r="H867" s="39"/>
      <c r="I867" s="39"/>
      <c r="J867" s="39"/>
      <c r="K867" s="80"/>
      <c r="L867" s="80"/>
      <c r="M867" s="80"/>
      <c r="N867" s="80"/>
      <c r="O867" s="80"/>
      <c r="P867" s="556"/>
      <c r="Q867" s="39"/>
      <c r="R867" s="39"/>
      <c r="S867" s="39"/>
      <c r="T867" s="39"/>
      <c r="U867" s="39"/>
      <c r="V867" s="39"/>
    </row>
    <row r="868" spans="1:22" ht="15.75" customHeight="1">
      <c r="A868" s="39"/>
      <c r="B868" s="39"/>
      <c r="C868" s="39"/>
      <c r="D868" s="39"/>
      <c r="E868" s="39"/>
      <c r="F868" s="39"/>
      <c r="G868" s="39"/>
      <c r="H868" s="39"/>
      <c r="I868" s="39"/>
      <c r="J868" s="39"/>
      <c r="K868" s="80"/>
      <c r="L868" s="80"/>
      <c r="M868" s="80"/>
      <c r="N868" s="80"/>
      <c r="O868" s="80"/>
      <c r="P868" s="556"/>
      <c r="Q868" s="39"/>
      <c r="R868" s="39"/>
      <c r="S868" s="39"/>
      <c r="T868" s="39"/>
      <c r="U868" s="39"/>
      <c r="V868" s="39"/>
    </row>
    <row r="869" spans="1:22" ht="15.75" customHeight="1">
      <c r="A869" s="39"/>
      <c r="B869" s="39"/>
      <c r="C869" s="39"/>
      <c r="D869" s="39"/>
      <c r="E869" s="39"/>
      <c r="F869" s="39"/>
      <c r="G869" s="39"/>
      <c r="H869" s="39"/>
      <c r="I869" s="39"/>
      <c r="J869" s="39"/>
      <c r="K869" s="80"/>
      <c r="L869" s="80"/>
      <c r="M869" s="80"/>
      <c r="N869" s="80"/>
      <c r="O869" s="80"/>
      <c r="P869" s="556"/>
      <c r="Q869" s="39"/>
      <c r="R869" s="39"/>
      <c r="S869" s="39"/>
      <c r="T869" s="39"/>
      <c r="U869" s="39"/>
      <c r="V869" s="39"/>
    </row>
    <row r="870" spans="1:22" ht="15.75" customHeight="1">
      <c r="A870" s="39"/>
      <c r="B870" s="39"/>
      <c r="C870" s="39"/>
      <c r="D870" s="39"/>
      <c r="E870" s="39"/>
      <c r="F870" s="39"/>
      <c r="G870" s="39"/>
      <c r="H870" s="39"/>
      <c r="I870" s="39"/>
      <c r="J870" s="39"/>
      <c r="K870" s="80"/>
      <c r="L870" s="80"/>
      <c r="M870" s="80"/>
      <c r="N870" s="80"/>
      <c r="O870" s="80"/>
      <c r="P870" s="556"/>
      <c r="Q870" s="39"/>
      <c r="R870" s="39"/>
      <c r="S870" s="39"/>
      <c r="T870" s="39"/>
      <c r="U870" s="39"/>
      <c r="V870" s="39"/>
    </row>
    <row r="871" spans="1:22" ht="15.75" customHeight="1">
      <c r="A871" s="39"/>
      <c r="B871" s="39"/>
      <c r="C871" s="39"/>
      <c r="D871" s="39"/>
      <c r="E871" s="39"/>
      <c r="F871" s="39"/>
      <c r="G871" s="39"/>
      <c r="H871" s="39"/>
      <c r="I871" s="39"/>
      <c r="J871" s="39"/>
      <c r="K871" s="80"/>
      <c r="L871" s="80"/>
      <c r="M871" s="80"/>
      <c r="N871" s="80"/>
      <c r="O871" s="80"/>
      <c r="P871" s="556"/>
      <c r="Q871" s="39"/>
      <c r="R871" s="39"/>
      <c r="S871" s="39"/>
      <c r="T871" s="39"/>
      <c r="U871" s="39"/>
      <c r="V871" s="39"/>
    </row>
    <row r="872" spans="1:22" ht="15.75" customHeight="1">
      <c r="A872" s="39"/>
      <c r="B872" s="39"/>
      <c r="C872" s="39"/>
      <c r="D872" s="39"/>
      <c r="E872" s="39"/>
      <c r="F872" s="39"/>
      <c r="G872" s="39"/>
      <c r="H872" s="39"/>
      <c r="I872" s="39"/>
      <c r="J872" s="39"/>
      <c r="K872" s="80"/>
      <c r="L872" s="80"/>
      <c r="M872" s="80"/>
      <c r="N872" s="80"/>
      <c r="O872" s="80"/>
      <c r="P872" s="556"/>
      <c r="Q872" s="39"/>
      <c r="R872" s="39"/>
      <c r="S872" s="39"/>
      <c r="T872" s="39"/>
      <c r="U872" s="39"/>
      <c r="V872" s="39"/>
    </row>
    <row r="873" spans="1:22" ht="15.75" customHeight="1">
      <c r="A873" s="39"/>
      <c r="B873" s="39"/>
      <c r="C873" s="39"/>
      <c r="D873" s="39"/>
      <c r="E873" s="39"/>
      <c r="F873" s="39"/>
      <c r="G873" s="39"/>
      <c r="H873" s="39"/>
      <c r="I873" s="39"/>
      <c r="J873" s="39"/>
      <c r="K873" s="80"/>
      <c r="L873" s="80"/>
      <c r="M873" s="80"/>
      <c r="N873" s="80"/>
      <c r="O873" s="80"/>
      <c r="P873" s="556"/>
      <c r="Q873" s="39"/>
      <c r="R873" s="39"/>
      <c r="S873" s="39"/>
      <c r="T873" s="39"/>
      <c r="U873" s="39"/>
      <c r="V873" s="39"/>
    </row>
    <row r="874" spans="1:22" ht="15.75" customHeight="1">
      <c r="A874" s="39"/>
      <c r="B874" s="39"/>
      <c r="C874" s="39"/>
      <c r="D874" s="39"/>
      <c r="E874" s="39"/>
      <c r="F874" s="39"/>
      <c r="G874" s="39"/>
      <c r="H874" s="39"/>
      <c r="I874" s="39"/>
      <c r="J874" s="39"/>
      <c r="K874" s="80"/>
      <c r="L874" s="80"/>
      <c r="M874" s="80"/>
      <c r="N874" s="80"/>
      <c r="O874" s="80"/>
      <c r="P874" s="556"/>
      <c r="Q874" s="39"/>
      <c r="R874" s="39"/>
      <c r="S874" s="39"/>
      <c r="T874" s="39"/>
      <c r="U874" s="39"/>
      <c r="V874" s="39"/>
    </row>
    <row r="875" spans="1:22" ht="15.75" customHeight="1">
      <c r="A875" s="39"/>
      <c r="B875" s="39"/>
      <c r="C875" s="39"/>
      <c r="D875" s="39"/>
      <c r="E875" s="39"/>
      <c r="F875" s="39"/>
      <c r="G875" s="39"/>
      <c r="H875" s="39"/>
      <c r="I875" s="39"/>
      <c r="J875" s="39"/>
      <c r="K875" s="80"/>
      <c r="L875" s="80"/>
      <c r="M875" s="80"/>
      <c r="N875" s="80"/>
      <c r="O875" s="80"/>
      <c r="P875" s="556"/>
      <c r="Q875" s="39"/>
      <c r="R875" s="39"/>
      <c r="S875" s="39"/>
      <c r="T875" s="39"/>
      <c r="U875" s="39"/>
      <c r="V875" s="39"/>
    </row>
    <row r="876" spans="1:22" ht="15.75" customHeight="1">
      <c r="A876" s="39"/>
      <c r="B876" s="39"/>
      <c r="C876" s="39"/>
      <c r="D876" s="39"/>
      <c r="E876" s="39"/>
      <c r="F876" s="39"/>
      <c r="G876" s="39"/>
      <c r="H876" s="39"/>
      <c r="I876" s="39"/>
      <c r="J876" s="39"/>
      <c r="K876" s="80"/>
      <c r="L876" s="80"/>
      <c r="M876" s="80"/>
      <c r="N876" s="80"/>
      <c r="O876" s="80"/>
      <c r="P876" s="556"/>
      <c r="Q876" s="39"/>
      <c r="R876" s="39"/>
      <c r="S876" s="39"/>
      <c r="T876" s="39"/>
      <c r="U876" s="39"/>
      <c r="V876" s="39"/>
    </row>
    <row r="877" spans="1:22" ht="15.75" customHeight="1">
      <c r="A877" s="39"/>
      <c r="B877" s="39"/>
      <c r="C877" s="39"/>
      <c r="D877" s="39"/>
      <c r="E877" s="39"/>
      <c r="F877" s="39"/>
      <c r="G877" s="39"/>
      <c r="H877" s="39"/>
      <c r="I877" s="39"/>
      <c r="J877" s="39"/>
      <c r="K877" s="80"/>
      <c r="L877" s="80"/>
      <c r="M877" s="80"/>
      <c r="N877" s="80"/>
      <c r="O877" s="80"/>
      <c r="P877" s="556"/>
      <c r="Q877" s="39"/>
      <c r="R877" s="39"/>
      <c r="S877" s="39"/>
      <c r="T877" s="39"/>
      <c r="U877" s="39"/>
      <c r="V877" s="39"/>
    </row>
    <row r="878" spans="1:22" ht="15.75" customHeight="1">
      <c r="A878" s="39"/>
      <c r="B878" s="39"/>
      <c r="C878" s="39"/>
      <c r="D878" s="39"/>
      <c r="E878" s="39"/>
      <c r="F878" s="39"/>
      <c r="G878" s="39"/>
      <c r="H878" s="39"/>
      <c r="I878" s="39"/>
      <c r="J878" s="39"/>
      <c r="K878" s="80"/>
      <c r="L878" s="80"/>
      <c r="M878" s="80"/>
      <c r="N878" s="80"/>
      <c r="O878" s="80"/>
      <c r="P878" s="556"/>
      <c r="Q878" s="39"/>
      <c r="R878" s="39"/>
      <c r="S878" s="39"/>
      <c r="T878" s="39"/>
      <c r="U878" s="39"/>
      <c r="V878" s="39"/>
    </row>
    <row r="879" spans="1:22" ht="15.75" customHeight="1">
      <c r="A879" s="39"/>
      <c r="B879" s="39"/>
      <c r="C879" s="39"/>
      <c r="D879" s="39"/>
      <c r="E879" s="39"/>
      <c r="F879" s="39"/>
      <c r="G879" s="39"/>
      <c r="H879" s="39"/>
      <c r="I879" s="39"/>
      <c r="J879" s="39"/>
      <c r="K879" s="80"/>
      <c r="L879" s="80"/>
      <c r="M879" s="80"/>
      <c r="N879" s="80"/>
      <c r="O879" s="80"/>
      <c r="P879" s="556"/>
      <c r="Q879" s="39"/>
      <c r="R879" s="39"/>
      <c r="S879" s="39"/>
      <c r="T879" s="39"/>
      <c r="U879" s="39"/>
      <c r="V879" s="39"/>
    </row>
    <row r="880" spans="1:22" ht="15.75" customHeight="1">
      <c r="A880" s="39"/>
      <c r="B880" s="39"/>
      <c r="C880" s="39"/>
      <c r="D880" s="39"/>
      <c r="E880" s="39"/>
      <c r="F880" s="39"/>
      <c r="G880" s="39"/>
      <c r="H880" s="39"/>
      <c r="I880" s="39"/>
      <c r="J880" s="39"/>
      <c r="K880" s="80"/>
      <c r="L880" s="80"/>
      <c r="M880" s="80"/>
      <c r="N880" s="80"/>
      <c r="O880" s="80"/>
      <c r="P880" s="556"/>
      <c r="Q880" s="39"/>
      <c r="R880" s="39"/>
      <c r="S880" s="39"/>
      <c r="T880" s="39"/>
      <c r="U880" s="39"/>
      <c r="V880" s="39"/>
    </row>
    <row r="881" spans="1:22" ht="15.75" customHeight="1">
      <c r="A881" s="39"/>
      <c r="B881" s="39"/>
      <c r="C881" s="39"/>
      <c r="D881" s="39"/>
      <c r="E881" s="39"/>
      <c r="F881" s="39"/>
      <c r="G881" s="39"/>
      <c r="H881" s="39"/>
      <c r="I881" s="39"/>
      <c r="J881" s="39"/>
      <c r="K881" s="80"/>
      <c r="L881" s="80"/>
      <c r="M881" s="80"/>
      <c r="N881" s="80"/>
      <c r="O881" s="80"/>
      <c r="P881" s="556"/>
      <c r="Q881" s="39"/>
      <c r="R881" s="39"/>
      <c r="S881" s="39"/>
      <c r="T881" s="39"/>
      <c r="U881" s="39"/>
      <c r="V881" s="39"/>
    </row>
    <row r="882" spans="1:22" ht="15.75" customHeight="1">
      <c r="A882" s="39"/>
      <c r="B882" s="39"/>
      <c r="C882" s="39"/>
      <c r="D882" s="39"/>
      <c r="E882" s="39"/>
      <c r="F882" s="39"/>
      <c r="G882" s="39"/>
      <c r="H882" s="39"/>
      <c r="I882" s="39"/>
      <c r="J882" s="39"/>
      <c r="K882" s="80"/>
      <c r="L882" s="80"/>
      <c r="M882" s="80"/>
      <c r="N882" s="80"/>
      <c r="O882" s="80"/>
      <c r="P882" s="556"/>
      <c r="Q882" s="39"/>
      <c r="R882" s="39"/>
      <c r="S882" s="39"/>
      <c r="T882" s="39"/>
      <c r="U882" s="39"/>
      <c r="V882" s="39"/>
    </row>
    <row r="883" spans="1:22" ht="15.75" customHeight="1">
      <c r="A883" s="39"/>
      <c r="B883" s="39"/>
      <c r="C883" s="39"/>
      <c r="D883" s="39"/>
      <c r="E883" s="39"/>
      <c r="F883" s="39"/>
      <c r="G883" s="39"/>
      <c r="H883" s="39"/>
      <c r="I883" s="39"/>
      <c r="J883" s="39"/>
      <c r="K883" s="80"/>
      <c r="L883" s="80"/>
      <c r="M883" s="80"/>
      <c r="N883" s="80"/>
      <c r="O883" s="80"/>
      <c r="P883" s="556"/>
      <c r="Q883" s="39"/>
      <c r="R883" s="39"/>
      <c r="S883" s="39"/>
      <c r="T883" s="39"/>
      <c r="U883" s="39"/>
      <c r="V883" s="39"/>
    </row>
    <row r="884" spans="1:22" ht="15.75" customHeight="1">
      <c r="A884" s="39"/>
      <c r="B884" s="39"/>
      <c r="C884" s="39"/>
      <c r="D884" s="39"/>
      <c r="E884" s="39"/>
      <c r="F884" s="39"/>
      <c r="G884" s="39"/>
      <c r="H884" s="39"/>
      <c r="I884" s="39"/>
      <c r="J884" s="39"/>
      <c r="K884" s="80"/>
      <c r="L884" s="80"/>
      <c r="M884" s="80"/>
      <c r="N884" s="80"/>
      <c r="O884" s="80"/>
      <c r="P884" s="556"/>
      <c r="Q884" s="39"/>
      <c r="R884" s="39"/>
      <c r="S884" s="39"/>
      <c r="T884" s="39"/>
      <c r="U884" s="39"/>
      <c r="V884" s="39"/>
    </row>
    <row r="885" spans="1:22" ht="15.75" customHeight="1">
      <c r="A885" s="39"/>
      <c r="B885" s="39"/>
      <c r="C885" s="39"/>
      <c r="D885" s="39"/>
      <c r="E885" s="39"/>
      <c r="F885" s="39"/>
      <c r="G885" s="39"/>
      <c r="H885" s="39"/>
      <c r="I885" s="39"/>
      <c r="J885" s="39"/>
      <c r="K885" s="80"/>
      <c r="L885" s="80"/>
      <c r="M885" s="80"/>
      <c r="N885" s="80"/>
      <c r="O885" s="80"/>
      <c r="P885" s="556"/>
      <c r="Q885" s="39"/>
      <c r="R885" s="39"/>
      <c r="S885" s="39"/>
      <c r="T885" s="39"/>
      <c r="U885" s="39"/>
      <c r="V885" s="39"/>
    </row>
    <row r="886" spans="1:22" ht="15.75" customHeight="1">
      <c r="A886" s="39"/>
      <c r="B886" s="39"/>
      <c r="C886" s="39"/>
      <c r="D886" s="39"/>
      <c r="E886" s="39"/>
      <c r="F886" s="39"/>
      <c r="G886" s="39"/>
      <c r="H886" s="39"/>
      <c r="I886" s="39"/>
      <c r="J886" s="39"/>
      <c r="K886" s="80"/>
      <c r="L886" s="80"/>
      <c r="M886" s="80"/>
      <c r="N886" s="80"/>
      <c r="O886" s="80"/>
      <c r="P886" s="556"/>
      <c r="Q886" s="39"/>
      <c r="R886" s="39"/>
      <c r="S886" s="39"/>
      <c r="T886" s="39"/>
      <c r="U886" s="39"/>
      <c r="V886" s="39"/>
    </row>
    <row r="887" spans="1:22" ht="15.75" customHeight="1">
      <c r="A887" s="39"/>
      <c r="B887" s="39"/>
      <c r="C887" s="39"/>
      <c r="D887" s="39"/>
      <c r="E887" s="39"/>
      <c r="F887" s="39"/>
      <c r="G887" s="39"/>
      <c r="H887" s="39"/>
      <c r="I887" s="39"/>
      <c r="J887" s="39"/>
      <c r="K887" s="80"/>
      <c r="L887" s="80"/>
      <c r="M887" s="80"/>
      <c r="N887" s="80"/>
      <c r="O887" s="80"/>
      <c r="P887" s="556"/>
      <c r="Q887" s="39"/>
      <c r="R887" s="39"/>
      <c r="S887" s="39"/>
      <c r="T887" s="39"/>
      <c r="U887" s="39"/>
      <c r="V887" s="39"/>
    </row>
    <row r="888" spans="1:22" ht="15.75" customHeight="1">
      <c r="A888" s="39"/>
      <c r="B888" s="39"/>
      <c r="C888" s="39"/>
      <c r="D888" s="39"/>
      <c r="E888" s="39"/>
      <c r="F888" s="39"/>
      <c r="G888" s="39"/>
      <c r="H888" s="39"/>
      <c r="I888" s="39"/>
      <c r="J888" s="39"/>
      <c r="K888" s="80"/>
      <c r="L888" s="80"/>
      <c r="M888" s="80"/>
      <c r="N888" s="80"/>
      <c r="O888" s="80"/>
      <c r="P888" s="556"/>
      <c r="Q888" s="39"/>
      <c r="R888" s="39"/>
      <c r="S888" s="39"/>
      <c r="T888" s="39"/>
      <c r="U888" s="39"/>
      <c r="V888" s="39"/>
    </row>
    <row r="889" spans="1:22" ht="15.75" customHeight="1">
      <c r="A889" s="39"/>
      <c r="B889" s="39"/>
      <c r="C889" s="39"/>
      <c r="D889" s="39"/>
      <c r="E889" s="39"/>
      <c r="F889" s="39"/>
      <c r="G889" s="39"/>
      <c r="H889" s="39"/>
      <c r="I889" s="39"/>
      <c r="J889" s="39"/>
      <c r="K889" s="80"/>
      <c r="L889" s="80"/>
      <c r="M889" s="80"/>
      <c r="N889" s="80"/>
      <c r="O889" s="80"/>
      <c r="P889" s="556"/>
      <c r="Q889" s="39"/>
      <c r="R889" s="39"/>
      <c r="S889" s="39"/>
      <c r="T889" s="39"/>
      <c r="U889" s="39"/>
      <c r="V889" s="39"/>
    </row>
    <row r="890" spans="1:22" ht="15.75" customHeight="1">
      <c r="A890" s="39"/>
      <c r="B890" s="39"/>
      <c r="C890" s="39"/>
      <c r="D890" s="39"/>
      <c r="E890" s="39"/>
      <c r="F890" s="39"/>
      <c r="G890" s="39"/>
      <c r="H890" s="39"/>
      <c r="I890" s="39"/>
      <c r="J890" s="39"/>
      <c r="K890" s="80"/>
      <c r="L890" s="80"/>
      <c r="M890" s="80"/>
      <c r="N890" s="80"/>
      <c r="O890" s="80"/>
      <c r="P890" s="556"/>
      <c r="Q890" s="39"/>
      <c r="R890" s="39"/>
      <c r="S890" s="39"/>
      <c r="T890" s="39"/>
      <c r="U890" s="39"/>
      <c r="V890" s="39"/>
    </row>
    <row r="891" spans="1:22" ht="15.75" customHeight="1">
      <c r="A891" s="39"/>
      <c r="B891" s="39"/>
      <c r="C891" s="39"/>
      <c r="D891" s="39"/>
      <c r="E891" s="39"/>
      <c r="F891" s="39"/>
      <c r="G891" s="39"/>
      <c r="H891" s="39"/>
      <c r="I891" s="39"/>
      <c r="J891" s="39"/>
      <c r="K891" s="80"/>
      <c r="L891" s="80"/>
      <c r="M891" s="80"/>
      <c r="N891" s="80"/>
      <c r="O891" s="80"/>
      <c r="P891" s="556"/>
      <c r="Q891" s="39"/>
      <c r="R891" s="39"/>
      <c r="S891" s="39"/>
      <c r="T891" s="39"/>
      <c r="U891" s="39"/>
      <c r="V891" s="39"/>
    </row>
    <row r="892" spans="1:22" ht="15.75" customHeight="1">
      <c r="A892" s="39"/>
      <c r="B892" s="39"/>
      <c r="C892" s="39"/>
      <c r="D892" s="39"/>
      <c r="E892" s="39"/>
      <c r="F892" s="39"/>
      <c r="G892" s="39"/>
      <c r="H892" s="39"/>
      <c r="I892" s="39"/>
      <c r="J892" s="39"/>
      <c r="K892" s="80"/>
      <c r="L892" s="80"/>
      <c r="M892" s="80"/>
      <c r="N892" s="80"/>
      <c r="O892" s="80"/>
      <c r="P892" s="556"/>
      <c r="Q892" s="39"/>
      <c r="R892" s="39"/>
      <c r="S892" s="39"/>
      <c r="T892" s="39"/>
      <c r="U892" s="39"/>
      <c r="V892" s="39"/>
    </row>
    <row r="893" spans="1:22" ht="15.75" customHeight="1">
      <c r="A893" s="39"/>
      <c r="B893" s="39"/>
      <c r="C893" s="39"/>
      <c r="D893" s="39"/>
      <c r="E893" s="39"/>
      <c r="F893" s="39"/>
      <c r="G893" s="39"/>
      <c r="H893" s="39"/>
      <c r="I893" s="39"/>
      <c r="J893" s="39"/>
      <c r="K893" s="80"/>
      <c r="L893" s="80"/>
      <c r="M893" s="80"/>
      <c r="N893" s="80"/>
      <c r="O893" s="80"/>
      <c r="P893" s="556"/>
      <c r="Q893" s="39"/>
      <c r="R893" s="39"/>
      <c r="S893" s="39"/>
      <c r="T893" s="39"/>
      <c r="U893" s="39"/>
      <c r="V893" s="39"/>
    </row>
    <row r="894" spans="1:22" ht="15.75" customHeight="1">
      <c r="A894" s="39"/>
      <c r="B894" s="39"/>
      <c r="C894" s="39"/>
      <c r="D894" s="39"/>
      <c r="E894" s="39"/>
      <c r="F894" s="39"/>
      <c r="G894" s="39"/>
      <c r="H894" s="39"/>
      <c r="I894" s="39"/>
      <c r="J894" s="39"/>
      <c r="K894" s="80"/>
      <c r="L894" s="80"/>
      <c r="M894" s="80"/>
      <c r="N894" s="80"/>
      <c r="O894" s="80"/>
      <c r="P894" s="556"/>
      <c r="Q894" s="39"/>
      <c r="R894" s="39"/>
      <c r="S894" s="39"/>
      <c r="T894" s="39"/>
      <c r="U894" s="39"/>
      <c r="V894" s="39"/>
    </row>
    <row r="895" spans="1:22" ht="15.75" customHeight="1">
      <c r="A895" s="39"/>
      <c r="B895" s="39"/>
      <c r="C895" s="39"/>
      <c r="D895" s="39"/>
      <c r="E895" s="39"/>
      <c r="F895" s="39"/>
      <c r="G895" s="39"/>
      <c r="H895" s="39"/>
      <c r="I895" s="39"/>
      <c r="J895" s="39"/>
      <c r="K895" s="80"/>
      <c r="L895" s="80"/>
      <c r="M895" s="80"/>
      <c r="N895" s="80"/>
      <c r="O895" s="80"/>
      <c r="P895" s="556"/>
      <c r="Q895" s="39"/>
      <c r="R895" s="39"/>
      <c r="S895" s="39"/>
      <c r="T895" s="39"/>
      <c r="U895" s="39"/>
      <c r="V895" s="39"/>
    </row>
    <row r="896" spans="1:22" ht="15.75" customHeight="1">
      <c r="A896" s="39"/>
      <c r="B896" s="39"/>
      <c r="C896" s="39"/>
      <c r="D896" s="39"/>
      <c r="E896" s="39"/>
      <c r="F896" s="39"/>
      <c r="G896" s="39"/>
      <c r="H896" s="39"/>
      <c r="I896" s="39"/>
      <c r="J896" s="39"/>
      <c r="K896" s="80"/>
      <c r="L896" s="80"/>
      <c r="M896" s="80"/>
      <c r="N896" s="80"/>
      <c r="O896" s="80"/>
      <c r="P896" s="556"/>
      <c r="Q896" s="39"/>
      <c r="R896" s="39"/>
      <c r="S896" s="39"/>
      <c r="T896" s="39"/>
      <c r="U896" s="39"/>
      <c r="V896" s="39"/>
    </row>
    <row r="897" spans="1:22" ht="15.75" customHeight="1">
      <c r="A897" s="39"/>
      <c r="B897" s="39"/>
      <c r="C897" s="39"/>
      <c r="D897" s="39"/>
      <c r="E897" s="39"/>
      <c r="F897" s="39"/>
      <c r="G897" s="39"/>
      <c r="H897" s="39"/>
      <c r="I897" s="39"/>
      <c r="J897" s="39"/>
      <c r="K897" s="80"/>
      <c r="L897" s="80"/>
      <c r="M897" s="80"/>
      <c r="N897" s="80"/>
      <c r="O897" s="80"/>
      <c r="P897" s="556"/>
      <c r="Q897" s="39"/>
      <c r="R897" s="39"/>
      <c r="S897" s="39"/>
      <c r="T897" s="39"/>
      <c r="U897" s="39"/>
      <c r="V897" s="39"/>
    </row>
    <row r="898" spans="1:22" ht="15.75" customHeight="1">
      <c r="A898" s="39"/>
      <c r="B898" s="39"/>
      <c r="C898" s="39"/>
      <c r="D898" s="39"/>
      <c r="E898" s="39"/>
      <c r="F898" s="39"/>
      <c r="G898" s="39"/>
      <c r="H898" s="39"/>
      <c r="I898" s="39"/>
      <c r="J898" s="39"/>
      <c r="K898" s="80"/>
      <c r="L898" s="80"/>
      <c r="M898" s="80"/>
      <c r="N898" s="80"/>
      <c r="O898" s="80"/>
      <c r="P898" s="556"/>
      <c r="Q898" s="39"/>
      <c r="R898" s="39"/>
      <c r="S898" s="39"/>
      <c r="T898" s="39"/>
      <c r="U898" s="39"/>
      <c r="V898" s="39"/>
    </row>
    <row r="899" spans="1:22" ht="15.75" customHeight="1">
      <c r="A899" s="39"/>
      <c r="B899" s="39"/>
      <c r="C899" s="39"/>
      <c r="D899" s="39"/>
      <c r="E899" s="39"/>
      <c r="F899" s="39"/>
      <c r="G899" s="39"/>
      <c r="H899" s="39"/>
      <c r="I899" s="39"/>
      <c r="J899" s="39"/>
      <c r="K899" s="80"/>
      <c r="L899" s="80"/>
      <c r="M899" s="80"/>
      <c r="N899" s="80"/>
      <c r="O899" s="80"/>
      <c r="P899" s="556"/>
      <c r="Q899" s="39"/>
      <c r="R899" s="39"/>
      <c r="S899" s="39"/>
      <c r="T899" s="39"/>
      <c r="U899" s="39"/>
      <c r="V899" s="39"/>
    </row>
    <row r="900" spans="1:22" ht="15.75" customHeight="1">
      <c r="A900" s="39"/>
      <c r="B900" s="39"/>
      <c r="C900" s="39"/>
      <c r="D900" s="39"/>
      <c r="E900" s="39"/>
      <c r="F900" s="39"/>
      <c r="G900" s="39"/>
      <c r="H900" s="39"/>
      <c r="I900" s="39"/>
      <c r="J900" s="39"/>
      <c r="K900" s="80"/>
      <c r="L900" s="80"/>
      <c r="M900" s="80"/>
      <c r="N900" s="80"/>
      <c r="O900" s="80"/>
      <c r="P900" s="556"/>
      <c r="Q900" s="39"/>
      <c r="R900" s="39"/>
      <c r="S900" s="39"/>
      <c r="T900" s="39"/>
      <c r="U900" s="39"/>
      <c r="V900" s="39"/>
    </row>
    <row r="901" spans="1:22" ht="15.75" customHeight="1">
      <c r="A901" s="39"/>
      <c r="B901" s="39"/>
      <c r="C901" s="39"/>
      <c r="D901" s="39"/>
      <c r="E901" s="39"/>
      <c r="F901" s="39"/>
      <c r="G901" s="39"/>
      <c r="H901" s="39"/>
      <c r="I901" s="39"/>
      <c r="J901" s="39"/>
      <c r="K901" s="80"/>
      <c r="L901" s="80"/>
      <c r="M901" s="80"/>
      <c r="N901" s="80"/>
      <c r="O901" s="80"/>
      <c r="P901" s="556"/>
      <c r="Q901" s="39"/>
      <c r="R901" s="39"/>
      <c r="S901" s="39"/>
      <c r="T901" s="39"/>
      <c r="U901" s="39"/>
      <c r="V901" s="39"/>
    </row>
    <row r="902" spans="1:22" ht="15.75" customHeight="1">
      <c r="A902" s="39"/>
      <c r="B902" s="39"/>
      <c r="C902" s="39"/>
      <c r="D902" s="39"/>
      <c r="E902" s="39"/>
      <c r="F902" s="39"/>
      <c r="G902" s="39"/>
      <c r="H902" s="39"/>
      <c r="I902" s="39"/>
      <c r="J902" s="39"/>
      <c r="K902" s="80"/>
      <c r="L902" s="80"/>
      <c r="M902" s="80"/>
      <c r="N902" s="80"/>
      <c r="O902" s="80"/>
      <c r="P902" s="556"/>
      <c r="Q902" s="39"/>
      <c r="R902" s="39"/>
      <c r="S902" s="39"/>
      <c r="T902" s="39"/>
      <c r="U902" s="39"/>
      <c r="V902" s="39"/>
    </row>
    <row r="903" spans="1:22" ht="15.75" customHeight="1">
      <c r="A903" s="39"/>
      <c r="B903" s="39"/>
      <c r="C903" s="39"/>
      <c r="D903" s="39"/>
      <c r="E903" s="39"/>
      <c r="F903" s="39"/>
      <c r="G903" s="39"/>
      <c r="H903" s="39"/>
      <c r="I903" s="39"/>
      <c r="J903" s="39"/>
      <c r="K903" s="80"/>
      <c r="L903" s="80"/>
      <c r="M903" s="80"/>
      <c r="N903" s="80"/>
      <c r="O903" s="80"/>
      <c r="P903" s="556"/>
      <c r="Q903" s="39"/>
      <c r="R903" s="39"/>
      <c r="S903" s="39"/>
      <c r="T903" s="39"/>
      <c r="U903" s="39"/>
      <c r="V903" s="39"/>
    </row>
    <row r="904" spans="1:22" ht="15.75" customHeight="1">
      <c r="A904" s="39"/>
      <c r="B904" s="39"/>
      <c r="C904" s="39"/>
      <c r="D904" s="39"/>
      <c r="E904" s="39"/>
      <c r="F904" s="39"/>
      <c r="G904" s="39"/>
      <c r="H904" s="39"/>
      <c r="I904" s="39"/>
      <c r="J904" s="39"/>
      <c r="K904" s="80"/>
      <c r="L904" s="80"/>
      <c r="M904" s="80"/>
      <c r="N904" s="80"/>
      <c r="O904" s="80"/>
      <c r="P904" s="556"/>
      <c r="Q904" s="39"/>
      <c r="R904" s="39"/>
      <c r="S904" s="39"/>
      <c r="T904" s="39"/>
      <c r="U904" s="39"/>
      <c r="V904" s="39"/>
    </row>
    <row r="905" spans="1:22" ht="15.75" customHeight="1">
      <c r="A905" s="39"/>
      <c r="B905" s="39"/>
      <c r="C905" s="39"/>
      <c r="D905" s="39"/>
      <c r="E905" s="39"/>
      <c r="F905" s="39"/>
      <c r="G905" s="39"/>
      <c r="H905" s="39"/>
      <c r="I905" s="39"/>
      <c r="J905" s="39"/>
      <c r="K905" s="80"/>
      <c r="L905" s="80"/>
      <c r="M905" s="80"/>
      <c r="N905" s="80"/>
      <c r="O905" s="80"/>
      <c r="P905" s="556"/>
      <c r="Q905" s="39"/>
      <c r="R905" s="39"/>
      <c r="S905" s="39"/>
      <c r="T905" s="39"/>
      <c r="U905" s="39"/>
      <c r="V905" s="39"/>
    </row>
    <row r="906" spans="1:22" ht="15.75" customHeight="1">
      <c r="A906" s="39"/>
      <c r="B906" s="39"/>
      <c r="C906" s="39"/>
      <c r="D906" s="39"/>
      <c r="E906" s="39"/>
      <c r="F906" s="39"/>
      <c r="G906" s="39"/>
      <c r="H906" s="39"/>
      <c r="I906" s="39"/>
      <c r="J906" s="39"/>
      <c r="K906" s="80"/>
      <c r="L906" s="80"/>
      <c r="M906" s="80"/>
      <c r="N906" s="80"/>
      <c r="O906" s="80"/>
      <c r="P906" s="556"/>
      <c r="Q906" s="39"/>
      <c r="R906" s="39"/>
      <c r="S906" s="39"/>
      <c r="T906" s="39"/>
      <c r="U906" s="39"/>
      <c r="V906" s="39"/>
    </row>
    <row r="907" spans="1:22" ht="15.75" customHeight="1">
      <c r="A907" s="39"/>
      <c r="B907" s="39"/>
      <c r="C907" s="39"/>
      <c r="D907" s="39"/>
      <c r="E907" s="39"/>
      <c r="F907" s="39"/>
      <c r="G907" s="39"/>
      <c r="H907" s="39"/>
      <c r="I907" s="39"/>
      <c r="J907" s="39"/>
      <c r="K907" s="80"/>
      <c r="L907" s="80"/>
      <c r="M907" s="80"/>
      <c r="N907" s="80"/>
      <c r="O907" s="80"/>
      <c r="P907" s="556"/>
      <c r="Q907" s="39"/>
      <c r="R907" s="39"/>
      <c r="S907" s="39"/>
      <c r="T907" s="39"/>
      <c r="U907" s="39"/>
      <c r="V907" s="39"/>
    </row>
    <row r="908" spans="1:22" ht="15.75" customHeight="1">
      <c r="A908" s="39"/>
      <c r="B908" s="39"/>
      <c r="C908" s="39"/>
      <c r="D908" s="39"/>
      <c r="E908" s="39"/>
      <c r="F908" s="39"/>
      <c r="G908" s="39"/>
      <c r="H908" s="39"/>
      <c r="I908" s="39"/>
      <c r="J908" s="39"/>
      <c r="K908" s="80"/>
      <c r="L908" s="80"/>
      <c r="M908" s="80"/>
      <c r="N908" s="80"/>
      <c r="O908" s="80"/>
      <c r="P908" s="556"/>
      <c r="Q908" s="39"/>
      <c r="R908" s="39"/>
      <c r="S908" s="39"/>
      <c r="T908" s="39"/>
      <c r="U908" s="39"/>
      <c r="V908" s="39"/>
    </row>
    <row r="909" spans="1:22" ht="15.75" customHeight="1">
      <c r="A909" s="39"/>
      <c r="B909" s="39"/>
      <c r="C909" s="39"/>
      <c r="D909" s="39"/>
      <c r="E909" s="39"/>
      <c r="F909" s="39"/>
      <c r="G909" s="39"/>
      <c r="H909" s="39"/>
      <c r="I909" s="39"/>
      <c r="J909" s="39"/>
      <c r="K909" s="80"/>
      <c r="L909" s="80"/>
      <c r="M909" s="80"/>
      <c r="N909" s="80"/>
      <c r="O909" s="80"/>
      <c r="P909" s="556"/>
      <c r="Q909" s="39"/>
      <c r="R909" s="39"/>
      <c r="S909" s="39"/>
      <c r="T909" s="39"/>
      <c r="U909" s="39"/>
      <c r="V909" s="39"/>
    </row>
    <row r="910" spans="1:22" ht="15.75" customHeight="1">
      <c r="A910" s="39"/>
      <c r="B910" s="39"/>
      <c r="C910" s="39"/>
      <c r="D910" s="39"/>
      <c r="E910" s="39"/>
      <c r="F910" s="39"/>
      <c r="G910" s="39"/>
      <c r="H910" s="39"/>
      <c r="I910" s="39"/>
      <c r="J910" s="39"/>
      <c r="K910" s="80"/>
      <c r="L910" s="80"/>
      <c r="M910" s="80"/>
      <c r="N910" s="80"/>
      <c r="O910" s="80"/>
      <c r="P910" s="556"/>
      <c r="Q910" s="39"/>
      <c r="R910" s="39"/>
      <c r="S910" s="39"/>
      <c r="T910" s="39"/>
      <c r="U910" s="39"/>
      <c r="V910" s="39"/>
    </row>
    <row r="911" spans="1:22" ht="15.75" customHeight="1">
      <c r="A911" s="39"/>
      <c r="B911" s="39"/>
      <c r="C911" s="39"/>
      <c r="D911" s="39"/>
      <c r="E911" s="39"/>
      <c r="F911" s="39"/>
      <c r="G911" s="39"/>
      <c r="H911" s="39"/>
      <c r="I911" s="39"/>
      <c r="J911" s="39"/>
      <c r="K911" s="80"/>
      <c r="L911" s="80"/>
      <c r="M911" s="80"/>
      <c r="N911" s="80"/>
      <c r="O911" s="80"/>
      <c r="P911" s="556"/>
      <c r="Q911" s="39"/>
      <c r="R911" s="39"/>
      <c r="S911" s="39"/>
      <c r="T911" s="39"/>
      <c r="U911" s="39"/>
      <c r="V911" s="39"/>
    </row>
    <row r="912" spans="1:22" ht="15.75" customHeight="1">
      <c r="A912" s="39"/>
      <c r="B912" s="39"/>
      <c r="C912" s="39"/>
      <c r="D912" s="39"/>
      <c r="E912" s="39"/>
      <c r="F912" s="39"/>
      <c r="G912" s="39"/>
      <c r="H912" s="39"/>
      <c r="I912" s="39"/>
      <c r="J912" s="39"/>
      <c r="K912" s="80"/>
      <c r="L912" s="80"/>
      <c r="M912" s="80"/>
      <c r="N912" s="80"/>
      <c r="O912" s="80"/>
      <c r="P912" s="556"/>
      <c r="Q912" s="39"/>
      <c r="R912" s="39"/>
      <c r="S912" s="39"/>
      <c r="T912" s="39"/>
      <c r="U912" s="39"/>
      <c r="V912" s="39"/>
    </row>
    <row r="913" spans="1:22" ht="15.75" customHeight="1">
      <c r="A913" s="39"/>
      <c r="B913" s="39"/>
      <c r="C913" s="39"/>
      <c r="D913" s="39"/>
      <c r="E913" s="39"/>
      <c r="F913" s="39"/>
      <c r="G913" s="39"/>
      <c r="H913" s="39"/>
      <c r="I913" s="39"/>
      <c r="J913" s="39"/>
      <c r="K913" s="80"/>
      <c r="L913" s="80"/>
      <c r="M913" s="80"/>
      <c r="N913" s="80"/>
      <c r="O913" s="80"/>
      <c r="P913" s="556"/>
      <c r="Q913" s="39"/>
      <c r="R913" s="39"/>
      <c r="S913" s="39"/>
      <c r="T913" s="39"/>
      <c r="U913" s="39"/>
      <c r="V913" s="39"/>
    </row>
    <row r="914" spans="1:22" ht="15.75" customHeight="1">
      <c r="A914" s="39"/>
      <c r="B914" s="39"/>
      <c r="C914" s="39"/>
      <c r="D914" s="39"/>
      <c r="E914" s="39"/>
      <c r="F914" s="39"/>
      <c r="G914" s="39"/>
      <c r="H914" s="39"/>
      <c r="I914" s="39"/>
      <c r="J914" s="39"/>
      <c r="K914" s="80"/>
      <c r="L914" s="80"/>
      <c r="M914" s="80"/>
      <c r="N914" s="80"/>
      <c r="O914" s="80"/>
      <c r="P914" s="556"/>
      <c r="Q914" s="39"/>
      <c r="R914" s="39"/>
      <c r="S914" s="39"/>
      <c r="T914" s="39"/>
      <c r="U914" s="39"/>
      <c r="V914" s="39"/>
    </row>
    <row r="915" spans="1:22" ht="15.75" customHeight="1">
      <c r="A915" s="39"/>
      <c r="B915" s="39"/>
      <c r="C915" s="39"/>
      <c r="D915" s="39"/>
      <c r="E915" s="39"/>
      <c r="F915" s="39"/>
      <c r="G915" s="39"/>
      <c r="H915" s="39"/>
      <c r="I915" s="39"/>
      <c r="J915" s="39"/>
      <c r="K915" s="80"/>
      <c r="L915" s="80"/>
      <c r="M915" s="80"/>
      <c r="N915" s="80"/>
      <c r="O915" s="80"/>
      <c r="P915" s="556"/>
      <c r="Q915" s="39"/>
      <c r="R915" s="39"/>
      <c r="S915" s="39"/>
      <c r="T915" s="39"/>
      <c r="U915" s="39"/>
      <c r="V915" s="39"/>
    </row>
    <row r="916" spans="1:22" ht="15.75" customHeight="1">
      <c r="A916" s="39"/>
      <c r="B916" s="39"/>
      <c r="C916" s="39"/>
      <c r="D916" s="39"/>
      <c r="E916" s="39"/>
      <c r="F916" s="39"/>
      <c r="G916" s="39"/>
      <c r="H916" s="39"/>
      <c r="I916" s="39"/>
      <c r="J916" s="39"/>
      <c r="K916" s="80"/>
      <c r="L916" s="80"/>
      <c r="M916" s="80"/>
      <c r="N916" s="80"/>
      <c r="O916" s="80"/>
      <c r="P916" s="556"/>
      <c r="Q916" s="39"/>
      <c r="R916" s="39"/>
      <c r="S916" s="39"/>
      <c r="T916" s="39"/>
      <c r="U916" s="39"/>
      <c r="V916" s="39"/>
    </row>
    <row r="917" spans="1:22" ht="15.75" customHeight="1">
      <c r="A917" s="39"/>
      <c r="B917" s="39"/>
      <c r="C917" s="39"/>
      <c r="D917" s="39"/>
      <c r="E917" s="39"/>
      <c r="F917" s="39"/>
      <c r="G917" s="39"/>
      <c r="H917" s="39"/>
      <c r="I917" s="39"/>
      <c r="J917" s="39"/>
      <c r="K917" s="80"/>
      <c r="L917" s="80"/>
      <c r="M917" s="80"/>
      <c r="N917" s="80"/>
      <c r="O917" s="80"/>
      <c r="P917" s="556"/>
      <c r="Q917" s="39"/>
      <c r="R917" s="39"/>
      <c r="S917" s="39"/>
      <c r="T917" s="39"/>
      <c r="U917" s="39"/>
      <c r="V917" s="39"/>
    </row>
    <row r="918" spans="1:22" ht="15.75" customHeight="1">
      <c r="A918" s="39"/>
      <c r="B918" s="39"/>
      <c r="C918" s="39"/>
      <c r="D918" s="39"/>
      <c r="E918" s="39"/>
      <c r="F918" s="39"/>
      <c r="G918" s="39"/>
      <c r="H918" s="39"/>
      <c r="I918" s="39"/>
      <c r="J918" s="39"/>
      <c r="K918" s="80"/>
      <c r="L918" s="80"/>
      <c r="M918" s="80"/>
      <c r="N918" s="80"/>
      <c r="O918" s="80"/>
      <c r="P918" s="556"/>
      <c r="Q918" s="39"/>
      <c r="R918" s="39"/>
      <c r="S918" s="39"/>
      <c r="T918" s="39"/>
      <c r="U918" s="39"/>
      <c r="V918" s="39"/>
    </row>
    <row r="919" spans="1:22" ht="15.75" customHeight="1">
      <c r="A919" s="39"/>
      <c r="B919" s="39"/>
      <c r="C919" s="39"/>
      <c r="D919" s="39"/>
      <c r="E919" s="39"/>
      <c r="F919" s="39"/>
      <c r="G919" s="39"/>
      <c r="H919" s="39"/>
      <c r="I919" s="39"/>
      <c r="J919" s="39"/>
      <c r="K919" s="80"/>
      <c r="L919" s="80"/>
      <c r="M919" s="80"/>
      <c r="N919" s="80"/>
      <c r="O919" s="80"/>
      <c r="P919" s="556"/>
      <c r="Q919" s="39"/>
      <c r="R919" s="39"/>
      <c r="S919" s="39"/>
      <c r="T919" s="39"/>
      <c r="U919" s="39"/>
      <c r="V919" s="39"/>
    </row>
    <row r="920" spans="1:22" ht="15.75" customHeight="1">
      <c r="A920" s="39"/>
      <c r="B920" s="39"/>
      <c r="C920" s="39"/>
      <c r="D920" s="39"/>
      <c r="E920" s="39"/>
      <c r="F920" s="39"/>
      <c r="G920" s="39"/>
      <c r="H920" s="39"/>
      <c r="I920" s="39"/>
      <c r="J920" s="39"/>
      <c r="K920" s="80"/>
      <c r="L920" s="80"/>
      <c r="M920" s="80"/>
      <c r="N920" s="80"/>
      <c r="O920" s="80"/>
      <c r="P920" s="556"/>
      <c r="Q920" s="39"/>
      <c r="R920" s="39"/>
      <c r="S920" s="39"/>
      <c r="T920" s="39"/>
      <c r="U920" s="39"/>
      <c r="V920" s="39"/>
    </row>
    <row r="921" spans="1:22" ht="15.75" customHeight="1">
      <c r="A921" s="39"/>
      <c r="B921" s="39"/>
      <c r="C921" s="39"/>
      <c r="D921" s="39"/>
      <c r="E921" s="39"/>
      <c r="F921" s="39"/>
      <c r="G921" s="39"/>
      <c r="H921" s="39"/>
      <c r="I921" s="39"/>
      <c r="J921" s="39"/>
      <c r="K921" s="80"/>
      <c r="L921" s="80"/>
      <c r="M921" s="80"/>
      <c r="N921" s="80"/>
      <c r="O921" s="80"/>
      <c r="P921" s="556"/>
      <c r="Q921" s="39"/>
      <c r="R921" s="39"/>
      <c r="S921" s="39"/>
      <c r="T921" s="39"/>
      <c r="U921" s="39"/>
      <c r="V921" s="39"/>
    </row>
    <row r="922" spans="1:22" ht="15.75" customHeight="1">
      <c r="A922" s="39"/>
      <c r="B922" s="39"/>
      <c r="C922" s="39"/>
      <c r="D922" s="39"/>
      <c r="E922" s="39"/>
      <c r="F922" s="39"/>
      <c r="G922" s="39"/>
      <c r="H922" s="39"/>
      <c r="I922" s="39"/>
      <c r="J922" s="39"/>
      <c r="K922" s="80"/>
      <c r="L922" s="80"/>
      <c r="M922" s="80"/>
      <c r="N922" s="80"/>
      <c r="O922" s="80"/>
      <c r="P922" s="556"/>
      <c r="Q922" s="39"/>
      <c r="R922" s="39"/>
      <c r="S922" s="39"/>
      <c r="T922" s="39"/>
      <c r="U922" s="39"/>
      <c r="V922" s="39"/>
    </row>
    <row r="923" spans="1:22" ht="15.75" customHeight="1">
      <c r="A923" s="39"/>
      <c r="B923" s="39"/>
      <c r="C923" s="39"/>
      <c r="D923" s="39"/>
      <c r="E923" s="39"/>
      <c r="F923" s="39"/>
      <c r="G923" s="39"/>
      <c r="H923" s="39"/>
      <c r="I923" s="39"/>
      <c r="J923" s="39"/>
      <c r="K923" s="80"/>
      <c r="L923" s="80"/>
      <c r="M923" s="80"/>
      <c r="N923" s="80"/>
      <c r="O923" s="80"/>
      <c r="P923" s="556"/>
      <c r="Q923" s="39"/>
      <c r="R923" s="39"/>
      <c r="S923" s="39"/>
      <c r="T923" s="39"/>
      <c r="U923" s="39"/>
      <c r="V923" s="39"/>
    </row>
    <row r="924" spans="1:22" ht="15.75" customHeight="1">
      <c r="A924" s="39"/>
      <c r="B924" s="39"/>
      <c r="C924" s="39"/>
      <c r="D924" s="39"/>
      <c r="E924" s="39"/>
      <c r="F924" s="39"/>
      <c r="G924" s="39"/>
      <c r="H924" s="39"/>
      <c r="I924" s="39"/>
      <c r="J924" s="39"/>
      <c r="K924" s="80"/>
      <c r="L924" s="80"/>
      <c r="M924" s="80"/>
      <c r="N924" s="80"/>
      <c r="O924" s="80"/>
      <c r="P924" s="556"/>
      <c r="Q924" s="39"/>
      <c r="R924" s="39"/>
      <c r="S924" s="39"/>
      <c r="T924" s="39"/>
      <c r="U924" s="39"/>
      <c r="V924" s="39"/>
    </row>
    <row r="925" spans="1:22" ht="15.75" customHeight="1">
      <c r="A925" s="39"/>
      <c r="B925" s="39"/>
      <c r="C925" s="39"/>
      <c r="D925" s="39"/>
      <c r="E925" s="39"/>
      <c r="F925" s="39"/>
      <c r="G925" s="39"/>
      <c r="H925" s="39"/>
      <c r="I925" s="39"/>
      <c r="J925" s="39"/>
      <c r="K925" s="80"/>
      <c r="L925" s="80"/>
      <c r="M925" s="80"/>
      <c r="N925" s="80"/>
      <c r="O925" s="80"/>
      <c r="P925" s="556"/>
      <c r="Q925" s="39"/>
      <c r="R925" s="39"/>
      <c r="S925" s="39"/>
      <c r="T925" s="39"/>
      <c r="U925" s="39"/>
      <c r="V925" s="39"/>
    </row>
    <row r="926" spans="1:22" ht="15.75" customHeight="1">
      <c r="A926" s="39"/>
      <c r="B926" s="39"/>
      <c r="C926" s="39"/>
      <c r="D926" s="39"/>
      <c r="E926" s="39"/>
      <c r="F926" s="39"/>
      <c r="G926" s="39"/>
      <c r="H926" s="39"/>
      <c r="I926" s="39"/>
      <c r="J926" s="39"/>
      <c r="K926" s="80"/>
      <c r="L926" s="80"/>
      <c r="M926" s="80"/>
      <c r="N926" s="80"/>
      <c r="O926" s="80"/>
      <c r="P926" s="556"/>
      <c r="Q926" s="39"/>
      <c r="R926" s="39"/>
      <c r="S926" s="39"/>
      <c r="T926" s="39"/>
      <c r="U926" s="39"/>
      <c r="V926" s="39"/>
    </row>
    <row r="927" spans="1:22" ht="15.75" customHeight="1">
      <c r="A927" s="39"/>
      <c r="B927" s="39"/>
      <c r="C927" s="39"/>
      <c r="D927" s="39"/>
      <c r="E927" s="39"/>
      <c r="F927" s="39"/>
      <c r="G927" s="39"/>
      <c r="H927" s="39"/>
      <c r="I927" s="39"/>
      <c r="J927" s="39"/>
      <c r="K927" s="80"/>
      <c r="L927" s="80"/>
      <c r="M927" s="80"/>
      <c r="N927" s="80"/>
      <c r="O927" s="80"/>
      <c r="P927" s="556"/>
      <c r="Q927" s="39"/>
      <c r="R927" s="39"/>
      <c r="S927" s="39"/>
      <c r="T927" s="39"/>
      <c r="U927" s="39"/>
      <c r="V927" s="39"/>
    </row>
    <row r="928" spans="1:22" ht="15.75" customHeight="1">
      <c r="A928" s="39"/>
      <c r="B928" s="39"/>
      <c r="C928" s="39"/>
      <c r="D928" s="39"/>
      <c r="E928" s="39"/>
      <c r="F928" s="39"/>
      <c r="G928" s="39"/>
      <c r="H928" s="39"/>
      <c r="I928" s="39"/>
      <c r="J928" s="39"/>
      <c r="K928" s="80"/>
      <c r="L928" s="80"/>
      <c r="M928" s="80"/>
      <c r="N928" s="80"/>
      <c r="O928" s="80"/>
      <c r="P928" s="556"/>
      <c r="Q928" s="39"/>
      <c r="R928" s="39"/>
      <c r="S928" s="39"/>
      <c r="T928" s="39"/>
      <c r="U928" s="39"/>
      <c r="V928" s="39"/>
    </row>
    <row r="929" spans="1:22" ht="15.75" customHeight="1">
      <c r="A929" s="39"/>
      <c r="B929" s="39"/>
      <c r="C929" s="39"/>
      <c r="D929" s="39"/>
      <c r="E929" s="39"/>
      <c r="F929" s="39"/>
      <c r="G929" s="39"/>
      <c r="H929" s="39"/>
      <c r="I929" s="39"/>
      <c r="J929" s="39"/>
      <c r="K929" s="80"/>
      <c r="L929" s="80"/>
      <c r="M929" s="80"/>
      <c r="N929" s="80"/>
      <c r="O929" s="80"/>
      <c r="P929" s="556"/>
      <c r="Q929" s="39"/>
      <c r="R929" s="39"/>
      <c r="S929" s="39"/>
      <c r="T929" s="39"/>
      <c r="U929" s="39"/>
      <c r="V929" s="39"/>
    </row>
    <row r="930" spans="1:22" ht="15.75" customHeight="1">
      <c r="A930" s="39"/>
      <c r="B930" s="39"/>
      <c r="C930" s="39"/>
      <c r="D930" s="39"/>
      <c r="E930" s="39"/>
      <c r="F930" s="39"/>
      <c r="G930" s="39"/>
      <c r="H930" s="39"/>
      <c r="I930" s="39"/>
      <c r="J930" s="39"/>
      <c r="K930" s="80"/>
      <c r="L930" s="80"/>
      <c r="M930" s="80"/>
      <c r="N930" s="80"/>
      <c r="O930" s="80"/>
      <c r="P930" s="556"/>
      <c r="Q930" s="39"/>
      <c r="R930" s="39"/>
      <c r="S930" s="39"/>
      <c r="T930" s="39"/>
      <c r="U930" s="39"/>
      <c r="V930" s="39"/>
    </row>
    <row r="931" spans="1:22" ht="15.75" customHeight="1">
      <c r="A931" s="39"/>
      <c r="B931" s="39"/>
      <c r="C931" s="39"/>
      <c r="D931" s="39"/>
      <c r="E931" s="39"/>
      <c r="F931" s="39"/>
      <c r="G931" s="39"/>
      <c r="H931" s="39"/>
      <c r="I931" s="39"/>
      <c r="J931" s="39"/>
      <c r="K931" s="80"/>
      <c r="L931" s="80"/>
      <c r="M931" s="80"/>
      <c r="N931" s="80"/>
      <c r="O931" s="80"/>
      <c r="P931" s="556"/>
      <c r="Q931" s="39"/>
      <c r="R931" s="39"/>
      <c r="S931" s="39"/>
      <c r="T931" s="39"/>
      <c r="U931" s="39"/>
      <c r="V931" s="39"/>
    </row>
    <row r="932" spans="1:22" ht="15.75" customHeight="1">
      <c r="A932" s="39"/>
      <c r="B932" s="39"/>
      <c r="C932" s="39"/>
      <c r="D932" s="39"/>
      <c r="E932" s="39"/>
      <c r="F932" s="39"/>
      <c r="G932" s="39"/>
      <c r="H932" s="39"/>
      <c r="I932" s="39"/>
      <c r="J932" s="39"/>
      <c r="K932" s="80"/>
      <c r="L932" s="80"/>
      <c r="M932" s="80"/>
      <c r="N932" s="80"/>
      <c r="O932" s="80"/>
      <c r="P932" s="556"/>
      <c r="Q932" s="39"/>
      <c r="R932" s="39"/>
      <c r="S932" s="39"/>
      <c r="T932" s="39"/>
      <c r="U932" s="39"/>
      <c r="V932" s="39"/>
    </row>
    <row r="933" spans="1:22" ht="15.75" customHeight="1">
      <c r="A933" s="39"/>
      <c r="B933" s="39"/>
      <c r="C933" s="39"/>
      <c r="D933" s="39"/>
      <c r="E933" s="39"/>
      <c r="F933" s="39"/>
      <c r="G933" s="39"/>
      <c r="H933" s="39"/>
      <c r="I933" s="39"/>
      <c r="J933" s="39"/>
      <c r="K933" s="80"/>
      <c r="L933" s="80"/>
      <c r="M933" s="80"/>
      <c r="N933" s="80"/>
      <c r="O933" s="80"/>
      <c r="P933" s="556"/>
      <c r="Q933" s="39"/>
      <c r="R933" s="39"/>
      <c r="S933" s="39"/>
      <c r="T933" s="39"/>
      <c r="U933" s="39"/>
      <c r="V933" s="39"/>
    </row>
    <row r="934" spans="1:22" ht="15.75" customHeight="1">
      <c r="A934" s="39"/>
      <c r="B934" s="39"/>
      <c r="C934" s="39"/>
      <c r="D934" s="39"/>
      <c r="E934" s="39"/>
      <c r="F934" s="39"/>
      <c r="G934" s="39"/>
      <c r="H934" s="39"/>
      <c r="I934" s="39"/>
      <c r="J934" s="39"/>
      <c r="K934" s="80"/>
      <c r="L934" s="80"/>
      <c r="M934" s="80"/>
      <c r="N934" s="80"/>
      <c r="O934" s="80"/>
      <c r="P934" s="556"/>
      <c r="Q934" s="39"/>
      <c r="R934" s="39"/>
      <c r="S934" s="39"/>
      <c r="T934" s="39"/>
      <c r="U934" s="39"/>
      <c r="V934" s="39"/>
    </row>
    <row r="935" spans="1:22" ht="15.75" customHeight="1">
      <c r="A935" s="39"/>
      <c r="B935" s="39"/>
      <c r="C935" s="39"/>
      <c r="D935" s="39"/>
      <c r="E935" s="39"/>
      <c r="F935" s="39"/>
      <c r="G935" s="39"/>
      <c r="H935" s="39"/>
      <c r="I935" s="39"/>
      <c r="J935" s="39"/>
      <c r="K935" s="80"/>
      <c r="L935" s="80"/>
      <c r="M935" s="80"/>
      <c r="N935" s="80"/>
      <c r="O935" s="80"/>
      <c r="P935" s="556"/>
      <c r="Q935" s="39"/>
      <c r="R935" s="39"/>
      <c r="S935" s="39"/>
      <c r="T935" s="39"/>
      <c r="U935" s="39"/>
      <c r="V935" s="39"/>
    </row>
    <row r="936" spans="1:22" ht="15.75" customHeight="1">
      <c r="A936" s="39"/>
      <c r="B936" s="39"/>
      <c r="C936" s="39"/>
      <c r="D936" s="39"/>
      <c r="E936" s="39"/>
      <c r="F936" s="39"/>
      <c r="G936" s="39"/>
      <c r="H936" s="39"/>
      <c r="I936" s="39"/>
      <c r="J936" s="39"/>
      <c r="K936" s="80"/>
      <c r="L936" s="80"/>
      <c r="M936" s="80"/>
      <c r="N936" s="80"/>
      <c r="O936" s="80"/>
      <c r="P936" s="556"/>
      <c r="Q936" s="39"/>
      <c r="R936" s="39"/>
      <c r="S936" s="39"/>
      <c r="T936" s="39"/>
      <c r="U936" s="39"/>
      <c r="V936" s="39"/>
    </row>
    <row r="937" spans="1:22" ht="15.75" customHeight="1">
      <c r="A937" s="39"/>
      <c r="B937" s="39"/>
      <c r="C937" s="39"/>
      <c r="D937" s="39"/>
      <c r="E937" s="39"/>
      <c r="F937" s="39"/>
      <c r="G937" s="39"/>
      <c r="H937" s="39"/>
      <c r="I937" s="39"/>
      <c r="J937" s="39"/>
      <c r="K937" s="80"/>
      <c r="L937" s="80"/>
      <c r="M937" s="80"/>
      <c r="N937" s="80"/>
      <c r="O937" s="80"/>
      <c r="P937" s="556"/>
      <c r="Q937" s="39"/>
      <c r="R937" s="39"/>
      <c r="S937" s="39"/>
      <c r="T937" s="39"/>
      <c r="U937" s="39"/>
      <c r="V937" s="39"/>
    </row>
    <row r="938" spans="1:22" ht="15.75" customHeight="1">
      <c r="A938" s="39"/>
      <c r="B938" s="39"/>
      <c r="C938" s="39"/>
      <c r="D938" s="39"/>
      <c r="E938" s="39"/>
      <c r="F938" s="39"/>
      <c r="G938" s="39"/>
      <c r="H938" s="39"/>
      <c r="I938" s="39"/>
      <c r="J938" s="39"/>
      <c r="K938" s="80"/>
      <c r="L938" s="80"/>
      <c r="M938" s="80"/>
      <c r="N938" s="80"/>
      <c r="O938" s="80"/>
      <c r="P938" s="556"/>
      <c r="Q938" s="39"/>
      <c r="R938" s="39"/>
      <c r="S938" s="39"/>
      <c r="T938" s="39"/>
      <c r="U938" s="39"/>
      <c r="V938" s="39"/>
    </row>
    <row r="939" spans="1:22" ht="15.75" customHeight="1">
      <c r="A939" s="39"/>
      <c r="B939" s="39"/>
      <c r="C939" s="39"/>
      <c r="D939" s="39"/>
      <c r="E939" s="39"/>
      <c r="F939" s="39"/>
      <c r="G939" s="39"/>
      <c r="H939" s="39"/>
      <c r="I939" s="39"/>
      <c r="J939" s="39"/>
      <c r="K939" s="80"/>
      <c r="L939" s="80"/>
      <c r="M939" s="80"/>
      <c r="N939" s="80"/>
      <c r="O939" s="80"/>
      <c r="P939" s="556"/>
      <c r="Q939" s="39"/>
      <c r="R939" s="39"/>
      <c r="S939" s="39"/>
      <c r="T939" s="39"/>
      <c r="U939" s="39"/>
      <c r="V939" s="39"/>
    </row>
    <row r="940" spans="1:22" ht="15.75" customHeight="1">
      <c r="A940" s="39"/>
      <c r="B940" s="39"/>
      <c r="C940" s="39"/>
      <c r="D940" s="39"/>
      <c r="E940" s="39"/>
      <c r="F940" s="39"/>
      <c r="G940" s="39"/>
      <c r="H940" s="39"/>
      <c r="I940" s="39"/>
      <c r="J940" s="39"/>
      <c r="K940" s="80"/>
      <c r="L940" s="80"/>
      <c r="M940" s="80"/>
      <c r="N940" s="80"/>
      <c r="O940" s="80"/>
      <c r="P940" s="556"/>
      <c r="Q940" s="39"/>
      <c r="R940" s="39"/>
      <c r="S940" s="39"/>
      <c r="T940" s="39"/>
      <c r="U940" s="39"/>
      <c r="V940" s="39"/>
    </row>
    <row r="941" spans="1:22" ht="15.75" customHeight="1">
      <c r="A941" s="39"/>
      <c r="B941" s="39"/>
      <c r="C941" s="39"/>
      <c r="D941" s="39"/>
      <c r="E941" s="39"/>
      <c r="F941" s="39"/>
      <c r="G941" s="39"/>
      <c r="H941" s="39"/>
      <c r="I941" s="39"/>
      <c r="J941" s="39"/>
      <c r="K941" s="80"/>
      <c r="L941" s="80"/>
      <c r="M941" s="80"/>
      <c r="N941" s="80"/>
      <c r="O941" s="80"/>
      <c r="P941" s="556"/>
      <c r="Q941" s="39"/>
      <c r="R941" s="39"/>
      <c r="S941" s="39"/>
      <c r="T941" s="39"/>
      <c r="U941" s="39"/>
      <c r="V941" s="39"/>
    </row>
    <row r="942" spans="1:22" ht="15.75" customHeight="1">
      <c r="A942" s="39"/>
      <c r="B942" s="39"/>
      <c r="C942" s="39"/>
      <c r="D942" s="39"/>
      <c r="E942" s="39"/>
      <c r="F942" s="39"/>
      <c r="G942" s="39"/>
      <c r="H942" s="39"/>
      <c r="I942" s="39"/>
      <c r="J942" s="39"/>
      <c r="K942" s="80"/>
      <c r="L942" s="80"/>
      <c r="M942" s="80"/>
      <c r="N942" s="80"/>
      <c r="O942" s="80"/>
      <c r="P942" s="556"/>
      <c r="Q942" s="39"/>
      <c r="R942" s="39"/>
      <c r="S942" s="39"/>
      <c r="T942" s="39"/>
      <c r="U942" s="39"/>
      <c r="V942" s="39"/>
    </row>
    <row r="943" spans="1:22" ht="15.75" customHeight="1">
      <c r="A943" s="39"/>
      <c r="B943" s="39"/>
      <c r="C943" s="39"/>
      <c r="D943" s="39"/>
      <c r="E943" s="39"/>
      <c r="F943" s="39"/>
      <c r="G943" s="39"/>
      <c r="H943" s="39"/>
      <c r="I943" s="39"/>
      <c r="J943" s="39"/>
      <c r="K943" s="80"/>
      <c r="L943" s="80"/>
      <c r="M943" s="80"/>
      <c r="N943" s="80"/>
      <c r="O943" s="80"/>
      <c r="P943" s="556"/>
      <c r="Q943" s="39"/>
      <c r="R943" s="39"/>
      <c r="S943" s="39"/>
      <c r="T943" s="39"/>
      <c r="U943" s="39"/>
      <c r="V943" s="39"/>
    </row>
    <row r="944" spans="1:22" ht="15.75" customHeight="1">
      <c r="A944" s="39"/>
      <c r="B944" s="39"/>
      <c r="C944" s="39"/>
      <c r="D944" s="39"/>
      <c r="E944" s="39"/>
      <c r="F944" s="39"/>
      <c r="G944" s="39"/>
      <c r="H944" s="39"/>
      <c r="I944" s="39"/>
      <c r="J944" s="39"/>
      <c r="K944" s="80"/>
      <c r="L944" s="80"/>
      <c r="M944" s="80"/>
      <c r="N944" s="80"/>
      <c r="O944" s="80"/>
      <c r="P944" s="556"/>
      <c r="Q944" s="39"/>
      <c r="R944" s="39"/>
      <c r="S944" s="39"/>
      <c r="T944" s="39"/>
      <c r="U944" s="39"/>
      <c r="V944" s="39"/>
    </row>
    <row r="945" spans="1:22" ht="15.75" customHeight="1">
      <c r="A945" s="39"/>
      <c r="B945" s="39"/>
      <c r="C945" s="39"/>
      <c r="D945" s="39"/>
      <c r="E945" s="39"/>
      <c r="F945" s="39"/>
      <c r="G945" s="39"/>
      <c r="H945" s="39"/>
      <c r="I945" s="39"/>
      <c r="J945" s="39"/>
      <c r="K945" s="80"/>
      <c r="L945" s="80"/>
      <c r="M945" s="80"/>
      <c r="N945" s="80"/>
      <c r="O945" s="80"/>
      <c r="P945" s="556"/>
      <c r="Q945" s="39"/>
      <c r="R945" s="39"/>
      <c r="S945" s="39"/>
      <c r="T945" s="39"/>
      <c r="U945" s="39"/>
      <c r="V945" s="39"/>
    </row>
    <row r="946" spans="1:22" ht="15.75" customHeight="1">
      <c r="A946" s="39"/>
      <c r="B946" s="39"/>
      <c r="C946" s="39"/>
      <c r="D946" s="39"/>
      <c r="E946" s="39"/>
      <c r="F946" s="39"/>
      <c r="G946" s="39"/>
      <c r="H946" s="39"/>
      <c r="I946" s="39"/>
      <c r="J946" s="39"/>
      <c r="K946" s="80"/>
      <c r="L946" s="80"/>
      <c r="M946" s="80"/>
      <c r="N946" s="80"/>
      <c r="O946" s="80"/>
      <c r="P946" s="556"/>
      <c r="Q946" s="39"/>
      <c r="R946" s="39"/>
      <c r="S946" s="39"/>
      <c r="T946" s="39"/>
      <c r="U946" s="39"/>
      <c r="V946" s="39"/>
    </row>
    <row r="947" spans="1:22" ht="15.75" customHeight="1">
      <c r="A947" s="39"/>
      <c r="B947" s="39"/>
      <c r="C947" s="39"/>
      <c r="D947" s="39"/>
      <c r="E947" s="39"/>
      <c r="F947" s="39"/>
      <c r="G947" s="39"/>
      <c r="H947" s="39"/>
      <c r="I947" s="39"/>
      <c r="J947" s="39"/>
      <c r="K947" s="80"/>
      <c r="L947" s="80"/>
      <c r="M947" s="80"/>
      <c r="N947" s="80"/>
      <c r="O947" s="80"/>
      <c r="P947" s="556"/>
      <c r="Q947" s="39"/>
      <c r="R947" s="39"/>
      <c r="S947" s="39"/>
      <c r="T947" s="39"/>
      <c r="U947" s="39"/>
      <c r="V947" s="39"/>
    </row>
    <row r="948" spans="1:22" ht="15.75" customHeight="1">
      <c r="A948" s="39"/>
      <c r="B948" s="39"/>
      <c r="C948" s="39"/>
      <c r="D948" s="39"/>
      <c r="E948" s="39"/>
      <c r="F948" s="39"/>
      <c r="G948" s="39"/>
      <c r="H948" s="39"/>
      <c r="I948" s="39"/>
      <c r="J948" s="39"/>
      <c r="K948" s="80"/>
      <c r="L948" s="80"/>
      <c r="M948" s="80"/>
      <c r="N948" s="80"/>
      <c r="O948" s="80"/>
      <c r="P948" s="556"/>
      <c r="Q948" s="39"/>
      <c r="R948" s="39"/>
      <c r="S948" s="39"/>
      <c r="T948" s="39"/>
      <c r="U948" s="39"/>
      <c r="V948" s="39"/>
    </row>
    <row r="949" spans="1:22" ht="15.75" customHeight="1">
      <c r="A949" s="39"/>
      <c r="B949" s="39"/>
      <c r="C949" s="39"/>
      <c r="D949" s="39"/>
      <c r="E949" s="39"/>
      <c r="F949" s="39"/>
      <c r="G949" s="39"/>
      <c r="H949" s="39"/>
      <c r="I949" s="39"/>
      <c r="J949" s="39"/>
      <c r="K949" s="80"/>
      <c r="L949" s="80"/>
      <c r="M949" s="80"/>
      <c r="N949" s="80"/>
      <c r="O949" s="80"/>
      <c r="P949" s="556"/>
      <c r="Q949" s="39"/>
      <c r="R949" s="39"/>
      <c r="S949" s="39"/>
      <c r="T949" s="39"/>
      <c r="U949" s="39"/>
      <c r="V949" s="39"/>
    </row>
    <row r="950" spans="1:22" ht="15.75" customHeight="1">
      <c r="A950" s="39"/>
      <c r="B950" s="39"/>
      <c r="C950" s="39"/>
      <c r="D950" s="39"/>
      <c r="E950" s="39"/>
      <c r="F950" s="39"/>
      <c r="G950" s="39"/>
      <c r="H950" s="39"/>
      <c r="I950" s="39"/>
      <c r="J950" s="39"/>
      <c r="K950" s="80"/>
      <c r="L950" s="80"/>
      <c r="M950" s="80"/>
      <c r="N950" s="80"/>
      <c r="O950" s="80"/>
      <c r="P950" s="556"/>
      <c r="Q950" s="39"/>
      <c r="R950" s="39"/>
      <c r="S950" s="39"/>
      <c r="T950" s="39"/>
      <c r="U950" s="39"/>
      <c r="V950" s="39"/>
    </row>
    <row r="951" spans="1:22" ht="15.75" customHeight="1">
      <c r="A951" s="39"/>
      <c r="B951" s="39"/>
      <c r="C951" s="39"/>
      <c r="D951" s="39"/>
      <c r="E951" s="39"/>
      <c r="F951" s="39"/>
      <c r="G951" s="39"/>
      <c r="H951" s="39"/>
      <c r="I951" s="39"/>
      <c r="J951" s="39"/>
      <c r="K951" s="80"/>
      <c r="L951" s="80"/>
      <c r="M951" s="80"/>
      <c r="N951" s="80"/>
      <c r="O951" s="80"/>
      <c r="P951" s="556"/>
      <c r="Q951" s="39"/>
      <c r="R951" s="39"/>
      <c r="S951" s="39"/>
      <c r="T951" s="39"/>
      <c r="U951" s="39"/>
      <c r="V951" s="39"/>
    </row>
    <row r="952" spans="1:22" ht="15.75" customHeight="1">
      <c r="A952" s="39"/>
      <c r="B952" s="39"/>
      <c r="C952" s="39"/>
      <c r="D952" s="39"/>
      <c r="E952" s="39"/>
      <c r="F952" s="39"/>
      <c r="G952" s="39"/>
      <c r="H952" s="39"/>
      <c r="I952" s="39"/>
      <c r="J952" s="39"/>
      <c r="K952" s="80"/>
      <c r="L952" s="80"/>
      <c r="M952" s="80"/>
      <c r="N952" s="80"/>
      <c r="O952" s="80"/>
      <c r="P952" s="556"/>
      <c r="Q952" s="39"/>
      <c r="R952" s="39"/>
      <c r="S952" s="39"/>
      <c r="T952" s="39"/>
      <c r="U952" s="39"/>
      <c r="V952" s="39"/>
    </row>
    <row r="953" spans="1:22" ht="15.75" customHeight="1">
      <c r="A953" s="39"/>
      <c r="B953" s="39"/>
      <c r="C953" s="39"/>
      <c r="D953" s="39"/>
      <c r="E953" s="39"/>
      <c r="F953" s="39"/>
      <c r="G953" s="39"/>
      <c r="H953" s="39"/>
      <c r="I953" s="39"/>
      <c r="J953" s="39"/>
      <c r="K953" s="80"/>
      <c r="L953" s="80"/>
      <c r="M953" s="80"/>
      <c r="N953" s="80"/>
      <c r="O953" s="80"/>
      <c r="P953" s="556"/>
      <c r="Q953" s="39"/>
      <c r="R953" s="39"/>
      <c r="S953" s="39"/>
      <c r="T953" s="39"/>
      <c r="U953" s="39"/>
      <c r="V953" s="39"/>
    </row>
    <row r="954" spans="1:22" ht="15.75" customHeight="1">
      <c r="A954" s="39"/>
      <c r="B954" s="39"/>
      <c r="C954" s="39"/>
      <c r="D954" s="39"/>
      <c r="E954" s="39"/>
      <c r="F954" s="39"/>
      <c r="G954" s="39"/>
      <c r="H954" s="39"/>
      <c r="I954" s="39"/>
      <c r="J954" s="39"/>
      <c r="K954" s="80"/>
      <c r="L954" s="80"/>
      <c r="M954" s="80"/>
      <c r="N954" s="80"/>
      <c r="O954" s="80"/>
      <c r="P954" s="556"/>
      <c r="Q954" s="39"/>
      <c r="R954" s="39"/>
      <c r="S954" s="39"/>
      <c r="T954" s="39"/>
      <c r="U954" s="39"/>
      <c r="V954" s="39"/>
    </row>
    <row r="955" spans="1:22" ht="15.75" customHeight="1">
      <c r="A955" s="39"/>
      <c r="B955" s="39"/>
      <c r="C955" s="39"/>
      <c r="D955" s="39"/>
      <c r="E955" s="39"/>
      <c r="F955" s="39"/>
      <c r="G955" s="39"/>
      <c r="H955" s="39"/>
      <c r="I955" s="39"/>
      <c r="J955" s="39"/>
      <c r="K955" s="80"/>
      <c r="L955" s="80"/>
      <c r="M955" s="80"/>
      <c r="N955" s="80"/>
      <c r="O955" s="80"/>
      <c r="P955" s="556"/>
      <c r="Q955" s="39"/>
      <c r="R955" s="39"/>
      <c r="S955" s="39"/>
      <c r="T955" s="39"/>
      <c r="U955" s="39"/>
      <c r="V955" s="39"/>
    </row>
    <row r="956" spans="1:22" ht="15.75" customHeight="1">
      <c r="A956" s="39"/>
      <c r="B956" s="39"/>
      <c r="C956" s="39"/>
      <c r="D956" s="39"/>
      <c r="E956" s="39"/>
      <c r="F956" s="39"/>
      <c r="G956" s="39"/>
      <c r="H956" s="39"/>
      <c r="I956" s="39"/>
      <c r="J956" s="39"/>
      <c r="K956" s="80"/>
      <c r="L956" s="80"/>
      <c r="M956" s="80"/>
      <c r="N956" s="80"/>
      <c r="O956" s="80"/>
      <c r="P956" s="556"/>
      <c r="Q956" s="39"/>
      <c r="R956" s="39"/>
      <c r="S956" s="39"/>
      <c r="T956" s="39"/>
      <c r="U956" s="39"/>
      <c r="V956" s="39"/>
    </row>
    <row r="957" spans="1:22" ht="15.75" customHeight="1">
      <c r="A957" s="39"/>
      <c r="B957" s="39"/>
      <c r="C957" s="39"/>
      <c r="D957" s="39"/>
      <c r="E957" s="39"/>
      <c r="F957" s="39"/>
      <c r="G957" s="39"/>
      <c r="H957" s="39"/>
      <c r="I957" s="39"/>
      <c r="J957" s="39"/>
      <c r="K957" s="80"/>
      <c r="L957" s="80"/>
      <c r="M957" s="80"/>
      <c r="N957" s="80"/>
      <c r="O957" s="80"/>
      <c r="P957" s="556"/>
      <c r="Q957" s="39"/>
      <c r="R957" s="39"/>
      <c r="S957" s="39"/>
      <c r="T957" s="39"/>
      <c r="U957" s="39"/>
      <c r="V957" s="39"/>
    </row>
    <row r="958" spans="1:22" ht="15.75" customHeight="1">
      <c r="A958" s="39"/>
      <c r="B958" s="39"/>
      <c r="C958" s="39"/>
      <c r="D958" s="39"/>
      <c r="E958" s="39"/>
      <c r="F958" s="39"/>
      <c r="G958" s="39"/>
      <c r="H958" s="39"/>
      <c r="I958" s="39"/>
      <c r="J958" s="39"/>
      <c r="K958" s="80"/>
      <c r="L958" s="80"/>
      <c r="M958" s="80"/>
      <c r="N958" s="80"/>
      <c r="O958" s="80"/>
      <c r="P958" s="556"/>
      <c r="Q958" s="39"/>
      <c r="R958" s="39"/>
      <c r="S958" s="39"/>
      <c r="T958" s="39"/>
      <c r="U958" s="39"/>
      <c r="V958" s="39"/>
    </row>
    <row r="959" spans="1:22" ht="15.75" customHeight="1">
      <c r="A959" s="39"/>
      <c r="B959" s="39"/>
      <c r="C959" s="39"/>
      <c r="D959" s="39"/>
      <c r="E959" s="39"/>
      <c r="F959" s="39"/>
      <c r="G959" s="39"/>
      <c r="H959" s="39"/>
      <c r="I959" s="39"/>
      <c r="J959" s="39"/>
      <c r="K959" s="80"/>
      <c r="L959" s="80"/>
      <c r="M959" s="80"/>
      <c r="N959" s="80"/>
      <c r="O959" s="80"/>
      <c r="P959" s="556"/>
      <c r="Q959" s="39"/>
      <c r="R959" s="39"/>
      <c r="S959" s="39"/>
      <c r="T959" s="39"/>
      <c r="U959" s="39"/>
      <c r="V959" s="39"/>
    </row>
    <row r="960" spans="1:22" ht="15.75" customHeight="1">
      <c r="A960" s="39"/>
      <c r="B960" s="39"/>
      <c r="C960" s="39"/>
      <c r="D960" s="39"/>
      <c r="E960" s="39"/>
      <c r="F960" s="39"/>
      <c r="G960" s="39"/>
      <c r="H960" s="39"/>
      <c r="I960" s="39"/>
      <c r="J960" s="39"/>
      <c r="K960" s="80"/>
      <c r="L960" s="80"/>
      <c r="M960" s="80"/>
      <c r="N960" s="80"/>
      <c r="O960" s="80"/>
      <c r="P960" s="556"/>
      <c r="Q960" s="39"/>
      <c r="R960" s="39"/>
      <c r="S960" s="39"/>
      <c r="T960" s="39"/>
      <c r="U960" s="39"/>
      <c r="V960" s="39"/>
    </row>
    <row r="961" spans="1:22" ht="15.75" customHeight="1">
      <c r="A961" s="39"/>
      <c r="B961" s="39"/>
      <c r="C961" s="39"/>
      <c r="D961" s="39"/>
      <c r="E961" s="39"/>
      <c r="F961" s="39"/>
      <c r="G961" s="39"/>
      <c r="H961" s="39"/>
      <c r="I961" s="39"/>
      <c r="J961" s="39"/>
      <c r="K961" s="80"/>
      <c r="L961" s="80"/>
      <c r="M961" s="80"/>
      <c r="N961" s="80"/>
      <c r="O961" s="80"/>
      <c r="P961" s="556"/>
      <c r="Q961" s="39"/>
      <c r="R961" s="39"/>
      <c r="S961" s="39"/>
      <c r="T961" s="39"/>
      <c r="U961" s="39"/>
      <c r="V961" s="39"/>
    </row>
    <row r="962" spans="1:22" ht="15.75" customHeight="1">
      <c r="A962" s="39"/>
      <c r="B962" s="39"/>
      <c r="C962" s="39"/>
      <c r="D962" s="39"/>
      <c r="E962" s="39"/>
      <c r="F962" s="39"/>
      <c r="G962" s="39"/>
      <c r="H962" s="39"/>
      <c r="I962" s="39"/>
      <c r="J962" s="39"/>
      <c r="K962" s="80"/>
      <c r="L962" s="80"/>
      <c r="M962" s="80"/>
      <c r="N962" s="80"/>
      <c r="O962" s="80"/>
      <c r="P962" s="556"/>
      <c r="Q962" s="39"/>
      <c r="R962" s="39"/>
      <c r="S962" s="39"/>
      <c r="T962" s="39"/>
      <c r="U962" s="39"/>
      <c r="V962" s="39"/>
    </row>
    <row r="963" spans="1:22" ht="15.75" customHeight="1">
      <c r="A963" s="39"/>
      <c r="B963" s="39"/>
      <c r="C963" s="39"/>
      <c r="D963" s="39"/>
      <c r="E963" s="39"/>
      <c r="F963" s="39"/>
      <c r="G963" s="39"/>
      <c r="H963" s="39"/>
      <c r="I963" s="39"/>
      <c r="J963" s="39"/>
      <c r="K963" s="80"/>
      <c r="L963" s="80"/>
      <c r="M963" s="80"/>
      <c r="N963" s="80"/>
      <c r="O963" s="80"/>
      <c r="P963" s="556"/>
      <c r="Q963" s="39"/>
      <c r="R963" s="39"/>
      <c r="S963" s="39"/>
      <c r="T963" s="39"/>
      <c r="U963" s="39"/>
      <c r="V963" s="39"/>
    </row>
    <row r="964" spans="1:22" ht="15.75" customHeight="1">
      <c r="A964" s="39"/>
      <c r="B964" s="39"/>
      <c r="C964" s="39"/>
      <c r="D964" s="39"/>
      <c r="E964" s="39"/>
      <c r="F964" s="39"/>
      <c r="G964" s="39"/>
      <c r="H964" s="39"/>
      <c r="I964" s="39"/>
      <c r="J964" s="39"/>
      <c r="K964" s="80"/>
      <c r="L964" s="80"/>
      <c r="M964" s="80"/>
      <c r="N964" s="80"/>
      <c r="O964" s="80"/>
      <c r="P964" s="556"/>
      <c r="Q964" s="39"/>
      <c r="R964" s="39"/>
      <c r="S964" s="39"/>
      <c r="T964" s="39"/>
      <c r="U964" s="39"/>
      <c r="V964" s="39"/>
    </row>
    <row r="965" spans="1:22" ht="15.75" customHeight="1">
      <c r="A965" s="39"/>
      <c r="B965" s="39"/>
      <c r="C965" s="39"/>
      <c r="D965" s="39"/>
      <c r="E965" s="39"/>
      <c r="F965" s="39"/>
      <c r="G965" s="39"/>
      <c r="H965" s="39"/>
      <c r="I965" s="39"/>
      <c r="J965" s="39"/>
      <c r="K965" s="80"/>
      <c r="L965" s="80"/>
      <c r="M965" s="80"/>
      <c r="N965" s="80"/>
      <c r="O965" s="80"/>
      <c r="P965" s="556"/>
      <c r="Q965" s="39"/>
      <c r="R965" s="39"/>
      <c r="S965" s="39"/>
      <c r="T965" s="39"/>
      <c r="U965" s="39"/>
      <c r="V965" s="39"/>
    </row>
    <row r="966" spans="1:22" ht="15.75" customHeight="1">
      <c r="A966" s="39"/>
      <c r="B966" s="39"/>
      <c r="C966" s="39"/>
      <c r="D966" s="39"/>
      <c r="E966" s="39"/>
      <c r="F966" s="39"/>
      <c r="G966" s="39"/>
      <c r="H966" s="39"/>
      <c r="I966" s="39"/>
      <c r="J966" s="39"/>
      <c r="K966" s="80"/>
      <c r="L966" s="80"/>
      <c r="M966" s="80"/>
      <c r="N966" s="80"/>
      <c r="O966" s="80"/>
      <c r="P966" s="556"/>
      <c r="Q966" s="39"/>
      <c r="R966" s="39"/>
      <c r="S966" s="39"/>
      <c r="T966" s="39"/>
      <c r="U966" s="39"/>
      <c r="V966" s="39"/>
    </row>
    <row r="967" spans="1:22" ht="15.75" customHeight="1">
      <c r="A967" s="39"/>
      <c r="B967" s="39"/>
      <c r="C967" s="39"/>
      <c r="D967" s="39"/>
      <c r="E967" s="39"/>
      <c r="F967" s="39"/>
      <c r="G967" s="39"/>
      <c r="H967" s="39"/>
      <c r="I967" s="39"/>
      <c r="J967" s="39"/>
      <c r="K967" s="80"/>
      <c r="L967" s="80"/>
      <c r="M967" s="80"/>
      <c r="N967" s="80"/>
      <c r="O967" s="80"/>
      <c r="P967" s="556"/>
      <c r="Q967" s="39"/>
      <c r="R967" s="39"/>
      <c r="S967" s="39"/>
      <c r="T967" s="39"/>
      <c r="U967" s="39"/>
      <c r="V967" s="39"/>
    </row>
    <row r="968" spans="1:22" ht="15.75" customHeight="1">
      <c r="A968" s="39"/>
      <c r="B968" s="39"/>
      <c r="C968" s="39"/>
      <c r="D968" s="39"/>
      <c r="E968" s="39"/>
      <c r="F968" s="39"/>
      <c r="G968" s="39"/>
      <c r="H968" s="39"/>
      <c r="I968" s="39"/>
      <c r="J968" s="39"/>
      <c r="K968" s="80"/>
      <c r="L968" s="80"/>
      <c r="M968" s="80"/>
      <c r="N968" s="80"/>
      <c r="O968" s="80"/>
      <c r="P968" s="556"/>
      <c r="Q968" s="39"/>
      <c r="R968" s="39"/>
      <c r="S968" s="39"/>
      <c r="T968" s="39"/>
      <c r="U968" s="39"/>
      <c r="V968" s="39"/>
    </row>
    <row r="969" spans="1:22" ht="15.75" customHeight="1">
      <c r="A969" s="39"/>
      <c r="B969" s="39"/>
      <c r="C969" s="39"/>
      <c r="D969" s="39"/>
      <c r="E969" s="39"/>
      <c r="F969" s="39"/>
      <c r="G969" s="39"/>
      <c r="H969" s="39"/>
      <c r="I969" s="39"/>
      <c r="J969" s="39"/>
      <c r="K969" s="80"/>
      <c r="L969" s="80"/>
      <c r="M969" s="80"/>
      <c r="N969" s="80"/>
      <c r="O969" s="80"/>
      <c r="P969" s="556"/>
      <c r="Q969" s="39"/>
      <c r="R969" s="39"/>
      <c r="S969" s="39"/>
      <c r="T969" s="39"/>
      <c r="U969" s="39"/>
      <c r="V969" s="39"/>
    </row>
    <row r="970" spans="1:22" ht="15.75" customHeight="1">
      <c r="A970" s="39"/>
      <c r="B970" s="39"/>
      <c r="C970" s="39"/>
      <c r="D970" s="39"/>
      <c r="E970" s="39"/>
      <c r="F970" s="39"/>
      <c r="G970" s="39"/>
      <c r="H970" s="39"/>
      <c r="I970" s="39"/>
      <c r="J970" s="39"/>
      <c r="K970" s="80"/>
      <c r="L970" s="80"/>
      <c r="M970" s="80"/>
      <c r="N970" s="80"/>
      <c r="O970" s="80"/>
      <c r="P970" s="556"/>
      <c r="Q970" s="39"/>
      <c r="R970" s="39"/>
      <c r="S970" s="39"/>
      <c r="T970" s="39"/>
      <c r="U970" s="39"/>
      <c r="V970" s="39"/>
    </row>
    <row r="971" spans="1:22" ht="15.75" customHeight="1">
      <c r="A971" s="39"/>
      <c r="B971" s="39"/>
      <c r="C971" s="39"/>
      <c r="D971" s="39"/>
      <c r="E971" s="39"/>
      <c r="F971" s="39"/>
      <c r="G971" s="39"/>
      <c r="H971" s="39"/>
      <c r="I971" s="39"/>
      <c r="J971" s="39"/>
      <c r="K971" s="80"/>
      <c r="L971" s="80"/>
      <c r="M971" s="80"/>
      <c r="N971" s="80"/>
      <c r="O971" s="80"/>
      <c r="P971" s="556"/>
      <c r="Q971" s="39"/>
      <c r="R971" s="39"/>
      <c r="S971" s="39"/>
      <c r="T971" s="39"/>
      <c r="U971" s="39"/>
      <c r="V971" s="39"/>
    </row>
    <row r="972" spans="1:22" ht="15.75" customHeight="1">
      <c r="A972" s="39"/>
      <c r="B972" s="39"/>
      <c r="C972" s="39"/>
      <c r="D972" s="39"/>
      <c r="E972" s="39"/>
      <c r="F972" s="39"/>
      <c r="G972" s="39"/>
      <c r="H972" s="39"/>
      <c r="I972" s="39"/>
      <c r="J972" s="39"/>
      <c r="K972" s="80"/>
      <c r="L972" s="80"/>
      <c r="M972" s="80"/>
      <c r="N972" s="80"/>
      <c r="O972" s="80"/>
      <c r="P972" s="556"/>
      <c r="Q972" s="39"/>
      <c r="R972" s="39"/>
      <c r="S972" s="39"/>
      <c r="T972" s="39"/>
      <c r="U972" s="39"/>
      <c r="V972" s="39"/>
    </row>
    <row r="973" spans="1:22" ht="15.75" customHeight="1">
      <c r="A973" s="39"/>
      <c r="B973" s="39"/>
      <c r="C973" s="39"/>
      <c r="D973" s="39"/>
      <c r="E973" s="39"/>
      <c r="F973" s="39"/>
      <c r="G973" s="39"/>
      <c r="H973" s="39"/>
      <c r="I973" s="39"/>
      <c r="J973" s="39"/>
      <c r="K973" s="80"/>
      <c r="L973" s="80"/>
      <c r="M973" s="80"/>
      <c r="N973" s="80"/>
      <c r="O973" s="80"/>
      <c r="P973" s="556"/>
      <c r="Q973" s="39"/>
      <c r="R973" s="39"/>
      <c r="S973" s="39"/>
      <c r="T973" s="39"/>
      <c r="U973" s="39"/>
      <c r="V973" s="39"/>
    </row>
    <row r="974" spans="1:22" ht="15.75" customHeight="1">
      <c r="A974" s="39"/>
      <c r="B974" s="39"/>
      <c r="C974" s="39"/>
      <c r="D974" s="39"/>
      <c r="E974" s="39"/>
      <c r="F974" s="39"/>
      <c r="G974" s="39"/>
      <c r="H974" s="39"/>
      <c r="I974" s="39"/>
      <c r="J974" s="39"/>
      <c r="K974" s="80"/>
      <c r="L974" s="80"/>
      <c r="M974" s="80"/>
      <c r="N974" s="80"/>
      <c r="O974" s="80"/>
      <c r="P974" s="556"/>
      <c r="Q974" s="39"/>
      <c r="R974" s="39"/>
      <c r="S974" s="39"/>
      <c r="T974" s="39"/>
      <c r="U974" s="39"/>
      <c r="V974" s="39"/>
    </row>
    <row r="975" spans="1:22" ht="15.75" customHeight="1">
      <c r="A975" s="39"/>
      <c r="B975" s="39"/>
      <c r="C975" s="39"/>
      <c r="D975" s="39"/>
      <c r="E975" s="39"/>
      <c r="F975" s="39"/>
      <c r="G975" s="39"/>
      <c r="H975" s="39"/>
      <c r="I975" s="39"/>
      <c r="J975" s="39"/>
      <c r="K975" s="80"/>
      <c r="L975" s="80"/>
      <c r="M975" s="80"/>
      <c r="N975" s="80"/>
      <c r="O975" s="80"/>
      <c r="P975" s="556"/>
      <c r="Q975" s="39"/>
      <c r="R975" s="39"/>
      <c r="S975" s="39"/>
      <c r="T975" s="39"/>
      <c r="U975" s="39"/>
      <c r="V975" s="39"/>
    </row>
    <row r="976" spans="1:22" ht="15.75" customHeight="1">
      <c r="A976" s="39"/>
      <c r="B976" s="39"/>
      <c r="C976" s="39"/>
      <c r="D976" s="39"/>
      <c r="E976" s="39"/>
      <c r="F976" s="39"/>
      <c r="G976" s="39"/>
      <c r="H976" s="39"/>
      <c r="I976" s="39"/>
      <c r="J976" s="39"/>
      <c r="K976" s="80"/>
      <c r="L976" s="80"/>
      <c r="M976" s="80"/>
      <c r="N976" s="80"/>
      <c r="O976" s="80"/>
      <c r="P976" s="556"/>
      <c r="Q976" s="39"/>
      <c r="R976" s="39"/>
      <c r="S976" s="39"/>
      <c r="T976" s="39"/>
      <c r="U976" s="39"/>
      <c r="V976" s="39"/>
    </row>
    <row r="977" spans="1:22" ht="15.75" customHeight="1">
      <c r="A977" s="39"/>
      <c r="B977" s="39"/>
      <c r="C977" s="39"/>
      <c r="D977" s="39"/>
      <c r="E977" s="39"/>
      <c r="F977" s="39"/>
      <c r="G977" s="39"/>
      <c r="H977" s="39"/>
      <c r="I977" s="39"/>
      <c r="J977" s="39"/>
      <c r="K977" s="80"/>
      <c r="L977" s="80"/>
      <c r="M977" s="80"/>
      <c r="N977" s="80"/>
      <c r="O977" s="80"/>
      <c r="P977" s="556"/>
      <c r="Q977" s="39"/>
      <c r="R977" s="39"/>
      <c r="S977" s="39"/>
      <c r="T977" s="39"/>
      <c r="U977" s="39"/>
      <c r="V977" s="39"/>
    </row>
    <row r="978" spans="1:22" ht="15.75" customHeight="1">
      <c r="A978" s="39"/>
      <c r="B978" s="39"/>
      <c r="C978" s="39"/>
      <c r="D978" s="39"/>
      <c r="E978" s="39"/>
      <c r="F978" s="39"/>
      <c r="G978" s="39"/>
      <c r="H978" s="39"/>
      <c r="I978" s="39"/>
      <c r="J978" s="39"/>
      <c r="K978" s="80"/>
      <c r="L978" s="80"/>
      <c r="M978" s="80"/>
      <c r="N978" s="80"/>
      <c r="O978" s="80"/>
      <c r="P978" s="556"/>
      <c r="Q978" s="39"/>
      <c r="R978" s="39"/>
      <c r="S978" s="39"/>
      <c r="T978" s="39"/>
      <c r="U978" s="39"/>
      <c r="V978" s="39"/>
    </row>
    <row r="979" spans="1:22" ht="15.75" customHeight="1">
      <c r="A979" s="39"/>
      <c r="B979" s="39"/>
      <c r="C979" s="39"/>
      <c r="D979" s="39"/>
      <c r="E979" s="39"/>
      <c r="F979" s="39"/>
      <c r="G979" s="39"/>
      <c r="H979" s="39"/>
      <c r="I979" s="39"/>
      <c r="J979" s="39"/>
      <c r="K979" s="80"/>
      <c r="L979" s="80"/>
      <c r="M979" s="80"/>
      <c r="N979" s="80"/>
      <c r="O979" s="80"/>
      <c r="P979" s="556"/>
      <c r="Q979" s="39"/>
      <c r="R979" s="39"/>
      <c r="S979" s="39"/>
      <c r="T979" s="39"/>
      <c r="U979" s="39"/>
      <c r="V979" s="39"/>
    </row>
    <row r="980" spans="1:22" ht="15.75" customHeight="1">
      <c r="A980" s="39"/>
      <c r="B980" s="39"/>
      <c r="C980" s="39"/>
      <c r="D980" s="39"/>
      <c r="E980" s="39"/>
      <c r="F980" s="39"/>
      <c r="G980" s="39"/>
      <c r="H980" s="39"/>
      <c r="I980" s="39"/>
      <c r="J980" s="39"/>
      <c r="K980" s="80"/>
      <c r="L980" s="80"/>
      <c r="M980" s="80"/>
      <c r="N980" s="80"/>
      <c r="O980" s="80"/>
      <c r="P980" s="556"/>
      <c r="Q980" s="39"/>
      <c r="R980" s="39"/>
      <c r="S980" s="39"/>
      <c r="T980" s="39"/>
      <c r="U980" s="39"/>
      <c r="V980" s="39"/>
    </row>
    <row r="981" spans="1:22" ht="15.75" customHeight="1">
      <c r="A981" s="39"/>
      <c r="B981" s="39"/>
      <c r="C981" s="39"/>
      <c r="D981" s="39"/>
      <c r="E981" s="39"/>
      <c r="F981" s="39"/>
      <c r="G981" s="39"/>
      <c r="H981" s="39"/>
      <c r="I981" s="39"/>
      <c r="J981" s="39"/>
      <c r="K981" s="80"/>
      <c r="L981" s="80"/>
      <c r="M981" s="80"/>
      <c r="N981" s="80"/>
      <c r="O981" s="80"/>
      <c r="P981" s="556"/>
      <c r="Q981" s="39"/>
      <c r="R981" s="39"/>
      <c r="S981" s="39"/>
      <c r="T981" s="39"/>
      <c r="U981" s="39"/>
      <c r="V981" s="39"/>
    </row>
    <row r="982" spans="1:22" ht="15.75" customHeight="1">
      <c r="A982" s="39"/>
      <c r="B982" s="39"/>
      <c r="C982" s="39"/>
      <c r="D982" s="39"/>
      <c r="E982" s="39"/>
      <c r="F982" s="39"/>
      <c r="G982" s="39"/>
      <c r="H982" s="39"/>
      <c r="I982" s="39"/>
      <c r="J982" s="39"/>
      <c r="K982" s="80"/>
      <c r="L982" s="80"/>
      <c r="M982" s="80"/>
      <c r="N982" s="80"/>
      <c r="O982" s="80"/>
      <c r="P982" s="556"/>
      <c r="Q982" s="39"/>
      <c r="R982" s="39"/>
      <c r="S982" s="39"/>
      <c r="T982" s="39"/>
      <c r="U982" s="39"/>
      <c r="V982" s="39"/>
    </row>
    <row r="983" spans="1:22" ht="15.75" customHeight="1">
      <c r="A983" s="39"/>
      <c r="B983" s="39"/>
      <c r="C983" s="39"/>
      <c r="D983" s="39"/>
      <c r="E983" s="39"/>
      <c r="F983" s="39"/>
      <c r="G983" s="39"/>
      <c r="H983" s="39"/>
      <c r="I983" s="39"/>
      <c r="J983" s="39"/>
      <c r="K983" s="80"/>
      <c r="L983" s="80"/>
      <c r="M983" s="80"/>
      <c r="N983" s="80"/>
      <c r="O983" s="80"/>
      <c r="P983" s="556"/>
      <c r="Q983" s="39"/>
      <c r="R983" s="39"/>
      <c r="S983" s="39"/>
      <c r="T983" s="39"/>
      <c r="U983" s="39"/>
      <c r="V983" s="39"/>
    </row>
    <row r="984" spans="1:22" ht="15.75" customHeight="1">
      <c r="A984" s="39"/>
      <c r="B984" s="39"/>
      <c r="C984" s="39"/>
      <c r="D984" s="39"/>
      <c r="E984" s="39"/>
      <c r="F984" s="39"/>
      <c r="G984" s="39"/>
      <c r="H984" s="39"/>
      <c r="I984" s="39"/>
      <c r="J984" s="39"/>
      <c r="K984" s="80"/>
      <c r="L984" s="80"/>
      <c r="M984" s="80"/>
      <c r="N984" s="80"/>
      <c r="O984" s="80"/>
      <c r="P984" s="556"/>
      <c r="Q984" s="39"/>
      <c r="R984" s="39"/>
      <c r="S984" s="39"/>
      <c r="T984" s="39"/>
      <c r="U984" s="39"/>
      <c r="V984" s="39"/>
    </row>
    <row r="985" spans="1:22" ht="15.75" customHeight="1">
      <c r="A985" s="39"/>
      <c r="B985" s="39"/>
      <c r="C985" s="39"/>
      <c r="D985" s="39"/>
      <c r="E985" s="39"/>
      <c r="F985" s="39"/>
      <c r="G985" s="39"/>
      <c r="H985" s="39"/>
      <c r="I985" s="39"/>
      <c r="J985" s="39"/>
      <c r="K985" s="80"/>
      <c r="L985" s="80"/>
      <c r="M985" s="80"/>
      <c r="N985" s="80"/>
      <c r="O985" s="80"/>
      <c r="P985" s="556"/>
      <c r="Q985" s="39"/>
      <c r="R985" s="39"/>
      <c r="S985" s="39"/>
      <c r="T985" s="39"/>
      <c r="U985" s="39"/>
      <c r="V985" s="39"/>
    </row>
    <row r="986" spans="1:22" ht="15.75" customHeight="1">
      <c r="A986" s="39"/>
      <c r="B986" s="39"/>
      <c r="C986" s="39"/>
      <c r="D986" s="39"/>
      <c r="E986" s="39"/>
      <c r="F986" s="39"/>
      <c r="G986" s="39"/>
      <c r="H986" s="39"/>
      <c r="I986" s="39"/>
      <c r="J986" s="39"/>
      <c r="K986" s="80"/>
      <c r="L986" s="80"/>
      <c r="M986" s="80"/>
      <c r="N986" s="80"/>
      <c r="O986" s="80"/>
      <c r="P986" s="556"/>
      <c r="Q986" s="39"/>
      <c r="R986" s="39"/>
      <c r="S986" s="39"/>
      <c r="T986" s="39"/>
      <c r="U986" s="39"/>
      <c r="V986" s="39"/>
    </row>
    <row r="987" spans="1:22" ht="15.75" customHeight="1">
      <c r="A987" s="39"/>
      <c r="B987" s="39"/>
      <c r="C987" s="39"/>
      <c r="D987" s="39"/>
      <c r="E987" s="39"/>
      <c r="F987" s="39"/>
      <c r="G987" s="39"/>
      <c r="H987" s="39"/>
      <c r="I987" s="39"/>
      <c r="J987" s="39"/>
      <c r="K987" s="80"/>
      <c r="L987" s="80"/>
      <c r="M987" s="80"/>
      <c r="N987" s="80"/>
      <c r="O987" s="80"/>
      <c r="P987" s="556"/>
      <c r="Q987" s="39"/>
      <c r="R987" s="39"/>
      <c r="S987" s="39"/>
      <c r="T987" s="39"/>
      <c r="U987" s="39"/>
      <c r="V987" s="39"/>
    </row>
    <row r="988" spans="1:22" ht="15.75" customHeight="1">
      <c r="A988" s="39"/>
      <c r="B988" s="39"/>
      <c r="C988" s="39"/>
      <c r="D988" s="39"/>
      <c r="E988" s="39"/>
      <c r="F988" s="39"/>
      <c r="G988" s="39"/>
      <c r="H988" s="39"/>
      <c r="I988" s="39"/>
      <c r="J988" s="39"/>
      <c r="K988" s="80"/>
      <c r="L988" s="80"/>
      <c r="M988" s="80"/>
      <c r="N988" s="80"/>
      <c r="O988" s="80"/>
      <c r="P988" s="556"/>
      <c r="Q988" s="39"/>
      <c r="R988" s="39"/>
      <c r="S988" s="39"/>
      <c r="T988" s="39"/>
      <c r="U988" s="39"/>
      <c r="V988" s="39"/>
    </row>
    <row r="989" spans="1:22" ht="15.75">
      <c r="A989" s="39"/>
      <c r="B989" s="39"/>
      <c r="C989" s="39"/>
      <c r="D989" s="39"/>
      <c r="E989" s="39"/>
      <c r="F989" s="39"/>
      <c r="G989" s="39"/>
      <c r="H989" s="39"/>
      <c r="I989" s="39"/>
      <c r="J989" s="39"/>
      <c r="K989" s="80"/>
      <c r="L989" s="80"/>
      <c r="M989" s="80"/>
      <c r="N989" s="80"/>
      <c r="O989" s="80"/>
      <c r="P989" s="556"/>
      <c r="Q989" s="39"/>
      <c r="R989" s="39"/>
      <c r="S989" s="39"/>
      <c r="T989" s="39"/>
      <c r="U989" s="39"/>
      <c r="V989" s="39"/>
    </row>
    <row r="990" spans="1:22" ht="15.75">
      <c r="A990" s="39"/>
      <c r="B990" s="39"/>
      <c r="C990" s="39"/>
      <c r="D990" s="39"/>
      <c r="E990" s="39"/>
      <c r="F990" s="39"/>
      <c r="G990" s="39"/>
      <c r="H990" s="39"/>
      <c r="I990" s="39"/>
      <c r="J990" s="39"/>
      <c r="K990" s="80"/>
      <c r="L990" s="80"/>
      <c r="M990" s="80"/>
      <c r="N990" s="80"/>
      <c r="O990" s="80"/>
      <c r="P990" s="556"/>
      <c r="Q990" s="39"/>
      <c r="R990" s="39"/>
      <c r="S990" s="39"/>
      <c r="T990" s="39"/>
      <c r="U990" s="39"/>
      <c r="V990" s="39"/>
    </row>
    <row r="991" spans="1:22" ht="15.75">
      <c r="A991" s="39"/>
      <c r="B991" s="39"/>
      <c r="C991" s="39"/>
      <c r="D991" s="39"/>
      <c r="E991" s="39"/>
      <c r="F991" s="39"/>
      <c r="G991" s="39"/>
      <c r="H991" s="39"/>
      <c r="I991" s="39"/>
      <c r="J991" s="39"/>
      <c r="K991" s="80"/>
      <c r="L991" s="80"/>
      <c r="M991" s="80"/>
      <c r="N991" s="80"/>
      <c r="O991" s="80"/>
      <c r="P991" s="556"/>
      <c r="Q991" s="39"/>
      <c r="R991" s="39"/>
      <c r="S991" s="39"/>
      <c r="T991" s="39"/>
      <c r="U991" s="39"/>
      <c r="V991" s="39"/>
    </row>
    <row r="992" spans="1:22" ht="15.75">
      <c r="A992" s="39"/>
      <c r="B992" s="39"/>
      <c r="C992" s="39"/>
      <c r="D992" s="39"/>
      <c r="E992" s="39"/>
      <c r="F992" s="39"/>
      <c r="G992" s="39"/>
      <c r="H992" s="39"/>
      <c r="I992" s="39"/>
      <c r="J992" s="39"/>
      <c r="K992" s="80"/>
      <c r="L992" s="80"/>
      <c r="M992" s="80"/>
      <c r="N992" s="80"/>
      <c r="O992" s="80"/>
      <c r="P992" s="556"/>
      <c r="Q992" s="39"/>
      <c r="R992" s="39"/>
      <c r="S992" s="39"/>
      <c r="T992" s="39"/>
      <c r="U992" s="39"/>
      <c r="V992" s="39"/>
    </row>
    <row r="993" spans="1:22" ht="15.75">
      <c r="A993" s="39"/>
      <c r="B993" s="39"/>
      <c r="C993" s="39"/>
      <c r="D993" s="39"/>
      <c r="E993" s="39"/>
      <c r="F993" s="39"/>
      <c r="G993" s="39"/>
      <c r="H993" s="39"/>
      <c r="I993" s="39"/>
      <c r="J993" s="39"/>
      <c r="K993" s="80"/>
      <c r="L993" s="80"/>
      <c r="M993" s="80"/>
      <c r="N993" s="80"/>
      <c r="O993" s="80"/>
      <c r="P993" s="556"/>
      <c r="Q993" s="39"/>
      <c r="R993" s="39"/>
      <c r="S993" s="39"/>
      <c r="T993" s="39"/>
      <c r="U993" s="39"/>
      <c r="V993" s="39"/>
    </row>
    <row r="994" spans="1:22" ht="15.75">
      <c r="A994" s="39"/>
      <c r="B994" s="39"/>
      <c r="C994" s="39"/>
      <c r="D994" s="39"/>
      <c r="E994" s="39"/>
      <c r="F994" s="39"/>
      <c r="G994" s="39"/>
      <c r="H994" s="39"/>
      <c r="I994" s="39"/>
      <c r="J994" s="39"/>
      <c r="K994" s="80"/>
      <c r="L994" s="80"/>
      <c r="M994" s="80"/>
      <c r="N994" s="80"/>
      <c r="O994" s="80"/>
      <c r="P994" s="556"/>
      <c r="Q994" s="39"/>
      <c r="R994" s="39"/>
      <c r="S994" s="39"/>
      <c r="T994" s="39"/>
      <c r="U994" s="39"/>
      <c r="V994" s="39"/>
    </row>
    <row r="995" spans="1:22" ht="15.75">
      <c r="A995" s="39"/>
      <c r="B995" s="39"/>
      <c r="C995" s="39"/>
      <c r="D995" s="39"/>
      <c r="E995" s="39"/>
      <c r="F995" s="39"/>
      <c r="G995" s="39"/>
      <c r="H995" s="39"/>
      <c r="I995" s="39"/>
      <c r="J995" s="39"/>
      <c r="K995" s="80"/>
      <c r="L995" s="80"/>
      <c r="M995" s="80"/>
      <c r="N995" s="80"/>
      <c r="O995" s="80"/>
      <c r="P995" s="556"/>
      <c r="Q995" s="39"/>
      <c r="R995" s="39"/>
      <c r="S995" s="39"/>
      <c r="T995" s="39"/>
      <c r="U995" s="39"/>
      <c r="V995" s="39"/>
    </row>
    <row r="996" spans="1:22" ht="15.75">
      <c r="A996" s="39"/>
      <c r="B996" s="39"/>
      <c r="C996" s="39"/>
      <c r="D996" s="39"/>
      <c r="E996" s="39"/>
      <c r="F996" s="39"/>
      <c r="G996" s="39"/>
      <c r="H996" s="39"/>
      <c r="I996" s="39"/>
      <c r="J996" s="39"/>
      <c r="K996" s="80"/>
      <c r="L996" s="80"/>
      <c r="M996" s="80"/>
      <c r="N996" s="80"/>
      <c r="O996" s="80"/>
      <c r="P996" s="556"/>
      <c r="Q996" s="39"/>
      <c r="R996" s="39"/>
      <c r="S996" s="39"/>
      <c r="T996" s="39"/>
      <c r="U996" s="39"/>
      <c r="V996" s="39"/>
    </row>
    <row r="997" spans="1:22" ht="15.75">
      <c r="A997" s="39"/>
      <c r="B997" s="39"/>
      <c r="C997" s="39"/>
      <c r="D997" s="39"/>
      <c r="E997" s="39"/>
      <c r="F997" s="39"/>
      <c r="G997" s="39"/>
      <c r="H997" s="39"/>
      <c r="I997" s="39"/>
      <c r="J997" s="39"/>
      <c r="K997" s="80"/>
      <c r="L997" s="80"/>
      <c r="M997" s="80"/>
      <c r="N997" s="80"/>
      <c r="O997" s="80"/>
      <c r="P997" s="556"/>
      <c r="Q997" s="39"/>
      <c r="R997" s="39"/>
      <c r="S997" s="39"/>
      <c r="T997" s="39"/>
      <c r="U997" s="39"/>
      <c r="V997" s="39"/>
    </row>
    <row r="998" spans="1:22" ht="15.75">
      <c r="A998" s="39"/>
      <c r="B998" s="39"/>
      <c r="C998" s="39"/>
      <c r="D998" s="39"/>
      <c r="E998" s="39"/>
      <c r="F998" s="39"/>
      <c r="G998" s="39"/>
      <c r="H998" s="39"/>
      <c r="I998" s="39"/>
      <c r="J998" s="39"/>
      <c r="K998" s="80"/>
      <c r="L998" s="80"/>
      <c r="M998" s="80"/>
      <c r="N998" s="80"/>
      <c r="O998" s="80"/>
      <c r="P998" s="556"/>
      <c r="Q998" s="39"/>
      <c r="R998" s="39"/>
      <c r="S998" s="39"/>
      <c r="T998" s="39"/>
      <c r="U998" s="39"/>
      <c r="V998" s="39"/>
    </row>
  </sheetData>
  <mergeCells count="2">
    <mergeCell ref="A1:B1"/>
    <mergeCell ref="A2:B2"/>
  </mergeCells>
  <pageMargins left="0.70866141732283505" right="0.70866141732283505" top="0.74803149606299202" bottom="0.74803149606299202" header="0" footer="0"/>
  <pageSetup scale="61"/>
  <headerFooter>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sheetPr>
  <dimension ref="A1:P996"/>
  <sheetViews>
    <sheetView workbookViewId="0">
      <pane ySplit="2" topLeftCell="A15" activePane="bottomLeft" state="frozen"/>
      <selection pane="bottomLeft" activeCell="Q1" sqref="Q1:T1048576"/>
    </sheetView>
  </sheetViews>
  <sheetFormatPr defaultColWidth="14" defaultRowHeight="15" customHeight="1"/>
  <cols>
    <col min="1" max="1" width="11.28515625" customWidth="1"/>
    <col min="2" max="2" width="69.28515625" customWidth="1"/>
    <col min="3" max="5" width="16.28515625" hidden="1" customWidth="1"/>
    <col min="6" max="6" width="18.7109375" hidden="1" customWidth="1"/>
    <col min="7" max="7" width="17.28515625" hidden="1" customWidth="1"/>
    <col min="8" max="8" width="18.7109375" hidden="1" customWidth="1"/>
    <col min="9" max="9" width="17.28515625" hidden="1" customWidth="1"/>
    <col min="10" max="10" width="18.7109375" hidden="1" customWidth="1"/>
    <col min="11" max="11" width="8.28515625" hidden="1" customWidth="1"/>
    <col min="12" max="12" width="4.85546875" hidden="1" customWidth="1"/>
    <col min="13" max="14" width="18.7109375" hidden="1" customWidth="1"/>
    <col min="15" max="16" width="18.7109375" customWidth="1"/>
  </cols>
  <sheetData>
    <row r="1" spans="1:16" ht="15.75" customHeight="1">
      <c r="A1" s="1796" t="s">
        <v>182</v>
      </c>
      <c r="B1" s="1797"/>
      <c r="C1" s="125"/>
      <c r="D1" s="125"/>
      <c r="E1" s="125"/>
      <c r="F1" s="125"/>
      <c r="G1" s="39"/>
      <c r="H1" s="39"/>
      <c r="I1" s="39"/>
      <c r="J1" s="39"/>
      <c r="K1" s="39"/>
      <c r="L1" s="39"/>
      <c r="M1" s="39"/>
      <c r="N1" s="39"/>
      <c r="O1" s="39"/>
      <c r="P1" s="39"/>
    </row>
    <row r="2" spans="1:16" s="643" customFormat="1" ht="66.75" customHeight="1">
      <c r="A2" s="1794" t="s">
        <v>2537</v>
      </c>
      <c r="B2" s="1798"/>
      <c r="C2" s="558" t="s">
        <v>217</v>
      </c>
      <c r="D2" s="558" t="s">
        <v>2538</v>
      </c>
      <c r="E2" s="558" t="s">
        <v>177</v>
      </c>
      <c r="F2" s="559" t="s">
        <v>218</v>
      </c>
      <c r="G2" s="560" t="s">
        <v>115</v>
      </c>
      <c r="H2" s="560" t="s">
        <v>2539</v>
      </c>
      <c r="I2" s="560" t="s">
        <v>115</v>
      </c>
      <c r="J2" s="560" t="s">
        <v>202</v>
      </c>
      <c r="K2" s="560" t="s">
        <v>114</v>
      </c>
      <c r="L2" s="644" t="s">
        <v>111</v>
      </c>
      <c r="M2" s="560" t="s">
        <v>116</v>
      </c>
      <c r="N2" s="644" t="s">
        <v>111</v>
      </c>
      <c r="O2" s="560" t="s">
        <v>117</v>
      </c>
      <c r="P2" s="561" t="s">
        <v>118</v>
      </c>
    </row>
    <row r="3" spans="1:16" s="643" customFormat="1" ht="15.75">
      <c r="A3" s="563">
        <v>10208</v>
      </c>
      <c r="B3" s="563" t="s">
        <v>2685</v>
      </c>
      <c r="C3" s="97"/>
      <c r="D3" s="97"/>
      <c r="E3" s="97"/>
      <c r="F3" s="97"/>
      <c r="G3" s="97"/>
      <c r="H3" s="97"/>
      <c r="I3" s="97"/>
      <c r="J3" s="97"/>
      <c r="K3" s="97"/>
      <c r="L3" s="97"/>
      <c r="M3" s="97"/>
      <c r="N3" s="97"/>
      <c r="O3" s="97"/>
      <c r="P3" s="97"/>
    </row>
    <row r="4" spans="1:16" ht="15.75" customHeight="1">
      <c r="A4" s="645">
        <v>2200000</v>
      </c>
      <c r="B4" s="36" t="s">
        <v>2558</v>
      </c>
      <c r="C4" s="93"/>
      <c r="D4" s="93"/>
      <c r="E4" s="93"/>
      <c r="F4" s="93"/>
      <c r="G4" s="93"/>
      <c r="H4" s="93"/>
      <c r="I4" s="93"/>
      <c r="J4" s="93"/>
      <c r="K4" s="93"/>
      <c r="L4" s="93"/>
      <c r="M4" s="93"/>
      <c r="N4" s="93"/>
      <c r="O4" s="93"/>
      <c r="P4" s="93"/>
    </row>
    <row r="5" spans="1:16" ht="15.75" customHeight="1">
      <c r="A5" s="36"/>
      <c r="B5" s="176" t="s">
        <v>2559</v>
      </c>
      <c r="C5" s="93"/>
      <c r="D5" s="93"/>
      <c r="E5" s="93"/>
      <c r="F5" s="93"/>
      <c r="G5" s="93"/>
      <c r="H5" s="93"/>
      <c r="I5" s="93"/>
      <c r="J5" s="93"/>
      <c r="K5" s="93"/>
      <c r="L5" s="93"/>
      <c r="M5" s="93"/>
      <c r="N5" s="93"/>
      <c r="O5" s="93"/>
      <c r="P5" s="93"/>
    </row>
    <row r="6" spans="1:16" ht="15.75" customHeight="1">
      <c r="A6" s="36" t="s">
        <v>2560</v>
      </c>
      <c r="B6" s="36" t="s">
        <v>2561</v>
      </c>
      <c r="C6" s="93">
        <v>120000</v>
      </c>
      <c r="D6" s="93"/>
      <c r="E6" s="93">
        <f t="shared" ref="E6:E7" si="0">SUM(C6:D6)</f>
        <v>120000</v>
      </c>
      <c r="F6" s="93">
        <v>120000</v>
      </c>
      <c r="G6" s="93"/>
      <c r="H6" s="93">
        <f>F6+G6</f>
        <v>120000</v>
      </c>
      <c r="I6" s="93"/>
      <c r="J6" s="93">
        <f>H6+I6</f>
        <v>120000</v>
      </c>
      <c r="K6" s="93">
        <v>120000</v>
      </c>
      <c r="L6" s="93"/>
      <c r="M6" s="93">
        <f t="shared" ref="M6:O6" si="1">SUM(K6:L6)</f>
        <v>120000</v>
      </c>
      <c r="N6" s="93"/>
      <c r="O6" s="93">
        <f t="shared" si="1"/>
        <v>120000</v>
      </c>
      <c r="P6" s="646">
        <v>200000</v>
      </c>
    </row>
    <row r="7" spans="1:16" ht="15.75" customHeight="1">
      <c r="A7" s="103">
        <v>2210102</v>
      </c>
      <c r="B7" s="36" t="s">
        <v>2686</v>
      </c>
      <c r="C7" s="93">
        <v>110000</v>
      </c>
      <c r="D7" s="93"/>
      <c r="E7" s="93">
        <f t="shared" si="0"/>
        <v>110000</v>
      </c>
      <c r="F7" s="93">
        <v>110000</v>
      </c>
      <c r="G7" s="93"/>
      <c r="H7" s="93">
        <f t="shared" ref="H7:H46" si="2">F7+G7</f>
        <v>110000</v>
      </c>
      <c r="I7" s="93"/>
      <c r="J7" s="93">
        <f t="shared" ref="J7:K46" si="3">H7+I7</f>
        <v>110000</v>
      </c>
      <c r="K7" s="93">
        <v>110000</v>
      </c>
      <c r="L7" s="93"/>
      <c r="M7" s="93">
        <f t="shared" ref="M7:M46" si="4">SUM(K7:L7)</f>
        <v>110000</v>
      </c>
      <c r="N7" s="93"/>
      <c r="O7" s="93">
        <f t="shared" ref="O7:O20" si="5">SUM(M7:N7)</f>
        <v>110000</v>
      </c>
      <c r="P7" s="646">
        <v>200000</v>
      </c>
    </row>
    <row r="8" spans="1:16" s="643" customFormat="1" ht="15.75" customHeight="1">
      <c r="A8" s="569" t="s">
        <v>413</v>
      </c>
      <c r="B8" s="569"/>
      <c r="C8" s="570">
        <f t="shared" ref="C8:F8" si="6">SUM(C6:C7)</f>
        <v>230000</v>
      </c>
      <c r="D8" s="570">
        <f t="shared" si="6"/>
        <v>0</v>
      </c>
      <c r="E8" s="570">
        <f t="shared" si="6"/>
        <v>230000</v>
      </c>
      <c r="F8" s="570">
        <f t="shared" si="6"/>
        <v>230000</v>
      </c>
      <c r="G8" s="570">
        <f t="shared" ref="G8:I8" si="7">SUM(G6:G7)</f>
        <v>0</v>
      </c>
      <c r="H8" s="570">
        <f t="shared" si="2"/>
        <v>230000</v>
      </c>
      <c r="I8" s="570">
        <f t="shared" si="7"/>
        <v>0</v>
      </c>
      <c r="J8" s="570">
        <f t="shared" si="3"/>
        <v>230000</v>
      </c>
      <c r="K8" s="570">
        <f t="shared" ref="K8:N8" si="8">SUM(K6:K7)</f>
        <v>230000</v>
      </c>
      <c r="L8" s="570">
        <f t="shared" si="8"/>
        <v>0</v>
      </c>
      <c r="M8" s="570">
        <f t="shared" si="4"/>
        <v>230000</v>
      </c>
      <c r="N8" s="570">
        <f t="shared" si="8"/>
        <v>0</v>
      </c>
      <c r="O8" s="570">
        <f t="shared" si="5"/>
        <v>230000</v>
      </c>
      <c r="P8" s="647">
        <f>SUM(P6:P7)</f>
        <v>400000</v>
      </c>
    </row>
    <row r="9" spans="1:16" ht="15.75" customHeight="1">
      <c r="A9" s="36"/>
      <c r="B9" s="176" t="s">
        <v>2564</v>
      </c>
      <c r="C9" s="93"/>
      <c r="D9" s="93"/>
      <c r="E9" s="93"/>
      <c r="F9" s="93"/>
      <c r="G9" s="93"/>
      <c r="H9" s="93">
        <f t="shared" si="2"/>
        <v>0</v>
      </c>
      <c r="I9" s="93"/>
      <c r="J9" s="93">
        <f t="shared" si="3"/>
        <v>0</v>
      </c>
      <c r="K9" s="93"/>
      <c r="L9" s="93"/>
      <c r="M9" s="93">
        <f t="shared" si="4"/>
        <v>0</v>
      </c>
      <c r="N9" s="93"/>
      <c r="O9" s="93">
        <f t="shared" si="5"/>
        <v>0</v>
      </c>
      <c r="P9" s="646"/>
    </row>
    <row r="10" spans="1:16" ht="15.75" hidden="1" customHeight="1">
      <c r="A10" s="36" t="s">
        <v>2565</v>
      </c>
      <c r="B10" s="36" t="s">
        <v>2566</v>
      </c>
      <c r="C10" s="93"/>
      <c r="D10" s="93"/>
      <c r="E10" s="93">
        <f t="shared" ref="E10:E11" si="9">SUM(C10:D10)</f>
        <v>0</v>
      </c>
      <c r="F10" s="93"/>
      <c r="G10" s="93"/>
      <c r="H10" s="93">
        <f t="shared" si="2"/>
        <v>0</v>
      </c>
      <c r="I10" s="93"/>
      <c r="J10" s="93">
        <f t="shared" si="3"/>
        <v>0</v>
      </c>
      <c r="K10" s="93">
        <f t="shared" si="3"/>
        <v>0</v>
      </c>
      <c r="L10" s="93"/>
      <c r="M10" s="93">
        <f t="shared" si="4"/>
        <v>0</v>
      </c>
      <c r="N10" s="93"/>
      <c r="O10" s="93">
        <f t="shared" si="5"/>
        <v>0</v>
      </c>
      <c r="P10" s="646"/>
    </row>
    <row r="11" spans="1:16" ht="15.75" customHeight="1">
      <c r="A11" s="36" t="s">
        <v>2567</v>
      </c>
      <c r="B11" s="36" t="s">
        <v>2568</v>
      </c>
      <c r="C11" s="93">
        <v>10000</v>
      </c>
      <c r="D11" s="93"/>
      <c r="E11" s="93">
        <f t="shared" si="9"/>
        <v>10000</v>
      </c>
      <c r="F11" s="93">
        <v>20000</v>
      </c>
      <c r="G11" s="93"/>
      <c r="H11" s="93">
        <f t="shared" si="2"/>
        <v>20000</v>
      </c>
      <c r="I11" s="93"/>
      <c r="J11" s="93">
        <f t="shared" si="3"/>
        <v>20000</v>
      </c>
      <c r="K11" s="93">
        <v>20000</v>
      </c>
      <c r="L11" s="93"/>
      <c r="M11" s="93">
        <f t="shared" si="4"/>
        <v>20000</v>
      </c>
      <c r="N11" s="93"/>
      <c r="O11" s="93">
        <f t="shared" si="5"/>
        <v>20000</v>
      </c>
      <c r="P11" s="646">
        <v>300000</v>
      </c>
    </row>
    <row r="12" spans="1:16" s="643" customFormat="1" ht="15.75" customHeight="1">
      <c r="A12" s="569" t="s">
        <v>413</v>
      </c>
      <c r="B12" s="569"/>
      <c r="C12" s="570">
        <f t="shared" ref="C12:F12" si="10">SUM(C11)</f>
        <v>10000</v>
      </c>
      <c r="D12" s="570">
        <f t="shared" si="10"/>
        <v>0</v>
      </c>
      <c r="E12" s="570">
        <f t="shared" si="10"/>
        <v>10000</v>
      </c>
      <c r="F12" s="570">
        <f t="shared" si="10"/>
        <v>20000</v>
      </c>
      <c r="G12" s="570">
        <f t="shared" ref="G12:I12" si="11">SUM(G11)</f>
        <v>0</v>
      </c>
      <c r="H12" s="570">
        <f t="shared" si="2"/>
        <v>20000</v>
      </c>
      <c r="I12" s="570">
        <f t="shared" si="11"/>
        <v>0</v>
      </c>
      <c r="J12" s="570">
        <f t="shared" si="3"/>
        <v>20000</v>
      </c>
      <c r="K12" s="570">
        <f t="shared" ref="K12:N12" si="12">SUM(K11)</f>
        <v>20000</v>
      </c>
      <c r="L12" s="570">
        <f t="shared" si="12"/>
        <v>0</v>
      </c>
      <c r="M12" s="570">
        <f t="shared" si="4"/>
        <v>20000</v>
      </c>
      <c r="N12" s="570">
        <f t="shared" si="12"/>
        <v>0</v>
      </c>
      <c r="O12" s="570">
        <f t="shared" si="5"/>
        <v>20000</v>
      </c>
      <c r="P12" s="647">
        <f>SUM(P11)</f>
        <v>300000</v>
      </c>
    </row>
    <row r="13" spans="1:16" ht="15.75" customHeight="1">
      <c r="A13" s="36"/>
      <c r="B13" s="176" t="s">
        <v>2569</v>
      </c>
      <c r="C13" s="93"/>
      <c r="D13" s="93"/>
      <c r="E13" s="93"/>
      <c r="F13" s="93"/>
      <c r="G13" s="93"/>
      <c r="H13" s="93">
        <f t="shared" si="2"/>
        <v>0</v>
      </c>
      <c r="I13" s="93"/>
      <c r="J13" s="93">
        <f t="shared" si="3"/>
        <v>0</v>
      </c>
      <c r="K13" s="93"/>
      <c r="L13" s="93"/>
      <c r="M13" s="93">
        <f t="shared" si="4"/>
        <v>0</v>
      </c>
      <c r="N13" s="93"/>
      <c r="O13" s="93">
        <f t="shared" si="5"/>
        <v>0</v>
      </c>
      <c r="P13" s="646"/>
    </row>
    <row r="14" spans="1:16" ht="15.75" customHeight="1">
      <c r="A14" s="36" t="s">
        <v>2649</v>
      </c>
      <c r="B14" s="36" t="s">
        <v>2570</v>
      </c>
      <c r="C14" s="93">
        <v>300000</v>
      </c>
      <c r="D14" s="93"/>
      <c r="E14" s="93">
        <f t="shared" ref="E14:E15" si="13">SUM(C14:D14)</f>
        <v>300000</v>
      </c>
      <c r="F14" s="93">
        <v>500000</v>
      </c>
      <c r="G14" s="93">
        <v>-400000</v>
      </c>
      <c r="H14" s="93">
        <f t="shared" si="2"/>
        <v>100000</v>
      </c>
      <c r="I14" s="93"/>
      <c r="J14" s="93">
        <f t="shared" si="3"/>
        <v>100000</v>
      </c>
      <c r="K14" s="93">
        <v>500000</v>
      </c>
      <c r="L14" s="93"/>
      <c r="M14" s="93">
        <f t="shared" si="4"/>
        <v>500000</v>
      </c>
      <c r="N14" s="93"/>
      <c r="O14" s="93">
        <f t="shared" si="5"/>
        <v>500000</v>
      </c>
      <c r="P14" s="646">
        <v>1000000</v>
      </c>
    </row>
    <row r="15" spans="1:16" s="40" customFormat="1" ht="15.75" customHeight="1">
      <c r="A15" s="173" t="s">
        <v>2573</v>
      </c>
      <c r="B15" s="173" t="s">
        <v>2574</v>
      </c>
      <c r="C15" s="648">
        <v>1000000</v>
      </c>
      <c r="D15" s="648">
        <v>1000000</v>
      </c>
      <c r="E15" s="648">
        <f t="shared" si="13"/>
        <v>2000000</v>
      </c>
      <c r="F15" s="648">
        <v>2000000</v>
      </c>
      <c r="G15" s="648">
        <v>-1344900</v>
      </c>
      <c r="H15" s="648">
        <f t="shared" si="2"/>
        <v>655100</v>
      </c>
      <c r="I15" s="648"/>
      <c r="J15" s="648">
        <f t="shared" si="3"/>
        <v>655100</v>
      </c>
      <c r="K15" s="648">
        <v>2000000</v>
      </c>
      <c r="L15" s="648"/>
      <c r="M15" s="648">
        <f t="shared" si="4"/>
        <v>2000000</v>
      </c>
      <c r="N15" s="648"/>
      <c r="O15" s="648">
        <f t="shared" si="5"/>
        <v>2000000</v>
      </c>
      <c r="P15" s="649">
        <v>5609900</v>
      </c>
    </row>
    <row r="16" spans="1:16" s="643" customFormat="1" ht="15.75" customHeight="1">
      <c r="A16" s="569" t="s">
        <v>413</v>
      </c>
      <c r="B16" s="569"/>
      <c r="C16" s="570">
        <f>SUM(C14:C15)</f>
        <v>1300000</v>
      </c>
      <c r="D16" s="570">
        <f>SUM(D14:D15)</f>
        <v>1000000</v>
      </c>
      <c r="E16" s="570">
        <f>SUM(E14:E15)</f>
        <v>2300000</v>
      </c>
      <c r="F16" s="570">
        <f>SUM(F14:F15)</f>
        <v>2500000</v>
      </c>
      <c r="G16" s="570">
        <f>SUM(G14:G15)</f>
        <v>-1744900</v>
      </c>
      <c r="H16" s="570">
        <f t="shared" si="2"/>
        <v>755100</v>
      </c>
      <c r="I16" s="570">
        <f>SUM(I14:I15)</f>
        <v>0</v>
      </c>
      <c r="J16" s="570">
        <f t="shared" si="3"/>
        <v>755100</v>
      </c>
      <c r="K16" s="570">
        <f t="shared" ref="K16:N16" si="14">SUM(K13:K15)</f>
        <v>2500000</v>
      </c>
      <c r="L16" s="570">
        <f t="shared" si="14"/>
        <v>0</v>
      </c>
      <c r="M16" s="570">
        <f t="shared" si="4"/>
        <v>2500000</v>
      </c>
      <c r="N16" s="570">
        <f t="shared" si="14"/>
        <v>0</v>
      </c>
      <c r="O16" s="570">
        <f t="shared" si="5"/>
        <v>2500000</v>
      </c>
      <c r="P16" s="647">
        <f>SUM(P14:P15)</f>
        <v>6609900</v>
      </c>
    </row>
    <row r="17" spans="1:16" ht="15.75" hidden="1" customHeight="1">
      <c r="A17" s="36"/>
      <c r="B17" s="650" t="s">
        <v>2577</v>
      </c>
      <c r="C17" s="93"/>
      <c r="D17" s="93"/>
      <c r="E17" s="93">
        <f t="shared" ref="E17:E20" si="15">SUM(C17:D17)</f>
        <v>0</v>
      </c>
      <c r="F17" s="93"/>
      <c r="G17" s="93"/>
      <c r="H17" s="93">
        <f t="shared" si="2"/>
        <v>0</v>
      </c>
      <c r="I17" s="93"/>
      <c r="J17" s="93">
        <f t="shared" si="3"/>
        <v>0</v>
      </c>
      <c r="K17" s="93">
        <f t="shared" si="3"/>
        <v>0</v>
      </c>
      <c r="L17" s="93"/>
      <c r="M17" s="93">
        <f t="shared" si="4"/>
        <v>0</v>
      </c>
      <c r="N17" s="93"/>
      <c r="O17" s="93">
        <f t="shared" si="5"/>
        <v>0</v>
      </c>
      <c r="P17" s="646"/>
    </row>
    <row r="18" spans="1:16" ht="15.75" hidden="1" customHeight="1">
      <c r="A18" s="36" t="s">
        <v>2687</v>
      </c>
      <c r="B18" s="36" t="s">
        <v>2578</v>
      </c>
      <c r="C18" s="93">
        <v>0</v>
      </c>
      <c r="D18" s="93"/>
      <c r="E18" s="93">
        <f t="shared" si="15"/>
        <v>0</v>
      </c>
      <c r="F18" s="93"/>
      <c r="G18" s="93"/>
      <c r="H18" s="93">
        <f t="shared" si="2"/>
        <v>0</v>
      </c>
      <c r="I18" s="93"/>
      <c r="J18" s="93">
        <f t="shared" si="3"/>
        <v>0</v>
      </c>
      <c r="K18" s="93">
        <f t="shared" si="3"/>
        <v>0</v>
      </c>
      <c r="L18" s="93"/>
      <c r="M18" s="93">
        <f t="shared" si="4"/>
        <v>0</v>
      </c>
      <c r="N18" s="93"/>
      <c r="O18" s="93">
        <f t="shared" si="5"/>
        <v>0</v>
      </c>
      <c r="P18" s="646"/>
    </row>
    <row r="19" spans="1:16" ht="18.75" hidden="1" customHeight="1">
      <c r="A19" s="36" t="s">
        <v>2579</v>
      </c>
      <c r="B19" s="36" t="s">
        <v>2688</v>
      </c>
      <c r="C19" s="93">
        <v>0</v>
      </c>
      <c r="D19" s="93"/>
      <c r="E19" s="93">
        <f t="shared" si="15"/>
        <v>0</v>
      </c>
      <c r="F19" s="93"/>
      <c r="G19" s="93"/>
      <c r="H19" s="93">
        <f t="shared" si="2"/>
        <v>0</v>
      </c>
      <c r="I19" s="93"/>
      <c r="J19" s="93">
        <f t="shared" si="3"/>
        <v>0</v>
      </c>
      <c r="K19" s="93">
        <f t="shared" si="3"/>
        <v>0</v>
      </c>
      <c r="L19" s="93"/>
      <c r="M19" s="93">
        <f t="shared" si="4"/>
        <v>0</v>
      </c>
      <c r="N19" s="93"/>
      <c r="O19" s="93">
        <f t="shared" si="5"/>
        <v>0</v>
      </c>
      <c r="P19" s="646"/>
    </row>
    <row r="20" spans="1:16" ht="15.75" hidden="1" customHeight="1">
      <c r="A20" s="651" t="s">
        <v>413</v>
      </c>
      <c r="B20" s="651"/>
      <c r="C20" s="652">
        <v>0</v>
      </c>
      <c r="D20" s="652"/>
      <c r="E20" s="93">
        <f t="shared" si="15"/>
        <v>0</v>
      </c>
      <c r="F20" s="93"/>
      <c r="G20" s="93"/>
      <c r="H20" s="93">
        <f t="shared" si="2"/>
        <v>0</v>
      </c>
      <c r="I20" s="93"/>
      <c r="J20" s="93">
        <f t="shared" si="3"/>
        <v>0</v>
      </c>
      <c r="K20" s="93">
        <f t="shared" si="3"/>
        <v>0</v>
      </c>
      <c r="L20" s="93"/>
      <c r="M20" s="93">
        <f t="shared" si="4"/>
        <v>0</v>
      </c>
      <c r="N20" s="93"/>
      <c r="O20" s="93">
        <f t="shared" si="5"/>
        <v>0</v>
      </c>
      <c r="P20" s="653"/>
    </row>
    <row r="21" spans="1:16" ht="15.75" customHeight="1">
      <c r="A21" s="36"/>
      <c r="B21" s="176" t="s">
        <v>2584</v>
      </c>
      <c r="C21" s="93"/>
      <c r="D21" s="93"/>
      <c r="E21" s="93"/>
      <c r="F21" s="93"/>
      <c r="G21" s="93"/>
      <c r="H21" s="93">
        <f t="shared" si="2"/>
        <v>0</v>
      </c>
      <c r="I21" s="93"/>
      <c r="J21" s="93">
        <f t="shared" si="3"/>
        <v>0</v>
      </c>
      <c r="K21" s="93"/>
      <c r="L21" s="93"/>
      <c r="M21" s="93"/>
      <c r="N21" s="93"/>
      <c r="O21" s="93"/>
      <c r="P21" s="646"/>
    </row>
    <row r="22" spans="1:16" ht="15.75" customHeight="1">
      <c r="A22" s="36" t="s">
        <v>2587</v>
      </c>
      <c r="B22" s="36" t="s">
        <v>2588</v>
      </c>
      <c r="C22" s="93">
        <v>100000</v>
      </c>
      <c r="D22" s="93"/>
      <c r="E22" s="93">
        <f t="shared" ref="E22:E23" si="16">SUM(C22:D22)</f>
        <v>100000</v>
      </c>
      <c r="F22" s="93">
        <v>100000</v>
      </c>
      <c r="G22" s="93">
        <v>-100000</v>
      </c>
      <c r="H22" s="93">
        <f t="shared" si="2"/>
        <v>0</v>
      </c>
      <c r="I22" s="93"/>
      <c r="J22" s="93">
        <f t="shared" si="3"/>
        <v>0</v>
      </c>
      <c r="K22" s="93">
        <v>100000</v>
      </c>
      <c r="L22" s="93"/>
      <c r="M22" s="93">
        <f t="shared" si="4"/>
        <v>100000</v>
      </c>
      <c r="N22" s="93"/>
      <c r="O22" s="93">
        <f t="shared" ref="O22:O24" si="17">SUM(M22:N22)</f>
        <v>100000</v>
      </c>
      <c r="P22" s="646"/>
    </row>
    <row r="23" spans="1:16" ht="15.75" customHeight="1">
      <c r="A23" s="36" t="s">
        <v>2589</v>
      </c>
      <c r="B23" s="36" t="s">
        <v>2590</v>
      </c>
      <c r="C23" s="93">
        <v>800000</v>
      </c>
      <c r="D23" s="93">
        <v>200000</v>
      </c>
      <c r="E23" s="93">
        <f t="shared" si="16"/>
        <v>1000000</v>
      </c>
      <c r="F23" s="93">
        <v>1500000</v>
      </c>
      <c r="G23" s="93"/>
      <c r="H23" s="93">
        <f t="shared" si="2"/>
        <v>1500000</v>
      </c>
      <c r="I23" s="93"/>
      <c r="J23" s="93">
        <f t="shared" si="3"/>
        <v>1500000</v>
      </c>
      <c r="K23" s="93">
        <v>2000000</v>
      </c>
      <c r="L23" s="93"/>
      <c r="M23" s="93">
        <f t="shared" si="4"/>
        <v>2000000</v>
      </c>
      <c r="N23" s="93">
        <v>500000</v>
      </c>
      <c r="O23" s="93">
        <f t="shared" si="17"/>
        <v>2500000</v>
      </c>
      <c r="P23" s="646">
        <v>2500000</v>
      </c>
    </row>
    <row r="24" spans="1:16" s="643" customFormat="1" ht="15.75" customHeight="1">
      <c r="A24" s="569" t="s">
        <v>413</v>
      </c>
      <c r="B24" s="569"/>
      <c r="C24" s="570">
        <f t="shared" ref="C24:F24" si="18">SUM(C22:C23)</f>
        <v>900000</v>
      </c>
      <c r="D24" s="570">
        <f t="shared" si="18"/>
        <v>200000</v>
      </c>
      <c r="E24" s="570">
        <f t="shared" si="18"/>
        <v>1100000</v>
      </c>
      <c r="F24" s="570">
        <f t="shared" si="18"/>
        <v>1600000</v>
      </c>
      <c r="G24" s="570">
        <f t="shared" ref="G24:I24" si="19">SUM(G22:G23)</f>
        <v>-100000</v>
      </c>
      <c r="H24" s="570">
        <f t="shared" si="2"/>
        <v>1500000</v>
      </c>
      <c r="I24" s="570">
        <f t="shared" si="19"/>
        <v>0</v>
      </c>
      <c r="J24" s="570">
        <f t="shared" si="3"/>
        <v>1500000</v>
      </c>
      <c r="K24" s="570">
        <f t="shared" ref="K24:N24" si="20">SUM(K17:K23)</f>
        <v>2100000</v>
      </c>
      <c r="L24" s="570">
        <f t="shared" si="20"/>
        <v>0</v>
      </c>
      <c r="M24" s="570">
        <f t="shared" si="4"/>
        <v>2100000</v>
      </c>
      <c r="N24" s="570">
        <f t="shared" si="20"/>
        <v>500000</v>
      </c>
      <c r="O24" s="570">
        <f t="shared" si="17"/>
        <v>2600000</v>
      </c>
      <c r="P24" s="647">
        <f>SUM(P23)</f>
        <v>2500000</v>
      </c>
    </row>
    <row r="25" spans="1:16" ht="15.75" customHeight="1">
      <c r="A25" s="36"/>
      <c r="B25" s="176" t="s">
        <v>2591</v>
      </c>
      <c r="C25" s="93"/>
      <c r="D25" s="93"/>
      <c r="E25" s="93"/>
      <c r="F25" s="93"/>
      <c r="G25" s="93"/>
      <c r="H25" s="93">
        <f t="shared" si="2"/>
        <v>0</v>
      </c>
      <c r="I25" s="93"/>
      <c r="J25" s="93">
        <f t="shared" si="3"/>
        <v>0</v>
      </c>
      <c r="K25" s="93"/>
      <c r="L25" s="93"/>
      <c r="M25" s="93"/>
      <c r="N25" s="93"/>
      <c r="O25" s="93"/>
      <c r="P25" s="646"/>
    </row>
    <row r="26" spans="1:16" ht="15.75" customHeight="1">
      <c r="A26" s="36" t="s">
        <v>2592</v>
      </c>
      <c r="B26" s="36" t="s">
        <v>2689</v>
      </c>
      <c r="C26" s="93">
        <v>320000</v>
      </c>
      <c r="D26" s="93"/>
      <c r="E26" s="93">
        <f>SUM(C26:D26)</f>
        <v>320000</v>
      </c>
      <c r="F26" s="93">
        <v>320000</v>
      </c>
      <c r="G26" s="93">
        <v>-320000</v>
      </c>
      <c r="H26" s="93">
        <f t="shared" si="2"/>
        <v>0</v>
      </c>
      <c r="I26" s="93"/>
      <c r="J26" s="93">
        <f t="shared" si="3"/>
        <v>0</v>
      </c>
      <c r="K26" s="93">
        <v>320000</v>
      </c>
      <c r="L26" s="93"/>
      <c r="M26" s="93">
        <f t="shared" si="4"/>
        <v>320000</v>
      </c>
      <c r="N26" s="93"/>
      <c r="O26" s="93">
        <f t="shared" ref="O26:O32" si="21">SUM(M26:N26)</f>
        <v>320000</v>
      </c>
      <c r="P26" s="646">
        <v>320000</v>
      </c>
    </row>
    <row r="27" spans="1:16" s="643" customFormat="1" ht="15.75" customHeight="1">
      <c r="A27" s="569" t="s">
        <v>413</v>
      </c>
      <c r="B27" s="569"/>
      <c r="C27" s="654">
        <f t="shared" ref="C27:F27" si="22">SUM(C26)</f>
        <v>320000</v>
      </c>
      <c r="D27" s="654">
        <f t="shared" si="22"/>
        <v>0</v>
      </c>
      <c r="E27" s="654">
        <f t="shared" si="22"/>
        <v>320000</v>
      </c>
      <c r="F27" s="654">
        <f t="shared" si="22"/>
        <v>320000</v>
      </c>
      <c r="G27" s="654">
        <f t="shared" ref="G27" si="23">SUM(G26)</f>
        <v>-320000</v>
      </c>
      <c r="H27" s="654">
        <f t="shared" si="2"/>
        <v>0</v>
      </c>
      <c r="I27" s="654">
        <f>SUM(I26)</f>
        <v>0</v>
      </c>
      <c r="J27" s="654">
        <f t="shared" ref="J27:L27" si="24">SUM(J26)</f>
        <v>0</v>
      </c>
      <c r="K27" s="654">
        <f t="shared" si="24"/>
        <v>320000</v>
      </c>
      <c r="L27" s="654">
        <f t="shared" si="24"/>
        <v>0</v>
      </c>
      <c r="M27" s="654">
        <f t="shared" si="4"/>
        <v>320000</v>
      </c>
      <c r="N27" s="654">
        <f t="shared" ref="N27" si="25">SUM(N26)</f>
        <v>0</v>
      </c>
      <c r="O27" s="654">
        <f t="shared" si="21"/>
        <v>320000</v>
      </c>
      <c r="P27" s="647">
        <f>SUM(P26)</f>
        <v>320000</v>
      </c>
    </row>
    <row r="28" spans="1:16" ht="15.75" customHeight="1">
      <c r="A28" s="36"/>
      <c r="B28" s="176" t="s">
        <v>2594</v>
      </c>
      <c r="C28" s="93"/>
      <c r="D28" s="93"/>
      <c r="E28" s="93"/>
      <c r="F28" s="93"/>
      <c r="G28" s="93"/>
      <c r="H28" s="93"/>
      <c r="I28" s="93"/>
      <c r="J28" s="93"/>
      <c r="K28" s="93"/>
      <c r="L28" s="93"/>
      <c r="M28" s="93">
        <f t="shared" si="4"/>
        <v>0</v>
      </c>
      <c r="N28" s="93"/>
      <c r="O28" s="93">
        <f t="shared" si="21"/>
        <v>0</v>
      </c>
      <c r="P28" s="646"/>
    </row>
    <row r="29" spans="1:16" ht="15.75" customHeight="1">
      <c r="A29" s="36" t="s">
        <v>2690</v>
      </c>
      <c r="B29" s="36" t="s">
        <v>2691</v>
      </c>
      <c r="C29" s="93">
        <v>1000000</v>
      </c>
      <c r="D29" s="93"/>
      <c r="E29" s="93">
        <f t="shared" ref="E29:E31" si="26">SUM(C29:D29)</f>
        <v>1000000</v>
      </c>
      <c r="F29" s="93">
        <v>1000000</v>
      </c>
      <c r="G29" s="93">
        <v>-1000000</v>
      </c>
      <c r="H29" s="93"/>
      <c r="I29" s="93"/>
      <c r="J29" s="93"/>
      <c r="K29" s="93"/>
      <c r="L29" s="93"/>
      <c r="M29" s="93">
        <f t="shared" si="4"/>
        <v>0</v>
      </c>
      <c r="N29" s="93"/>
      <c r="O29" s="93">
        <f t="shared" si="21"/>
        <v>0</v>
      </c>
      <c r="P29" s="646">
        <v>2500000</v>
      </c>
    </row>
    <row r="30" spans="1:16" ht="15.75" customHeight="1">
      <c r="A30" s="103">
        <v>2210711</v>
      </c>
      <c r="B30" s="36" t="s">
        <v>2692</v>
      </c>
      <c r="C30" s="93">
        <v>500000</v>
      </c>
      <c r="D30" s="93">
        <v>500000</v>
      </c>
      <c r="E30" s="93">
        <f t="shared" si="26"/>
        <v>1000000</v>
      </c>
      <c r="F30" s="93">
        <v>1500000</v>
      </c>
      <c r="G30" s="93">
        <v>-1000000</v>
      </c>
      <c r="H30" s="93">
        <f t="shared" si="2"/>
        <v>500000</v>
      </c>
      <c r="I30" s="93"/>
      <c r="J30" s="93">
        <f t="shared" si="3"/>
        <v>500000</v>
      </c>
      <c r="K30" s="93">
        <v>200000</v>
      </c>
      <c r="L30" s="93"/>
      <c r="M30" s="93">
        <f t="shared" si="4"/>
        <v>200000</v>
      </c>
      <c r="N30" s="93"/>
      <c r="O30" s="93">
        <f t="shared" si="21"/>
        <v>200000</v>
      </c>
      <c r="P30" s="646">
        <v>2000000</v>
      </c>
    </row>
    <row r="31" spans="1:16" ht="15.75" customHeight="1">
      <c r="A31" s="36">
        <v>2210715</v>
      </c>
      <c r="B31" s="36" t="s">
        <v>2654</v>
      </c>
      <c r="C31" s="93">
        <v>1000000</v>
      </c>
      <c r="D31" s="93"/>
      <c r="E31" s="93">
        <f t="shared" si="26"/>
        <v>1000000</v>
      </c>
      <c r="F31" s="93">
        <v>1000000</v>
      </c>
      <c r="G31" s="93">
        <v>2160317</v>
      </c>
      <c r="H31" s="93">
        <f t="shared" si="2"/>
        <v>3160317</v>
      </c>
      <c r="I31" s="93"/>
      <c r="J31" s="93">
        <f t="shared" si="3"/>
        <v>3160317</v>
      </c>
      <c r="K31" s="93">
        <v>3000000</v>
      </c>
      <c r="L31" s="93"/>
      <c r="M31" s="93">
        <f t="shared" si="4"/>
        <v>3000000</v>
      </c>
      <c r="N31" s="93"/>
      <c r="O31" s="93">
        <f t="shared" si="21"/>
        <v>3000000</v>
      </c>
      <c r="P31" s="646">
        <v>3000000</v>
      </c>
    </row>
    <row r="32" spans="1:16" s="643" customFormat="1" ht="15.75" customHeight="1">
      <c r="A32" s="569" t="s">
        <v>413</v>
      </c>
      <c r="B32" s="569"/>
      <c r="C32" s="570">
        <f>SUM(C29:C31)</f>
        <v>2500000</v>
      </c>
      <c r="D32" s="570">
        <f>SUM(D29:D31)</f>
        <v>500000</v>
      </c>
      <c r="E32" s="570">
        <f>SUM(E29:E31)</f>
        <v>3000000</v>
      </c>
      <c r="F32" s="570">
        <f>SUM(F29:F31)</f>
        <v>3500000</v>
      </c>
      <c r="G32" s="570">
        <f>SUM(G29:G31)</f>
        <v>160317</v>
      </c>
      <c r="H32" s="570">
        <f t="shared" si="2"/>
        <v>3660317</v>
      </c>
      <c r="I32" s="570">
        <f>SUM(I30:I31)</f>
        <v>0</v>
      </c>
      <c r="J32" s="570">
        <f>SUM(J30:J31)</f>
        <v>3660317</v>
      </c>
      <c r="K32" s="570">
        <f t="shared" ref="K32:N32" si="27">SUM(K30:K31)</f>
        <v>3200000</v>
      </c>
      <c r="L32" s="570">
        <f t="shared" si="27"/>
        <v>0</v>
      </c>
      <c r="M32" s="570">
        <f t="shared" si="4"/>
        <v>3200000</v>
      </c>
      <c r="N32" s="570">
        <f t="shared" si="27"/>
        <v>0</v>
      </c>
      <c r="O32" s="570">
        <f t="shared" si="21"/>
        <v>3200000</v>
      </c>
      <c r="P32" s="647">
        <f>SUM(P29:P31)</f>
        <v>7500000</v>
      </c>
    </row>
    <row r="33" spans="1:16" ht="15.75" customHeight="1">
      <c r="A33" s="36"/>
      <c r="B33" s="176" t="s">
        <v>2602</v>
      </c>
      <c r="C33" s="93"/>
      <c r="D33" s="93"/>
      <c r="E33" s="93"/>
      <c r="F33" s="93"/>
      <c r="G33" s="93"/>
      <c r="H33" s="93">
        <f t="shared" si="2"/>
        <v>0</v>
      </c>
      <c r="I33" s="93"/>
      <c r="J33" s="93">
        <f t="shared" si="3"/>
        <v>0</v>
      </c>
      <c r="K33" s="93"/>
      <c r="L33" s="93"/>
      <c r="M33" s="93"/>
      <c r="N33" s="93"/>
      <c r="O33" s="93"/>
      <c r="P33" s="646"/>
    </row>
    <row r="34" spans="1:16" ht="15.75" customHeight="1">
      <c r="A34" s="36" t="s">
        <v>2655</v>
      </c>
      <c r="B34" s="36" t="s">
        <v>2656</v>
      </c>
      <c r="C34" s="93">
        <v>300000</v>
      </c>
      <c r="D34" s="93">
        <v>750000</v>
      </c>
      <c r="E34" s="93">
        <f t="shared" ref="E34:E35" si="28">SUM(C34:D34)</f>
        <v>1050000</v>
      </c>
      <c r="F34" s="93"/>
      <c r="G34" s="93"/>
      <c r="H34" s="93">
        <f t="shared" si="2"/>
        <v>0</v>
      </c>
      <c r="I34" s="93"/>
      <c r="J34" s="93">
        <f t="shared" si="3"/>
        <v>0</v>
      </c>
      <c r="K34" s="93">
        <v>200000</v>
      </c>
      <c r="L34" s="93"/>
      <c r="M34" s="93">
        <f t="shared" si="4"/>
        <v>200000</v>
      </c>
      <c r="N34" s="93"/>
      <c r="O34" s="93">
        <f t="shared" ref="O34:O39" si="29">SUM(M34:N34)</f>
        <v>200000</v>
      </c>
      <c r="P34" s="646">
        <v>1000000</v>
      </c>
    </row>
    <row r="35" spans="1:16" ht="15.75" customHeight="1">
      <c r="A35" s="36" t="s">
        <v>2603</v>
      </c>
      <c r="B35" s="36" t="s">
        <v>2604</v>
      </c>
      <c r="C35" s="93">
        <v>200000</v>
      </c>
      <c r="D35" s="93">
        <v>600000</v>
      </c>
      <c r="E35" s="93">
        <f t="shared" si="28"/>
        <v>800000</v>
      </c>
      <c r="F35" s="93"/>
      <c r="G35" s="93"/>
      <c r="H35" s="93">
        <f t="shared" si="2"/>
        <v>0</v>
      </c>
      <c r="I35" s="93"/>
      <c r="J35" s="93">
        <f t="shared" si="3"/>
        <v>0</v>
      </c>
      <c r="K35" s="93">
        <v>1000000</v>
      </c>
      <c r="L35" s="93"/>
      <c r="M35" s="93">
        <f t="shared" si="4"/>
        <v>1000000</v>
      </c>
      <c r="N35" s="93"/>
      <c r="O35" s="93">
        <f t="shared" si="29"/>
        <v>1000000</v>
      </c>
      <c r="P35" s="646">
        <v>1500000</v>
      </c>
    </row>
    <row r="36" spans="1:16" s="643" customFormat="1" ht="15.75" customHeight="1">
      <c r="A36" s="569" t="s">
        <v>413</v>
      </c>
      <c r="B36" s="569"/>
      <c r="C36" s="570">
        <f t="shared" ref="C36:F36" si="30">SUM(C34:C35)</f>
        <v>500000</v>
      </c>
      <c r="D36" s="570">
        <f t="shared" si="30"/>
        <v>1350000</v>
      </c>
      <c r="E36" s="570">
        <f t="shared" si="30"/>
        <v>1850000</v>
      </c>
      <c r="F36" s="570">
        <f t="shared" si="30"/>
        <v>0</v>
      </c>
      <c r="G36" s="570">
        <f t="shared" ref="G36:I36" si="31">SUM(G34:G35)</f>
        <v>0</v>
      </c>
      <c r="H36" s="570">
        <f t="shared" si="2"/>
        <v>0</v>
      </c>
      <c r="I36" s="570">
        <f t="shared" si="31"/>
        <v>0</v>
      </c>
      <c r="J36" s="570">
        <f t="shared" si="3"/>
        <v>0</v>
      </c>
      <c r="K36" s="570">
        <f t="shared" ref="K36:N36" si="32">SUM(K33:K35)</f>
        <v>1200000</v>
      </c>
      <c r="L36" s="570">
        <f t="shared" si="32"/>
        <v>0</v>
      </c>
      <c r="M36" s="570">
        <f t="shared" si="4"/>
        <v>1200000</v>
      </c>
      <c r="N36" s="570">
        <f t="shared" si="32"/>
        <v>0</v>
      </c>
      <c r="O36" s="570">
        <f t="shared" si="29"/>
        <v>1200000</v>
      </c>
      <c r="P36" s="647">
        <f>SUM(P34:P35)</f>
        <v>2500000</v>
      </c>
    </row>
    <row r="37" spans="1:16" ht="15.75" hidden="1" customHeight="1">
      <c r="A37" s="36"/>
      <c r="B37" s="176" t="s">
        <v>2693</v>
      </c>
      <c r="C37" s="93"/>
      <c r="D37" s="93"/>
      <c r="E37" s="93">
        <f t="shared" ref="E37:E39" si="33">SUM(C37:D37)</f>
        <v>0</v>
      </c>
      <c r="F37" s="93"/>
      <c r="G37" s="93"/>
      <c r="H37" s="93">
        <f t="shared" si="2"/>
        <v>0</v>
      </c>
      <c r="I37" s="93"/>
      <c r="J37" s="93">
        <f t="shared" si="3"/>
        <v>0</v>
      </c>
      <c r="K37" s="93">
        <f t="shared" si="3"/>
        <v>0</v>
      </c>
      <c r="L37" s="93"/>
      <c r="M37" s="93">
        <f t="shared" si="4"/>
        <v>0</v>
      </c>
      <c r="N37" s="93"/>
      <c r="O37" s="93">
        <f t="shared" si="29"/>
        <v>0</v>
      </c>
      <c r="P37" s="646"/>
    </row>
    <row r="38" spans="1:16" ht="15.75" hidden="1" customHeight="1">
      <c r="A38" s="36" t="s">
        <v>2694</v>
      </c>
      <c r="B38" s="36" t="s">
        <v>2695</v>
      </c>
      <c r="C38" s="93"/>
      <c r="D38" s="93"/>
      <c r="E38" s="93">
        <f t="shared" si="33"/>
        <v>0</v>
      </c>
      <c r="F38" s="93"/>
      <c r="G38" s="93"/>
      <c r="H38" s="93">
        <f t="shared" si="2"/>
        <v>0</v>
      </c>
      <c r="I38" s="93"/>
      <c r="J38" s="93">
        <f t="shared" si="3"/>
        <v>0</v>
      </c>
      <c r="K38" s="93">
        <f t="shared" si="3"/>
        <v>0</v>
      </c>
      <c r="L38" s="93"/>
      <c r="M38" s="93">
        <f t="shared" si="4"/>
        <v>0</v>
      </c>
      <c r="N38" s="93"/>
      <c r="O38" s="93">
        <f t="shared" si="29"/>
        <v>0</v>
      </c>
      <c r="P38" s="646"/>
    </row>
    <row r="39" spans="1:16" ht="15.75" hidden="1" customHeight="1">
      <c r="A39" s="651" t="s">
        <v>413</v>
      </c>
      <c r="B39" s="651"/>
      <c r="C39" s="652">
        <v>0</v>
      </c>
      <c r="D39" s="652"/>
      <c r="E39" s="93">
        <f t="shared" si="33"/>
        <v>0</v>
      </c>
      <c r="F39" s="93"/>
      <c r="G39" s="93"/>
      <c r="H39" s="652">
        <f t="shared" ref="H39" si="34">F39+G39</f>
        <v>0</v>
      </c>
      <c r="I39" s="652">
        <f t="shared" ref="I39" si="35">SUM(I37:I38)</f>
        <v>0</v>
      </c>
      <c r="J39" s="652">
        <f t="shared" ref="J39" si="36">H39+I39</f>
        <v>0</v>
      </c>
      <c r="K39" s="652">
        <f t="shared" ref="K39:N39" si="37">SUM(K37:K38)</f>
        <v>0</v>
      </c>
      <c r="L39" s="652">
        <f t="shared" si="37"/>
        <v>0</v>
      </c>
      <c r="M39" s="652">
        <f t="shared" si="4"/>
        <v>0</v>
      </c>
      <c r="N39" s="652">
        <f t="shared" si="37"/>
        <v>0</v>
      </c>
      <c r="O39" s="652">
        <f t="shared" si="29"/>
        <v>0</v>
      </c>
      <c r="P39" s="653"/>
    </row>
    <row r="40" spans="1:16" ht="15.75" customHeight="1">
      <c r="A40" s="36"/>
      <c r="B40" s="176" t="s">
        <v>2605</v>
      </c>
      <c r="C40" s="93"/>
      <c r="D40" s="93"/>
      <c r="E40" s="93"/>
      <c r="F40" s="93"/>
      <c r="G40" s="93"/>
      <c r="H40" s="93">
        <f t="shared" si="2"/>
        <v>0</v>
      </c>
      <c r="I40" s="93"/>
      <c r="J40" s="93">
        <f t="shared" si="3"/>
        <v>0</v>
      </c>
      <c r="K40" s="93"/>
      <c r="L40" s="93"/>
      <c r="M40" s="93"/>
      <c r="N40" s="93"/>
      <c r="O40" s="93"/>
      <c r="P40" s="646"/>
    </row>
    <row r="41" spans="1:16" ht="15.75" customHeight="1">
      <c r="A41" s="36" t="s">
        <v>2606</v>
      </c>
      <c r="B41" s="36" t="s">
        <v>2607</v>
      </c>
      <c r="C41" s="93">
        <v>300000</v>
      </c>
      <c r="D41" s="93">
        <v>400000</v>
      </c>
      <c r="E41" s="93">
        <f t="shared" ref="E41:E43" si="38">SUM(C41:D41)</f>
        <v>700000</v>
      </c>
      <c r="F41" s="93">
        <v>500000</v>
      </c>
      <c r="G41" s="93"/>
      <c r="H41" s="93">
        <f t="shared" si="2"/>
        <v>500000</v>
      </c>
      <c r="I41" s="93"/>
      <c r="J41" s="93">
        <f t="shared" si="3"/>
        <v>500000</v>
      </c>
      <c r="K41" s="93">
        <v>1000000</v>
      </c>
      <c r="L41" s="93"/>
      <c r="M41" s="93">
        <f t="shared" si="4"/>
        <v>1000000</v>
      </c>
      <c r="N41" s="93"/>
      <c r="O41" s="93">
        <f t="shared" ref="O41:O44" si="39">SUM(M41:N41)</f>
        <v>1000000</v>
      </c>
      <c r="P41" s="655">
        <v>1200000</v>
      </c>
    </row>
    <row r="42" spans="1:16" ht="15.75" customHeight="1">
      <c r="A42" s="36" t="s">
        <v>2608</v>
      </c>
      <c r="B42" s="36" t="s">
        <v>2609</v>
      </c>
      <c r="C42" s="93">
        <v>100000</v>
      </c>
      <c r="D42" s="93">
        <v>150000</v>
      </c>
      <c r="E42" s="93">
        <f t="shared" si="38"/>
        <v>250000</v>
      </c>
      <c r="F42" s="93">
        <v>350000</v>
      </c>
      <c r="G42" s="93"/>
      <c r="H42" s="93">
        <f t="shared" si="2"/>
        <v>350000</v>
      </c>
      <c r="I42" s="93"/>
      <c r="J42" s="93">
        <f t="shared" si="3"/>
        <v>350000</v>
      </c>
      <c r="K42" s="93">
        <v>500000</v>
      </c>
      <c r="L42" s="93"/>
      <c r="M42" s="93">
        <f t="shared" si="4"/>
        <v>500000</v>
      </c>
      <c r="N42" s="93"/>
      <c r="O42" s="93">
        <f t="shared" si="39"/>
        <v>500000</v>
      </c>
      <c r="P42" s="646">
        <v>1000000</v>
      </c>
    </row>
    <row r="43" spans="1:16" ht="15.75" customHeight="1">
      <c r="A43" s="36" t="s">
        <v>2610</v>
      </c>
      <c r="B43" s="36" t="s">
        <v>2611</v>
      </c>
      <c r="C43" s="93">
        <v>100000</v>
      </c>
      <c r="D43" s="93">
        <v>300000</v>
      </c>
      <c r="E43" s="93">
        <f t="shared" si="38"/>
        <v>400000</v>
      </c>
      <c r="F43" s="93">
        <v>200000</v>
      </c>
      <c r="G43" s="93"/>
      <c r="H43" s="93">
        <f t="shared" si="2"/>
        <v>200000</v>
      </c>
      <c r="I43" s="93"/>
      <c r="J43" s="93">
        <f t="shared" si="3"/>
        <v>200000</v>
      </c>
      <c r="K43" s="93">
        <v>300000</v>
      </c>
      <c r="L43" s="93"/>
      <c r="M43" s="93">
        <f t="shared" si="4"/>
        <v>300000</v>
      </c>
      <c r="N43" s="93"/>
      <c r="O43" s="93">
        <f t="shared" si="39"/>
        <v>300000</v>
      </c>
      <c r="P43" s="646">
        <v>800000</v>
      </c>
    </row>
    <row r="44" spans="1:16" s="643" customFormat="1" ht="15.75" customHeight="1">
      <c r="A44" s="569" t="s">
        <v>413</v>
      </c>
      <c r="B44" s="569"/>
      <c r="C44" s="570">
        <f>SUM(C41:C43)</f>
        <v>500000</v>
      </c>
      <c r="D44" s="570">
        <f>SUM(D41:D43)</f>
        <v>850000</v>
      </c>
      <c r="E44" s="570">
        <f>SUM(E41:E43)</f>
        <v>1350000</v>
      </c>
      <c r="F44" s="570">
        <f>SUM(F41:F43)</f>
        <v>1050000</v>
      </c>
      <c r="G44" s="570">
        <f>SUM(G41:G43)</f>
        <v>0</v>
      </c>
      <c r="H44" s="570">
        <f t="shared" si="2"/>
        <v>1050000</v>
      </c>
      <c r="I44" s="570">
        <f>SUM(I41:I43)</f>
        <v>0</v>
      </c>
      <c r="J44" s="570">
        <f>SUM(J41:J43)</f>
        <v>1050000</v>
      </c>
      <c r="K44" s="570">
        <f t="shared" ref="K44:N44" si="40">SUM(K41:K43)</f>
        <v>1800000</v>
      </c>
      <c r="L44" s="570">
        <f t="shared" si="40"/>
        <v>0</v>
      </c>
      <c r="M44" s="570">
        <f t="shared" si="4"/>
        <v>1800000</v>
      </c>
      <c r="N44" s="570">
        <f t="shared" si="40"/>
        <v>0</v>
      </c>
      <c r="O44" s="570">
        <f t="shared" si="39"/>
        <v>1800000</v>
      </c>
      <c r="P44" s="647">
        <f>SUM(P41:P43)</f>
        <v>3000000</v>
      </c>
    </row>
    <row r="45" spans="1:16" ht="15.75" customHeight="1">
      <c r="A45" s="36"/>
      <c r="B45" s="176" t="s">
        <v>2612</v>
      </c>
      <c r="C45" s="93"/>
      <c r="D45" s="93"/>
      <c r="E45" s="93"/>
      <c r="F45" s="93"/>
      <c r="G45" s="93"/>
      <c r="H45" s="93">
        <f t="shared" si="2"/>
        <v>0</v>
      </c>
      <c r="I45" s="93"/>
      <c r="J45" s="93">
        <f t="shared" si="3"/>
        <v>0</v>
      </c>
      <c r="K45" s="93"/>
      <c r="L45" s="93"/>
      <c r="M45" s="93"/>
      <c r="N45" s="93"/>
      <c r="O45" s="93"/>
      <c r="P45" s="646"/>
    </row>
    <row r="46" spans="1:16" ht="15.75" customHeight="1">
      <c r="A46" s="36" t="s">
        <v>2613</v>
      </c>
      <c r="B46" s="36" t="s">
        <v>2614</v>
      </c>
      <c r="C46" s="93">
        <v>500000</v>
      </c>
      <c r="D46" s="93">
        <v>500000</v>
      </c>
      <c r="E46" s="93">
        <f>SUM(C46:D46)</f>
        <v>1000000</v>
      </c>
      <c r="F46" s="93">
        <v>1000000</v>
      </c>
      <c r="G46" s="93">
        <v>-500000</v>
      </c>
      <c r="H46" s="93">
        <f t="shared" si="2"/>
        <v>500000</v>
      </c>
      <c r="I46" s="93"/>
      <c r="J46" s="93">
        <f t="shared" si="3"/>
        <v>500000</v>
      </c>
      <c r="K46" s="93">
        <v>500000</v>
      </c>
      <c r="L46" s="93"/>
      <c r="M46" s="93">
        <f t="shared" si="4"/>
        <v>500000</v>
      </c>
      <c r="N46" s="93"/>
      <c r="O46" s="93">
        <f t="shared" ref="O46:O50" si="41">SUM(M46:N46)</f>
        <v>500000</v>
      </c>
      <c r="P46" s="646">
        <v>1000000</v>
      </c>
    </row>
    <row r="47" spans="1:16" s="643" customFormat="1" ht="15.75" customHeight="1">
      <c r="A47" s="569" t="s">
        <v>413</v>
      </c>
      <c r="B47" s="569"/>
      <c r="C47" s="570">
        <f t="shared" ref="C47:F47" si="42">SUM(C46)</f>
        <v>500000</v>
      </c>
      <c r="D47" s="570">
        <f t="shared" si="42"/>
        <v>500000</v>
      </c>
      <c r="E47" s="570">
        <f t="shared" si="42"/>
        <v>1000000</v>
      </c>
      <c r="F47" s="570">
        <f t="shared" si="42"/>
        <v>1000000</v>
      </c>
      <c r="G47" s="570">
        <f t="shared" ref="G47" si="43">SUM(G46)</f>
        <v>-500000</v>
      </c>
      <c r="H47" s="570">
        <f t="shared" ref="H47:H51" si="44">F47+G47</f>
        <v>500000</v>
      </c>
      <c r="I47" s="570">
        <f>SUM(I46)</f>
        <v>0</v>
      </c>
      <c r="J47" s="570">
        <f t="shared" ref="J47:L47" si="45">SUM(J46)</f>
        <v>500000</v>
      </c>
      <c r="K47" s="570">
        <f t="shared" si="45"/>
        <v>500000</v>
      </c>
      <c r="L47" s="570">
        <f t="shared" si="45"/>
        <v>0</v>
      </c>
      <c r="M47" s="570">
        <f t="shared" ref="M47:M50" si="46">SUM(K47:L47)</f>
        <v>500000</v>
      </c>
      <c r="N47" s="570">
        <f t="shared" ref="N47" si="47">SUM(N46)</f>
        <v>0</v>
      </c>
      <c r="O47" s="570">
        <f t="shared" si="41"/>
        <v>500000</v>
      </c>
      <c r="P47" s="647">
        <f>SUM(P46)</f>
        <v>1000000</v>
      </c>
    </row>
    <row r="48" spans="1:16" ht="15.75" customHeight="1">
      <c r="A48" s="36"/>
      <c r="B48" s="176" t="s">
        <v>2636</v>
      </c>
      <c r="C48" s="93"/>
      <c r="D48" s="93"/>
      <c r="E48" s="93"/>
      <c r="F48" s="93"/>
      <c r="G48" s="93"/>
      <c r="H48" s="93">
        <f t="shared" si="44"/>
        <v>0</v>
      </c>
      <c r="I48" s="93"/>
      <c r="J48" s="93">
        <f>H48+I48</f>
        <v>0</v>
      </c>
      <c r="K48" s="93"/>
      <c r="L48" s="93"/>
      <c r="M48" s="93"/>
      <c r="N48" s="93"/>
      <c r="O48" s="93"/>
      <c r="P48" s="646"/>
    </row>
    <row r="49" spans="1:16" ht="15.75" customHeight="1">
      <c r="A49" s="36" t="s">
        <v>2613</v>
      </c>
      <c r="B49" s="36" t="s">
        <v>2638</v>
      </c>
      <c r="C49" s="93">
        <v>500000</v>
      </c>
      <c r="D49" s="93">
        <v>500000</v>
      </c>
      <c r="E49" s="93">
        <f>SUM(C49:D49)</f>
        <v>1000000</v>
      </c>
      <c r="F49" s="93">
        <v>1000000</v>
      </c>
      <c r="G49" s="93">
        <v>-500000</v>
      </c>
      <c r="H49" s="93">
        <f t="shared" si="44"/>
        <v>500000</v>
      </c>
      <c r="I49" s="93"/>
      <c r="J49" s="93">
        <f>H49+I49</f>
        <v>500000</v>
      </c>
      <c r="K49" s="93">
        <v>500000</v>
      </c>
      <c r="L49" s="93"/>
      <c r="M49" s="93">
        <f t="shared" si="46"/>
        <v>500000</v>
      </c>
      <c r="N49" s="93"/>
      <c r="O49" s="93">
        <v>0</v>
      </c>
      <c r="P49" s="646">
        <v>1200000</v>
      </c>
    </row>
    <row r="50" spans="1:16" s="643" customFormat="1" ht="15.75" customHeight="1">
      <c r="A50" s="569" t="s">
        <v>413</v>
      </c>
      <c r="B50" s="569"/>
      <c r="C50" s="570">
        <f t="shared" ref="C50:G50" si="48">SUM(C49)</f>
        <v>500000</v>
      </c>
      <c r="D50" s="570">
        <f t="shared" si="48"/>
        <v>500000</v>
      </c>
      <c r="E50" s="570">
        <f t="shared" si="48"/>
        <v>1000000</v>
      </c>
      <c r="F50" s="570">
        <f t="shared" si="48"/>
        <v>1000000</v>
      </c>
      <c r="G50" s="570">
        <f t="shared" si="48"/>
        <v>-500000</v>
      </c>
      <c r="H50" s="570">
        <f t="shared" si="44"/>
        <v>500000</v>
      </c>
      <c r="I50" s="570">
        <f t="shared" ref="I50:L50" si="49">SUM(I49)</f>
        <v>0</v>
      </c>
      <c r="J50" s="570">
        <f t="shared" si="49"/>
        <v>500000</v>
      </c>
      <c r="K50" s="570">
        <f t="shared" si="49"/>
        <v>500000</v>
      </c>
      <c r="L50" s="570">
        <f t="shared" si="49"/>
        <v>0</v>
      </c>
      <c r="M50" s="570">
        <f t="shared" si="46"/>
        <v>500000</v>
      </c>
      <c r="N50" s="570">
        <f>SUM(N49)</f>
        <v>0</v>
      </c>
      <c r="O50" s="570">
        <f t="shared" si="41"/>
        <v>500000</v>
      </c>
      <c r="P50" s="647">
        <f>SUM(P49)</f>
        <v>1200000</v>
      </c>
    </row>
    <row r="51" spans="1:16" ht="15.75" customHeight="1">
      <c r="A51" s="36"/>
      <c r="B51" s="176" t="s">
        <v>2617</v>
      </c>
      <c r="C51" s="93"/>
      <c r="D51" s="93"/>
      <c r="E51" s="93"/>
      <c r="F51" s="93"/>
      <c r="G51" s="93"/>
      <c r="H51" s="93">
        <f t="shared" si="44"/>
        <v>0</v>
      </c>
      <c r="I51" s="93"/>
      <c r="J51" s="93">
        <f>H51+I51</f>
        <v>0</v>
      </c>
      <c r="K51" s="93"/>
      <c r="L51" s="93"/>
      <c r="M51" s="93"/>
      <c r="N51" s="93"/>
      <c r="O51" s="93"/>
      <c r="P51" s="646"/>
    </row>
    <row r="52" spans="1:16" ht="15.75" customHeight="1">
      <c r="A52" s="656">
        <v>3111002</v>
      </c>
      <c r="B52" s="36" t="s">
        <v>2696</v>
      </c>
      <c r="C52" s="93"/>
      <c r="D52" s="93"/>
      <c r="E52" s="93"/>
      <c r="F52" s="93"/>
      <c r="G52" s="93"/>
      <c r="H52" s="93"/>
      <c r="I52" s="93"/>
      <c r="J52" s="93"/>
      <c r="K52" s="93">
        <v>1000000</v>
      </c>
      <c r="L52" s="93"/>
      <c r="M52" s="93">
        <f>SUM(K52:L52)</f>
        <v>1000000</v>
      </c>
      <c r="N52" s="93"/>
      <c r="O52" s="93">
        <f>SUM(M52:N52)</f>
        <v>1000000</v>
      </c>
      <c r="P52" s="646">
        <v>1600000</v>
      </c>
    </row>
    <row r="53" spans="1:16" ht="15.75" customHeight="1">
      <c r="A53" s="103">
        <v>3111001</v>
      </c>
      <c r="B53" s="36" t="s">
        <v>2697</v>
      </c>
      <c r="C53" s="93"/>
      <c r="D53" s="93">
        <v>2000000</v>
      </c>
      <c r="E53" s="93">
        <f t="shared" ref="E53:E54" si="50">SUM(C53:D53)</f>
        <v>2000000</v>
      </c>
      <c r="F53" s="93">
        <v>500000</v>
      </c>
      <c r="G53" s="93">
        <v>-500000</v>
      </c>
      <c r="H53" s="93">
        <f>F53+G53</f>
        <v>0</v>
      </c>
      <c r="I53" s="93"/>
      <c r="J53" s="93">
        <f>H53+I53</f>
        <v>0</v>
      </c>
      <c r="K53" s="93">
        <v>1000000</v>
      </c>
      <c r="L53" s="93"/>
      <c r="M53" s="93">
        <f>SUM(K53:L53)</f>
        <v>1000000</v>
      </c>
      <c r="N53" s="93">
        <v>-1000000</v>
      </c>
      <c r="O53" s="93">
        <f>SUM(M53:N53)</f>
        <v>0</v>
      </c>
      <c r="P53" s="646">
        <v>800000</v>
      </c>
    </row>
    <row r="54" spans="1:16" ht="15.75" customHeight="1">
      <c r="A54" s="103" t="s">
        <v>2618</v>
      </c>
      <c r="B54" s="36" t="s">
        <v>2698</v>
      </c>
      <c r="C54" s="93">
        <v>200000</v>
      </c>
      <c r="D54" s="93">
        <v>869000</v>
      </c>
      <c r="E54" s="93">
        <f t="shared" si="50"/>
        <v>1069000</v>
      </c>
      <c r="F54" s="93">
        <v>1500000</v>
      </c>
      <c r="G54" s="93">
        <v>-1500000</v>
      </c>
      <c r="H54" s="93">
        <f>F54+G54</f>
        <v>0</v>
      </c>
      <c r="I54" s="93"/>
      <c r="J54" s="93">
        <f>H54+I54</f>
        <v>0</v>
      </c>
      <c r="K54" s="93">
        <v>1000000</v>
      </c>
      <c r="L54" s="93"/>
      <c r="M54" s="93">
        <f>SUM(K54:L54)</f>
        <v>1000000</v>
      </c>
      <c r="N54" s="93"/>
      <c r="O54" s="93">
        <f>SUM(M54:N54)</f>
        <v>1000000</v>
      </c>
      <c r="P54" s="646">
        <v>1500000</v>
      </c>
    </row>
    <row r="55" spans="1:16" ht="15.75" customHeight="1">
      <c r="A55" s="103"/>
      <c r="B55" s="36" t="s">
        <v>2699</v>
      </c>
      <c r="C55" s="93"/>
      <c r="D55" s="93"/>
      <c r="E55" s="93"/>
      <c r="F55" s="93"/>
      <c r="G55" s="93"/>
      <c r="H55" s="93"/>
      <c r="I55" s="93"/>
      <c r="J55" s="93"/>
      <c r="K55" s="93"/>
      <c r="L55" s="93"/>
      <c r="M55" s="93"/>
      <c r="N55" s="93"/>
      <c r="O55" s="93"/>
      <c r="P55" s="646">
        <v>1000000</v>
      </c>
    </row>
    <row r="56" spans="1:16" s="643" customFormat="1" ht="15.75" customHeight="1">
      <c r="A56" s="569" t="s">
        <v>413</v>
      </c>
      <c r="B56" s="569"/>
      <c r="C56" s="570">
        <f>SUM(C53:C54)</f>
        <v>200000</v>
      </c>
      <c r="D56" s="570">
        <f>SUM(D53:D54)</f>
        <v>2869000</v>
      </c>
      <c r="E56" s="570">
        <f>SUM(E53:E54)</f>
        <v>3069000</v>
      </c>
      <c r="F56" s="570">
        <f>SUM(F53:F54)</f>
        <v>2000000</v>
      </c>
      <c r="G56" s="570">
        <f>SUM(G53:G54)</f>
        <v>-2000000</v>
      </c>
      <c r="H56" s="570">
        <f t="shared" ref="H56:H62" si="51">F56+G56</f>
        <v>0</v>
      </c>
      <c r="I56" s="570">
        <f>SUM(I53:I54)</f>
        <v>0</v>
      </c>
      <c r="J56" s="570">
        <f>SUM(J53:J54)</f>
        <v>0</v>
      </c>
      <c r="K56" s="570">
        <f t="shared" ref="K56:N56" si="52">SUM(K52:K54)</f>
        <v>3000000</v>
      </c>
      <c r="L56" s="570">
        <f t="shared" si="52"/>
        <v>0</v>
      </c>
      <c r="M56" s="570">
        <f>SUM(K56:L56)</f>
        <v>3000000</v>
      </c>
      <c r="N56" s="570">
        <f t="shared" si="52"/>
        <v>-1000000</v>
      </c>
      <c r="O56" s="570">
        <f>SUM(M56:N56)</f>
        <v>2000000</v>
      </c>
      <c r="P56" s="647">
        <f>SUM(P52:P55)</f>
        <v>4900000</v>
      </c>
    </row>
    <row r="57" spans="1:16" ht="15.75" hidden="1" customHeight="1">
      <c r="A57" s="36"/>
      <c r="B57" s="176" t="s">
        <v>2700</v>
      </c>
      <c r="C57" s="93"/>
      <c r="D57" s="93"/>
      <c r="E57" s="93"/>
      <c r="F57" s="93"/>
      <c r="G57" s="93"/>
      <c r="H57" s="93">
        <f t="shared" si="51"/>
        <v>0</v>
      </c>
      <c r="I57" s="93"/>
      <c r="J57" s="93">
        <f>H57+I57</f>
        <v>0</v>
      </c>
      <c r="K57" s="93"/>
      <c r="L57" s="93"/>
      <c r="M57" s="93"/>
      <c r="N57" s="93"/>
      <c r="O57" s="93"/>
      <c r="P57" s="653">
        <f>SUM(P52:P56)</f>
        <v>9800000</v>
      </c>
    </row>
    <row r="58" spans="1:16" ht="15.75" hidden="1" customHeight="1">
      <c r="A58" s="36"/>
      <c r="B58" s="657" t="s">
        <v>2701</v>
      </c>
      <c r="C58" s="93"/>
      <c r="D58" s="93">
        <v>1000000</v>
      </c>
      <c r="E58" s="93">
        <f t="shared" ref="E58:E59" si="53">SUM(C58:D58)</f>
        <v>1000000</v>
      </c>
      <c r="F58" s="93">
        <v>500000</v>
      </c>
      <c r="G58" s="93">
        <v>-500000</v>
      </c>
      <c r="H58" s="93">
        <f t="shared" si="51"/>
        <v>0</v>
      </c>
      <c r="I58" s="93"/>
      <c r="J58" s="93">
        <f>H58+I58</f>
        <v>0</v>
      </c>
      <c r="K58" s="93">
        <v>0</v>
      </c>
      <c r="L58" s="93"/>
      <c r="M58" s="93">
        <f>SUM(K58:L58)</f>
        <v>0</v>
      </c>
      <c r="N58" s="93"/>
      <c r="O58" s="93">
        <f t="shared" ref="O58:O59" si="54">SUM(M58:N58)</f>
        <v>0</v>
      </c>
      <c r="P58" s="646"/>
    </row>
    <row r="59" spans="1:16" s="40" customFormat="1" ht="15.75" hidden="1" customHeight="1">
      <c r="A59" s="173" t="s">
        <v>2634</v>
      </c>
      <c r="B59" s="173" t="s">
        <v>2635</v>
      </c>
      <c r="C59" s="648">
        <v>500000</v>
      </c>
      <c r="D59" s="648"/>
      <c r="E59" s="648">
        <f t="shared" si="53"/>
        <v>500000</v>
      </c>
      <c r="F59" s="648">
        <v>500000</v>
      </c>
      <c r="G59" s="648">
        <v>-285500</v>
      </c>
      <c r="H59" s="648">
        <f t="shared" si="51"/>
        <v>214500</v>
      </c>
      <c r="I59" s="648"/>
      <c r="J59" s="648">
        <f>H59+I59</f>
        <v>214500</v>
      </c>
      <c r="K59" s="93">
        <v>0</v>
      </c>
      <c r="L59" s="648"/>
      <c r="M59" s="648">
        <f>SUM(K59:L59)</f>
        <v>0</v>
      </c>
      <c r="N59" s="648"/>
      <c r="O59" s="648">
        <f t="shared" si="54"/>
        <v>0</v>
      </c>
      <c r="P59" s="646">
        <v>2000000</v>
      </c>
    </row>
    <row r="60" spans="1:16" ht="15.75" hidden="1" customHeight="1">
      <c r="A60" s="651" t="s">
        <v>413</v>
      </c>
      <c r="B60" s="651"/>
      <c r="C60" s="652">
        <f t="shared" ref="C60:G60" si="55">SUM(C58:C59)</f>
        <v>500000</v>
      </c>
      <c r="D60" s="652">
        <f t="shared" si="55"/>
        <v>1000000</v>
      </c>
      <c r="E60" s="652">
        <f t="shared" si="55"/>
        <v>1500000</v>
      </c>
      <c r="F60" s="652">
        <f t="shared" si="55"/>
        <v>1000000</v>
      </c>
      <c r="G60" s="652">
        <f t="shared" si="55"/>
        <v>-785500</v>
      </c>
      <c r="H60" s="652">
        <f t="shared" si="51"/>
        <v>214500</v>
      </c>
      <c r="I60" s="652">
        <f>SUM(I58:I59)</f>
        <v>0</v>
      </c>
      <c r="J60" s="652">
        <f t="shared" ref="J60:M60" si="56">SUM(J58:J59)</f>
        <v>214500</v>
      </c>
      <c r="K60" s="652">
        <f t="shared" si="56"/>
        <v>0</v>
      </c>
      <c r="L60" s="652">
        <f t="shared" si="56"/>
        <v>0</v>
      </c>
      <c r="M60" s="652">
        <f t="shared" si="56"/>
        <v>0</v>
      </c>
      <c r="N60" s="652">
        <f t="shared" ref="N60:O60" si="57">SUM(N58:N59)</f>
        <v>0</v>
      </c>
      <c r="O60" s="652">
        <f t="shared" si="57"/>
        <v>0</v>
      </c>
      <c r="P60" s="653">
        <f>SUM(P59)</f>
        <v>2000000</v>
      </c>
    </row>
    <row r="61" spans="1:16" ht="15.75" hidden="1" customHeight="1">
      <c r="A61" s="36"/>
      <c r="B61" s="176" t="s">
        <v>2636</v>
      </c>
      <c r="C61" s="93"/>
      <c r="D61" s="93"/>
      <c r="E61" s="93"/>
      <c r="F61" s="93"/>
      <c r="G61" s="93"/>
      <c r="H61" s="93">
        <f t="shared" si="51"/>
        <v>0</v>
      </c>
      <c r="I61" s="93"/>
      <c r="J61" s="93">
        <f>H61+I61</f>
        <v>0</v>
      </c>
      <c r="K61" s="93">
        <f>I61+J61</f>
        <v>0</v>
      </c>
      <c r="L61" s="93"/>
      <c r="M61" s="93">
        <f t="shared" ref="M61:M66" si="58">SUM(K61:L61)</f>
        <v>0</v>
      </c>
      <c r="N61" s="93"/>
      <c r="O61" s="93">
        <f t="shared" ref="O61:O66" si="59">SUM(M61:N61)</f>
        <v>0</v>
      </c>
      <c r="P61" s="93">
        <f t="shared" ref="P61:P66" si="60">N61+O61</f>
        <v>0</v>
      </c>
    </row>
    <row r="62" spans="1:16" ht="14.25" hidden="1" customHeight="1">
      <c r="A62" s="36" t="s">
        <v>2637</v>
      </c>
      <c r="B62" s="36" t="s">
        <v>2702</v>
      </c>
      <c r="C62" s="93"/>
      <c r="D62" s="93"/>
      <c r="E62" s="93"/>
      <c r="F62" s="93"/>
      <c r="G62" s="93"/>
      <c r="H62" s="93">
        <f t="shared" si="51"/>
        <v>0</v>
      </c>
      <c r="I62" s="93"/>
      <c r="J62" s="93">
        <f>H62+I62</f>
        <v>0</v>
      </c>
      <c r="K62" s="93"/>
      <c r="L62" s="93"/>
      <c r="M62" s="93">
        <f t="shared" si="58"/>
        <v>0</v>
      </c>
      <c r="N62" s="93"/>
      <c r="O62" s="93">
        <f t="shared" si="59"/>
        <v>0</v>
      </c>
      <c r="P62" s="93"/>
    </row>
    <row r="63" spans="1:16" ht="15.75" hidden="1" customHeight="1">
      <c r="A63" s="651" t="s">
        <v>413</v>
      </c>
      <c r="B63" s="651"/>
      <c r="C63" s="652">
        <v>0</v>
      </c>
      <c r="D63" s="652">
        <v>1</v>
      </c>
      <c r="E63" s="652">
        <v>2</v>
      </c>
      <c r="F63" s="652">
        <v>3</v>
      </c>
      <c r="G63" s="652">
        <v>3</v>
      </c>
      <c r="H63" s="652">
        <v>0</v>
      </c>
      <c r="I63" s="652">
        <v>3</v>
      </c>
      <c r="J63" s="652">
        <v>0</v>
      </c>
      <c r="K63" s="652">
        <f t="shared" ref="K63:P63" si="61">SUM(K61:K62)</f>
        <v>0</v>
      </c>
      <c r="L63" s="652">
        <f t="shared" si="61"/>
        <v>0</v>
      </c>
      <c r="M63" s="652">
        <f t="shared" si="58"/>
        <v>0</v>
      </c>
      <c r="N63" s="652">
        <f t="shared" si="61"/>
        <v>0</v>
      </c>
      <c r="O63" s="652">
        <f t="shared" si="59"/>
        <v>0</v>
      </c>
      <c r="P63" s="652">
        <f t="shared" si="61"/>
        <v>0</v>
      </c>
    </row>
    <row r="64" spans="1:16" ht="15.75" hidden="1" customHeight="1">
      <c r="A64" s="658"/>
      <c r="B64" s="176" t="s">
        <v>2636</v>
      </c>
      <c r="C64" s="659"/>
      <c r="D64" s="659"/>
      <c r="E64" s="659"/>
      <c r="F64" s="659"/>
      <c r="G64" s="659"/>
      <c r="H64" s="659">
        <f>F64+G64</f>
        <v>0</v>
      </c>
      <c r="I64" s="659"/>
      <c r="J64" s="659">
        <f t="shared" ref="J64:K66" si="62">H64+I64</f>
        <v>0</v>
      </c>
      <c r="K64" s="659">
        <f t="shared" si="62"/>
        <v>0</v>
      </c>
      <c r="L64" s="659"/>
      <c r="M64" s="659">
        <f t="shared" si="58"/>
        <v>0</v>
      </c>
      <c r="N64" s="659"/>
      <c r="O64" s="659">
        <f t="shared" si="59"/>
        <v>0</v>
      </c>
      <c r="P64" s="659">
        <f t="shared" si="60"/>
        <v>0</v>
      </c>
    </row>
    <row r="65" spans="1:16" ht="15.75" hidden="1" customHeight="1">
      <c r="A65" s="36" t="s">
        <v>2637</v>
      </c>
      <c r="B65" s="36" t="s">
        <v>2702</v>
      </c>
      <c r="C65" s="93"/>
      <c r="D65" s="93"/>
      <c r="E65" s="93"/>
      <c r="F65" s="93"/>
      <c r="G65" s="93"/>
      <c r="H65" s="93">
        <f>F65+G65</f>
        <v>0</v>
      </c>
      <c r="I65" s="93"/>
      <c r="J65" s="93">
        <f t="shared" si="62"/>
        <v>0</v>
      </c>
      <c r="K65" s="93">
        <f t="shared" si="62"/>
        <v>0</v>
      </c>
      <c r="L65" s="93"/>
      <c r="M65" s="93">
        <f t="shared" si="58"/>
        <v>0</v>
      </c>
      <c r="N65" s="93"/>
      <c r="O65" s="93">
        <f t="shared" si="59"/>
        <v>0</v>
      </c>
      <c r="P65" s="93">
        <f t="shared" si="60"/>
        <v>0</v>
      </c>
    </row>
    <row r="66" spans="1:16" ht="15.75" hidden="1" customHeight="1">
      <c r="A66" s="33" t="s">
        <v>413</v>
      </c>
      <c r="B66" s="33"/>
      <c r="C66" s="660">
        <v>0</v>
      </c>
      <c r="D66" s="660">
        <f t="shared" ref="D66:F66" si="63">SUM(D65)</f>
        <v>0</v>
      </c>
      <c r="E66" s="660">
        <f t="shared" si="63"/>
        <v>0</v>
      </c>
      <c r="F66" s="660">
        <f t="shared" si="63"/>
        <v>0</v>
      </c>
      <c r="G66" s="660">
        <f t="shared" ref="G66:I66" si="64">SUM(G65)</f>
        <v>0</v>
      </c>
      <c r="H66" s="660">
        <f>F66+G66</f>
        <v>0</v>
      </c>
      <c r="I66" s="660">
        <f t="shared" si="64"/>
        <v>0</v>
      </c>
      <c r="J66" s="660">
        <f t="shared" si="62"/>
        <v>0</v>
      </c>
      <c r="K66" s="660">
        <f t="shared" si="62"/>
        <v>0</v>
      </c>
      <c r="L66" s="660">
        <f>J66+K66</f>
        <v>0</v>
      </c>
      <c r="M66" s="660">
        <f t="shared" si="58"/>
        <v>0</v>
      </c>
      <c r="N66" s="660">
        <f t="shared" ref="N66" si="65">L66+M66</f>
        <v>0</v>
      </c>
      <c r="O66" s="660">
        <f t="shared" si="59"/>
        <v>0</v>
      </c>
      <c r="P66" s="660">
        <f t="shared" si="60"/>
        <v>0</v>
      </c>
    </row>
    <row r="67" spans="1:16" s="643" customFormat="1" ht="15.75" customHeight="1">
      <c r="A67" s="661"/>
      <c r="B67" s="662" t="s">
        <v>2703</v>
      </c>
      <c r="C67" s="663">
        <f>C60+C56+C47+C44+C36+C32+C27+C24+C16+C12+C8</f>
        <v>7460000</v>
      </c>
      <c r="D67" s="663">
        <f>D60+D56+D47+D44+D36+D32+D27+D24+D16+D12+D8</f>
        <v>8269000</v>
      </c>
      <c r="E67" s="663">
        <f>E60+E56+E47+E44+E36+E32+E27+E24+E16+E12+E8</f>
        <v>15729000</v>
      </c>
      <c r="F67" s="663">
        <f>F60+F56+F47+F44+F36+F32+F27+F24+F16+F12+F8</f>
        <v>13220000</v>
      </c>
      <c r="G67" s="663">
        <f>G60+G56+G47+G44+G36+G32+G27+G24+G16+G12+G8</f>
        <v>-5290083</v>
      </c>
      <c r="H67" s="663">
        <f>F67+G67</f>
        <v>7929917</v>
      </c>
      <c r="I67" s="663">
        <f>I60+I56+I47+I44+I36+I32+I27+I24+I16+I12+I8</f>
        <v>0</v>
      </c>
      <c r="J67" s="663">
        <f>H67+I67</f>
        <v>7929917</v>
      </c>
      <c r="K67" s="663">
        <f t="shared" ref="K67:O67" si="66">SUM(K66,K63,K60,K56,K47,K44,K39,K36,K32,K27,K24,K16,K12,K8)</f>
        <v>14870000</v>
      </c>
      <c r="L67" s="663">
        <f t="shared" si="66"/>
        <v>0</v>
      </c>
      <c r="M67" s="663">
        <f t="shared" si="66"/>
        <v>14870000</v>
      </c>
      <c r="N67" s="663">
        <f t="shared" si="66"/>
        <v>-500000</v>
      </c>
      <c r="O67" s="663">
        <f t="shared" si="66"/>
        <v>14370000</v>
      </c>
      <c r="P67" s="663">
        <f>SUM(P56,P50,P47,P44,P36,P32,P27,P24,P16,P12,P8)</f>
        <v>30229900</v>
      </c>
    </row>
    <row r="68" spans="1:16" ht="14.25" customHeight="1">
      <c r="C68" s="2"/>
      <c r="D68" s="2"/>
      <c r="E68" s="2"/>
      <c r="F68" s="2"/>
    </row>
    <row r="69" spans="1:16" ht="14.25" customHeight="1">
      <c r="C69" s="2"/>
      <c r="D69" s="2"/>
      <c r="E69" s="2"/>
      <c r="F69" s="2"/>
    </row>
    <row r="70" spans="1:16" ht="14.25" customHeight="1">
      <c r="C70" s="2"/>
      <c r="D70" s="2"/>
      <c r="E70" s="2"/>
      <c r="F70" s="2"/>
    </row>
    <row r="71" spans="1:16" ht="14.25" customHeight="1">
      <c r="C71" s="2"/>
      <c r="D71" s="2"/>
      <c r="E71" s="2"/>
      <c r="F71" s="2"/>
    </row>
    <row r="72" spans="1:16" ht="14.25" customHeight="1">
      <c r="C72" s="2"/>
      <c r="D72" s="2"/>
      <c r="E72" s="2"/>
      <c r="F72" s="2"/>
    </row>
    <row r="73" spans="1:16" ht="14.25" customHeight="1">
      <c r="C73" s="2"/>
      <c r="D73" s="2"/>
      <c r="E73" s="2"/>
      <c r="F73" s="2"/>
    </row>
    <row r="74" spans="1:16" ht="14.25" customHeight="1">
      <c r="C74" s="2"/>
      <c r="D74" s="2"/>
      <c r="E74" s="2"/>
      <c r="F74" s="2"/>
    </row>
    <row r="75" spans="1:16" ht="14.25" customHeight="1">
      <c r="C75" s="2"/>
      <c r="D75" s="2"/>
      <c r="E75" s="2"/>
      <c r="F75" s="2"/>
    </row>
    <row r="76" spans="1:16" ht="14.25" customHeight="1">
      <c r="C76" s="2"/>
      <c r="D76" s="2"/>
      <c r="E76" s="2"/>
      <c r="F76" s="2"/>
    </row>
    <row r="77" spans="1:16" ht="14.25" customHeight="1">
      <c r="C77" s="2"/>
      <c r="D77" s="2"/>
      <c r="E77" s="2"/>
      <c r="F77" s="2"/>
    </row>
    <row r="78" spans="1:16" ht="14.25" customHeight="1">
      <c r="C78" s="2"/>
      <c r="D78" s="2"/>
      <c r="E78" s="2"/>
      <c r="F78" s="2"/>
    </row>
    <row r="79" spans="1:16" ht="14.25" customHeight="1">
      <c r="C79" s="2"/>
      <c r="D79" s="2"/>
      <c r="E79" s="2"/>
      <c r="F79" s="2"/>
    </row>
    <row r="80" spans="1:16" ht="14.25" customHeight="1">
      <c r="C80" s="2"/>
      <c r="D80" s="2"/>
      <c r="E80" s="2"/>
      <c r="F80" s="2"/>
    </row>
    <row r="81" spans="3:6" ht="14.25" customHeight="1">
      <c r="C81" s="2"/>
      <c r="D81" s="2"/>
      <c r="E81" s="2"/>
      <c r="F81" s="2"/>
    </row>
    <row r="82" spans="3:6" ht="14.25" customHeight="1">
      <c r="C82" s="2"/>
      <c r="D82" s="2"/>
      <c r="E82" s="2"/>
      <c r="F82" s="2"/>
    </row>
    <row r="83" spans="3:6" ht="14.25" customHeight="1">
      <c r="C83" s="2"/>
      <c r="D83" s="2"/>
      <c r="E83" s="2"/>
      <c r="F83" s="2"/>
    </row>
    <row r="84" spans="3:6" ht="14.25" customHeight="1">
      <c r="C84" s="2"/>
      <c r="D84" s="2"/>
      <c r="E84" s="2"/>
      <c r="F84" s="2"/>
    </row>
    <row r="85" spans="3:6" ht="14.25" customHeight="1">
      <c r="C85" s="2"/>
      <c r="D85" s="2"/>
      <c r="E85" s="2"/>
      <c r="F85" s="2"/>
    </row>
    <row r="86" spans="3:6" ht="14.25" customHeight="1">
      <c r="C86" s="2"/>
      <c r="D86" s="2"/>
      <c r="E86" s="2"/>
      <c r="F86" s="2"/>
    </row>
    <row r="87" spans="3:6" ht="14.25" customHeight="1">
      <c r="C87" s="2"/>
      <c r="D87" s="2"/>
      <c r="E87" s="2"/>
      <c r="F87" s="2"/>
    </row>
    <row r="88" spans="3:6" ht="14.25" customHeight="1">
      <c r="C88" s="2"/>
      <c r="D88" s="2"/>
      <c r="E88" s="2"/>
      <c r="F88" s="2"/>
    </row>
    <row r="89" spans="3:6" ht="14.25" customHeight="1">
      <c r="C89" s="2"/>
      <c r="D89" s="2"/>
      <c r="E89" s="2"/>
      <c r="F89" s="2"/>
    </row>
    <row r="90" spans="3:6" ht="14.25" customHeight="1">
      <c r="C90" s="2"/>
      <c r="D90" s="2"/>
      <c r="E90" s="2"/>
      <c r="F90" s="2"/>
    </row>
    <row r="91" spans="3:6" ht="14.25" customHeight="1">
      <c r="C91" s="2"/>
      <c r="D91" s="2"/>
      <c r="E91" s="2"/>
      <c r="F91" s="2"/>
    </row>
    <row r="92" spans="3:6" ht="14.25" customHeight="1">
      <c r="C92" s="2"/>
      <c r="D92" s="2"/>
      <c r="E92" s="2"/>
      <c r="F92" s="2"/>
    </row>
    <row r="93" spans="3:6" ht="14.25" customHeight="1">
      <c r="C93" s="2"/>
      <c r="D93" s="2"/>
      <c r="E93" s="2"/>
      <c r="F93" s="2"/>
    </row>
    <row r="94" spans="3:6" ht="14.25" customHeight="1">
      <c r="C94" s="2"/>
      <c r="D94" s="2"/>
      <c r="E94" s="2"/>
      <c r="F94" s="2"/>
    </row>
    <row r="95" spans="3:6" ht="14.25" customHeight="1">
      <c r="C95" s="2"/>
      <c r="D95" s="2"/>
      <c r="E95" s="2"/>
      <c r="F95" s="2"/>
    </row>
    <row r="96" spans="3:6" ht="14.25" customHeight="1">
      <c r="C96" s="2"/>
      <c r="D96" s="2"/>
      <c r="E96" s="2"/>
      <c r="F96" s="2"/>
    </row>
    <row r="97" spans="3:6" ht="14.25" customHeight="1">
      <c r="C97" s="2"/>
      <c r="D97" s="2"/>
      <c r="E97" s="2"/>
      <c r="F97" s="2"/>
    </row>
    <row r="98" spans="3:6" ht="14.25" customHeight="1">
      <c r="C98" s="2"/>
      <c r="D98" s="2"/>
      <c r="E98" s="2"/>
      <c r="F98" s="2"/>
    </row>
    <row r="99" spans="3:6" ht="14.25" customHeight="1">
      <c r="C99" s="2"/>
      <c r="D99" s="2"/>
      <c r="E99" s="2"/>
      <c r="F99" s="2"/>
    </row>
    <row r="100" spans="3:6" ht="14.25" customHeight="1">
      <c r="C100" s="2"/>
      <c r="D100" s="2"/>
      <c r="E100" s="2"/>
      <c r="F100" s="2"/>
    </row>
    <row r="101" spans="3:6" ht="14.25" customHeight="1">
      <c r="C101" s="2"/>
      <c r="D101" s="2"/>
      <c r="E101" s="2"/>
      <c r="F101" s="2"/>
    </row>
    <row r="102" spans="3:6" ht="14.25" customHeight="1">
      <c r="C102" s="2"/>
      <c r="D102" s="2"/>
      <c r="E102" s="2"/>
      <c r="F102" s="2"/>
    </row>
    <row r="103" spans="3:6" ht="14.25" customHeight="1">
      <c r="C103" s="2"/>
      <c r="D103" s="2"/>
      <c r="E103" s="2"/>
      <c r="F103" s="2"/>
    </row>
    <row r="104" spans="3:6" ht="14.25" customHeight="1">
      <c r="C104" s="2"/>
      <c r="D104" s="2"/>
      <c r="E104" s="2"/>
      <c r="F104" s="2"/>
    </row>
    <row r="105" spans="3:6" ht="14.25" customHeight="1">
      <c r="C105" s="2"/>
      <c r="D105" s="2"/>
      <c r="E105" s="2"/>
      <c r="F105" s="2"/>
    </row>
    <row r="106" spans="3:6" ht="14.25" customHeight="1">
      <c r="C106" s="2"/>
      <c r="D106" s="2"/>
      <c r="E106" s="2"/>
      <c r="F106" s="2"/>
    </row>
    <row r="107" spans="3:6" ht="14.25" customHeight="1">
      <c r="C107" s="2"/>
      <c r="D107" s="2"/>
      <c r="E107" s="2"/>
      <c r="F107" s="2"/>
    </row>
    <row r="108" spans="3:6" ht="14.25" customHeight="1">
      <c r="C108" s="2"/>
      <c r="D108" s="2"/>
      <c r="E108" s="2"/>
      <c r="F108" s="2"/>
    </row>
    <row r="109" spans="3:6" ht="14.25" customHeight="1">
      <c r="C109" s="2"/>
      <c r="D109" s="2"/>
      <c r="E109" s="2"/>
      <c r="F109" s="2"/>
    </row>
    <row r="110" spans="3:6" ht="14.25" customHeight="1">
      <c r="C110" s="2"/>
      <c r="D110" s="2"/>
      <c r="E110" s="2"/>
      <c r="F110" s="2"/>
    </row>
    <row r="111" spans="3:6" ht="14.25" customHeight="1">
      <c r="C111" s="2"/>
      <c r="D111" s="2"/>
      <c r="E111" s="2"/>
      <c r="F111" s="2"/>
    </row>
    <row r="112" spans="3:6" ht="14.25" customHeight="1">
      <c r="C112" s="2"/>
      <c r="D112" s="2"/>
      <c r="E112" s="2"/>
      <c r="F112" s="2"/>
    </row>
    <row r="113" spans="3:6" ht="14.25" customHeight="1">
      <c r="C113" s="2"/>
      <c r="D113" s="2"/>
      <c r="E113" s="2"/>
      <c r="F113" s="2"/>
    </row>
    <row r="114" spans="3:6" ht="14.25" customHeight="1">
      <c r="C114" s="2"/>
      <c r="D114" s="2"/>
      <c r="E114" s="2"/>
      <c r="F114" s="2"/>
    </row>
    <row r="115" spans="3:6" ht="14.25" customHeight="1">
      <c r="C115" s="2"/>
      <c r="D115" s="2"/>
      <c r="E115" s="2"/>
      <c r="F115" s="2"/>
    </row>
    <row r="116" spans="3:6" ht="14.25" customHeight="1">
      <c r="C116" s="2"/>
      <c r="D116" s="2"/>
      <c r="E116" s="2"/>
      <c r="F116" s="2"/>
    </row>
    <row r="117" spans="3:6" ht="14.25" customHeight="1">
      <c r="C117" s="2"/>
      <c r="D117" s="2"/>
      <c r="E117" s="2"/>
      <c r="F117" s="2"/>
    </row>
    <row r="118" spans="3:6" ht="14.25" customHeight="1">
      <c r="C118" s="2"/>
      <c r="D118" s="2"/>
      <c r="E118" s="2"/>
      <c r="F118" s="2"/>
    </row>
    <row r="119" spans="3:6" ht="14.25" customHeight="1">
      <c r="C119" s="2"/>
      <c r="D119" s="2"/>
      <c r="E119" s="2"/>
      <c r="F119" s="2"/>
    </row>
    <row r="120" spans="3:6" ht="14.25" customHeight="1">
      <c r="C120" s="2"/>
      <c r="D120" s="2"/>
      <c r="E120" s="2"/>
      <c r="F120" s="2"/>
    </row>
    <row r="121" spans="3:6" ht="14.25" customHeight="1">
      <c r="C121" s="2"/>
      <c r="D121" s="2"/>
      <c r="E121" s="2"/>
      <c r="F121" s="2"/>
    </row>
    <row r="122" spans="3:6" ht="14.25" customHeight="1">
      <c r="C122" s="2"/>
      <c r="D122" s="2"/>
      <c r="E122" s="2"/>
      <c r="F122" s="2"/>
    </row>
    <row r="123" spans="3:6" ht="14.25" customHeight="1">
      <c r="C123" s="2"/>
      <c r="D123" s="2"/>
      <c r="E123" s="2"/>
      <c r="F123" s="2"/>
    </row>
    <row r="124" spans="3:6" ht="14.25" customHeight="1">
      <c r="C124" s="2"/>
      <c r="D124" s="2"/>
      <c r="E124" s="2"/>
      <c r="F124" s="2"/>
    </row>
    <row r="125" spans="3:6" ht="14.25" customHeight="1">
      <c r="C125" s="2"/>
      <c r="D125" s="2"/>
      <c r="E125" s="2"/>
      <c r="F125" s="2"/>
    </row>
    <row r="126" spans="3:6" ht="14.25" customHeight="1">
      <c r="C126" s="2"/>
      <c r="D126" s="2"/>
      <c r="E126" s="2"/>
      <c r="F126" s="2"/>
    </row>
    <row r="127" spans="3:6" ht="14.25" customHeight="1">
      <c r="C127" s="2"/>
      <c r="D127" s="2"/>
      <c r="E127" s="2"/>
      <c r="F127" s="2"/>
    </row>
    <row r="128" spans="3:6" ht="14.25" customHeight="1">
      <c r="C128" s="2"/>
      <c r="D128" s="2"/>
      <c r="E128" s="2"/>
      <c r="F128" s="2"/>
    </row>
    <row r="129" spans="3:6" ht="14.25" customHeight="1">
      <c r="C129" s="2"/>
      <c r="D129" s="2"/>
      <c r="E129" s="2"/>
      <c r="F129" s="2"/>
    </row>
    <row r="130" spans="3:6" ht="14.25" customHeight="1">
      <c r="C130" s="2"/>
      <c r="D130" s="2"/>
      <c r="E130" s="2"/>
      <c r="F130" s="2"/>
    </row>
    <row r="131" spans="3:6" ht="14.25" customHeight="1">
      <c r="C131" s="2"/>
      <c r="D131" s="2"/>
      <c r="E131" s="2"/>
      <c r="F131" s="2"/>
    </row>
    <row r="132" spans="3:6" ht="14.25" customHeight="1">
      <c r="C132" s="2"/>
      <c r="D132" s="2"/>
      <c r="E132" s="2"/>
      <c r="F132" s="2"/>
    </row>
    <row r="133" spans="3:6" ht="14.25" customHeight="1">
      <c r="C133" s="2"/>
      <c r="D133" s="2"/>
      <c r="E133" s="2"/>
      <c r="F133" s="2"/>
    </row>
    <row r="134" spans="3:6" ht="14.25" customHeight="1">
      <c r="C134" s="2"/>
      <c r="D134" s="2"/>
      <c r="E134" s="2"/>
      <c r="F134" s="2"/>
    </row>
    <row r="135" spans="3:6" ht="14.25" customHeight="1">
      <c r="C135" s="2"/>
      <c r="D135" s="2"/>
      <c r="E135" s="2"/>
      <c r="F135" s="2"/>
    </row>
    <row r="136" spans="3:6" ht="14.25" customHeight="1">
      <c r="C136" s="2"/>
      <c r="D136" s="2"/>
      <c r="E136" s="2"/>
      <c r="F136" s="2"/>
    </row>
    <row r="137" spans="3:6" ht="14.25" customHeight="1">
      <c r="C137" s="2"/>
      <c r="D137" s="2"/>
      <c r="E137" s="2"/>
      <c r="F137" s="2"/>
    </row>
    <row r="138" spans="3:6" ht="14.25" customHeight="1">
      <c r="C138" s="2"/>
      <c r="D138" s="2"/>
      <c r="E138" s="2"/>
      <c r="F138" s="2"/>
    </row>
    <row r="139" spans="3:6" ht="14.25" customHeight="1">
      <c r="C139" s="2"/>
      <c r="D139" s="2"/>
      <c r="E139" s="2"/>
      <c r="F139" s="2"/>
    </row>
    <row r="140" spans="3:6" ht="14.25" customHeight="1">
      <c r="C140" s="2"/>
      <c r="D140" s="2"/>
      <c r="E140" s="2"/>
      <c r="F140" s="2"/>
    </row>
    <row r="141" spans="3:6" ht="14.25" customHeight="1">
      <c r="C141" s="2"/>
      <c r="D141" s="2"/>
      <c r="E141" s="2"/>
      <c r="F141" s="2"/>
    </row>
    <row r="142" spans="3:6" ht="14.25" customHeight="1">
      <c r="C142" s="2"/>
      <c r="D142" s="2"/>
      <c r="E142" s="2"/>
      <c r="F142" s="2"/>
    </row>
    <row r="143" spans="3:6" ht="14.25" customHeight="1">
      <c r="C143" s="2"/>
      <c r="D143" s="2"/>
      <c r="E143" s="2"/>
      <c r="F143" s="2"/>
    </row>
    <row r="144" spans="3:6" ht="14.25" customHeight="1">
      <c r="C144" s="2"/>
      <c r="D144" s="2"/>
      <c r="E144" s="2"/>
      <c r="F144" s="2"/>
    </row>
    <row r="145" spans="3:6" ht="14.25" customHeight="1">
      <c r="C145" s="2"/>
      <c r="D145" s="2"/>
      <c r="E145" s="2"/>
      <c r="F145" s="2"/>
    </row>
    <row r="146" spans="3:6" ht="14.25" customHeight="1">
      <c r="C146" s="2"/>
      <c r="D146" s="2"/>
      <c r="E146" s="2"/>
      <c r="F146" s="2"/>
    </row>
    <row r="147" spans="3:6" ht="14.25" customHeight="1">
      <c r="C147" s="2"/>
      <c r="D147" s="2"/>
      <c r="E147" s="2"/>
      <c r="F147" s="2"/>
    </row>
    <row r="148" spans="3:6" ht="14.25" customHeight="1">
      <c r="C148" s="2"/>
      <c r="D148" s="2"/>
      <c r="E148" s="2"/>
      <c r="F148" s="2"/>
    </row>
    <row r="149" spans="3:6" ht="14.25" customHeight="1">
      <c r="C149" s="2"/>
      <c r="D149" s="2"/>
      <c r="E149" s="2"/>
      <c r="F149" s="2"/>
    </row>
    <row r="150" spans="3:6" ht="14.25" customHeight="1">
      <c r="C150" s="2"/>
      <c r="D150" s="2"/>
      <c r="E150" s="2"/>
      <c r="F150" s="2"/>
    </row>
    <row r="151" spans="3:6" ht="14.25" customHeight="1">
      <c r="C151" s="2"/>
      <c r="D151" s="2"/>
      <c r="E151" s="2"/>
      <c r="F151" s="2"/>
    </row>
    <row r="152" spans="3:6" ht="14.25" customHeight="1">
      <c r="C152" s="2"/>
      <c r="D152" s="2"/>
      <c r="E152" s="2"/>
      <c r="F152" s="2"/>
    </row>
    <row r="153" spans="3:6" ht="14.25" customHeight="1">
      <c r="C153" s="2"/>
      <c r="D153" s="2"/>
      <c r="E153" s="2"/>
      <c r="F153" s="2"/>
    </row>
    <row r="154" spans="3:6" ht="14.25" customHeight="1">
      <c r="C154" s="2"/>
      <c r="D154" s="2"/>
      <c r="E154" s="2"/>
      <c r="F154" s="2"/>
    </row>
    <row r="155" spans="3:6" ht="14.25" customHeight="1">
      <c r="C155" s="2"/>
      <c r="D155" s="2"/>
      <c r="E155" s="2"/>
      <c r="F155" s="2"/>
    </row>
    <row r="156" spans="3:6" ht="14.25" customHeight="1">
      <c r="C156" s="2"/>
      <c r="D156" s="2"/>
      <c r="E156" s="2"/>
      <c r="F156" s="2"/>
    </row>
    <row r="157" spans="3:6" ht="14.25" customHeight="1">
      <c r="C157" s="2"/>
      <c r="D157" s="2"/>
      <c r="E157" s="2"/>
      <c r="F157" s="2"/>
    </row>
    <row r="158" spans="3:6" ht="14.25" customHeight="1">
      <c r="C158" s="2"/>
      <c r="D158" s="2"/>
      <c r="E158" s="2"/>
      <c r="F158" s="2"/>
    </row>
    <row r="159" spans="3:6" ht="14.25" customHeight="1">
      <c r="C159" s="2"/>
      <c r="D159" s="2"/>
      <c r="E159" s="2"/>
      <c r="F159" s="2"/>
    </row>
    <row r="160" spans="3:6" ht="14.25" customHeight="1">
      <c r="C160" s="2"/>
      <c r="D160" s="2"/>
      <c r="E160" s="2"/>
      <c r="F160" s="2"/>
    </row>
    <row r="161" spans="3:6" ht="14.25" customHeight="1">
      <c r="C161" s="2"/>
      <c r="D161" s="2"/>
      <c r="E161" s="2"/>
      <c r="F161" s="2"/>
    </row>
    <row r="162" spans="3:6" ht="14.25" customHeight="1">
      <c r="C162" s="2"/>
      <c r="D162" s="2"/>
      <c r="E162" s="2"/>
      <c r="F162" s="2"/>
    </row>
    <row r="163" spans="3:6" ht="14.25" customHeight="1">
      <c r="C163" s="2"/>
      <c r="D163" s="2"/>
      <c r="E163" s="2"/>
      <c r="F163" s="2"/>
    </row>
    <row r="164" spans="3:6" ht="14.25" customHeight="1">
      <c r="C164" s="2"/>
      <c r="D164" s="2"/>
      <c r="E164" s="2"/>
      <c r="F164" s="2"/>
    </row>
    <row r="165" spans="3:6" ht="14.25" customHeight="1">
      <c r="C165" s="2"/>
      <c r="D165" s="2"/>
      <c r="E165" s="2"/>
      <c r="F165" s="2"/>
    </row>
    <row r="166" spans="3:6" ht="14.25" customHeight="1">
      <c r="C166" s="2"/>
      <c r="D166" s="2"/>
      <c r="E166" s="2"/>
      <c r="F166" s="2"/>
    </row>
    <row r="167" spans="3:6" ht="14.25" customHeight="1">
      <c r="C167" s="2"/>
      <c r="D167" s="2"/>
      <c r="E167" s="2"/>
      <c r="F167" s="2"/>
    </row>
    <row r="168" spans="3:6" ht="14.25" customHeight="1">
      <c r="C168" s="2"/>
      <c r="D168" s="2"/>
      <c r="E168" s="2"/>
      <c r="F168" s="2"/>
    </row>
    <row r="169" spans="3:6" ht="14.25" customHeight="1">
      <c r="C169" s="2"/>
      <c r="D169" s="2"/>
      <c r="E169" s="2"/>
      <c r="F169" s="2"/>
    </row>
    <row r="170" spans="3:6" ht="14.25" customHeight="1">
      <c r="C170" s="2"/>
      <c r="D170" s="2"/>
      <c r="E170" s="2"/>
      <c r="F170" s="2"/>
    </row>
    <row r="171" spans="3:6" ht="14.25" customHeight="1">
      <c r="C171" s="2"/>
      <c r="D171" s="2"/>
      <c r="E171" s="2"/>
      <c r="F171" s="2"/>
    </row>
    <row r="172" spans="3:6" ht="14.25" customHeight="1">
      <c r="C172" s="2"/>
      <c r="D172" s="2"/>
      <c r="E172" s="2"/>
      <c r="F172" s="2"/>
    </row>
    <row r="173" spans="3:6" ht="14.25" customHeight="1">
      <c r="C173" s="2"/>
      <c r="D173" s="2"/>
      <c r="E173" s="2"/>
      <c r="F173" s="2"/>
    </row>
    <row r="174" spans="3:6" ht="14.25" customHeight="1">
      <c r="C174" s="2"/>
      <c r="D174" s="2"/>
      <c r="E174" s="2"/>
      <c r="F174" s="2"/>
    </row>
    <row r="175" spans="3:6" ht="14.25" customHeight="1">
      <c r="C175" s="2"/>
      <c r="D175" s="2"/>
      <c r="E175" s="2"/>
      <c r="F175" s="2"/>
    </row>
    <row r="176" spans="3:6" ht="14.25" customHeight="1">
      <c r="C176" s="2"/>
      <c r="D176" s="2"/>
      <c r="E176" s="2"/>
      <c r="F176" s="2"/>
    </row>
    <row r="177" spans="3:6" ht="14.25" customHeight="1">
      <c r="C177" s="2"/>
      <c r="D177" s="2"/>
      <c r="E177" s="2"/>
      <c r="F177" s="2"/>
    </row>
    <row r="178" spans="3:6" ht="14.25" customHeight="1">
      <c r="C178" s="2"/>
      <c r="D178" s="2"/>
      <c r="E178" s="2"/>
      <c r="F178" s="2"/>
    </row>
    <row r="179" spans="3:6" ht="14.25" customHeight="1">
      <c r="C179" s="2"/>
      <c r="D179" s="2"/>
      <c r="E179" s="2"/>
      <c r="F179" s="2"/>
    </row>
    <row r="180" spans="3:6" ht="14.25" customHeight="1">
      <c r="C180" s="2"/>
      <c r="D180" s="2"/>
      <c r="E180" s="2"/>
      <c r="F180" s="2"/>
    </row>
    <row r="181" spans="3:6" ht="14.25" customHeight="1">
      <c r="C181" s="2"/>
      <c r="D181" s="2"/>
      <c r="E181" s="2"/>
      <c r="F181" s="2"/>
    </row>
    <row r="182" spans="3:6" ht="14.25" customHeight="1">
      <c r="C182" s="2"/>
      <c r="D182" s="2"/>
      <c r="E182" s="2"/>
      <c r="F182" s="2"/>
    </row>
    <row r="183" spans="3:6" ht="14.25" customHeight="1">
      <c r="C183" s="2"/>
      <c r="D183" s="2"/>
      <c r="E183" s="2"/>
      <c r="F183" s="2"/>
    </row>
    <row r="184" spans="3:6" ht="14.25" customHeight="1">
      <c r="C184" s="2"/>
      <c r="D184" s="2"/>
      <c r="E184" s="2"/>
      <c r="F184" s="2"/>
    </row>
    <row r="185" spans="3:6" ht="14.25" customHeight="1">
      <c r="C185" s="2"/>
      <c r="D185" s="2"/>
      <c r="E185" s="2"/>
      <c r="F185" s="2"/>
    </row>
    <row r="186" spans="3:6" ht="14.25" customHeight="1">
      <c r="C186" s="2"/>
      <c r="D186" s="2"/>
      <c r="E186" s="2"/>
      <c r="F186" s="2"/>
    </row>
    <row r="187" spans="3:6" ht="14.25" customHeight="1">
      <c r="C187" s="2"/>
      <c r="D187" s="2"/>
      <c r="E187" s="2"/>
      <c r="F187" s="2"/>
    </row>
    <row r="188" spans="3:6" ht="14.25" customHeight="1">
      <c r="C188" s="2"/>
      <c r="D188" s="2"/>
      <c r="E188" s="2"/>
      <c r="F188" s="2"/>
    </row>
    <row r="189" spans="3:6" ht="14.25" customHeight="1">
      <c r="C189" s="2"/>
      <c r="D189" s="2"/>
      <c r="E189" s="2"/>
      <c r="F189" s="2"/>
    </row>
    <row r="190" spans="3:6" ht="14.25" customHeight="1">
      <c r="C190" s="2"/>
      <c r="D190" s="2"/>
      <c r="E190" s="2"/>
      <c r="F190" s="2"/>
    </row>
    <row r="191" spans="3:6" ht="14.25" customHeight="1">
      <c r="C191" s="2"/>
      <c r="D191" s="2"/>
      <c r="E191" s="2"/>
      <c r="F191" s="2"/>
    </row>
    <row r="192" spans="3:6" ht="14.25" customHeight="1">
      <c r="C192" s="2"/>
      <c r="D192" s="2"/>
      <c r="E192" s="2"/>
      <c r="F192" s="2"/>
    </row>
    <row r="193" spans="3:6" ht="14.25" customHeight="1">
      <c r="C193" s="2"/>
      <c r="D193" s="2"/>
      <c r="E193" s="2"/>
      <c r="F193" s="2"/>
    </row>
    <row r="194" spans="3:6" ht="14.25" customHeight="1">
      <c r="C194" s="2"/>
      <c r="D194" s="2"/>
      <c r="E194" s="2"/>
      <c r="F194" s="2"/>
    </row>
    <row r="195" spans="3:6" ht="14.25" customHeight="1">
      <c r="C195" s="2"/>
      <c r="D195" s="2"/>
      <c r="E195" s="2"/>
      <c r="F195" s="2"/>
    </row>
    <row r="196" spans="3:6" ht="14.25" customHeight="1">
      <c r="C196" s="2"/>
      <c r="D196" s="2"/>
      <c r="E196" s="2"/>
      <c r="F196" s="2"/>
    </row>
    <row r="197" spans="3:6" ht="14.25" customHeight="1">
      <c r="C197" s="2"/>
      <c r="D197" s="2"/>
      <c r="E197" s="2"/>
      <c r="F197" s="2"/>
    </row>
    <row r="198" spans="3:6" ht="14.25" customHeight="1">
      <c r="C198" s="2"/>
      <c r="D198" s="2"/>
      <c r="E198" s="2"/>
      <c r="F198" s="2"/>
    </row>
    <row r="199" spans="3:6" ht="14.25" customHeight="1">
      <c r="C199" s="2"/>
      <c r="D199" s="2"/>
      <c r="E199" s="2"/>
      <c r="F199" s="2"/>
    </row>
    <row r="200" spans="3:6" ht="14.25" customHeight="1">
      <c r="C200" s="2"/>
      <c r="D200" s="2"/>
      <c r="E200" s="2"/>
      <c r="F200" s="2"/>
    </row>
    <row r="201" spans="3:6" ht="14.25" customHeight="1">
      <c r="C201" s="2"/>
      <c r="D201" s="2"/>
      <c r="E201" s="2"/>
      <c r="F201" s="2"/>
    </row>
    <row r="202" spans="3:6" ht="14.25" customHeight="1">
      <c r="C202" s="2"/>
      <c r="D202" s="2"/>
      <c r="E202" s="2"/>
      <c r="F202" s="2"/>
    </row>
    <row r="203" spans="3:6" ht="14.25" customHeight="1">
      <c r="C203" s="2"/>
      <c r="D203" s="2"/>
      <c r="E203" s="2"/>
      <c r="F203" s="2"/>
    </row>
    <row r="204" spans="3:6" ht="14.25" customHeight="1">
      <c r="C204" s="2"/>
      <c r="D204" s="2"/>
      <c r="E204" s="2"/>
      <c r="F204" s="2"/>
    </row>
    <row r="205" spans="3:6" ht="14.25" customHeight="1">
      <c r="C205" s="2"/>
      <c r="D205" s="2"/>
      <c r="E205" s="2"/>
      <c r="F205" s="2"/>
    </row>
    <row r="206" spans="3:6" ht="14.25" customHeight="1">
      <c r="C206" s="2"/>
      <c r="D206" s="2"/>
      <c r="E206" s="2"/>
      <c r="F206" s="2"/>
    </row>
    <row r="207" spans="3:6" ht="14.25" customHeight="1">
      <c r="C207" s="2"/>
      <c r="D207" s="2"/>
      <c r="E207" s="2"/>
      <c r="F207" s="2"/>
    </row>
    <row r="208" spans="3:6" ht="14.25" customHeight="1">
      <c r="C208" s="2"/>
      <c r="D208" s="2"/>
      <c r="E208" s="2"/>
      <c r="F208" s="2"/>
    </row>
    <row r="209" spans="3:6" ht="14.25" customHeight="1">
      <c r="C209" s="2"/>
      <c r="D209" s="2"/>
      <c r="E209" s="2"/>
      <c r="F209" s="2"/>
    </row>
    <row r="210" spans="3:6" ht="14.25" customHeight="1">
      <c r="C210" s="2"/>
      <c r="D210" s="2"/>
      <c r="E210" s="2"/>
      <c r="F210" s="2"/>
    </row>
    <row r="211" spans="3:6" ht="14.25" customHeight="1">
      <c r="C211" s="2"/>
      <c r="D211" s="2"/>
      <c r="E211" s="2"/>
      <c r="F211" s="2"/>
    </row>
    <row r="212" spans="3:6" ht="14.25" customHeight="1">
      <c r="C212" s="2"/>
      <c r="D212" s="2"/>
      <c r="E212" s="2"/>
      <c r="F212" s="2"/>
    </row>
    <row r="213" spans="3:6" ht="14.25" customHeight="1">
      <c r="C213" s="2"/>
      <c r="D213" s="2"/>
      <c r="E213" s="2"/>
      <c r="F213" s="2"/>
    </row>
    <row r="214" spans="3:6" ht="14.25" customHeight="1">
      <c r="C214" s="2"/>
      <c r="D214" s="2"/>
      <c r="E214" s="2"/>
      <c r="F214" s="2"/>
    </row>
    <row r="215" spans="3:6" ht="14.25" customHeight="1">
      <c r="C215" s="2"/>
      <c r="D215" s="2"/>
      <c r="E215" s="2"/>
      <c r="F215" s="2"/>
    </row>
    <row r="216" spans="3:6" ht="14.25" customHeight="1">
      <c r="C216" s="2"/>
      <c r="D216" s="2"/>
      <c r="E216" s="2"/>
      <c r="F216" s="2"/>
    </row>
    <row r="217" spans="3:6" ht="14.25" customHeight="1">
      <c r="C217" s="2"/>
      <c r="D217" s="2"/>
      <c r="E217" s="2"/>
      <c r="F217" s="2"/>
    </row>
    <row r="218" spans="3:6" ht="14.25" customHeight="1">
      <c r="C218" s="2"/>
      <c r="D218" s="2"/>
      <c r="E218" s="2"/>
      <c r="F218" s="2"/>
    </row>
    <row r="219" spans="3:6" ht="14.25" customHeight="1">
      <c r="C219" s="2"/>
      <c r="D219" s="2"/>
      <c r="E219" s="2"/>
      <c r="F219" s="2"/>
    </row>
    <row r="220" spans="3:6" ht="14.25" customHeight="1">
      <c r="C220" s="2"/>
      <c r="D220" s="2"/>
      <c r="E220" s="2"/>
      <c r="F220" s="2"/>
    </row>
    <row r="221" spans="3:6" ht="14.25" customHeight="1">
      <c r="C221" s="2"/>
      <c r="D221" s="2"/>
      <c r="E221" s="2"/>
      <c r="F221" s="2"/>
    </row>
    <row r="222" spans="3:6" ht="14.25" customHeight="1">
      <c r="C222" s="2"/>
      <c r="D222" s="2"/>
      <c r="E222" s="2"/>
      <c r="F222" s="2"/>
    </row>
    <row r="223" spans="3:6" ht="14.25" customHeight="1">
      <c r="C223" s="2"/>
      <c r="D223" s="2"/>
      <c r="E223" s="2"/>
      <c r="F223" s="2"/>
    </row>
    <row r="224" spans="3:6" ht="14.25" customHeight="1">
      <c r="C224" s="2"/>
      <c r="D224" s="2"/>
      <c r="E224" s="2"/>
      <c r="F224" s="2"/>
    </row>
    <row r="225" spans="3:6" ht="14.25" customHeight="1">
      <c r="C225" s="2"/>
      <c r="D225" s="2"/>
      <c r="E225" s="2"/>
      <c r="F225" s="2"/>
    </row>
    <row r="226" spans="3:6" ht="14.25" customHeight="1">
      <c r="C226" s="2"/>
      <c r="D226" s="2"/>
      <c r="E226" s="2"/>
      <c r="F226" s="2"/>
    </row>
    <row r="227" spans="3:6" ht="14.25" customHeight="1">
      <c r="C227" s="2"/>
      <c r="D227" s="2"/>
      <c r="E227" s="2"/>
      <c r="F227" s="2"/>
    </row>
    <row r="228" spans="3:6" ht="14.25" customHeight="1">
      <c r="C228" s="2"/>
      <c r="D228" s="2"/>
      <c r="E228" s="2"/>
      <c r="F228" s="2"/>
    </row>
    <row r="229" spans="3:6" ht="14.25" customHeight="1">
      <c r="C229" s="2"/>
      <c r="D229" s="2"/>
      <c r="E229" s="2"/>
      <c r="F229" s="2"/>
    </row>
    <row r="230" spans="3:6" ht="14.25" customHeight="1">
      <c r="C230" s="2"/>
      <c r="D230" s="2"/>
      <c r="E230" s="2"/>
      <c r="F230" s="2"/>
    </row>
    <row r="231" spans="3:6" ht="14.25" customHeight="1">
      <c r="C231" s="2"/>
      <c r="D231" s="2"/>
      <c r="E231" s="2"/>
      <c r="F231" s="2"/>
    </row>
    <row r="232" spans="3:6" ht="14.25" customHeight="1">
      <c r="C232" s="2"/>
      <c r="D232" s="2"/>
      <c r="E232" s="2"/>
      <c r="F232" s="2"/>
    </row>
    <row r="233" spans="3:6" ht="14.25" customHeight="1">
      <c r="C233" s="2"/>
      <c r="D233" s="2"/>
      <c r="E233" s="2"/>
      <c r="F233" s="2"/>
    </row>
    <row r="234" spans="3:6" ht="14.25" customHeight="1">
      <c r="C234" s="2"/>
      <c r="D234" s="2"/>
      <c r="E234" s="2"/>
      <c r="F234" s="2"/>
    </row>
    <row r="235" spans="3:6" ht="14.25" customHeight="1">
      <c r="C235" s="2"/>
      <c r="D235" s="2"/>
      <c r="E235" s="2"/>
      <c r="F235" s="2"/>
    </row>
    <row r="236" spans="3:6" ht="14.25" customHeight="1">
      <c r="C236" s="2"/>
      <c r="D236" s="2"/>
      <c r="E236" s="2"/>
      <c r="F236" s="2"/>
    </row>
    <row r="237" spans="3:6" ht="14.25" customHeight="1">
      <c r="C237" s="2"/>
      <c r="D237" s="2"/>
      <c r="E237" s="2"/>
      <c r="F237" s="2"/>
    </row>
    <row r="238" spans="3:6" ht="14.25" customHeight="1">
      <c r="C238" s="2"/>
      <c r="D238" s="2"/>
      <c r="E238" s="2"/>
      <c r="F238" s="2"/>
    </row>
    <row r="239" spans="3:6" ht="14.25" customHeight="1">
      <c r="C239" s="2"/>
      <c r="D239" s="2"/>
      <c r="E239" s="2"/>
      <c r="F239" s="2"/>
    </row>
    <row r="240" spans="3:6" ht="14.25" customHeight="1">
      <c r="C240" s="2"/>
      <c r="D240" s="2"/>
      <c r="E240" s="2"/>
      <c r="F240" s="2"/>
    </row>
    <row r="241" spans="3:6" ht="14.25" customHeight="1">
      <c r="C241" s="2"/>
      <c r="D241" s="2"/>
      <c r="E241" s="2"/>
      <c r="F241" s="2"/>
    </row>
    <row r="242" spans="3:6" ht="14.25" customHeight="1">
      <c r="C242" s="2"/>
      <c r="D242" s="2"/>
      <c r="E242" s="2"/>
      <c r="F242" s="2"/>
    </row>
    <row r="243" spans="3:6" ht="14.25" customHeight="1">
      <c r="C243" s="2"/>
      <c r="D243" s="2"/>
      <c r="E243" s="2"/>
      <c r="F243" s="2"/>
    </row>
    <row r="244" spans="3:6" ht="14.25" customHeight="1">
      <c r="C244" s="2"/>
      <c r="D244" s="2"/>
      <c r="E244" s="2"/>
      <c r="F244" s="2"/>
    </row>
    <row r="245" spans="3:6" ht="14.25" customHeight="1">
      <c r="C245" s="2"/>
      <c r="D245" s="2"/>
      <c r="E245" s="2"/>
      <c r="F245" s="2"/>
    </row>
    <row r="246" spans="3:6" ht="14.25" customHeight="1">
      <c r="C246" s="2"/>
      <c r="D246" s="2"/>
      <c r="E246" s="2"/>
      <c r="F246" s="2"/>
    </row>
    <row r="247" spans="3:6" ht="14.25" customHeight="1">
      <c r="C247" s="2"/>
      <c r="D247" s="2"/>
      <c r="E247" s="2"/>
      <c r="F247" s="2"/>
    </row>
    <row r="248" spans="3:6" ht="14.25" customHeight="1">
      <c r="C248" s="2"/>
      <c r="D248" s="2"/>
      <c r="E248" s="2"/>
      <c r="F248" s="2"/>
    </row>
    <row r="249" spans="3:6" ht="14.25" customHeight="1">
      <c r="C249" s="2"/>
      <c r="D249" s="2"/>
      <c r="E249" s="2"/>
      <c r="F249" s="2"/>
    </row>
    <row r="250" spans="3:6" ht="14.25" customHeight="1">
      <c r="C250" s="2"/>
      <c r="D250" s="2"/>
      <c r="E250" s="2"/>
      <c r="F250" s="2"/>
    </row>
    <row r="251" spans="3:6" ht="14.25" customHeight="1">
      <c r="C251" s="2"/>
      <c r="D251" s="2"/>
      <c r="E251" s="2"/>
      <c r="F251" s="2"/>
    </row>
    <row r="252" spans="3:6" ht="14.25" customHeight="1">
      <c r="C252" s="2"/>
      <c r="D252" s="2"/>
      <c r="E252" s="2"/>
      <c r="F252" s="2"/>
    </row>
    <row r="253" spans="3:6" ht="14.25" customHeight="1">
      <c r="C253" s="2"/>
      <c r="D253" s="2"/>
      <c r="E253" s="2"/>
      <c r="F253" s="2"/>
    </row>
    <row r="254" spans="3:6" ht="14.25" customHeight="1">
      <c r="C254" s="2"/>
      <c r="D254" s="2"/>
      <c r="E254" s="2"/>
      <c r="F254" s="2"/>
    </row>
    <row r="255" spans="3:6" ht="14.25" customHeight="1">
      <c r="C255" s="2"/>
      <c r="D255" s="2"/>
      <c r="E255" s="2"/>
      <c r="F255" s="2"/>
    </row>
    <row r="256" spans="3:6" ht="14.25" customHeight="1">
      <c r="C256" s="2"/>
      <c r="D256" s="2"/>
      <c r="E256" s="2"/>
      <c r="F256" s="2"/>
    </row>
    <row r="257" spans="3:6" ht="14.25" customHeight="1">
      <c r="C257" s="2"/>
      <c r="D257" s="2"/>
      <c r="E257" s="2"/>
      <c r="F257" s="2"/>
    </row>
    <row r="258" spans="3:6" ht="14.25" customHeight="1">
      <c r="C258" s="2"/>
      <c r="D258" s="2"/>
      <c r="E258" s="2"/>
      <c r="F258" s="2"/>
    </row>
    <row r="259" spans="3:6" ht="14.25" customHeight="1">
      <c r="C259" s="2"/>
      <c r="D259" s="2"/>
      <c r="E259" s="2"/>
      <c r="F259" s="2"/>
    </row>
    <row r="260" spans="3:6" ht="14.25" customHeight="1">
      <c r="C260" s="2"/>
      <c r="D260" s="2"/>
      <c r="E260" s="2"/>
      <c r="F260" s="2"/>
    </row>
    <row r="261" spans="3:6" ht="14.25" customHeight="1">
      <c r="C261" s="2"/>
      <c r="D261" s="2"/>
      <c r="E261" s="2"/>
      <c r="F261" s="2"/>
    </row>
    <row r="262" spans="3:6" ht="14.25" customHeight="1">
      <c r="C262" s="2"/>
      <c r="D262" s="2"/>
      <c r="E262" s="2"/>
      <c r="F262" s="2"/>
    </row>
    <row r="263" spans="3:6" ht="14.25" customHeight="1">
      <c r="C263" s="2"/>
      <c r="D263" s="2"/>
      <c r="E263" s="2"/>
      <c r="F263" s="2"/>
    </row>
    <row r="264" spans="3:6" ht="14.25" customHeight="1">
      <c r="C264" s="2"/>
      <c r="D264" s="2"/>
      <c r="E264" s="2"/>
      <c r="F264" s="2"/>
    </row>
    <row r="265" spans="3:6" ht="14.25" customHeight="1">
      <c r="C265" s="2"/>
      <c r="D265" s="2"/>
      <c r="E265" s="2"/>
      <c r="F265" s="2"/>
    </row>
    <row r="266" spans="3:6" ht="14.25" customHeight="1">
      <c r="C266" s="2"/>
      <c r="D266" s="2"/>
      <c r="E266" s="2"/>
      <c r="F266" s="2"/>
    </row>
    <row r="267" spans="3:6" ht="14.25" customHeight="1">
      <c r="C267" s="2"/>
      <c r="D267" s="2"/>
      <c r="E267" s="2"/>
      <c r="F267" s="2"/>
    </row>
    <row r="268" spans="3:6" ht="15.75" customHeight="1">
      <c r="F268" s="664"/>
    </row>
    <row r="269" spans="3:6" ht="15.75" customHeight="1">
      <c r="F269" s="664"/>
    </row>
    <row r="270" spans="3:6" ht="15.75" customHeight="1">
      <c r="F270" s="664"/>
    </row>
    <row r="271" spans="3:6" ht="15.75" customHeight="1">
      <c r="F271" s="664"/>
    </row>
    <row r="272" spans="3:6" ht="15.75" customHeight="1">
      <c r="F272" s="664"/>
    </row>
    <row r="273" spans="6:6" ht="15.75" customHeight="1">
      <c r="F273" s="664"/>
    </row>
    <row r="274" spans="6:6" ht="15.75" customHeight="1">
      <c r="F274" s="664"/>
    </row>
    <row r="275" spans="6:6" ht="15.75" customHeight="1">
      <c r="F275" s="664"/>
    </row>
    <row r="276" spans="6:6" ht="15.75" customHeight="1">
      <c r="F276" s="664"/>
    </row>
    <row r="277" spans="6:6" ht="15.75" customHeight="1">
      <c r="F277" s="664"/>
    </row>
    <row r="278" spans="6:6" ht="15.75" customHeight="1">
      <c r="F278" s="664"/>
    </row>
    <row r="279" spans="6:6" ht="15.75" customHeight="1">
      <c r="F279" s="664"/>
    </row>
    <row r="280" spans="6:6" ht="15.75" customHeight="1">
      <c r="F280" s="664"/>
    </row>
    <row r="281" spans="6:6" ht="15.75" customHeight="1">
      <c r="F281" s="664"/>
    </row>
    <row r="282" spans="6:6" ht="15.75" customHeight="1">
      <c r="F282" s="664"/>
    </row>
    <row r="283" spans="6:6" ht="15.75" customHeight="1">
      <c r="F283" s="664"/>
    </row>
    <row r="284" spans="6:6" ht="15.75" customHeight="1">
      <c r="F284" s="664"/>
    </row>
    <row r="285" spans="6:6" ht="15.75" customHeight="1">
      <c r="F285" s="664"/>
    </row>
    <row r="286" spans="6:6" ht="15.75" customHeight="1">
      <c r="F286" s="664"/>
    </row>
    <row r="287" spans="6:6" ht="15.75" customHeight="1">
      <c r="F287" s="664"/>
    </row>
    <row r="288" spans="6:6" ht="15.75" customHeight="1">
      <c r="F288" s="664"/>
    </row>
    <row r="289" spans="6:6" ht="15.75" customHeight="1">
      <c r="F289" s="664"/>
    </row>
    <row r="290" spans="6:6" ht="15.75" customHeight="1">
      <c r="F290" s="664"/>
    </row>
    <row r="291" spans="6:6" ht="15.75" customHeight="1">
      <c r="F291" s="664"/>
    </row>
    <row r="292" spans="6:6" ht="15.75" customHeight="1">
      <c r="F292" s="664"/>
    </row>
    <row r="293" spans="6:6" ht="15.75" customHeight="1">
      <c r="F293" s="664"/>
    </row>
    <row r="294" spans="6:6" ht="15.75" customHeight="1">
      <c r="F294" s="664"/>
    </row>
    <row r="295" spans="6:6" ht="15.75" customHeight="1">
      <c r="F295" s="664"/>
    </row>
    <row r="296" spans="6:6" ht="15.75" customHeight="1">
      <c r="F296" s="664"/>
    </row>
    <row r="297" spans="6:6" ht="15.75" customHeight="1">
      <c r="F297" s="664"/>
    </row>
    <row r="298" spans="6:6" ht="15.75" customHeight="1">
      <c r="F298" s="664"/>
    </row>
    <row r="299" spans="6:6" ht="15.75" customHeight="1">
      <c r="F299" s="664"/>
    </row>
    <row r="300" spans="6:6" ht="15.75" customHeight="1">
      <c r="F300" s="664"/>
    </row>
    <row r="301" spans="6:6" ht="15.75" customHeight="1">
      <c r="F301" s="664"/>
    </row>
    <row r="302" spans="6:6" ht="15.75" customHeight="1">
      <c r="F302" s="664"/>
    </row>
    <row r="303" spans="6:6" ht="15.75" customHeight="1">
      <c r="F303" s="664"/>
    </row>
    <row r="304" spans="6:6" ht="15.75" customHeight="1">
      <c r="F304" s="664"/>
    </row>
    <row r="305" spans="6:6" ht="15.75" customHeight="1">
      <c r="F305" s="664"/>
    </row>
    <row r="306" spans="6:6" ht="15.75" customHeight="1">
      <c r="F306" s="664"/>
    </row>
    <row r="307" spans="6:6" ht="15.75" customHeight="1">
      <c r="F307" s="664"/>
    </row>
    <row r="308" spans="6:6" ht="15.75" customHeight="1">
      <c r="F308" s="664"/>
    </row>
    <row r="309" spans="6:6" ht="15.75" customHeight="1">
      <c r="F309" s="664"/>
    </row>
    <row r="310" spans="6:6" ht="15.75" customHeight="1">
      <c r="F310" s="664"/>
    </row>
    <row r="311" spans="6:6" ht="15.75" customHeight="1">
      <c r="F311" s="664"/>
    </row>
    <row r="312" spans="6:6" ht="15.75" customHeight="1">
      <c r="F312" s="664"/>
    </row>
    <row r="313" spans="6:6" ht="15.75" customHeight="1">
      <c r="F313" s="664"/>
    </row>
    <row r="314" spans="6:6" ht="15.75" customHeight="1">
      <c r="F314" s="664"/>
    </row>
    <row r="315" spans="6:6" ht="15.75" customHeight="1">
      <c r="F315" s="664"/>
    </row>
    <row r="316" spans="6:6" ht="15.75" customHeight="1">
      <c r="F316" s="664"/>
    </row>
    <row r="317" spans="6:6" ht="15.75" customHeight="1">
      <c r="F317" s="664"/>
    </row>
    <row r="318" spans="6:6" ht="15.75" customHeight="1">
      <c r="F318" s="664"/>
    </row>
    <row r="319" spans="6:6" ht="15.75" customHeight="1">
      <c r="F319" s="664"/>
    </row>
    <row r="320" spans="6:6" ht="15.75" customHeight="1">
      <c r="F320" s="664"/>
    </row>
    <row r="321" spans="6:6" ht="15.75" customHeight="1">
      <c r="F321" s="664"/>
    </row>
    <row r="322" spans="6:6" ht="15.75" customHeight="1">
      <c r="F322" s="664"/>
    </row>
    <row r="323" spans="6:6" ht="15.75" customHeight="1">
      <c r="F323" s="664"/>
    </row>
    <row r="324" spans="6:6" ht="15.75" customHeight="1">
      <c r="F324" s="664"/>
    </row>
    <row r="325" spans="6:6" ht="15.75" customHeight="1">
      <c r="F325" s="664"/>
    </row>
    <row r="326" spans="6:6" ht="15.75" customHeight="1">
      <c r="F326" s="664"/>
    </row>
    <row r="327" spans="6:6" ht="15.75" customHeight="1">
      <c r="F327" s="664"/>
    </row>
    <row r="328" spans="6:6" ht="15.75" customHeight="1">
      <c r="F328" s="664"/>
    </row>
    <row r="329" spans="6:6" ht="15.75" customHeight="1">
      <c r="F329" s="664"/>
    </row>
    <row r="330" spans="6:6" ht="15.75" customHeight="1">
      <c r="F330" s="664"/>
    </row>
    <row r="331" spans="6:6" ht="15.75" customHeight="1">
      <c r="F331" s="664"/>
    </row>
    <row r="332" spans="6:6" ht="15.75" customHeight="1">
      <c r="F332" s="664"/>
    </row>
    <row r="333" spans="6:6" ht="15.75" customHeight="1">
      <c r="F333" s="664"/>
    </row>
    <row r="334" spans="6:6" ht="15.75" customHeight="1">
      <c r="F334" s="664"/>
    </row>
    <row r="335" spans="6:6" ht="15.75" customHeight="1">
      <c r="F335" s="664"/>
    </row>
    <row r="336" spans="6:6" ht="15.75" customHeight="1">
      <c r="F336" s="664"/>
    </row>
    <row r="337" spans="6:6" ht="15.75" customHeight="1">
      <c r="F337" s="664"/>
    </row>
    <row r="338" spans="6:6" ht="15.75" customHeight="1">
      <c r="F338" s="664"/>
    </row>
    <row r="339" spans="6:6" ht="15.75" customHeight="1">
      <c r="F339" s="664"/>
    </row>
    <row r="340" spans="6:6" ht="15.75" customHeight="1">
      <c r="F340" s="664"/>
    </row>
    <row r="341" spans="6:6" ht="15.75" customHeight="1">
      <c r="F341" s="664"/>
    </row>
    <row r="342" spans="6:6" ht="15.75" customHeight="1">
      <c r="F342" s="664"/>
    </row>
    <row r="343" spans="6:6" ht="15.75" customHeight="1">
      <c r="F343" s="664"/>
    </row>
    <row r="344" spans="6:6" ht="15.75" customHeight="1">
      <c r="F344" s="664"/>
    </row>
    <row r="345" spans="6:6" ht="15.75" customHeight="1">
      <c r="F345" s="664"/>
    </row>
    <row r="346" spans="6:6" ht="15.75" customHeight="1">
      <c r="F346" s="664"/>
    </row>
    <row r="347" spans="6:6" ht="15.75" customHeight="1">
      <c r="F347" s="664"/>
    </row>
    <row r="348" spans="6:6" ht="15.75" customHeight="1">
      <c r="F348" s="664"/>
    </row>
    <row r="349" spans="6:6" ht="15.75" customHeight="1">
      <c r="F349" s="664"/>
    </row>
    <row r="350" spans="6:6" ht="15.75" customHeight="1">
      <c r="F350" s="664"/>
    </row>
    <row r="351" spans="6:6" ht="15.75" customHeight="1">
      <c r="F351" s="664"/>
    </row>
    <row r="352" spans="6:6" ht="15.75" customHeight="1">
      <c r="F352" s="664"/>
    </row>
    <row r="353" spans="6:6" ht="15.75" customHeight="1">
      <c r="F353" s="664"/>
    </row>
    <row r="354" spans="6:6" ht="15.75" customHeight="1">
      <c r="F354" s="664"/>
    </row>
    <row r="355" spans="6:6" ht="15.75" customHeight="1">
      <c r="F355" s="664"/>
    </row>
    <row r="356" spans="6:6" ht="15.75" customHeight="1">
      <c r="F356" s="664"/>
    </row>
    <row r="357" spans="6:6" ht="15.75" customHeight="1">
      <c r="F357" s="664"/>
    </row>
    <row r="358" spans="6:6" ht="15.75" customHeight="1">
      <c r="F358" s="664"/>
    </row>
    <row r="359" spans="6:6" ht="15.75" customHeight="1">
      <c r="F359" s="664"/>
    </row>
    <row r="360" spans="6:6" ht="15.75" customHeight="1">
      <c r="F360" s="664"/>
    </row>
    <row r="361" spans="6:6" ht="15.75" customHeight="1">
      <c r="F361" s="664"/>
    </row>
    <row r="362" spans="6:6" ht="15.75" customHeight="1">
      <c r="F362" s="664"/>
    </row>
    <row r="363" spans="6:6" ht="15.75" customHeight="1">
      <c r="F363" s="664"/>
    </row>
    <row r="364" spans="6:6" ht="15.75" customHeight="1">
      <c r="F364" s="664"/>
    </row>
    <row r="365" spans="6:6" ht="15.75" customHeight="1">
      <c r="F365" s="664"/>
    </row>
    <row r="366" spans="6:6" ht="15.75" customHeight="1">
      <c r="F366" s="664"/>
    </row>
    <row r="367" spans="6:6" ht="15.75" customHeight="1">
      <c r="F367" s="664"/>
    </row>
    <row r="368" spans="6:6" ht="15.75" customHeight="1">
      <c r="F368" s="664"/>
    </row>
    <row r="369" spans="6:6" ht="15.75" customHeight="1">
      <c r="F369" s="664"/>
    </row>
    <row r="370" spans="6:6" ht="15.75" customHeight="1">
      <c r="F370" s="664"/>
    </row>
    <row r="371" spans="6:6" ht="15.75" customHeight="1">
      <c r="F371" s="664"/>
    </row>
    <row r="372" spans="6:6" ht="15.75" customHeight="1">
      <c r="F372" s="664"/>
    </row>
    <row r="373" spans="6:6" ht="15.75" customHeight="1">
      <c r="F373" s="664"/>
    </row>
    <row r="374" spans="6:6" ht="15.75" customHeight="1">
      <c r="F374" s="664"/>
    </row>
    <row r="375" spans="6:6" ht="15.75" customHeight="1">
      <c r="F375" s="664"/>
    </row>
    <row r="376" spans="6:6" ht="15.75" customHeight="1">
      <c r="F376" s="664"/>
    </row>
    <row r="377" spans="6:6" ht="15.75" customHeight="1">
      <c r="F377" s="664"/>
    </row>
    <row r="378" spans="6:6" ht="15.75" customHeight="1">
      <c r="F378" s="664"/>
    </row>
    <row r="379" spans="6:6" ht="15.75" customHeight="1">
      <c r="F379" s="664"/>
    </row>
    <row r="380" spans="6:6" ht="15.75" customHeight="1">
      <c r="F380" s="664"/>
    </row>
    <row r="381" spans="6:6" ht="15.75" customHeight="1">
      <c r="F381" s="664"/>
    </row>
    <row r="382" spans="6:6" ht="15.75" customHeight="1">
      <c r="F382" s="664"/>
    </row>
    <row r="383" spans="6:6" ht="15.75" customHeight="1">
      <c r="F383" s="664"/>
    </row>
    <row r="384" spans="6:6" ht="15.75" customHeight="1">
      <c r="F384" s="664"/>
    </row>
    <row r="385" spans="6:6" ht="15.75" customHeight="1">
      <c r="F385" s="664"/>
    </row>
    <row r="386" spans="6:6" ht="15.75" customHeight="1">
      <c r="F386" s="664"/>
    </row>
    <row r="387" spans="6:6" ht="15.75" customHeight="1">
      <c r="F387" s="664"/>
    </row>
    <row r="388" spans="6:6" ht="15.75" customHeight="1">
      <c r="F388" s="664"/>
    </row>
    <row r="389" spans="6:6" ht="15.75" customHeight="1">
      <c r="F389" s="664"/>
    </row>
    <row r="390" spans="6:6" ht="15.75" customHeight="1">
      <c r="F390" s="664"/>
    </row>
    <row r="391" spans="6:6" ht="15.75" customHeight="1">
      <c r="F391" s="664"/>
    </row>
    <row r="392" spans="6:6" ht="15.75" customHeight="1">
      <c r="F392" s="664"/>
    </row>
    <row r="393" spans="6:6" ht="15.75" customHeight="1">
      <c r="F393" s="664"/>
    </row>
    <row r="394" spans="6:6" ht="15.75" customHeight="1">
      <c r="F394" s="664"/>
    </row>
    <row r="395" spans="6:6" ht="15.75" customHeight="1">
      <c r="F395" s="664"/>
    </row>
    <row r="396" spans="6:6" ht="15.75" customHeight="1">
      <c r="F396" s="664"/>
    </row>
    <row r="397" spans="6:6" ht="15.75" customHeight="1">
      <c r="F397" s="664"/>
    </row>
    <row r="398" spans="6:6" ht="15.75" customHeight="1">
      <c r="F398" s="664"/>
    </row>
    <row r="399" spans="6:6" ht="15.75" customHeight="1">
      <c r="F399" s="664"/>
    </row>
    <row r="400" spans="6:6" ht="15.75" customHeight="1">
      <c r="F400" s="664"/>
    </row>
    <row r="401" spans="6:6" ht="15.75" customHeight="1">
      <c r="F401" s="664"/>
    </row>
    <row r="402" spans="6:6" ht="15.75" customHeight="1">
      <c r="F402" s="664"/>
    </row>
    <row r="403" spans="6:6" ht="15.75" customHeight="1">
      <c r="F403" s="664"/>
    </row>
    <row r="404" spans="6:6" ht="15.75" customHeight="1">
      <c r="F404" s="664"/>
    </row>
    <row r="405" spans="6:6" ht="15.75" customHeight="1">
      <c r="F405" s="664"/>
    </row>
    <row r="406" spans="6:6" ht="15.75" customHeight="1">
      <c r="F406" s="664"/>
    </row>
    <row r="407" spans="6:6" ht="15.75" customHeight="1">
      <c r="F407" s="664"/>
    </row>
    <row r="408" spans="6:6" ht="15.75" customHeight="1">
      <c r="F408" s="664"/>
    </row>
    <row r="409" spans="6:6" ht="15.75" customHeight="1">
      <c r="F409" s="664"/>
    </row>
    <row r="410" spans="6:6" ht="15.75" customHeight="1">
      <c r="F410" s="664"/>
    </row>
    <row r="411" spans="6:6" ht="15.75" customHeight="1">
      <c r="F411" s="664"/>
    </row>
    <row r="412" spans="6:6" ht="15.75" customHeight="1">
      <c r="F412" s="664"/>
    </row>
    <row r="413" spans="6:6" ht="15.75" customHeight="1">
      <c r="F413" s="664"/>
    </row>
    <row r="414" spans="6:6" ht="15.75" customHeight="1">
      <c r="F414" s="664"/>
    </row>
    <row r="415" spans="6:6" ht="15.75" customHeight="1">
      <c r="F415" s="664"/>
    </row>
    <row r="416" spans="6:6" ht="15.75" customHeight="1">
      <c r="F416" s="664"/>
    </row>
    <row r="417" spans="6:6" ht="15.75" customHeight="1">
      <c r="F417" s="664"/>
    </row>
    <row r="418" spans="6:6" ht="15.75" customHeight="1">
      <c r="F418" s="664"/>
    </row>
    <row r="419" spans="6:6" ht="15.75" customHeight="1">
      <c r="F419" s="664"/>
    </row>
    <row r="420" spans="6:6" ht="15.75" customHeight="1">
      <c r="F420" s="664"/>
    </row>
    <row r="421" spans="6:6" ht="15.75" customHeight="1">
      <c r="F421" s="664"/>
    </row>
    <row r="422" spans="6:6" ht="15.75" customHeight="1">
      <c r="F422" s="664"/>
    </row>
    <row r="423" spans="6:6" ht="15.75" customHeight="1">
      <c r="F423" s="664"/>
    </row>
    <row r="424" spans="6:6" ht="15.75" customHeight="1">
      <c r="F424" s="664"/>
    </row>
    <row r="425" spans="6:6" ht="15.75" customHeight="1">
      <c r="F425" s="664"/>
    </row>
    <row r="426" spans="6:6" ht="15.75" customHeight="1">
      <c r="F426" s="664"/>
    </row>
    <row r="427" spans="6:6" ht="15.75" customHeight="1">
      <c r="F427" s="664"/>
    </row>
    <row r="428" spans="6:6" ht="15.75" customHeight="1">
      <c r="F428" s="664"/>
    </row>
    <row r="429" spans="6:6" ht="15.75" customHeight="1">
      <c r="F429" s="664"/>
    </row>
    <row r="430" spans="6:6" ht="15.75" customHeight="1">
      <c r="F430" s="664"/>
    </row>
    <row r="431" spans="6:6" ht="15.75" customHeight="1">
      <c r="F431" s="664"/>
    </row>
    <row r="432" spans="6:6" ht="15.75" customHeight="1">
      <c r="F432" s="664"/>
    </row>
    <row r="433" spans="6:6" ht="15.75" customHeight="1">
      <c r="F433" s="664"/>
    </row>
    <row r="434" spans="6:6" ht="15.75" customHeight="1">
      <c r="F434" s="664"/>
    </row>
    <row r="435" spans="6:6" ht="15.75" customHeight="1">
      <c r="F435" s="664"/>
    </row>
    <row r="436" spans="6:6" ht="15.75" customHeight="1">
      <c r="F436" s="664"/>
    </row>
    <row r="437" spans="6:6" ht="15.75" customHeight="1">
      <c r="F437" s="664"/>
    </row>
    <row r="438" spans="6:6" ht="15.75" customHeight="1">
      <c r="F438" s="664"/>
    </row>
    <row r="439" spans="6:6" ht="15.75" customHeight="1">
      <c r="F439" s="664"/>
    </row>
    <row r="440" spans="6:6" ht="15.75" customHeight="1">
      <c r="F440" s="664"/>
    </row>
    <row r="441" spans="6:6" ht="15.75" customHeight="1">
      <c r="F441" s="664"/>
    </row>
    <row r="442" spans="6:6" ht="15.75" customHeight="1">
      <c r="F442" s="664"/>
    </row>
    <row r="443" spans="6:6" ht="15.75" customHeight="1">
      <c r="F443" s="664"/>
    </row>
    <row r="444" spans="6:6" ht="15.75" customHeight="1">
      <c r="F444" s="664"/>
    </row>
    <row r="445" spans="6:6" ht="15.75" customHeight="1">
      <c r="F445" s="664"/>
    </row>
    <row r="446" spans="6:6" ht="15.75" customHeight="1">
      <c r="F446" s="664"/>
    </row>
    <row r="447" spans="6:6" ht="15.75" customHeight="1">
      <c r="F447" s="664"/>
    </row>
    <row r="448" spans="6:6" ht="15.75" customHeight="1">
      <c r="F448" s="664"/>
    </row>
    <row r="449" spans="6:6" ht="15.75" customHeight="1">
      <c r="F449" s="664"/>
    </row>
    <row r="450" spans="6:6" ht="15.75" customHeight="1">
      <c r="F450" s="664"/>
    </row>
    <row r="451" spans="6:6" ht="15.75" customHeight="1">
      <c r="F451" s="664"/>
    </row>
    <row r="452" spans="6:6" ht="15.75" customHeight="1">
      <c r="F452" s="664"/>
    </row>
    <row r="453" spans="6:6" ht="15.75" customHeight="1">
      <c r="F453" s="664"/>
    </row>
    <row r="454" spans="6:6" ht="15.75" customHeight="1">
      <c r="F454" s="664"/>
    </row>
    <row r="455" spans="6:6" ht="15.75" customHeight="1">
      <c r="F455" s="664"/>
    </row>
    <row r="456" spans="6:6" ht="15.75" customHeight="1">
      <c r="F456" s="664"/>
    </row>
    <row r="457" spans="6:6" ht="15.75" customHeight="1">
      <c r="F457" s="664"/>
    </row>
    <row r="458" spans="6:6" ht="15.75" customHeight="1">
      <c r="F458" s="664"/>
    </row>
    <row r="459" spans="6:6" ht="15.75" customHeight="1">
      <c r="F459" s="664"/>
    </row>
    <row r="460" spans="6:6" ht="15.75" customHeight="1">
      <c r="F460" s="664"/>
    </row>
    <row r="461" spans="6:6" ht="15.75" customHeight="1">
      <c r="F461" s="664"/>
    </row>
    <row r="462" spans="6:6" ht="15.75" customHeight="1">
      <c r="F462" s="664"/>
    </row>
    <row r="463" spans="6:6" ht="15.75" customHeight="1">
      <c r="F463" s="664"/>
    </row>
    <row r="464" spans="6:6" ht="15.75" customHeight="1">
      <c r="F464" s="664"/>
    </row>
    <row r="465" spans="6:6" ht="15.75" customHeight="1">
      <c r="F465" s="664"/>
    </row>
    <row r="466" spans="6:6" ht="15.75" customHeight="1">
      <c r="F466" s="664"/>
    </row>
    <row r="467" spans="6:6" ht="15.75" customHeight="1">
      <c r="F467" s="664"/>
    </row>
    <row r="468" spans="6:6" ht="15.75" customHeight="1">
      <c r="F468" s="664"/>
    </row>
    <row r="469" spans="6:6" ht="15.75" customHeight="1">
      <c r="F469" s="664"/>
    </row>
    <row r="470" spans="6:6" ht="15.75" customHeight="1">
      <c r="F470" s="664"/>
    </row>
    <row r="471" spans="6:6" ht="15.75" customHeight="1">
      <c r="F471" s="664"/>
    </row>
    <row r="472" spans="6:6" ht="15.75" customHeight="1">
      <c r="F472" s="664"/>
    </row>
    <row r="473" spans="6:6" ht="15.75" customHeight="1">
      <c r="F473" s="664"/>
    </row>
    <row r="474" spans="6:6" ht="15.75" customHeight="1">
      <c r="F474" s="664"/>
    </row>
    <row r="475" spans="6:6" ht="15.75" customHeight="1">
      <c r="F475" s="664"/>
    </row>
    <row r="476" spans="6:6" ht="15.75" customHeight="1">
      <c r="F476" s="664"/>
    </row>
    <row r="477" spans="6:6" ht="15.75" customHeight="1">
      <c r="F477" s="664"/>
    </row>
    <row r="478" spans="6:6" ht="15.75" customHeight="1">
      <c r="F478" s="664"/>
    </row>
    <row r="479" spans="6:6" ht="15.75" customHeight="1">
      <c r="F479" s="664"/>
    </row>
    <row r="480" spans="6:6" ht="15.75" customHeight="1">
      <c r="F480" s="664"/>
    </row>
    <row r="481" spans="6:6" ht="15.75" customHeight="1">
      <c r="F481" s="664"/>
    </row>
    <row r="482" spans="6:6" ht="15.75" customHeight="1">
      <c r="F482" s="664"/>
    </row>
    <row r="483" spans="6:6" ht="15.75" customHeight="1">
      <c r="F483" s="664"/>
    </row>
    <row r="484" spans="6:6" ht="15.75" customHeight="1">
      <c r="F484" s="664"/>
    </row>
    <row r="485" spans="6:6" ht="15.75" customHeight="1">
      <c r="F485" s="664"/>
    </row>
    <row r="486" spans="6:6" ht="15.75" customHeight="1">
      <c r="F486" s="664"/>
    </row>
    <row r="487" spans="6:6" ht="15.75" customHeight="1">
      <c r="F487" s="664"/>
    </row>
    <row r="488" spans="6:6" ht="15.75" customHeight="1">
      <c r="F488" s="664"/>
    </row>
    <row r="489" spans="6:6" ht="15.75" customHeight="1">
      <c r="F489" s="664"/>
    </row>
    <row r="490" spans="6:6" ht="15.75" customHeight="1">
      <c r="F490" s="664"/>
    </row>
    <row r="491" spans="6:6" ht="15.75" customHeight="1">
      <c r="F491" s="664"/>
    </row>
    <row r="492" spans="6:6" ht="15.75" customHeight="1">
      <c r="F492" s="664"/>
    </row>
    <row r="493" spans="6:6" ht="15.75" customHeight="1">
      <c r="F493" s="664"/>
    </row>
    <row r="494" spans="6:6" ht="15.75" customHeight="1">
      <c r="F494" s="664"/>
    </row>
    <row r="495" spans="6:6" ht="15.75" customHeight="1">
      <c r="F495" s="664"/>
    </row>
    <row r="496" spans="6:6" ht="15.75" customHeight="1">
      <c r="F496" s="664"/>
    </row>
    <row r="497" spans="6:6" ht="15.75" customHeight="1">
      <c r="F497" s="664"/>
    </row>
    <row r="498" spans="6:6" ht="15.75" customHeight="1">
      <c r="F498" s="664"/>
    </row>
    <row r="499" spans="6:6" ht="15.75" customHeight="1">
      <c r="F499" s="664"/>
    </row>
    <row r="500" spans="6:6" ht="15.75" customHeight="1">
      <c r="F500" s="664"/>
    </row>
    <row r="501" spans="6:6" ht="15.75" customHeight="1">
      <c r="F501" s="664"/>
    </row>
    <row r="502" spans="6:6" ht="15.75" customHeight="1">
      <c r="F502" s="664"/>
    </row>
    <row r="503" spans="6:6" ht="15.75" customHeight="1">
      <c r="F503" s="664"/>
    </row>
    <row r="504" spans="6:6" ht="15.75" customHeight="1">
      <c r="F504" s="664"/>
    </row>
    <row r="505" spans="6:6" ht="15.75" customHeight="1">
      <c r="F505" s="664"/>
    </row>
    <row r="506" spans="6:6" ht="15.75" customHeight="1">
      <c r="F506" s="664"/>
    </row>
    <row r="507" spans="6:6" ht="15.75" customHeight="1">
      <c r="F507" s="664"/>
    </row>
    <row r="508" spans="6:6" ht="15.75" customHeight="1">
      <c r="F508" s="664"/>
    </row>
    <row r="509" spans="6:6" ht="15.75" customHeight="1">
      <c r="F509" s="664"/>
    </row>
    <row r="510" spans="6:6" ht="15.75" customHeight="1">
      <c r="F510" s="664"/>
    </row>
    <row r="511" spans="6:6" ht="15.75" customHeight="1">
      <c r="F511" s="664"/>
    </row>
    <row r="512" spans="6:6" ht="15.75" customHeight="1">
      <c r="F512" s="664"/>
    </row>
    <row r="513" spans="6:6" ht="15.75" customHeight="1">
      <c r="F513" s="664"/>
    </row>
    <row r="514" spans="6:6" ht="15.75" customHeight="1">
      <c r="F514" s="664"/>
    </row>
    <row r="515" spans="6:6" ht="15.75" customHeight="1">
      <c r="F515" s="664"/>
    </row>
    <row r="516" spans="6:6" ht="15.75" customHeight="1">
      <c r="F516" s="664"/>
    </row>
    <row r="517" spans="6:6" ht="15.75" customHeight="1">
      <c r="F517" s="664"/>
    </row>
    <row r="518" spans="6:6" ht="15.75" customHeight="1">
      <c r="F518" s="664"/>
    </row>
    <row r="519" spans="6:6" ht="15.75" customHeight="1">
      <c r="F519" s="664"/>
    </row>
    <row r="520" spans="6:6" ht="15.75" customHeight="1">
      <c r="F520" s="664"/>
    </row>
    <row r="521" spans="6:6" ht="15.75" customHeight="1">
      <c r="F521" s="664"/>
    </row>
    <row r="522" spans="6:6" ht="15.75" customHeight="1">
      <c r="F522" s="664"/>
    </row>
    <row r="523" spans="6:6" ht="15.75" customHeight="1">
      <c r="F523" s="664"/>
    </row>
    <row r="524" spans="6:6" ht="15.75" customHeight="1">
      <c r="F524" s="664"/>
    </row>
    <row r="525" spans="6:6" ht="15.75" customHeight="1">
      <c r="F525" s="664"/>
    </row>
    <row r="526" spans="6:6" ht="15.75" customHeight="1">
      <c r="F526" s="664"/>
    </row>
    <row r="527" spans="6:6" ht="15.75" customHeight="1">
      <c r="F527" s="664"/>
    </row>
    <row r="528" spans="6:6" ht="15.75" customHeight="1">
      <c r="F528" s="664"/>
    </row>
    <row r="529" spans="6:6" ht="15.75" customHeight="1">
      <c r="F529" s="664"/>
    </row>
    <row r="530" spans="6:6" ht="15.75" customHeight="1">
      <c r="F530" s="664"/>
    </row>
    <row r="531" spans="6:6" ht="15.75" customHeight="1">
      <c r="F531" s="664"/>
    </row>
    <row r="532" spans="6:6" ht="15.75" customHeight="1">
      <c r="F532" s="664"/>
    </row>
    <row r="533" spans="6:6" ht="15.75" customHeight="1">
      <c r="F533" s="664"/>
    </row>
    <row r="534" spans="6:6" ht="15.75" customHeight="1">
      <c r="F534" s="664"/>
    </row>
    <row r="535" spans="6:6" ht="15.75" customHeight="1">
      <c r="F535" s="664"/>
    </row>
    <row r="536" spans="6:6" ht="15.75" customHeight="1">
      <c r="F536" s="664"/>
    </row>
    <row r="537" spans="6:6" ht="15.75" customHeight="1">
      <c r="F537" s="664"/>
    </row>
    <row r="538" spans="6:6" ht="15.75" customHeight="1">
      <c r="F538" s="664"/>
    </row>
    <row r="539" spans="6:6" ht="15.75" customHeight="1">
      <c r="F539" s="664"/>
    </row>
    <row r="540" spans="6:6" ht="15.75" customHeight="1">
      <c r="F540" s="664"/>
    </row>
    <row r="541" spans="6:6" ht="15.75" customHeight="1">
      <c r="F541" s="664"/>
    </row>
    <row r="542" spans="6:6" ht="15.75" customHeight="1">
      <c r="F542" s="664"/>
    </row>
    <row r="543" spans="6:6" ht="15.75" customHeight="1">
      <c r="F543" s="664"/>
    </row>
    <row r="544" spans="6:6" ht="15.75" customHeight="1">
      <c r="F544" s="664"/>
    </row>
    <row r="545" spans="6:6" ht="15.75" customHeight="1">
      <c r="F545" s="664"/>
    </row>
    <row r="546" spans="6:6" ht="15.75" customHeight="1">
      <c r="F546" s="664"/>
    </row>
    <row r="547" spans="6:6" ht="15.75" customHeight="1">
      <c r="F547" s="664"/>
    </row>
    <row r="548" spans="6:6" ht="15.75" customHeight="1">
      <c r="F548" s="664"/>
    </row>
    <row r="549" spans="6:6" ht="15.75" customHeight="1">
      <c r="F549" s="664"/>
    </row>
    <row r="550" spans="6:6" ht="15.75" customHeight="1">
      <c r="F550" s="664"/>
    </row>
    <row r="551" spans="6:6" ht="15.75" customHeight="1">
      <c r="F551" s="664"/>
    </row>
    <row r="552" spans="6:6" ht="15.75" customHeight="1">
      <c r="F552" s="664"/>
    </row>
    <row r="553" spans="6:6" ht="15.75" customHeight="1">
      <c r="F553" s="664"/>
    </row>
    <row r="554" spans="6:6" ht="15.75" customHeight="1">
      <c r="F554" s="664"/>
    </row>
    <row r="555" spans="6:6" ht="15.75" customHeight="1">
      <c r="F555" s="664"/>
    </row>
    <row r="556" spans="6:6" ht="15.75" customHeight="1">
      <c r="F556" s="664"/>
    </row>
    <row r="557" spans="6:6" ht="15.75" customHeight="1">
      <c r="F557" s="664"/>
    </row>
    <row r="558" spans="6:6" ht="15.75" customHeight="1">
      <c r="F558" s="664"/>
    </row>
    <row r="559" spans="6:6" ht="15.75" customHeight="1">
      <c r="F559" s="664"/>
    </row>
    <row r="560" spans="6:6" ht="15.75" customHeight="1">
      <c r="F560" s="664"/>
    </row>
    <row r="561" spans="6:6" ht="15.75" customHeight="1">
      <c r="F561" s="664"/>
    </row>
    <row r="562" spans="6:6" ht="15.75" customHeight="1">
      <c r="F562" s="664"/>
    </row>
    <row r="563" spans="6:6" ht="15.75" customHeight="1">
      <c r="F563" s="664"/>
    </row>
    <row r="564" spans="6:6" ht="15.75" customHeight="1">
      <c r="F564" s="664"/>
    </row>
    <row r="565" spans="6:6" ht="15.75" customHeight="1">
      <c r="F565" s="664"/>
    </row>
    <row r="566" spans="6:6" ht="15.75" customHeight="1">
      <c r="F566" s="664"/>
    </row>
    <row r="567" spans="6:6" ht="15.75" customHeight="1">
      <c r="F567" s="664"/>
    </row>
    <row r="568" spans="6:6" ht="15.75" customHeight="1">
      <c r="F568" s="664"/>
    </row>
    <row r="569" spans="6:6" ht="15.75" customHeight="1">
      <c r="F569" s="664"/>
    </row>
    <row r="570" spans="6:6" ht="15.75" customHeight="1">
      <c r="F570" s="664"/>
    </row>
    <row r="571" spans="6:6" ht="15.75" customHeight="1">
      <c r="F571" s="664"/>
    </row>
    <row r="572" spans="6:6" ht="15.75" customHeight="1">
      <c r="F572" s="664"/>
    </row>
    <row r="573" spans="6:6" ht="15.75" customHeight="1">
      <c r="F573" s="664"/>
    </row>
    <row r="574" spans="6:6" ht="15.75" customHeight="1">
      <c r="F574" s="664"/>
    </row>
    <row r="575" spans="6:6" ht="15.75" customHeight="1">
      <c r="F575" s="664"/>
    </row>
    <row r="576" spans="6:6" ht="15.75" customHeight="1">
      <c r="F576" s="664"/>
    </row>
    <row r="577" spans="6:6" ht="15.75" customHeight="1">
      <c r="F577" s="664"/>
    </row>
    <row r="578" spans="6:6" ht="15.75" customHeight="1">
      <c r="F578" s="664"/>
    </row>
    <row r="579" spans="6:6" ht="15.75" customHeight="1">
      <c r="F579" s="664"/>
    </row>
    <row r="580" spans="6:6" ht="15.75" customHeight="1">
      <c r="F580" s="664"/>
    </row>
    <row r="581" spans="6:6" ht="15.75" customHeight="1">
      <c r="F581" s="664"/>
    </row>
    <row r="582" spans="6:6" ht="15.75" customHeight="1">
      <c r="F582" s="664"/>
    </row>
    <row r="583" spans="6:6" ht="15.75" customHeight="1">
      <c r="F583" s="664"/>
    </row>
    <row r="584" spans="6:6" ht="15.75" customHeight="1">
      <c r="F584" s="664"/>
    </row>
    <row r="585" spans="6:6" ht="15.75" customHeight="1">
      <c r="F585" s="664"/>
    </row>
    <row r="586" spans="6:6" ht="15.75" customHeight="1">
      <c r="F586" s="664"/>
    </row>
    <row r="587" spans="6:6" ht="15.75" customHeight="1">
      <c r="F587" s="664"/>
    </row>
    <row r="588" spans="6:6" ht="15.75" customHeight="1">
      <c r="F588" s="664"/>
    </row>
    <row r="589" spans="6:6" ht="15.75" customHeight="1">
      <c r="F589" s="664"/>
    </row>
    <row r="590" spans="6:6" ht="15.75" customHeight="1">
      <c r="F590" s="664"/>
    </row>
    <row r="591" spans="6:6" ht="15.75" customHeight="1">
      <c r="F591" s="664"/>
    </row>
    <row r="592" spans="6:6" ht="15.75" customHeight="1">
      <c r="F592" s="664"/>
    </row>
    <row r="593" spans="6:6" ht="15.75" customHeight="1">
      <c r="F593" s="664"/>
    </row>
    <row r="594" spans="6:6" ht="15.75" customHeight="1">
      <c r="F594" s="664"/>
    </row>
    <row r="595" spans="6:6" ht="15.75" customHeight="1">
      <c r="F595" s="664"/>
    </row>
    <row r="596" spans="6:6" ht="15.75" customHeight="1">
      <c r="F596" s="664"/>
    </row>
    <row r="597" spans="6:6" ht="15.75" customHeight="1">
      <c r="F597" s="664"/>
    </row>
    <row r="598" spans="6:6" ht="15.75" customHeight="1">
      <c r="F598" s="664"/>
    </row>
    <row r="599" spans="6:6" ht="15.75" customHeight="1">
      <c r="F599" s="664"/>
    </row>
    <row r="600" spans="6:6" ht="15.75" customHeight="1">
      <c r="F600" s="664"/>
    </row>
    <row r="601" spans="6:6" ht="15.75" customHeight="1">
      <c r="F601" s="664"/>
    </row>
    <row r="602" spans="6:6" ht="15.75" customHeight="1">
      <c r="F602" s="664"/>
    </row>
    <row r="603" spans="6:6" ht="15.75" customHeight="1">
      <c r="F603" s="664"/>
    </row>
    <row r="604" spans="6:6" ht="15.75" customHeight="1">
      <c r="F604" s="664"/>
    </row>
    <row r="605" spans="6:6" ht="15.75" customHeight="1">
      <c r="F605" s="664"/>
    </row>
    <row r="606" spans="6:6" ht="15.75" customHeight="1">
      <c r="F606" s="664"/>
    </row>
    <row r="607" spans="6:6" ht="15.75" customHeight="1">
      <c r="F607" s="664"/>
    </row>
    <row r="608" spans="6:6" ht="15.75" customHeight="1">
      <c r="F608" s="664"/>
    </row>
    <row r="609" spans="6:6" ht="15.75" customHeight="1">
      <c r="F609" s="664"/>
    </row>
    <row r="610" spans="6:6" ht="15.75" customHeight="1">
      <c r="F610" s="664"/>
    </row>
    <row r="611" spans="6:6" ht="15.75" customHeight="1">
      <c r="F611" s="664"/>
    </row>
    <row r="612" spans="6:6" ht="15.75" customHeight="1">
      <c r="F612" s="664"/>
    </row>
    <row r="613" spans="6:6" ht="15.75" customHeight="1">
      <c r="F613" s="664"/>
    </row>
    <row r="614" spans="6:6" ht="15.75" customHeight="1">
      <c r="F614" s="664"/>
    </row>
    <row r="615" spans="6:6" ht="15.75" customHeight="1">
      <c r="F615" s="664"/>
    </row>
    <row r="616" spans="6:6" ht="15.75" customHeight="1">
      <c r="F616" s="664"/>
    </row>
    <row r="617" spans="6:6" ht="15.75" customHeight="1">
      <c r="F617" s="664"/>
    </row>
    <row r="618" spans="6:6" ht="15.75" customHeight="1">
      <c r="F618" s="664"/>
    </row>
    <row r="619" spans="6:6" ht="15.75" customHeight="1">
      <c r="F619" s="664"/>
    </row>
    <row r="620" spans="6:6" ht="15.75" customHeight="1">
      <c r="F620" s="664"/>
    </row>
    <row r="621" spans="6:6" ht="15.75" customHeight="1">
      <c r="F621" s="664"/>
    </row>
    <row r="622" spans="6:6" ht="15.75" customHeight="1">
      <c r="F622" s="664"/>
    </row>
    <row r="623" spans="6:6" ht="15.75" customHeight="1">
      <c r="F623" s="664"/>
    </row>
    <row r="624" spans="6:6" ht="15.75" customHeight="1">
      <c r="F624" s="664"/>
    </row>
    <row r="625" spans="6:6" ht="15.75" customHeight="1">
      <c r="F625" s="664"/>
    </row>
    <row r="626" spans="6:6" ht="15.75" customHeight="1">
      <c r="F626" s="664"/>
    </row>
    <row r="627" spans="6:6" ht="15.75" customHeight="1">
      <c r="F627" s="664"/>
    </row>
    <row r="628" spans="6:6" ht="15.75" customHeight="1">
      <c r="F628" s="664"/>
    </row>
    <row r="629" spans="6:6" ht="15.75" customHeight="1">
      <c r="F629" s="664"/>
    </row>
    <row r="630" spans="6:6" ht="15.75" customHeight="1">
      <c r="F630" s="664"/>
    </row>
    <row r="631" spans="6:6" ht="15.75" customHeight="1">
      <c r="F631" s="664"/>
    </row>
    <row r="632" spans="6:6" ht="15.75" customHeight="1">
      <c r="F632" s="664"/>
    </row>
    <row r="633" spans="6:6" ht="15.75" customHeight="1">
      <c r="F633" s="664"/>
    </row>
    <row r="634" spans="6:6" ht="15.75" customHeight="1">
      <c r="F634" s="664"/>
    </row>
    <row r="635" spans="6:6" ht="15.75" customHeight="1">
      <c r="F635" s="664"/>
    </row>
    <row r="636" spans="6:6" ht="15.75" customHeight="1">
      <c r="F636" s="664"/>
    </row>
    <row r="637" spans="6:6" ht="15.75" customHeight="1">
      <c r="F637" s="664"/>
    </row>
    <row r="638" spans="6:6" ht="15.75" customHeight="1">
      <c r="F638" s="664"/>
    </row>
    <row r="639" spans="6:6" ht="15.75" customHeight="1">
      <c r="F639" s="664"/>
    </row>
    <row r="640" spans="6:6" ht="15.75" customHeight="1">
      <c r="F640" s="664"/>
    </row>
    <row r="641" spans="6:6" ht="15.75" customHeight="1">
      <c r="F641" s="664"/>
    </row>
    <row r="642" spans="6:6" ht="15.75" customHeight="1">
      <c r="F642" s="664"/>
    </row>
    <row r="643" spans="6:6" ht="15.75" customHeight="1">
      <c r="F643" s="664"/>
    </row>
    <row r="644" spans="6:6" ht="15.75" customHeight="1">
      <c r="F644" s="664"/>
    </row>
    <row r="645" spans="6:6" ht="15.75" customHeight="1">
      <c r="F645" s="664"/>
    </row>
    <row r="646" spans="6:6" ht="15.75" customHeight="1">
      <c r="F646" s="664"/>
    </row>
    <row r="647" spans="6:6" ht="15.75" customHeight="1">
      <c r="F647" s="664"/>
    </row>
    <row r="648" spans="6:6" ht="15.75" customHeight="1">
      <c r="F648" s="664"/>
    </row>
    <row r="649" spans="6:6" ht="15.75" customHeight="1">
      <c r="F649" s="664"/>
    </row>
    <row r="650" spans="6:6" ht="15.75" customHeight="1">
      <c r="F650" s="664"/>
    </row>
    <row r="651" spans="6:6" ht="15.75" customHeight="1">
      <c r="F651" s="664"/>
    </row>
    <row r="652" spans="6:6" ht="15.75" customHeight="1">
      <c r="F652" s="664"/>
    </row>
    <row r="653" spans="6:6" ht="15.75" customHeight="1">
      <c r="F653" s="664"/>
    </row>
    <row r="654" spans="6:6" ht="15.75" customHeight="1">
      <c r="F654" s="664"/>
    </row>
    <row r="655" spans="6:6" ht="15.75" customHeight="1">
      <c r="F655" s="664"/>
    </row>
    <row r="656" spans="6:6" ht="15.75" customHeight="1">
      <c r="F656" s="664"/>
    </row>
    <row r="657" spans="6:6" ht="15.75" customHeight="1">
      <c r="F657" s="664"/>
    </row>
    <row r="658" spans="6:6" ht="15.75" customHeight="1">
      <c r="F658" s="664"/>
    </row>
    <row r="659" spans="6:6" ht="15.75" customHeight="1">
      <c r="F659" s="664"/>
    </row>
    <row r="660" spans="6:6" ht="15.75" customHeight="1">
      <c r="F660" s="664"/>
    </row>
    <row r="661" spans="6:6" ht="15.75" customHeight="1">
      <c r="F661" s="664"/>
    </row>
    <row r="662" spans="6:6" ht="15.75" customHeight="1">
      <c r="F662" s="664"/>
    </row>
    <row r="663" spans="6:6" ht="15.75" customHeight="1">
      <c r="F663" s="664"/>
    </row>
    <row r="664" spans="6:6" ht="15.75" customHeight="1">
      <c r="F664" s="664"/>
    </row>
    <row r="665" spans="6:6" ht="15.75" customHeight="1">
      <c r="F665" s="664"/>
    </row>
    <row r="666" spans="6:6" ht="15.75" customHeight="1">
      <c r="F666" s="664"/>
    </row>
    <row r="667" spans="6:6" ht="15.75" customHeight="1">
      <c r="F667" s="664"/>
    </row>
    <row r="668" spans="6:6" ht="15.75" customHeight="1">
      <c r="F668" s="664"/>
    </row>
    <row r="669" spans="6:6" ht="15.75" customHeight="1">
      <c r="F669" s="664"/>
    </row>
    <row r="670" spans="6:6" ht="15.75" customHeight="1">
      <c r="F670" s="664"/>
    </row>
    <row r="671" spans="6:6" ht="15.75" customHeight="1">
      <c r="F671" s="664"/>
    </row>
    <row r="672" spans="6:6" ht="15.75" customHeight="1">
      <c r="F672" s="664"/>
    </row>
    <row r="673" spans="6:6" ht="15.75" customHeight="1">
      <c r="F673" s="664"/>
    </row>
    <row r="674" spans="6:6" ht="15.75" customHeight="1">
      <c r="F674" s="664"/>
    </row>
    <row r="675" spans="6:6" ht="15.75" customHeight="1">
      <c r="F675" s="664"/>
    </row>
    <row r="676" spans="6:6" ht="15.75" customHeight="1">
      <c r="F676" s="664"/>
    </row>
    <row r="677" spans="6:6" ht="15.75" customHeight="1">
      <c r="F677" s="664"/>
    </row>
    <row r="678" spans="6:6" ht="15.75" customHeight="1">
      <c r="F678" s="664"/>
    </row>
    <row r="679" spans="6:6" ht="15.75" customHeight="1">
      <c r="F679" s="664"/>
    </row>
    <row r="680" spans="6:6" ht="15.75" customHeight="1">
      <c r="F680" s="664"/>
    </row>
    <row r="681" spans="6:6" ht="15.75" customHeight="1">
      <c r="F681" s="664"/>
    </row>
    <row r="682" spans="6:6" ht="15.75" customHeight="1">
      <c r="F682" s="664"/>
    </row>
    <row r="683" spans="6:6" ht="15.75" customHeight="1">
      <c r="F683" s="664"/>
    </row>
    <row r="684" spans="6:6" ht="15.75" customHeight="1">
      <c r="F684" s="664"/>
    </row>
    <row r="685" spans="6:6" ht="15.75" customHeight="1">
      <c r="F685" s="664"/>
    </row>
    <row r="686" spans="6:6" ht="15.75" customHeight="1">
      <c r="F686" s="664"/>
    </row>
    <row r="687" spans="6:6" ht="15.75" customHeight="1">
      <c r="F687" s="664"/>
    </row>
    <row r="688" spans="6:6" ht="15.75" customHeight="1">
      <c r="F688" s="664"/>
    </row>
    <row r="689" spans="6:6" ht="15.75" customHeight="1">
      <c r="F689" s="664"/>
    </row>
    <row r="690" spans="6:6" ht="15.75" customHeight="1">
      <c r="F690" s="664"/>
    </row>
    <row r="691" spans="6:6" ht="15.75" customHeight="1">
      <c r="F691" s="664"/>
    </row>
    <row r="692" spans="6:6" ht="15.75" customHeight="1">
      <c r="F692" s="664"/>
    </row>
    <row r="693" spans="6:6" ht="15.75" customHeight="1">
      <c r="F693" s="664"/>
    </row>
    <row r="694" spans="6:6" ht="15.75" customHeight="1">
      <c r="F694" s="664"/>
    </row>
    <row r="695" spans="6:6" ht="15.75" customHeight="1">
      <c r="F695" s="664"/>
    </row>
    <row r="696" spans="6:6" ht="15.75" customHeight="1">
      <c r="F696" s="664"/>
    </row>
    <row r="697" spans="6:6" ht="15.75" customHeight="1">
      <c r="F697" s="664"/>
    </row>
    <row r="698" spans="6:6" ht="15.75" customHeight="1">
      <c r="F698" s="664"/>
    </row>
    <row r="699" spans="6:6" ht="15.75" customHeight="1">
      <c r="F699" s="664"/>
    </row>
    <row r="700" spans="6:6" ht="15.75" customHeight="1">
      <c r="F700" s="664"/>
    </row>
    <row r="701" spans="6:6" ht="15.75" customHeight="1">
      <c r="F701" s="664"/>
    </row>
    <row r="702" spans="6:6" ht="15.75" customHeight="1">
      <c r="F702" s="664"/>
    </row>
    <row r="703" spans="6:6" ht="15.75" customHeight="1">
      <c r="F703" s="664"/>
    </row>
    <row r="704" spans="6:6" ht="15.75" customHeight="1">
      <c r="F704" s="664"/>
    </row>
    <row r="705" spans="6:6" ht="15.75" customHeight="1">
      <c r="F705" s="664"/>
    </row>
    <row r="706" spans="6:6" ht="15.75" customHeight="1">
      <c r="F706" s="664"/>
    </row>
    <row r="707" spans="6:6" ht="15.75" customHeight="1">
      <c r="F707" s="664"/>
    </row>
    <row r="708" spans="6:6" ht="15.75" customHeight="1">
      <c r="F708" s="664"/>
    </row>
    <row r="709" spans="6:6" ht="15.75" customHeight="1">
      <c r="F709" s="664"/>
    </row>
    <row r="710" spans="6:6" ht="15.75" customHeight="1">
      <c r="F710" s="664"/>
    </row>
    <row r="711" spans="6:6" ht="15.75" customHeight="1">
      <c r="F711" s="664"/>
    </row>
    <row r="712" spans="6:6" ht="15.75" customHeight="1">
      <c r="F712" s="664"/>
    </row>
    <row r="713" spans="6:6" ht="15.75" customHeight="1">
      <c r="F713" s="664"/>
    </row>
    <row r="714" spans="6:6" ht="15.75" customHeight="1">
      <c r="F714" s="664"/>
    </row>
    <row r="715" spans="6:6" ht="15.75" customHeight="1">
      <c r="F715" s="664"/>
    </row>
    <row r="716" spans="6:6" ht="15.75" customHeight="1">
      <c r="F716" s="664"/>
    </row>
    <row r="717" spans="6:6" ht="15.75" customHeight="1">
      <c r="F717" s="664"/>
    </row>
    <row r="718" spans="6:6" ht="15.75" customHeight="1">
      <c r="F718" s="664"/>
    </row>
    <row r="719" spans="6:6" ht="15.75" customHeight="1">
      <c r="F719" s="664"/>
    </row>
    <row r="720" spans="6:6" ht="15.75" customHeight="1">
      <c r="F720" s="664"/>
    </row>
    <row r="721" spans="6:6" ht="15.75" customHeight="1">
      <c r="F721" s="664"/>
    </row>
    <row r="722" spans="6:6" ht="15.75" customHeight="1">
      <c r="F722" s="664"/>
    </row>
    <row r="723" spans="6:6" ht="15.75" customHeight="1">
      <c r="F723" s="664"/>
    </row>
    <row r="724" spans="6:6" ht="15.75" customHeight="1">
      <c r="F724" s="664"/>
    </row>
    <row r="725" spans="6:6" ht="15.75" customHeight="1">
      <c r="F725" s="664"/>
    </row>
    <row r="726" spans="6:6" ht="15.75" customHeight="1">
      <c r="F726" s="664"/>
    </row>
    <row r="727" spans="6:6" ht="15.75" customHeight="1">
      <c r="F727" s="664"/>
    </row>
    <row r="728" spans="6:6" ht="15.75" customHeight="1">
      <c r="F728" s="664"/>
    </row>
    <row r="729" spans="6:6" ht="15.75" customHeight="1">
      <c r="F729" s="664"/>
    </row>
    <row r="730" spans="6:6" ht="15.75" customHeight="1">
      <c r="F730" s="664"/>
    </row>
    <row r="731" spans="6:6" ht="15.75" customHeight="1">
      <c r="F731" s="664"/>
    </row>
    <row r="732" spans="6:6" ht="15.75" customHeight="1">
      <c r="F732" s="664"/>
    </row>
    <row r="733" spans="6:6" ht="15.75" customHeight="1">
      <c r="F733" s="664"/>
    </row>
    <row r="734" spans="6:6" ht="15.75" customHeight="1">
      <c r="F734" s="664"/>
    </row>
    <row r="735" spans="6:6" ht="15.75" customHeight="1">
      <c r="F735" s="664"/>
    </row>
    <row r="736" spans="6:6" ht="15.75" customHeight="1">
      <c r="F736" s="664"/>
    </row>
    <row r="737" spans="6:6" ht="15.75" customHeight="1">
      <c r="F737" s="664"/>
    </row>
    <row r="738" spans="6:6" ht="15.75" customHeight="1">
      <c r="F738" s="664"/>
    </row>
    <row r="739" spans="6:6" ht="15.75" customHeight="1">
      <c r="F739" s="664"/>
    </row>
    <row r="740" spans="6:6" ht="15.75" customHeight="1">
      <c r="F740" s="664"/>
    </row>
    <row r="741" spans="6:6" ht="15.75" customHeight="1">
      <c r="F741" s="664"/>
    </row>
    <row r="742" spans="6:6" ht="15.75" customHeight="1">
      <c r="F742" s="664"/>
    </row>
    <row r="743" spans="6:6" ht="15.75" customHeight="1">
      <c r="F743" s="664"/>
    </row>
    <row r="744" spans="6:6" ht="15.75" customHeight="1">
      <c r="F744" s="664"/>
    </row>
    <row r="745" spans="6:6" ht="15.75" customHeight="1">
      <c r="F745" s="664"/>
    </row>
    <row r="746" spans="6:6" ht="15.75" customHeight="1">
      <c r="F746" s="664"/>
    </row>
    <row r="747" spans="6:6" ht="15.75" customHeight="1">
      <c r="F747" s="664"/>
    </row>
    <row r="748" spans="6:6" ht="15.75" customHeight="1">
      <c r="F748" s="664"/>
    </row>
    <row r="749" spans="6:6" ht="15.75" customHeight="1">
      <c r="F749" s="664"/>
    </row>
    <row r="750" spans="6:6" ht="15.75" customHeight="1">
      <c r="F750" s="664"/>
    </row>
    <row r="751" spans="6:6" ht="15.75" customHeight="1">
      <c r="F751" s="664"/>
    </row>
    <row r="752" spans="6:6" ht="15.75" customHeight="1">
      <c r="F752" s="664"/>
    </row>
    <row r="753" spans="6:6" ht="15.75" customHeight="1">
      <c r="F753" s="664"/>
    </row>
    <row r="754" spans="6:6" ht="15.75" customHeight="1">
      <c r="F754" s="664"/>
    </row>
    <row r="755" spans="6:6" ht="15.75" customHeight="1">
      <c r="F755" s="664"/>
    </row>
    <row r="756" spans="6:6" ht="15.75" customHeight="1">
      <c r="F756" s="664"/>
    </row>
    <row r="757" spans="6:6" ht="15.75" customHeight="1">
      <c r="F757" s="664"/>
    </row>
    <row r="758" spans="6:6" ht="15.75" customHeight="1">
      <c r="F758" s="664"/>
    </row>
    <row r="759" spans="6:6" ht="15.75" customHeight="1">
      <c r="F759" s="664"/>
    </row>
    <row r="760" spans="6:6" ht="15.75" customHeight="1">
      <c r="F760" s="664"/>
    </row>
    <row r="761" spans="6:6" ht="15.75" customHeight="1">
      <c r="F761" s="664"/>
    </row>
    <row r="762" spans="6:6" ht="15.75" customHeight="1">
      <c r="F762" s="664"/>
    </row>
    <row r="763" spans="6:6" ht="15.75" customHeight="1">
      <c r="F763" s="664"/>
    </row>
    <row r="764" spans="6:6" ht="15.75" customHeight="1">
      <c r="F764" s="664"/>
    </row>
    <row r="765" spans="6:6" ht="15.75" customHeight="1">
      <c r="F765" s="664"/>
    </row>
    <row r="766" spans="6:6" ht="15.75" customHeight="1">
      <c r="F766" s="664"/>
    </row>
    <row r="767" spans="6:6" ht="15.75" customHeight="1">
      <c r="F767" s="664"/>
    </row>
    <row r="768" spans="6:6" ht="15.75" customHeight="1">
      <c r="F768" s="664"/>
    </row>
    <row r="769" spans="6:6" ht="15.75" customHeight="1">
      <c r="F769" s="664"/>
    </row>
    <row r="770" spans="6:6" ht="15.75" customHeight="1">
      <c r="F770" s="664"/>
    </row>
    <row r="771" spans="6:6" ht="15.75" customHeight="1">
      <c r="F771" s="664"/>
    </row>
    <row r="772" spans="6:6" ht="15.75" customHeight="1">
      <c r="F772" s="664"/>
    </row>
    <row r="773" spans="6:6" ht="15.75" customHeight="1">
      <c r="F773" s="664"/>
    </row>
    <row r="774" spans="6:6" ht="15.75" customHeight="1">
      <c r="F774" s="664"/>
    </row>
    <row r="775" spans="6:6" ht="15.75" customHeight="1">
      <c r="F775" s="664"/>
    </row>
    <row r="776" spans="6:6" ht="15.75" customHeight="1">
      <c r="F776" s="664"/>
    </row>
    <row r="777" spans="6:6" ht="15.75" customHeight="1">
      <c r="F777" s="664"/>
    </row>
    <row r="778" spans="6:6" ht="15.75" customHeight="1">
      <c r="F778" s="664"/>
    </row>
    <row r="779" spans="6:6" ht="15.75" customHeight="1">
      <c r="F779" s="664"/>
    </row>
    <row r="780" spans="6:6" ht="15.75" customHeight="1">
      <c r="F780" s="664"/>
    </row>
    <row r="781" spans="6:6" ht="15.75" customHeight="1">
      <c r="F781" s="664"/>
    </row>
    <row r="782" spans="6:6" ht="15.75" customHeight="1">
      <c r="F782" s="664"/>
    </row>
    <row r="783" spans="6:6" ht="15.75" customHeight="1">
      <c r="F783" s="664"/>
    </row>
    <row r="784" spans="6:6" ht="15.75" customHeight="1">
      <c r="F784" s="664"/>
    </row>
    <row r="785" spans="6:6" ht="15.75" customHeight="1">
      <c r="F785" s="664"/>
    </row>
    <row r="786" spans="6:6" ht="15.75" customHeight="1">
      <c r="F786" s="664"/>
    </row>
    <row r="787" spans="6:6" ht="15.75" customHeight="1">
      <c r="F787" s="664"/>
    </row>
    <row r="788" spans="6:6" ht="15.75" customHeight="1">
      <c r="F788" s="664"/>
    </row>
    <row r="789" spans="6:6" ht="15.75" customHeight="1">
      <c r="F789" s="664"/>
    </row>
    <row r="790" spans="6:6" ht="15.75" customHeight="1">
      <c r="F790" s="664"/>
    </row>
    <row r="791" spans="6:6" ht="15.75" customHeight="1">
      <c r="F791" s="664"/>
    </row>
    <row r="792" spans="6:6" ht="15.75" customHeight="1">
      <c r="F792" s="664"/>
    </row>
    <row r="793" spans="6:6" ht="15.75" customHeight="1">
      <c r="F793" s="664"/>
    </row>
    <row r="794" spans="6:6" ht="15.75" customHeight="1">
      <c r="F794" s="664"/>
    </row>
    <row r="795" spans="6:6" ht="15.75" customHeight="1">
      <c r="F795" s="664"/>
    </row>
    <row r="796" spans="6:6" ht="15.75" customHeight="1">
      <c r="F796" s="664"/>
    </row>
    <row r="797" spans="6:6" ht="15.75" customHeight="1">
      <c r="F797" s="664"/>
    </row>
    <row r="798" spans="6:6" ht="15.75" customHeight="1">
      <c r="F798" s="664"/>
    </row>
    <row r="799" spans="6:6" ht="15.75" customHeight="1">
      <c r="F799" s="664"/>
    </row>
    <row r="800" spans="6:6" ht="15.75" customHeight="1">
      <c r="F800" s="664"/>
    </row>
    <row r="801" spans="6:6" ht="15.75" customHeight="1">
      <c r="F801" s="664"/>
    </row>
    <row r="802" spans="6:6" ht="15.75" customHeight="1">
      <c r="F802" s="664"/>
    </row>
    <row r="803" spans="6:6" ht="15.75" customHeight="1">
      <c r="F803" s="664"/>
    </row>
    <row r="804" spans="6:6" ht="15.75" customHeight="1">
      <c r="F804" s="664"/>
    </row>
    <row r="805" spans="6:6" ht="15.75" customHeight="1">
      <c r="F805" s="664"/>
    </row>
    <row r="806" spans="6:6" ht="15.75" customHeight="1">
      <c r="F806" s="664"/>
    </row>
    <row r="807" spans="6:6" ht="15.75" customHeight="1">
      <c r="F807" s="664"/>
    </row>
    <row r="808" spans="6:6" ht="15.75" customHeight="1">
      <c r="F808" s="664"/>
    </row>
    <row r="809" spans="6:6" ht="15.75" customHeight="1">
      <c r="F809" s="664"/>
    </row>
    <row r="810" spans="6:6" ht="15.75" customHeight="1">
      <c r="F810" s="664"/>
    </row>
    <row r="811" spans="6:6" ht="15.75" customHeight="1">
      <c r="F811" s="664"/>
    </row>
    <row r="812" spans="6:6" ht="15.75" customHeight="1">
      <c r="F812" s="664"/>
    </row>
    <row r="813" spans="6:6" ht="15.75" customHeight="1">
      <c r="F813" s="664"/>
    </row>
    <row r="814" spans="6:6" ht="15.75" customHeight="1">
      <c r="F814" s="664"/>
    </row>
    <row r="815" spans="6:6" ht="15.75" customHeight="1">
      <c r="F815" s="664"/>
    </row>
    <row r="816" spans="6:6" ht="15.75" customHeight="1">
      <c r="F816" s="664"/>
    </row>
    <row r="817" spans="6:6" ht="15.75" customHeight="1">
      <c r="F817" s="664"/>
    </row>
    <row r="818" spans="6:6" ht="15.75" customHeight="1">
      <c r="F818" s="664"/>
    </row>
    <row r="819" spans="6:6" ht="15.75" customHeight="1">
      <c r="F819" s="664"/>
    </row>
    <row r="820" spans="6:6" ht="15.75" customHeight="1">
      <c r="F820" s="664"/>
    </row>
    <row r="821" spans="6:6" ht="15.75" customHeight="1">
      <c r="F821" s="664"/>
    </row>
    <row r="822" spans="6:6" ht="15.75" customHeight="1">
      <c r="F822" s="664"/>
    </row>
    <row r="823" spans="6:6" ht="15.75" customHeight="1">
      <c r="F823" s="664"/>
    </row>
    <row r="824" spans="6:6" ht="15.75" customHeight="1">
      <c r="F824" s="664"/>
    </row>
    <row r="825" spans="6:6" ht="15.75" customHeight="1">
      <c r="F825" s="664"/>
    </row>
    <row r="826" spans="6:6" ht="15.75" customHeight="1">
      <c r="F826" s="664"/>
    </row>
    <row r="827" spans="6:6" ht="15.75" customHeight="1">
      <c r="F827" s="664"/>
    </row>
    <row r="828" spans="6:6" ht="15.75" customHeight="1">
      <c r="F828" s="664"/>
    </row>
    <row r="829" spans="6:6" ht="15.75" customHeight="1">
      <c r="F829" s="664"/>
    </row>
    <row r="830" spans="6:6" ht="15.75" customHeight="1">
      <c r="F830" s="664"/>
    </row>
    <row r="831" spans="6:6" ht="15.75" customHeight="1">
      <c r="F831" s="664"/>
    </row>
    <row r="832" spans="6:6" ht="15.75" customHeight="1">
      <c r="F832" s="664"/>
    </row>
    <row r="833" spans="6:6" ht="15.75" customHeight="1">
      <c r="F833" s="664"/>
    </row>
    <row r="834" spans="6:6" ht="15.75" customHeight="1">
      <c r="F834" s="664"/>
    </row>
    <row r="835" spans="6:6" ht="15.75" customHeight="1">
      <c r="F835" s="664"/>
    </row>
    <row r="836" spans="6:6" ht="15.75" customHeight="1">
      <c r="F836" s="664"/>
    </row>
    <row r="837" spans="6:6" ht="15.75" customHeight="1">
      <c r="F837" s="664"/>
    </row>
    <row r="838" spans="6:6" ht="15.75" customHeight="1">
      <c r="F838" s="664"/>
    </row>
    <row r="839" spans="6:6" ht="15.75" customHeight="1">
      <c r="F839" s="664"/>
    </row>
    <row r="840" spans="6:6" ht="15.75" customHeight="1">
      <c r="F840" s="664"/>
    </row>
    <row r="841" spans="6:6" ht="15.75" customHeight="1">
      <c r="F841" s="664"/>
    </row>
    <row r="842" spans="6:6" ht="15.75" customHeight="1">
      <c r="F842" s="664"/>
    </row>
    <row r="843" spans="6:6" ht="15.75" customHeight="1">
      <c r="F843" s="664"/>
    </row>
    <row r="844" spans="6:6" ht="15.75" customHeight="1">
      <c r="F844" s="664"/>
    </row>
    <row r="845" spans="6:6" ht="15.75" customHeight="1">
      <c r="F845" s="664"/>
    </row>
    <row r="846" spans="6:6" ht="15.75" customHeight="1">
      <c r="F846" s="664"/>
    </row>
    <row r="847" spans="6:6" ht="15.75" customHeight="1">
      <c r="F847" s="664"/>
    </row>
    <row r="848" spans="6:6" ht="15.75" customHeight="1">
      <c r="F848" s="664"/>
    </row>
    <row r="849" spans="6:6" ht="15.75" customHeight="1">
      <c r="F849" s="664"/>
    </row>
    <row r="850" spans="6:6" ht="15.75" customHeight="1">
      <c r="F850" s="664"/>
    </row>
    <row r="851" spans="6:6" ht="15.75" customHeight="1">
      <c r="F851" s="664"/>
    </row>
    <row r="852" spans="6:6" ht="15.75" customHeight="1">
      <c r="F852" s="664"/>
    </row>
    <row r="853" spans="6:6" ht="15.75" customHeight="1">
      <c r="F853" s="664"/>
    </row>
    <row r="854" spans="6:6" ht="15.75" customHeight="1">
      <c r="F854" s="664"/>
    </row>
    <row r="855" spans="6:6" ht="15.75" customHeight="1">
      <c r="F855" s="664"/>
    </row>
    <row r="856" spans="6:6" ht="15.75" customHeight="1">
      <c r="F856" s="664"/>
    </row>
    <row r="857" spans="6:6" ht="15.75" customHeight="1">
      <c r="F857" s="664"/>
    </row>
    <row r="858" spans="6:6" ht="15.75" customHeight="1">
      <c r="F858" s="664"/>
    </row>
    <row r="859" spans="6:6" ht="15.75" customHeight="1">
      <c r="F859" s="664"/>
    </row>
    <row r="860" spans="6:6" ht="15.75" customHeight="1">
      <c r="F860" s="664"/>
    </row>
    <row r="861" spans="6:6" ht="15.75" customHeight="1">
      <c r="F861" s="664"/>
    </row>
    <row r="862" spans="6:6" ht="15.75" customHeight="1">
      <c r="F862" s="664"/>
    </row>
    <row r="863" spans="6:6" ht="15.75" customHeight="1">
      <c r="F863" s="664"/>
    </row>
    <row r="864" spans="6:6" ht="15.75" customHeight="1">
      <c r="F864" s="664"/>
    </row>
    <row r="865" spans="6:6" ht="15.75" customHeight="1">
      <c r="F865" s="664"/>
    </row>
    <row r="866" spans="6:6" ht="15.75" customHeight="1">
      <c r="F866" s="664"/>
    </row>
    <row r="867" spans="6:6" ht="15.75" customHeight="1">
      <c r="F867" s="664"/>
    </row>
    <row r="868" spans="6:6" ht="15.75" customHeight="1">
      <c r="F868" s="664"/>
    </row>
    <row r="869" spans="6:6" ht="15.75" customHeight="1">
      <c r="F869" s="664"/>
    </row>
    <row r="870" spans="6:6" ht="15.75" customHeight="1">
      <c r="F870" s="664"/>
    </row>
    <row r="871" spans="6:6" ht="15.75" customHeight="1">
      <c r="F871" s="664"/>
    </row>
    <row r="872" spans="6:6" ht="15.75" customHeight="1">
      <c r="F872" s="664"/>
    </row>
    <row r="873" spans="6:6" ht="15.75" customHeight="1">
      <c r="F873" s="664"/>
    </row>
    <row r="874" spans="6:6" ht="15.75" customHeight="1">
      <c r="F874" s="664"/>
    </row>
    <row r="875" spans="6:6" ht="15.75" customHeight="1">
      <c r="F875" s="664"/>
    </row>
    <row r="876" spans="6:6" ht="15.75" customHeight="1">
      <c r="F876" s="664"/>
    </row>
    <row r="877" spans="6:6" ht="15.75" customHeight="1">
      <c r="F877" s="664"/>
    </row>
    <row r="878" spans="6:6" ht="15.75" customHeight="1">
      <c r="F878" s="664"/>
    </row>
    <row r="879" spans="6:6" ht="15.75" customHeight="1">
      <c r="F879" s="664"/>
    </row>
    <row r="880" spans="6:6" ht="15.75" customHeight="1">
      <c r="F880" s="664"/>
    </row>
    <row r="881" spans="6:6" ht="15.75" customHeight="1">
      <c r="F881" s="664"/>
    </row>
    <row r="882" spans="6:6" ht="15.75" customHeight="1">
      <c r="F882" s="664"/>
    </row>
    <row r="883" spans="6:6" ht="15.75" customHeight="1">
      <c r="F883" s="664"/>
    </row>
    <row r="884" spans="6:6" ht="15.75" customHeight="1">
      <c r="F884" s="664"/>
    </row>
    <row r="885" spans="6:6" ht="15.75" customHeight="1">
      <c r="F885" s="664"/>
    </row>
    <row r="886" spans="6:6" ht="15.75" customHeight="1">
      <c r="F886" s="664"/>
    </row>
    <row r="887" spans="6:6" ht="15.75" customHeight="1">
      <c r="F887" s="664"/>
    </row>
    <row r="888" spans="6:6" ht="15.75" customHeight="1">
      <c r="F888" s="664"/>
    </row>
    <row r="889" spans="6:6" ht="15.75" customHeight="1">
      <c r="F889" s="664"/>
    </row>
    <row r="890" spans="6:6" ht="15.75" customHeight="1">
      <c r="F890" s="664"/>
    </row>
    <row r="891" spans="6:6" ht="15.75" customHeight="1">
      <c r="F891" s="664"/>
    </row>
    <row r="892" spans="6:6" ht="15.75" customHeight="1">
      <c r="F892" s="664"/>
    </row>
    <row r="893" spans="6:6" ht="15.75" customHeight="1">
      <c r="F893" s="664"/>
    </row>
    <row r="894" spans="6:6" ht="15.75" customHeight="1">
      <c r="F894" s="664"/>
    </row>
    <row r="895" spans="6:6" ht="15.75" customHeight="1">
      <c r="F895" s="664"/>
    </row>
    <row r="896" spans="6:6" ht="15.75" customHeight="1">
      <c r="F896" s="664"/>
    </row>
    <row r="897" spans="6:6" ht="15.75" customHeight="1">
      <c r="F897" s="664"/>
    </row>
    <row r="898" spans="6:6" ht="15.75" customHeight="1">
      <c r="F898" s="664"/>
    </row>
    <row r="899" spans="6:6" ht="15.75" customHeight="1">
      <c r="F899" s="664"/>
    </row>
    <row r="900" spans="6:6" ht="15.75" customHeight="1">
      <c r="F900" s="664"/>
    </row>
    <row r="901" spans="6:6" ht="15.75" customHeight="1">
      <c r="F901" s="664"/>
    </row>
    <row r="902" spans="6:6" ht="15.75" customHeight="1">
      <c r="F902" s="664"/>
    </row>
    <row r="903" spans="6:6" ht="15.75" customHeight="1">
      <c r="F903" s="664"/>
    </row>
    <row r="904" spans="6:6" ht="15.75" customHeight="1">
      <c r="F904" s="664"/>
    </row>
    <row r="905" spans="6:6" ht="15.75" customHeight="1">
      <c r="F905" s="664"/>
    </row>
    <row r="906" spans="6:6" ht="15.75" customHeight="1">
      <c r="F906" s="664"/>
    </row>
    <row r="907" spans="6:6" ht="15.75" customHeight="1">
      <c r="F907" s="664"/>
    </row>
    <row r="908" spans="6:6" ht="15.75" customHeight="1">
      <c r="F908" s="664"/>
    </row>
    <row r="909" spans="6:6" ht="15.75" customHeight="1">
      <c r="F909" s="664"/>
    </row>
    <row r="910" spans="6:6" ht="15.75" customHeight="1">
      <c r="F910" s="664"/>
    </row>
    <row r="911" spans="6:6" ht="15.75" customHeight="1">
      <c r="F911" s="664"/>
    </row>
    <row r="912" spans="6:6" ht="15.75" customHeight="1">
      <c r="F912" s="664"/>
    </row>
    <row r="913" spans="6:6" ht="15.75" customHeight="1">
      <c r="F913" s="664"/>
    </row>
    <row r="914" spans="6:6" ht="15.75" customHeight="1">
      <c r="F914" s="664"/>
    </row>
    <row r="915" spans="6:6" ht="15.75" customHeight="1">
      <c r="F915" s="664"/>
    </row>
    <row r="916" spans="6:6" ht="15.75" customHeight="1">
      <c r="F916" s="664"/>
    </row>
    <row r="917" spans="6:6" ht="15.75" customHeight="1">
      <c r="F917" s="664"/>
    </row>
    <row r="918" spans="6:6" ht="15.75" customHeight="1">
      <c r="F918" s="664"/>
    </row>
    <row r="919" spans="6:6" ht="15.75" customHeight="1">
      <c r="F919" s="664"/>
    </row>
    <row r="920" spans="6:6" ht="15.75" customHeight="1">
      <c r="F920" s="664"/>
    </row>
    <row r="921" spans="6:6" ht="15.75" customHeight="1">
      <c r="F921" s="664"/>
    </row>
    <row r="922" spans="6:6" ht="15.75" customHeight="1">
      <c r="F922" s="664"/>
    </row>
    <row r="923" spans="6:6" ht="15.75" customHeight="1">
      <c r="F923" s="664"/>
    </row>
    <row r="924" spans="6:6" ht="15.75" customHeight="1">
      <c r="F924" s="664"/>
    </row>
    <row r="925" spans="6:6" ht="15.75" customHeight="1">
      <c r="F925" s="664"/>
    </row>
    <row r="926" spans="6:6" ht="15.75" customHeight="1">
      <c r="F926" s="664"/>
    </row>
    <row r="927" spans="6:6" ht="15.75" customHeight="1">
      <c r="F927" s="664"/>
    </row>
    <row r="928" spans="6:6" ht="15.75" customHeight="1">
      <c r="F928" s="664"/>
    </row>
    <row r="929" spans="6:6" ht="15.75" customHeight="1">
      <c r="F929" s="664"/>
    </row>
    <row r="930" spans="6:6" ht="15.75" customHeight="1">
      <c r="F930" s="664"/>
    </row>
    <row r="931" spans="6:6" ht="15.75" customHeight="1">
      <c r="F931" s="664"/>
    </row>
    <row r="932" spans="6:6" ht="15.75" customHeight="1">
      <c r="F932" s="664"/>
    </row>
    <row r="933" spans="6:6" ht="15.75" customHeight="1">
      <c r="F933" s="664"/>
    </row>
    <row r="934" spans="6:6" ht="15.75" customHeight="1">
      <c r="F934" s="664"/>
    </row>
    <row r="935" spans="6:6" ht="15.75" customHeight="1">
      <c r="F935" s="664"/>
    </row>
    <row r="936" spans="6:6" ht="15.75" customHeight="1">
      <c r="F936" s="664"/>
    </row>
    <row r="937" spans="6:6" ht="15.75" customHeight="1">
      <c r="F937" s="664"/>
    </row>
    <row r="938" spans="6:6" ht="15.75" customHeight="1">
      <c r="F938" s="664"/>
    </row>
    <row r="939" spans="6:6" ht="15.75" customHeight="1">
      <c r="F939" s="664"/>
    </row>
    <row r="940" spans="6:6" ht="15.75" customHeight="1">
      <c r="F940" s="664"/>
    </row>
    <row r="941" spans="6:6" ht="15.75" customHeight="1">
      <c r="F941" s="664"/>
    </row>
    <row r="942" spans="6:6" ht="15.75" customHeight="1">
      <c r="F942" s="664"/>
    </row>
    <row r="943" spans="6:6" ht="15.75" customHeight="1">
      <c r="F943" s="664"/>
    </row>
    <row r="944" spans="6:6" ht="15.75" customHeight="1">
      <c r="F944" s="664"/>
    </row>
    <row r="945" spans="6:6" ht="15.75" customHeight="1">
      <c r="F945" s="664"/>
    </row>
    <row r="946" spans="6:6" ht="15.75" customHeight="1">
      <c r="F946" s="664"/>
    </row>
    <row r="947" spans="6:6" ht="15.75" customHeight="1">
      <c r="F947" s="664"/>
    </row>
    <row r="948" spans="6:6" ht="15.75" customHeight="1">
      <c r="F948" s="664"/>
    </row>
    <row r="949" spans="6:6" ht="15.75" customHeight="1">
      <c r="F949" s="664"/>
    </row>
    <row r="950" spans="6:6" ht="15.75" customHeight="1">
      <c r="F950" s="664"/>
    </row>
    <row r="951" spans="6:6" ht="15.75" customHeight="1">
      <c r="F951" s="664"/>
    </row>
    <row r="952" spans="6:6" ht="15.75" customHeight="1">
      <c r="F952" s="664"/>
    </row>
    <row r="953" spans="6:6" ht="15.75" customHeight="1">
      <c r="F953" s="664"/>
    </row>
    <row r="954" spans="6:6" ht="15.75" customHeight="1">
      <c r="F954" s="664"/>
    </row>
    <row r="955" spans="6:6" ht="15.75" customHeight="1">
      <c r="F955" s="664"/>
    </row>
    <row r="956" spans="6:6" ht="15.75" customHeight="1">
      <c r="F956" s="664"/>
    </row>
    <row r="957" spans="6:6" ht="15.75" customHeight="1">
      <c r="F957" s="664"/>
    </row>
    <row r="958" spans="6:6" ht="15.75" customHeight="1">
      <c r="F958" s="664"/>
    </row>
    <row r="959" spans="6:6" ht="15.75" customHeight="1">
      <c r="F959" s="664"/>
    </row>
    <row r="960" spans="6:6" ht="15.75" customHeight="1">
      <c r="F960" s="664"/>
    </row>
    <row r="961" spans="6:6" ht="15.75" customHeight="1">
      <c r="F961" s="664"/>
    </row>
    <row r="962" spans="6:6" ht="15.75" customHeight="1">
      <c r="F962" s="664"/>
    </row>
    <row r="963" spans="6:6" ht="15.75" customHeight="1">
      <c r="F963" s="664"/>
    </row>
    <row r="964" spans="6:6" ht="15.75" customHeight="1">
      <c r="F964" s="664"/>
    </row>
    <row r="965" spans="6:6" ht="15.75" customHeight="1">
      <c r="F965" s="664"/>
    </row>
    <row r="966" spans="6:6" ht="15.75" customHeight="1">
      <c r="F966" s="664"/>
    </row>
    <row r="967" spans="6:6" ht="15.75" customHeight="1">
      <c r="F967" s="664"/>
    </row>
    <row r="968" spans="6:6" ht="15.75" customHeight="1">
      <c r="F968" s="664"/>
    </row>
    <row r="969" spans="6:6" ht="15.75" customHeight="1">
      <c r="F969" s="664"/>
    </row>
    <row r="970" spans="6:6" ht="15.75" customHeight="1">
      <c r="F970" s="664"/>
    </row>
    <row r="971" spans="6:6" ht="15.75" customHeight="1">
      <c r="F971" s="664"/>
    </row>
    <row r="972" spans="6:6" ht="15.75" customHeight="1">
      <c r="F972" s="664"/>
    </row>
    <row r="973" spans="6:6" ht="15.75" customHeight="1">
      <c r="F973" s="664"/>
    </row>
    <row r="974" spans="6:6" ht="15.75" customHeight="1">
      <c r="F974" s="664"/>
    </row>
    <row r="975" spans="6:6" ht="15.75" customHeight="1">
      <c r="F975" s="664"/>
    </row>
    <row r="976" spans="6:6" ht="15.75" customHeight="1">
      <c r="F976" s="664"/>
    </row>
    <row r="977" spans="6:6" ht="15.75" customHeight="1">
      <c r="F977" s="664"/>
    </row>
    <row r="978" spans="6:6" ht="15.75" customHeight="1">
      <c r="F978" s="664"/>
    </row>
    <row r="979" spans="6:6" ht="15.75" customHeight="1">
      <c r="F979" s="664"/>
    </row>
    <row r="980" spans="6:6" ht="15.75" customHeight="1">
      <c r="F980" s="664"/>
    </row>
    <row r="981" spans="6:6" ht="15.75" customHeight="1">
      <c r="F981" s="664"/>
    </row>
    <row r="982" spans="6:6" ht="15.75" customHeight="1">
      <c r="F982" s="664"/>
    </row>
    <row r="983" spans="6:6" ht="15.75" customHeight="1">
      <c r="F983" s="664"/>
    </row>
    <row r="984" spans="6:6" ht="15.75" customHeight="1">
      <c r="F984" s="664"/>
    </row>
    <row r="985" spans="6:6" ht="15.75" customHeight="1">
      <c r="F985" s="664"/>
    </row>
    <row r="986" spans="6:6" ht="15.75" customHeight="1">
      <c r="F986" s="664"/>
    </row>
    <row r="987" spans="6:6" ht="15.75" customHeight="1">
      <c r="F987" s="664"/>
    </row>
    <row r="988" spans="6:6" ht="15.75" customHeight="1">
      <c r="F988" s="664"/>
    </row>
    <row r="989" spans="6:6" ht="15.75" customHeight="1">
      <c r="F989" s="664"/>
    </row>
    <row r="990" spans="6:6" ht="15.75" customHeight="1">
      <c r="F990" s="664"/>
    </row>
    <row r="991" spans="6:6" ht="15.75" customHeight="1">
      <c r="F991" s="664"/>
    </row>
    <row r="992" spans="6:6" ht="15.75" customHeight="1">
      <c r="F992" s="664"/>
    </row>
    <row r="993" spans="6:6" ht="15.75" customHeight="1">
      <c r="F993" s="664"/>
    </row>
    <row r="994" spans="6:6" ht="15.75" customHeight="1">
      <c r="F994" s="664"/>
    </row>
    <row r="995" spans="6:6" ht="15.75" customHeight="1">
      <c r="F995" s="664"/>
    </row>
    <row r="996" spans="6:6" ht="15.75" customHeight="1">
      <c r="F996" s="664"/>
    </row>
  </sheetData>
  <mergeCells count="2">
    <mergeCell ref="A1:B1"/>
    <mergeCell ref="A2:B2"/>
  </mergeCells>
  <pageMargins left="0.70866141732283505" right="0.70866141732283505" top="0.74803149606299202" bottom="0.74803149606299202" header="0" footer="0"/>
  <pageSetup scale="65"/>
  <headerFoot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sheetPr>
  <dimension ref="A1:S858"/>
  <sheetViews>
    <sheetView workbookViewId="0">
      <pane ySplit="2" topLeftCell="A64" activePane="bottomLeft" state="frozen"/>
      <selection pane="bottomLeft" activeCell="R1" sqref="R1:Z1048576"/>
    </sheetView>
  </sheetViews>
  <sheetFormatPr defaultColWidth="14" defaultRowHeight="15" customHeight="1"/>
  <cols>
    <col min="1" max="1" width="11.28515625" customWidth="1"/>
    <col min="2" max="2" width="76.42578125" customWidth="1"/>
    <col min="3" max="5" width="14" hidden="1" customWidth="1"/>
    <col min="6" max="11" width="16.7109375" hidden="1" customWidth="1"/>
    <col min="12" max="12" width="7.85546875" hidden="1" customWidth="1"/>
    <col min="13" max="13" width="8.5703125" hidden="1" customWidth="1"/>
    <col min="14" max="15" width="16.7109375" hidden="1" customWidth="1"/>
    <col min="16" max="17" width="16.7109375" customWidth="1"/>
    <col min="18" max="18" width="7.85546875" customWidth="1"/>
    <col min="19" max="19" width="0.42578125" customWidth="1"/>
  </cols>
  <sheetData>
    <row r="1" spans="1:19" ht="15.75" customHeight="1">
      <c r="A1" s="1799" t="s">
        <v>2704</v>
      </c>
      <c r="B1" s="1800"/>
      <c r="C1" s="130"/>
      <c r="D1" s="130"/>
      <c r="E1" s="130"/>
      <c r="F1" s="130"/>
      <c r="G1" s="130"/>
      <c r="H1" s="130"/>
      <c r="I1" s="130"/>
      <c r="J1" s="130"/>
      <c r="K1" s="130"/>
      <c r="L1" s="130"/>
      <c r="M1" s="130"/>
      <c r="N1" s="130"/>
      <c r="O1" s="130"/>
      <c r="P1" s="130"/>
      <c r="Q1" s="130"/>
      <c r="R1" s="665"/>
      <c r="S1" s="130"/>
    </row>
    <row r="2" spans="1:19" ht="61.5" customHeight="1">
      <c r="A2" s="1801" t="s">
        <v>2537</v>
      </c>
      <c r="B2" s="1802"/>
      <c r="C2" s="666" t="s">
        <v>217</v>
      </c>
      <c r="D2" s="666" t="s">
        <v>2538</v>
      </c>
      <c r="E2" s="666" t="s">
        <v>177</v>
      </c>
      <c r="F2" s="667" t="s">
        <v>218</v>
      </c>
      <c r="G2" s="668" t="s">
        <v>115</v>
      </c>
      <c r="H2" s="667" t="s">
        <v>2539</v>
      </c>
      <c r="I2" s="668" t="s">
        <v>115</v>
      </c>
      <c r="J2" s="668" t="s">
        <v>202</v>
      </c>
      <c r="K2" s="667" t="s">
        <v>114</v>
      </c>
      <c r="L2" s="669" t="s">
        <v>114</v>
      </c>
      <c r="M2" s="667" t="s">
        <v>111</v>
      </c>
      <c r="N2" s="667" t="s">
        <v>116</v>
      </c>
      <c r="O2" s="667" t="s">
        <v>111</v>
      </c>
      <c r="P2" s="667" t="s">
        <v>117</v>
      </c>
      <c r="Q2" s="561" t="s">
        <v>118</v>
      </c>
      <c r="R2" s="665"/>
      <c r="S2" s="130"/>
    </row>
    <row r="3" spans="1:19">
      <c r="A3" s="670">
        <v>10201</v>
      </c>
      <c r="B3" s="670" t="s">
        <v>2540</v>
      </c>
      <c r="C3" s="140"/>
      <c r="D3" s="140"/>
      <c r="E3" s="140"/>
      <c r="F3" s="671"/>
      <c r="G3" s="671"/>
      <c r="H3" s="671"/>
      <c r="I3" s="671"/>
      <c r="J3" s="671"/>
      <c r="K3" s="671"/>
      <c r="L3" s="671"/>
      <c r="M3" s="671"/>
      <c r="N3" s="671"/>
      <c r="O3" s="671"/>
      <c r="P3" s="671"/>
      <c r="Q3" s="671"/>
      <c r="R3" s="665"/>
      <c r="S3" s="130"/>
    </row>
    <row r="4" spans="1:19">
      <c r="A4" s="670">
        <v>2100000</v>
      </c>
      <c r="B4" s="670" t="s">
        <v>2541</v>
      </c>
      <c r="C4" s="140"/>
      <c r="D4" s="140"/>
      <c r="E4" s="140"/>
      <c r="F4" s="671"/>
      <c r="G4" s="671"/>
      <c r="H4" s="671"/>
      <c r="I4" s="671"/>
      <c r="J4" s="671"/>
      <c r="K4" s="671"/>
      <c r="L4" s="671"/>
      <c r="M4" s="671"/>
      <c r="N4" s="671"/>
      <c r="O4" s="671"/>
      <c r="P4" s="671"/>
      <c r="Q4" s="671"/>
      <c r="R4" s="665"/>
      <c r="S4" s="130"/>
    </row>
    <row r="5" spans="1:19" ht="15.75" customHeight="1">
      <c r="A5" s="672"/>
      <c r="B5" s="673" t="s">
        <v>2542</v>
      </c>
      <c r="C5" s="140"/>
      <c r="D5" s="140"/>
      <c r="E5" s="140"/>
      <c r="F5" s="671"/>
      <c r="G5" s="671"/>
      <c r="H5" s="671"/>
      <c r="I5" s="671"/>
      <c r="J5" s="671"/>
      <c r="K5" s="671"/>
      <c r="L5" s="671"/>
      <c r="M5" s="671"/>
      <c r="N5" s="671"/>
      <c r="O5" s="671"/>
      <c r="P5" s="671"/>
      <c r="Q5" s="671"/>
      <c r="R5" s="665"/>
      <c r="S5" s="130"/>
    </row>
    <row r="6" spans="1:19" ht="15.75" customHeight="1">
      <c r="A6" s="674" t="s">
        <v>2543</v>
      </c>
      <c r="B6" s="674" t="s">
        <v>2544</v>
      </c>
      <c r="C6" s="675">
        <v>171102468</v>
      </c>
      <c r="D6" s="675"/>
      <c r="E6" s="675">
        <f t="shared" ref="E6:F6" si="0">SUM(C6:D6)</f>
        <v>171102468</v>
      </c>
      <c r="F6" s="676">
        <f t="shared" si="0"/>
        <v>171102468</v>
      </c>
      <c r="G6" s="676"/>
      <c r="H6" s="676"/>
      <c r="I6" s="676"/>
      <c r="J6" s="676"/>
      <c r="K6" s="676">
        <v>20000000</v>
      </c>
      <c r="L6" s="676">
        <v>20000000</v>
      </c>
      <c r="M6" s="676"/>
      <c r="N6" s="676">
        <f t="shared" ref="N6:P6" si="1">SUM(L6:M6)</f>
        <v>20000000</v>
      </c>
      <c r="O6" s="676"/>
      <c r="P6" s="676">
        <f t="shared" si="1"/>
        <v>20000000</v>
      </c>
      <c r="Q6" s="676">
        <v>20000000</v>
      </c>
      <c r="R6" s="665"/>
      <c r="S6" s="130"/>
    </row>
    <row r="7" spans="1:19" ht="15.75" customHeight="1">
      <c r="A7" s="677" t="s">
        <v>413</v>
      </c>
      <c r="B7" s="677"/>
      <c r="C7" s="678">
        <f t="shared" ref="C7:H7" si="2">SUM(C6)</f>
        <v>171102468</v>
      </c>
      <c r="D7" s="678">
        <f t="shared" si="2"/>
        <v>0</v>
      </c>
      <c r="E7" s="678">
        <f t="shared" si="2"/>
        <v>171102468</v>
      </c>
      <c r="F7" s="679">
        <f t="shared" si="2"/>
        <v>171102468</v>
      </c>
      <c r="G7" s="679">
        <f t="shared" si="2"/>
        <v>0</v>
      </c>
      <c r="H7" s="679">
        <f t="shared" si="2"/>
        <v>0</v>
      </c>
      <c r="I7" s="679">
        <f t="shared" ref="I7:M7" si="3">SUM(I6)</f>
        <v>0</v>
      </c>
      <c r="J7" s="679">
        <f t="shared" si="3"/>
        <v>0</v>
      </c>
      <c r="K7" s="679">
        <f t="shared" si="3"/>
        <v>20000000</v>
      </c>
      <c r="L7" s="679">
        <f t="shared" si="3"/>
        <v>20000000</v>
      </c>
      <c r="M7" s="679">
        <f t="shared" si="3"/>
        <v>0</v>
      </c>
      <c r="N7" s="679">
        <f t="shared" ref="N7:N66" si="4">SUM(L7:M7)</f>
        <v>20000000</v>
      </c>
      <c r="O7" s="679">
        <f>SUM(O6)</f>
        <v>0</v>
      </c>
      <c r="P7" s="679">
        <f t="shared" ref="P7" si="5">SUM(N7:O7)</f>
        <v>20000000</v>
      </c>
      <c r="Q7" s="679">
        <f>SUM(Q6)</f>
        <v>20000000</v>
      </c>
      <c r="R7" s="665"/>
      <c r="S7" s="130"/>
    </row>
    <row r="8" spans="1:19" ht="15.75" customHeight="1">
      <c r="A8" s="674"/>
      <c r="B8" s="673" t="s">
        <v>2545</v>
      </c>
      <c r="C8" s="675"/>
      <c r="D8" s="675"/>
      <c r="E8" s="675"/>
      <c r="F8" s="676"/>
      <c r="G8" s="676"/>
      <c r="H8" s="676"/>
      <c r="I8" s="676"/>
      <c r="J8" s="676"/>
      <c r="K8" s="676"/>
      <c r="L8" s="676"/>
      <c r="M8" s="676"/>
      <c r="N8" s="676"/>
      <c r="O8" s="676"/>
      <c r="P8" s="676"/>
      <c r="Q8" s="676"/>
      <c r="R8" s="665"/>
      <c r="S8" s="130"/>
    </row>
    <row r="9" spans="1:19" ht="15.75" customHeight="1">
      <c r="A9" s="674" t="s">
        <v>2546</v>
      </c>
      <c r="B9" s="674" t="s">
        <v>2547</v>
      </c>
      <c r="C9" s="675">
        <v>27731233</v>
      </c>
      <c r="D9" s="675"/>
      <c r="E9" s="675">
        <f t="shared" ref="E9:F14" si="6">SUM(C9:D9)</f>
        <v>27731233</v>
      </c>
      <c r="F9" s="676">
        <f t="shared" si="6"/>
        <v>27731233</v>
      </c>
      <c r="G9" s="676"/>
      <c r="H9" s="680">
        <v>0</v>
      </c>
      <c r="I9" s="676"/>
      <c r="J9" s="680">
        <v>0</v>
      </c>
      <c r="K9" s="681">
        <v>2000000</v>
      </c>
      <c r="L9" s="681">
        <v>2000000</v>
      </c>
      <c r="M9" s="681"/>
      <c r="N9" s="681">
        <f t="shared" si="4"/>
        <v>2000000</v>
      </c>
      <c r="O9" s="681"/>
      <c r="P9" s="681">
        <f t="shared" ref="P9:P16" si="7">SUM(N9:O9)</f>
        <v>2000000</v>
      </c>
      <c r="Q9" s="681">
        <v>2000000</v>
      </c>
      <c r="R9" s="665"/>
      <c r="S9" s="130"/>
    </row>
    <row r="10" spans="1:19" ht="15.75" customHeight="1">
      <c r="A10" s="674" t="s">
        <v>2548</v>
      </c>
      <c r="B10" s="674" t="s">
        <v>2549</v>
      </c>
      <c r="C10" s="675">
        <v>12494305</v>
      </c>
      <c r="D10" s="675"/>
      <c r="E10" s="675">
        <f t="shared" si="6"/>
        <v>12494305</v>
      </c>
      <c r="F10" s="676">
        <f t="shared" si="6"/>
        <v>12494305</v>
      </c>
      <c r="G10" s="676"/>
      <c r="H10" s="680">
        <v>0</v>
      </c>
      <c r="I10" s="676"/>
      <c r="J10" s="680">
        <v>0</v>
      </c>
      <c r="K10" s="681">
        <v>300000</v>
      </c>
      <c r="L10" s="681">
        <v>300000</v>
      </c>
      <c r="M10" s="681"/>
      <c r="N10" s="681">
        <f t="shared" si="4"/>
        <v>300000</v>
      </c>
      <c r="O10" s="681"/>
      <c r="P10" s="681">
        <f t="shared" si="7"/>
        <v>300000</v>
      </c>
      <c r="Q10" s="681">
        <v>300000</v>
      </c>
      <c r="R10" s="665"/>
      <c r="S10" s="130"/>
    </row>
    <row r="11" spans="1:19" ht="15.75" customHeight="1">
      <c r="A11" s="674" t="s">
        <v>2550</v>
      </c>
      <c r="B11" s="674" t="s">
        <v>2551</v>
      </c>
      <c r="C11" s="675">
        <v>1181240</v>
      </c>
      <c r="D11" s="675"/>
      <c r="E11" s="675">
        <f t="shared" si="6"/>
        <v>1181240</v>
      </c>
      <c r="F11" s="676">
        <f t="shared" si="6"/>
        <v>1181240</v>
      </c>
      <c r="G11" s="676"/>
      <c r="H11" s="680">
        <v>0</v>
      </c>
      <c r="I11" s="676"/>
      <c r="J11" s="680">
        <v>0</v>
      </c>
      <c r="K11" s="681">
        <v>200000</v>
      </c>
      <c r="L11" s="681">
        <v>200000</v>
      </c>
      <c r="M11" s="681"/>
      <c r="N11" s="681">
        <f t="shared" si="4"/>
        <v>200000</v>
      </c>
      <c r="O11" s="681"/>
      <c r="P11" s="681">
        <f t="shared" si="7"/>
        <v>200000</v>
      </c>
      <c r="Q11" s="681">
        <v>200000</v>
      </c>
      <c r="R11" s="665"/>
      <c r="S11" s="130"/>
    </row>
    <row r="12" spans="1:19" ht="15.75" customHeight="1">
      <c r="A12" s="674" t="s">
        <v>2552</v>
      </c>
      <c r="B12" s="674" t="s">
        <v>2553</v>
      </c>
      <c r="C12" s="675">
        <v>408113</v>
      </c>
      <c r="D12" s="675"/>
      <c r="E12" s="675">
        <f t="shared" si="6"/>
        <v>408113</v>
      </c>
      <c r="F12" s="676">
        <f t="shared" si="6"/>
        <v>408113</v>
      </c>
      <c r="G12" s="676"/>
      <c r="H12" s="680">
        <v>0</v>
      </c>
      <c r="I12" s="676"/>
      <c r="J12" s="680">
        <v>0</v>
      </c>
      <c r="K12" s="681">
        <v>500000</v>
      </c>
      <c r="L12" s="681">
        <v>500000</v>
      </c>
      <c r="M12" s="681"/>
      <c r="N12" s="681">
        <f t="shared" si="4"/>
        <v>500000</v>
      </c>
      <c r="O12" s="681"/>
      <c r="P12" s="681">
        <f t="shared" si="7"/>
        <v>500000</v>
      </c>
      <c r="Q12" s="681">
        <v>500000</v>
      </c>
      <c r="R12" s="665"/>
      <c r="S12" s="130"/>
    </row>
    <row r="13" spans="1:19" ht="15.75" customHeight="1">
      <c r="A13" s="682">
        <v>2110502</v>
      </c>
      <c r="B13" s="674" t="s">
        <v>2554</v>
      </c>
      <c r="C13" s="675">
        <v>1960000</v>
      </c>
      <c r="D13" s="675"/>
      <c r="E13" s="675">
        <f t="shared" si="6"/>
        <v>1960000</v>
      </c>
      <c r="F13" s="676">
        <f t="shared" si="6"/>
        <v>1960000</v>
      </c>
      <c r="G13" s="676"/>
      <c r="H13" s="680">
        <v>0</v>
      </c>
      <c r="I13" s="676"/>
      <c r="J13" s="680">
        <v>0</v>
      </c>
      <c r="K13" s="681">
        <v>1000000</v>
      </c>
      <c r="L13" s="681">
        <v>1000000</v>
      </c>
      <c r="M13" s="681"/>
      <c r="N13" s="681">
        <f t="shared" si="4"/>
        <v>1000000</v>
      </c>
      <c r="O13" s="681"/>
      <c r="P13" s="681">
        <f t="shared" si="7"/>
        <v>1000000</v>
      </c>
      <c r="Q13" s="681">
        <v>1000000</v>
      </c>
      <c r="R13" s="665"/>
      <c r="S13" s="130"/>
    </row>
    <row r="14" spans="1:19" ht="15.75" customHeight="1">
      <c r="A14" s="674" t="s">
        <v>2555</v>
      </c>
      <c r="B14" s="674" t="s">
        <v>2556</v>
      </c>
      <c r="C14" s="675">
        <v>35122641</v>
      </c>
      <c r="D14" s="675"/>
      <c r="E14" s="675">
        <f t="shared" si="6"/>
        <v>35122641</v>
      </c>
      <c r="F14" s="676">
        <f t="shared" si="6"/>
        <v>35122641</v>
      </c>
      <c r="G14" s="676"/>
      <c r="H14" s="680">
        <v>0</v>
      </c>
      <c r="I14" s="676"/>
      <c r="J14" s="680">
        <v>0</v>
      </c>
      <c r="K14" s="681">
        <v>6000000</v>
      </c>
      <c r="L14" s="681">
        <v>6000000</v>
      </c>
      <c r="M14" s="681"/>
      <c r="N14" s="681">
        <f t="shared" si="4"/>
        <v>6000000</v>
      </c>
      <c r="O14" s="681"/>
      <c r="P14" s="681">
        <f t="shared" si="7"/>
        <v>6000000</v>
      </c>
      <c r="Q14" s="681">
        <v>6000000</v>
      </c>
      <c r="R14" s="665"/>
      <c r="S14" s="130"/>
    </row>
    <row r="15" spans="1:19" ht="15.75" customHeight="1">
      <c r="A15" s="677" t="s">
        <v>413</v>
      </c>
      <c r="B15" s="677"/>
      <c r="C15" s="678">
        <f t="shared" ref="C15:H15" si="8">SUM(C9:C14)</f>
        <v>78897532</v>
      </c>
      <c r="D15" s="678">
        <f t="shared" si="8"/>
        <v>0</v>
      </c>
      <c r="E15" s="678">
        <f t="shared" si="8"/>
        <v>78897532</v>
      </c>
      <c r="F15" s="679">
        <f t="shared" si="8"/>
        <v>78897532</v>
      </c>
      <c r="G15" s="679">
        <f t="shared" si="8"/>
        <v>0</v>
      </c>
      <c r="H15" s="679">
        <f t="shared" si="8"/>
        <v>0</v>
      </c>
      <c r="I15" s="679">
        <f t="shared" ref="I15:J15" si="9">SUM(I9:I14)</f>
        <v>0</v>
      </c>
      <c r="J15" s="679">
        <f t="shared" si="9"/>
        <v>0</v>
      </c>
      <c r="K15" s="679">
        <f>SUM(K8:K14)</f>
        <v>10000000</v>
      </c>
      <c r="L15" s="679">
        <f t="shared" ref="L15:Q15" si="10">SUM(L8:L14)</f>
        <v>10000000</v>
      </c>
      <c r="M15" s="679">
        <f t="shared" si="10"/>
        <v>0</v>
      </c>
      <c r="N15" s="679">
        <f t="shared" si="4"/>
        <v>10000000</v>
      </c>
      <c r="O15" s="679">
        <f t="shared" si="10"/>
        <v>0</v>
      </c>
      <c r="P15" s="679">
        <f t="shared" si="7"/>
        <v>10000000</v>
      </c>
      <c r="Q15" s="679">
        <f t="shared" si="10"/>
        <v>10000000</v>
      </c>
      <c r="R15" s="665"/>
      <c r="S15" s="130"/>
    </row>
    <row r="16" spans="1:19" ht="15.75" customHeight="1">
      <c r="A16" s="683" t="s">
        <v>2557</v>
      </c>
      <c r="B16" s="683"/>
      <c r="C16" s="684">
        <f t="shared" ref="C16:H16" si="11">C7+C15</f>
        <v>250000000</v>
      </c>
      <c r="D16" s="684">
        <f t="shared" si="11"/>
        <v>0</v>
      </c>
      <c r="E16" s="684">
        <f t="shared" si="11"/>
        <v>250000000</v>
      </c>
      <c r="F16" s="685">
        <f t="shared" si="11"/>
        <v>250000000</v>
      </c>
      <c r="G16" s="685">
        <f t="shared" si="11"/>
        <v>0</v>
      </c>
      <c r="H16" s="685">
        <f t="shared" si="11"/>
        <v>0</v>
      </c>
      <c r="I16" s="685">
        <f t="shared" ref="I16:J16" si="12">I7+I15</f>
        <v>0</v>
      </c>
      <c r="J16" s="685">
        <f t="shared" si="12"/>
        <v>0</v>
      </c>
      <c r="K16" s="685">
        <f>K15+K7</f>
        <v>30000000</v>
      </c>
      <c r="L16" s="685">
        <f t="shared" ref="L16:Q16" si="13">L15+L7</f>
        <v>30000000</v>
      </c>
      <c r="M16" s="685">
        <f t="shared" si="13"/>
        <v>0</v>
      </c>
      <c r="N16" s="685">
        <f t="shared" si="4"/>
        <v>30000000</v>
      </c>
      <c r="O16" s="685">
        <f t="shared" si="13"/>
        <v>0</v>
      </c>
      <c r="P16" s="685">
        <f t="shared" si="7"/>
        <v>30000000</v>
      </c>
      <c r="Q16" s="685">
        <f t="shared" si="13"/>
        <v>30000000</v>
      </c>
      <c r="R16" s="665"/>
      <c r="S16" s="130"/>
    </row>
    <row r="17" spans="1:19" ht="15.75" customHeight="1">
      <c r="A17" s="686">
        <v>2200000</v>
      </c>
      <c r="B17" s="687" t="s">
        <v>2558</v>
      </c>
      <c r="C17" s="140"/>
      <c r="D17" s="140"/>
      <c r="E17" s="675"/>
      <c r="F17" s="676"/>
      <c r="G17" s="676"/>
      <c r="H17" s="687"/>
      <c r="I17" s="687"/>
      <c r="J17" s="687"/>
      <c r="K17" s="687"/>
      <c r="L17" s="687"/>
      <c r="M17" s="687"/>
      <c r="N17" s="687"/>
      <c r="O17" s="687"/>
      <c r="P17" s="687"/>
      <c r="Q17" s="687"/>
      <c r="R17" s="665"/>
      <c r="S17" s="130"/>
    </row>
    <row r="18" spans="1:19" ht="15.75" customHeight="1">
      <c r="A18" s="688"/>
      <c r="B18" s="689" t="s">
        <v>2559</v>
      </c>
      <c r="C18" s="690"/>
      <c r="D18" s="690"/>
      <c r="E18" s="675"/>
      <c r="F18" s="676">
        <v>200000</v>
      </c>
      <c r="G18" s="680"/>
      <c r="H18" s="689"/>
      <c r="I18" s="689"/>
      <c r="J18" s="689"/>
      <c r="K18" s="689"/>
      <c r="L18" s="689"/>
      <c r="M18" s="689"/>
      <c r="N18" s="689"/>
      <c r="O18" s="689"/>
      <c r="P18" s="689"/>
      <c r="Q18" s="689"/>
      <c r="R18" s="665"/>
      <c r="S18" s="130"/>
    </row>
    <row r="19" spans="1:19" ht="15.75" customHeight="1">
      <c r="A19" s="688" t="s">
        <v>2560</v>
      </c>
      <c r="B19" s="688" t="s">
        <v>2561</v>
      </c>
      <c r="C19" s="690"/>
      <c r="D19" s="690"/>
      <c r="E19" s="675"/>
      <c r="F19" s="676">
        <v>150000</v>
      </c>
      <c r="G19" s="680"/>
      <c r="H19" s="680">
        <v>0</v>
      </c>
      <c r="I19" s="688"/>
      <c r="J19" s="680">
        <v>0</v>
      </c>
      <c r="K19" s="691">
        <v>120000</v>
      </c>
      <c r="L19" s="691">
        <v>120000</v>
      </c>
      <c r="M19" s="691"/>
      <c r="N19" s="691">
        <f t="shared" si="4"/>
        <v>120000</v>
      </c>
      <c r="O19" s="691"/>
      <c r="P19" s="691">
        <f t="shared" ref="P19:P21" si="14">SUM(N19:O19)</f>
        <v>120000</v>
      </c>
      <c r="Q19" s="691">
        <v>120000</v>
      </c>
      <c r="R19" s="665"/>
      <c r="S19" s="130"/>
    </row>
    <row r="20" spans="1:19" ht="15.75" customHeight="1">
      <c r="A20" s="692">
        <v>2210102</v>
      </c>
      <c r="B20" s="688" t="s">
        <v>2686</v>
      </c>
      <c r="C20" s="690">
        <v>20000</v>
      </c>
      <c r="D20" s="690"/>
      <c r="E20" s="675">
        <f>SUM(C20:D20)</f>
        <v>20000</v>
      </c>
      <c r="F20" s="676">
        <v>50000</v>
      </c>
      <c r="G20" s="680"/>
      <c r="H20" s="680">
        <v>0</v>
      </c>
      <c r="I20" s="688"/>
      <c r="J20" s="680">
        <v>0</v>
      </c>
      <c r="K20" s="691">
        <v>100000</v>
      </c>
      <c r="L20" s="691">
        <v>100000</v>
      </c>
      <c r="M20" s="691"/>
      <c r="N20" s="691">
        <f t="shared" si="4"/>
        <v>100000</v>
      </c>
      <c r="O20" s="691"/>
      <c r="P20" s="691">
        <f t="shared" si="14"/>
        <v>100000</v>
      </c>
      <c r="Q20" s="691">
        <v>100000</v>
      </c>
      <c r="R20" s="665"/>
      <c r="S20" s="130"/>
    </row>
    <row r="21" spans="1:19" ht="15.75" customHeight="1">
      <c r="A21" s="693" t="s">
        <v>413</v>
      </c>
      <c r="B21" s="693"/>
      <c r="C21" s="690"/>
      <c r="D21" s="690"/>
      <c r="E21" s="675"/>
      <c r="F21" s="676">
        <v>50000</v>
      </c>
      <c r="G21" s="680"/>
      <c r="H21" s="694">
        <f>SUM(H15:H20)</f>
        <v>0</v>
      </c>
      <c r="I21" s="693"/>
      <c r="J21" s="694">
        <f>SUM(J15:J20)</f>
        <v>0</v>
      </c>
      <c r="K21" s="695">
        <f>SUM(K19:K20)</f>
        <v>220000</v>
      </c>
      <c r="L21" s="695">
        <f t="shared" ref="L21:O21" si="15">SUM(L19:L20)</f>
        <v>220000</v>
      </c>
      <c r="M21" s="695">
        <f t="shared" si="15"/>
        <v>0</v>
      </c>
      <c r="N21" s="695">
        <f t="shared" si="4"/>
        <v>220000</v>
      </c>
      <c r="O21" s="695">
        <f t="shared" si="15"/>
        <v>0</v>
      </c>
      <c r="P21" s="695">
        <f t="shared" si="14"/>
        <v>220000</v>
      </c>
      <c r="Q21" s="695">
        <f>SUM(Q19:Q20)</f>
        <v>220000</v>
      </c>
      <c r="R21" s="665"/>
      <c r="S21" s="130"/>
    </row>
    <row r="22" spans="1:19" ht="15.75" customHeight="1">
      <c r="A22" s="688"/>
      <c r="B22" s="689" t="s">
        <v>2564</v>
      </c>
      <c r="C22" s="690">
        <v>100000</v>
      </c>
      <c r="D22" s="690"/>
      <c r="E22" s="675">
        <f t="shared" ref="E22:E24" si="16">SUM(C22:D22)</f>
        <v>100000</v>
      </c>
      <c r="F22" s="676">
        <v>100000</v>
      </c>
      <c r="G22" s="680"/>
      <c r="H22" s="689"/>
      <c r="I22" s="689"/>
      <c r="J22" s="689"/>
      <c r="K22" s="696"/>
      <c r="L22" s="696"/>
      <c r="M22" s="696"/>
      <c r="N22" s="696"/>
      <c r="O22" s="696"/>
      <c r="P22" s="696"/>
      <c r="Q22" s="696"/>
      <c r="R22" s="665"/>
      <c r="S22" s="130"/>
    </row>
    <row r="23" spans="1:19" ht="15.75" customHeight="1">
      <c r="A23" s="688" t="s">
        <v>2565</v>
      </c>
      <c r="B23" s="688" t="s">
        <v>2566</v>
      </c>
      <c r="C23" s="690">
        <v>50000</v>
      </c>
      <c r="D23" s="690"/>
      <c r="E23" s="675">
        <f t="shared" si="16"/>
        <v>50000</v>
      </c>
      <c r="F23" s="676">
        <v>1500000</v>
      </c>
      <c r="G23" s="680">
        <v>-1000000</v>
      </c>
      <c r="H23" s="680">
        <v>0</v>
      </c>
      <c r="I23" s="688"/>
      <c r="J23" s="680">
        <v>0</v>
      </c>
      <c r="K23" s="696">
        <v>200000</v>
      </c>
      <c r="L23" s="696">
        <v>200000</v>
      </c>
      <c r="M23" s="696"/>
      <c r="N23" s="696">
        <f t="shared" si="4"/>
        <v>200000</v>
      </c>
      <c r="O23" s="696"/>
      <c r="P23" s="696">
        <f t="shared" ref="P23:P25" si="17">SUM(N23:O23)</f>
        <v>200000</v>
      </c>
      <c r="Q23" s="696">
        <v>200000</v>
      </c>
      <c r="R23" s="665"/>
      <c r="S23" s="130"/>
    </row>
    <row r="24" spans="1:19" ht="18.600000000000001" customHeight="1">
      <c r="A24" s="688" t="s">
        <v>2567</v>
      </c>
      <c r="B24" s="688" t="s">
        <v>2568</v>
      </c>
      <c r="C24" s="690">
        <v>1000000</v>
      </c>
      <c r="D24" s="690"/>
      <c r="E24" s="675">
        <f t="shared" si="16"/>
        <v>1000000</v>
      </c>
      <c r="F24" s="676">
        <v>0</v>
      </c>
      <c r="G24" s="680"/>
      <c r="H24" s="680">
        <f>SUM(H18:H23)</f>
        <v>0</v>
      </c>
      <c r="I24" s="688"/>
      <c r="J24" s="680">
        <f>SUM(J18:J23)</f>
        <v>0</v>
      </c>
      <c r="K24" s="696">
        <v>20000</v>
      </c>
      <c r="L24" s="696">
        <v>20000</v>
      </c>
      <c r="M24" s="696"/>
      <c r="N24" s="696">
        <f t="shared" si="4"/>
        <v>20000</v>
      </c>
      <c r="O24" s="696"/>
      <c r="P24" s="696">
        <f t="shared" si="17"/>
        <v>20000</v>
      </c>
      <c r="Q24" s="696">
        <v>20000</v>
      </c>
      <c r="R24" s="665"/>
      <c r="S24" s="130"/>
    </row>
    <row r="25" spans="1:19" ht="15.75" customHeight="1">
      <c r="A25" s="693" t="s">
        <v>413</v>
      </c>
      <c r="B25" s="693"/>
      <c r="C25" s="690"/>
      <c r="D25" s="690"/>
      <c r="E25" s="675"/>
      <c r="F25" s="676">
        <v>300000</v>
      </c>
      <c r="G25" s="680"/>
      <c r="H25" s="694">
        <f>SUM(H19:H24)</f>
        <v>0</v>
      </c>
      <c r="I25" s="693"/>
      <c r="J25" s="694">
        <f>SUM(J19:J24)</f>
        <v>0</v>
      </c>
      <c r="K25" s="695">
        <f>SUM(K23:K24)</f>
        <v>220000</v>
      </c>
      <c r="L25" s="695">
        <f t="shared" ref="L25:O25" si="18">SUM(L23:L24)</f>
        <v>220000</v>
      </c>
      <c r="M25" s="695">
        <f t="shared" si="18"/>
        <v>0</v>
      </c>
      <c r="N25" s="695">
        <f t="shared" si="4"/>
        <v>220000</v>
      </c>
      <c r="O25" s="695">
        <f t="shared" si="18"/>
        <v>0</v>
      </c>
      <c r="P25" s="695">
        <f t="shared" si="17"/>
        <v>220000</v>
      </c>
      <c r="Q25" s="695">
        <f>SUM(Q23:Q24)</f>
        <v>220000</v>
      </c>
      <c r="R25" s="665"/>
      <c r="S25" s="130"/>
    </row>
    <row r="26" spans="1:19" ht="15.75" customHeight="1">
      <c r="A26" s="688"/>
      <c r="B26" s="689" t="s">
        <v>2569</v>
      </c>
      <c r="C26" s="690"/>
      <c r="D26" s="690"/>
      <c r="E26" s="675"/>
      <c r="F26" s="676">
        <v>300000</v>
      </c>
      <c r="G26" s="680"/>
      <c r="H26" s="689"/>
      <c r="I26" s="689"/>
      <c r="J26" s="689"/>
      <c r="K26" s="696"/>
      <c r="L26" s="696"/>
      <c r="M26" s="696"/>
      <c r="N26" s="696"/>
      <c r="O26" s="696"/>
      <c r="P26" s="696"/>
      <c r="Q26" s="696"/>
      <c r="R26" s="665"/>
      <c r="S26" s="130"/>
    </row>
    <row r="27" spans="1:19" ht="15.75" customHeight="1">
      <c r="A27" s="688" t="s">
        <v>2649</v>
      </c>
      <c r="B27" s="688" t="s">
        <v>2570</v>
      </c>
      <c r="C27" s="690">
        <v>500000</v>
      </c>
      <c r="D27" s="690"/>
      <c r="E27" s="675">
        <f t="shared" ref="E27:E29" si="19">SUM(C27:D27)</f>
        <v>500000</v>
      </c>
      <c r="F27" s="676">
        <v>200000</v>
      </c>
      <c r="G27" s="680"/>
      <c r="H27" s="680">
        <v>0</v>
      </c>
      <c r="I27" s="688"/>
      <c r="J27" s="680">
        <v>0</v>
      </c>
      <c r="K27" s="696">
        <v>400000</v>
      </c>
      <c r="L27" s="696">
        <v>400000</v>
      </c>
      <c r="M27" s="696"/>
      <c r="N27" s="696">
        <f t="shared" si="4"/>
        <v>400000</v>
      </c>
      <c r="O27" s="696"/>
      <c r="P27" s="696">
        <f t="shared" ref="P27:P41" si="20">SUM(N27:O27)</f>
        <v>400000</v>
      </c>
      <c r="Q27" s="696">
        <v>400000</v>
      </c>
      <c r="R27" s="665"/>
      <c r="S27" s="130"/>
    </row>
    <row r="28" spans="1:19" ht="15.75" customHeight="1">
      <c r="A28" s="688" t="s">
        <v>2571</v>
      </c>
      <c r="B28" s="688" t="s">
        <v>2572</v>
      </c>
      <c r="C28" s="690">
        <v>100000</v>
      </c>
      <c r="D28" s="690"/>
      <c r="E28" s="675">
        <f t="shared" si="19"/>
        <v>100000</v>
      </c>
      <c r="F28" s="676"/>
      <c r="G28" s="680"/>
      <c r="H28" s="680">
        <v>0</v>
      </c>
      <c r="I28" s="688"/>
      <c r="J28" s="680">
        <v>0</v>
      </c>
      <c r="K28" s="696">
        <v>1000000</v>
      </c>
      <c r="L28" s="696">
        <v>1000000</v>
      </c>
      <c r="M28" s="696"/>
      <c r="N28" s="696">
        <f t="shared" si="4"/>
        <v>1000000</v>
      </c>
      <c r="O28" s="696"/>
      <c r="P28" s="696">
        <f t="shared" si="20"/>
        <v>1000000</v>
      </c>
      <c r="Q28" s="696">
        <v>1000000</v>
      </c>
      <c r="R28" s="665"/>
      <c r="S28" s="130"/>
    </row>
    <row r="29" spans="1:19" ht="15.75" customHeight="1">
      <c r="A29" s="688" t="s">
        <v>2573</v>
      </c>
      <c r="B29" s="688" t="s">
        <v>2574</v>
      </c>
      <c r="C29" s="690">
        <v>800000</v>
      </c>
      <c r="D29" s="690"/>
      <c r="E29" s="675">
        <f t="shared" si="19"/>
        <v>800000</v>
      </c>
      <c r="F29" s="676">
        <v>1000000</v>
      </c>
      <c r="G29" s="680">
        <v>-500000</v>
      </c>
      <c r="H29" s="680">
        <v>0</v>
      </c>
      <c r="I29" s="688"/>
      <c r="J29" s="680">
        <v>0</v>
      </c>
      <c r="K29" s="696">
        <v>1000000</v>
      </c>
      <c r="L29" s="696">
        <v>1000000</v>
      </c>
      <c r="M29" s="696"/>
      <c r="N29" s="696">
        <f t="shared" si="4"/>
        <v>1000000</v>
      </c>
      <c r="O29" s="696"/>
      <c r="P29" s="696">
        <f t="shared" si="20"/>
        <v>1000000</v>
      </c>
      <c r="Q29" s="696">
        <v>1000000</v>
      </c>
      <c r="R29" s="665"/>
      <c r="S29" s="130"/>
    </row>
    <row r="30" spans="1:19" ht="15.75" customHeight="1">
      <c r="A30" s="693" t="s">
        <v>413</v>
      </c>
      <c r="B30" s="693"/>
      <c r="C30" s="690"/>
      <c r="D30" s="690"/>
      <c r="E30" s="675"/>
      <c r="F30" s="676">
        <v>100000</v>
      </c>
      <c r="G30" s="680">
        <v>-100000</v>
      </c>
      <c r="H30" s="694">
        <f>SUM(H24:H29)</f>
        <v>0</v>
      </c>
      <c r="I30" s="693"/>
      <c r="J30" s="694">
        <f>SUM(J24:J29)</f>
        <v>0</v>
      </c>
      <c r="K30" s="695">
        <f>SUM(K27:K29)</f>
        <v>2400000</v>
      </c>
      <c r="L30" s="695">
        <f t="shared" ref="L30:O30" si="21">SUM(L27:L29)</f>
        <v>2400000</v>
      </c>
      <c r="M30" s="695">
        <f t="shared" si="21"/>
        <v>0</v>
      </c>
      <c r="N30" s="695">
        <f t="shared" si="4"/>
        <v>2400000</v>
      </c>
      <c r="O30" s="695">
        <f t="shared" si="21"/>
        <v>0</v>
      </c>
      <c r="P30" s="695">
        <f t="shared" si="20"/>
        <v>2400000</v>
      </c>
      <c r="Q30" s="695">
        <f>SUM(Q27:Q29)</f>
        <v>2400000</v>
      </c>
      <c r="R30" s="665"/>
      <c r="S30" s="130"/>
    </row>
    <row r="31" spans="1:19" ht="15.75" hidden="1" customHeight="1">
      <c r="A31" s="687"/>
      <c r="B31" s="697" t="s">
        <v>2577</v>
      </c>
      <c r="C31" s="690">
        <v>100000</v>
      </c>
      <c r="D31" s="690"/>
      <c r="E31" s="675">
        <f>SUM(C31:D31)</f>
        <v>100000</v>
      </c>
      <c r="F31" s="676">
        <v>0</v>
      </c>
      <c r="G31" s="680"/>
      <c r="H31" s="697"/>
      <c r="I31" s="697"/>
      <c r="J31" s="697"/>
      <c r="K31" s="691"/>
      <c r="L31" s="691"/>
      <c r="M31" s="691"/>
      <c r="N31" s="691">
        <f t="shared" si="4"/>
        <v>0</v>
      </c>
      <c r="O31" s="691"/>
      <c r="P31" s="691">
        <f t="shared" si="20"/>
        <v>0</v>
      </c>
      <c r="Q31" s="691">
        <v>0</v>
      </c>
      <c r="R31" s="665"/>
      <c r="S31" s="130"/>
    </row>
    <row r="32" spans="1:19" ht="15.75" hidden="1" customHeight="1">
      <c r="A32" s="688" t="s">
        <v>2687</v>
      </c>
      <c r="B32" s="688" t="s">
        <v>2578</v>
      </c>
      <c r="C32" s="690"/>
      <c r="D32" s="690"/>
      <c r="E32" s="675"/>
      <c r="F32" s="676">
        <v>700000</v>
      </c>
      <c r="G32" s="680">
        <v>-700000</v>
      </c>
      <c r="H32" s="680">
        <v>0</v>
      </c>
      <c r="I32" s="688"/>
      <c r="J32" s="680">
        <v>0</v>
      </c>
      <c r="K32" s="691"/>
      <c r="L32" s="691"/>
      <c r="M32" s="691"/>
      <c r="N32" s="691">
        <f t="shared" si="4"/>
        <v>0</v>
      </c>
      <c r="O32" s="691"/>
      <c r="P32" s="691">
        <f t="shared" si="20"/>
        <v>0</v>
      </c>
      <c r="Q32" s="691">
        <v>0</v>
      </c>
      <c r="R32" s="665"/>
      <c r="S32" s="130"/>
    </row>
    <row r="33" spans="1:19" ht="15.75" hidden="1" customHeight="1">
      <c r="A33" s="688" t="s">
        <v>2579</v>
      </c>
      <c r="B33" s="688" t="s">
        <v>2688</v>
      </c>
      <c r="C33" s="690">
        <v>400000</v>
      </c>
      <c r="D33" s="690"/>
      <c r="E33" s="675">
        <f t="shared" ref="E33:E36" si="22">SUM(C33:D33)</f>
        <v>400000</v>
      </c>
      <c r="F33" s="676">
        <v>500000</v>
      </c>
      <c r="G33" s="680"/>
      <c r="H33" s="680">
        <v>0</v>
      </c>
      <c r="I33" s="688"/>
      <c r="J33" s="680">
        <v>0</v>
      </c>
      <c r="K33" s="691"/>
      <c r="L33" s="691"/>
      <c r="M33" s="691"/>
      <c r="N33" s="691">
        <f t="shared" si="4"/>
        <v>0</v>
      </c>
      <c r="O33" s="691"/>
      <c r="P33" s="691">
        <f t="shared" si="20"/>
        <v>0</v>
      </c>
      <c r="Q33" s="691">
        <v>0</v>
      </c>
      <c r="R33" s="665"/>
      <c r="S33" s="130"/>
    </row>
    <row r="34" spans="1:19" ht="15.75" hidden="1" customHeight="1">
      <c r="A34" s="693" t="s">
        <v>413</v>
      </c>
      <c r="B34" s="693"/>
      <c r="C34" s="690">
        <v>200000</v>
      </c>
      <c r="D34" s="690"/>
      <c r="E34" s="675">
        <f t="shared" si="22"/>
        <v>200000</v>
      </c>
      <c r="F34" s="676">
        <v>700000</v>
      </c>
      <c r="G34" s="680"/>
      <c r="H34" s="698">
        <f>SUM(H28:H33)</f>
        <v>0</v>
      </c>
      <c r="I34" s="693"/>
      <c r="J34" s="698">
        <f>SUM(J28:J33)</f>
        <v>0</v>
      </c>
      <c r="K34" s="695">
        <f>SUM(K32:K33)</f>
        <v>0</v>
      </c>
      <c r="L34" s="695">
        <f t="shared" ref="L34:O34" si="23">SUM(L32:L33)</f>
        <v>0</v>
      </c>
      <c r="M34" s="695">
        <f t="shared" si="23"/>
        <v>0</v>
      </c>
      <c r="N34" s="695">
        <f t="shared" si="4"/>
        <v>0</v>
      </c>
      <c r="O34" s="695">
        <f t="shared" si="23"/>
        <v>0</v>
      </c>
      <c r="P34" s="695">
        <f t="shared" si="20"/>
        <v>0</v>
      </c>
      <c r="Q34" s="695">
        <v>0</v>
      </c>
      <c r="R34" s="665"/>
      <c r="S34" s="130"/>
    </row>
    <row r="35" spans="1:19" ht="15.75" customHeight="1">
      <c r="A35" s="688"/>
      <c r="B35" s="689" t="s">
        <v>2584</v>
      </c>
      <c r="C35" s="699">
        <v>30000000</v>
      </c>
      <c r="D35" s="699"/>
      <c r="E35" s="675">
        <f t="shared" si="22"/>
        <v>30000000</v>
      </c>
      <c r="F35" s="676">
        <v>30000000</v>
      </c>
      <c r="G35" s="680"/>
      <c r="H35" s="689"/>
      <c r="I35" s="689"/>
      <c r="J35" s="689"/>
      <c r="K35" s="696"/>
      <c r="L35" s="696"/>
      <c r="M35" s="696"/>
      <c r="N35" s="696">
        <f t="shared" si="4"/>
        <v>0</v>
      </c>
      <c r="O35" s="696"/>
      <c r="P35" s="696">
        <f t="shared" si="20"/>
        <v>0</v>
      </c>
      <c r="Q35" s="696">
        <v>0</v>
      </c>
      <c r="R35" s="665"/>
      <c r="S35" s="130"/>
    </row>
    <row r="36" spans="1:19" ht="15.75" customHeight="1">
      <c r="A36" s="688" t="s">
        <v>2585</v>
      </c>
      <c r="B36" s="688" t="s">
        <v>2586</v>
      </c>
      <c r="C36" s="690">
        <v>500000</v>
      </c>
      <c r="D36" s="690"/>
      <c r="E36" s="700">
        <f t="shared" si="22"/>
        <v>500000</v>
      </c>
      <c r="F36" s="701">
        <v>500000</v>
      </c>
      <c r="G36" s="680">
        <v>-500000</v>
      </c>
      <c r="H36" s="680">
        <v>0</v>
      </c>
      <c r="I36" s="688"/>
      <c r="J36" s="680">
        <v>0</v>
      </c>
      <c r="K36" s="691">
        <v>1000000</v>
      </c>
      <c r="L36" s="691">
        <v>1000000</v>
      </c>
      <c r="M36" s="691"/>
      <c r="N36" s="691">
        <f t="shared" si="4"/>
        <v>1000000</v>
      </c>
      <c r="O36" s="691"/>
      <c r="P36" s="691">
        <f t="shared" si="20"/>
        <v>1000000</v>
      </c>
      <c r="Q36" s="691">
        <v>1000000</v>
      </c>
      <c r="R36" s="702"/>
      <c r="S36" s="703"/>
    </row>
    <row r="37" spans="1:19" ht="15.75" customHeight="1">
      <c r="A37" s="688" t="s">
        <v>2587</v>
      </c>
      <c r="B37" s="688" t="s">
        <v>2588</v>
      </c>
      <c r="C37" s="690"/>
      <c r="D37" s="690"/>
      <c r="E37" s="700"/>
      <c r="F37" s="701">
        <v>2000000</v>
      </c>
      <c r="G37" s="680">
        <v>-1000000</v>
      </c>
      <c r="H37" s="680">
        <v>0</v>
      </c>
      <c r="I37" s="688"/>
      <c r="J37" s="680">
        <v>0</v>
      </c>
      <c r="K37" s="696">
        <v>200000</v>
      </c>
      <c r="L37" s="696">
        <v>200000</v>
      </c>
      <c r="M37" s="696"/>
      <c r="N37" s="696">
        <f t="shared" si="4"/>
        <v>200000</v>
      </c>
      <c r="O37" s="696"/>
      <c r="P37" s="696">
        <f t="shared" si="20"/>
        <v>200000</v>
      </c>
      <c r="Q37" s="696">
        <v>200000</v>
      </c>
      <c r="R37" s="702"/>
      <c r="S37" s="703"/>
    </row>
    <row r="38" spans="1:19" s="40" customFormat="1" ht="15.75" customHeight="1">
      <c r="A38" s="693" t="s">
        <v>413</v>
      </c>
      <c r="B38" s="693"/>
      <c r="C38" s="704">
        <v>300000</v>
      </c>
      <c r="D38" s="704"/>
      <c r="E38" s="705">
        <f t="shared" ref="E38" si="24">SUM(C38:D38)</f>
        <v>300000</v>
      </c>
      <c r="F38" s="706">
        <v>400000</v>
      </c>
      <c r="G38" s="707">
        <v>-200000</v>
      </c>
      <c r="H38" s="698">
        <f>SUM(H33:H37)</f>
        <v>0</v>
      </c>
      <c r="I38" s="693"/>
      <c r="J38" s="698">
        <f>SUM(J33:J37)</f>
        <v>0</v>
      </c>
      <c r="K38" s="695">
        <f>SUM(K36:K37)</f>
        <v>1200000</v>
      </c>
      <c r="L38" s="695">
        <f t="shared" ref="L38:O38" si="25">SUM(L36:L37)</f>
        <v>1200000</v>
      </c>
      <c r="M38" s="695">
        <f t="shared" si="25"/>
        <v>0</v>
      </c>
      <c r="N38" s="695">
        <f t="shared" si="4"/>
        <v>1200000</v>
      </c>
      <c r="O38" s="695">
        <f t="shared" si="25"/>
        <v>0</v>
      </c>
      <c r="P38" s="695">
        <f t="shared" si="20"/>
        <v>1200000</v>
      </c>
      <c r="Q38" s="695">
        <f>SUM(Q36:Q37)</f>
        <v>1200000</v>
      </c>
      <c r="R38" s="708"/>
      <c r="S38" s="709"/>
    </row>
    <row r="39" spans="1:19" ht="15.75" hidden="1" customHeight="1">
      <c r="A39" s="688"/>
      <c r="B39" s="689" t="s">
        <v>2591</v>
      </c>
      <c r="C39" s="690"/>
      <c r="D39" s="690"/>
      <c r="E39" s="675"/>
      <c r="F39" s="676">
        <v>2000000</v>
      </c>
      <c r="G39" s="680">
        <v>-2000000</v>
      </c>
      <c r="H39" s="689"/>
      <c r="I39" s="689"/>
      <c r="J39" s="689"/>
      <c r="K39" s="696"/>
      <c r="L39" s="696"/>
      <c r="M39" s="696"/>
      <c r="N39" s="696">
        <f t="shared" si="4"/>
        <v>0</v>
      </c>
      <c r="O39" s="696"/>
      <c r="P39" s="696">
        <f t="shared" si="20"/>
        <v>0</v>
      </c>
      <c r="Q39" s="696">
        <v>0</v>
      </c>
      <c r="R39" s="665"/>
      <c r="S39" s="130"/>
    </row>
    <row r="40" spans="1:19" ht="15.75" hidden="1" customHeight="1">
      <c r="A40" s="688" t="s">
        <v>2592</v>
      </c>
      <c r="B40" s="688" t="s">
        <v>2689</v>
      </c>
      <c r="C40" s="690"/>
      <c r="D40" s="690"/>
      <c r="E40" s="675"/>
      <c r="F40" s="676">
        <v>820000</v>
      </c>
      <c r="G40" s="680">
        <v>-820000</v>
      </c>
      <c r="H40" s="680">
        <v>0</v>
      </c>
      <c r="I40" s="688"/>
      <c r="J40" s="680">
        <v>0</v>
      </c>
      <c r="K40" s="696">
        <v>0</v>
      </c>
      <c r="L40" s="696">
        <v>0</v>
      </c>
      <c r="M40" s="696"/>
      <c r="N40" s="696">
        <f t="shared" si="4"/>
        <v>0</v>
      </c>
      <c r="O40" s="696"/>
      <c r="P40" s="696">
        <f t="shared" si="20"/>
        <v>0</v>
      </c>
      <c r="Q40" s="696">
        <v>0</v>
      </c>
      <c r="R40" s="665"/>
      <c r="S40" s="130"/>
    </row>
    <row r="41" spans="1:19" ht="15.75" hidden="1" customHeight="1">
      <c r="A41" s="693" t="s">
        <v>413</v>
      </c>
      <c r="B41" s="693"/>
      <c r="C41" s="690">
        <v>300000</v>
      </c>
      <c r="D41" s="690"/>
      <c r="E41" s="675">
        <f>SUM(C41:D41)</f>
        <v>300000</v>
      </c>
      <c r="F41" s="676">
        <v>800000</v>
      </c>
      <c r="G41" s="680">
        <v>-800000</v>
      </c>
      <c r="H41" s="698">
        <f>SUM(H36:H40)</f>
        <v>0</v>
      </c>
      <c r="I41" s="693"/>
      <c r="J41" s="698">
        <f>SUM(J36:J40)</f>
        <v>0</v>
      </c>
      <c r="K41" s="710">
        <f>SUM(K40)</f>
        <v>0</v>
      </c>
      <c r="L41" s="710">
        <f t="shared" ref="L41:O41" si="26">SUM(L40)</f>
        <v>0</v>
      </c>
      <c r="M41" s="710">
        <f t="shared" si="26"/>
        <v>0</v>
      </c>
      <c r="N41" s="710">
        <f t="shared" si="4"/>
        <v>0</v>
      </c>
      <c r="O41" s="710">
        <f t="shared" si="26"/>
        <v>0</v>
      </c>
      <c r="P41" s="710">
        <f t="shared" si="20"/>
        <v>0</v>
      </c>
      <c r="Q41" s="710">
        <v>0</v>
      </c>
      <c r="R41" s="665"/>
      <c r="S41" s="130"/>
    </row>
    <row r="42" spans="1:19" ht="15.75" customHeight="1">
      <c r="A42" s="688"/>
      <c r="B42" s="689" t="s">
        <v>2594</v>
      </c>
      <c r="C42" s="684">
        <f>SUM(C20:C41)</f>
        <v>34370000</v>
      </c>
      <c r="D42" s="684">
        <f>SUM(D20:D41)</f>
        <v>0</v>
      </c>
      <c r="E42" s="684">
        <f>SUM(E20:E41)</f>
        <v>34370000</v>
      </c>
      <c r="F42" s="685">
        <f>SUM(F18:F41)</f>
        <v>42370000</v>
      </c>
      <c r="G42" s="685">
        <f>SUM(G18:G41)</f>
        <v>-7620000</v>
      </c>
      <c r="H42" s="689"/>
      <c r="I42" s="689">
        <f>SUM(I18:I41)</f>
        <v>0</v>
      </c>
      <c r="J42" s="689"/>
      <c r="K42" s="696"/>
      <c r="L42" s="696"/>
      <c r="M42" s="696"/>
      <c r="N42" s="696"/>
      <c r="O42" s="696"/>
      <c r="P42" s="696"/>
      <c r="Q42" s="696"/>
      <c r="R42" s="665"/>
      <c r="S42" s="130"/>
    </row>
    <row r="43" spans="1:19" ht="15.75" customHeight="1">
      <c r="A43" s="692">
        <v>2210711</v>
      </c>
      <c r="B43" s="688" t="s">
        <v>2692</v>
      </c>
      <c r="C43" s="711" t="e">
        <f>#REF!+C16</f>
        <v>#REF!</v>
      </c>
      <c r="D43" s="711" t="e">
        <f>#REF!+D16</f>
        <v>#REF!</v>
      </c>
      <c r="E43" s="711" t="e">
        <f>#REF!+E16</f>
        <v>#REF!</v>
      </c>
      <c r="F43" s="712" t="e">
        <f>#REF!+F16</f>
        <v>#REF!</v>
      </c>
      <c r="G43" s="712" t="e">
        <f>#REF!+G16</f>
        <v>#REF!</v>
      </c>
      <c r="H43" s="680">
        <v>0</v>
      </c>
      <c r="I43" s="688" t="e">
        <f>#REF!+I16</f>
        <v>#REF!</v>
      </c>
      <c r="J43" s="680">
        <v>0</v>
      </c>
      <c r="K43" s="696">
        <v>300000</v>
      </c>
      <c r="L43" s="696">
        <v>300000</v>
      </c>
      <c r="M43" s="696"/>
      <c r="N43" s="696">
        <f t="shared" si="4"/>
        <v>300000</v>
      </c>
      <c r="O43" s="696"/>
      <c r="P43" s="696">
        <f t="shared" ref="P43:P46" si="27">SUM(N43:O43)</f>
        <v>300000</v>
      </c>
      <c r="Q43" s="696">
        <v>300000</v>
      </c>
      <c r="R43" s="665"/>
      <c r="S43" s="130"/>
    </row>
    <row r="44" spans="1:19" ht="15.75" customHeight="1">
      <c r="A44" s="688" t="s">
        <v>2597</v>
      </c>
      <c r="B44" s="688" t="s">
        <v>2598</v>
      </c>
      <c r="C44" s="711" t="e">
        <v>#REF!</v>
      </c>
      <c r="D44" s="711"/>
      <c r="E44" s="711" t="e">
        <f>SUM(#REF!)</f>
        <v>#REF!</v>
      </c>
      <c r="F44" s="712"/>
      <c r="G44" s="676">
        <f t="shared" ref="G44" si="28">F44*1.04</f>
        <v>0</v>
      </c>
      <c r="H44" s="680">
        <v>0</v>
      </c>
      <c r="I44" s="688" t="e">
        <f>I43+#REF!+#REF!+#REF!+#REF!+I18+#REF!</f>
        <v>#REF!</v>
      </c>
      <c r="J44" s="680">
        <v>0</v>
      </c>
      <c r="K44" s="696">
        <v>2000000</v>
      </c>
      <c r="L44" s="696">
        <v>2000000</v>
      </c>
      <c r="M44" s="696">
        <v>-1000000</v>
      </c>
      <c r="N44" s="696">
        <f t="shared" si="4"/>
        <v>1000000</v>
      </c>
      <c r="O44" s="696"/>
      <c r="P44" s="696">
        <f t="shared" si="27"/>
        <v>1000000</v>
      </c>
      <c r="Q44" s="696">
        <v>2000000</v>
      </c>
      <c r="R44" s="665"/>
      <c r="S44" s="130"/>
    </row>
    <row r="45" spans="1:19" ht="15.75" customHeight="1">
      <c r="A45" s="688">
        <v>2210715</v>
      </c>
      <c r="B45" s="688" t="s">
        <v>2654</v>
      </c>
      <c r="C45" s="160"/>
      <c r="D45" s="160"/>
      <c r="E45" s="160"/>
      <c r="F45" s="160"/>
      <c r="G45" s="160"/>
      <c r="H45" s="680">
        <v>0</v>
      </c>
      <c r="I45" s="688"/>
      <c r="J45" s="680">
        <v>0</v>
      </c>
      <c r="K45" s="696">
        <v>500000</v>
      </c>
      <c r="L45" s="696">
        <v>500000</v>
      </c>
      <c r="M45" s="696"/>
      <c r="N45" s="696">
        <f t="shared" si="4"/>
        <v>500000</v>
      </c>
      <c r="O45" s="696"/>
      <c r="P45" s="696">
        <f t="shared" si="27"/>
        <v>500000</v>
      </c>
      <c r="Q45" s="696">
        <v>500000</v>
      </c>
      <c r="R45" s="665"/>
      <c r="S45" s="130"/>
    </row>
    <row r="46" spans="1:19" ht="15.75" customHeight="1">
      <c r="A46" s="693" t="s">
        <v>413</v>
      </c>
      <c r="B46" s="693"/>
      <c r="C46" s="160"/>
      <c r="D46" s="160"/>
      <c r="E46" s="160"/>
      <c r="F46" s="160"/>
      <c r="G46" s="160"/>
      <c r="H46" s="698">
        <f>SUM(H41:H45)</f>
        <v>0</v>
      </c>
      <c r="I46" s="693"/>
      <c r="J46" s="698">
        <f>SUM(J41:J45)</f>
        <v>0</v>
      </c>
      <c r="K46" s="695">
        <f>SUM(K43:K45)</f>
        <v>2800000</v>
      </c>
      <c r="L46" s="695">
        <f t="shared" ref="L46:O46" si="29">SUM(L43:L45)</f>
        <v>2800000</v>
      </c>
      <c r="M46" s="695">
        <f t="shared" si="29"/>
        <v>-1000000</v>
      </c>
      <c r="N46" s="695">
        <f t="shared" si="4"/>
        <v>1800000</v>
      </c>
      <c r="O46" s="695">
        <f t="shared" si="29"/>
        <v>0</v>
      </c>
      <c r="P46" s="695">
        <f t="shared" si="27"/>
        <v>1800000</v>
      </c>
      <c r="Q46" s="695">
        <f>SUM(Q43:Q45)</f>
        <v>2800000</v>
      </c>
      <c r="R46" s="665"/>
      <c r="S46" s="130"/>
    </row>
    <row r="47" spans="1:19" ht="15.75" customHeight="1">
      <c r="A47" s="688"/>
      <c r="B47" s="689" t="s">
        <v>2602</v>
      </c>
      <c r="C47" s="160"/>
      <c r="D47" s="160"/>
      <c r="E47" s="160"/>
      <c r="F47" s="160"/>
      <c r="G47" s="160"/>
      <c r="H47" s="689"/>
      <c r="I47" s="689"/>
      <c r="J47" s="689"/>
      <c r="K47" s="696"/>
      <c r="L47" s="696"/>
      <c r="M47" s="696"/>
      <c r="N47" s="696"/>
      <c r="O47" s="696"/>
      <c r="P47" s="696"/>
      <c r="Q47" s="696"/>
      <c r="R47" s="665"/>
      <c r="S47" s="130"/>
    </row>
    <row r="48" spans="1:19" ht="15.75" customHeight="1">
      <c r="A48" s="688" t="s">
        <v>2655</v>
      </c>
      <c r="B48" s="688" t="s">
        <v>2656</v>
      </c>
      <c r="C48" s="160"/>
      <c r="D48" s="160"/>
      <c r="E48" s="160"/>
      <c r="F48" s="160"/>
      <c r="G48" s="160"/>
      <c r="H48" s="680">
        <v>0</v>
      </c>
      <c r="I48" s="688"/>
      <c r="J48" s="680">
        <v>0</v>
      </c>
      <c r="K48" s="691">
        <v>200000</v>
      </c>
      <c r="L48" s="691">
        <v>200000</v>
      </c>
      <c r="M48" s="691"/>
      <c r="N48" s="691">
        <f t="shared" si="4"/>
        <v>200000</v>
      </c>
      <c r="O48" s="691"/>
      <c r="P48" s="691">
        <f t="shared" ref="P48:P53" si="30">SUM(N48:O48)</f>
        <v>200000</v>
      </c>
      <c r="Q48" s="691">
        <v>200000</v>
      </c>
      <c r="R48" s="665"/>
      <c r="S48" s="130"/>
    </row>
    <row r="49" spans="1:19" ht="15.75" customHeight="1">
      <c r="A49" s="688" t="s">
        <v>2603</v>
      </c>
      <c r="B49" s="688" t="s">
        <v>2604</v>
      </c>
      <c r="C49" s="160"/>
      <c r="D49" s="160"/>
      <c r="E49" s="160"/>
      <c r="F49" s="160"/>
      <c r="G49" s="160"/>
      <c r="H49" s="680">
        <v>0</v>
      </c>
      <c r="I49" s="688"/>
      <c r="J49" s="680">
        <v>0</v>
      </c>
      <c r="K49" s="696">
        <v>100000</v>
      </c>
      <c r="L49" s="696">
        <v>100000</v>
      </c>
      <c r="M49" s="696"/>
      <c r="N49" s="696">
        <f t="shared" si="4"/>
        <v>100000</v>
      </c>
      <c r="O49" s="696"/>
      <c r="P49" s="696">
        <f t="shared" si="30"/>
        <v>100000</v>
      </c>
      <c r="Q49" s="696">
        <v>100000</v>
      </c>
      <c r="R49" s="665"/>
      <c r="S49" s="130"/>
    </row>
    <row r="50" spans="1:19" ht="15.75" customHeight="1">
      <c r="A50" s="693" t="s">
        <v>413</v>
      </c>
      <c r="B50" s="693"/>
      <c r="C50" s="160"/>
      <c r="D50" s="160"/>
      <c r="E50" s="160"/>
      <c r="F50" s="160"/>
      <c r="G50" s="160"/>
      <c r="H50" s="698">
        <f>SUM(H44:H49)</f>
        <v>0</v>
      </c>
      <c r="I50" s="693"/>
      <c r="J50" s="698">
        <f>SUM(J44:J49)</f>
        <v>0</v>
      </c>
      <c r="K50" s="695">
        <f>SUM(K48:K49)</f>
        <v>300000</v>
      </c>
      <c r="L50" s="695">
        <f t="shared" ref="L50:O50" si="31">SUM(L48:L49)</f>
        <v>300000</v>
      </c>
      <c r="M50" s="695">
        <f t="shared" si="31"/>
        <v>0</v>
      </c>
      <c r="N50" s="695">
        <f t="shared" si="4"/>
        <v>300000</v>
      </c>
      <c r="O50" s="695">
        <f t="shared" si="31"/>
        <v>0</v>
      </c>
      <c r="P50" s="695">
        <f t="shared" si="30"/>
        <v>300000</v>
      </c>
      <c r="Q50" s="695">
        <f>SUM(Q48:Q49)</f>
        <v>300000</v>
      </c>
      <c r="R50" s="665"/>
      <c r="S50" s="130"/>
    </row>
    <row r="51" spans="1:19" ht="15.75" hidden="1" customHeight="1">
      <c r="A51" s="688"/>
      <c r="B51" s="689" t="s">
        <v>2693</v>
      </c>
      <c r="C51" s="160"/>
      <c r="D51" s="160"/>
      <c r="E51" s="160"/>
      <c r="F51" s="160"/>
      <c r="G51" s="160"/>
      <c r="H51" s="689"/>
      <c r="I51" s="689"/>
      <c r="J51" s="689"/>
      <c r="K51" s="696"/>
      <c r="L51" s="696"/>
      <c r="M51" s="696"/>
      <c r="N51" s="696">
        <f t="shared" si="4"/>
        <v>0</v>
      </c>
      <c r="O51" s="696"/>
      <c r="P51" s="696">
        <f t="shared" si="30"/>
        <v>0</v>
      </c>
      <c r="Q51" s="696">
        <v>0</v>
      </c>
      <c r="R51" s="665"/>
      <c r="S51" s="130"/>
    </row>
    <row r="52" spans="1:19" ht="15.75" hidden="1" customHeight="1">
      <c r="A52" s="688" t="s">
        <v>2694</v>
      </c>
      <c r="B52" s="688" t="s">
        <v>2695</v>
      </c>
      <c r="C52" s="160"/>
      <c r="D52" s="160"/>
      <c r="E52" s="160"/>
      <c r="F52" s="160"/>
      <c r="G52" s="160"/>
      <c r="H52" s="680">
        <v>0</v>
      </c>
      <c r="I52" s="688"/>
      <c r="J52" s="680">
        <v>0</v>
      </c>
      <c r="K52" s="696">
        <v>0</v>
      </c>
      <c r="L52" s="696">
        <v>0</v>
      </c>
      <c r="M52" s="696"/>
      <c r="N52" s="696">
        <f t="shared" si="4"/>
        <v>0</v>
      </c>
      <c r="O52" s="696"/>
      <c r="P52" s="696">
        <f t="shared" si="30"/>
        <v>0</v>
      </c>
      <c r="Q52" s="696">
        <v>0</v>
      </c>
      <c r="R52" s="665"/>
      <c r="S52" s="130"/>
    </row>
    <row r="53" spans="1:19" ht="15.75" hidden="1" customHeight="1">
      <c r="A53" s="693" t="s">
        <v>413</v>
      </c>
      <c r="B53" s="693"/>
      <c r="C53" s="160"/>
      <c r="D53" s="160"/>
      <c r="E53" s="160"/>
      <c r="F53" s="160"/>
      <c r="G53" s="160"/>
      <c r="H53" s="698">
        <f>SUM(H47:H52)</f>
        <v>0</v>
      </c>
      <c r="I53" s="693"/>
      <c r="J53" s="698">
        <f>SUM(J47:J52)</f>
        <v>0</v>
      </c>
      <c r="K53" s="695">
        <f>SUM(K52)</f>
        <v>0</v>
      </c>
      <c r="L53" s="695">
        <f t="shared" ref="L53:O53" si="32">SUM(L52)</f>
        <v>0</v>
      </c>
      <c r="M53" s="695">
        <f t="shared" si="32"/>
        <v>0</v>
      </c>
      <c r="N53" s="695">
        <f t="shared" si="4"/>
        <v>0</v>
      </c>
      <c r="O53" s="695">
        <f t="shared" si="32"/>
        <v>0</v>
      </c>
      <c r="P53" s="695">
        <f t="shared" si="30"/>
        <v>0</v>
      </c>
      <c r="Q53" s="695">
        <v>0</v>
      </c>
      <c r="R53" s="665"/>
      <c r="S53" s="130"/>
    </row>
    <row r="54" spans="1:19" ht="15.75" customHeight="1">
      <c r="A54" s="688"/>
      <c r="B54" s="689" t="s">
        <v>2605</v>
      </c>
      <c r="C54" s="160"/>
      <c r="D54" s="160"/>
      <c r="E54" s="160"/>
      <c r="F54" s="160"/>
      <c r="G54" s="160"/>
      <c r="H54" s="689"/>
      <c r="I54" s="689"/>
      <c r="J54" s="689"/>
      <c r="K54" s="696"/>
      <c r="L54" s="696"/>
      <c r="M54" s="696"/>
      <c r="N54" s="696"/>
      <c r="O54" s="696"/>
      <c r="P54" s="696"/>
      <c r="Q54" s="696"/>
      <c r="R54" s="665"/>
      <c r="S54" s="130"/>
    </row>
    <row r="55" spans="1:19" ht="15.75" customHeight="1">
      <c r="A55" s="688" t="s">
        <v>2606</v>
      </c>
      <c r="B55" s="688" t="s">
        <v>2607</v>
      </c>
      <c r="C55" s="160"/>
      <c r="D55" s="160"/>
      <c r="E55" s="160"/>
      <c r="F55" s="160"/>
      <c r="G55" s="160"/>
      <c r="H55" s="680">
        <v>0</v>
      </c>
      <c r="I55" s="688"/>
      <c r="J55" s="680">
        <v>0</v>
      </c>
      <c r="K55" s="696">
        <v>2000000</v>
      </c>
      <c r="L55" s="696">
        <v>2000000</v>
      </c>
      <c r="M55" s="696"/>
      <c r="N55" s="696">
        <f t="shared" si="4"/>
        <v>2000000</v>
      </c>
      <c r="O55" s="696"/>
      <c r="P55" s="696">
        <f t="shared" ref="P55:P72" si="33">SUM(N55:O55)</f>
        <v>2000000</v>
      </c>
      <c r="Q55" s="696">
        <v>2000000</v>
      </c>
      <c r="R55" s="665"/>
      <c r="S55" s="130"/>
    </row>
    <row r="56" spans="1:19" ht="15.75" customHeight="1">
      <c r="A56" s="688" t="s">
        <v>2608</v>
      </c>
      <c r="B56" s="688" t="s">
        <v>2609</v>
      </c>
      <c r="C56" s="160"/>
      <c r="D56" s="160"/>
      <c r="E56" s="160"/>
      <c r="F56" s="160"/>
      <c r="G56" s="160"/>
      <c r="H56" s="680">
        <v>0</v>
      </c>
      <c r="I56" s="688"/>
      <c r="J56" s="680">
        <v>0</v>
      </c>
      <c r="K56" s="696">
        <v>500000</v>
      </c>
      <c r="L56" s="696">
        <v>500000</v>
      </c>
      <c r="M56" s="696"/>
      <c r="N56" s="696">
        <f t="shared" si="4"/>
        <v>500000</v>
      </c>
      <c r="O56" s="696"/>
      <c r="P56" s="696">
        <f t="shared" si="33"/>
        <v>500000</v>
      </c>
      <c r="Q56" s="696">
        <v>500000</v>
      </c>
      <c r="R56" s="665"/>
      <c r="S56" s="130"/>
    </row>
    <row r="57" spans="1:19" ht="15.75" customHeight="1">
      <c r="A57" s="688" t="s">
        <v>2610</v>
      </c>
      <c r="B57" s="688" t="s">
        <v>2611</v>
      </c>
      <c r="C57" s="160"/>
      <c r="D57" s="160"/>
      <c r="E57" s="160"/>
      <c r="F57" s="160"/>
      <c r="G57" s="160"/>
      <c r="H57" s="680">
        <v>0</v>
      </c>
      <c r="I57" s="688"/>
      <c r="J57" s="680">
        <v>0</v>
      </c>
      <c r="K57" s="696">
        <v>700000</v>
      </c>
      <c r="L57" s="696">
        <v>700000</v>
      </c>
      <c r="M57" s="696"/>
      <c r="N57" s="696">
        <f t="shared" si="4"/>
        <v>700000</v>
      </c>
      <c r="O57" s="696"/>
      <c r="P57" s="696">
        <f t="shared" si="33"/>
        <v>700000</v>
      </c>
      <c r="Q57" s="696">
        <v>700000</v>
      </c>
      <c r="R57" s="665"/>
      <c r="S57" s="130"/>
    </row>
    <row r="58" spans="1:19" ht="15.75" customHeight="1">
      <c r="A58" s="693" t="s">
        <v>413</v>
      </c>
      <c r="B58" s="693"/>
      <c r="C58" s="160"/>
      <c r="D58" s="160"/>
      <c r="E58" s="160"/>
      <c r="F58" s="160"/>
      <c r="G58" s="160"/>
      <c r="H58" s="698">
        <f>SUM(H52:H57)</f>
        <v>0</v>
      </c>
      <c r="I58" s="693"/>
      <c r="J58" s="698">
        <f>SUM(J52:J57)</f>
        <v>0</v>
      </c>
      <c r="K58" s="695">
        <f>SUM(K55:K57)</f>
        <v>3200000</v>
      </c>
      <c r="L58" s="695">
        <f t="shared" ref="L58:O58" si="34">SUM(L55:L57)</f>
        <v>3200000</v>
      </c>
      <c r="M58" s="695">
        <f t="shared" si="34"/>
        <v>0</v>
      </c>
      <c r="N58" s="695">
        <f t="shared" si="4"/>
        <v>3200000</v>
      </c>
      <c r="O58" s="695">
        <f t="shared" si="34"/>
        <v>0</v>
      </c>
      <c r="P58" s="695">
        <f t="shared" si="33"/>
        <v>3200000</v>
      </c>
      <c r="Q58" s="695">
        <f>SUM(Q55:Q57)</f>
        <v>3200000</v>
      </c>
      <c r="R58" s="665"/>
      <c r="S58" s="130"/>
    </row>
    <row r="59" spans="1:19" ht="15.75" hidden="1" customHeight="1">
      <c r="A59" s="688"/>
      <c r="B59" s="689" t="s">
        <v>2612</v>
      </c>
      <c r="C59" s="160"/>
      <c r="D59" s="160"/>
      <c r="E59" s="160"/>
      <c r="F59" s="160"/>
      <c r="G59" s="160"/>
      <c r="H59" s="689"/>
      <c r="I59" s="689"/>
      <c r="J59" s="689"/>
      <c r="K59" s="696"/>
      <c r="L59" s="696"/>
      <c r="M59" s="696"/>
      <c r="N59" s="696">
        <f t="shared" si="4"/>
        <v>0</v>
      </c>
      <c r="O59" s="696"/>
      <c r="P59" s="696">
        <f t="shared" si="33"/>
        <v>0</v>
      </c>
      <c r="Q59" s="696">
        <v>0</v>
      </c>
      <c r="R59" s="665"/>
      <c r="S59" s="130"/>
    </row>
    <row r="60" spans="1:19" ht="15.75" hidden="1" customHeight="1">
      <c r="A60" s="688" t="s">
        <v>2613</v>
      </c>
      <c r="B60" s="688" t="s">
        <v>2614</v>
      </c>
      <c r="C60" s="160"/>
      <c r="D60" s="160"/>
      <c r="E60" s="160"/>
      <c r="F60" s="160"/>
      <c r="G60" s="160"/>
      <c r="H60" s="680">
        <v>0</v>
      </c>
      <c r="I60" s="688"/>
      <c r="J60" s="680">
        <v>0</v>
      </c>
      <c r="K60" s="696">
        <v>0</v>
      </c>
      <c r="L60" s="696">
        <v>0</v>
      </c>
      <c r="M60" s="696"/>
      <c r="N60" s="696">
        <f t="shared" si="4"/>
        <v>0</v>
      </c>
      <c r="O60" s="696"/>
      <c r="P60" s="696">
        <f t="shared" si="33"/>
        <v>0</v>
      </c>
      <c r="Q60" s="696">
        <v>0</v>
      </c>
      <c r="R60" s="665"/>
      <c r="S60" s="130"/>
    </row>
    <row r="61" spans="1:19" ht="15.75" hidden="1" customHeight="1">
      <c r="A61" s="693" t="s">
        <v>413</v>
      </c>
      <c r="B61" s="693"/>
      <c r="C61" s="160"/>
      <c r="D61" s="160"/>
      <c r="E61" s="160"/>
      <c r="F61" s="160"/>
      <c r="G61" s="160"/>
      <c r="H61" s="698">
        <f>SUM(H55:H60)</f>
        <v>0</v>
      </c>
      <c r="I61" s="693"/>
      <c r="J61" s="698">
        <f>SUM(J55:J60)</f>
        <v>0</v>
      </c>
      <c r="K61" s="695">
        <f>SUM(K60)</f>
        <v>0</v>
      </c>
      <c r="L61" s="695">
        <f t="shared" ref="L61:O61" si="35">SUM(L60)</f>
        <v>0</v>
      </c>
      <c r="M61" s="695">
        <f t="shared" si="35"/>
        <v>0</v>
      </c>
      <c r="N61" s="695">
        <f t="shared" si="4"/>
        <v>0</v>
      </c>
      <c r="O61" s="695">
        <f t="shared" si="35"/>
        <v>0</v>
      </c>
      <c r="P61" s="695">
        <f t="shared" si="33"/>
        <v>0</v>
      </c>
      <c r="Q61" s="695">
        <v>0</v>
      </c>
      <c r="R61" s="665"/>
      <c r="S61" s="130"/>
    </row>
    <row r="62" spans="1:19" ht="15.75" customHeight="1">
      <c r="A62" s="688"/>
      <c r="B62" s="689" t="s">
        <v>2617</v>
      </c>
      <c r="C62" s="160"/>
      <c r="D62" s="160"/>
      <c r="E62" s="160"/>
      <c r="F62" s="160"/>
      <c r="G62" s="160"/>
      <c r="H62" s="689"/>
      <c r="I62" s="689"/>
      <c r="J62" s="689"/>
      <c r="K62" s="696"/>
      <c r="L62" s="696"/>
      <c r="M62" s="696"/>
      <c r="N62" s="696">
        <f t="shared" si="4"/>
        <v>0</v>
      </c>
      <c r="O62" s="696"/>
      <c r="P62" s="696">
        <f t="shared" si="33"/>
        <v>0</v>
      </c>
      <c r="Q62" s="696">
        <v>0</v>
      </c>
      <c r="R62" s="665"/>
      <c r="S62" s="130"/>
    </row>
    <row r="63" spans="1:19" ht="15.75" customHeight="1">
      <c r="A63" s="713" t="s">
        <v>2705</v>
      </c>
      <c r="B63" s="688" t="s">
        <v>2706</v>
      </c>
      <c r="C63" s="160"/>
      <c r="D63" s="160"/>
      <c r="E63" s="160"/>
      <c r="F63" s="160"/>
      <c r="G63" s="160"/>
      <c r="H63" s="680">
        <v>0</v>
      </c>
      <c r="I63" s="688"/>
      <c r="J63" s="680">
        <v>0</v>
      </c>
      <c r="K63" s="696">
        <v>1000000</v>
      </c>
      <c r="L63" s="696">
        <v>1000000</v>
      </c>
      <c r="M63" s="696"/>
      <c r="N63" s="696">
        <f t="shared" si="4"/>
        <v>1000000</v>
      </c>
      <c r="O63" s="696"/>
      <c r="P63" s="696">
        <f t="shared" si="33"/>
        <v>1000000</v>
      </c>
      <c r="Q63" s="696">
        <v>1000000</v>
      </c>
      <c r="R63" s="665"/>
      <c r="S63" s="130"/>
    </row>
    <row r="64" spans="1:19" ht="15.75" customHeight="1">
      <c r="A64" s="103">
        <v>3111001</v>
      </c>
      <c r="B64" s="688" t="s">
        <v>2659</v>
      </c>
      <c r="C64" s="160"/>
      <c r="D64" s="160"/>
      <c r="E64" s="160"/>
      <c r="F64" s="160"/>
      <c r="G64" s="160"/>
      <c r="H64" s="680">
        <v>0</v>
      </c>
      <c r="I64" s="688"/>
      <c r="J64" s="680">
        <v>0</v>
      </c>
      <c r="K64" s="696">
        <v>1000000</v>
      </c>
      <c r="L64" s="696">
        <v>1000000</v>
      </c>
      <c r="M64" s="696"/>
      <c r="N64" s="696">
        <f t="shared" si="4"/>
        <v>1000000</v>
      </c>
      <c r="O64" s="696"/>
      <c r="P64" s="696">
        <f t="shared" si="33"/>
        <v>1000000</v>
      </c>
      <c r="Q64" s="696">
        <v>1000000</v>
      </c>
      <c r="R64" s="665"/>
      <c r="S64" s="130"/>
    </row>
    <row r="65" spans="1:19" ht="15.75" customHeight="1">
      <c r="A65" s="692">
        <v>3111002</v>
      </c>
      <c r="B65" s="688" t="s">
        <v>2707</v>
      </c>
      <c r="C65" s="160"/>
      <c r="D65" s="160"/>
      <c r="E65" s="160"/>
      <c r="F65" s="160"/>
      <c r="G65" s="160"/>
      <c r="H65" s="680">
        <v>0</v>
      </c>
      <c r="I65" s="688"/>
      <c r="J65" s="680">
        <v>0</v>
      </c>
      <c r="K65" s="696">
        <v>1000000</v>
      </c>
      <c r="L65" s="696">
        <v>1000000</v>
      </c>
      <c r="M65" s="696"/>
      <c r="N65" s="696">
        <f t="shared" si="4"/>
        <v>1000000</v>
      </c>
      <c r="O65" s="696"/>
      <c r="P65" s="696">
        <f t="shared" si="33"/>
        <v>1000000</v>
      </c>
      <c r="Q65" s="696">
        <v>1000000</v>
      </c>
      <c r="R65" s="665"/>
      <c r="S65" s="130"/>
    </row>
    <row r="66" spans="1:19" ht="15.75" customHeight="1">
      <c r="A66" s="692">
        <v>2211308</v>
      </c>
      <c r="B66" s="688" t="s">
        <v>2658</v>
      </c>
      <c r="C66" s="160"/>
      <c r="D66" s="160"/>
      <c r="E66" s="160"/>
      <c r="F66" s="160"/>
      <c r="G66" s="160"/>
      <c r="H66" s="680">
        <v>0</v>
      </c>
      <c r="I66" s="688"/>
      <c r="J66" s="680">
        <v>0</v>
      </c>
      <c r="K66" s="696">
        <v>12560000</v>
      </c>
      <c r="L66" s="696">
        <v>12560000</v>
      </c>
      <c r="M66" s="696">
        <v>8000000</v>
      </c>
      <c r="N66" s="696">
        <f t="shared" si="4"/>
        <v>20560000</v>
      </c>
      <c r="O66" s="696">
        <v>0</v>
      </c>
      <c r="P66" s="696">
        <f t="shared" si="33"/>
        <v>20560000</v>
      </c>
      <c r="Q66" s="696">
        <v>22560000</v>
      </c>
      <c r="R66" s="714"/>
      <c r="S66" s="130"/>
    </row>
    <row r="67" spans="1:19" ht="15.75" customHeight="1">
      <c r="A67" s="692" t="s">
        <v>2618</v>
      </c>
      <c r="B67" s="688" t="s">
        <v>2619</v>
      </c>
      <c r="C67" s="160"/>
      <c r="D67" s="160"/>
      <c r="E67" s="160"/>
      <c r="F67" s="160"/>
      <c r="G67" s="160"/>
      <c r="H67" s="680">
        <v>0</v>
      </c>
      <c r="I67" s="688"/>
      <c r="J67" s="680">
        <v>0</v>
      </c>
      <c r="K67" s="696">
        <v>1500000</v>
      </c>
      <c r="L67" s="696">
        <v>1500000</v>
      </c>
      <c r="M67" s="696"/>
      <c r="N67" s="696">
        <f t="shared" ref="N67:N83" si="36">SUM(L67:M67)</f>
        <v>1500000</v>
      </c>
      <c r="O67" s="696"/>
      <c r="P67" s="696">
        <f t="shared" si="33"/>
        <v>1500000</v>
      </c>
      <c r="Q67" s="696">
        <v>1500000</v>
      </c>
      <c r="R67" s="665"/>
      <c r="S67" s="130"/>
    </row>
    <row r="68" spans="1:19" ht="15.75" customHeight="1">
      <c r="A68" s="692">
        <v>3111105</v>
      </c>
      <c r="B68" s="688" t="s">
        <v>2708</v>
      </c>
      <c r="C68" s="160"/>
      <c r="D68" s="160"/>
      <c r="E68" s="160"/>
      <c r="F68" s="160"/>
      <c r="G68" s="160"/>
      <c r="H68" s="680">
        <v>0</v>
      </c>
      <c r="I68" s="688"/>
      <c r="J68" s="680">
        <v>0</v>
      </c>
      <c r="K68" s="696">
        <v>600000</v>
      </c>
      <c r="L68" s="696">
        <v>600000</v>
      </c>
      <c r="M68" s="696"/>
      <c r="N68" s="696">
        <f t="shared" si="36"/>
        <v>600000</v>
      </c>
      <c r="O68" s="696"/>
      <c r="P68" s="696">
        <f t="shared" si="33"/>
        <v>600000</v>
      </c>
      <c r="Q68" s="696">
        <v>600000</v>
      </c>
      <c r="R68" s="665"/>
      <c r="S68" s="130"/>
    </row>
    <row r="69" spans="1:19" ht="15.75" customHeight="1">
      <c r="A69" s="693" t="s">
        <v>413</v>
      </c>
      <c r="B69" s="693"/>
      <c r="C69" s="160"/>
      <c r="D69" s="160"/>
      <c r="E69" s="160"/>
      <c r="F69" s="160"/>
      <c r="G69" s="160"/>
      <c r="H69" s="698">
        <f>SUM(H65:H68)</f>
        <v>0</v>
      </c>
      <c r="I69" s="693"/>
      <c r="J69" s="698">
        <f>SUM(J65:J68)</f>
        <v>0</v>
      </c>
      <c r="K69" s="695">
        <f>SUM(K63:K68)</f>
        <v>17660000</v>
      </c>
      <c r="L69" s="695">
        <f t="shared" ref="L69:O69" si="37">SUM(L63:L68)</f>
        <v>17660000</v>
      </c>
      <c r="M69" s="695">
        <f t="shared" si="37"/>
        <v>8000000</v>
      </c>
      <c r="N69" s="695">
        <f t="shared" si="36"/>
        <v>25660000</v>
      </c>
      <c r="O69" s="695">
        <f t="shared" si="37"/>
        <v>0</v>
      </c>
      <c r="P69" s="695">
        <f t="shared" si="33"/>
        <v>25660000</v>
      </c>
      <c r="Q69" s="695">
        <f>SUM(Q63:Q68)</f>
        <v>27660000</v>
      </c>
      <c r="R69" s="665"/>
      <c r="S69" s="130"/>
    </row>
    <row r="70" spans="1:19" ht="15.75" hidden="1" customHeight="1">
      <c r="A70" s="688"/>
      <c r="B70" s="689" t="s">
        <v>2709</v>
      </c>
      <c r="C70" s="160"/>
      <c r="D70" s="160"/>
      <c r="E70" s="160"/>
      <c r="F70" s="160"/>
      <c r="G70" s="160"/>
      <c r="H70" s="689"/>
      <c r="I70" s="689"/>
      <c r="J70" s="689"/>
      <c r="K70" s="691"/>
      <c r="L70" s="691"/>
      <c r="M70" s="691"/>
      <c r="N70" s="691">
        <f t="shared" si="36"/>
        <v>0</v>
      </c>
      <c r="O70" s="691"/>
      <c r="P70" s="691">
        <f t="shared" si="33"/>
        <v>0</v>
      </c>
      <c r="Q70" s="691">
        <v>0</v>
      </c>
      <c r="R70" s="665"/>
      <c r="S70" s="130"/>
    </row>
    <row r="71" spans="1:19" ht="15.75" hidden="1" customHeight="1">
      <c r="A71" s="688" t="s">
        <v>2710</v>
      </c>
      <c r="B71" s="688" t="s">
        <v>2711</v>
      </c>
      <c r="C71" s="160"/>
      <c r="D71" s="160"/>
      <c r="E71" s="160"/>
      <c r="F71" s="160"/>
      <c r="G71" s="160"/>
      <c r="H71" s="680">
        <v>0</v>
      </c>
      <c r="I71" s="688"/>
      <c r="J71" s="680">
        <v>0</v>
      </c>
      <c r="K71" s="691">
        <v>0</v>
      </c>
      <c r="L71" s="691">
        <v>0</v>
      </c>
      <c r="M71" s="691"/>
      <c r="N71" s="691">
        <f t="shared" si="36"/>
        <v>0</v>
      </c>
      <c r="O71" s="691"/>
      <c r="P71" s="691">
        <f t="shared" si="33"/>
        <v>0</v>
      </c>
      <c r="Q71" s="691">
        <v>0</v>
      </c>
      <c r="R71" s="665"/>
      <c r="S71" s="130"/>
    </row>
    <row r="72" spans="1:19" ht="15.75" hidden="1" customHeight="1">
      <c r="A72" s="693" t="s">
        <v>413</v>
      </c>
      <c r="B72" s="693"/>
      <c r="C72" s="160"/>
      <c r="D72" s="160"/>
      <c r="E72" s="160"/>
      <c r="F72" s="160"/>
      <c r="G72" s="160"/>
      <c r="H72" s="698">
        <f>SUM(H66:H71)</f>
        <v>0</v>
      </c>
      <c r="I72" s="693"/>
      <c r="J72" s="698">
        <f>SUM(J66:J71)</f>
        <v>0</v>
      </c>
      <c r="K72" s="695">
        <f>SUM(K71)</f>
        <v>0</v>
      </c>
      <c r="L72" s="695">
        <f t="shared" ref="L72:O72" si="38">SUM(L71)</f>
        <v>0</v>
      </c>
      <c r="M72" s="695">
        <f t="shared" si="38"/>
        <v>0</v>
      </c>
      <c r="N72" s="695">
        <f t="shared" si="36"/>
        <v>0</v>
      </c>
      <c r="O72" s="695">
        <f t="shared" si="38"/>
        <v>0</v>
      </c>
      <c r="P72" s="695">
        <f t="shared" si="33"/>
        <v>0</v>
      </c>
      <c r="Q72" s="695">
        <v>0</v>
      </c>
      <c r="R72" s="665"/>
      <c r="S72" s="130"/>
    </row>
    <row r="73" spans="1:19" ht="15.75" customHeight="1">
      <c r="A73" s="688"/>
      <c r="B73" s="689" t="s">
        <v>2633</v>
      </c>
      <c r="C73" s="160"/>
      <c r="D73" s="160"/>
      <c r="E73" s="160"/>
      <c r="F73" s="160"/>
      <c r="G73" s="160"/>
      <c r="H73" s="689"/>
      <c r="I73" s="689"/>
      <c r="J73" s="689"/>
      <c r="K73" s="696"/>
      <c r="L73" s="696"/>
      <c r="M73" s="696"/>
      <c r="N73" s="696"/>
      <c r="O73" s="696"/>
      <c r="P73" s="696"/>
      <c r="Q73" s="696"/>
      <c r="R73" s="665"/>
      <c r="S73" s="130"/>
    </row>
    <row r="74" spans="1:19" ht="15.75" customHeight="1">
      <c r="A74" s="36" t="s">
        <v>2613</v>
      </c>
      <c r="B74" s="688" t="s">
        <v>2612</v>
      </c>
      <c r="C74" s="160"/>
      <c r="D74" s="160"/>
      <c r="E74" s="160"/>
      <c r="F74" s="160"/>
      <c r="G74" s="160"/>
      <c r="H74" s="680">
        <v>0</v>
      </c>
      <c r="I74" s="688"/>
      <c r="J74" s="680">
        <v>0</v>
      </c>
      <c r="K74" s="696">
        <v>1000000</v>
      </c>
      <c r="L74" s="696">
        <v>1000000</v>
      </c>
      <c r="M74" s="696"/>
      <c r="N74" s="696">
        <f t="shared" si="36"/>
        <v>1000000</v>
      </c>
      <c r="O74" s="696"/>
      <c r="P74" s="696">
        <f t="shared" ref="P74:P83" si="39">SUM(N74:O74)</f>
        <v>1000000</v>
      </c>
      <c r="Q74" s="696">
        <v>1000000</v>
      </c>
      <c r="R74" s="665"/>
      <c r="S74" s="130"/>
    </row>
    <row r="75" spans="1:19" ht="15.75" customHeight="1">
      <c r="A75" s="688" t="s">
        <v>2634</v>
      </c>
      <c r="B75" s="688" t="s">
        <v>2635</v>
      </c>
      <c r="C75" s="160"/>
      <c r="D75" s="160"/>
      <c r="E75" s="160"/>
      <c r="F75" s="160"/>
      <c r="G75" s="160"/>
      <c r="H75" s="680">
        <v>0</v>
      </c>
      <c r="I75" s="688"/>
      <c r="J75" s="680">
        <v>0</v>
      </c>
      <c r="K75" s="696">
        <v>500000</v>
      </c>
      <c r="L75" s="696">
        <v>500000</v>
      </c>
      <c r="M75" s="696"/>
      <c r="N75" s="696">
        <f t="shared" si="36"/>
        <v>500000</v>
      </c>
      <c r="O75" s="696"/>
      <c r="P75" s="696">
        <f t="shared" si="39"/>
        <v>500000</v>
      </c>
      <c r="Q75" s="696">
        <v>500000</v>
      </c>
      <c r="R75" s="665"/>
      <c r="S75" s="130"/>
    </row>
    <row r="76" spans="1:19" ht="15.75" customHeight="1">
      <c r="A76" s="693" t="s">
        <v>413</v>
      </c>
      <c r="B76" s="693"/>
      <c r="C76" s="160"/>
      <c r="D76" s="160"/>
      <c r="E76" s="160"/>
      <c r="F76" s="160"/>
      <c r="G76" s="160"/>
      <c r="H76" s="698">
        <f>SUM(H70:H75)</f>
        <v>0</v>
      </c>
      <c r="I76" s="693"/>
      <c r="J76" s="698">
        <f>SUM(J70:J75)</f>
        <v>0</v>
      </c>
      <c r="K76" s="695">
        <f>SUM(K74:K75)</f>
        <v>1500000</v>
      </c>
      <c r="L76" s="695">
        <f t="shared" ref="L76:O76" si="40">SUM(L74:L75)</f>
        <v>1500000</v>
      </c>
      <c r="M76" s="695">
        <f t="shared" si="40"/>
        <v>0</v>
      </c>
      <c r="N76" s="695">
        <f t="shared" si="36"/>
        <v>1500000</v>
      </c>
      <c r="O76" s="695">
        <f t="shared" si="40"/>
        <v>0</v>
      </c>
      <c r="P76" s="695">
        <f t="shared" si="39"/>
        <v>1500000</v>
      </c>
      <c r="Q76" s="695">
        <f>SUM(Q74:Q75)</f>
        <v>1500000</v>
      </c>
      <c r="R76" s="665"/>
      <c r="S76" s="130"/>
    </row>
    <row r="77" spans="1:19" ht="15.75" customHeight="1">
      <c r="A77" s="688"/>
      <c r="B77" s="689" t="s">
        <v>2636</v>
      </c>
      <c r="C77" s="160"/>
      <c r="D77" s="160"/>
      <c r="E77" s="160"/>
      <c r="F77" s="160"/>
      <c r="G77" s="160"/>
      <c r="H77" s="689"/>
      <c r="I77" s="689"/>
      <c r="J77" s="689"/>
      <c r="K77" s="696"/>
      <c r="L77" s="696"/>
      <c r="M77" s="696"/>
      <c r="N77" s="696">
        <f t="shared" si="36"/>
        <v>0</v>
      </c>
      <c r="O77" s="696"/>
      <c r="P77" s="696">
        <f t="shared" si="39"/>
        <v>0</v>
      </c>
      <c r="Q77" s="696">
        <v>0</v>
      </c>
      <c r="R77" s="665"/>
      <c r="S77" s="130"/>
    </row>
    <row r="78" spans="1:19" ht="15.75" customHeight="1">
      <c r="A78" s="688" t="s">
        <v>2637</v>
      </c>
      <c r="B78" s="688" t="s">
        <v>2638</v>
      </c>
      <c r="C78" s="160"/>
      <c r="D78" s="160"/>
      <c r="E78" s="160"/>
      <c r="F78" s="160"/>
      <c r="G78" s="160"/>
      <c r="H78" s="680">
        <v>0</v>
      </c>
      <c r="I78" s="688"/>
      <c r="J78" s="680">
        <v>0</v>
      </c>
      <c r="K78" s="696">
        <v>500000</v>
      </c>
      <c r="L78" s="696">
        <v>500000</v>
      </c>
      <c r="M78" s="696"/>
      <c r="N78" s="696">
        <f t="shared" si="36"/>
        <v>500000</v>
      </c>
      <c r="O78" s="696"/>
      <c r="P78" s="696">
        <f t="shared" si="39"/>
        <v>500000</v>
      </c>
      <c r="Q78" s="696">
        <v>500000</v>
      </c>
      <c r="R78" s="665"/>
      <c r="S78" s="130"/>
    </row>
    <row r="79" spans="1:19" ht="15.75" customHeight="1">
      <c r="A79" s="693" t="s">
        <v>413</v>
      </c>
      <c r="B79" s="693"/>
      <c r="C79" s="160"/>
      <c r="D79" s="160"/>
      <c r="E79" s="160"/>
      <c r="F79" s="160"/>
      <c r="G79" s="160"/>
      <c r="H79" s="698">
        <f>SUM(H73:H78)</f>
        <v>0</v>
      </c>
      <c r="I79" s="693"/>
      <c r="J79" s="698">
        <f>SUM(J73:J78)</f>
        <v>0</v>
      </c>
      <c r="K79" s="695">
        <f>SUM(K78)</f>
        <v>500000</v>
      </c>
      <c r="L79" s="695">
        <f t="shared" ref="L79:O79" si="41">SUM(L78)</f>
        <v>500000</v>
      </c>
      <c r="M79" s="695">
        <f t="shared" si="41"/>
        <v>0</v>
      </c>
      <c r="N79" s="695">
        <f t="shared" si="36"/>
        <v>500000</v>
      </c>
      <c r="O79" s="695">
        <f t="shared" si="41"/>
        <v>0</v>
      </c>
      <c r="P79" s="695">
        <f t="shared" si="39"/>
        <v>500000</v>
      </c>
      <c r="Q79" s="695">
        <f>SUM(Q78)</f>
        <v>500000</v>
      </c>
      <c r="R79" s="665"/>
      <c r="S79" s="130"/>
    </row>
    <row r="80" spans="1:19" ht="15.75" hidden="1" customHeight="1">
      <c r="A80" s="715"/>
      <c r="B80" s="689" t="s">
        <v>2636</v>
      </c>
      <c r="C80" s="160"/>
      <c r="D80" s="160"/>
      <c r="E80" s="160"/>
      <c r="F80" s="160"/>
      <c r="G80" s="160"/>
      <c r="H80" s="689"/>
      <c r="I80" s="689"/>
      <c r="J80" s="689"/>
      <c r="K80" s="716"/>
      <c r="L80" s="716"/>
      <c r="M80" s="716"/>
      <c r="N80" s="716">
        <f t="shared" si="36"/>
        <v>0</v>
      </c>
      <c r="O80" s="716"/>
      <c r="P80" s="716">
        <f t="shared" si="39"/>
        <v>0</v>
      </c>
      <c r="Q80" s="716"/>
      <c r="R80" s="665"/>
      <c r="S80" s="130"/>
    </row>
    <row r="81" spans="1:19" ht="15.75" hidden="1" customHeight="1">
      <c r="A81" s="688" t="s">
        <v>2637</v>
      </c>
      <c r="B81" s="688" t="s">
        <v>2638</v>
      </c>
      <c r="C81" s="160"/>
      <c r="D81" s="160"/>
      <c r="E81" s="160"/>
      <c r="F81" s="160"/>
      <c r="G81" s="160"/>
      <c r="H81" s="680">
        <v>0</v>
      </c>
      <c r="I81" s="688"/>
      <c r="J81" s="680">
        <v>0</v>
      </c>
      <c r="K81" s="716">
        <v>0</v>
      </c>
      <c r="L81" s="716">
        <v>0</v>
      </c>
      <c r="M81" s="716">
        <v>0</v>
      </c>
      <c r="N81" s="716">
        <f t="shared" si="36"/>
        <v>0</v>
      </c>
      <c r="O81" s="716">
        <v>0</v>
      </c>
      <c r="P81" s="716">
        <f t="shared" si="39"/>
        <v>0</v>
      </c>
      <c r="Q81" s="716">
        <v>0</v>
      </c>
      <c r="R81" s="665"/>
      <c r="S81" s="130"/>
    </row>
    <row r="82" spans="1:19" ht="15.75" hidden="1" customHeight="1">
      <c r="A82" s="717" t="s">
        <v>413</v>
      </c>
      <c r="B82" s="717"/>
      <c r="C82" s="160"/>
      <c r="D82" s="160"/>
      <c r="E82" s="160"/>
      <c r="F82" s="160"/>
      <c r="G82" s="160"/>
      <c r="H82" s="698">
        <f>SUM(H76:H81)</f>
        <v>0</v>
      </c>
      <c r="I82" s="717"/>
      <c r="J82" s="698">
        <f>SUM(J76:J81)</f>
        <v>0</v>
      </c>
      <c r="K82" s="718">
        <f>SUM(K81)</f>
        <v>0</v>
      </c>
      <c r="L82" s="718">
        <f t="shared" ref="L82:Q82" si="42">SUM(L81)</f>
        <v>0</v>
      </c>
      <c r="M82" s="718">
        <f t="shared" si="42"/>
        <v>0</v>
      </c>
      <c r="N82" s="718">
        <f t="shared" si="36"/>
        <v>0</v>
      </c>
      <c r="O82" s="718">
        <f t="shared" si="42"/>
        <v>0</v>
      </c>
      <c r="P82" s="718">
        <f t="shared" si="39"/>
        <v>0</v>
      </c>
      <c r="Q82" s="718">
        <f t="shared" si="42"/>
        <v>0</v>
      </c>
      <c r="R82" s="665"/>
      <c r="S82" s="130"/>
    </row>
    <row r="83" spans="1:19" ht="15.75" customHeight="1">
      <c r="A83" s="719"/>
      <c r="B83" s="720" t="s">
        <v>2712</v>
      </c>
      <c r="C83" s="160"/>
      <c r="D83" s="160"/>
      <c r="E83" s="160"/>
      <c r="F83" s="160"/>
      <c r="G83" s="160"/>
      <c r="H83" s="721">
        <v>0</v>
      </c>
      <c r="I83" s="720"/>
      <c r="J83" s="721">
        <v>0</v>
      </c>
      <c r="K83" s="722">
        <f>SUM(K82,K79,K76,K72,K69,K61,K58,K53,K50,K46,K41,K38,K34,K30,K25,K21)</f>
        <v>30000000</v>
      </c>
      <c r="L83" s="722">
        <f t="shared" ref="L83:Q83" si="43">SUM(L82,L79,L76,L72,L69,L61,L58,L53,L50,L46,L41,L38,L34,L30,L25,L21)</f>
        <v>30000000</v>
      </c>
      <c r="M83" s="722">
        <f t="shared" si="43"/>
        <v>7000000</v>
      </c>
      <c r="N83" s="722">
        <f t="shared" si="36"/>
        <v>37000000</v>
      </c>
      <c r="O83" s="722">
        <f t="shared" si="43"/>
        <v>0</v>
      </c>
      <c r="P83" s="722">
        <f t="shared" si="39"/>
        <v>37000000</v>
      </c>
      <c r="Q83" s="722">
        <f t="shared" si="43"/>
        <v>40000000</v>
      </c>
      <c r="R83" s="665"/>
      <c r="S83" s="130"/>
    </row>
    <row r="84" spans="1:19" s="723" customFormat="1" ht="15.75" customHeight="1">
      <c r="A84" s="724"/>
      <c r="B84" s="724" t="s">
        <v>2681</v>
      </c>
      <c r="C84" s="725" t="e">
        <f>C83+#REF!</f>
        <v>#REF!</v>
      </c>
      <c r="D84" s="725" t="e">
        <f>D83+#REF!</f>
        <v>#REF!</v>
      </c>
      <c r="E84" s="725" t="e">
        <f>E83+#REF!</f>
        <v>#REF!</v>
      </c>
      <c r="F84" s="726" t="e">
        <f>F83+#REF!</f>
        <v>#REF!</v>
      </c>
      <c r="G84" s="726" t="e">
        <f>G83+#REF!</f>
        <v>#REF!</v>
      </c>
      <c r="H84" s="726">
        <f t="shared" ref="H84:N84" si="44">H83+H16</f>
        <v>0</v>
      </c>
      <c r="I84" s="726">
        <f t="shared" si="44"/>
        <v>0</v>
      </c>
      <c r="J84" s="726">
        <f t="shared" si="44"/>
        <v>0</v>
      </c>
      <c r="K84" s="726">
        <f t="shared" si="44"/>
        <v>60000000</v>
      </c>
      <c r="L84" s="726">
        <f t="shared" si="44"/>
        <v>60000000</v>
      </c>
      <c r="M84" s="726">
        <f t="shared" si="44"/>
        <v>7000000</v>
      </c>
      <c r="N84" s="726">
        <f t="shared" si="44"/>
        <v>67000000</v>
      </c>
      <c r="O84" s="726">
        <f t="shared" ref="O84:Q84" si="45">O83+O16</f>
        <v>0</v>
      </c>
      <c r="P84" s="726">
        <f t="shared" si="45"/>
        <v>67000000</v>
      </c>
      <c r="Q84" s="726">
        <f t="shared" si="45"/>
        <v>70000000</v>
      </c>
      <c r="R84" s="727"/>
      <c r="S84" s="728"/>
    </row>
    <row r="85" spans="1:19" ht="15.75" customHeight="1">
      <c r="A85" s="130"/>
      <c r="B85" s="130"/>
      <c r="C85" s="160"/>
      <c r="D85" s="160"/>
      <c r="E85" s="160"/>
      <c r="F85" s="160"/>
      <c r="G85" s="160"/>
      <c r="H85" s="160"/>
      <c r="I85" s="160"/>
      <c r="J85" s="160"/>
      <c r="K85" s="160"/>
      <c r="L85" s="160"/>
      <c r="M85" s="160"/>
      <c r="N85" s="160"/>
      <c r="O85" s="160"/>
      <c r="P85" s="160"/>
      <c r="Q85" s="160"/>
      <c r="R85" s="665"/>
      <c r="S85" s="130"/>
    </row>
    <row r="86" spans="1:19" ht="15.75" customHeight="1">
      <c r="A86" s="130"/>
      <c r="B86" s="130"/>
      <c r="C86" s="160"/>
      <c r="D86" s="160"/>
      <c r="E86" s="160"/>
      <c r="F86" s="160"/>
      <c r="G86" s="160"/>
      <c r="H86" s="160"/>
      <c r="I86" s="160"/>
      <c r="J86" s="160"/>
      <c r="K86" s="160"/>
      <c r="L86" s="160"/>
      <c r="M86" s="160"/>
      <c r="N86" s="160"/>
      <c r="O86" s="160"/>
      <c r="P86" s="160"/>
      <c r="Q86" s="160"/>
      <c r="R86" s="665"/>
      <c r="S86" s="130"/>
    </row>
    <row r="87" spans="1:19" ht="15.75" customHeight="1">
      <c r="A87" s="130"/>
      <c r="B87" s="130"/>
      <c r="C87" s="160"/>
      <c r="D87" s="160"/>
      <c r="E87" s="160"/>
      <c r="F87" s="160"/>
      <c r="G87" s="160"/>
      <c r="H87" s="160"/>
      <c r="I87" s="160"/>
      <c r="J87" s="160"/>
      <c r="K87" s="160"/>
      <c r="L87" s="160"/>
      <c r="M87" s="160"/>
      <c r="N87" s="160"/>
      <c r="O87" s="160"/>
      <c r="P87" s="160"/>
      <c r="Q87" s="160"/>
      <c r="R87" s="665"/>
      <c r="S87" s="130"/>
    </row>
    <row r="88" spans="1:19" ht="15.75" customHeight="1">
      <c r="A88" s="130"/>
      <c r="B88" s="130"/>
      <c r="C88" s="160"/>
      <c r="D88" s="160"/>
      <c r="E88" s="160"/>
      <c r="F88" s="160"/>
      <c r="G88" s="160"/>
      <c r="H88" s="160"/>
      <c r="I88" s="160"/>
      <c r="J88" s="160"/>
      <c r="K88" s="160"/>
      <c r="L88" s="160"/>
      <c r="M88" s="160"/>
      <c r="N88" s="160"/>
      <c r="O88" s="160"/>
      <c r="P88" s="160"/>
      <c r="Q88" s="160"/>
      <c r="R88" s="665"/>
      <c r="S88" s="130"/>
    </row>
    <row r="89" spans="1:19" ht="15.75" customHeight="1">
      <c r="A89" s="130"/>
      <c r="B89" s="130"/>
      <c r="C89" s="160"/>
      <c r="D89" s="160"/>
      <c r="E89" s="160"/>
      <c r="F89" s="160"/>
      <c r="G89" s="160"/>
      <c r="H89" s="160"/>
      <c r="I89" s="160"/>
      <c r="J89" s="160"/>
      <c r="K89" s="160"/>
      <c r="L89" s="160"/>
      <c r="M89" s="160"/>
      <c r="N89" s="160"/>
      <c r="O89" s="160"/>
      <c r="P89" s="160"/>
      <c r="Q89" s="160"/>
      <c r="R89" s="665"/>
      <c r="S89" s="130"/>
    </row>
    <row r="90" spans="1:19" ht="15.75" customHeight="1">
      <c r="A90" s="130"/>
      <c r="B90" s="130"/>
      <c r="C90" s="160"/>
      <c r="D90" s="160"/>
      <c r="E90" s="160"/>
      <c r="F90" s="160"/>
      <c r="G90" s="160"/>
      <c r="H90" s="160"/>
      <c r="I90" s="160"/>
      <c r="J90" s="160"/>
      <c r="K90" s="160"/>
      <c r="L90" s="160"/>
      <c r="M90" s="160"/>
      <c r="N90" s="160"/>
      <c r="O90" s="160"/>
      <c r="P90" s="160"/>
      <c r="Q90" s="160"/>
      <c r="R90" s="665"/>
      <c r="S90" s="130"/>
    </row>
    <row r="91" spans="1:19" ht="15.75" customHeight="1">
      <c r="A91" s="130"/>
      <c r="B91" s="130"/>
      <c r="C91" s="160"/>
      <c r="D91" s="160"/>
      <c r="E91" s="160"/>
      <c r="F91" s="160"/>
      <c r="G91" s="160"/>
      <c r="H91" s="160"/>
      <c r="I91" s="160"/>
      <c r="J91" s="160"/>
      <c r="K91" s="160"/>
      <c r="L91" s="160"/>
      <c r="M91" s="160"/>
      <c r="N91" s="160"/>
      <c r="O91" s="160"/>
      <c r="P91" s="160"/>
      <c r="Q91" s="160"/>
      <c r="R91" s="665"/>
      <c r="S91" s="130"/>
    </row>
    <row r="92" spans="1:19" ht="15.75" customHeight="1">
      <c r="A92" s="130"/>
      <c r="B92" s="130"/>
      <c r="C92" s="160"/>
      <c r="D92" s="160"/>
      <c r="E92" s="160"/>
      <c r="F92" s="160"/>
      <c r="G92" s="160"/>
      <c r="H92" s="160"/>
      <c r="I92" s="160"/>
      <c r="J92" s="160"/>
      <c r="K92" s="160"/>
      <c r="L92" s="160"/>
      <c r="M92" s="160"/>
      <c r="N92" s="160"/>
      <c r="O92" s="160"/>
      <c r="P92" s="160"/>
      <c r="Q92" s="160"/>
      <c r="R92" s="665"/>
      <c r="S92" s="130"/>
    </row>
    <row r="93" spans="1:19" ht="15.75" customHeight="1">
      <c r="A93" s="130"/>
      <c r="B93" s="130"/>
      <c r="C93" s="160"/>
      <c r="D93" s="160"/>
      <c r="E93" s="160"/>
      <c r="F93" s="160"/>
      <c r="G93" s="160"/>
      <c r="H93" s="160"/>
      <c r="I93" s="160"/>
      <c r="J93" s="160"/>
      <c r="K93" s="160"/>
      <c r="L93" s="160"/>
      <c r="M93" s="160"/>
      <c r="N93" s="160"/>
      <c r="O93" s="160"/>
      <c r="P93" s="160"/>
      <c r="Q93" s="160"/>
      <c r="R93" s="665"/>
      <c r="S93" s="130"/>
    </row>
    <row r="94" spans="1:19" ht="15.75" customHeight="1">
      <c r="A94" s="130"/>
      <c r="B94" s="130"/>
      <c r="C94" s="160"/>
      <c r="D94" s="160"/>
      <c r="E94" s="160"/>
      <c r="F94" s="160"/>
      <c r="G94" s="160"/>
      <c r="H94" s="160"/>
      <c r="I94" s="160"/>
      <c r="J94" s="160"/>
      <c r="K94" s="160"/>
      <c r="L94" s="160"/>
      <c r="M94" s="160"/>
      <c r="N94" s="160"/>
      <c r="O94" s="160"/>
      <c r="P94" s="160"/>
      <c r="Q94" s="160"/>
      <c r="R94" s="665"/>
      <c r="S94" s="130"/>
    </row>
    <row r="95" spans="1:19" ht="15.75" customHeight="1">
      <c r="A95" s="130"/>
      <c r="B95" s="130"/>
      <c r="C95" s="160"/>
      <c r="D95" s="160"/>
      <c r="E95" s="160"/>
      <c r="F95" s="160"/>
      <c r="G95" s="160"/>
      <c r="H95" s="160"/>
      <c r="I95" s="160"/>
      <c r="J95" s="160"/>
      <c r="K95" s="160"/>
      <c r="L95" s="160"/>
      <c r="M95" s="160"/>
      <c r="N95" s="160"/>
      <c r="O95" s="160"/>
      <c r="P95" s="160"/>
      <c r="Q95" s="160"/>
      <c r="R95" s="665"/>
      <c r="S95" s="130"/>
    </row>
    <row r="96" spans="1:19" ht="15.75" customHeight="1">
      <c r="A96" s="130"/>
      <c r="B96" s="130"/>
      <c r="C96" s="160"/>
      <c r="D96" s="160"/>
      <c r="E96" s="160"/>
      <c r="F96" s="160"/>
      <c r="G96" s="160"/>
      <c r="H96" s="160"/>
      <c r="I96" s="160"/>
      <c r="J96" s="160"/>
      <c r="K96" s="160"/>
      <c r="L96" s="160"/>
      <c r="M96" s="160"/>
      <c r="N96" s="160"/>
      <c r="O96" s="160"/>
      <c r="P96" s="160"/>
      <c r="Q96" s="160"/>
      <c r="R96" s="665"/>
      <c r="S96" s="130"/>
    </row>
    <row r="97" spans="1:19" ht="15.75" customHeight="1">
      <c r="A97" s="130"/>
      <c r="B97" s="130"/>
      <c r="C97" s="160"/>
      <c r="D97" s="160"/>
      <c r="E97" s="160"/>
      <c r="F97" s="160"/>
      <c r="G97" s="160"/>
      <c r="H97" s="160"/>
      <c r="I97" s="160"/>
      <c r="J97" s="160"/>
      <c r="K97" s="160"/>
      <c r="L97" s="160"/>
      <c r="M97" s="160"/>
      <c r="N97" s="160"/>
      <c r="O97" s="160"/>
      <c r="P97" s="160"/>
      <c r="Q97" s="160"/>
      <c r="R97" s="665"/>
      <c r="S97" s="130"/>
    </row>
    <row r="98" spans="1:19" ht="15.75" customHeight="1">
      <c r="A98" s="130"/>
      <c r="B98" s="130"/>
      <c r="C98" s="160"/>
      <c r="D98" s="160"/>
      <c r="E98" s="160"/>
      <c r="F98" s="160"/>
      <c r="G98" s="160"/>
      <c r="H98" s="160"/>
      <c r="I98" s="160"/>
      <c r="J98" s="160"/>
      <c r="K98" s="160"/>
      <c r="L98" s="160"/>
      <c r="M98" s="160"/>
      <c r="N98" s="160"/>
      <c r="O98" s="160"/>
      <c r="P98" s="160"/>
      <c r="Q98" s="160"/>
      <c r="R98" s="665"/>
      <c r="S98" s="130"/>
    </row>
    <row r="99" spans="1:19" ht="15.75" customHeight="1">
      <c r="A99" s="130"/>
      <c r="B99" s="130"/>
      <c r="C99" s="160"/>
      <c r="D99" s="160"/>
      <c r="E99" s="160"/>
      <c r="F99" s="160"/>
      <c r="G99" s="160"/>
      <c r="H99" s="160"/>
      <c r="I99" s="160"/>
      <c r="J99" s="160"/>
      <c r="K99" s="160"/>
      <c r="L99" s="160"/>
      <c r="M99" s="160"/>
      <c r="N99" s="160"/>
      <c r="O99" s="160"/>
      <c r="P99" s="160"/>
      <c r="Q99" s="160"/>
      <c r="R99" s="665"/>
      <c r="S99" s="130"/>
    </row>
    <row r="100" spans="1:19" ht="15.75" customHeight="1">
      <c r="A100" s="130"/>
      <c r="B100" s="130"/>
      <c r="C100" s="160"/>
      <c r="D100" s="160"/>
      <c r="E100" s="160"/>
      <c r="F100" s="160"/>
      <c r="G100" s="160"/>
      <c r="H100" s="160"/>
      <c r="I100" s="160"/>
      <c r="J100" s="160"/>
      <c r="K100" s="160"/>
      <c r="L100" s="160"/>
      <c r="M100" s="160"/>
      <c r="N100" s="160"/>
      <c r="O100" s="160"/>
      <c r="P100" s="160"/>
      <c r="Q100" s="160"/>
      <c r="R100" s="665"/>
      <c r="S100" s="130"/>
    </row>
    <row r="101" spans="1:19" ht="15.75" customHeight="1">
      <c r="A101" s="130"/>
      <c r="B101" s="130"/>
      <c r="C101" s="160"/>
      <c r="D101" s="160"/>
      <c r="E101" s="160"/>
      <c r="F101" s="160"/>
      <c r="G101" s="160"/>
      <c r="H101" s="160"/>
      <c r="I101" s="160"/>
      <c r="J101" s="160"/>
      <c r="K101" s="160"/>
      <c r="L101" s="160"/>
      <c r="M101" s="160"/>
      <c r="N101" s="160"/>
      <c r="O101" s="160"/>
      <c r="P101" s="160"/>
      <c r="Q101" s="160"/>
      <c r="R101" s="665"/>
      <c r="S101" s="130"/>
    </row>
    <row r="102" spans="1:19" ht="15.75" customHeight="1">
      <c r="A102" s="130"/>
      <c r="B102" s="130"/>
      <c r="C102" s="160"/>
      <c r="D102" s="160"/>
      <c r="E102" s="160"/>
      <c r="F102" s="160"/>
      <c r="G102" s="160"/>
      <c r="H102" s="160"/>
      <c r="I102" s="160"/>
      <c r="J102" s="160"/>
      <c r="K102" s="160"/>
      <c r="L102" s="160"/>
      <c r="M102" s="160"/>
      <c r="N102" s="160"/>
      <c r="O102" s="160"/>
      <c r="P102" s="160"/>
      <c r="Q102" s="160"/>
      <c r="R102" s="665"/>
      <c r="S102" s="130"/>
    </row>
    <row r="103" spans="1:19" ht="15.75" customHeight="1">
      <c r="A103" s="130"/>
      <c r="B103" s="130"/>
      <c r="C103" s="160"/>
      <c r="D103" s="160"/>
      <c r="E103" s="160"/>
      <c r="F103" s="160"/>
      <c r="G103" s="160"/>
      <c r="H103" s="160"/>
      <c r="I103" s="160"/>
      <c r="J103" s="160"/>
      <c r="K103" s="160"/>
      <c r="L103" s="160"/>
      <c r="M103" s="160"/>
      <c r="N103" s="160"/>
      <c r="O103" s="160"/>
      <c r="P103" s="160"/>
      <c r="Q103" s="160"/>
      <c r="R103" s="665"/>
      <c r="S103" s="130"/>
    </row>
    <row r="104" spans="1:19" ht="15.75" customHeight="1">
      <c r="A104" s="130"/>
      <c r="B104" s="130"/>
      <c r="C104" s="160"/>
      <c r="D104" s="160"/>
      <c r="E104" s="160"/>
      <c r="F104" s="160"/>
      <c r="G104" s="160"/>
      <c r="H104" s="160"/>
      <c r="I104" s="160"/>
      <c r="J104" s="160"/>
      <c r="K104" s="160"/>
      <c r="L104" s="160"/>
      <c r="M104" s="160"/>
      <c r="N104" s="160"/>
      <c r="O104" s="160"/>
      <c r="P104" s="160"/>
      <c r="Q104" s="160"/>
      <c r="R104" s="665"/>
      <c r="S104" s="130"/>
    </row>
    <row r="105" spans="1:19" ht="15.75" customHeight="1">
      <c r="A105" s="130"/>
      <c r="B105" s="130"/>
      <c r="C105" s="160"/>
      <c r="D105" s="160"/>
      <c r="E105" s="160"/>
      <c r="F105" s="160"/>
      <c r="G105" s="160"/>
      <c r="H105" s="160"/>
      <c r="I105" s="160"/>
      <c r="J105" s="160"/>
      <c r="K105" s="160"/>
      <c r="L105" s="160"/>
      <c r="M105" s="160"/>
      <c r="N105" s="160"/>
      <c r="O105" s="160"/>
      <c r="P105" s="160"/>
      <c r="Q105" s="160"/>
      <c r="R105" s="665"/>
      <c r="S105" s="130"/>
    </row>
    <row r="106" spans="1:19" ht="15.75" customHeight="1">
      <c r="A106" s="130"/>
      <c r="B106" s="130"/>
      <c r="C106" s="160"/>
      <c r="D106" s="160"/>
      <c r="E106" s="160"/>
      <c r="F106" s="160"/>
      <c r="G106" s="160"/>
      <c r="H106" s="160"/>
      <c r="I106" s="160"/>
      <c r="J106" s="160"/>
      <c r="K106" s="160"/>
      <c r="L106" s="160"/>
      <c r="M106" s="160"/>
      <c r="N106" s="160"/>
      <c r="O106" s="160"/>
      <c r="P106" s="160"/>
      <c r="Q106" s="160"/>
      <c r="R106" s="665"/>
      <c r="S106" s="130"/>
    </row>
    <row r="107" spans="1:19" ht="15.75" customHeight="1">
      <c r="A107" s="130"/>
      <c r="B107" s="130"/>
      <c r="C107" s="160"/>
      <c r="D107" s="160"/>
      <c r="E107" s="160"/>
      <c r="F107" s="160"/>
      <c r="G107" s="160"/>
      <c r="H107" s="160"/>
      <c r="I107" s="160"/>
      <c r="J107" s="160"/>
      <c r="K107" s="160"/>
      <c r="L107" s="160"/>
      <c r="M107" s="160"/>
      <c r="N107" s="160"/>
      <c r="O107" s="160"/>
      <c r="P107" s="160"/>
      <c r="Q107" s="160"/>
      <c r="R107" s="665"/>
      <c r="S107" s="130"/>
    </row>
    <row r="108" spans="1:19" ht="15.75" customHeight="1">
      <c r="A108" s="130"/>
      <c r="B108" s="130"/>
      <c r="C108" s="160"/>
      <c r="D108" s="160"/>
      <c r="E108" s="160"/>
      <c r="F108" s="160"/>
      <c r="G108" s="160"/>
      <c r="H108" s="160"/>
      <c r="I108" s="160"/>
      <c r="J108" s="160"/>
      <c r="K108" s="160"/>
      <c r="L108" s="160"/>
      <c r="M108" s="160"/>
      <c r="N108" s="160"/>
      <c r="O108" s="160"/>
      <c r="P108" s="160"/>
      <c r="Q108" s="160"/>
      <c r="R108" s="665"/>
      <c r="S108" s="130"/>
    </row>
    <row r="109" spans="1:19" ht="15.75" customHeight="1">
      <c r="A109" s="130"/>
      <c r="B109" s="130"/>
      <c r="C109" s="160"/>
      <c r="D109" s="160"/>
      <c r="E109" s="160"/>
      <c r="F109" s="160"/>
      <c r="G109" s="160"/>
      <c r="H109" s="160"/>
      <c r="I109" s="160"/>
      <c r="J109" s="160"/>
      <c r="K109" s="160"/>
      <c r="L109" s="160"/>
      <c r="M109" s="160"/>
      <c r="N109" s="160"/>
      <c r="O109" s="160"/>
      <c r="P109" s="160"/>
      <c r="Q109" s="160"/>
      <c r="R109" s="665"/>
      <c r="S109" s="130"/>
    </row>
    <row r="110" spans="1:19" ht="15.75" customHeight="1">
      <c r="A110" s="130"/>
      <c r="B110" s="130"/>
      <c r="C110" s="160"/>
      <c r="D110" s="160"/>
      <c r="E110" s="160"/>
      <c r="F110" s="160"/>
      <c r="G110" s="160"/>
      <c r="H110" s="160"/>
      <c r="I110" s="160"/>
      <c r="J110" s="160"/>
      <c r="K110" s="160"/>
      <c r="L110" s="160"/>
      <c r="M110" s="160"/>
      <c r="N110" s="160"/>
      <c r="O110" s="160"/>
      <c r="P110" s="160"/>
      <c r="Q110" s="160"/>
      <c r="R110" s="665"/>
      <c r="S110" s="130"/>
    </row>
    <row r="111" spans="1:19" ht="15.75" customHeight="1">
      <c r="A111" s="130"/>
      <c r="B111" s="130"/>
      <c r="C111" s="160"/>
      <c r="D111" s="160"/>
      <c r="E111" s="160"/>
      <c r="F111" s="160"/>
      <c r="G111" s="160"/>
      <c r="H111" s="160"/>
      <c r="I111" s="160"/>
      <c r="J111" s="160"/>
      <c r="K111" s="160"/>
      <c r="L111" s="160"/>
      <c r="M111" s="160"/>
      <c r="N111" s="160"/>
      <c r="O111" s="160"/>
      <c r="P111" s="160"/>
      <c r="Q111" s="160"/>
      <c r="R111" s="665"/>
      <c r="S111" s="130"/>
    </row>
    <row r="112" spans="1:19" ht="15.75" customHeight="1">
      <c r="A112" s="130"/>
      <c r="B112" s="130"/>
      <c r="C112" s="160"/>
      <c r="D112" s="160"/>
      <c r="E112" s="160"/>
      <c r="F112" s="160"/>
      <c r="G112" s="160"/>
      <c r="H112" s="160"/>
      <c r="I112" s="160"/>
      <c r="J112" s="160"/>
      <c r="K112" s="160"/>
      <c r="L112" s="160"/>
      <c r="M112" s="160"/>
      <c r="N112" s="160"/>
      <c r="O112" s="160"/>
      <c r="P112" s="160"/>
      <c r="Q112" s="160"/>
      <c r="R112" s="665"/>
      <c r="S112" s="130"/>
    </row>
    <row r="113" spans="1:19" ht="15.75" customHeight="1">
      <c r="A113" s="130"/>
      <c r="B113" s="130"/>
      <c r="C113" s="160"/>
      <c r="D113" s="160"/>
      <c r="E113" s="160"/>
      <c r="F113" s="160"/>
      <c r="G113" s="160"/>
      <c r="H113" s="160"/>
      <c r="I113" s="160"/>
      <c r="J113" s="160"/>
      <c r="K113" s="160"/>
      <c r="L113" s="160"/>
      <c r="M113" s="160"/>
      <c r="N113" s="160"/>
      <c r="O113" s="160"/>
      <c r="P113" s="160"/>
      <c r="Q113" s="160"/>
      <c r="R113" s="665"/>
      <c r="S113" s="130"/>
    </row>
    <row r="114" spans="1:19" ht="15.75" customHeight="1">
      <c r="A114" s="130"/>
      <c r="B114" s="130"/>
      <c r="C114" s="160"/>
      <c r="D114" s="160"/>
      <c r="E114" s="160"/>
      <c r="F114" s="160"/>
      <c r="G114" s="160"/>
      <c r="H114" s="160"/>
      <c r="I114" s="160"/>
      <c r="J114" s="160"/>
      <c r="K114" s="160"/>
      <c r="L114" s="160"/>
      <c r="M114" s="160"/>
      <c r="N114" s="160"/>
      <c r="O114" s="160"/>
      <c r="P114" s="160"/>
      <c r="Q114" s="160"/>
      <c r="R114" s="665"/>
      <c r="S114" s="130"/>
    </row>
    <row r="115" spans="1:19" ht="15.75" customHeight="1">
      <c r="A115" s="130"/>
      <c r="B115" s="130"/>
      <c r="C115" s="160"/>
      <c r="D115" s="160"/>
      <c r="E115" s="160"/>
      <c r="F115" s="160"/>
      <c r="G115" s="160"/>
      <c r="H115" s="160"/>
      <c r="I115" s="160"/>
      <c r="J115" s="160"/>
      <c r="K115" s="160"/>
      <c r="L115" s="160"/>
      <c r="M115" s="160"/>
      <c r="N115" s="160"/>
      <c r="O115" s="160"/>
      <c r="P115" s="160"/>
      <c r="Q115" s="160"/>
      <c r="R115" s="665"/>
      <c r="S115" s="130"/>
    </row>
    <row r="116" spans="1:19" ht="15.75" customHeight="1">
      <c r="A116" s="130"/>
      <c r="B116" s="130"/>
      <c r="C116" s="160"/>
      <c r="D116" s="160"/>
      <c r="E116" s="160"/>
      <c r="F116" s="160"/>
      <c r="G116" s="160"/>
      <c r="H116" s="160"/>
      <c r="I116" s="160"/>
      <c r="J116" s="160"/>
      <c r="K116" s="160"/>
      <c r="L116" s="160"/>
      <c r="M116" s="160"/>
      <c r="N116" s="160"/>
      <c r="O116" s="160"/>
      <c r="P116" s="160"/>
      <c r="Q116" s="160"/>
      <c r="R116" s="665"/>
      <c r="S116" s="130"/>
    </row>
    <row r="117" spans="1:19" ht="15.75" customHeight="1">
      <c r="A117" s="130"/>
      <c r="B117" s="130"/>
      <c r="C117" s="160"/>
      <c r="D117" s="160"/>
      <c r="E117" s="160"/>
      <c r="F117" s="160"/>
      <c r="G117" s="160"/>
      <c r="H117" s="160"/>
      <c r="I117" s="160"/>
      <c r="J117" s="160"/>
      <c r="K117" s="160"/>
      <c r="L117" s="160"/>
      <c r="M117" s="160"/>
      <c r="N117" s="160"/>
      <c r="O117" s="160"/>
      <c r="P117" s="160"/>
      <c r="Q117" s="160"/>
      <c r="R117" s="665"/>
      <c r="S117" s="130"/>
    </row>
    <row r="118" spans="1:19" ht="15.75" customHeight="1">
      <c r="A118" s="130"/>
      <c r="B118" s="130"/>
      <c r="C118" s="160"/>
      <c r="D118" s="160"/>
      <c r="E118" s="160"/>
      <c r="F118" s="160"/>
      <c r="G118" s="160"/>
      <c r="H118" s="160"/>
      <c r="I118" s="160"/>
      <c r="J118" s="160"/>
      <c r="K118" s="160"/>
      <c r="L118" s="160"/>
      <c r="M118" s="160"/>
      <c r="N118" s="160"/>
      <c r="O118" s="160"/>
      <c r="P118" s="160"/>
      <c r="Q118" s="160"/>
      <c r="R118" s="665"/>
      <c r="S118" s="130"/>
    </row>
    <row r="119" spans="1:19" ht="15.75" customHeight="1">
      <c r="A119" s="130"/>
      <c r="B119" s="130"/>
      <c r="C119" s="160"/>
      <c r="D119" s="160"/>
      <c r="E119" s="160"/>
      <c r="F119" s="160"/>
      <c r="G119" s="160"/>
      <c r="H119" s="160"/>
      <c r="I119" s="160"/>
      <c r="J119" s="160"/>
      <c r="K119" s="160"/>
      <c r="L119" s="160"/>
      <c r="M119" s="160"/>
      <c r="N119" s="160"/>
      <c r="O119" s="160"/>
      <c r="P119" s="160"/>
      <c r="Q119" s="160"/>
      <c r="R119" s="665"/>
      <c r="S119" s="130"/>
    </row>
    <row r="120" spans="1:19" ht="15.75" customHeight="1">
      <c r="A120" s="130"/>
      <c r="B120" s="130"/>
      <c r="C120" s="160"/>
      <c r="D120" s="160"/>
      <c r="E120" s="160"/>
      <c r="F120" s="160"/>
      <c r="G120" s="160"/>
      <c r="H120" s="160"/>
      <c r="I120" s="160"/>
      <c r="J120" s="160"/>
      <c r="K120" s="160"/>
      <c r="L120" s="160"/>
      <c r="M120" s="160"/>
      <c r="N120" s="160"/>
      <c r="O120" s="160"/>
      <c r="P120" s="160"/>
      <c r="Q120" s="160"/>
      <c r="R120" s="665"/>
      <c r="S120" s="130"/>
    </row>
    <row r="121" spans="1:19" ht="15.75" customHeight="1">
      <c r="A121" s="130"/>
      <c r="B121" s="130"/>
      <c r="C121" s="160"/>
      <c r="D121" s="160"/>
      <c r="E121" s="160"/>
      <c r="F121" s="160"/>
      <c r="G121" s="160"/>
      <c r="H121" s="160"/>
      <c r="I121" s="160"/>
      <c r="J121" s="160"/>
      <c r="K121" s="160"/>
      <c r="L121" s="160"/>
      <c r="M121" s="160"/>
      <c r="N121" s="160"/>
      <c r="O121" s="160"/>
      <c r="P121" s="160"/>
      <c r="Q121" s="160"/>
      <c r="R121" s="665"/>
      <c r="S121" s="130"/>
    </row>
    <row r="122" spans="1:19" ht="15.75" customHeight="1">
      <c r="A122" s="130"/>
      <c r="B122" s="130"/>
      <c r="C122" s="160"/>
      <c r="D122" s="160"/>
      <c r="E122" s="160"/>
      <c r="F122" s="160"/>
      <c r="G122" s="160"/>
      <c r="H122" s="160"/>
      <c r="I122" s="160"/>
      <c r="J122" s="160"/>
      <c r="K122" s="160"/>
      <c r="L122" s="160"/>
      <c r="M122" s="160"/>
      <c r="N122" s="160"/>
      <c r="O122" s="160"/>
      <c r="P122" s="160"/>
      <c r="Q122" s="160"/>
      <c r="R122" s="665"/>
      <c r="S122" s="130"/>
    </row>
    <row r="123" spans="1:19" ht="15.75" customHeight="1">
      <c r="A123" s="130"/>
      <c r="B123" s="130"/>
      <c r="C123" s="160"/>
      <c r="D123" s="160"/>
      <c r="E123" s="160"/>
      <c r="F123" s="160"/>
      <c r="G123" s="160"/>
      <c r="H123" s="160"/>
      <c r="I123" s="160"/>
      <c r="J123" s="160"/>
      <c r="K123" s="160"/>
      <c r="L123" s="160"/>
      <c r="M123" s="160"/>
      <c r="N123" s="160"/>
      <c r="O123" s="160"/>
      <c r="P123" s="160"/>
      <c r="Q123" s="160"/>
      <c r="R123" s="665"/>
      <c r="S123" s="130"/>
    </row>
    <row r="124" spans="1:19" ht="15.75" customHeight="1">
      <c r="A124" s="130"/>
      <c r="B124" s="130"/>
      <c r="C124" s="160"/>
      <c r="D124" s="160"/>
      <c r="E124" s="160"/>
      <c r="F124" s="160"/>
      <c r="G124" s="160"/>
      <c r="H124" s="160"/>
      <c r="I124" s="160"/>
      <c r="J124" s="160"/>
      <c r="K124" s="160"/>
      <c r="L124" s="160"/>
      <c r="M124" s="160"/>
      <c r="N124" s="160"/>
      <c r="O124" s="160"/>
      <c r="P124" s="160"/>
      <c r="Q124" s="160"/>
      <c r="R124" s="665"/>
      <c r="S124" s="130"/>
    </row>
    <row r="125" spans="1:19" ht="15.75" customHeight="1">
      <c r="A125" s="130"/>
      <c r="B125" s="130"/>
      <c r="C125" s="160"/>
      <c r="D125" s="160"/>
      <c r="E125" s="160"/>
      <c r="F125" s="160"/>
      <c r="G125" s="160"/>
      <c r="H125" s="160"/>
      <c r="I125" s="160"/>
      <c r="J125" s="160"/>
      <c r="K125" s="160"/>
      <c r="L125" s="160"/>
      <c r="M125" s="160"/>
      <c r="N125" s="160"/>
      <c r="O125" s="160"/>
      <c r="P125" s="160"/>
      <c r="Q125" s="160"/>
      <c r="R125" s="665"/>
      <c r="S125" s="130"/>
    </row>
    <row r="126" spans="1:19" ht="15.75" customHeight="1">
      <c r="A126" s="130"/>
      <c r="B126" s="130"/>
      <c r="C126" s="160"/>
      <c r="D126" s="160"/>
      <c r="E126" s="160"/>
      <c r="F126" s="160"/>
      <c r="G126" s="160"/>
      <c r="H126" s="160"/>
      <c r="I126" s="160"/>
      <c r="J126" s="160"/>
      <c r="K126" s="160"/>
      <c r="L126" s="160"/>
      <c r="M126" s="160"/>
      <c r="N126" s="160"/>
      <c r="O126" s="160"/>
      <c r="P126" s="160"/>
      <c r="Q126" s="160"/>
      <c r="R126" s="665"/>
      <c r="S126" s="130"/>
    </row>
    <row r="127" spans="1:19" ht="15.75" customHeight="1">
      <c r="A127" s="130"/>
      <c r="B127" s="130"/>
      <c r="C127" s="160"/>
      <c r="D127" s="160"/>
      <c r="E127" s="160"/>
      <c r="F127" s="160"/>
      <c r="G127" s="160"/>
      <c r="H127" s="160"/>
      <c r="I127" s="160"/>
      <c r="J127" s="160"/>
      <c r="K127" s="160"/>
      <c r="L127" s="160"/>
      <c r="M127" s="160"/>
      <c r="N127" s="160"/>
      <c r="O127" s="160"/>
      <c r="P127" s="160"/>
      <c r="Q127" s="160"/>
      <c r="R127" s="665"/>
      <c r="S127" s="130"/>
    </row>
    <row r="128" spans="1:19" ht="15.75" customHeight="1">
      <c r="A128" s="130"/>
      <c r="B128" s="130"/>
      <c r="C128" s="160"/>
      <c r="D128" s="160"/>
      <c r="E128" s="160"/>
      <c r="F128" s="160"/>
      <c r="G128" s="160"/>
      <c r="H128" s="160"/>
      <c r="I128" s="160"/>
      <c r="J128" s="160"/>
      <c r="K128" s="160"/>
      <c r="L128" s="160"/>
      <c r="M128" s="160"/>
      <c r="N128" s="160"/>
      <c r="O128" s="160"/>
      <c r="P128" s="160"/>
      <c r="Q128" s="160"/>
      <c r="R128" s="665"/>
      <c r="S128" s="130"/>
    </row>
    <row r="129" spans="1:19" ht="15.75" customHeight="1">
      <c r="A129" s="130"/>
      <c r="B129" s="130"/>
      <c r="C129" s="160"/>
      <c r="D129" s="160"/>
      <c r="E129" s="160"/>
      <c r="F129" s="160"/>
      <c r="G129" s="160"/>
      <c r="H129" s="160"/>
      <c r="I129" s="160"/>
      <c r="J129" s="160"/>
      <c r="K129" s="160"/>
      <c r="L129" s="160"/>
      <c r="M129" s="160"/>
      <c r="N129" s="160"/>
      <c r="O129" s="160"/>
      <c r="P129" s="160"/>
      <c r="Q129" s="160"/>
      <c r="R129" s="665"/>
      <c r="S129" s="130"/>
    </row>
    <row r="130" spans="1:19" ht="15.75" customHeight="1">
      <c r="A130" s="130"/>
      <c r="B130" s="130"/>
      <c r="C130" s="160"/>
      <c r="D130" s="160"/>
      <c r="E130" s="160"/>
      <c r="F130" s="160"/>
      <c r="G130" s="160"/>
      <c r="H130" s="160"/>
      <c r="I130" s="160"/>
      <c r="J130" s="160"/>
      <c r="K130" s="160"/>
      <c r="L130" s="160"/>
      <c r="M130" s="160"/>
      <c r="N130" s="160"/>
      <c r="O130" s="160"/>
      <c r="P130" s="160"/>
      <c r="Q130" s="160"/>
      <c r="R130" s="665"/>
      <c r="S130" s="130"/>
    </row>
    <row r="131" spans="1:19" ht="15.75" customHeight="1">
      <c r="A131" s="130"/>
      <c r="B131" s="130"/>
      <c r="C131" s="160"/>
      <c r="D131" s="160"/>
      <c r="E131" s="160"/>
      <c r="F131" s="160"/>
      <c r="G131" s="160"/>
      <c r="H131" s="160"/>
      <c r="I131" s="160"/>
      <c r="J131" s="160"/>
      <c r="K131" s="160"/>
      <c r="L131" s="160"/>
      <c r="M131" s="160"/>
      <c r="N131" s="160"/>
      <c r="O131" s="160"/>
      <c r="P131" s="160"/>
      <c r="Q131" s="160"/>
      <c r="R131" s="665"/>
      <c r="S131" s="130"/>
    </row>
    <row r="132" spans="1:19" ht="15.75" customHeight="1">
      <c r="A132" s="130"/>
      <c r="B132" s="130"/>
      <c r="C132" s="160"/>
      <c r="D132" s="160"/>
      <c r="E132" s="160"/>
      <c r="F132" s="160"/>
      <c r="G132" s="160"/>
      <c r="H132" s="160"/>
      <c r="I132" s="160"/>
      <c r="J132" s="160"/>
      <c r="K132" s="160"/>
      <c r="L132" s="160"/>
      <c r="M132" s="160"/>
      <c r="N132" s="160"/>
      <c r="O132" s="160"/>
      <c r="P132" s="160"/>
      <c r="Q132" s="160"/>
      <c r="R132" s="665"/>
      <c r="S132" s="130"/>
    </row>
    <row r="133" spans="1:19" ht="15.75" customHeight="1">
      <c r="A133" s="130"/>
      <c r="B133" s="130"/>
      <c r="C133" s="160"/>
      <c r="D133" s="160"/>
      <c r="E133" s="160"/>
      <c r="F133" s="160"/>
      <c r="G133" s="160"/>
      <c r="H133" s="160"/>
      <c r="I133" s="160"/>
      <c r="J133" s="160"/>
      <c r="K133" s="160"/>
      <c r="L133" s="160"/>
      <c r="M133" s="160"/>
      <c r="N133" s="160"/>
      <c r="O133" s="160"/>
      <c r="P133" s="160"/>
      <c r="Q133" s="160"/>
      <c r="R133" s="665"/>
      <c r="S133" s="130"/>
    </row>
    <row r="134" spans="1:19" ht="15.75" customHeight="1">
      <c r="A134" s="130"/>
      <c r="B134" s="130"/>
      <c r="C134" s="160"/>
      <c r="D134" s="160"/>
      <c r="E134" s="160"/>
      <c r="F134" s="160"/>
      <c r="G134" s="160"/>
      <c r="H134" s="160"/>
      <c r="I134" s="160"/>
      <c r="J134" s="160"/>
      <c r="K134" s="160"/>
      <c r="L134" s="160"/>
      <c r="M134" s="160"/>
      <c r="N134" s="160"/>
      <c r="O134" s="160"/>
      <c r="P134" s="160"/>
      <c r="Q134" s="160"/>
      <c r="R134" s="665"/>
      <c r="S134" s="130"/>
    </row>
    <row r="135" spans="1:19" ht="15.75" customHeight="1">
      <c r="A135" s="130"/>
      <c r="B135" s="130"/>
      <c r="C135" s="160"/>
      <c r="D135" s="160"/>
      <c r="E135" s="160"/>
      <c r="F135" s="160"/>
      <c r="G135" s="160"/>
      <c r="H135" s="160"/>
      <c r="I135" s="160"/>
      <c r="J135" s="160"/>
      <c r="K135" s="160"/>
      <c r="L135" s="160"/>
      <c r="M135" s="160"/>
      <c r="N135" s="160"/>
      <c r="O135" s="160"/>
      <c r="P135" s="160"/>
      <c r="Q135" s="160"/>
      <c r="R135" s="665"/>
      <c r="S135" s="130"/>
    </row>
    <row r="136" spans="1:19" ht="15.75" customHeight="1">
      <c r="A136" s="130"/>
      <c r="B136" s="130"/>
      <c r="C136" s="160"/>
      <c r="D136" s="160"/>
      <c r="E136" s="160"/>
      <c r="F136" s="160"/>
      <c r="G136" s="160"/>
      <c r="H136" s="160"/>
      <c r="I136" s="160"/>
      <c r="J136" s="160"/>
      <c r="K136" s="160"/>
      <c r="L136" s="160"/>
      <c r="M136" s="160"/>
      <c r="N136" s="160"/>
      <c r="O136" s="160"/>
      <c r="P136" s="160"/>
      <c r="Q136" s="160"/>
      <c r="R136" s="665"/>
      <c r="S136" s="130"/>
    </row>
    <row r="137" spans="1:19" ht="15.75" customHeight="1">
      <c r="A137" s="130"/>
      <c r="B137" s="130"/>
      <c r="C137" s="160"/>
      <c r="D137" s="160"/>
      <c r="E137" s="160"/>
      <c r="F137" s="160"/>
      <c r="G137" s="160"/>
      <c r="H137" s="160"/>
      <c r="I137" s="160"/>
      <c r="J137" s="160"/>
      <c r="K137" s="160"/>
      <c r="L137" s="160"/>
      <c r="M137" s="160"/>
      <c r="N137" s="160"/>
      <c r="O137" s="160"/>
      <c r="P137" s="160"/>
      <c r="Q137" s="160"/>
      <c r="R137" s="665"/>
      <c r="S137" s="130"/>
    </row>
    <row r="138" spans="1:19" ht="15.75" customHeight="1">
      <c r="A138" s="130"/>
      <c r="B138" s="130"/>
      <c r="C138" s="160"/>
      <c r="D138" s="160"/>
      <c r="E138" s="160"/>
      <c r="F138" s="160"/>
      <c r="G138" s="160"/>
      <c r="H138" s="160"/>
      <c r="I138" s="160"/>
      <c r="J138" s="160"/>
      <c r="K138" s="160"/>
      <c r="L138" s="160"/>
      <c r="M138" s="160"/>
      <c r="N138" s="160"/>
      <c r="O138" s="160"/>
      <c r="P138" s="160"/>
      <c r="Q138" s="160"/>
      <c r="R138" s="665"/>
      <c r="S138" s="130"/>
    </row>
    <row r="139" spans="1:19" ht="15.75" customHeight="1">
      <c r="A139" s="130"/>
      <c r="B139" s="130"/>
      <c r="C139" s="160"/>
      <c r="D139" s="160"/>
      <c r="E139" s="160"/>
      <c r="F139" s="160"/>
      <c r="G139" s="160"/>
      <c r="H139" s="160"/>
      <c r="I139" s="160"/>
      <c r="J139" s="160"/>
      <c r="K139" s="160"/>
      <c r="L139" s="160"/>
      <c r="M139" s="160"/>
      <c r="N139" s="160"/>
      <c r="O139" s="160"/>
      <c r="P139" s="160"/>
      <c r="Q139" s="160"/>
      <c r="R139" s="665"/>
      <c r="S139" s="130"/>
    </row>
    <row r="140" spans="1:19" ht="15.75" customHeight="1">
      <c r="A140" s="130"/>
      <c r="B140" s="130"/>
      <c r="C140" s="160"/>
      <c r="D140" s="160"/>
      <c r="E140" s="160"/>
      <c r="F140" s="160"/>
      <c r="G140" s="160"/>
      <c r="H140" s="160"/>
      <c r="I140" s="160"/>
      <c r="J140" s="160"/>
      <c r="K140" s="160"/>
      <c r="L140" s="160"/>
      <c r="M140" s="160"/>
      <c r="N140" s="160"/>
      <c r="O140" s="160"/>
      <c r="P140" s="160"/>
      <c r="Q140" s="160"/>
      <c r="R140" s="665"/>
      <c r="S140" s="130"/>
    </row>
    <row r="141" spans="1:19" ht="15.75" customHeight="1">
      <c r="A141" s="130"/>
      <c r="B141" s="130"/>
      <c r="C141" s="160"/>
      <c r="D141" s="160"/>
      <c r="E141" s="160"/>
      <c r="F141" s="160"/>
      <c r="G141" s="160"/>
      <c r="H141" s="160"/>
      <c r="I141" s="160"/>
      <c r="J141" s="160"/>
      <c r="K141" s="160"/>
      <c r="L141" s="160"/>
      <c r="M141" s="160"/>
      <c r="N141" s="160"/>
      <c r="O141" s="160"/>
      <c r="P141" s="160"/>
      <c r="Q141" s="160"/>
      <c r="R141" s="665"/>
      <c r="S141" s="130"/>
    </row>
    <row r="142" spans="1:19" ht="15.75" customHeight="1">
      <c r="A142" s="130"/>
      <c r="B142" s="130"/>
      <c r="C142" s="160"/>
      <c r="D142" s="160"/>
      <c r="E142" s="160"/>
      <c r="F142" s="160"/>
      <c r="G142" s="160"/>
      <c r="H142" s="160"/>
      <c r="I142" s="160"/>
      <c r="J142" s="160"/>
      <c r="K142" s="160"/>
      <c r="L142" s="160"/>
      <c r="M142" s="160"/>
      <c r="N142" s="160"/>
      <c r="O142" s="160"/>
      <c r="P142" s="160"/>
      <c r="Q142" s="160"/>
      <c r="R142" s="665"/>
      <c r="S142" s="130"/>
    </row>
    <row r="143" spans="1:19" ht="15.75" customHeight="1">
      <c r="A143" s="130"/>
      <c r="B143" s="130"/>
      <c r="C143" s="160"/>
      <c r="D143" s="160"/>
      <c r="E143" s="160"/>
      <c r="F143" s="160"/>
      <c r="G143" s="160"/>
      <c r="H143" s="160"/>
      <c r="I143" s="160"/>
      <c r="J143" s="160"/>
      <c r="K143" s="160"/>
      <c r="L143" s="160"/>
      <c r="M143" s="160"/>
      <c r="N143" s="160"/>
      <c r="O143" s="160"/>
      <c r="P143" s="160"/>
      <c r="Q143" s="160"/>
      <c r="R143" s="665"/>
      <c r="S143" s="130"/>
    </row>
    <row r="144" spans="1:19" ht="15.75" customHeight="1">
      <c r="A144" s="130"/>
      <c r="B144" s="130"/>
      <c r="C144" s="160"/>
      <c r="D144" s="160"/>
      <c r="E144" s="160"/>
      <c r="F144" s="160"/>
      <c r="G144" s="160"/>
      <c r="H144" s="160"/>
      <c r="I144" s="160"/>
      <c r="J144" s="160"/>
      <c r="K144" s="160"/>
      <c r="L144" s="160"/>
      <c r="M144" s="160"/>
      <c r="N144" s="160"/>
      <c r="O144" s="160"/>
      <c r="P144" s="160"/>
      <c r="Q144" s="160"/>
      <c r="R144" s="665"/>
      <c r="S144" s="130"/>
    </row>
    <row r="145" spans="1:19" ht="15.75" customHeight="1">
      <c r="A145" s="130"/>
      <c r="B145" s="130"/>
      <c r="C145" s="160"/>
      <c r="D145" s="160"/>
      <c r="E145" s="160"/>
      <c r="F145" s="160"/>
      <c r="G145" s="160"/>
      <c r="H145" s="160"/>
      <c r="I145" s="160"/>
      <c r="J145" s="160"/>
      <c r="K145" s="160"/>
      <c r="L145" s="160"/>
      <c r="M145" s="160"/>
      <c r="N145" s="160"/>
      <c r="O145" s="160"/>
      <c r="P145" s="160"/>
      <c r="Q145" s="160"/>
      <c r="R145" s="665"/>
      <c r="S145" s="130"/>
    </row>
    <row r="146" spans="1:19" ht="15.75" customHeight="1">
      <c r="A146" s="130"/>
      <c r="B146" s="130"/>
      <c r="C146" s="160"/>
      <c r="D146" s="160"/>
      <c r="E146" s="160"/>
      <c r="F146" s="160"/>
      <c r="G146" s="160"/>
      <c r="H146" s="160"/>
      <c r="I146" s="160"/>
      <c r="J146" s="160"/>
      <c r="K146" s="160"/>
      <c r="L146" s="160"/>
      <c r="M146" s="160"/>
      <c r="N146" s="160"/>
      <c r="O146" s="160"/>
      <c r="P146" s="160"/>
      <c r="Q146" s="160"/>
      <c r="R146" s="665"/>
      <c r="S146" s="130"/>
    </row>
    <row r="147" spans="1:19" ht="15.75" customHeight="1">
      <c r="A147" s="130"/>
      <c r="B147" s="130"/>
      <c r="C147" s="160"/>
      <c r="D147" s="160"/>
      <c r="E147" s="160"/>
      <c r="F147" s="160"/>
      <c r="G147" s="160"/>
      <c r="H147" s="160"/>
      <c r="I147" s="160"/>
      <c r="J147" s="160"/>
      <c r="K147" s="160"/>
      <c r="L147" s="160"/>
      <c r="M147" s="160"/>
      <c r="N147" s="160"/>
      <c r="O147" s="160"/>
      <c r="P147" s="160"/>
      <c r="Q147" s="160"/>
      <c r="R147" s="665"/>
      <c r="S147" s="130"/>
    </row>
    <row r="148" spans="1:19" ht="15.75" customHeight="1">
      <c r="A148" s="130"/>
      <c r="B148" s="130"/>
      <c r="C148" s="160"/>
      <c r="D148" s="160"/>
      <c r="E148" s="160"/>
      <c r="F148" s="160"/>
      <c r="G148" s="160"/>
      <c r="H148" s="160"/>
      <c r="I148" s="160"/>
      <c r="J148" s="160"/>
      <c r="K148" s="160"/>
      <c r="L148" s="160"/>
      <c r="M148" s="160"/>
      <c r="N148" s="160"/>
      <c r="O148" s="160"/>
      <c r="P148" s="160"/>
      <c r="Q148" s="160"/>
      <c r="R148" s="665"/>
      <c r="S148" s="130"/>
    </row>
    <row r="149" spans="1:19" ht="15.75" customHeight="1">
      <c r="A149" s="130"/>
      <c r="B149" s="130"/>
      <c r="C149" s="160"/>
      <c r="D149" s="160"/>
      <c r="E149" s="160"/>
      <c r="F149" s="160"/>
      <c r="G149" s="160"/>
      <c r="H149" s="160"/>
      <c r="I149" s="160"/>
      <c r="J149" s="160"/>
      <c r="K149" s="160"/>
      <c r="L149" s="160"/>
      <c r="M149" s="160"/>
      <c r="N149" s="160"/>
      <c r="O149" s="160"/>
      <c r="P149" s="160"/>
      <c r="Q149" s="160"/>
      <c r="R149" s="665"/>
      <c r="S149" s="130"/>
    </row>
    <row r="150" spans="1:19" ht="15.75" customHeight="1">
      <c r="A150" s="130"/>
      <c r="B150" s="130"/>
      <c r="C150" s="160"/>
      <c r="D150" s="160"/>
      <c r="E150" s="160"/>
      <c r="F150" s="160"/>
      <c r="G150" s="160"/>
      <c r="H150" s="160"/>
      <c r="I150" s="160"/>
      <c r="J150" s="160"/>
      <c r="K150" s="160"/>
      <c r="L150" s="160"/>
      <c r="M150" s="160"/>
      <c r="N150" s="160"/>
      <c r="O150" s="160"/>
      <c r="P150" s="160"/>
      <c r="Q150" s="160"/>
      <c r="R150" s="665"/>
      <c r="S150" s="130"/>
    </row>
    <row r="151" spans="1:19" ht="15.75" customHeight="1">
      <c r="A151" s="130"/>
      <c r="B151" s="130"/>
      <c r="C151" s="160"/>
      <c r="D151" s="160"/>
      <c r="E151" s="160"/>
      <c r="F151" s="160"/>
      <c r="G151" s="160"/>
      <c r="H151" s="160"/>
      <c r="I151" s="160"/>
      <c r="J151" s="160"/>
      <c r="K151" s="160"/>
      <c r="L151" s="160"/>
      <c r="M151" s="160"/>
      <c r="N151" s="160"/>
      <c r="O151" s="160"/>
      <c r="P151" s="160"/>
      <c r="Q151" s="160"/>
      <c r="R151" s="665"/>
      <c r="S151" s="130"/>
    </row>
    <row r="152" spans="1:19" ht="15.75" customHeight="1">
      <c r="A152" s="130"/>
      <c r="B152" s="130"/>
      <c r="C152" s="160"/>
      <c r="D152" s="160"/>
      <c r="E152" s="160"/>
      <c r="F152" s="160"/>
      <c r="G152" s="160"/>
      <c r="H152" s="160"/>
      <c r="I152" s="160"/>
      <c r="J152" s="160"/>
      <c r="K152" s="160"/>
      <c r="L152" s="160"/>
      <c r="M152" s="160"/>
      <c r="N152" s="160"/>
      <c r="O152" s="160"/>
      <c r="P152" s="160"/>
      <c r="Q152" s="160"/>
      <c r="R152" s="665"/>
      <c r="S152" s="130"/>
    </row>
    <row r="153" spans="1:19" ht="15.75" customHeight="1">
      <c r="A153" s="130"/>
      <c r="B153" s="130"/>
      <c r="C153" s="160"/>
      <c r="D153" s="160"/>
      <c r="E153" s="160"/>
      <c r="F153" s="160"/>
      <c r="G153" s="160"/>
      <c r="H153" s="160"/>
      <c r="I153" s="160"/>
      <c r="J153" s="160"/>
      <c r="K153" s="160"/>
      <c r="L153" s="160"/>
      <c r="M153" s="160"/>
      <c r="N153" s="160"/>
      <c r="O153" s="160"/>
      <c r="P153" s="160"/>
      <c r="Q153" s="160"/>
      <c r="R153" s="665"/>
      <c r="S153" s="130"/>
    </row>
    <row r="154" spans="1:19" ht="15.75" customHeight="1">
      <c r="A154" s="130"/>
      <c r="B154" s="130"/>
      <c r="C154" s="160"/>
      <c r="D154" s="160"/>
      <c r="E154" s="160"/>
      <c r="F154" s="160"/>
      <c r="G154" s="160"/>
      <c r="H154" s="160"/>
      <c r="I154" s="160"/>
      <c r="J154" s="160"/>
      <c r="K154" s="160"/>
      <c r="L154" s="160"/>
      <c r="M154" s="160"/>
      <c r="N154" s="160"/>
      <c r="O154" s="160"/>
      <c r="P154" s="160"/>
      <c r="Q154" s="160"/>
      <c r="R154" s="665"/>
      <c r="S154" s="130"/>
    </row>
    <row r="155" spans="1:19" ht="15.75" customHeight="1">
      <c r="A155" s="130"/>
      <c r="B155" s="130"/>
      <c r="C155" s="160"/>
      <c r="D155" s="160"/>
      <c r="E155" s="160"/>
      <c r="F155" s="160"/>
      <c r="G155" s="160"/>
      <c r="H155" s="160"/>
      <c r="I155" s="160"/>
      <c r="J155" s="160"/>
      <c r="K155" s="160"/>
      <c r="L155" s="160"/>
      <c r="M155" s="160"/>
      <c r="N155" s="160"/>
      <c r="O155" s="160"/>
      <c r="P155" s="160"/>
      <c r="Q155" s="160"/>
      <c r="R155" s="665"/>
      <c r="S155" s="130"/>
    </row>
    <row r="156" spans="1:19" ht="15.75" customHeight="1">
      <c r="A156" s="130"/>
      <c r="B156" s="130"/>
      <c r="C156" s="160"/>
      <c r="D156" s="160"/>
      <c r="E156" s="160"/>
      <c r="F156" s="160"/>
      <c r="G156" s="160"/>
      <c r="H156" s="160"/>
      <c r="I156" s="160"/>
      <c r="J156" s="160"/>
      <c r="K156" s="160"/>
      <c r="L156" s="160"/>
      <c r="M156" s="160"/>
      <c r="N156" s="160"/>
      <c r="O156" s="160"/>
      <c r="P156" s="160"/>
      <c r="Q156" s="160"/>
      <c r="R156" s="665"/>
      <c r="S156" s="130"/>
    </row>
    <row r="157" spans="1:19" ht="15.75" customHeight="1">
      <c r="A157" s="130"/>
      <c r="B157" s="130"/>
      <c r="C157" s="160"/>
      <c r="D157" s="160"/>
      <c r="E157" s="160"/>
      <c r="F157" s="160"/>
      <c r="G157" s="160"/>
      <c r="H157" s="160"/>
      <c r="I157" s="160"/>
      <c r="J157" s="160"/>
      <c r="K157" s="160"/>
      <c r="L157" s="160"/>
      <c r="M157" s="160"/>
      <c r="N157" s="160"/>
      <c r="O157" s="160"/>
      <c r="P157" s="160"/>
      <c r="Q157" s="160"/>
      <c r="R157" s="665"/>
      <c r="S157" s="130"/>
    </row>
    <row r="158" spans="1:19" ht="15.75" customHeight="1">
      <c r="A158" s="130"/>
      <c r="B158" s="130"/>
      <c r="C158" s="160"/>
      <c r="D158" s="160"/>
      <c r="E158" s="160"/>
      <c r="F158" s="160"/>
      <c r="G158" s="160"/>
      <c r="H158" s="160"/>
      <c r="I158" s="160"/>
      <c r="J158" s="160"/>
      <c r="K158" s="160"/>
      <c r="L158" s="160"/>
      <c r="M158" s="160"/>
      <c r="N158" s="160"/>
      <c r="O158" s="160"/>
      <c r="P158" s="160"/>
      <c r="Q158" s="160"/>
      <c r="R158" s="665"/>
      <c r="S158" s="130"/>
    </row>
    <row r="159" spans="1:19" ht="15.75" customHeight="1">
      <c r="A159" s="130"/>
      <c r="B159" s="130"/>
      <c r="C159" s="160"/>
      <c r="D159" s="160"/>
      <c r="E159" s="160"/>
      <c r="F159" s="160"/>
      <c r="G159" s="160"/>
      <c r="H159" s="160"/>
      <c r="I159" s="160"/>
      <c r="J159" s="160"/>
      <c r="K159" s="160"/>
      <c r="L159" s="160"/>
      <c r="M159" s="160"/>
      <c r="N159" s="160"/>
      <c r="O159" s="160"/>
      <c r="P159" s="160"/>
      <c r="Q159" s="160"/>
      <c r="R159" s="665"/>
      <c r="S159" s="130"/>
    </row>
    <row r="160" spans="1:19" ht="15.75" customHeight="1">
      <c r="A160" s="130"/>
      <c r="B160" s="130"/>
      <c r="C160" s="160"/>
      <c r="D160" s="160"/>
      <c r="E160" s="160"/>
      <c r="F160" s="160"/>
      <c r="G160" s="160"/>
      <c r="H160" s="160"/>
      <c r="I160" s="160"/>
      <c r="J160" s="160"/>
      <c r="K160" s="160"/>
      <c r="L160" s="160"/>
      <c r="M160" s="160"/>
      <c r="N160" s="160"/>
      <c r="O160" s="160"/>
      <c r="P160" s="160"/>
      <c r="Q160" s="160"/>
      <c r="R160" s="665"/>
      <c r="S160" s="130"/>
    </row>
    <row r="161" spans="1:19" ht="15.75" customHeight="1">
      <c r="A161" s="130"/>
      <c r="B161" s="130"/>
      <c r="C161" s="160"/>
      <c r="D161" s="160"/>
      <c r="E161" s="160"/>
      <c r="F161" s="160"/>
      <c r="G161" s="160"/>
      <c r="H161" s="160"/>
      <c r="I161" s="160"/>
      <c r="J161" s="160"/>
      <c r="K161" s="160"/>
      <c r="L161" s="160"/>
      <c r="M161" s="160"/>
      <c r="N161" s="160"/>
      <c r="O161" s="160"/>
      <c r="P161" s="160"/>
      <c r="Q161" s="160"/>
      <c r="R161" s="665"/>
      <c r="S161" s="130"/>
    </row>
    <row r="162" spans="1:19" ht="15.75" customHeight="1">
      <c r="A162" s="130"/>
      <c r="B162" s="130"/>
      <c r="C162" s="160"/>
      <c r="D162" s="160"/>
      <c r="E162" s="160"/>
      <c r="F162" s="160"/>
      <c r="G162" s="160"/>
      <c r="H162" s="160"/>
      <c r="I162" s="160"/>
      <c r="J162" s="160"/>
      <c r="K162" s="160"/>
      <c r="L162" s="160"/>
      <c r="M162" s="160"/>
      <c r="N162" s="160"/>
      <c r="O162" s="160"/>
      <c r="P162" s="160"/>
      <c r="Q162" s="160"/>
      <c r="R162" s="665"/>
      <c r="S162" s="130"/>
    </row>
    <row r="163" spans="1:19" ht="15.75" customHeight="1">
      <c r="A163" s="130"/>
      <c r="B163" s="130"/>
      <c r="C163" s="160"/>
      <c r="D163" s="160"/>
      <c r="E163" s="160"/>
      <c r="F163" s="160"/>
      <c r="G163" s="160"/>
      <c r="H163" s="160"/>
      <c r="I163" s="160"/>
      <c r="J163" s="160"/>
      <c r="K163" s="160"/>
      <c r="L163" s="160"/>
      <c r="M163" s="160"/>
      <c r="N163" s="160"/>
      <c r="O163" s="160"/>
      <c r="P163" s="160"/>
      <c r="Q163" s="160"/>
      <c r="R163" s="665"/>
      <c r="S163" s="130"/>
    </row>
    <row r="164" spans="1:19" ht="15.75" customHeight="1">
      <c r="A164" s="130"/>
      <c r="B164" s="130"/>
      <c r="C164" s="160"/>
      <c r="D164" s="160"/>
      <c r="E164" s="160"/>
      <c r="F164" s="160"/>
      <c r="G164" s="160"/>
      <c r="H164" s="160"/>
      <c r="I164" s="160"/>
      <c r="J164" s="160"/>
      <c r="K164" s="160"/>
      <c r="L164" s="160"/>
      <c r="M164" s="160"/>
      <c r="N164" s="160"/>
      <c r="O164" s="160"/>
      <c r="P164" s="160"/>
      <c r="Q164" s="160"/>
      <c r="R164" s="665"/>
      <c r="S164" s="130"/>
    </row>
    <row r="165" spans="1:19" ht="15.75" customHeight="1">
      <c r="A165" s="130"/>
      <c r="B165" s="130"/>
      <c r="C165" s="160"/>
      <c r="D165" s="160"/>
      <c r="E165" s="160"/>
      <c r="F165" s="160"/>
      <c r="G165" s="160"/>
      <c r="H165" s="160"/>
      <c r="I165" s="160"/>
      <c r="J165" s="160"/>
      <c r="K165" s="160"/>
      <c r="L165" s="160"/>
      <c r="M165" s="160"/>
      <c r="N165" s="160"/>
      <c r="O165" s="160"/>
      <c r="P165" s="160"/>
      <c r="Q165" s="160"/>
      <c r="R165" s="665"/>
      <c r="S165" s="130"/>
    </row>
    <row r="166" spans="1:19" ht="15.75" customHeight="1">
      <c r="A166" s="130"/>
      <c r="B166" s="130"/>
      <c r="C166" s="160"/>
      <c r="D166" s="160"/>
      <c r="E166" s="160"/>
      <c r="F166" s="160"/>
      <c r="G166" s="160"/>
      <c r="H166" s="160"/>
      <c r="I166" s="160"/>
      <c r="J166" s="160"/>
      <c r="K166" s="160"/>
      <c r="L166" s="160"/>
      <c r="M166" s="160"/>
      <c r="N166" s="160"/>
      <c r="O166" s="160"/>
      <c r="P166" s="160"/>
      <c r="Q166" s="160"/>
      <c r="R166" s="665"/>
      <c r="S166" s="130"/>
    </row>
    <row r="167" spans="1:19" ht="15.75" customHeight="1">
      <c r="A167" s="130"/>
      <c r="B167" s="130"/>
      <c r="C167" s="160"/>
      <c r="D167" s="160"/>
      <c r="E167" s="160"/>
      <c r="F167" s="160"/>
      <c r="G167" s="160"/>
      <c r="H167" s="160"/>
      <c r="I167" s="160"/>
      <c r="J167" s="160"/>
      <c r="K167" s="160"/>
      <c r="L167" s="160"/>
      <c r="M167" s="160"/>
      <c r="N167" s="160"/>
      <c r="O167" s="160"/>
      <c r="P167" s="160"/>
      <c r="Q167" s="160"/>
      <c r="R167" s="665"/>
      <c r="S167" s="130"/>
    </row>
    <row r="168" spans="1:19" ht="15.75" customHeight="1">
      <c r="A168" s="130"/>
      <c r="B168" s="130"/>
      <c r="C168" s="160"/>
      <c r="D168" s="160"/>
      <c r="E168" s="160"/>
      <c r="F168" s="160"/>
      <c r="G168" s="160"/>
      <c r="H168" s="160"/>
      <c r="I168" s="160"/>
      <c r="J168" s="160"/>
      <c r="K168" s="160"/>
      <c r="L168" s="160"/>
      <c r="M168" s="160"/>
      <c r="N168" s="160"/>
      <c r="O168" s="160"/>
      <c r="P168" s="160"/>
      <c r="Q168" s="160"/>
      <c r="R168" s="665"/>
      <c r="S168" s="130"/>
    </row>
    <row r="169" spans="1:19" ht="15.75" customHeight="1">
      <c r="A169" s="130"/>
      <c r="B169" s="130"/>
      <c r="C169" s="160"/>
      <c r="D169" s="160"/>
      <c r="E169" s="160"/>
      <c r="F169" s="160"/>
      <c r="G169" s="160"/>
      <c r="H169" s="160"/>
      <c r="I169" s="160"/>
      <c r="J169" s="160"/>
      <c r="K169" s="160"/>
      <c r="L169" s="160"/>
      <c r="M169" s="160"/>
      <c r="N169" s="160"/>
      <c r="O169" s="160"/>
      <c r="P169" s="160"/>
      <c r="Q169" s="160"/>
      <c r="R169" s="665"/>
      <c r="S169" s="130"/>
    </row>
    <row r="170" spans="1:19" ht="15.75" customHeight="1">
      <c r="A170" s="130"/>
      <c r="B170" s="130"/>
      <c r="C170" s="160"/>
      <c r="D170" s="160"/>
      <c r="E170" s="160"/>
      <c r="F170" s="160"/>
      <c r="G170" s="160"/>
      <c r="H170" s="160"/>
      <c r="I170" s="160"/>
      <c r="J170" s="160"/>
      <c r="K170" s="160"/>
      <c r="L170" s="160"/>
      <c r="M170" s="160"/>
      <c r="N170" s="160"/>
      <c r="O170" s="160"/>
      <c r="P170" s="160"/>
      <c r="Q170" s="160"/>
      <c r="R170" s="665"/>
      <c r="S170" s="130"/>
    </row>
    <row r="171" spans="1:19" ht="15.75" customHeight="1">
      <c r="A171" s="130"/>
      <c r="B171" s="130"/>
      <c r="C171" s="160"/>
      <c r="D171" s="160"/>
      <c r="E171" s="160"/>
      <c r="F171" s="160"/>
      <c r="G171" s="160"/>
      <c r="H171" s="160"/>
      <c r="I171" s="160"/>
      <c r="J171" s="160"/>
      <c r="K171" s="160"/>
      <c r="L171" s="160"/>
      <c r="M171" s="160"/>
      <c r="N171" s="160"/>
      <c r="O171" s="160"/>
      <c r="P171" s="160"/>
      <c r="Q171" s="160"/>
      <c r="R171" s="665"/>
      <c r="S171" s="130"/>
    </row>
    <row r="172" spans="1:19" ht="15.75" customHeight="1">
      <c r="A172" s="130"/>
      <c r="B172" s="130"/>
      <c r="C172" s="160"/>
      <c r="D172" s="160"/>
      <c r="E172" s="160"/>
      <c r="F172" s="160"/>
      <c r="G172" s="160"/>
      <c r="H172" s="160"/>
      <c r="I172" s="160"/>
      <c r="J172" s="160"/>
      <c r="K172" s="160"/>
      <c r="L172" s="160"/>
      <c r="M172" s="160"/>
      <c r="N172" s="160"/>
      <c r="O172" s="160"/>
      <c r="P172" s="160"/>
      <c r="Q172" s="160"/>
      <c r="R172" s="665"/>
      <c r="S172" s="130"/>
    </row>
    <row r="173" spans="1:19" ht="15.75" customHeight="1">
      <c r="A173" s="130"/>
      <c r="B173" s="130"/>
      <c r="C173" s="160"/>
      <c r="D173" s="160"/>
      <c r="E173" s="160"/>
      <c r="F173" s="160"/>
      <c r="G173" s="160"/>
      <c r="H173" s="160"/>
      <c r="I173" s="160"/>
      <c r="J173" s="160"/>
      <c r="K173" s="160"/>
      <c r="L173" s="160"/>
      <c r="M173" s="160"/>
      <c r="N173" s="160"/>
      <c r="O173" s="160"/>
      <c r="P173" s="160"/>
      <c r="Q173" s="160"/>
      <c r="R173" s="665"/>
      <c r="S173" s="130"/>
    </row>
    <row r="174" spans="1:19" ht="15.75" customHeight="1">
      <c r="A174" s="130"/>
      <c r="B174" s="130"/>
      <c r="C174" s="160"/>
      <c r="D174" s="160"/>
      <c r="E174" s="160"/>
      <c r="F174" s="160"/>
      <c r="G174" s="160"/>
      <c r="H174" s="160"/>
      <c r="I174" s="160"/>
      <c r="J174" s="160"/>
      <c r="K174" s="160"/>
      <c r="L174" s="160"/>
      <c r="M174" s="160"/>
      <c r="N174" s="160"/>
      <c r="O174" s="160"/>
      <c r="P174" s="160"/>
      <c r="Q174" s="160"/>
      <c r="R174" s="665"/>
      <c r="S174" s="130"/>
    </row>
    <row r="175" spans="1:19" ht="15.75" customHeight="1">
      <c r="A175" s="130"/>
      <c r="B175" s="130"/>
      <c r="C175" s="160"/>
      <c r="D175" s="160"/>
      <c r="E175" s="160"/>
      <c r="F175" s="160"/>
      <c r="G175" s="160"/>
      <c r="H175" s="160"/>
      <c r="I175" s="160"/>
      <c r="J175" s="160"/>
      <c r="K175" s="160"/>
      <c r="L175" s="160"/>
      <c r="M175" s="160"/>
      <c r="N175" s="160"/>
      <c r="O175" s="160"/>
      <c r="P175" s="160"/>
      <c r="Q175" s="160"/>
      <c r="R175" s="665"/>
      <c r="S175" s="130"/>
    </row>
    <row r="176" spans="1:19" ht="15.75" customHeight="1">
      <c r="A176" s="130"/>
      <c r="B176" s="130"/>
      <c r="C176" s="160"/>
      <c r="D176" s="160"/>
      <c r="E176" s="160"/>
      <c r="F176" s="160"/>
      <c r="G176" s="160"/>
      <c r="H176" s="160"/>
      <c r="I176" s="160"/>
      <c r="J176" s="160"/>
      <c r="K176" s="160"/>
      <c r="L176" s="160"/>
      <c r="M176" s="160"/>
      <c r="N176" s="160"/>
      <c r="O176" s="160"/>
      <c r="P176" s="160"/>
      <c r="Q176" s="160"/>
      <c r="R176" s="665"/>
      <c r="S176" s="130"/>
    </row>
    <row r="177" spans="1:19" ht="15.75" customHeight="1">
      <c r="A177" s="130"/>
      <c r="B177" s="130"/>
      <c r="C177" s="160"/>
      <c r="D177" s="160"/>
      <c r="E177" s="160"/>
      <c r="F177" s="160"/>
      <c r="G177" s="160"/>
      <c r="H177" s="160"/>
      <c r="I177" s="160"/>
      <c r="J177" s="160"/>
      <c r="K177" s="160"/>
      <c r="L177" s="160"/>
      <c r="M177" s="160"/>
      <c r="N177" s="160"/>
      <c r="O177" s="160"/>
      <c r="P177" s="160"/>
      <c r="Q177" s="160"/>
      <c r="R177" s="665"/>
      <c r="S177" s="130"/>
    </row>
    <row r="178" spans="1:19" ht="15.75" customHeight="1">
      <c r="A178" s="130"/>
      <c r="B178" s="130"/>
      <c r="C178" s="160"/>
      <c r="D178" s="160"/>
      <c r="E178" s="160"/>
      <c r="F178" s="160"/>
      <c r="G178" s="160"/>
      <c r="H178" s="160"/>
      <c r="I178" s="160"/>
      <c r="J178" s="160"/>
      <c r="K178" s="160"/>
      <c r="L178" s="160"/>
      <c r="M178" s="160"/>
      <c r="N178" s="160"/>
      <c r="O178" s="160"/>
      <c r="P178" s="160"/>
      <c r="Q178" s="160"/>
      <c r="R178" s="665"/>
      <c r="S178" s="130"/>
    </row>
    <row r="179" spans="1:19" ht="15.75" customHeight="1">
      <c r="A179" s="130"/>
      <c r="B179" s="130"/>
      <c r="C179" s="160"/>
      <c r="D179" s="160"/>
      <c r="E179" s="160"/>
      <c r="F179" s="160"/>
      <c r="G179" s="160"/>
      <c r="H179" s="160"/>
      <c r="I179" s="160"/>
      <c r="J179" s="160"/>
      <c r="K179" s="160"/>
      <c r="L179" s="160"/>
      <c r="M179" s="160"/>
      <c r="N179" s="160"/>
      <c r="O179" s="160"/>
      <c r="P179" s="160"/>
      <c r="Q179" s="160"/>
      <c r="R179" s="665"/>
      <c r="S179" s="130"/>
    </row>
    <row r="180" spans="1:19" ht="15.75" customHeight="1">
      <c r="A180" s="130"/>
      <c r="B180" s="130"/>
      <c r="C180" s="160"/>
      <c r="D180" s="160"/>
      <c r="E180" s="160"/>
      <c r="F180" s="160"/>
      <c r="G180" s="160"/>
      <c r="H180" s="160"/>
      <c r="I180" s="160"/>
      <c r="J180" s="160"/>
      <c r="K180" s="160"/>
      <c r="L180" s="160"/>
      <c r="M180" s="160"/>
      <c r="N180" s="160"/>
      <c r="O180" s="160"/>
      <c r="P180" s="160"/>
      <c r="Q180" s="160"/>
      <c r="R180" s="665"/>
      <c r="S180" s="130"/>
    </row>
    <row r="181" spans="1:19" ht="15.75" customHeight="1">
      <c r="A181" s="130"/>
      <c r="B181" s="130"/>
      <c r="C181" s="160"/>
      <c r="D181" s="160"/>
      <c r="E181" s="160"/>
      <c r="F181" s="160"/>
      <c r="G181" s="160"/>
      <c r="H181" s="160"/>
      <c r="I181" s="160"/>
      <c r="J181" s="160"/>
      <c r="K181" s="160"/>
      <c r="L181" s="160"/>
      <c r="M181" s="160"/>
      <c r="N181" s="160"/>
      <c r="O181" s="160"/>
      <c r="P181" s="160"/>
      <c r="Q181" s="160"/>
      <c r="R181" s="665"/>
      <c r="S181" s="130"/>
    </row>
    <row r="182" spans="1:19" ht="15.75" customHeight="1">
      <c r="A182" s="130"/>
      <c r="B182" s="130"/>
      <c r="C182" s="160"/>
      <c r="D182" s="160"/>
      <c r="E182" s="160"/>
      <c r="F182" s="160"/>
      <c r="G182" s="160"/>
      <c r="H182" s="160"/>
      <c r="I182" s="160"/>
      <c r="J182" s="160"/>
      <c r="K182" s="160"/>
      <c r="L182" s="160"/>
      <c r="M182" s="160"/>
      <c r="N182" s="160"/>
      <c r="O182" s="160"/>
      <c r="P182" s="160"/>
      <c r="Q182" s="160"/>
      <c r="R182" s="665"/>
      <c r="S182" s="130"/>
    </row>
    <row r="183" spans="1:19" ht="15.75" customHeight="1">
      <c r="A183" s="130"/>
      <c r="B183" s="130"/>
      <c r="C183" s="160"/>
      <c r="D183" s="160"/>
      <c r="E183" s="160"/>
      <c r="F183" s="160"/>
      <c r="G183" s="160"/>
      <c r="H183" s="160"/>
      <c r="I183" s="160"/>
      <c r="J183" s="160"/>
      <c r="K183" s="160"/>
      <c r="L183" s="160"/>
      <c r="M183" s="160"/>
      <c r="N183" s="160"/>
      <c r="O183" s="160"/>
      <c r="P183" s="160"/>
      <c r="Q183" s="160"/>
      <c r="R183" s="665"/>
      <c r="S183" s="130"/>
    </row>
    <row r="184" spans="1:19" ht="15.75" customHeight="1">
      <c r="A184" s="130"/>
      <c r="B184" s="130"/>
      <c r="C184" s="160"/>
      <c r="D184" s="160"/>
      <c r="E184" s="160"/>
      <c r="F184" s="160"/>
      <c r="G184" s="160"/>
      <c r="H184" s="160"/>
      <c r="I184" s="160"/>
      <c r="J184" s="160"/>
      <c r="K184" s="160"/>
      <c r="L184" s="160"/>
      <c r="M184" s="160"/>
      <c r="N184" s="160"/>
      <c r="O184" s="160"/>
      <c r="P184" s="160"/>
      <c r="Q184" s="160"/>
      <c r="R184" s="665"/>
      <c r="S184" s="130"/>
    </row>
    <row r="185" spans="1:19" ht="15.75" customHeight="1">
      <c r="A185" s="130"/>
      <c r="B185" s="130"/>
      <c r="C185" s="160"/>
      <c r="D185" s="160"/>
      <c r="E185" s="160"/>
      <c r="F185" s="160"/>
      <c r="G185" s="160"/>
      <c r="H185" s="160"/>
      <c r="I185" s="160"/>
      <c r="J185" s="160"/>
      <c r="K185" s="160"/>
      <c r="L185" s="160"/>
      <c r="M185" s="160"/>
      <c r="N185" s="160"/>
      <c r="O185" s="160"/>
      <c r="P185" s="160"/>
      <c r="Q185" s="160"/>
      <c r="R185" s="665"/>
      <c r="S185" s="130"/>
    </row>
    <row r="186" spans="1:19" ht="15.75" customHeight="1">
      <c r="A186" s="130"/>
      <c r="B186" s="130"/>
      <c r="C186" s="160"/>
      <c r="D186" s="160"/>
      <c r="E186" s="160"/>
      <c r="F186" s="160"/>
      <c r="G186" s="160"/>
      <c r="H186" s="160"/>
      <c r="I186" s="160"/>
      <c r="J186" s="160"/>
      <c r="K186" s="160"/>
      <c r="L186" s="160"/>
      <c r="M186" s="160"/>
      <c r="N186" s="160"/>
      <c r="O186" s="160"/>
      <c r="P186" s="160"/>
      <c r="Q186" s="160"/>
      <c r="R186" s="665"/>
      <c r="S186" s="130"/>
    </row>
    <row r="187" spans="1:19" ht="15.75" customHeight="1">
      <c r="A187" s="130"/>
      <c r="B187" s="130"/>
      <c r="C187" s="160"/>
      <c r="D187" s="160"/>
      <c r="E187" s="160"/>
      <c r="F187" s="160"/>
      <c r="G187" s="160"/>
      <c r="H187" s="160"/>
      <c r="I187" s="160"/>
      <c r="J187" s="160"/>
      <c r="K187" s="160"/>
      <c r="L187" s="160"/>
      <c r="M187" s="160"/>
      <c r="N187" s="160"/>
      <c r="O187" s="160"/>
      <c r="P187" s="160"/>
      <c r="Q187" s="160"/>
      <c r="R187" s="665"/>
      <c r="S187" s="130"/>
    </row>
    <row r="188" spans="1:19" ht="15.75" customHeight="1">
      <c r="A188" s="130"/>
      <c r="B188" s="130"/>
      <c r="C188" s="160"/>
      <c r="D188" s="160"/>
      <c r="E188" s="160"/>
      <c r="F188" s="160"/>
      <c r="G188" s="160"/>
      <c r="H188" s="160"/>
      <c r="I188" s="160"/>
      <c r="J188" s="160"/>
      <c r="K188" s="160"/>
      <c r="L188" s="160"/>
      <c r="M188" s="160"/>
      <c r="N188" s="160"/>
      <c r="O188" s="160"/>
      <c r="P188" s="160"/>
      <c r="Q188" s="160"/>
      <c r="R188" s="665"/>
      <c r="S188" s="130"/>
    </row>
    <row r="189" spans="1:19" ht="15.75" customHeight="1">
      <c r="A189" s="130"/>
      <c r="B189" s="130"/>
      <c r="C189" s="160"/>
      <c r="D189" s="160"/>
      <c r="E189" s="160"/>
      <c r="F189" s="160"/>
      <c r="G189" s="160"/>
      <c r="H189" s="160"/>
      <c r="I189" s="160"/>
      <c r="J189" s="160"/>
      <c r="K189" s="160"/>
      <c r="L189" s="160"/>
      <c r="M189" s="160"/>
      <c r="N189" s="160"/>
      <c r="O189" s="160"/>
      <c r="P189" s="160"/>
      <c r="Q189" s="160"/>
      <c r="R189" s="665"/>
      <c r="S189" s="130"/>
    </row>
    <row r="190" spans="1:19" ht="15.75" customHeight="1">
      <c r="A190" s="130"/>
      <c r="B190" s="130"/>
      <c r="C190" s="160"/>
      <c r="D190" s="160"/>
      <c r="E190" s="160"/>
      <c r="F190" s="160"/>
      <c r="G190" s="160"/>
      <c r="H190" s="160"/>
      <c r="I190" s="160"/>
      <c r="J190" s="160"/>
      <c r="K190" s="160"/>
      <c r="L190" s="160"/>
      <c r="M190" s="160"/>
      <c r="N190" s="160"/>
      <c r="O190" s="160"/>
      <c r="P190" s="160"/>
      <c r="Q190" s="160"/>
      <c r="R190" s="665"/>
      <c r="S190" s="130"/>
    </row>
    <row r="191" spans="1:19" ht="15.75" customHeight="1">
      <c r="A191" s="130"/>
      <c r="B191" s="130"/>
      <c r="C191" s="160"/>
      <c r="D191" s="160"/>
      <c r="E191" s="160"/>
      <c r="F191" s="160"/>
      <c r="G191" s="160"/>
      <c r="H191" s="160"/>
      <c r="I191" s="160"/>
      <c r="J191" s="160"/>
      <c r="K191" s="160"/>
      <c r="L191" s="160"/>
      <c r="M191" s="160"/>
      <c r="N191" s="160"/>
      <c r="O191" s="160"/>
      <c r="P191" s="160"/>
      <c r="Q191" s="160"/>
      <c r="R191" s="665"/>
      <c r="S191" s="130"/>
    </row>
    <row r="192" spans="1:19" ht="15.75" customHeight="1">
      <c r="A192" s="130"/>
      <c r="B192" s="130"/>
      <c r="C192" s="160"/>
      <c r="D192" s="160"/>
      <c r="E192" s="160"/>
      <c r="F192" s="160"/>
      <c r="G192" s="160"/>
      <c r="H192" s="160"/>
      <c r="I192" s="160"/>
      <c r="J192" s="160"/>
      <c r="K192" s="160"/>
      <c r="L192" s="160"/>
      <c r="M192" s="160"/>
      <c r="N192" s="160"/>
      <c r="O192" s="160"/>
      <c r="P192" s="160"/>
      <c r="Q192" s="160"/>
      <c r="R192" s="665"/>
      <c r="S192" s="130"/>
    </row>
    <row r="193" spans="1:19" ht="15.75" customHeight="1">
      <c r="A193" s="130"/>
      <c r="B193" s="130"/>
      <c r="C193" s="160"/>
      <c r="D193" s="160"/>
      <c r="E193" s="160"/>
      <c r="F193" s="160"/>
      <c r="G193" s="160"/>
      <c r="H193" s="160"/>
      <c r="I193" s="160"/>
      <c r="J193" s="160"/>
      <c r="K193" s="160"/>
      <c r="L193" s="160"/>
      <c r="M193" s="160"/>
      <c r="N193" s="160"/>
      <c r="O193" s="160"/>
      <c r="P193" s="160"/>
      <c r="Q193" s="160"/>
      <c r="R193" s="665"/>
      <c r="S193" s="130"/>
    </row>
    <row r="194" spans="1:19" ht="15.75" customHeight="1">
      <c r="A194" s="130"/>
      <c r="B194" s="130"/>
      <c r="C194" s="160"/>
      <c r="D194" s="160"/>
      <c r="E194" s="160"/>
      <c r="F194" s="160"/>
      <c r="G194" s="160"/>
      <c r="H194" s="160"/>
      <c r="I194" s="160"/>
      <c r="J194" s="160"/>
      <c r="K194" s="160"/>
      <c r="L194" s="160"/>
      <c r="M194" s="160"/>
      <c r="N194" s="160"/>
      <c r="O194" s="160"/>
      <c r="P194" s="160"/>
      <c r="Q194" s="160"/>
      <c r="R194" s="665"/>
      <c r="S194" s="130"/>
    </row>
    <row r="195" spans="1:19" ht="15.75" customHeight="1">
      <c r="A195" s="130"/>
      <c r="B195" s="130"/>
      <c r="C195" s="160"/>
      <c r="D195" s="160"/>
      <c r="E195" s="160"/>
      <c r="F195" s="160"/>
      <c r="G195" s="160"/>
      <c r="H195" s="160"/>
      <c r="I195" s="160"/>
      <c r="J195" s="160"/>
      <c r="K195" s="160"/>
      <c r="L195" s="160"/>
      <c r="M195" s="160"/>
      <c r="N195" s="160"/>
      <c r="O195" s="160"/>
      <c r="P195" s="160"/>
      <c r="Q195" s="160"/>
      <c r="R195" s="665"/>
      <c r="S195" s="130"/>
    </row>
    <row r="196" spans="1:19" ht="15.75" customHeight="1">
      <c r="A196" s="130"/>
      <c r="B196" s="130"/>
      <c r="C196" s="160"/>
      <c r="D196" s="160"/>
      <c r="E196" s="160"/>
      <c r="F196" s="160"/>
      <c r="G196" s="160"/>
      <c r="H196" s="160"/>
      <c r="I196" s="160"/>
      <c r="J196" s="160"/>
      <c r="K196" s="160"/>
      <c r="L196" s="160"/>
      <c r="M196" s="160"/>
      <c r="N196" s="160"/>
      <c r="O196" s="160"/>
      <c r="P196" s="160"/>
      <c r="Q196" s="160"/>
      <c r="R196" s="665"/>
      <c r="S196" s="130"/>
    </row>
    <row r="197" spans="1:19" ht="15.75" customHeight="1">
      <c r="A197" s="130"/>
      <c r="B197" s="130"/>
      <c r="C197" s="160"/>
      <c r="D197" s="160"/>
      <c r="E197" s="160"/>
      <c r="F197" s="160"/>
      <c r="G197" s="160"/>
      <c r="H197" s="160"/>
      <c r="I197" s="160"/>
      <c r="J197" s="160"/>
      <c r="K197" s="160"/>
      <c r="L197" s="160"/>
      <c r="M197" s="160"/>
      <c r="N197" s="160"/>
      <c r="O197" s="160"/>
      <c r="P197" s="160"/>
      <c r="Q197" s="160"/>
      <c r="R197" s="665"/>
      <c r="S197" s="130"/>
    </row>
    <row r="198" spans="1:19" ht="15.75" customHeight="1">
      <c r="A198" s="130"/>
      <c r="B198" s="130"/>
      <c r="C198" s="160"/>
      <c r="D198" s="160"/>
      <c r="E198" s="160"/>
      <c r="F198" s="160"/>
      <c r="G198" s="160"/>
      <c r="H198" s="160"/>
      <c r="I198" s="160"/>
      <c r="J198" s="160"/>
      <c r="K198" s="160"/>
      <c r="L198" s="160"/>
      <c r="M198" s="160"/>
      <c r="N198" s="160"/>
      <c r="O198" s="160"/>
      <c r="P198" s="160"/>
      <c r="Q198" s="160"/>
      <c r="R198" s="665"/>
      <c r="S198" s="130"/>
    </row>
    <row r="199" spans="1:19" ht="15.75" customHeight="1">
      <c r="A199" s="130"/>
      <c r="B199" s="130"/>
      <c r="C199" s="160"/>
      <c r="D199" s="160"/>
      <c r="E199" s="160"/>
      <c r="F199" s="160"/>
      <c r="G199" s="160"/>
      <c r="H199" s="160"/>
      <c r="I199" s="160"/>
      <c r="J199" s="160"/>
      <c r="K199" s="160"/>
      <c r="L199" s="160"/>
      <c r="M199" s="160"/>
      <c r="N199" s="160"/>
      <c r="O199" s="160"/>
      <c r="P199" s="160"/>
      <c r="Q199" s="160"/>
      <c r="R199" s="665"/>
      <c r="S199" s="130"/>
    </row>
    <row r="200" spans="1:19" ht="15.75" customHeight="1">
      <c r="A200" s="130"/>
      <c r="B200" s="130"/>
      <c r="C200" s="160"/>
      <c r="D200" s="160"/>
      <c r="E200" s="160"/>
      <c r="F200" s="160"/>
      <c r="G200" s="160"/>
      <c r="H200" s="160"/>
      <c r="I200" s="160"/>
      <c r="J200" s="160"/>
      <c r="K200" s="160"/>
      <c r="L200" s="160"/>
      <c r="M200" s="160"/>
      <c r="N200" s="160"/>
      <c r="O200" s="160"/>
      <c r="P200" s="160"/>
      <c r="Q200" s="160"/>
      <c r="R200" s="665"/>
      <c r="S200" s="130"/>
    </row>
    <row r="201" spans="1:19" ht="15.75" customHeight="1">
      <c r="A201" s="130"/>
      <c r="B201" s="130"/>
      <c r="C201" s="160"/>
      <c r="D201" s="160"/>
      <c r="E201" s="160"/>
      <c r="F201" s="160"/>
      <c r="G201" s="160"/>
      <c r="H201" s="160"/>
      <c r="I201" s="160"/>
      <c r="J201" s="160"/>
      <c r="K201" s="160"/>
      <c r="L201" s="160"/>
      <c r="M201" s="160"/>
      <c r="N201" s="160"/>
      <c r="O201" s="160"/>
      <c r="P201" s="160"/>
      <c r="Q201" s="160"/>
      <c r="R201" s="665"/>
      <c r="S201" s="130"/>
    </row>
    <row r="202" spans="1:19" ht="15.75" customHeight="1">
      <c r="A202" s="130"/>
      <c r="B202" s="130"/>
      <c r="C202" s="160"/>
      <c r="D202" s="160"/>
      <c r="E202" s="160"/>
      <c r="F202" s="160"/>
      <c r="G202" s="160"/>
      <c r="H202" s="160"/>
      <c r="I202" s="160"/>
      <c r="J202" s="160"/>
      <c r="K202" s="160"/>
      <c r="L202" s="160"/>
      <c r="M202" s="160"/>
      <c r="N202" s="160"/>
      <c r="O202" s="160"/>
      <c r="P202" s="160"/>
      <c r="Q202" s="160"/>
      <c r="R202" s="665"/>
      <c r="S202" s="130"/>
    </row>
    <row r="203" spans="1:19" ht="15.75" customHeight="1">
      <c r="A203" s="130"/>
      <c r="B203" s="130"/>
      <c r="C203" s="160"/>
      <c r="D203" s="160"/>
      <c r="E203" s="160"/>
      <c r="F203" s="160"/>
      <c r="G203" s="160"/>
      <c r="H203" s="160"/>
      <c r="I203" s="160"/>
      <c r="J203" s="160"/>
      <c r="K203" s="160"/>
      <c r="L203" s="160"/>
      <c r="M203" s="160"/>
      <c r="N203" s="160"/>
      <c r="O203" s="160"/>
      <c r="P203" s="160"/>
      <c r="Q203" s="160"/>
      <c r="R203" s="665"/>
      <c r="S203" s="130"/>
    </row>
    <row r="204" spans="1:19" ht="15.75" customHeight="1">
      <c r="A204" s="130"/>
      <c r="B204" s="130"/>
      <c r="C204" s="160"/>
      <c r="D204" s="160"/>
      <c r="E204" s="160"/>
      <c r="F204" s="160"/>
      <c r="G204" s="160"/>
      <c r="H204" s="160"/>
      <c r="I204" s="160"/>
      <c r="J204" s="160"/>
      <c r="K204" s="160"/>
      <c r="L204" s="160"/>
      <c r="M204" s="160"/>
      <c r="N204" s="160"/>
      <c r="O204" s="160"/>
      <c r="P204" s="160"/>
      <c r="Q204" s="160"/>
      <c r="R204" s="665"/>
      <c r="S204" s="130"/>
    </row>
    <row r="205" spans="1:19" ht="15.75" customHeight="1">
      <c r="A205" s="130"/>
      <c r="B205" s="130"/>
      <c r="C205" s="160"/>
      <c r="D205" s="160"/>
      <c r="E205" s="160"/>
      <c r="F205" s="160"/>
      <c r="G205" s="160"/>
      <c r="H205" s="160"/>
      <c r="I205" s="160"/>
      <c r="J205" s="160"/>
      <c r="K205" s="160"/>
      <c r="L205" s="160"/>
      <c r="M205" s="160"/>
      <c r="N205" s="160"/>
      <c r="O205" s="160"/>
      <c r="P205" s="160"/>
      <c r="Q205" s="160"/>
      <c r="R205" s="665"/>
      <c r="S205" s="130"/>
    </row>
    <row r="206" spans="1:19" ht="15.75" customHeight="1">
      <c r="A206" s="130"/>
      <c r="B206" s="130"/>
      <c r="C206" s="160"/>
      <c r="D206" s="160"/>
      <c r="E206" s="160"/>
      <c r="F206" s="160"/>
      <c r="G206" s="160"/>
      <c r="H206" s="160"/>
      <c r="I206" s="160"/>
      <c r="J206" s="160"/>
      <c r="K206" s="160"/>
      <c r="L206" s="160"/>
      <c r="M206" s="160"/>
      <c r="N206" s="160"/>
      <c r="O206" s="160"/>
      <c r="P206" s="160"/>
      <c r="Q206" s="160"/>
      <c r="R206" s="665"/>
      <c r="S206" s="130"/>
    </row>
    <row r="207" spans="1:19" ht="15.75" customHeight="1">
      <c r="A207" s="130"/>
      <c r="B207" s="130"/>
      <c r="C207" s="160"/>
      <c r="D207" s="160"/>
      <c r="E207" s="160"/>
      <c r="F207" s="160"/>
      <c r="G207" s="160"/>
      <c r="H207" s="160"/>
      <c r="I207" s="160"/>
      <c r="J207" s="160"/>
      <c r="K207" s="160"/>
      <c r="L207" s="160"/>
      <c r="M207" s="160"/>
      <c r="N207" s="160"/>
      <c r="O207" s="160"/>
      <c r="P207" s="160"/>
      <c r="Q207" s="160"/>
      <c r="R207" s="665"/>
      <c r="S207" s="130"/>
    </row>
    <row r="208" spans="1:19" ht="15.75" customHeight="1">
      <c r="A208" s="130"/>
      <c r="B208" s="130"/>
      <c r="C208" s="160"/>
      <c r="D208" s="160"/>
      <c r="E208" s="160"/>
      <c r="F208" s="160"/>
      <c r="G208" s="160"/>
      <c r="H208" s="160"/>
      <c r="I208" s="160"/>
      <c r="J208" s="160"/>
      <c r="K208" s="160"/>
      <c r="L208" s="160"/>
      <c r="M208" s="160"/>
      <c r="N208" s="160"/>
      <c r="O208" s="160"/>
      <c r="P208" s="160"/>
      <c r="Q208" s="160"/>
      <c r="R208" s="665"/>
      <c r="S208" s="130"/>
    </row>
    <row r="209" spans="1:19" ht="15.75" customHeight="1">
      <c r="A209" s="130"/>
      <c r="B209" s="130"/>
      <c r="C209" s="160"/>
      <c r="D209" s="160"/>
      <c r="E209" s="160"/>
      <c r="F209" s="160"/>
      <c r="G209" s="160"/>
      <c r="H209" s="160"/>
      <c r="I209" s="160"/>
      <c r="J209" s="160"/>
      <c r="K209" s="160"/>
      <c r="L209" s="160"/>
      <c r="M209" s="160"/>
      <c r="N209" s="160"/>
      <c r="O209" s="160"/>
      <c r="P209" s="160"/>
      <c r="Q209" s="160"/>
      <c r="R209" s="665"/>
      <c r="S209" s="130"/>
    </row>
    <row r="210" spans="1:19" ht="15.75" customHeight="1">
      <c r="A210" s="130"/>
      <c r="B210" s="130"/>
      <c r="C210" s="160"/>
      <c r="D210" s="160"/>
      <c r="E210" s="160"/>
      <c r="F210" s="160"/>
      <c r="G210" s="160"/>
      <c r="H210" s="160"/>
      <c r="I210" s="160"/>
      <c r="J210" s="160"/>
      <c r="K210" s="160"/>
      <c r="L210" s="160"/>
      <c r="M210" s="160"/>
      <c r="N210" s="160"/>
      <c r="O210" s="160"/>
      <c r="P210" s="160"/>
      <c r="Q210" s="160"/>
      <c r="R210" s="665"/>
      <c r="S210" s="130"/>
    </row>
    <row r="211" spans="1:19" ht="15.75" customHeight="1">
      <c r="A211" s="130"/>
      <c r="B211" s="130"/>
      <c r="C211" s="160"/>
      <c r="D211" s="160"/>
      <c r="E211" s="160"/>
      <c r="F211" s="160"/>
      <c r="G211" s="160"/>
      <c r="H211" s="160"/>
      <c r="I211" s="160"/>
      <c r="J211" s="160"/>
      <c r="K211" s="160"/>
      <c r="L211" s="160"/>
      <c r="M211" s="160"/>
      <c r="N211" s="160"/>
      <c r="O211" s="160"/>
      <c r="P211" s="160"/>
      <c r="Q211" s="160"/>
      <c r="R211" s="665"/>
      <c r="S211" s="130"/>
    </row>
    <row r="212" spans="1:19" ht="15.75" customHeight="1">
      <c r="A212" s="130"/>
      <c r="B212" s="130"/>
      <c r="C212" s="160"/>
      <c r="D212" s="160"/>
      <c r="E212" s="160"/>
      <c r="F212" s="160"/>
      <c r="G212" s="160"/>
      <c r="H212" s="160"/>
      <c r="I212" s="160"/>
      <c r="J212" s="160"/>
      <c r="K212" s="160"/>
      <c r="L212" s="160"/>
      <c r="M212" s="160"/>
      <c r="N212" s="160"/>
      <c r="O212" s="160"/>
      <c r="P212" s="160"/>
      <c r="Q212" s="160"/>
      <c r="R212" s="665"/>
      <c r="S212" s="130"/>
    </row>
    <row r="213" spans="1:19" ht="15.75" customHeight="1">
      <c r="A213" s="130"/>
      <c r="B213" s="130"/>
      <c r="C213" s="160"/>
      <c r="D213" s="160"/>
      <c r="E213" s="160"/>
      <c r="F213" s="160"/>
      <c r="G213" s="160"/>
      <c r="H213" s="160"/>
      <c r="I213" s="160"/>
      <c r="J213" s="160"/>
      <c r="K213" s="160"/>
      <c r="L213" s="160"/>
      <c r="M213" s="160"/>
      <c r="N213" s="160"/>
      <c r="O213" s="160"/>
      <c r="P213" s="160"/>
      <c r="Q213" s="160"/>
      <c r="R213" s="665"/>
      <c r="S213" s="130"/>
    </row>
    <row r="214" spans="1:19" ht="15.75" customHeight="1">
      <c r="A214" s="130"/>
      <c r="B214" s="130"/>
      <c r="C214" s="160"/>
      <c r="D214" s="160"/>
      <c r="E214" s="160"/>
      <c r="F214" s="160"/>
      <c r="G214" s="160"/>
      <c r="H214" s="160"/>
      <c r="I214" s="160"/>
      <c r="J214" s="160"/>
      <c r="K214" s="160"/>
      <c r="L214" s="160"/>
      <c r="M214" s="160"/>
      <c r="N214" s="160"/>
      <c r="O214" s="160"/>
      <c r="P214" s="160"/>
      <c r="Q214" s="160"/>
      <c r="R214" s="665"/>
      <c r="S214" s="130"/>
    </row>
    <row r="215" spans="1:19" ht="15.75" customHeight="1">
      <c r="A215" s="130"/>
      <c r="B215" s="130"/>
      <c r="C215" s="160"/>
      <c r="D215" s="160"/>
      <c r="E215" s="160"/>
      <c r="F215" s="160"/>
      <c r="G215" s="160"/>
      <c r="H215" s="160"/>
      <c r="I215" s="160"/>
      <c r="J215" s="160"/>
      <c r="K215" s="160"/>
      <c r="L215" s="160"/>
      <c r="M215" s="160"/>
      <c r="N215" s="160"/>
      <c r="O215" s="160"/>
      <c r="P215" s="160"/>
      <c r="Q215" s="160"/>
      <c r="R215" s="665"/>
      <c r="S215" s="130"/>
    </row>
    <row r="216" spans="1:19" ht="15.75" customHeight="1">
      <c r="A216" s="130"/>
      <c r="B216" s="130"/>
      <c r="C216" s="160"/>
      <c r="D216" s="160"/>
      <c r="E216" s="160"/>
      <c r="F216" s="160"/>
      <c r="G216" s="160"/>
      <c r="H216" s="160"/>
      <c r="I216" s="160"/>
      <c r="J216" s="160"/>
      <c r="K216" s="160"/>
      <c r="L216" s="160"/>
      <c r="M216" s="160"/>
      <c r="N216" s="160"/>
      <c r="O216" s="160"/>
      <c r="P216" s="160"/>
      <c r="Q216" s="160"/>
      <c r="R216" s="665"/>
      <c r="S216" s="130"/>
    </row>
    <row r="217" spans="1:19" ht="15.75" customHeight="1">
      <c r="A217" s="130"/>
      <c r="B217" s="130"/>
      <c r="C217" s="160"/>
      <c r="D217" s="160"/>
      <c r="E217" s="160"/>
      <c r="F217" s="160"/>
      <c r="G217" s="160"/>
      <c r="H217" s="160"/>
      <c r="I217" s="160"/>
      <c r="J217" s="160"/>
      <c r="K217" s="160"/>
      <c r="L217" s="160"/>
      <c r="M217" s="160"/>
      <c r="N217" s="160"/>
      <c r="O217" s="160"/>
      <c r="P217" s="160"/>
      <c r="Q217" s="160"/>
      <c r="R217" s="665"/>
      <c r="S217" s="130"/>
    </row>
    <row r="218" spans="1:19" ht="15.75" customHeight="1">
      <c r="A218" s="130"/>
      <c r="B218" s="130"/>
      <c r="C218" s="160"/>
      <c r="D218" s="160"/>
      <c r="E218" s="160"/>
      <c r="F218" s="160"/>
      <c r="G218" s="160"/>
      <c r="H218" s="160"/>
      <c r="I218" s="160"/>
      <c r="J218" s="160"/>
      <c r="K218" s="160"/>
      <c r="L218" s="160"/>
      <c r="M218" s="160"/>
      <c r="N218" s="160"/>
      <c r="O218" s="160"/>
      <c r="P218" s="160"/>
      <c r="Q218" s="160"/>
      <c r="R218" s="665"/>
      <c r="S218" s="130"/>
    </row>
    <row r="219" spans="1:19" ht="15.75" customHeight="1">
      <c r="A219" s="130"/>
      <c r="B219" s="130"/>
      <c r="C219" s="160"/>
      <c r="D219" s="160"/>
      <c r="E219" s="160"/>
      <c r="F219" s="160"/>
      <c r="G219" s="160"/>
      <c r="H219" s="160"/>
      <c r="I219" s="160"/>
      <c r="J219" s="160"/>
      <c r="K219" s="160"/>
      <c r="L219" s="160"/>
      <c r="M219" s="160"/>
      <c r="N219" s="160"/>
      <c r="O219" s="160"/>
      <c r="P219" s="160"/>
      <c r="Q219" s="160"/>
      <c r="R219" s="665"/>
      <c r="S219" s="130"/>
    </row>
    <row r="220" spans="1:19" ht="15.75" customHeight="1">
      <c r="A220" s="130"/>
      <c r="B220" s="130"/>
      <c r="C220" s="160"/>
      <c r="D220" s="160"/>
      <c r="E220" s="160"/>
      <c r="F220" s="160"/>
      <c r="G220" s="160"/>
      <c r="H220" s="160"/>
      <c r="I220" s="160"/>
      <c r="J220" s="160"/>
      <c r="K220" s="160"/>
      <c r="L220" s="160"/>
      <c r="M220" s="160"/>
      <c r="N220" s="160"/>
      <c r="O220" s="160"/>
      <c r="P220" s="160"/>
      <c r="Q220" s="160"/>
      <c r="R220" s="665"/>
      <c r="S220" s="130"/>
    </row>
    <row r="221" spans="1:19" ht="15.75" customHeight="1">
      <c r="A221" s="130"/>
      <c r="B221" s="130"/>
      <c r="C221" s="160"/>
      <c r="D221" s="160"/>
      <c r="E221" s="160"/>
      <c r="F221" s="160"/>
      <c r="G221" s="160"/>
      <c r="H221" s="160"/>
      <c r="I221" s="160"/>
      <c r="J221" s="160"/>
      <c r="K221" s="160"/>
      <c r="L221" s="160"/>
      <c r="M221" s="160"/>
      <c r="N221" s="160"/>
      <c r="O221" s="160"/>
      <c r="P221" s="160"/>
      <c r="Q221" s="160"/>
      <c r="R221" s="665"/>
      <c r="S221" s="130"/>
    </row>
    <row r="222" spans="1:19" ht="15.75" customHeight="1">
      <c r="A222" s="130"/>
      <c r="B222" s="130"/>
      <c r="C222" s="160"/>
      <c r="D222" s="160"/>
      <c r="E222" s="160"/>
      <c r="F222" s="160"/>
      <c r="G222" s="160"/>
      <c r="H222" s="160"/>
      <c r="I222" s="160"/>
      <c r="J222" s="160"/>
      <c r="K222" s="160"/>
      <c r="L222" s="160"/>
      <c r="M222" s="160"/>
      <c r="N222" s="160"/>
      <c r="O222" s="160"/>
      <c r="P222" s="160"/>
      <c r="Q222" s="160"/>
      <c r="R222" s="665"/>
      <c r="S222" s="130"/>
    </row>
    <row r="223" spans="1:19" ht="15.75" customHeight="1">
      <c r="A223" s="130"/>
      <c r="B223" s="130"/>
      <c r="C223" s="160"/>
      <c r="D223" s="160"/>
      <c r="E223" s="160"/>
      <c r="F223" s="160"/>
      <c r="G223" s="160"/>
      <c r="H223" s="160"/>
      <c r="I223" s="160"/>
      <c r="J223" s="160"/>
      <c r="K223" s="160"/>
      <c r="L223" s="160"/>
      <c r="M223" s="160"/>
      <c r="N223" s="160"/>
      <c r="O223" s="160"/>
      <c r="P223" s="160"/>
      <c r="Q223" s="160"/>
      <c r="R223" s="665"/>
      <c r="S223" s="130"/>
    </row>
    <row r="224" spans="1:19" ht="15.75" customHeight="1">
      <c r="A224" s="130"/>
      <c r="B224" s="130"/>
      <c r="C224" s="160"/>
      <c r="D224" s="160"/>
      <c r="E224" s="160"/>
      <c r="F224" s="160"/>
      <c r="G224" s="160"/>
      <c r="H224" s="160"/>
      <c r="I224" s="160"/>
      <c r="J224" s="160"/>
      <c r="K224" s="160"/>
      <c r="L224" s="160"/>
      <c r="M224" s="160"/>
      <c r="N224" s="160"/>
      <c r="O224" s="160"/>
      <c r="P224" s="160"/>
      <c r="Q224" s="160"/>
      <c r="R224" s="665"/>
      <c r="S224" s="130"/>
    </row>
    <row r="225" spans="1:19" ht="15.75" customHeight="1">
      <c r="A225" s="130"/>
      <c r="B225" s="130"/>
      <c r="C225" s="160"/>
      <c r="D225" s="160"/>
      <c r="E225" s="160"/>
      <c r="F225" s="160"/>
      <c r="G225" s="160"/>
      <c r="H225" s="160"/>
      <c r="I225" s="160"/>
      <c r="J225" s="160"/>
      <c r="K225" s="160"/>
      <c r="L225" s="160"/>
      <c r="M225" s="160"/>
      <c r="N225" s="160"/>
      <c r="O225" s="160"/>
      <c r="P225" s="160"/>
      <c r="Q225" s="160"/>
      <c r="R225" s="665"/>
      <c r="S225" s="130"/>
    </row>
    <row r="226" spans="1:19" ht="15.75" customHeight="1">
      <c r="A226" s="130"/>
      <c r="B226" s="130"/>
      <c r="C226" s="160"/>
      <c r="D226" s="160"/>
      <c r="E226" s="160"/>
      <c r="F226" s="160"/>
      <c r="G226" s="160"/>
      <c r="H226" s="160"/>
      <c r="I226" s="160"/>
      <c r="J226" s="160"/>
      <c r="K226" s="160"/>
      <c r="L226" s="160"/>
      <c r="M226" s="160"/>
      <c r="N226" s="160"/>
      <c r="O226" s="160"/>
      <c r="P226" s="160"/>
      <c r="Q226" s="160"/>
      <c r="R226" s="665"/>
      <c r="S226" s="130"/>
    </row>
    <row r="227" spans="1:19" ht="15.75" customHeight="1">
      <c r="A227" s="130"/>
      <c r="B227" s="130"/>
      <c r="C227" s="160"/>
      <c r="D227" s="160"/>
      <c r="E227" s="160"/>
      <c r="F227" s="160"/>
      <c r="G227" s="160"/>
      <c r="H227" s="160"/>
      <c r="I227" s="160"/>
      <c r="J227" s="160"/>
      <c r="K227" s="160"/>
      <c r="L227" s="160"/>
      <c r="M227" s="160"/>
      <c r="N227" s="160"/>
      <c r="O227" s="160"/>
      <c r="P227" s="160"/>
      <c r="Q227" s="160"/>
      <c r="R227" s="665"/>
      <c r="S227" s="130"/>
    </row>
    <row r="228" spans="1:19" ht="15.75" customHeight="1">
      <c r="A228" s="130"/>
      <c r="B228" s="130"/>
      <c r="C228" s="160"/>
      <c r="D228" s="160"/>
      <c r="E228" s="160"/>
      <c r="F228" s="160"/>
      <c r="G228" s="160"/>
      <c r="H228" s="160"/>
      <c r="I228" s="160"/>
      <c r="J228" s="160"/>
      <c r="K228" s="160"/>
      <c r="L228" s="160"/>
      <c r="M228" s="160"/>
      <c r="N228" s="160"/>
      <c r="O228" s="160"/>
      <c r="P228" s="160"/>
      <c r="Q228" s="160"/>
      <c r="R228" s="665"/>
      <c r="S228" s="130"/>
    </row>
    <row r="229" spans="1:19" ht="15.75" customHeight="1">
      <c r="A229" s="130"/>
      <c r="B229" s="130"/>
      <c r="C229" s="160"/>
      <c r="D229" s="160"/>
      <c r="E229" s="160"/>
      <c r="F229" s="160"/>
      <c r="G229" s="160"/>
      <c r="H229" s="160"/>
      <c r="I229" s="160"/>
      <c r="J229" s="160"/>
      <c r="K229" s="160"/>
      <c r="L229" s="160"/>
      <c r="M229" s="160"/>
      <c r="N229" s="160"/>
      <c r="O229" s="160"/>
      <c r="P229" s="160"/>
      <c r="Q229" s="160"/>
      <c r="R229" s="665"/>
      <c r="S229" s="130"/>
    </row>
    <row r="230" spans="1:19" ht="15.75" customHeight="1">
      <c r="A230" s="130"/>
      <c r="B230" s="130"/>
      <c r="C230" s="160"/>
      <c r="D230" s="160"/>
      <c r="E230" s="160"/>
      <c r="F230" s="160"/>
      <c r="G230" s="160"/>
      <c r="H230" s="160"/>
      <c r="I230" s="160"/>
      <c r="J230" s="160"/>
      <c r="K230" s="160"/>
      <c r="L230" s="160"/>
      <c r="M230" s="160"/>
      <c r="N230" s="160"/>
      <c r="O230" s="160"/>
      <c r="P230" s="160"/>
      <c r="Q230" s="160"/>
      <c r="R230" s="665"/>
      <c r="S230" s="130"/>
    </row>
    <row r="231" spans="1:19" ht="15.75" customHeight="1">
      <c r="A231" s="130"/>
      <c r="B231" s="130"/>
      <c r="C231" s="160"/>
      <c r="D231" s="160"/>
      <c r="E231" s="160"/>
      <c r="F231" s="160"/>
      <c r="G231" s="160"/>
      <c r="H231" s="160"/>
      <c r="I231" s="160"/>
      <c r="J231" s="160"/>
      <c r="K231" s="160"/>
      <c r="L231" s="160"/>
      <c r="M231" s="160"/>
      <c r="N231" s="160"/>
      <c r="O231" s="160"/>
      <c r="P231" s="160"/>
      <c r="Q231" s="160"/>
      <c r="R231" s="665"/>
      <c r="S231" s="130"/>
    </row>
    <row r="232" spans="1:19" ht="15.75" customHeight="1">
      <c r="A232" s="130"/>
      <c r="B232" s="130"/>
      <c r="C232" s="160"/>
      <c r="D232" s="160"/>
      <c r="E232" s="160"/>
      <c r="F232" s="160"/>
      <c r="G232" s="160"/>
      <c r="H232" s="160"/>
      <c r="I232" s="160"/>
      <c r="J232" s="160"/>
      <c r="K232" s="160"/>
      <c r="L232" s="160"/>
      <c r="M232" s="160"/>
      <c r="N232" s="160"/>
      <c r="O232" s="160"/>
      <c r="P232" s="160"/>
      <c r="Q232" s="160"/>
      <c r="R232" s="665"/>
      <c r="S232" s="130"/>
    </row>
    <row r="233" spans="1:19" ht="15.75" customHeight="1">
      <c r="A233" s="130"/>
      <c r="B233" s="130"/>
      <c r="C233" s="160"/>
      <c r="D233" s="160"/>
      <c r="E233" s="160"/>
      <c r="F233" s="160"/>
      <c r="G233" s="160"/>
      <c r="H233" s="160"/>
      <c r="I233" s="160"/>
      <c r="J233" s="160"/>
      <c r="K233" s="160"/>
      <c r="L233" s="160"/>
      <c r="M233" s="160"/>
      <c r="N233" s="160"/>
      <c r="O233" s="160"/>
      <c r="P233" s="160"/>
      <c r="Q233" s="160"/>
      <c r="R233" s="665"/>
      <c r="S233" s="130"/>
    </row>
    <row r="234" spans="1:19" ht="15.75" customHeight="1">
      <c r="A234" s="130"/>
      <c r="B234" s="130"/>
      <c r="C234" s="160"/>
      <c r="D234" s="160"/>
      <c r="E234" s="160"/>
      <c r="F234" s="160"/>
      <c r="G234" s="160"/>
      <c r="H234" s="160"/>
      <c r="I234" s="160"/>
      <c r="J234" s="160"/>
      <c r="K234" s="160"/>
      <c r="L234" s="160"/>
      <c r="M234" s="160"/>
      <c r="N234" s="160"/>
      <c r="O234" s="160"/>
      <c r="P234" s="160"/>
      <c r="Q234" s="160"/>
      <c r="R234" s="665"/>
      <c r="S234" s="130"/>
    </row>
    <row r="235" spans="1:19" ht="15.75" customHeight="1">
      <c r="A235" s="130"/>
      <c r="B235" s="130"/>
      <c r="C235" s="160"/>
      <c r="D235" s="160"/>
      <c r="E235" s="160"/>
      <c r="F235" s="160"/>
      <c r="G235" s="160"/>
      <c r="H235" s="160"/>
      <c r="I235" s="160"/>
      <c r="J235" s="160"/>
      <c r="K235" s="160"/>
      <c r="L235" s="160"/>
      <c r="M235" s="160"/>
      <c r="N235" s="160"/>
      <c r="O235" s="160"/>
      <c r="P235" s="160"/>
      <c r="Q235" s="160"/>
      <c r="R235" s="665"/>
      <c r="S235" s="130"/>
    </row>
    <row r="236" spans="1:19" ht="15.75" customHeight="1">
      <c r="A236" s="130"/>
      <c r="B236" s="130"/>
      <c r="C236" s="160"/>
      <c r="D236" s="160"/>
      <c r="E236" s="160"/>
      <c r="F236" s="160"/>
      <c r="G236" s="160"/>
      <c r="H236" s="160"/>
      <c r="I236" s="160"/>
      <c r="J236" s="160"/>
      <c r="K236" s="160"/>
      <c r="L236" s="160"/>
      <c r="M236" s="160"/>
      <c r="N236" s="160"/>
      <c r="O236" s="160"/>
      <c r="P236" s="160"/>
      <c r="Q236" s="160"/>
      <c r="R236" s="665"/>
      <c r="S236" s="130"/>
    </row>
    <row r="237" spans="1:19" ht="15.75" customHeight="1">
      <c r="A237" s="130"/>
      <c r="B237" s="130"/>
      <c r="C237" s="160"/>
      <c r="D237" s="160"/>
      <c r="E237" s="160"/>
      <c r="F237" s="160"/>
      <c r="G237" s="160"/>
      <c r="H237" s="160"/>
      <c r="I237" s="160"/>
      <c r="J237" s="160"/>
      <c r="K237" s="160"/>
      <c r="L237" s="160"/>
      <c r="M237" s="160"/>
      <c r="N237" s="160"/>
      <c r="O237" s="160"/>
      <c r="P237" s="160"/>
      <c r="Q237" s="160"/>
      <c r="R237" s="665"/>
      <c r="S237" s="130"/>
    </row>
    <row r="238" spans="1:19" ht="15.75" customHeight="1">
      <c r="A238" s="130"/>
      <c r="B238" s="130"/>
      <c r="C238" s="160"/>
      <c r="D238" s="160"/>
      <c r="E238" s="160"/>
      <c r="F238" s="160"/>
      <c r="G238" s="160"/>
      <c r="H238" s="160"/>
      <c r="I238" s="160"/>
      <c r="J238" s="160"/>
      <c r="K238" s="160"/>
      <c r="L238" s="160"/>
      <c r="M238" s="160"/>
      <c r="N238" s="160"/>
      <c r="O238" s="160"/>
      <c r="P238" s="160"/>
      <c r="Q238" s="160"/>
      <c r="R238" s="665"/>
      <c r="S238" s="130"/>
    </row>
    <row r="239" spans="1:19" ht="15.75" customHeight="1">
      <c r="A239" s="130"/>
      <c r="B239" s="130"/>
      <c r="C239" s="160"/>
      <c r="D239" s="160"/>
      <c r="E239" s="160"/>
      <c r="F239" s="160"/>
      <c r="G239" s="160"/>
      <c r="H239" s="160"/>
      <c r="I239" s="160"/>
      <c r="J239" s="160"/>
      <c r="K239" s="160"/>
      <c r="L239" s="160"/>
      <c r="M239" s="160"/>
      <c r="N239" s="160"/>
      <c r="O239" s="160"/>
      <c r="P239" s="160"/>
      <c r="Q239" s="160"/>
      <c r="R239" s="665"/>
      <c r="S239" s="130"/>
    </row>
    <row r="240" spans="1:19" ht="15.75" customHeight="1">
      <c r="A240" s="130"/>
      <c r="B240" s="130"/>
      <c r="C240" s="160"/>
      <c r="D240" s="160"/>
      <c r="E240" s="160"/>
      <c r="F240" s="160"/>
      <c r="G240" s="160"/>
      <c r="H240" s="160"/>
      <c r="I240" s="160"/>
      <c r="J240" s="160"/>
      <c r="K240" s="160"/>
      <c r="L240" s="160"/>
      <c r="M240" s="160"/>
      <c r="N240" s="160"/>
      <c r="O240" s="160"/>
      <c r="P240" s="160"/>
      <c r="Q240" s="160"/>
      <c r="R240" s="665"/>
      <c r="S240" s="130"/>
    </row>
    <row r="241" spans="1:19" ht="15.75" customHeight="1">
      <c r="A241" s="130"/>
      <c r="B241" s="130"/>
      <c r="C241" s="160"/>
      <c r="D241" s="160"/>
      <c r="E241" s="160"/>
      <c r="F241" s="160"/>
      <c r="G241" s="160"/>
      <c r="H241" s="160"/>
      <c r="I241" s="160"/>
      <c r="J241" s="160"/>
      <c r="K241" s="160"/>
      <c r="L241" s="160"/>
      <c r="M241" s="160"/>
      <c r="N241" s="160"/>
      <c r="O241" s="160"/>
      <c r="P241" s="160"/>
      <c r="Q241" s="160"/>
      <c r="R241" s="665"/>
      <c r="S241" s="130"/>
    </row>
    <row r="242" spans="1:19" ht="15.75" customHeight="1">
      <c r="A242" s="130"/>
      <c r="B242" s="130"/>
      <c r="C242" s="160"/>
      <c r="D242" s="160"/>
      <c r="E242" s="160"/>
      <c r="F242" s="160"/>
      <c r="G242" s="160"/>
      <c r="H242" s="160"/>
      <c r="I242" s="160"/>
      <c r="J242" s="160"/>
      <c r="K242" s="160"/>
      <c r="L242" s="160"/>
      <c r="M242" s="160"/>
      <c r="N242" s="160"/>
      <c r="O242" s="160"/>
      <c r="P242" s="160"/>
      <c r="Q242" s="160"/>
      <c r="R242" s="665"/>
      <c r="S242" s="130"/>
    </row>
    <row r="243" spans="1:19" ht="15.75" customHeight="1">
      <c r="A243" s="130"/>
      <c r="B243" s="130"/>
      <c r="C243" s="130"/>
      <c r="D243" s="130"/>
      <c r="E243" s="130"/>
      <c r="F243" s="130"/>
      <c r="G243" s="130"/>
      <c r="H243" s="130"/>
      <c r="I243" s="130"/>
      <c r="J243" s="130"/>
      <c r="K243" s="130"/>
      <c r="L243" s="130"/>
      <c r="M243" s="130"/>
      <c r="N243" s="130"/>
      <c r="O243" s="130"/>
      <c r="P243" s="130"/>
      <c r="Q243" s="130"/>
      <c r="R243" s="130"/>
      <c r="S243" s="130"/>
    </row>
    <row r="244" spans="1:19" ht="15.75" customHeight="1">
      <c r="A244" s="130"/>
      <c r="B244" s="130"/>
      <c r="C244" s="130"/>
      <c r="D244" s="130"/>
      <c r="E244" s="130"/>
      <c r="F244" s="130"/>
      <c r="G244" s="130"/>
      <c r="H244" s="130"/>
      <c r="I244" s="130"/>
      <c r="J244" s="130"/>
      <c r="K244" s="130"/>
      <c r="L244" s="130"/>
      <c r="M244" s="130"/>
      <c r="N244" s="130"/>
      <c r="O244" s="130"/>
      <c r="P244" s="130"/>
      <c r="Q244" s="130"/>
      <c r="R244" s="130"/>
      <c r="S244" s="130"/>
    </row>
    <row r="245" spans="1:19" ht="15.75" customHeight="1">
      <c r="A245" s="130"/>
      <c r="B245" s="130"/>
      <c r="C245" s="130"/>
      <c r="D245" s="130"/>
      <c r="E245" s="130"/>
      <c r="F245" s="130"/>
      <c r="G245" s="130"/>
      <c r="H245" s="130"/>
      <c r="I245" s="130"/>
      <c r="J245" s="130"/>
      <c r="K245" s="130"/>
      <c r="L245" s="130"/>
      <c r="M245" s="130"/>
      <c r="N245" s="130"/>
      <c r="O245" s="130"/>
      <c r="P245" s="130"/>
      <c r="Q245" s="130"/>
      <c r="R245" s="130"/>
      <c r="S245" s="130"/>
    </row>
    <row r="246" spans="1:19" ht="15.75" customHeight="1">
      <c r="A246" s="130"/>
      <c r="B246" s="130"/>
      <c r="C246" s="130"/>
      <c r="D246" s="130"/>
      <c r="E246" s="130"/>
      <c r="F246" s="130"/>
      <c r="G246" s="130"/>
      <c r="H246" s="130"/>
      <c r="I246" s="130"/>
      <c r="J246" s="130"/>
      <c r="K246" s="130"/>
      <c r="L246" s="130"/>
      <c r="M246" s="130"/>
      <c r="N246" s="130"/>
      <c r="O246" s="130"/>
      <c r="P246" s="130"/>
      <c r="Q246" s="130"/>
      <c r="R246" s="130"/>
      <c r="S246" s="130"/>
    </row>
    <row r="247" spans="1:19" ht="15.75" customHeight="1">
      <c r="A247" s="130"/>
      <c r="B247" s="130"/>
      <c r="C247" s="130"/>
      <c r="D247" s="130"/>
      <c r="E247" s="130"/>
      <c r="F247" s="130"/>
      <c r="G247" s="130"/>
      <c r="H247" s="130"/>
      <c r="I247" s="130"/>
      <c r="J247" s="130"/>
      <c r="K247" s="130"/>
      <c r="L247" s="130"/>
      <c r="M247" s="130"/>
      <c r="N247" s="130"/>
      <c r="O247" s="130"/>
      <c r="P247" s="130"/>
      <c r="Q247" s="130"/>
      <c r="R247" s="130"/>
      <c r="S247" s="130"/>
    </row>
    <row r="248" spans="1:19" ht="15.75" customHeight="1">
      <c r="A248" s="130"/>
      <c r="B248" s="130"/>
      <c r="C248" s="130"/>
      <c r="D248" s="130"/>
      <c r="E248" s="130"/>
      <c r="F248" s="130"/>
      <c r="G248" s="130"/>
      <c r="H248" s="130"/>
      <c r="I248" s="130"/>
      <c r="J248" s="130"/>
      <c r="K248" s="130"/>
      <c r="L248" s="130"/>
      <c r="M248" s="130"/>
      <c r="N248" s="130"/>
      <c r="O248" s="130"/>
      <c r="P248" s="130"/>
      <c r="Q248" s="130"/>
      <c r="R248" s="130"/>
      <c r="S248" s="130"/>
    </row>
    <row r="249" spans="1:19" ht="15.75" customHeight="1">
      <c r="A249" s="130"/>
      <c r="B249" s="130"/>
      <c r="C249" s="130"/>
      <c r="D249" s="130"/>
      <c r="E249" s="130"/>
      <c r="F249" s="130"/>
      <c r="G249" s="130"/>
      <c r="H249" s="130"/>
      <c r="I249" s="130"/>
      <c r="J249" s="130"/>
      <c r="K249" s="130"/>
      <c r="L249" s="130"/>
      <c r="M249" s="130"/>
      <c r="N249" s="130"/>
      <c r="O249" s="130"/>
      <c r="P249" s="130"/>
      <c r="Q249" s="130"/>
      <c r="R249" s="130"/>
      <c r="S249" s="130"/>
    </row>
    <row r="250" spans="1:19" ht="15.75" customHeight="1">
      <c r="A250" s="130"/>
      <c r="B250" s="130"/>
      <c r="C250" s="130"/>
      <c r="D250" s="130"/>
      <c r="E250" s="130"/>
      <c r="F250" s="130"/>
      <c r="G250" s="130"/>
      <c r="H250" s="130"/>
      <c r="I250" s="130"/>
      <c r="J250" s="130"/>
      <c r="K250" s="130"/>
      <c r="L250" s="130"/>
      <c r="M250" s="130"/>
      <c r="N250" s="130"/>
      <c r="O250" s="130"/>
      <c r="P250" s="130"/>
      <c r="Q250" s="130"/>
      <c r="R250" s="130"/>
      <c r="S250" s="130"/>
    </row>
    <row r="251" spans="1:19" ht="15.75" customHeight="1">
      <c r="A251" s="130"/>
      <c r="B251" s="130"/>
      <c r="C251" s="130"/>
      <c r="D251" s="130"/>
      <c r="E251" s="130"/>
      <c r="F251" s="130"/>
      <c r="G251" s="130"/>
      <c r="H251" s="130"/>
      <c r="I251" s="130"/>
      <c r="J251" s="130"/>
      <c r="K251" s="130"/>
      <c r="L251" s="130"/>
      <c r="M251" s="130"/>
      <c r="N251" s="130"/>
      <c r="O251" s="130"/>
      <c r="P251" s="130"/>
      <c r="Q251" s="130"/>
      <c r="R251" s="130"/>
      <c r="S251" s="130"/>
    </row>
    <row r="252" spans="1:19" ht="15.75" customHeight="1">
      <c r="A252" s="130"/>
      <c r="B252" s="130"/>
      <c r="C252" s="130"/>
      <c r="D252" s="130"/>
      <c r="E252" s="130"/>
      <c r="F252" s="130"/>
      <c r="G252" s="130"/>
      <c r="H252" s="130"/>
      <c r="I252" s="130"/>
      <c r="J252" s="130"/>
      <c r="K252" s="130"/>
      <c r="L252" s="130"/>
      <c r="M252" s="130"/>
      <c r="N252" s="130"/>
      <c r="O252" s="130"/>
      <c r="P252" s="130"/>
      <c r="Q252" s="130"/>
      <c r="R252" s="130"/>
      <c r="S252" s="130"/>
    </row>
    <row r="253" spans="1:19" ht="15.75" customHeight="1">
      <c r="A253" s="130"/>
      <c r="B253" s="130"/>
      <c r="C253" s="130"/>
      <c r="D253" s="130"/>
      <c r="E253" s="130"/>
      <c r="F253" s="130"/>
      <c r="G253" s="130"/>
      <c r="H253" s="130"/>
      <c r="I253" s="130"/>
      <c r="J253" s="130"/>
      <c r="K253" s="130"/>
      <c r="L253" s="130"/>
      <c r="M253" s="130"/>
      <c r="N253" s="130"/>
      <c r="O253" s="130"/>
      <c r="P253" s="130"/>
      <c r="Q253" s="130"/>
      <c r="R253" s="130"/>
      <c r="S253" s="130"/>
    </row>
    <row r="254" spans="1:19" ht="15.75" customHeight="1">
      <c r="A254" s="130"/>
      <c r="B254" s="130"/>
      <c r="C254" s="130"/>
      <c r="D254" s="130"/>
      <c r="E254" s="130"/>
      <c r="F254" s="130"/>
      <c r="G254" s="130"/>
      <c r="H254" s="130"/>
      <c r="I254" s="130"/>
      <c r="J254" s="130"/>
      <c r="K254" s="130"/>
      <c r="L254" s="130"/>
      <c r="M254" s="130"/>
      <c r="N254" s="130"/>
      <c r="O254" s="130"/>
      <c r="P254" s="130"/>
      <c r="Q254" s="130"/>
      <c r="R254" s="130"/>
      <c r="S254" s="130"/>
    </row>
    <row r="255" spans="1:19" ht="15.75" customHeight="1">
      <c r="A255" s="130"/>
      <c r="B255" s="130"/>
      <c r="C255" s="130"/>
      <c r="D255" s="130"/>
      <c r="E255" s="130"/>
      <c r="F255" s="130"/>
      <c r="G255" s="130"/>
      <c r="H255" s="130"/>
      <c r="I255" s="130"/>
      <c r="J255" s="130"/>
      <c r="K255" s="130"/>
      <c r="L255" s="130"/>
      <c r="M255" s="130"/>
      <c r="N255" s="130"/>
      <c r="O255" s="130"/>
      <c r="P255" s="130"/>
      <c r="Q255" s="130"/>
      <c r="R255" s="130"/>
      <c r="S255" s="130"/>
    </row>
    <row r="256" spans="1:19" ht="15.75" customHeight="1">
      <c r="A256" s="130"/>
      <c r="B256" s="130"/>
      <c r="C256" s="130"/>
      <c r="D256" s="130"/>
      <c r="E256" s="130"/>
      <c r="F256" s="130"/>
      <c r="G256" s="130"/>
      <c r="H256" s="130"/>
      <c r="I256" s="130"/>
      <c r="J256" s="130"/>
      <c r="K256" s="130"/>
      <c r="L256" s="130"/>
      <c r="M256" s="130"/>
      <c r="N256" s="130"/>
      <c r="O256" s="130"/>
      <c r="P256" s="130"/>
      <c r="Q256" s="130"/>
      <c r="R256" s="130"/>
      <c r="S256" s="130"/>
    </row>
    <row r="257" spans="1:19" ht="15.75" customHeight="1">
      <c r="A257" s="130"/>
      <c r="B257" s="130"/>
      <c r="C257" s="130"/>
      <c r="D257" s="130"/>
      <c r="E257" s="130"/>
      <c r="F257" s="130"/>
      <c r="G257" s="130"/>
      <c r="H257" s="130"/>
      <c r="I257" s="130"/>
      <c r="J257" s="130"/>
      <c r="K257" s="130"/>
      <c r="L257" s="130"/>
      <c r="M257" s="130"/>
      <c r="N257" s="130"/>
      <c r="O257" s="130"/>
      <c r="P257" s="130"/>
      <c r="Q257" s="130"/>
      <c r="R257" s="130"/>
      <c r="S257" s="130"/>
    </row>
    <row r="258" spans="1:19" ht="15.75" customHeight="1">
      <c r="A258" s="130"/>
      <c r="B258" s="130"/>
      <c r="C258" s="130"/>
      <c r="D258" s="130"/>
      <c r="E258" s="130"/>
      <c r="F258" s="130"/>
      <c r="G258" s="130"/>
      <c r="H258" s="130"/>
      <c r="I258" s="130"/>
      <c r="J258" s="130"/>
      <c r="K258" s="130"/>
      <c r="L258" s="130"/>
      <c r="M258" s="130"/>
      <c r="N258" s="130"/>
      <c r="O258" s="130"/>
      <c r="P258" s="130"/>
      <c r="Q258" s="130"/>
      <c r="R258" s="130"/>
      <c r="S258" s="130"/>
    </row>
    <row r="259" spans="1:19" ht="15.75" customHeight="1">
      <c r="A259" s="130"/>
      <c r="B259" s="130"/>
      <c r="C259" s="130"/>
      <c r="D259" s="130"/>
      <c r="E259" s="130"/>
      <c r="F259" s="130"/>
      <c r="G259" s="130"/>
      <c r="H259" s="130"/>
      <c r="I259" s="130"/>
      <c r="J259" s="130"/>
      <c r="K259" s="130"/>
      <c r="L259" s="130"/>
      <c r="M259" s="130"/>
      <c r="N259" s="130"/>
      <c r="O259" s="130"/>
      <c r="P259" s="130"/>
      <c r="Q259" s="130"/>
      <c r="R259" s="130"/>
      <c r="S259" s="130"/>
    </row>
    <row r="260" spans="1:19" ht="15.75" customHeight="1">
      <c r="A260" s="130"/>
      <c r="B260" s="130"/>
      <c r="C260" s="130"/>
      <c r="D260" s="130"/>
      <c r="E260" s="130"/>
      <c r="F260" s="130"/>
      <c r="G260" s="130"/>
      <c r="H260" s="130"/>
      <c r="I260" s="130"/>
      <c r="J260" s="130"/>
      <c r="K260" s="130"/>
      <c r="L260" s="130"/>
      <c r="M260" s="130"/>
      <c r="N260" s="130"/>
      <c r="O260" s="130"/>
      <c r="P260" s="130"/>
      <c r="Q260" s="130"/>
      <c r="R260" s="130"/>
      <c r="S260" s="130"/>
    </row>
    <row r="261" spans="1:19" ht="15.75" customHeight="1">
      <c r="A261" s="130"/>
      <c r="B261" s="130"/>
      <c r="C261" s="130"/>
      <c r="D261" s="130"/>
      <c r="E261" s="130"/>
      <c r="F261" s="130"/>
      <c r="G261" s="130"/>
      <c r="H261" s="130"/>
      <c r="I261" s="130"/>
      <c r="J261" s="130"/>
      <c r="K261" s="130"/>
      <c r="L261" s="130"/>
      <c r="M261" s="130"/>
      <c r="N261" s="130"/>
      <c r="O261" s="130"/>
      <c r="P261" s="130"/>
      <c r="Q261" s="130"/>
      <c r="R261" s="130"/>
      <c r="S261" s="130"/>
    </row>
    <row r="262" spans="1:19" ht="15.75" customHeight="1">
      <c r="A262" s="130"/>
      <c r="B262" s="130"/>
      <c r="C262" s="130"/>
      <c r="D262" s="130"/>
      <c r="E262" s="130"/>
      <c r="F262" s="130"/>
      <c r="G262" s="130"/>
      <c r="H262" s="130"/>
      <c r="I262" s="130"/>
      <c r="J262" s="130"/>
      <c r="K262" s="130"/>
      <c r="L262" s="130"/>
      <c r="M262" s="130"/>
      <c r="N262" s="130"/>
      <c r="O262" s="130"/>
      <c r="P262" s="130"/>
      <c r="Q262" s="130"/>
      <c r="R262" s="130"/>
      <c r="S262" s="130"/>
    </row>
    <row r="263" spans="1:19" ht="15.75" customHeight="1">
      <c r="A263" s="130"/>
      <c r="B263" s="130"/>
      <c r="C263" s="130"/>
      <c r="D263" s="130"/>
      <c r="E263" s="130"/>
      <c r="F263" s="130"/>
      <c r="G263" s="130"/>
      <c r="H263" s="130"/>
      <c r="I263" s="130"/>
      <c r="J263" s="130"/>
      <c r="K263" s="130"/>
      <c r="L263" s="130"/>
      <c r="M263" s="130"/>
      <c r="N263" s="130"/>
      <c r="O263" s="130"/>
      <c r="P263" s="130"/>
      <c r="Q263" s="130"/>
      <c r="R263" s="130"/>
      <c r="S263" s="130"/>
    </row>
    <row r="264" spans="1:19" ht="15.75" customHeight="1">
      <c r="A264" s="130"/>
      <c r="B264" s="130"/>
      <c r="C264" s="130"/>
      <c r="D264" s="130"/>
      <c r="E264" s="130"/>
      <c r="F264" s="130"/>
      <c r="G264" s="130"/>
      <c r="H264" s="130"/>
      <c r="I264" s="130"/>
      <c r="J264" s="130"/>
      <c r="K264" s="130"/>
      <c r="L264" s="130"/>
      <c r="M264" s="130"/>
      <c r="N264" s="130"/>
      <c r="O264" s="130"/>
      <c r="P264" s="130"/>
      <c r="Q264" s="130"/>
      <c r="R264" s="130"/>
      <c r="S264" s="130"/>
    </row>
    <row r="265" spans="1:19" ht="15.75" customHeight="1">
      <c r="A265" s="130"/>
      <c r="B265" s="130"/>
      <c r="C265" s="130"/>
      <c r="D265" s="130"/>
      <c r="E265" s="130"/>
      <c r="F265" s="130"/>
      <c r="G265" s="130"/>
      <c r="H265" s="130"/>
      <c r="I265" s="130"/>
      <c r="J265" s="130"/>
      <c r="K265" s="130"/>
      <c r="L265" s="130"/>
      <c r="M265" s="130"/>
      <c r="N265" s="130"/>
      <c r="O265" s="130"/>
      <c r="P265" s="130"/>
      <c r="Q265" s="130"/>
      <c r="R265" s="130"/>
      <c r="S265" s="130"/>
    </row>
    <row r="266" spans="1:19" ht="15.75" customHeight="1">
      <c r="A266" s="130"/>
      <c r="B266" s="130"/>
      <c r="C266" s="130"/>
      <c r="D266" s="130"/>
      <c r="E266" s="130"/>
      <c r="F266" s="130"/>
      <c r="G266" s="130"/>
      <c r="H266" s="130"/>
      <c r="I266" s="130"/>
      <c r="J266" s="130"/>
      <c r="K266" s="130"/>
      <c r="L266" s="130"/>
      <c r="M266" s="130"/>
      <c r="N266" s="130"/>
      <c r="O266" s="130"/>
      <c r="P266" s="130"/>
      <c r="Q266" s="130"/>
      <c r="R266" s="130"/>
      <c r="S266" s="130"/>
    </row>
    <row r="267" spans="1:19" ht="15.75" customHeight="1">
      <c r="A267" s="130"/>
      <c r="B267" s="130"/>
      <c r="C267" s="130"/>
      <c r="D267" s="130"/>
      <c r="E267" s="130"/>
      <c r="F267" s="130"/>
      <c r="G267" s="130"/>
      <c r="H267" s="130"/>
      <c r="I267" s="130"/>
      <c r="J267" s="130"/>
      <c r="K267" s="130"/>
      <c r="L267" s="130"/>
      <c r="M267" s="130"/>
      <c r="N267" s="130"/>
      <c r="O267" s="130"/>
      <c r="P267" s="130"/>
      <c r="Q267" s="130"/>
      <c r="R267" s="130"/>
      <c r="S267" s="130"/>
    </row>
    <row r="268" spans="1:19" ht="15.75" customHeight="1">
      <c r="A268" s="130"/>
      <c r="B268" s="130"/>
      <c r="C268" s="130"/>
      <c r="D268" s="130"/>
      <c r="E268" s="130"/>
      <c r="F268" s="130"/>
      <c r="G268" s="130"/>
      <c r="H268" s="130"/>
      <c r="I268" s="130"/>
      <c r="J268" s="130"/>
      <c r="K268" s="130"/>
      <c r="L268" s="130"/>
      <c r="M268" s="130"/>
      <c r="N268" s="130"/>
      <c r="O268" s="130"/>
      <c r="P268" s="130"/>
      <c r="Q268" s="130"/>
      <c r="R268" s="130"/>
      <c r="S268" s="130"/>
    </row>
    <row r="269" spans="1:19" ht="15.75" customHeight="1">
      <c r="A269" s="130"/>
      <c r="B269" s="130"/>
      <c r="C269" s="130"/>
      <c r="D269" s="130"/>
      <c r="E269" s="130"/>
      <c r="F269" s="130"/>
      <c r="G269" s="130"/>
      <c r="H269" s="130"/>
      <c r="I269" s="130"/>
      <c r="J269" s="130"/>
      <c r="K269" s="130"/>
      <c r="L269" s="130"/>
      <c r="M269" s="130"/>
      <c r="N269" s="130"/>
      <c r="O269" s="130"/>
      <c r="P269" s="130"/>
      <c r="Q269" s="130"/>
      <c r="R269" s="130"/>
      <c r="S269" s="130"/>
    </row>
    <row r="270" spans="1:19" ht="15.75" customHeight="1">
      <c r="A270" s="130"/>
      <c r="B270" s="130"/>
      <c r="C270" s="130"/>
      <c r="D270" s="130"/>
      <c r="E270" s="130"/>
      <c r="F270" s="130"/>
      <c r="G270" s="130"/>
      <c r="H270" s="130"/>
      <c r="I270" s="130"/>
      <c r="J270" s="130"/>
      <c r="K270" s="130"/>
      <c r="L270" s="130"/>
      <c r="M270" s="130"/>
      <c r="N270" s="130"/>
      <c r="O270" s="130"/>
      <c r="P270" s="130"/>
      <c r="Q270" s="130"/>
      <c r="R270" s="130"/>
      <c r="S270" s="130"/>
    </row>
    <row r="271" spans="1:19" ht="15.75" customHeight="1">
      <c r="A271" s="130"/>
      <c r="B271" s="130"/>
      <c r="C271" s="130"/>
      <c r="D271" s="130"/>
      <c r="E271" s="130"/>
      <c r="F271" s="130"/>
      <c r="G271" s="130"/>
      <c r="H271" s="130"/>
      <c r="I271" s="130"/>
      <c r="J271" s="130"/>
      <c r="K271" s="130"/>
      <c r="L271" s="130"/>
      <c r="M271" s="130"/>
      <c r="N271" s="130"/>
      <c r="O271" s="130"/>
      <c r="P271" s="130"/>
      <c r="Q271" s="130"/>
      <c r="R271" s="130"/>
      <c r="S271" s="130"/>
    </row>
    <row r="272" spans="1:19" ht="15.75" customHeight="1">
      <c r="A272" s="130"/>
      <c r="B272" s="130"/>
      <c r="C272" s="130"/>
      <c r="D272" s="130"/>
      <c r="E272" s="130"/>
      <c r="F272" s="130"/>
      <c r="G272" s="130"/>
      <c r="H272" s="130"/>
      <c r="I272" s="130"/>
      <c r="J272" s="130"/>
      <c r="K272" s="130"/>
      <c r="L272" s="130"/>
      <c r="M272" s="130"/>
      <c r="N272" s="130"/>
      <c r="O272" s="130"/>
      <c r="P272" s="130"/>
      <c r="Q272" s="130"/>
      <c r="R272" s="130"/>
      <c r="S272" s="130"/>
    </row>
    <row r="273" spans="1:19" ht="15.75" customHeight="1">
      <c r="A273" s="130"/>
      <c r="B273" s="130"/>
      <c r="C273" s="130"/>
      <c r="D273" s="130"/>
      <c r="E273" s="130"/>
      <c r="F273" s="130"/>
      <c r="G273" s="130"/>
      <c r="H273" s="130"/>
      <c r="I273" s="130"/>
      <c r="J273" s="130"/>
      <c r="K273" s="130"/>
      <c r="L273" s="130"/>
      <c r="M273" s="130"/>
      <c r="N273" s="130"/>
      <c r="O273" s="130"/>
      <c r="P273" s="130"/>
      <c r="Q273" s="130"/>
      <c r="R273" s="130"/>
      <c r="S273" s="130"/>
    </row>
    <row r="274" spans="1:19" ht="15.75" customHeight="1">
      <c r="A274" s="130"/>
      <c r="B274" s="130"/>
      <c r="C274" s="130"/>
      <c r="D274" s="130"/>
      <c r="E274" s="130"/>
      <c r="F274" s="130"/>
      <c r="G274" s="130"/>
      <c r="H274" s="130"/>
      <c r="I274" s="130"/>
      <c r="J274" s="130"/>
      <c r="K274" s="130"/>
      <c r="L274" s="130"/>
      <c r="M274" s="130"/>
      <c r="N274" s="130"/>
      <c r="O274" s="130"/>
      <c r="P274" s="130"/>
      <c r="Q274" s="130"/>
      <c r="R274" s="130"/>
      <c r="S274" s="130"/>
    </row>
    <row r="275" spans="1:19" ht="15.75" customHeight="1">
      <c r="A275" s="130"/>
      <c r="B275" s="130"/>
      <c r="C275" s="130"/>
      <c r="D275" s="130"/>
      <c r="E275" s="130"/>
      <c r="F275" s="130"/>
      <c r="G275" s="130"/>
      <c r="H275" s="130"/>
      <c r="I275" s="130"/>
      <c r="J275" s="130"/>
      <c r="K275" s="130"/>
      <c r="L275" s="130"/>
      <c r="M275" s="130"/>
      <c r="N275" s="130"/>
      <c r="O275" s="130"/>
      <c r="P275" s="130"/>
      <c r="Q275" s="130"/>
      <c r="R275" s="130"/>
      <c r="S275" s="130"/>
    </row>
    <row r="276" spans="1:19" ht="15.75" customHeight="1">
      <c r="A276" s="130"/>
      <c r="B276" s="130"/>
      <c r="C276" s="130"/>
      <c r="D276" s="130"/>
      <c r="E276" s="130"/>
      <c r="F276" s="130"/>
      <c r="G276" s="130"/>
      <c r="H276" s="130"/>
      <c r="I276" s="130"/>
      <c r="J276" s="130"/>
      <c r="K276" s="130"/>
      <c r="L276" s="130"/>
      <c r="M276" s="130"/>
      <c r="N276" s="130"/>
      <c r="O276" s="130"/>
      <c r="P276" s="130"/>
      <c r="Q276" s="130"/>
      <c r="R276" s="130"/>
      <c r="S276" s="130"/>
    </row>
    <row r="277" spans="1:19" ht="15.75" customHeight="1">
      <c r="A277" s="130"/>
      <c r="B277" s="130"/>
      <c r="C277" s="130"/>
      <c r="D277" s="130"/>
      <c r="E277" s="130"/>
      <c r="F277" s="130"/>
      <c r="G277" s="130"/>
      <c r="H277" s="130"/>
      <c r="I277" s="130"/>
      <c r="J277" s="130"/>
      <c r="K277" s="130"/>
      <c r="L277" s="130"/>
      <c r="M277" s="130"/>
      <c r="N277" s="130"/>
      <c r="O277" s="130"/>
      <c r="P277" s="130"/>
      <c r="Q277" s="130"/>
      <c r="R277" s="130"/>
      <c r="S277" s="130"/>
    </row>
    <row r="278" spans="1:19" ht="15.75" customHeight="1">
      <c r="A278" s="130"/>
      <c r="B278" s="130"/>
      <c r="C278" s="130"/>
      <c r="D278" s="130"/>
      <c r="E278" s="130"/>
      <c r="F278" s="130"/>
      <c r="G278" s="130"/>
      <c r="H278" s="130"/>
      <c r="I278" s="130"/>
      <c r="J278" s="130"/>
      <c r="K278" s="130"/>
      <c r="L278" s="130"/>
      <c r="M278" s="130"/>
      <c r="N278" s="130"/>
      <c r="O278" s="130"/>
      <c r="P278" s="130"/>
      <c r="Q278" s="130"/>
      <c r="R278" s="130"/>
      <c r="S278" s="130"/>
    </row>
    <row r="279" spans="1:19" ht="15.75" customHeight="1">
      <c r="A279" s="130"/>
      <c r="B279" s="130"/>
      <c r="C279" s="130"/>
      <c r="D279" s="130"/>
      <c r="E279" s="130"/>
      <c r="F279" s="130"/>
      <c r="G279" s="130"/>
      <c r="H279" s="130"/>
      <c r="I279" s="130"/>
      <c r="J279" s="130"/>
      <c r="K279" s="130"/>
      <c r="L279" s="130"/>
      <c r="M279" s="130"/>
      <c r="N279" s="130"/>
      <c r="O279" s="130"/>
      <c r="P279" s="130"/>
      <c r="Q279" s="130"/>
      <c r="R279" s="130"/>
      <c r="S279" s="130"/>
    </row>
    <row r="280" spans="1:19" ht="15.75" customHeight="1">
      <c r="A280" s="130"/>
      <c r="B280" s="130"/>
      <c r="C280" s="130"/>
      <c r="D280" s="130"/>
      <c r="E280" s="130"/>
      <c r="F280" s="130"/>
      <c r="G280" s="130"/>
      <c r="H280" s="130"/>
      <c r="I280" s="130"/>
      <c r="J280" s="130"/>
      <c r="K280" s="130"/>
      <c r="L280" s="130"/>
      <c r="M280" s="130"/>
      <c r="N280" s="130"/>
      <c r="O280" s="130"/>
      <c r="P280" s="130"/>
      <c r="Q280" s="130"/>
      <c r="R280" s="130"/>
      <c r="S280" s="130"/>
    </row>
    <row r="281" spans="1:19" ht="15.75" customHeight="1">
      <c r="A281" s="130"/>
      <c r="B281" s="130"/>
      <c r="C281" s="130"/>
      <c r="D281" s="130"/>
      <c r="E281" s="130"/>
      <c r="F281" s="130"/>
      <c r="G281" s="130"/>
      <c r="H281" s="130"/>
      <c r="I281" s="130"/>
      <c r="J281" s="130"/>
      <c r="K281" s="130"/>
      <c r="L281" s="130"/>
      <c r="M281" s="130"/>
      <c r="N281" s="130"/>
      <c r="O281" s="130"/>
      <c r="P281" s="130"/>
      <c r="Q281" s="130"/>
      <c r="R281" s="130"/>
      <c r="S281" s="130"/>
    </row>
    <row r="282" spans="1:19" ht="15.75" customHeight="1">
      <c r="A282" s="130"/>
      <c r="B282" s="130"/>
      <c r="C282" s="130"/>
      <c r="D282" s="130"/>
      <c r="E282" s="130"/>
      <c r="F282" s="130"/>
      <c r="G282" s="130"/>
      <c r="H282" s="130"/>
      <c r="I282" s="130"/>
      <c r="J282" s="130"/>
      <c r="K282" s="130"/>
      <c r="L282" s="130"/>
      <c r="M282" s="130"/>
      <c r="N282" s="130"/>
      <c r="O282" s="130"/>
      <c r="P282" s="130"/>
      <c r="Q282" s="130"/>
      <c r="R282" s="130"/>
      <c r="S282" s="130"/>
    </row>
    <row r="283" spans="1:19" ht="15.75" customHeight="1">
      <c r="A283" s="130"/>
      <c r="B283" s="130"/>
      <c r="C283" s="130"/>
      <c r="D283" s="130"/>
      <c r="E283" s="130"/>
      <c r="F283" s="130"/>
      <c r="G283" s="130"/>
      <c r="H283" s="130"/>
      <c r="I283" s="130"/>
      <c r="J283" s="130"/>
      <c r="K283" s="130"/>
      <c r="L283" s="130"/>
      <c r="M283" s="130"/>
      <c r="N283" s="130"/>
      <c r="O283" s="130"/>
      <c r="P283" s="130"/>
      <c r="Q283" s="130"/>
      <c r="R283" s="130"/>
      <c r="S283" s="130"/>
    </row>
    <row r="284" spans="1:19" ht="15.75" customHeight="1">
      <c r="A284" s="130"/>
      <c r="B284" s="130"/>
      <c r="C284" s="130"/>
      <c r="D284" s="130"/>
      <c r="E284" s="130"/>
      <c r="F284" s="130"/>
      <c r="G284" s="130"/>
      <c r="H284" s="130"/>
      <c r="I284" s="130"/>
      <c r="J284" s="130"/>
      <c r="K284" s="130"/>
      <c r="L284" s="130"/>
      <c r="M284" s="130"/>
      <c r="N284" s="130"/>
      <c r="O284" s="130"/>
      <c r="P284" s="130"/>
      <c r="Q284" s="130"/>
      <c r="R284" s="130"/>
      <c r="S284" s="130"/>
    </row>
    <row r="285" spans="1:19" ht="15.75" customHeight="1">
      <c r="A285" s="130"/>
      <c r="B285" s="130"/>
      <c r="C285" s="130"/>
      <c r="D285" s="130"/>
      <c r="E285" s="130"/>
      <c r="F285" s="130"/>
      <c r="G285" s="130"/>
      <c r="H285" s="130"/>
      <c r="I285" s="130"/>
      <c r="J285" s="130"/>
      <c r="K285" s="130"/>
      <c r="L285" s="130"/>
      <c r="M285" s="130"/>
      <c r="N285" s="130"/>
      <c r="O285" s="130"/>
      <c r="P285" s="130"/>
      <c r="Q285" s="130"/>
      <c r="R285" s="130"/>
      <c r="S285" s="130"/>
    </row>
    <row r="286" spans="1:19" ht="15.75" customHeight="1">
      <c r="A286" s="130"/>
      <c r="B286" s="130"/>
      <c r="C286" s="130"/>
      <c r="D286" s="130"/>
      <c r="E286" s="130"/>
      <c r="F286" s="130"/>
      <c r="G286" s="130"/>
      <c r="H286" s="130"/>
      <c r="I286" s="130"/>
      <c r="J286" s="130"/>
      <c r="K286" s="130"/>
      <c r="L286" s="130"/>
      <c r="M286" s="130"/>
      <c r="N286" s="130"/>
      <c r="O286" s="130"/>
      <c r="P286" s="130"/>
      <c r="Q286" s="130"/>
      <c r="R286" s="130"/>
      <c r="S286" s="130"/>
    </row>
    <row r="287" spans="1:19" ht="15.75" customHeight="1">
      <c r="A287" s="130"/>
      <c r="B287" s="130"/>
      <c r="C287" s="130"/>
      <c r="D287" s="130"/>
      <c r="E287" s="130"/>
      <c r="F287" s="130"/>
      <c r="G287" s="130"/>
      <c r="H287" s="130"/>
      <c r="I287" s="130"/>
      <c r="J287" s="130"/>
      <c r="K287" s="130"/>
      <c r="L287" s="130"/>
      <c r="M287" s="130"/>
      <c r="N287" s="130"/>
      <c r="O287" s="130"/>
      <c r="P287" s="130"/>
      <c r="Q287" s="130"/>
      <c r="R287" s="130"/>
      <c r="S287" s="130"/>
    </row>
    <row r="288" spans="1:19" ht="15.75" customHeight="1">
      <c r="A288" s="130"/>
      <c r="B288" s="130"/>
      <c r="C288" s="130"/>
      <c r="D288" s="130"/>
      <c r="E288" s="130"/>
      <c r="F288" s="130"/>
      <c r="G288" s="130"/>
      <c r="H288" s="130"/>
      <c r="I288" s="130"/>
      <c r="J288" s="130"/>
      <c r="K288" s="130"/>
      <c r="L288" s="130"/>
      <c r="M288" s="130"/>
      <c r="N288" s="130"/>
      <c r="O288" s="130"/>
      <c r="P288" s="130"/>
      <c r="Q288" s="130"/>
      <c r="R288" s="130"/>
      <c r="S288" s="130"/>
    </row>
    <row r="289" spans="1:19" ht="15.75" customHeight="1">
      <c r="A289" s="130"/>
      <c r="B289" s="130"/>
      <c r="C289" s="130"/>
      <c r="D289" s="130"/>
      <c r="E289" s="130"/>
      <c r="F289" s="130"/>
      <c r="G289" s="130"/>
      <c r="H289" s="130"/>
      <c r="I289" s="130"/>
      <c r="J289" s="130"/>
      <c r="K289" s="130"/>
      <c r="L289" s="130"/>
      <c r="M289" s="130"/>
      <c r="N289" s="130"/>
      <c r="O289" s="130"/>
      <c r="P289" s="130"/>
      <c r="Q289" s="130"/>
      <c r="R289" s="130"/>
      <c r="S289" s="130"/>
    </row>
    <row r="290" spans="1:19" ht="15.75" customHeight="1">
      <c r="A290" s="130"/>
      <c r="B290" s="130"/>
      <c r="C290" s="130"/>
      <c r="D290" s="130"/>
      <c r="E290" s="130"/>
      <c r="F290" s="130"/>
      <c r="G290" s="130"/>
      <c r="H290" s="130"/>
      <c r="I290" s="130"/>
      <c r="J290" s="130"/>
      <c r="K290" s="130"/>
      <c r="L290" s="130"/>
      <c r="M290" s="130"/>
      <c r="N290" s="130"/>
      <c r="O290" s="130"/>
      <c r="P290" s="130"/>
      <c r="Q290" s="130"/>
      <c r="R290" s="130"/>
      <c r="S290" s="130"/>
    </row>
    <row r="291" spans="1:19" ht="15.75" customHeight="1">
      <c r="A291" s="130"/>
      <c r="B291" s="130"/>
      <c r="C291" s="130"/>
      <c r="D291" s="130"/>
      <c r="E291" s="130"/>
      <c r="F291" s="130"/>
      <c r="G291" s="130"/>
      <c r="H291" s="130"/>
      <c r="I291" s="130"/>
      <c r="J291" s="130"/>
      <c r="K291" s="130"/>
      <c r="L291" s="130"/>
      <c r="M291" s="130"/>
      <c r="N291" s="130"/>
      <c r="O291" s="130"/>
      <c r="P291" s="130"/>
      <c r="Q291" s="130"/>
      <c r="R291" s="130"/>
      <c r="S291" s="130"/>
    </row>
    <row r="292" spans="1:19" ht="15.75" customHeight="1">
      <c r="A292" s="130"/>
      <c r="B292" s="130"/>
      <c r="C292" s="130"/>
      <c r="D292" s="130"/>
      <c r="E292" s="130"/>
      <c r="F292" s="130"/>
      <c r="G292" s="130"/>
      <c r="H292" s="130"/>
      <c r="I292" s="130"/>
      <c r="J292" s="130"/>
      <c r="K292" s="130"/>
      <c r="L292" s="130"/>
      <c r="M292" s="130"/>
      <c r="N292" s="130"/>
      <c r="O292" s="130"/>
      <c r="P292" s="130"/>
      <c r="Q292" s="130"/>
      <c r="R292" s="130"/>
      <c r="S292" s="130"/>
    </row>
    <row r="293" spans="1:19" ht="15.75" customHeight="1">
      <c r="A293" s="130"/>
      <c r="B293" s="130"/>
      <c r="C293" s="130"/>
      <c r="D293" s="130"/>
      <c r="E293" s="130"/>
      <c r="F293" s="130"/>
      <c r="G293" s="130"/>
      <c r="H293" s="130"/>
      <c r="I293" s="130"/>
      <c r="J293" s="130"/>
      <c r="K293" s="130"/>
      <c r="L293" s="130"/>
      <c r="M293" s="130"/>
      <c r="N293" s="130"/>
      <c r="O293" s="130"/>
      <c r="P293" s="130"/>
      <c r="Q293" s="130"/>
      <c r="R293" s="130"/>
      <c r="S293" s="130"/>
    </row>
    <row r="294" spans="1:19" ht="15.75" customHeight="1">
      <c r="A294" s="130"/>
      <c r="B294" s="130"/>
      <c r="C294" s="130"/>
      <c r="D294" s="130"/>
      <c r="E294" s="130"/>
      <c r="F294" s="130"/>
      <c r="G294" s="130"/>
      <c r="H294" s="130"/>
      <c r="I294" s="130"/>
      <c r="J294" s="130"/>
      <c r="K294" s="130"/>
      <c r="L294" s="130"/>
      <c r="M294" s="130"/>
      <c r="N294" s="130"/>
      <c r="O294" s="130"/>
      <c r="P294" s="130"/>
      <c r="Q294" s="130"/>
      <c r="R294" s="130"/>
      <c r="S294" s="130"/>
    </row>
    <row r="295" spans="1:19" ht="15.75" customHeight="1">
      <c r="A295" s="130"/>
      <c r="B295" s="130"/>
      <c r="C295" s="130"/>
      <c r="D295" s="130"/>
      <c r="E295" s="130"/>
      <c r="F295" s="130"/>
      <c r="G295" s="130"/>
      <c r="H295" s="130"/>
      <c r="I295" s="130"/>
      <c r="J295" s="130"/>
      <c r="K295" s="130"/>
      <c r="L295" s="130"/>
      <c r="M295" s="130"/>
      <c r="N295" s="130"/>
      <c r="O295" s="130"/>
      <c r="P295" s="130"/>
      <c r="Q295" s="130"/>
      <c r="R295" s="130"/>
      <c r="S295" s="130"/>
    </row>
    <row r="296" spans="1:19" ht="15.75" customHeight="1">
      <c r="A296" s="130"/>
      <c r="B296" s="130"/>
      <c r="C296" s="130"/>
      <c r="D296" s="130"/>
      <c r="E296" s="130"/>
      <c r="F296" s="130"/>
      <c r="G296" s="130"/>
      <c r="H296" s="130"/>
      <c r="I296" s="130"/>
      <c r="J296" s="130"/>
      <c r="K296" s="130"/>
      <c r="L296" s="130"/>
      <c r="M296" s="130"/>
      <c r="N296" s="130"/>
      <c r="O296" s="130"/>
      <c r="P296" s="130"/>
      <c r="Q296" s="130"/>
      <c r="R296" s="130"/>
      <c r="S296" s="130"/>
    </row>
    <row r="297" spans="1:19" ht="15.75" customHeight="1">
      <c r="A297" s="130"/>
      <c r="B297" s="130"/>
      <c r="C297" s="130"/>
      <c r="D297" s="130"/>
      <c r="E297" s="130"/>
      <c r="F297" s="130"/>
      <c r="G297" s="130"/>
      <c r="H297" s="130"/>
      <c r="I297" s="130"/>
      <c r="J297" s="130"/>
      <c r="K297" s="130"/>
      <c r="L297" s="130"/>
      <c r="M297" s="130"/>
      <c r="N297" s="130"/>
      <c r="O297" s="130"/>
      <c r="P297" s="130"/>
      <c r="Q297" s="130"/>
      <c r="R297" s="130"/>
      <c r="S297" s="130"/>
    </row>
    <row r="298" spans="1:19" ht="15.75" customHeight="1">
      <c r="A298" s="130"/>
      <c r="B298" s="130"/>
      <c r="C298" s="130"/>
      <c r="D298" s="130"/>
      <c r="E298" s="130"/>
      <c r="F298" s="130"/>
      <c r="G298" s="130"/>
      <c r="H298" s="130"/>
      <c r="I298" s="130"/>
      <c r="J298" s="130"/>
      <c r="K298" s="130"/>
      <c r="L298" s="130"/>
      <c r="M298" s="130"/>
      <c r="N298" s="130"/>
      <c r="O298" s="130"/>
      <c r="P298" s="130"/>
      <c r="Q298" s="130"/>
      <c r="R298" s="130"/>
      <c r="S298" s="130"/>
    </row>
    <row r="299" spans="1:19" ht="15.75" customHeight="1">
      <c r="A299" s="130"/>
      <c r="B299" s="130"/>
      <c r="C299" s="130"/>
      <c r="D299" s="130"/>
      <c r="E299" s="130"/>
      <c r="F299" s="130"/>
      <c r="G299" s="130"/>
      <c r="H299" s="130"/>
      <c r="I299" s="130"/>
      <c r="J299" s="130"/>
      <c r="K299" s="130"/>
      <c r="L299" s="130"/>
      <c r="M299" s="130"/>
      <c r="N299" s="130"/>
      <c r="O299" s="130"/>
      <c r="P299" s="130"/>
      <c r="Q299" s="130"/>
      <c r="R299" s="130"/>
      <c r="S299" s="130"/>
    </row>
    <row r="300" spans="1:19" ht="15.75" customHeight="1">
      <c r="A300" s="130"/>
      <c r="B300" s="130"/>
      <c r="C300" s="130"/>
      <c r="D300" s="130"/>
      <c r="E300" s="130"/>
      <c r="F300" s="130"/>
      <c r="G300" s="130"/>
      <c r="H300" s="130"/>
      <c r="I300" s="130"/>
      <c r="J300" s="130"/>
      <c r="K300" s="130"/>
      <c r="L300" s="130"/>
      <c r="M300" s="130"/>
      <c r="N300" s="130"/>
      <c r="O300" s="130"/>
      <c r="P300" s="130"/>
      <c r="Q300" s="130"/>
      <c r="R300" s="130"/>
      <c r="S300" s="130"/>
    </row>
    <row r="301" spans="1:19" ht="15.75" customHeight="1">
      <c r="A301" s="130"/>
      <c r="B301" s="130"/>
      <c r="C301" s="130"/>
      <c r="D301" s="130"/>
      <c r="E301" s="130"/>
      <c r="F301" s="130"/>
      <c r="G301" s="130"/>
      <c r="H301" s="130"/>
      <c r="I301" s="130"/>
      <c r="J301" s="130"/>
      <c r="K301" s="130"/>
      <c r="L301" s="130"/>
      <c r="M301" s="130"/>
      <c r="N301" s="130"/>
      <c r="O301" s="130"/>
      <c r="P301" s="130"/>
      <c r="Q301" s="130"/>
      <c r="R301" s="130"/>
      <c r="S301" s="130"/>
    </row>
    <row r="302" spans="1:19" ht="15.75" customHeight="1">
      <c r="A302" s="130"/>
      <c r="B302" s="130"/>
      <c r="C302" s="130"/>
      <c r="D302" s="130"/>
      <c r="E302" s="130"/>
      <c r="F302" s="130"/>
      <c r="G302" s="130"/>
      <c r="H302" s="130"/>
      <c r="I302" s="130"/>
      <c r="J302" s="130"/>
      <c r="K302" s="130"/>
      <c r="L302" s="130"/>
      <c r="M302" s="130"/>
      <c r="N302" s="130"/>
      <c r="O302" s="130"/>
      <c r="P302" s="130"/>
      <c r="Q302" s="130"/>
      <c r="R302" s="130"/>
      <c r="S302" s="130"/>
    </row>
    <row r="303" spans="1:19" ht="15.75" customHeight="1">
      <c r="A303" s="130"/>
      <c r="B303" s="130"/>
      <c r="C303" s="130"/>
      <c r="D303" s="130"/>
      <c r="E303" s="130"/>
      <c r="F303" s="130"/>
      <c r="G303" s="130"/>
      <c r="H303" s="130"/>
      <c r="I303" s="130"/>
      <c r="J303" s="130"/>
      <c r="K303" s="130"/>
      <c r="L303" s="130"/>
      <c r="M303" s="130"/>
      <c r="N303" s="130"/>
      <c r="O303" s="130"/>
      <c r="P303" s="130"/>
      <c r="Q303" s="130"/>
      <c r="R303" s="130"/>
      <c r="S303" s="130"/>
    </row>
    <row r="304" spans="1:19" ht="15.75" customHeight="1">
      <c r="A304" s="130"/>
      <c r="B304" s="130"/>
      <c r="C304" s="130"/>
      <c r="D304" s="130"/>
      <c r="E304" s="130"/>
      <c r="F304" s="130"/>
      <c r="G304" s="130"/>
      <c r="H304" s="130"/>
      <c r="I304" s="130"/>
      <c r="J304" s="130"/>
      <c r="K304" s="130"/>
      <c r="L304" s="130"/>
      <c r="M304" s="130"/>
      <c r="N304" s="130"/>
      <c r="O304" s="130"/>
      <c r="P304" s="130"/>
      <c r="Q304" s="130"/>
      <c r="R304" s="130"/>
      <c r="S304" s="130"/>
    </row>
    <row r="305" spans="1:19" ht="15.75" customHeight="1">
      <c r="A305" s="130"/>
      <c r="B305" s="130"/>
      <c r="C305" s="130"/>
      <c r="D305" s="130"/>
      <c r="E305" s="130"/>
      <c r="F305" s="130"/>
      <c r="G305" s="130"/>
      <c r="H305" s="130"/>
      <c r="I305" s="130"/>
      <c r="J305" s="130"/>
      <c r="K305" s="130"/>
      <c r="L305" s="130"/>
      <c r="M305" s="130"/>
      <c r="N305" s="130"/>
      <c r="O305" s="130"/>
      <c r="P305" s="130"/>
      <c r="Q305" s="130"/>
      <c r="R305" s="130"/>
      <c r="S305" s="130"/>
    </row>
    <row r="306" spans="1:19" ht="15.75" customHeight="1">
      <c r="A306" s="130"/>
      <c r="B306" s="130"/>
      <c r="C306" s="130"/>
      <c r="D306" s="130"/>
      <c r="E306" s="130"/>
      <c r="F306" s="130"/>
      <c r="G306" s="130"/>
      <c r="H306" s="130"/>
      <c r="I306" s="130"/>
      <c r="J306" s="130"/>
      <c r="K306" s="130"/>
      <c r="L306" s="130"/>
      <c r="M306" s="130"/>
      <c r="N306" s="130"/>
      <c r="O306" s="130"/>
      <c r="P306" s="130"/>
      <c r="Q306" s="130"/>
      <c r="R306" s="130"/>
      <c r="S306" s="130"/>
    </row>
    <row r="307" spans="1:19" ht="15.75" customHeight="1">
      <c r="A307" s="130"/>
      <c r="B307" s="130"/>
      <c r="C307" s="130"/>
      <c r="D307" s="130"/>
      <c r="E307" s="130"/>
      <c r="F307" s="130"/>
      <c r="G307" s="130"/>
      <c r="H307" s="130"/>
      <c r="I307" s="130"/>
      <c r="J307" s="130"/>
      <c r="K307" s="130"/>
      <c r="L307" s="130"/>
      <c r="M307" s="130"/>
      <c r="N307" s="130"/>
      <c r="O307" s="130"/>
      <c r="P307" s="130"/>
      <c r="Q307" s="130"/>
      <c r="R307" s="130"/>
      <c r="S307" s="130"/>
    </row>
    <row r="308" spans="1:19" ht="15.75" customHeight="1">
      <c r="A308" s="130"/>
      <c r="B308" s="130"/>
      <c r="C308" s="130"/>
      <c r="D308" s="130"/>
      <c r="E308" s="130"/>
      <c r="F308" s="130"/>
      <c r="G308" s="130"/>
      <c r="H308" s="130"/>
      <c r="I308" s="130"/>
      <c r="J308" s="130"/>
      <c r="K308" s="130"/>
      <c r="L308" s="130"/>
      <c r="M308" s="130"/>
      <c r="N308" s="130"/>
      <c r="O308" s="130"/>
      <c r="P308" s="130"/>
      <c r="Q308" s="130"/>
      <c r="R308" s="130"/>
      <c r="S308" s="130"/>
    </row>
    <row r="309" spans="1:19" ht="15.75" customHeight="1">
      <c r="A309" s="130"/>
      <c r="B309" s="130"/>
      <c r="C309" s="130"/>
      <c r="D309" s="130"/>
      <c r="E309" s="130"/>
      <c r="F309" s="130"/>
      <c r="G309" s="130"/>
      <c r="H309" s="130"/>
      <c r="I309" s="130"/>
      <c r="J309" s="130"/>
      <c r="K309" s="130"/>
      <c r="L309" s="130"/>
      <c r="M309" s="130"/>
      <c r="N309" s="130"/>
      <c r="O309" s="130"/>
      <c r="P309" s="130"/>
      <c r="Q309" s="130"/>
      <c r="R309" s="130"/>
      <c r="S309" s="130"/>
    </row>
    <row r="310" spans="1:19" ht="15.75" customHeight="1">
      <c r="A310" s="130"/>
      <c r="B310" s="130"/>
      <c r="C310" s="130"/>
      <c r="D310" s="130"/>
      <c r="E310" s="130"/>
      <c r="F310" s="130"/>
      <c r="G310" s="130"/>
      <c r="H310" s="130"/>
      <c r="I310" s="130"/>
      <c r="J310" s="130"/>
      <c r="K310" s="130"/>
      <c r="L310" s="130"/>
      <c r="M310" s="130"/>
      <c r="N310" s="130"/>
      <c r="O310" s="130"/>
      <c r="P310" s="130"/>
      <c r="Q310" s="130"/>
      <c r="R310" s="130"/>
      <c r="S310" s="130"/>
    </row>
    <row r="311" spans="1:19" ht="15.75" customHeight="1">
      <c r="A311" s="130"/>
      <c r="B311" s="130"/>
      <c r="C311" s="130"/>
      <c r="D311" s="130"/>
      <c r="E311" s="130"/>
      <c r="F311" s="130"/>
      <c r="G311" s="130"/>
      <c r="H311" s="130"/>
      <c r="I311" s="130"/>
      <c r="J311" s="130"/>
      <c r="K311" s="130"/>
      <c r="L311" s="130"/>
      <c r="M311" s="130"/>
      <c r="N311" s="130"/>
      <c r="O311" s="130"/>
      <c r="P311" s="130"/>
      <c r="Q311" s="130"/>
      <c r="R311" s="130"/>
      <c r="S311" s="130"/>
    </row>
    <row r="312" spans="1:19" ht="15.75" customHeight="1">
      <c r="A312" s="130"/>
      <c r="B312" s="130"/>
      <c r="C312" s="130"/>
      <c r="D312" s="130"/>
      <c r="E312" s="130"/>
      <c r="F312" s="130"/>
      <c r="G312" s="130"/>
      <c r="H312" s="130"/>
      <c r="I312" s="130"/>
      <c r="J312" s="130"/>
      <c r="K312" s="130"/>
      <c r="L312" s="130"/>
      <c r="M312" s="130"/>
      <c r="N312" s="130"/>
      <c r="O312" s="130"/>
      <c r="P312" s="130"/>
      <c r="Q312" s="130"/>
      <c r="R312" s="130"/>
      <c r="S312" s="130"/>
    </row>
    <row r="313" spans="1:19" ht="15.75" customHeight="1">
      <c r="A313" s="130"/>
      <c r="B313" s="130"/>
      <c r="C313" s="130"/>
      <c r="D313" s="130"/>
      <c r="E313" s="130"/>
      <c r="F313" s="130"/>
      <c r="G313" s="130"/>
      <c r="H313" s="130"/>
      <c r="I313" s="130"/>
      <c r="J313" s="130"/>
      <c r="K313" s="130"/>
      <c r="L313" s="130"/>
      <c r="M313" s="130"/>
      <c r="N313" s="130"/>
      <c r="O313" s="130"/>
      <c r="P313" s="130"/>
      <c r="Q313" s="130"/>
      <c r="R313" s="130"/>
      <c r="S313" s="130"/>
    </row>
    <row r="314" spans="1:19" ht="15.75" customHeight="1">
      <c r="A314" s="130"/>
      <c r="B314" s="130"/>
      <c r="C314" s="130"/>
      <c r="D314" s="130"/>
      <c r="E314" s="130"/>
      <c r="F314" s="130"/>
      <c r="G314" s="130"/>
      <c r="H314" s="130"/>
      <c r="I314" s="130"/>
      <c r="J314" s="130"/>
      <c r="K314" s="130"/>
      <c r="L314" s="130"/>
      <c r="M314" s="130"/>
      <c r="N314" s="130"/>
      <c r="O314" s="130"/>
      <c r="P314" s="130"/>
      <c r="Q314" s="130"/>
      <c r="R314" s="130"/>
      <c r="S314" s="130"/>
    </row>
    <row r="315" spans="1:19" ht="15.75" customHeight="1">
      <c r="A315" s="130"/>
      <c r="B315" s="130"/>
      <c r="C315" s="130"/>
      <c r="D315" s="130"/>
      <c r="E315" s="130"/>
      <c r="F315" s="130"/>
      <c r="G315" s="130"/>
      <c r="H315" s="130"/>
      <c r="I315" s="130"/>
      <c r="J315" s="130"/>
      <c r="K315" s="130"/>
      <c r="L315" s="130"/>
      <c r="M315" s="130"/>
      <c r="N315" s="130"/>
      <c r="O315" s="130"/>
      <c r="P315" s="130"/>
      <c r="Q315" s="130"/>
      <c r="R315" s="130"/>
      <c r="S315" s="130"/>
    </row>
    <row r="316" spans="1:19" ht="15.75" customHeight="1">
      <c r="A316" s="130"/>
      <c r="B316" s="130"/>
      <c r="C316" s="130"/>
      <c r="D316" s="130"/>
      <c r="E316" s="130"/>
      <c r="F316" s="130"/>
      <c r="G316" s="130"/>
      <c r="H316" s="130"/>
      <c r="I316" s="130"/>
      <c r="J316" s="130"/>
      <c r="K316" s="130"/>
      <c r="L316" s="130"/>
      <c r="M316" s="130"/>
      <c r="N316" s="130"/>
      <c r="O316" s="130"/>
      <c r="P316" s="130"/>
      <c r="Q316" s="130"/>
      <c r="R316" s="130"/>
      <c r="S316" s="130"/>
    </row>
    <row r="317" spans="1:19" ht="15.75" customHeight="1">
      <c r="A317" s="130"/>
      <c r="B317" s="130"/>
      <c r="C317" s="130"/>
      <c r="D317" s="130"/>
      <c r="E317" s="130"/>
      <c r="F317" s="130"/>
      <c r="G317" s="130"/>
      <c r="H317" s="130"/>
      <c r="I317" s="130"/>
      <c r="J317" s="130"/>
      <c r="K317" s="130"/>
      <c r="L317" s="130"/>
      <c r="M317" s="130"/>
      <c r="N317" s="130"/>
      <c r="O317" s="130"/>
      <c r="P317" s="130"/>
      <c r="Q317" s="130"/>
      <c r="R317" s="130"/>
      <c r="S317" s="130"/>
    </row>
    <row r="318" spans="1:19" ht="15.75" customHeight="1">
      <c r="A318" s="130"/>
      <c r="B318" s="130"/>
      <c r="C318" s="130"/>
      <c r="D318" s="130"/>
      <c r="E318" s="130"/>
      <c r="F318" s="130"/>
      <c r="G318" s="130"/>
      <c r="H318" s="130"/>
      <c r="I318" s="130"/>
      <c r="J318" s="130"/>
      <c r="K318" s="130"/>
      <c r="L318" s="130"/>
      <c r="M318" s="130"/>
      <c r="N318" s="130"/>
      <c r="O318" s="130"/>
      <c r="P318" s="130"/>
      <c r="Q318" s="130"/>
      <c r="R318" s="130"/>
      <c r="S318" s="130"/>
    </row>
    <row r="319" spans="1:19" ht="15.75" customHeight="1">
      <c r="A319" s="130"/>
      <c r="B319" s="130"/>
      <c r="C319" s="130"/>
      <c r="D319" s="130"/>
      <c r="E319" s="130"/>
      <c r="F319" s="130"/>
      <c r="G319" s="130"/>
      <c r="H319" s="130"/>
      <c r="I319" s="130"/>
      <c r="J319" s="130"/>
      <c r="K319" s="130"/>
      <c r="L319" s="130"/>
      <c r="M319" s="130"/>
      <c r="N319" s="130"/>
      <c r="O319" s="130"/>
      <c r="P319" s="130"/>
      <c r="Q319" s="130"/>
      <c r="R319" s="130"/>
      <c r="S319" s="130"/>
    </row>
    <row r="320" spans="1:19" ht="15.75" customHeight="1">
      <c r="A320" s="130"/>
      <c r="B320" s="130"/>
      <c r="C320" s="130"/>
      <c r="D320" s="130"/>
      <c r="E320" s="130"/>
      <c r="F320" s="130"/>
      <c r="G320" s="130"/>
      <c r="H320" s="130"/>
      <c r="I320" s="130"/>
      <c r="J320" s="130"/>
      <c r="K320" s="130"/>
      <c r="L320" s="130"/>
      <c r="M320" s="130"/>
      <c r="N320" s="130"/>
      <c r="O320" s="130"/>
      <c r="P320" s="130"/>
      <c r="Q320" s="130"/>
      <c r="R320" s="130"/>
      <c r="S320" s="130"/>
    </row>
    <row r="321" spans="1:19" ht="15.75" customHeight="1">
      <c r="A321" s="130"/>
      <c r="B321" s="130"/>
      <c r="C321" s="130"/>
      <c r="D321" s="130"/>
      <c r="E321" s="130"/>
      <c r="F321" s="130"/>
      <c r="G321" s="130"/>
      <c r="H321" s="130"/>
      <c r="I321" s="130"/>
      <c r="J321" s="130"/>
      <c r="K321" s="130"/>
      <c r="L321" s="130"/>
      <c r="M321" s="130"/>
      <c r="N321" s="130"/>
      <c r="O321" s="130"/>
      <c r="P321" s="130"/>
      <c r="Q321" s="130"/>
      <c r="R321" s="130"/>
      <c r="S321" s="130"/>
    </row>
    <row r="322" spans="1:19" ht="15.75" customHeight="1">
      <c r="A322" s="130"/>
      <c r="B322" s="130"/>
      <c r="C322" s="130"/>
      <c r="D322" s="130"/>
      <c r="E322" s="130"/>
      <c r="F322" s="130"/>
      <c r="G322" s="130"/>
      <c r="H322" s="130"/>
      <c r="I322" s="130"/>
      <c r="J322" s="130"/>
      <c r="K322" s="130"/>
      <c r="L322" s="130"/>
      <c r="M322" s="130"/>
      <c r="N322" s="130"/>
      <c r="O322" s="130"/>
      <c r="P322" s="130"/>
      <c r="Q322" s="130"/>
      <c r="R322" s="130"/>
      <c r="S322" s="130"/>
    </row>
    <row r="323" spans="1:19" ht="15.75" customHeight="1">
      <c r="A323" s="130"/>
      <c r="B323" s="130"/>
      <c r="C323" s="130"/>
      <c r="D323" s="130"/>
      <c r="E323" s="130"/>
      <c r="F323" s="130"/>
      <c r="G323" s="130"/>
      <c r="H323" s="130"/>
      <c r="I323" s="130"/>
      <c r="J323" s="130"/>
      <c r="K323" s="130"/>
      <c r="L323" s="130"/>
      <c r="M323" s="130"/>
      <c r="N323" s="130"/>
      <c r="O323" s="130"/>
      <c r="P323" s="130"/>
      <c r="Q323" s="130"/>
      <c r="R323" s="130"/>
      <c r="S323" s="130"/>
    </row>
    <row r="324" spans="1:19" ht="15.75" customHeight="1">
      <c r="A324" s="130"/>
      <c r="B324" s="130"/>
      <c r="C324" s="130"/>
      <c r="D324" s="130"/>
      <c r="E324" s="130"/>
      <c r="F324" s="130"/>
      <c r="G324" s="130"/>
      <c r="H324" s="130"/>
      <c r="I324" s="130"/>
      <c r="J324" s="130"/>
      <c r="K324" s="130"/>
      <c r="L324" s="130"/>
      <c r="M324" s="130"/>
      <c r="N324" s="130"/>
      <c r="O324" s="130"/>
      <c r="P324" s="130"/>
      <c r="Q324" s="130"/>
      <c r="R324" s="130"/>
      <c r="S324" s="130"/>
    </row>
    <row r="325" spans="1:19" ht="15.75" customHeight="1">
      <c r="A325" s="130"/>
      <c r="B325" s="130"/>
      <c r="C325" s="130"/>
      <c r="D325" s="130"/>
      <c r="E325" s="130"/>
      <c r="F325" s="130"/>
      <c r="G325" s="130"/>
      <c r="H325" s="130"/>
      <c r="I325" s="130"/>
      <c r="J325" s="130"/>
      <c r="K325" s="130"/>
      <c r="L325" s="130"/>
      <c r="M325" s="130"/>
      <c r="N325" s="130"/>
      <c r="O325" s="130"/>
      <c r="P325" s="130"/>
      <c r="Q325" s="130"/>
      <c r="R325" s="130"/>
      <c r="S325" s="130"/>
    </row>
    <row r="326" spans="1:19" ht="15.75" customHeight="1">
      <c r="A326" s="130"/>
      <c r="B326" s="130"/>
      <c r="C326" s="130"/>
      <c r="D326" s="130"/>
      <c r="E326" s="130"/>
      <c r="F326" s="130"/>
      <c r="G326" s="130"/>
      <c r="H326" s="130"/>
      <c r="I326" s="130"/>
      <c r="J326" s="130"/>
      <c r="K326" s="130"/>
      <c r="L326" s="130"/>
      <c r="M326" s="130"/>
      <c r="N326" s="130"/>
      <c r="O326" s="130"/>
      <c r="P326" s="130"/>
      <c r="Q326" s="130"/>
      <c r="R326" s="130"/>
      <c r="S326" s="130"/>
    </row>
    <row r="327" spans="1:19" ht="15.75" customHeight="1">
      <c r="A327" s="130"/>
      <c r="B327" s="130"/>
      <c r="C327" s="130"/>
      <c r="D327" s="130"/>
      <c r="E327" s="130"/>
      <c r="F327" s="130"/>
      <c r="G327" s="130"/>
      <c r="H327" s="130"/>
      <c r="I327" s="130"/>
      <c r="J327" s="130"/>
      <c r="K327" s="130"/>
      <c r="L327" s="130"/>
      <c r="M327" s="130"/>
      <c r="N327" s="130"/>
      <c r="O327" s="130"/>
      <c r="P327" s="130"/>
      <c r="Q327" s="130"/>
      <c r="R327" s="130"/>
      <c r="S327" s="130"/>
    </row>
    <row r="328" spans="1:19" ht="15.75" customHeight="1">
      <c r="A328" s="130"/>
      <c r="B328" s="130"/>
      <c r="C328" s="130"/>
      <c r="D328" s="130"/>
      <c r="E328" s="130"/>
      <c r="F328" s="130"/>
      <c r="G328" s="130"/>
      <c r="H328" s="130"/>
      <c r="I328" s="130"/>
      <c r="J328" s="130"/>
      <c r="K328" s="130"/>
      <c r="L328" s="130"/>
      <c r="M328" s="130"/>
      <c r="N328" s="130"/>
      <c r="O328" s="130"/>
      <c r="P328" s="130"/>
      <c r="Q328" s="130"/>
      <c r="R328" s="130"/>
      <c r="S328" s="130"/>
    </row>
    <row r="329" spans="1:19" ht="15.75" customHeight="1">
      <c r="A329" s="130"/>
      <c r="B329" s="130"/>
      <c r="C329" s="130"/>
      <c r="D329" s="130"/>
      <c r="E329" s="130"/>
      <c r="F329" s="130"/>
      <c r="G329" s="130"/>
      <c r="H329" s="130"/>
      <c r="I329" s="130"/>
      <c r="J329" s="130"/>
      <c r="K329" s="130"/>
      <c r="L329" s="130"/>
      <c r="M329" s="130"/>
      <c r="N329" s="130"/>
      <c r="O329" s="130"/>
      <c r="P329" s="130"/>
      <c r="Q329" s="130"/>
      <c r="R329" s="130"/>
      <c r="S329" s="130"/>
    </row>
    <row r="330" spans="1:19" ht="15.75" customHeight="1">
      <c r="A330" s="130"/>
      <c r="B330" s="130"/>
      <c r="C330" s="130"/>
      <c r="D330" s="130"/>
      <c r="E330" s="130"/>
      <c r="F330" s="130"/>
      <c r="G330" s="130"/>
      <c r="H330" s="130"/>
      <c r="I330" s="130"/>
      <c r="J330" s="130"/>
      <c r="K330" s="130"/>
      <c r="L330" s="130"/>
      <c r="M330" s="130"/>
      <c r="N330" s="130"/>
      <c r="O330" s="130"/>
      <c r="P330" s="130"/>
      <c r="Q330" s="130"/>
      <c r="R330" s="130"/>
      <c r="S330" s="130"/>
    </row>
    <row r="331" spans="1:19" ht="15.75" customHeight="1">
      <c r="A331" s="130"/>
      <c r="B331" s="130"/>
      <c r="C331" s="130"/>
      <c r="D331" s="130"/>
      <c r="E331" s="130"/>
      <c r="F331" s="130"/>
      <c r="G331" s="130"/>
      <c r="H331" s="130"/>
      <c r="I331" s="130"/>
      <c r="J331" s="130"/>
      <c r="K331" s="130"/>
      <c r="L331" s="130"/>
      <c r="M331" s="130"/>
      <c r="N331" s="130"/>
      <c r="O331" s="130"/>
      <c r="P331" s="130"/>
      <c r="Q331" s="130"/>
      <c r="R331" s="130"/>
      <c r="S331" s="130"/>
    </row>
    <row r="332" spans="1:19" ht="15.75" customHeight="1">
      <c r="A332" s="130"/>
      <c r="B332" s="130"/>
      <c r="C332" s="130"/>
      <c r="D332" s="130"/>
      <c r="E332" s="130"/>
      <c r="F332" s="130"/>
      <c r="G332" s="130"/>
      <c r="H332" s="130"/>
      <c r="I332" s="130"/>
      <c r="J332" s="130"/>
      <c r="K332" s="130"/>
      <c r="L332" s="130"/>
      <c r="M332" s="130"/>
      <c r="N332" s="130"/>
      <c r="O332" s="130"/>
      <c r="P332" s="130"/>
      <c r="Q332" s="130"/>
      <c r="R332" s="130"/>
      <c r="S332" s="130"/>
    </row>
    <row r="333" spans="1:19" ht="15.75" customHeight="1">
      <c r="A333" s="130"/>
      <c r="B333" s="130"/>
      <c r="C333" s="130"/>
      <c r="D333" s="130"/>
      <c r="E333" s="130"/>
      <c r="F333" s="130"/>
      <c r="G333" s="130"/>
      <c r="H333" s="130"/>
      <c r="I333" s="130"/>
      <c r="J333" s="130"/>
      <c r="K333" s="130"/>
      <c r="L333" s="130"/>
      <c r="M333" s="130"/>
      <c r="N333" s="130"/>
      <c r="O333" s="130"/>
      <c r="P333" s="130"/>
      <c r="Q333" s="130"/>
      <c r="R333" s="130"/>
      <c r="S333" s="130"/>
    </row>
    <row r="334" spans="1:19" ht="15.75" customHeight="1">
      <c r="A334" s="130"/>
      <c r="B334" s="130"/>
      <c r="C334" s="130"/>
      <c r="D334" s="130"/>
      <c r="E334" s="130"/>
      <c r="F334" s="130"/>
      <c r="G334" s="130"/>
      <c r="H334" s="130"/>
      <c r="I334" s="130"/>
      <c r="J334" s="130"/>
      <c r="K334" s="130"/>
      <c r="L334" s="130"/>
      <c r="M334" s="130"/>
      <c r="N334" s="130"/>
      <c r="O334" s="130"/>
      <c r="P334" s="130"/>
      <c r="Q334" s="130"/>
      <c r="R334" s="130"/>
      <c r="S334" s="130"/>
    </row>
    <row r="335" spans="1:19" ht="15.75" customHeight="1">
      <c r="A335" s="130"/>
      <c r="B335" s="130"/>
      <c r="C335" s="130"/>
      <c r="D335" s="130"/>
      <c r="E335" s="130"/>
      <c r="F335" s="130"/>
      <c r="G335" s="130"/>
      <c r="H335" s="130"/>
      <c r="I335" s="130"/>
      <c r="J335" s="130"/>
      <c r="K335" s="130"/>
      <c r="L335" s="130"/>
      <c r="M335" s="130"/>
      <c r="N335" s="130"/>
      <c r="O335" s="130"/>
      <c r="P335" s="130"/>
      <c r="Q335" s="130"/>
      <c r="R335" s="130"/>
      <c r="S335" s="130"/>
    </row>
    <row r="336" spans="1:19" ht="15.75" customHeight="1">
      <c r="A336" s="130"/>
      <c r="B336" s="130"/>
      <c r="C336" s="130"/>
      <c r="D336" s="130"/>
      <c r="E336" s="130"/>
      <c r="F336" s="130"/>
      <c r="G336" s="130"/>
      <c r="H336" s="130"/>
      <c r="I336" s="130"/>
      <c r="J336" s="130"/>
      <c r="K336" s="130"/>
      <c r="L336" s="130"/>
      <c r="M336" s="130"/>
      <c r="N336" s="130"/>
      <c r="O336" s="130"/>
      <c r="P336" s="130"/>
      <c r="Q336" s="130"/>
      <c r="R336" s="130"/>
      <c r="S336" s="130"/>
    </row>
    <row r="337" spans="1:19" ht="15.75" customHeight="1">
      <c r="A337" s="130"/>
      <c r="B337" s="130"/>
      <c r="C337" s="130"/>
      <c r="D337" s="130"/>
      <c r="E337" s="130"/>
      <c r="F337" s="130"/>
      <c r="G337" s="130"/>
      <c r="H337" s="130"/>
      <c r="I337" s="130"/>
      <c r="J337" s="130"/>
      <c r="K337" s="130"/>
      <c r="L337" s="130"/>
      <c r="M337" s="130"/>
      <c r="N337" s="130"/>
      <c r="O337" s="130"/>
      <c r="P337" s="130"/>
      <c r="Q337" s="130"/>
      <c r="R337" s="130"/>
      <c r="S337" s="130"/>
    </row>
    <row r="338" spans="1:19" ht="15.75" customHeight="1">
      <c r="A338" s="130"/>
      <c r="B338" s="130"/>
      <c r="C338" s="130"/>
      <c r="D338" s="130"/>
      <c r="E338" s="130"/>
      <c r="F338" s="130"/>
      <c r="G338" s="130"/>
      <c r="H338" s="130"/>
      <c r="I338" s="130"/>
      <c r="J338" s="130"/>
      <c r="K338" s="130"/>
      <c r="L338" s="130"/>
      <c r="M338" s="130"/>
      <c r="N338" s="130"/>
      <c r="O338" s="130"/>
      <c r="P338" s="130"/>
      <c r="Q338" s="130"/>
      <c r="R338" s="130"/>
      <c r="S338" s="130"/>
    </row>
    <row r="339" spans="1:19" ht="15.75" customHeight="1">
      <c r="A339" s="130"/>
      <c r="B339" s="130"/>
      <c r="C339" s="130"/>
      <c r="D339" s="130"/>
      <c r="E339" s="130"/>
      <c r="F339" s="130"/>
      <c r="G339" s="130"/>
      <c r="H339" s="130"/>
      <c r="I339" s="130"/>
      <c r="J339" s="130"/>
      <c r="K339" s="130"/>
      <c r="L339" s="130"/>
      <c r="M339" s="130"/>
      <c r="N339" s="130"/>
      <c r="O339" s="130"/>
      <c r="P339" s="130"/>
      <c r="Q339" s="130"/>
      <c r="R339" s="130"/>
      <c r="S339" s="130"/>
    </row>
    <row r="340" spans="1:19" ht="15.75" customHeight="1">
      <c r="A340" s="130"/>
      <c r="B340" s="130"/>
      <c r="C340" s="130"/>
      <c r="D340" s="130"/>
      <c r="E340" s="130"/>
      <c r="F340" s="130"/>
      <c r="G340" s="130"/>
      <c r="H340" s="130"/>
      <c r="I340" s="130"/>
      <c r="J340" s="130"/>
      <c r="K340" s="130"/>
      <c r="L340" s="130"/>
      <c r="M340" s="130"/>
      <c r="N340" s="130"/>
      <c r="O340" s="130"/>
      <c r="P340" s="130"/>
      <c r="Q340" s="130"/>
      <c r="R340" s="130"/>
      <c r="S340" s="130"/>
    </row>
    <row r="341" spans="1:19" ht="15.75" customHeight="1">
      <c r="A341" s="130"/>
      <c r="B341" s="130"/>
      <c r="C341" s="130"/>
      <c r="D341" s="130"/>
      <c r="E341" s="130"/>
      <c r="F341" s="130"/>
      <c r="G341" s="130"/>
      <c r="H341" s="130"/>
      <c r="I341" s="130"/>
      <c r="J341" s="130"/>
      <c r="K341" s="130"/>
      <c r="L341" s="130"/>
      <c r="M341" s="130"/>
      <c r="N341" s="130"/>
      <c r="O341" s="130"/>
      <c r="P341" s="130"/>
      <c r="Q341" s="130"/>
      <c r="R341" s="130"/>
      <c r="S341" s="130"/>
    </row>
    <row r="342" spans="1:19" ht="15.75" customHeight="1">
      <c r="A342" s="130"/>
      <c r="B342" s="130"/>
      <c r="C342" s="130"/>
      <c r="D342" s="130"/>
      <c r="E342" s="130"/>
      <c r="F342" s="130"/>
      <c r="G342" s="130"/>
      <c r="H342" s="130"/>
      <c r="I342" s="130"/>
      <c r="J342" s="130"/>
      <c r="K342" s="130"/>
      <c r="L342" s="130"/>
      <c r="M342" s="130"/>
      <c r="N342" s="130"/>
      <c r="O342" s="130"/>
      <c r="P342" s="130"/>
      <c r="Q342" s="130"/>
      <c r="R342" s="130"/>
      <c r="S342" s="130"/>
    </row>
    <row r="343" spans="1:19" ht="15.75" customHeight="1">
      <c r="A343" s="130"/>
      <c r="B343" s="130"/>
      <c r="C343" s="130"/>
      <c r="D343" s="130"/>
      <c r="E343" s="130"/>
      <c r="F343" s="130"/>
      <c r="G343" s="130"/>
      <c r="H343" s="130"/>
      <c r="I343" s="130"/>
      <c r="J343" s="130"/>
      <c r="K343" s="130"/>
      <c r="L343" s="130"/>
      <c r="M343" s="130"/>
      <c r="N343" s="130"/>
      <c r="O343" s="130"/>
      <c r="P343" s="130"/>
      <c r="Q343" s="130"/>
      <c r="R343" s="130"/>
      <c r="S343" s="130"/>
    </row>
    <row r="344" spans="1:19" ht="15.75" customHeight="1">
      <c r="A344" s="130"/>
      <c r="B344" s="130"/>
      <c r="C344" s="130"/>
      <c r="D344" s="130"/>
      <c r="E344" s="130"/>
      <c r="F344" s="130"/>
      <c r="G344" s="130"/>
      <c r="H344" s="130"/>
      <c r="I344" s="130"/>
      <c r="J344" s="130"/>
      <c r="K344" s="130"/>
      <c r="L344" s="130"/>
      <c r="M344" s="130"/>
      <c r="N344" s="130"/>
      <c r="O344" s="130"/>
      <c r="P344" s="130"/>
      <c r="Q344" s="130"/>
      <c r="R344" s="130"/>
      <c r="S344" s="130"/>
    </row>
    <row r="345" spans="1:19" ht="15.75" customHeight="1">
      <c r="A345" s="130"/>
      <c r="B345" s="130"/>
      <c r="C345" s="130"/>
      <c r="D345" s="130"/>
      <c r="E345" s="130"/>
      <c r="F345" s="130"/>
      <c r="G345" s="130"/>
      <c r="H345" s="130"/>
      <c r="I345" s="130"/>
      <c r="J345" s="130"/>
      <c r="K345" s="130"/>
      <c r="L345" s="130"/>
      <c r="M345" s="130"/>
      <c r="N345" s="130"/>
      <c r="O345" s="130"/>
      <c r="P345" s="130"/>
      <c r="Q345" s="130"/>
      <c r="R345" s="130"/>
      <c r="S345" s="130"/>
    </row>
    <row r="346" spans="1:19" ht="15.75" customHeight="1">
      <c r="A346" s="130"/>
      <c r="B346" s="130"/>
      <c r="C346" s="130"/>
      <c r="D346" s="130"/>
      <c r="E346" s="130"/>
      <c r="F346" s="130"/>
      <c r="G346" s="130"/>
      <c r="H346" s="130"/>
      <c r="I346" s="130"/>
      <c r="J346" s="130"/>
      <c r="K346" s="130"/>
      <c r="L346" s="130"/>
      <c r="M346" s="130"/>
      <c r="N346" s="130"/>
      <c r="O346" s="130"/>
      <c r="P346" s="130"/>
      <c r="Q346" s="130"/>
      <c r="R346" s="130"/>
      <c r="S346" s="130"/>
    </row>
    <row r="347" spans="1:19" ht="15.75" customHeight="1">
      <c r="A347" s="130"/>
      <c r="B347" s="130"/>
      <c r="C347" s="130"/>
      <c r="D347" s="130"/>
      <c r="E347" s="130"/>
      <c r="F347" s="130"/>
      <c r="G347" s="130"/>
      <c r="H347" s="130"/>
      <c r="I347" s="130"/>
      <c r="J347" s="130"/>
      <c r="K347" s="130"/>
      <c r="L347" s="130"/>
      <c r="M347" s="130"/>
      <c r="N347" s="130"/>
      <c r="O347" s="130"/>
      <c r="P347" s="130"/>
      <c r="Q347" s="130"/>
      <c r="R347" s="130"/>
      <c r="S347" s="130"/>
    </row>
    <row r="348" spans="1:19" ht="15.75" customHeight="1">
      <c r="A348" s="130"/>
      <c r="B348" s="130"/>
      <c r="C348" s="130"/>
      <c r="D348" s="130"/>
      <c r="E348" s="130"/>
      <c r="F348" s="130"/>
      <c r="G348" s="130"/>
      <c r="H348" s="130"/>
      <c r="I348" s="130"/>
      <c r="J348" s="130"/>
      <c r="K348" s="130"/>
      <c r="L348" s="130"/>
      <c r="M348" s="130"/>
      <c r="N348" s="130"/>
      <c r="O348" s="130"/>
      <c r="P348" s="130"/>
      <c r="Q348" s="130"/>
      <c r="R348" s="130"/>
      <c r="S348" s="130"/>
    </row>
    <row r="349" spans="1:19" ht="15.75" customHeight="1">
      <c r="A349" s="130"/>
      <c r="B349" s="130"/>
      <c r="C349" s="130"/>
      <c r="D349" s="130"/>
      <c r="E349" s="130"/>
      <c r="F349" s="130"/>
      <c r="G349" s="130"/>
      <c r="H349" s="130"/>
      <c r="I349" s="130"/>
      <c r="J349" s="130"/>
      <c r="K349" s="130"/>
      <c r="L349" s="130"/>
      <c r="M349" s="130"/>
      <c r="N349" s="130"/>
      <c r="O349" s="130"/>
      <c r="P349" s="130"/>
      <c r="Q349" s="130"/>
      <c r="R349" s="130"/>
      <c r="S349" s="130"/>
    </row>
    <row r="350" spans="1:19" ht="15.75" customHeight="1">
      <c r="A350" s="130"/>
      <c r="B350" s="130"/>
      <c r="C350" s="130"/>
      <c r="D350" s="130"/>
      <c r="E350" s="130"/>
      <c r="F350" s="130"/>
      <c r="G350" s="130"/>
      <c r="H350" s="130"/>
      <c r="I350" s="130"/>
      <c r="J350" s="130"/>
      <c r="K350" s="130"/>
      <c r="L350" s="130"/>
      <c r="M350" s="130"/>
      <c r="N350" s="130"/>
      <c r="O350" s="130"/>
      <c r="P350" s="130"/>
      <c r="Q350" s="130"/>
      <c r="R350" s="130"/>
      <c r="S350" s="130"/>
    </row>
    <row r="351" spans="1:19" ht="15.75" customHeight="1">
      <c r="A351" s="130"/>
      <c r="B351" s="130"/>
      <c r="C351" s="130"/>
      <c r="D351" s="130"/>
      <c r="E351" s="130"/>
      <c r="F351" s="130"/>
      <c r="G351" s="130"/>
      <c r="H351" s="130"/>
      <c r="I351" s="130"/>
      <c r="J351" s="130"/>
      <c r="K351" s="130"/>
      <c r="L351" s="130"/>
      <c r="M351" s="130"/>
      <c r="N351" s="130"/>
      <c r="O351" s="130"/>
      <c r="P351" s="130"/>
      <c r="Q351" s="130"/>
      <c r="R351" s="130"/>
      <c r="S351" s="130"/>
    </row>
    <row r="352" spans="1:19" ht="15.75" customHeight="1">
      <c r="A352" s="130"/>
      <c r="B352" s="130"/>
      <c r="C352" s="130"/>
      <c r="D352" s="130"/>
      <c r="E352" s="130"/>
      <c r="F352" s="130"/>
      <c r="G352" s="130"/>
      <c r="H352" s="130"/>
      <c r="I352" s="130"/>
      <c r="J352" s="130"/>
      <c r="K352" s="130"/>
      <c r="L352" s="130"/>
      <c r="M352" s="130"/>
      <c r="N352" s="130"/>
      <c r="O352" s="130"/>
      <c r="P352" s="130"/>
      <c r="Q352" s="130"/>
      <c r="R352" s="130"/>
      <c r="S352" s="130"/>
    </row>
    <row r="353" spans="1:19" ht="15.75" customHeight="1">
      <c r="A353" s="130"/>
      <c r="B353" s="130"/>
      <c r="C353" s="130"/>
      <c r="D353" s="130"/>
      <c r="E353" s="130"/>
      <c r="F353" s="130"/>
      <c r="G353" s="130"/>
      <c r="H353" s="130"/>
      <c r="I353" s="130"/>
      <c r="J353" s="130"/>
      <c r="K353" s="130"/>
      <c r="L353" s="130"/>
      <c r="M353" s="130"/>
      <c r="N353" s="130"/>
      <c r="O353" s="130"/>
      <c r="P353" s="130"/>
      <c r="Q353" s="130"/>
      <c r="R353" s="130"/>
      <c r="S353" s="130"/>
    </row>
    <row r="354" spans="1:19" ht="15.75" customHeight="1">
      <c r="A354" s="130"/>
      <c r="B354" s="130"/>
      <c r="C354" s="130"/>
      <c r="D354" s="130"/>
      <c r="E354" s="130"/>
      <c r="F354" s="130"/>
      <c r="G354" s="130"/>
      <c r="H354" s="130"/>
      <c r="I354" s="130"/>
      <c r="J354" s="130"/>
      <c r="K354" s="130"/>
      <c r="L354" s="130"/>
      <c r="M354" s="130"/>
      <c r="N354" s="130"/>
      <c r="O354" s="130"/>
      <c r="P354" s="130"/>
      <c r="Q354" s="130"/>
      <c r="R354" s="130"/>
      <c r="S354" s="130"/>
    </row>
    <row r="355" spans="1:19" ht="15.75" customHeight="1">
      <c r="A355" s="130"/>
      <c r="B355" s="130"/>
      <c r="C355" s="130"/>
      <c r="D355" s="130"/>
      <c r="E355" s="130"/>
      <c r="F355" s="130"/>
      <c r="G355" s="130"/>
      <c r="H355" s="130"/>
      <c r="I355" s="130"/>
      <c r="J355" s="130"/>
      <c r="K355" s="130"/>
      <c r="L355" s="130"/>
      <c r="M355" s="130"/>
      <c r="N355" s="130"/>
      <c r="O355" s="130"/>
      <c r="P355" s="130"/>
      <c r="Q355" s="130"/>
      <c r="R355" s="130"/>
      <c r="S355" s="130"/>
    </row>
    <row r="356" spans="1:19" ht="15.75" customHeight="1">
      <c r="A356" s="130"/>
      <c r="B356" s="130"/>
      <c r="C356" s="130"/>
      <c r="D356" s="130"/>
      <c r="E356" s="130"/>
      <c r="F356" s="130"/>
      <c r="G356" s="130"/>
      <c r="H356" s="130"/>
      <c r="I356" s="130"/>
      <c r="J356" s="130"/>
      <c r="K356" s="130"/>
      <c r="L356" s="130"/>
      <c r="M356" s="130"/>
      <c r="N356" s="130"/>
      <c r="O356" s="130"/>
      <c r="P356" s="130"/>
      <c r="Q356" s="130"/>
      <c r="R356" s="130"/>
      <c r="S356" s="130"/>
    </row>
    <row r="357" spans="1:19" ht="15.75" customHeight="1">
      <c r="A357" s="130"/>
      <c r="B357" s="130"/>
      <c r="C357" s="130"/>
      <c r="D357" s="130"/>
      <c r="E357" s="130"/>
      <c r="F357" s="130"/>
      <c r="G357" s="130"/>
      <c r="H357" s="130"/>
      <c r="I357" s="130"/>
      <c r="J357" s="130"/>
      <c r="K357" s="130"/>
      <c r="L357" s="130"/>
      <c r="M357" s="130"/>
      <c r="N357" s="130"/>
      <c r="O357" s="130"/>
      <c r="P357" s="130"/>
      <c r="Q357" s="130"/>
      <c r="R357" s="130"/>
      <c r="S357" s="130"/>
    </row>
    <row r="358" spans="1:19" ht="15.75" customHeight="1">
      <c r="A358" s="130"/>
      <c r="B358" s="130"/>
      <c r="C358" s="130"/>
      <c r="D358" s="130"/>
      <c r="E358" s="130"/>
      <c r="F358" s="130"/>
      <c r="G358" s="130"/>
      <c r="H358" s="130"/>
      <c r="I358" s="130"/>
      <c r="J358" s="130"/>
      <c r="K358" s="130"/>
      <c r="L358" s="130"/>
      <c r="M358" s="130"/>
      <c r="N358" s="130"/>
      <c r="O358" s="130"/>
      <c r="P358" s="130"/>
      <c r="Q358" s="130"/>
      <c r="R358" s="130"/>
      <c r="S358" s="130"/>
    </row>
    <row r="359" spans="1:19" ht="15.75" customHeight="1">
      <c r="A359" s="130"/>
      <c r="B359" s="130"/>
      <c r="C359" s="130"/>
      <c r="D359" s="130"/>
      <c r="E359" s="130"/>
      <c r="F359" s="130"/>
      <c r="G359" s="130"/>
      <c r="H359" s="130"/>
      <c r="I359" s="130"/>
      <c r="J359" s="130"/>
      <c r="K359" s="130"/>
      <c r="L359" s="130"/>
      <c r="M359" s="130"/>
      <c r="N359" s="130"/>
      <c r="O359" s="130"/>
      <c r="P359" s="130"/>
      <c r="Q359" s="130"/>
      <c r="R359" s="130"/>
      <c r="S359" s="130"/>
    </row>
    <row r="360" spans="1:19" ht="15.75" customHeight="1">
      <c r="A360" s="130"/>
      <c r="B360" s="130"/>
      <c r="C360" s="130"/>
      <c r="D360" s="130"/>
      <c r="E360" s="130"/>
      <c r="F360" s="130"/>
      <c r="G360" s="130"/>
      <c r="H360" s="130"/>
      <c r="I360" s="130"/>
      <c r="J360" s="130"/>
      <c r="K360" s="130"/>
      <c r="L360" s="130"/>
      <c r="M360" s="130"/>
      <c r="N360" s="130"/>
      <c r="O360" s="130"/>
      <c r="P360" s="130"/>
      <c r="Q360" s="130"/>
      <c r="R360" s="130"/>
      <c r="S360" s="130"/>
    </row>
    <row r="361" spans="1:19" ht="15.75" customHeight="1">
      <c r="A361" s="130"/>
      <c r="B361" s="130"/>
      <c r="C361" s="130"/>
      <c r="D361" s="130"/>
      <c r="E361" s="130"/>
      <c r="F361" s="130"/>
      <c r="G361" s="130"/>
      <c r="H361" s="130"/>
      <c r="I361" s="130"/>
      <c r="J361" s="130"/>
      <c r="K361" s="130"/>
      <c r="L361" s="130"/>
      <c r="M361" s="130"/>
      <c r="N361" s="130"/>
      <c r="O361" s="130"/>
      <c r="P361" s="130"/>
      <c r="Q361" s="130"/>
      <c r="R361" s="130"/>
      <c r="S361" s="130"/>
    </row>
    <row r="362" spans="1:19" ht="15.75" customHeight="1">
      <c r="A362" s="130"/>
      <c r="B362" s="130"/>
      <c r="C362" s="130"/>
      <c r="D362" s="130"/>
      <c r="E362" s="130"/>
      <c r="F362" s="130"/>
      <c r="G362" s="130"/>
      <c r="H362" s="130"/>
      <c r="I362" s="130"/>
      <c r="J362" s="130"/>
      <c r="K362" s="130"/>
      <c r="L362" s="130"/>
      <c r="M362" s="130"/>
      <c r="N362" s="130"/>
      <c r="O362" s="130"/>
      <c r="P362" s="130"/>
      <c r="Q362" s="130"/>
      <c r="R362" s="130"/>
      <c r="S362" s="130"/>
    </row>
    <row r="363" spans="1:19" ht="15.75" customHeight="1">
      <c r="A363" s="130"/>
      <c r="B363" s="130"/>
      <c r="C363" s="130"/>
      <c r="D363" s="130"/>
      <c r="E363" s="130"/>
      <c r="F363" s="130"/>
      <c r="G363" s="130"/>
      <c r="H363" s="130"/>
      <c r="I363" s="130"/>
      <c r="J363" s="130"/>
      <c r="K363" s="130"/>
      <c r="L363" s="130"/>
      <c r="M363" s="130"/>
      <c r="N363" s="130"/>
      <c r="O363" s="130"/>
      <c r="P363" s="130"/>
      <c r="Q363" s="130"/>
      <c r="R363" s="130"/>
      <c r="S363" s="130"/>
    </row>
    <row r="364" spans="1:19" ht="15.75" customHeight="1">
      <c r="A364" s="130"/>
      <c r="B364" s="130"/>
      <c r="C364" s="130"/>
      <c r="D364" s="130"/>
      <c r="E364" s="130"/>
      <c r="F364" s="130"/>
      <c r="G364" s="130"/>
      <c r="H364" s="130"/>
      <c r="I364" s="130"/>
      <c r="J364" s="130"/>
      <c r="K364" s="130"/>
      <c r="L364" s="130"/>
      <c r="M364" s="130"/>
      <c r="N364" s="130"/>
      <c r="O364" s="130"/>
      <c r="P364" s="130"/>
      <c r="Q364" s="130"/>
      <c r="R364" s="130"/>
      <c r="S364" s="130"/>
    </row>
    <row r="365" spans="1:19" ht="15.75" customHeight="1">
      <c r="A365" s="130"/>
      <c r="B365" s="130"/>
      <c r="C365" s="130"/>
      <c r="D365" s="130"/>
      <c r="E365" s="130"/>
      <c r="F365" s="130"/>
      <c r="G365" s="130"/>
      <c r="H365" s="130"/>
      <c r="I365" s="130"/>
      <c r="J365" s="130"/>
      <c r="K365" s="130"/>
      <c r="L365" s="130"/>
      <c r="M365" s="130"/>
      <c r="N365" s="130"/>
      <c r="O365" s="130"/>
      <c r="P365" s="130"/>
      <c r="Q365" s="130"/>
      <c r="R365" s="130"/>
      <c r="S365" s="130"/>
    </row>
    <row r="366" spans="1:19" ht="15.75" customHeight="1">
      <c r="A366" s="130"/>
      <c r="B366" s="130"/>
      <c r="C366" s="130"/>
      <c r="D366" s="130"/>
      <c r="E366" s="130"/>
      <c r="F366" s="130"/>
      <c r="G366" s="130"/>
      <c r="H366" s="130"/>
      <c r="I366" s="130"/>
      <c r="J366" s="130"/>
      <c r="K366" s="130"/>
      <c r="L366" s="130"/>
      <c r="M366" s="130"/>
      <c r="N366" s="130"/>
      <c r="O366" s="130"/>
      <c r="P366" s="130"/>
      <c r="Q366" s="130"/>
      <c r="R366" s="130"/>
      <c r="S366" s="130"/>
    </row>
    <row r="367" spans="1:19" ht="15.75" customHeight="1">
      <c r="A367" s="130"/>
      <c r="B367" s="130"/>
      <c r="C367" s="130"/>
      <c r="D367" s="130"/>
      <c r="E367" s="130"/>
      <c r="F367" s="130"/>
      <c r="G367" s="130"/>
      <c r="H367" s="130"/>
      <c r="I367" s="130"/>
      <c r="J367" s="130"/>
      <c r="K367" s="130"/>
      <c r="L367" s="130"/>
      <c r="M367" s="130"/>
      <c r="N367" s="130"/>
      <c r="O367" s="130"/>
      <c r="P367" s="130"/>
      <c r="Q367" s="130"/>
      <c r="R367" s="130"/>
      <c r="S367" s="130"/>
    </row>
    <row r="368" spans="1:19" ht="15.75" customHeight="1">
      <c r="A368" s="130"/>
      <c r="B368" s="130"/>
      <c r="C368" s="130"/>
      <c r="D368" s="130"/>
      <c r="E368" s="130"/>
      <c r="F368" s="130"/>
      <c r="G368" s="130"/>
      <c r="H368" s="130"/>
      <c r="I368" s="130"/>
      <c r="J368" s="130"/>
      <c r="K368" s="130"/>
      <c r="L368" s="130"/>
      <c r="M368" s="130"/>
      <c r="N368" s="130"/>
      <c r="O368" s="130"/>
      <c r="P368" s="130"/>
      <c r="Q368" s="130"/>
      <c r="R368" s="130"/>
      <c r="S368" s="130"/>
    </row>
    <row r="369" spans="1:19" ht="15.75" customHeight="1">
      <c r="A369" s="130"/>
      <c r="B369" s="130"/>
      <c r="C369" s="130"/>
      <c r="D369" s="130"/>
      <c r="E369" s="130"/>
      <c r="F369" s="130"/>
      <c r="G369" s="130"/>
      <c r="H369" s="130"/>
      <c r="I369" s="130"/>
      <c r="J369" s="130"/>
      <c r="K369" s="130"/>
      <c r="L369" s="130"/>
      <c r="M369" s="130"/>
      <c r="N369" s="130"/>
      <c r="O369" s="130"/>
      <c r="P369" s="130"/>
      <c r="Q369" s="130"/>
      <c r="R369" s="130"/>
      <c r="S369" s="130"/>
    </row>
    <row r="370" spans="1:19" ht="15.75" customHeight="1">
      <c r="A370" s="130"/>
      <c r="B370" s="130"/>
      <c r="C370" s="130"/>
      <c r="D370" s="130"/>
      <c r="E370" s="130"/>
      <c r="F370" s="130"/>
      <c r="G370" s="130"/>
      <c r="H370" s="130"/>
      <c r="I370" s="130"/>
      <c r="J370" s="130"/>
      <c r="K370" s="130"/>
      <c r="L370" s="130"/>
      <c r="M370" s="130"/>
      <c r="N370" s="130"/>
      <c r="O370" s="130"/>
      <c r="P370" s="130"/>
      <c r="Q370" s="130"/>
      <c r="R370" s="130"/>
      <c r="S370" s="130"/>
    </row>
    <row r="371" spans="1:19" ht="15.75" customHeight="1">
      <c r="A371" s="130"/>
      <c r="B371" s="130"/>
      <c r="C371" s="130"/>
      <c r="D371" s="130"/>
      <c r="E371" s="130"/>
      <c r="F371" s="130"/>
      <c r="G371" s="130"/>
      <c r="H371" s="130"/>
      <c r="I371" s="130"/>
      <c r="J371" s="130"/>
      <c r="K371" s="130"/>
      <c r="L371" s="130"/>
      <c r="M371" s="130"/>
      <c r="N371" s="130"/>
      <c r="O371" s="130"/>
      <c r="P371" s="130"/>
      <c r="Q371" s="130"/>
      <c r="R371" s="130"/>
      <c r="S371" s="130"/>
    </row>
    <row r="372" spans="1:19" ht="15.75" customHeight="1">
      <c r="A372" s="130"/>
      <c r="B372" s="130"/>
      <c r="C372" s="130"/>
      <c r="D372" s="130"/>
      <c r="E372" s="130"/>
      <c r="F372" s="130"/>
      <c r="G372" s="130"/>
      <c r="H372" s="130"/>
      <c r="I372" s="130"/>
      <c r="J372" s="130"/>
      <c r="K372" s="130"/>
      <c r="L372" s="130"/>
      <c r="M372" s="130"/>
      <c r="N372" s="130"/>
      <c r="O372" s="130"/>
      <c r="P372" s="130"/>
      <c r="Q372" s="130"/>
      <c r="R372" s="130"/>
      <c r="S372" s="130"/>
    </row>
    <row r="373" spans="1:19" ht="15.75" customHeight="1">
      <c r="A373" s="130"/>
      <c r="B373" s="130"/>
      <c r="C373" s="130"/>
      <c r="D373" s="130"/>
      <c r="E373" s="130"/>
      <c r="F373" s="130"/>
      <c r="G373" s="130"/>
      <c r="H373" s="130"/>
      <c r="I373" s="130"/>
      <c r="J373" s="130"/>
      <c r="K373" s="130"/>
      <c r="L373" s="130"/>
      <c r="M373" s="130"/>
      <c r="N373" s="130"/>
      <c r="O373" s="130"/>
      <c r="P373" s="130"/>
      <c r="Q373" s="130"/>
      <c r="R373" s="130"/>
      <c r="S373" s="130"/>
    </row>
    <row r="374" spans="1:19" ht="15.75" customHeight="1">
      <c r="A374" s="130"/>
      <c r="B374" s="130"/>
      <c r="C374" s="130"/>
      <c r="D374" s="130"/>
      <c r="E374" s="130"/>
      <c r="F374" s="130"/>
      <c r="G374" s="130"/>
      <c r="H374" s="130"/>
      <c r="I374" s="130"/>
      <c r="J374" s="130"/>
      <c r="K374" s="130"/>
      <c r="L374" s="130"/>
      <c r="M374" s="130"/>
      <c r="N374" s="130"/>
      <c r="O374" s="130"/>
      <c r="P374" s="130"/>
      <c r="Q374" s="130"/>
      <c r="R374" s="130"/>
      <c r="S374" s="130"/>
    </row>
    <row r="375" spans="1:19" ht="15.75" customHeight="1">
      <c r="A375" s="130"/>
      <c r="B375" s="130"/>
      <c r="C375" s="130"/>
      <c r="D375" s="130"/>
      <c r="E375" s="130"/>
      <c r="F375" s="130"/>
      <c r="G375" s="130"/>
      <c r="H375" s="130"/>
      <c r="I375" s="130"/>
      <c r="J375" s="130"/>
      <c r="K375" s="130"/>
      <c r="L375" s="130"/>
      <c r="M375" s="130"/>
      <c r="N375" s="130"/>
      <c r="O375" s="130"/>
      <c r="P375" s="130"/>
      <c r="Q375" s="130"/>
      <c r="R375" s="130"/>
      <c r="S375" s="130"/>
    </row>
    <row r="376" spans="1:19" ht="15.75" customHeight="1">
      <c r="A376" s="130"/>
      <c r="B376" s="130"/>
      <c r="C376" s="130"/>
      <c r="D376" s="130"/>
      <c r="E376" s="130"/>
      <c r="F376" s="130"/>
      <c r="G376" s="130"/>
      <c r="H376" s="130"/>
      <c r="I376" s="130"/>
      <c r="J376" s="130"/>
      <c r="K376" s="130"/>
      <c r="L376" s="130"/>
      <c r="M376" s="130"/>
      <c r="N376" s="130"/>
      <c r="O376" s="130"/>
      <c r="P376" s="130"/>
      <c r="Q376" s="130"/>
      <c r="R376" s="130"/>
      <c r="S376" s="130"/>
    </row>
    <row r="377" spans="1:19" ht="15.75" customHeight="1">
      <c r="A377" s="130"/>
      <c r="B377" s="130"/>
      <c r="C377" s="130"/>
      <c r="D377" s="130"/>
      <c r="E377" s="130"/>
      <c r="F377" s="130"/>
      <c r="G377" s="130"/>
      <c r="H377" s="130"/>
      <c r="I377" s="130"/>
      <c r="J377" s="130"/>
      <c r="K377" s="130"/>
      <c r="L377" s="130"/>
      <c r="M377" s="130"/>
      <c r="N377" s="130"/>
      <c r="O377" s="130"/>
      <c r="P377" s="130"/>
      <c r="Q377" s="130"/>
      <c r="R377" s="130"/>
      <c r="S377" s="130"/>
    </row>
    <row r="378" spans="1:19" ht="15.75" customHeight="1">
      <c r="A378" s="130"/>
      <c r="B378" s="130"/>
      <c r="C378" s="130"/>
      <c r="D378" s="130"/>
      <c r="E378" s="130"/>
      <c r="F378" s="130"/>
      <c r="G378" s="130"/>
      <c r="H378" s="130"/>
      <c r="I378" s="130"/>
      <c r="J378" s="130"/>
      <c r="K378" s="130"/>
      <c r="L378" s="130"/>
      <c r="M378" s="130"/>
      <c r="N378" s="130"/>
      <c r="O378" s="130"/>
      <c r="P378" s="130"/>
      <c r="Q378" s="130"/>
      <c r="R378" s="130"/>
      <c r="S378" s="130"/>
    </row>
    <row r="379" spans="1:19" ht="15.75" customHeight="1">
      <c r="A379" s="130"/>
      <c r="B379" s="130"/>
      <c r="C379" s="130"/>
      <c r="D379" s="130"/>
      <c r="E379" s="130"/>
      <c r="F379" s="130"/>
      <c r="G379" s="130"/>
      <c r="H379" s="130"/>
      <c r="I379" s="130"/>
      <c r="J379" s="130"/>
      <c r="K379" s="130"/>
      <c r="L379" s="130"/>
      <c r="M379" s="130"/>
      <c r="N379" s="130"/>
      <c r="O379" s="130"/>
      <c r="P379" s="130"/>
      <c r="Q379" s="130"/>
      <c r="R379" s="130"/>
      <c r="S379" s="130"/>
    </row>
    <row r="380" spans="1:19" ht="15.75" customHeight="1">
      <c r="A380" s="130"/>
      <c r="B380" s="130"/>
      <c r="C380" s="130"/>
      <c r="D380" s="130"/>
      <c r="E380" s="130"/>
      <c r="F380" s="130"/>
      <c r="G380" s="130"/>
      <c r="H380" s="130"/>
      <c r="I380" s="130"/>
      <c r="J380" s="130"/>
      <c r="K380" s="130"/>
      <c r="L380" s="130"/>
      <c r="M380" s="130"/>
      <c r="N380" s="130"/>
      <c r="O380" s="130"/>
      <c r="P380" s="130"/>
      <c r="Q380" s="130"/>
      <c r="R380" s="130"/>
      <c r="S380" s="130"/>
    </row>
    <row r="381" spans="1:19" ht="15.75" customHeight="1">
      <c r="A381" s="130"/>
      <c r="B381" s="130"/>
      <c r="C381" s="130"/>
      <c r="D381" s="130"/>
      <c r="E381" s="130"/>
      <c r="F381" s="130"/>
      <c r="G381" s="130"/>
      <c r="H381" s="130"/>
      <c r="I381" s="130"/>
      <c r="J381" s="130"/>
      <c r="K381" s="130"/>
      <c r="L381" s="130"/>
      <c r="M381" s="130"/>
      <c r="N381" s="130"/>
      <c r="O381" s="130"/>
      <c r="P381" s="130"/>
      <c r="Q381" s="130"/>
      <c r="R381" s="130"/>
      <c r="S381" s="130"/>
    </row>
    <row r="382" spans="1:19" ht="15.75" customHeight="1">
      <c r="A382" s="130"/>
      <c r="B382" s="130"/>
      <c r="C382" s="130"/>
      <c r="D382" s="130"/>
      <c r="E382" s="130"/>
      <c r="F382" s="130"/>
      <c r="G382" s="130"/>
      <c r="H382" s="130"/>
      <c r="I382" s="130"/>
      <c r="J382" s="130"/>
      <c r="K382" s="130"/>
      <c r="L382" s="130"/>
      <c r="M382" s="130"/>
      <c r="N382" s="130"/>
      <c r="O382" s="130"/>
      <c r="P382" s="130"/>
      <c r="Q382" s="130"/>
      <c r="R382" s="130"/>
      <c r="S382" s="130"/>
    </row>
    <row r="383" spans="1:19" ht="15.75" customHeight="1">
      <c r="A383" s="130"/>
      <c r="B383" s="130"/>
      <c r="C383" s="130"/>
      <c r="D383" s="130"/>
      <c r="E383" s="130"/>
      <c r="F383" s="130"/>
      <c r="G383" s="130"/>
      <c r="H383" s="130"/>
      <c r="I383" s="130"/>
      <c r="J383" s="130"/>
      <c r="K383" s="130"/>
      <c r="L383" s="130"/>
      <c r="M383" s="130"/>
      <c r="N383" s="130"/>
      <c r="O383" s="130"/>
      <c r="P383" s="130"/>
      <c r="Q383" s="130"/>
      <c r="R383" s="130"/>
      <c r="S383" s="130"/>
    </row>
    <row r="384" spans="1:19" ht="15.75" customHeight="1">
      <c r="A384" s="130"/>
      <c r="B384" s="130"/>
      <c r="C384" s="130"/>
      <c r="D384" s="130"/>
      <c r="E384" s="130"/>
      <c r="F384" s="130"/>
      <c r="G384" s="130"/>
      <c r="H384" s="130"/>
      <c r="I384" s="130"/>
      <c r="J384" s="130"/>
      <c r="K384" s="130"/>
      <c r="L384" s="130"/>
      <c r="M384" s="130"/>
      <c r="N384" s="130"/>
      <c r="O384" s="130"/>
      <c r="P384" s="130"/>
      <c r="Q384" s="130"/>
      <c r="R384" s="130"/>
      <c r="S384" s="130"/>
    </row>
    <row r="385" spans="1:19" ht="15.75" customHeight="1">
      <c r="A385" s="130"/>
      <c r="B385" s="130"/>
      <c r="C385" s="130"/>
      <c r="D385" s="130"/>
      <c r="E385" s="130"/>
      <c r="F385" s="130"/>
      <c r="G385" s="130"/>
      <c r="H385" s="130"/>
      <c r="I385" s="130"/>
      <c r="J385" s="130"/>
      <c r="K385" s="130"/>
      <c r="L385" s="130"/>
      <c r="M385" s="130"/>
      <c r="N385" s="130"/>
      <c r="O385" s="130"/>
      <c r="P385" s="130"/>
      <c r="Q385" s="130"/>
      <c r="R385" s="130"/>
      <c r="S385" s="130"/>
    </row>
    <row r="386" spans="1:19" ht="15.75" customHeight="1">
      <c r="A386" s="130"/>
      <c r="B386" s="130"/>
      <c r="C386" s="130"/>
      <c r="D386" s="130"/>
      <c r="E386" s="130"/>
      <c r="F386" s="130"/>
      <c r="G386" s="130"/>
      <c r="H386" s="130"/>
      <c r="I386" s="130"/>
      <c r="J386" s="130"/>
      <c r="K386" s="130"/>
      <c r="L386" s="130"/>
      <c r="M386" s="130"/>
      <c r="N386" s="130"/>
      <c r="O386" s="130"/>
      <c r="P386" s="130"/>
      <c r="Q386" s="130"/>
      <c r="R386" s="130"/>
      <c r="S386" s="130"/>
    </row>
    <row r="387" spans="1:19" ht="15.75" customHeight="1">
      <c r="A387" s="130"/>
      <c r="B387" s="130"/>
      <c r="C387" s="130"/>
      <c r="D387" s="130"/>
      <c r="E387" s="130"/>
      <c r="F387" s="130"/>
      <c r="G387" s="130"/>
      <c r="H387" s="130"/>
      <c r="I387" s="130"/>
      <c r="J387" s="130"/>
      <c r="K387" s="130"/>
      <c r="L387" s="130"/>
      <c r="M387" s="130"/>
      <c r="N387" s="130"/>
      <c r="O387" s="130"/>
      <c r="P387" s="130"/>
      <c r="Q387" s="130"/>
      <c r="R387" s="130"/>
      <c r="S387" s="130"/>
    </row>
    <row r="388" spans="1:19" ht="15.75" customHeight="1">
      <c r="A388" s="130"/>
      <c r="B388" s="130"/>
      <c r="C388" s="130"/>
      <c r="D388" s="130"/>
      <c r="E388" s="130"/>
      <c r="F388" s="130"/>
      <c r="G388" s="130"/>
      <c r="H388" s="130"/>
      <c r="I388" s="130"/>
      <c r="J388" s="130"/>
      <c r="K388" s="130"/>
      <c r="L388" s="130"/>
      <c r="M388" s="130"/>
      <c r="N388" s="130"/>
      <c r="O388" s="130"/>
      <c r="P388" s="130"/>
      <c r="Q388" s="130"/>
      <c r="R388" s="130"/>
      <c r="S388" s="130"/>
    </row>
    <row r="389" spans="1:19" ht="15.75" customHeight="1">
      <c r="A389" s="130"/>
      <c r="B389" s="130"/>
      <c r="C389" s="130"/>
      <c r="D389" s="130"/>
      <c r="E389" s="130"/>
      <c r="F389" s="130"/>
      <c r="G389" s="130"/>
      <c r="H389" s="130"/>
      <c r="I389" s="130"/>
      <c r="J389" s="130"/>
      <c r="K389" s="130"/>
      <c r="L389" s="130"/>
      <c r="M389" s="130"/>
      <c r="N389" s="130"/>
      <c r="O389" s="130"/>
      <c r="P389" s="130"/>
      <c r="Q389" s="130"/>
      <c r="R389" s="130"/>
      <c r="S389" s="130"/>
    </row>
    <row r="390" spans="1:19" ht="15.75" customHeight="1">
      <c r="A390" s="130"/>
      <c r="B390" s="130"/>
      <c r="C390" s="130"/>
      <c r="D390" s="130"/>
      <c r="E390" s="130"/>
      <c r="F390" s="130"/>
      <c r="G390" s="130"/>
      <c r="H390" s="130"/>
      <c r="I390" s="130"/>
      <c r="J390" s="130"/>
      <c r="K390" s="130"/>
      <c r="L390" s="130"/>
      <c r="M390" s="130"/>
      <c r="N390" s="130"/>
      <c r="O390" s="130"/>
      <c r="P390" s="130"/>
      <c r="Q390" s="130"/>
      <c r="R390" s="130"/>
      <c r="S390" s="130"/>
    </row>
    <row r="391" spans="1:19" ht="15.75" customHeight="1">
      <c r="A391" s="130"/>
      <c r="B391" s="130"/>
      <c r="C391" s="130"/>
      <c r="D391" s="130"/>
      <c r="E391" s="130"/>
      <c r="F391" s="130"/>
      <c r="G391" s="130"/>
      <c r="H391" s="130"/>
      <c r="I391" s="130"/>
      <c r="J391" s="130"/>
      <c r="K391" s="130"/>
      <c r="L391" s="130"/>
      <c r="M391" s="130"/>
      <c r="N391" s="130"/>
      <c r="O391" s="130"/>
      <c r="P391" s="130"/>
      <c r="Q391" s="130"/>
      <c r="R391" s="130"/>
      <c r="S391" s="130"/>
    </row>
    <row r="392" spans="1:19" ht="15.75" customHeight="1">
      <c r="A392" s="130"/>
      <c r="B392" s="130"/>
      <c r="C392" s="130"/>
      <c r="D392" s="130"/>
      <c r="E392" s="130"/>
      <c r="F392" s="130"/>
      <c r="G392" s="130"/>
      <c r="H392" s="130"/>
      <c r="I392" s="130"/>
      <c r="J392" s="130"/>
      <c r="K392" s="130"/>
      <c r="L392" s="130"/>
      <c r="M392" s="130"/>
      <c r="N392" s="130"/>
      <c r="O392" s="130"/>
      <c r="P392" s="130"/>
      <c r="Q392" s="130"/>
      <c r="R392" s="130"/>
      <c r="S392" s="130"/>
    </row>
    <row r="393" spans="1:19" ht="15.75" customHeight="1">
      <c r="A393" s="130"/>
      <c r="B393" s="130"/>
      <c r="C393" s="130"/>
      <c r="D393" s="130"/>
      <c r="E393" s="130"/>
      <c r="F393" s="130"/>
      <c r="G393" s="130"/>
      <c r="H393" s="130"/>
      <c r="I393" s="130"/>
      <c r="J393" s="130"/>
      <c r="K393" s="130"/>
      <c r="L393" s="130"/>
      <c r="M393" s="130"/>
      <c r="N393" s="130"/>
      <c r="O393" s="130"/>
      <c r="P393" s="130"/>
      <c r="Q393" s="130"/>
      <c r="R393" s="130"/>
      <c r="S393" s="130"/>
    </row>
    <row r="394" spans="1:19" ht="15.75" customHeight="1">
      <c r="A394" s="130"/>
      <c r="B394" s="130"/>
      <c r="C394" s="130"/>
      <c r="D394" s="130"/>
      <c r="E394" s="130"/>
      <c r="F394" s="130"/>
      <c r="G394" s="130"/>
      <c r="H394" s="130"/>
      <c r="I394" s="130"/>
      <c r="J394" s="130"/>
      <c r="K394" s="130"/>
      <c r="L394" s="130"/>
      <c r="M394" s="130"/>
      <c r="N394" s="130"/>
      <c r="O394" s="130"/>
      <c r="P394" s="130"/>
      <c r="Q394" s="130"/>
      <c r="R394" s="130"/>
      <c r="S394" s="130"/>
    </row>
    <row r="395" spans="1:19" ht="15.75" customHeight="1">
      <c r="A395" s="130"/>
      <c r="B395" s="130"/>
      <c r="C395" s="130"/>
      <c r="D395" s="130"/>
      <c r="E395" s="130"/>
      <c r="F395" s="130"/>
      <c r="G395" s="130"/>
      <c r="H395" s="130"/>
      <c r="I395" s="130"/>
      <c r="J395" s="130"/>
      <c r="K395" s="130"/>
      <c r="L395" s="130"/>
      <c r="M395" s="130"/>
      <c r="N395" s="130"/>
      <c r="O395" s="130"/>
      <c r="P395" s="130"/>
      <c r="Q395" s="130"/>
      <c r="R395" s="130"/>
      <c r="S395" s="130"/>
    </row>
    <row r="396" spans="1:19" ht="15.75" customHeight="1">
      <c r="A396" s="130"/>
      <c r="B396" s="130"/>
      <c r="C396" s="130"/>
      <c r="D396" s="130"/>
      <c r="E396" s="130"/>
      <c r="F396" s="130"/>
      <c r="G396" s="130"/>
      <c r="H396" s="130"/>
      <c r="I396" s="130"/>
      <c r="J396" s="130"/>
      <c r="K396" s="130"/>
      <c r="L396" s="130"/>
      <c r="M396" s="130"/>
      <c r="N396" s="130"/>
      <c r="O396" s="130"/>
      <c r="P396" s="130"/>
      <c r="Q396" s="130"/>
      <c r="R396" s="130"/>
      <c r="S396" s="130"/>
    </row>
    <row r="397" spans="1:19" ht="15.75" customHeight="1">
      <c r="A397" s="130"/>
      <c r="B397" s="130"/>
      <c r="C397" s="130"/>
      <c r="D397" s="130"/>
      <c r="E397" s="130"/>
      <c r="F397" s="130"/>
      <c r="G397" s="130"/>
      <c r="H397" s="130"/>
      <c r="I397" s="130"/>
      <c r="J397" s="130"/>
      <c r="K397" s="130"/>
      <c r="L397" s="130"/>
      <c r="M397" s="130"/>
      <c r="N397" s="130"/>
      <c r="O397" s="130"/>
      <c r="P397" s="130"/>
      <c r="Q397" s="130"/>
      <c r="R397" s="130"/>
      <c r="S397" s="130"/>
    </row>
    <row r="398" spans="1:19" ht="15.75" customHeight="1">
      <c r="A398" s="130"/>
      <c r="B398" s="130"/>
      <c r="C398" s="130"/>
      <c r="D398" s="130"/>
      <c r="E398" s="130"/>
      <c r="F398" s="130"/>
      <c r="G398" s="130"/>
      <c r="H398" s="130"/>
      <c r="I398" s="130"/>
      <c r="J398" s="130"/>
      <c r="K398" s="130"/>
      <c r="L398" s="130"/>
      <c r="M398" s="130"/>
      <c r="N398" s="130"/>
      <c r="O398" s="130"/>
      <c r="P398" s="130"/>
      <c r="Q398" s="130"/>
      <c r="R398" s="130"/>
      <c r="S398" s="130"/>
    </row>
    <row r="399" spans="1:19" ht="15.75" customHeight="1">
      <c r="A399" s="130"/>
      <c r="B399" s="130"/>
      <c r="C399" s="130"/>
      <c r="D399" s="130"/>
      <c r="E399" s="130"/>
      <c r="F399" s="130"/>
      <c r="G399" s="130"/>
      <c r="H399" s="130"/>
      <c r="I399" s="130"/>
      <c r="J399" s="130"/>
      <c r="K399" s="130"/>
      <c r="L399" s="130"/>
      <c r="M399" s="130"/>
      <c r="N399" s="130"/>
      <c r="O399" s="130"/>
      <c r="P399" s="130"/>
      <c r="Q399" s="130"/>
      <c r="R399" s="130"/>
      <c r="S399" s="130"/>
    </row>
    <row r="400" spans="1:19" ht="15.75" customHeight="1">
      <c r="A400" s="130"/>
      <c r="B400" s="130"/>
      <c r="C400" s="130"/>
      <c r="D400" s="130"/>
      <c r="E400" s="130"/>
      <c r="F400" s="130"/>
      <c r="G400" s="130"/>
      <c r="H400" s="130"/>
      <c r="I400" s="130"/>
      <c r="J400" s="130"/>
      <c r="K400" s="130"/>
      <c r="L400" s="130"/>
      <c r="M400" s="130"/>
      <c r="N400" s="130"/>
      <c r="O400" s="130"/>
      <c r="P400" s="130"/>
      <c r="Q400" s="130"/>
      <c r="R400" s="130"/>
      <c r="S400" s="130"/>
    </row>
    <row r="401" spans="1:19" ht="15.75" customHeight="1">
      <c r="A401" s="130"/>
      <c r="B401" s="130"/>
      <c r="C401" s="130"/>
      <c r="D401" s="130"/>
      <c r="E401" s="130"/>
      <c r="F401" s="130"/>
      <c r="G401" s="130"/>
      <c r="H401" s="130"/>
      <c r="I401" s="130"/>
      <c r="J401" s="130"/>
      <c r="K401" s="130"/>
      <c r="L401" s="130"/>
      <c r="M401" s="130"/>
      <c r="N401" s="130"/>
      <c r="O401" s="130"/>
      <c r="P401" s="130"/>
      <c r="Q401" s="130"/>
      <c r="R401" s="130"/>
      <c r="S401" s="130"/>
    </row>
    <row r="402" spans="1:19" ht="15.75" customHeight="1">
      <c r="A402" s="130"/>
      <c r="B402" s="130"/>
      <c r="C402" s="130"/>
      <c r="D402" s="130"/>
      <c r="E402" s="130"/>
      <c r="F402" s="130"/>
      <c r="G402" s="130"/>
      <c r="H402" s="130"/>
      <c r="I402" s="130"/>
      <c r="J402" s="130"/>
      <c r="K402" s="130"/>
      <c r="L402" s="130"/>
      <c r="M402" s="130"/>
      <c r="N402" s="130"/>
      <c r="O402" s="130"/>
      <c r="P402" s="130"/>
      <c r="Q402" s="130"/>
      <c r="R402" s="130"/>
      <c r="S402" s="130"/>
    </row>
    <row r="403" spans="1:19" ht="15.75" customHeight="1">
      <c r="A403" s="130"/>
      <c r="B403" s="130"/>
      <c r="C403" s="130"/>
      <c r="D403" s="130"/>
      <c r="E403" s="130"/>
      <c r="F403" s="130"/>
      <c r="G403" s="130"/>
      <c r="H403" s="130"/>
      <c r="I403" s="130"/>
      <c r="J403" s="130"/>
      <c r="K403" s="130"/>
      <c r="L403" s="130"/>
      <c r="M403" s="130"/>
      <c r="N403" s="130"/>
      <c r="O403" s="130"/>
      <c r="P403" s="130"/>
      <c r="Q403" s="130"/>
      <c r="R403" s="130"/>
      <c r="S403" s="130"/>
    </row>
    <row r="404" spans="1:19" ht="15.75" customHeight="1">
      <c r="A404" s="130"/>
      <c r="B404" s="130"/>
      <c r="C404" s="130"/>
      <c r="D404" s="130"/>
      <c r="E404" s="130"/>
      <c r="F404" s="130"/>
      <c r="G404" s="130"/>
      <c r="H404" s="130"/>
      <c r="I404" s="130"/>
      <c r="J404" s="130"/>
      <c r="K404" s="130"/>
      <c r="L404" s="130"/>
      <c r="M404" s="130"/>
      <c r="N404" s="130"/>
      <c r="O404" s="130"/>
      <c r="P404" s="130"/>
      <c r="Q404" s="130"/>
      <c r="R404" s="130"/>
      <c r="S404" s="130"/>
    </row>
    <row r="405" spans="1:19" ht="15.75" customHeight="1">
      <c r="A405" s="130"/>
      <c r="B405" s="130"/>
      <c r="C405" s="130"/>
      <c r="D405" s="130"/>
      <c r="E405" s="130"/>
      <c r="F405" s="130"/>
      <c r="G405" s="130"/>
      <c r="H405" s="130"/>
      <c r="I405" s="130"/>
      <c r="J405" s="130"/>
      <c r="K405" s="130"/>
      <c r="L405" s="130"/>
      <c r="M405" s="130"/>
      <c r="N405" s="130"/>
      <c r="O405" s="130"/>
      <c r="P405" s="130"/>
      <c r="Q405" s="130"/>
      <c r="R405" s="130"/>
      <c r="S405" s="130"/>
    </row>
    <row r="406" spans="1:19" ht="15.75" customHeight="1">
      <c r="A406" s="130"/>
      <c r="B406" s="130"/>
      <c r="C406" s="130"/>
      <c r="D406" s="130"/>
      <c r="E406" s="130"/>
      <c r="F406" s="130"/>
      <c r="G406" s="130"/>
      <c r="H406" s="130"/>
      <c r="I406" s="130"/>
      <c r="J406" s="130"/>
      <c r="K406" s="130"/>
      <c r="L406" s="130"/>
      <c r="M406" s="130"/>
      <c r="N406" s="130"/>
      <c r="O406" s="130"/>
      <c r="P406" s="130"/>
      <c r="Q406" s="130"/>
      <c r="R406" s="130"/>
      <c r="S406" s="130"/>
    </row>
    <row r="407" spans="1:19" ht="15.75" customHeight="1">
      <c r="A407" s="130"/>
      <c r="B407" s="130"/>
      <c r="C407" s="130"/>
      <c r="D407" s="130"/>
      <c r="E407" s="130"/>
      <c r="F407" s="130"/>
      <c r="G407" s="130"/>
      <c r="H407" s="130"/>
      <c r="I407" s="130"/>
      <c r="J407" s="130"/>
      <c r="K407" s="130"/>
      <c r="L407" s="130"/>
      <c r="M407" s="130"/>
      <c r="N407" s="130"/>
      <c r="O407" s="130"/>
      <c r="P407" s="130"/>
      <c r="Q407" s="130"/>
      <c r="R407" s="130"/>
      <c r="S407" s="130"/>
    </row>
    <row r="408" spans="1:19" ht="15.75" customHeight="1">
      <c r="A408" s="130"/>
      <c r="B408" s="130"/>
      <c r="C408" s="130"/>
      <c r="D408" s="130"/>
      <c r="E408" s="130"/>
      <c r="F408" s="130"/>
      <c r="G408" s="130"/>
      <c r="H408" s="130"/>
      <c r="I408" s="130"/>
      <c r="J408" s="130"/>
      <c r="K408" s="130"/>
      <c r="L408" s="130"/>
      <c r="M408" s="130"/>
      <c r="N408" s="130"/>
      <c r="O408" s="130"/>
      <c r="P408" s="130"/>
      <c r="Q408" s="130"/>
      <c r="R408" s="130"/>
      <c r="S408" s="130"/>
    </row>
    <row r="409" spans="1:19" ht="15.75" customHeight="1">
      <c r="A409" s="130"/>
      <c r="B409" s="130"/>
      <c r="C409" s="130"/>
      <c r="D409" s="130"/>
      <c r="E409" s="130"/>
      <c r="F409" s="130"/>
      <c r="G409" s="130"/>
      <c r="H409" s="130"/>
      <c r="I409" s="130"/>
      <c r="J409" s="130"/>
      <c r="K409" s="130"/>
      <c r="L409" s="130"/>
      <c r="M409" s="130"/>
      <c r="N409" s="130"/>
      <c r="O409" s="130"/>
      <c r="P409" s="130"/>
      <c r="Q409" s="130"/>
      <c r="R409" s="130"/>
      <c r="S409" s="130"/>
    </row>
    <row r="410" spans="1:19" ht="15.75" customHeight="1">
      <c r="A410" s="130"/>
      <c r="B410" s="130"/>
      <c r="C410" s="130"/>
      <c r="D410" s="130"/>
      <c r="E410" s="130"/>
      <c r="F410" s="130"/>
      <c r="G410" s="130"/>
      <c r="H410" s="130"/>
      <c r="I410" s="130"/>
      <c r="J410" s="130"/>
      <c r="K410" s="130"/>
      <c r="L410" s="130"/>
      <c r="M410" s="130"/>
      <c r="N410" s="130"/>
      <c r="O410" s="130"/>
      <c r="P410" s="130"/>
      <c r="Q410" s="130"/>
      <c r="R410" s="130"/>
      <c r="S410" s="130"/>
    </row>
    <row r="411" spans="1:19" ht="15.75" customHeight="1">
      <c r="A411" s="130"/>
      <c r="B411" s="130"/>
      <c r="C411" s="130"/>
      <c r="D411" s="130"/>
      <c r="E411" s="130"/>
      <c r="F411" s="130"/>
      <c r="G411" s="130"/>
      <c r="H411" s="130"/>
      <c r="I411" s="130"/>
      <c r="J411" s="130"/>
      <c r="K411" s="130"/>
      <c r="L411" s="130"/>
      <c r="M411" s="130"/>
      <c r="N411" s="130"/>
      <c r="O411" s="130"/>
      <c r="P411" s="130"/>
      <c r="Q411" s="130"/>
      <c r="R411" s="130"/>
      <c r="S411" s="130"/>
    </row>
    <row r="412" spans="1:19" ht="15.75" customHeight="1">
      <c r="A412" s="130"/>
      <c r="B412" s="130"/>
      <c r="C412" s="130"/>
      <c r="D412" s="130"/>
      <c r="E412" s="130"/>
      <c r="F412" s="130"/>
      <c r="G412" s="130"/>
      <c r="H412" s="130"/>
      <c r="I412" s="130"/>
      <c r="J412" s="130"/>
      <c r="K412" s="130"/>
      <c r="L412" s="130"/>
      <c r="M412" s="130"/>
      <c r="N412" s="130"/>
      <c r="O412" s="130"/>
      <c r="P412" s="130"/>
      <c r="Q412" s="130"/>
      <c r="R412" s="130"/>
      <c r="S412" s="130"/>
    </row>
    <row r="413" spans="1:19" ht="15.75" customHeight="1">
      <c r="A413" s="130"/>
      <c r="B413" s="130"/>
      <c r="C413" s="130"/>
      <c r="D413" s="130"/>
      <c r="E413" s="130"/>
      <c r="F413" s="130"/>
      <c r="G413" s="130"/>
      <c r="H413" s="130"/>
      <c r="I413" s="130"/>
      <c r="J413" s="130"/>
      <c r="K413" s="130"/>
      <c r="L413" s="130"/>
      <c r="M413" s="130"/>
      <c r="N413" s="130"/>
      <c r="O413" s="130"/>
      <c r="P413" s="130"/>
      <c r="Q413" s="130"/>
      <c r="R413" s="130"/>
      <c r="S413" s="130"/>
    </row>
    <row r="414" spans="1:19" ht="15.75" customHeight="1">
      <c r="A414" s="130"/>
      <c r="B414" s="130"/>
      <c r="C414" s="130"/>
      <c r="D414" s="130"/>
      <c r="E414" s="130"/>
      <c r="F414" s="130"/>
      <c r="G414" s="130"/>
      <c r="H414" s="130"/>
      <c r="I414" s="130"/>
      <c r="J414" s="130"/>
      <c r="K414" s="130"/>
      <c r="L414" s="130"/>
      <c r="M414" s="130"/>
      <c r="N414" s="130"/>
      <c r="O414" s="130"/>
      <c r="P414" s="130"/>
      <c r="Q414" s="130"/>
      <c r="R414" s="130"/>
      <c r="S414" s="130"/>
    </row>
    <row r="415" spans="1:19" ht="15.75" customHeight="1">
      <c r="A415" s="130"/>
      <c r="B415" s="130"/>
      <c r="C415" s="130"/>
      <c r="D415" s="130"/>
      <c r="E415" s="130"/>
      <c r="F415" s="130"/>
      <c r="G415" s="130"/>
      <c r="H415" s="130"/>
      <c r="I415" s="130"/>
      <c r="J415" s="130"/>
      <c r="K415" s="130"/>
      <c r="L415" s="130"/>
      <c r="M415" s="130"/>
      <c r="N415" s="130"/>
      <c r="O415" s="130"/>
      <c r="P415" s="130"/>
      <c r="Q415" s="130"/>
      <c r="R415" s="130"/>
      <c r="S415" s="130"/>
    </row>
    <row r="416" spans="1:19" ht="15.75" customHeight="1">
      <c r="A416" s="130"/>
      <c r="B416" s="130"/>
      <c r="C416" s="130"/>
      <c r="D416" s="130"/>
      <c r="E416" s="130"/>
      <c r="F416" s="130"/>
      <c r="G416" s="130"/>
      <c r="H416" s="130"/>
      <c r="I416" s="130"/>
      <c r="J416" s="130"/>
      <c r="K416" s="130"/>
      <c r="L416" s="130"/>
      <c r="M416" s="130"/>
      <c r="N416" s="130"/>
      <c r="O416" s="130"/>
      <c r="P416" s="130"/>
      <c r="Q416" s="130"/>
      <c r="R416" s="130"/>
      <c r="S416" s="130"/>
    </row>
    <row r="417" spans="1:19" ht="15.75" customHeight="1">
      <c r="A417" s="130"/>
      <c r="B417" s="130"/>
      <c r="C417" s="130"/>
      <c r="D417" s="130"/>
      <c r="E417" s="130"/>
      <c r="F417" s="130"/>
      <c r="G417" s="130"/>
      <c r="H417" s="130"/>
      <c r="I417" s="130"/>
      <c r="J417" s="130"/>
      <c r="K417" s="130"/>
      <c r="L417" s="130"/>
      <c r="M417" s="130"/>
      <c r="N417" s="130"/>
      <c r="O417" s="130"/>
      <c r="P417" s="130"/>
      <c r="Q417" s="130"/>
      <c r="R417" s="130"/>
      <c r="S417" s="130"/>
    </row>
    <row r="418" spans="1:19" ht="15.75" customHeight="1">
      <c r="A418" s="130"/>
      <c r="B418" s="130"/>
      <c r="C418" s="130"/>
      <c r="D418" s="130"/>
      <c r="E418" s="130"/>
      <c r="F418" s="130"/>
      <c r="G418" s="130"/>
      <c r="H418" s="130"/>
      <c r="I418" s="130"/>
      <c r="J418" s="130"/>
      <c r="K418" s="130"/>
      <c r="L418" s="130"/>
      <c r="M418" s="130"/>
      <c r="N418" s="130"/>
      <c r="O418" s="130"/>
      <c r="P418" s="130"/>
      <c r="Q418" s="130"/>
      <c r="R418" s="130"/>
      <c r="S418" s="130"/>
    </row>
    <row r="419" spans="1:19" ht="15.75" customHeight="1">
      <c r="A419" s="130"/>
      <c r="B419" s="130"/>
      <c r="C419" s="130"/>
      <c r="D419" s="130"/>
      <c r="E419" s="130"/>
      <c r="F419" s="130"/>
      <c r="G419" s="130"/>
      <c r="H419" s="130"/>
      <c r="I419" s="130"/>
      <c r="J419" s="130"/>
      <c r="K419" s="130"/>
      <c r="L419" s="130"/>
      <c r="M419" s="130"/>
      <c r="N419" s="130"/>
      <c r="O419" s="130"/>
      <c r="P419" s="130"/>
      <c r="Q419" s="130"/>
      <c r="R419" s="130"/>
      <c r="S419" s="130"/>
    </row>
    <row r="420" spans="1:19" ht="15.75" customHeight="1">
      <c r="A420" s="130"/>
      <c r="B420" s="130"/>
      <c r="C420" s="130"/>
      <c r="D420" s="130"/>
      <c r="E420" s="130"/>
      <c r="F420" s="130"/>
      <c r="G420" s="130"/>
      <c r="H420" s="130"/>
      <c r="I420" s="130"/>
      <c r="J420" s="130"/>
      <c r="K420" s="130"/>
      <c r="L420" s="130"/>
      <c r="M420" s="130"/>
      <c r="N420" s="130"/>
      <c r="O420" s="130"/>
      <c r="P420" s="130"/>
      <c r="Q420" s="130"/>
      <c r="R420" s="130"/>
      <c r="S420" s="130"/>
    </row>
    <row r="421" spans="1:19" ht="15.75" customHeight="1">
      <c r="A421" s="130"/>
      <c r="B421" s="130"/>
      <c r="C421" s="130"/>
      <c r="D421" s="130"/>
      <c r="E421" s="130"/>
      <c r="F421" s="130"/>
      <c r="G421" s="130"/>
      <c r="H421" s="130"/>
      <c r="I421" s="130"/>
      <c r="J421" s="130"/>
      <c r="K421" s="130"/>
      <c r="L421" s="130"/>
      <c r="M421" s="130"/>
      <c r="N421" s="130"/>
      <c r="O421" s="130"/>
      <c r="P421" s="130"/>
      <c r="Q421" s="130"/>
      <c r="R421" s="130"/>
      <c r="S421" s="130"/>
    </row>
    <row r="422" spans="1:19" ht="15.75" customHeight="1">
      <c r="A422" s="130"/>
      <c r="B422" s="130"/>
      <c r="C422" s="130"/>
      <c r="D422" s="130"/>
      <c r="E422" s="130"/>
      <c r="F422" s="130"/>
      <c r="G422" s="130"/>
      <c r="H422" s="130"/>
      <c r="I422" s="130"/>
      <c r="J422" s="130"/>
      <c r="K422" s="130"/>
      <c r="L422" s="130"/>
      <c r="M422" s="130"/>
      <c r="N422" s="130"/>
      <c r="O422" s="130"/>
      <c r="P422" s="130"/>
      <c r="Q422" s="130"/>
      <c r="R422" s="130"/>
      <c r="S422" s="130"/>
    </row>
    <row r="423" spans="1:19" ht="15.75" customHeight="1">
      <c r="A423" s="130"/>
      <c r="B423" s="130"/>
      <c r="C423" s="130"/>
      <c r="D423" s="130"/>
      <c r="E423" s="130"/>
      <c r="F423" s="130"/>
      <c r="G423" s="130"/>
      <c r="H423" s="130"/>
      <c r="I423" s="130"/>
      <c r="J423" s="130"/>
      <c r="K423" s="130"/>
      <c r="L423" s="130"/>
      <c r="M423" s="130"/>
      <c r="N423" s="130"/>
      <c r="O423" s="130"/>
      <c r="P423" s="130"/>
      <c r="Q423" s="130"/>
      <c r="R423" s="130"/>
      <c r="S423" s="130"/>
    </row>
    <row r="424" spans="1:19" ht="15.75" customHeight="1">
      <c r="A424" s="130"/>
      <c r="B424" s="130"/>
      <c r="C424" s="130"/>
      <c r="D424" s="130"/>
      <c r="E424" s="130"/>
      <c r="F424" s="130"/>
      <c r="G424" s="130"/>
      <c r="H424" s="130"/>
      <c r="I424" s="130"/>
      <c r="J424" s="130"/>
      <c r="K424" s="130"/>
      <c r="L424" s="130"/>
      <c r="M424" s="130"/>
      <c r="N424" s="130"/>
      <c r="O424" s="130"/>
      <c r="P424" s="130"/>
      <c r="Q424" s="130"/>
      <c r="R424" s="130"/>
      <c r="S424" s="130"/>
    </row>
    <row r="425" spans="1:19" ht="15.75" customHeight="1">
      <c r="A425" s="130"/>
      <c r="B425" s="130"/>
      <c r="C425" s="130"/>
      <c r="D425" s="130"/>
      <c r="E425" s="130"/>
      <c r="F425" s="130"/>
      <c r="G425" s="130"/>
      <c r="H425" s="130"/>
      <c r="I425" s="130"/>
      <c r="J425" s="130"/>
      <c r="K425" s="130"/>
      <c r="L425" s="130"/>
      <c r="M425" s="130"/>
      <c r="N425" s="130"/>
      <c r="O425" s="130"/>
      <c r="P425" s="130"/>
      <c r="Q425" s="130"/>
      <c r="R425" s="130"/>
      <c r="S425" s="130"/>
    </row>
    <row r="426" spans="1:19" ht="15.75" customHeight="1">
      <c r="A426" s="130"/>
      <c r="B426" s="130"/>
      <c r="C426" s="130"/>
      <c r="D426" s="130"/>
      <c r="E426" s="130"/>
      <c r="F426" s="130"/>
      <c r="G426" s="130"/>
      <c r="H426" s="130"/>
      <c r="I426" s="130"/>
      <c r="J426" s="130"/>
      <c r="K426" s="130"/>
      <c r="L426" s="130"/>
      <c r="M426" s="130"/>
      <c r="N426" s="130"/>
      <c r="O426" s="130"/>
      <c r="P426" s="130"/>
      <c r="Q426" s="130"/>
      <c r="R426" s="130"/>
      <c r="S426" s="130"/>
    </row>
    <row r="427" spans="1:19" ht="15.75" customHeight="1">
      <c r="A427" s="130"/>
      <c r="B427" s="130"/>
      <c r="C427" s="130"/>
      <c r="D427" s="130"/>
      <c r="E427" s="130"/>
      <c r="F427" s="130"/>
      <c r="G427" s="130"/>
      <c r="H427" s="130"/>
      <c r="I427" s="130"/>
      <c r="J427" s="130"/>
      <c r="K427" s="130"/>
      <c r="L427" s="130"/>
      <c r="M427" s="130"/>
      <c r="N427" s="130"/>
      <c r="O427" s="130"/>
      <c r="P427" s="130"/>
      <c r="Q427" s="130"/>
      <c r="R427" s="130"/>
      <c r="S427" s="130"/>
    </row>
    <row r="428" spans="1:19" ht="15.75" customHeight="1">
      <c r="A428" s="130"/>
      <c r="B428" s="130"/>
      <c r="C428" s="130"/>
      <c r="D428" s="130"/>
      <c r="E428" s="130"/>
      <c r="F428" s="130"/>
      <c r="G428" s="130"/>
      <c r="H428" s="130"/>
      <c r="I428" s="130"/>
      <c r="J428" s="130"/>
      <c r="K428" s="130"/>
      <c r="L428" s="130"/>
      <c r="M428" s="130"/>
      <c r="N428" s="130"/>
      <c r="O428" s="130"/>
      <c r="P428" s="130"/>
      <c r="Q428" s="130"/>
      <c r="R428" s="130"/>
      <c r="S428" s="130"/>
    </row>
    <row r="429" spans="1:19" ht="15.75" customHeight="1">
      <c r="A429" s="130"/>
      <c r="B429" s="130"/>
      <c r="C429" s="130"/>
      <c r="D429" s="130"/>
      <c r="E429" s="130"/>
      <c r="F429" s="130"/>
      <c r="G429" s="130"/>
      <c r="H429" s="130"/>
      <c r="I429" s="130"/>
      <c r="J429" s="130"/>
      <c r="K429" s="130"/>
      <c r="L429" s="130"/>
      <c r="M429" s="130"/>
      <c r="N429" s="130"/>
      <c r="O429" s="130"/>
      <c r="P429" s="130"/>
      <c r="Q429" s="130"/>
      <c r="R429" s="130"/>
      <c r="S429" s="130"/>
    </row>
    <row r="430" spans="1:19" ht="15.75" customHeight="1">
      <c r="A430" s="130"/>
      <c r="B430" s="130"/>
      <c r="C430" s="130"/>
      <c r="D430" s="130"/>
      <c r="E430" s="130"/>
      <c r="F430" s="130"/>
      <c r="G430" s="130"/>
      <c r="H430" s="130"/>
      <c r="I430" s="130"/>
      <c r="J430" s="130"/>
      <c r="K430" s="130"/>
      <c r="L430" s="130"/>
      <c r="M430" s="130"/>
      <c r="N430" s="130"/>
      <c r="O430" s="130"/>
      <c r="P430" s="130"/>
      <c r="Q430" s="130"/>
      <c r="R430" s="130"/>
      <c r="S430" s="130"/>
    </row>
    <row r="431" spans="1:19" ht="15.75" customHeight="1">
      <c r="A431" s="130"/>
      <c r="B431" s="130"/>
      <c r="C431" s="130"/>
      <c r="D431" s="130"/>
      <c r="E431" s="130"/>
      <c r="F431" s="130"/>
      <c r="G431" s="130"/>
      <c r="H431" s="130"/>
      <c r="I431" s="130"/>
      <c r="J431" s="130"/>
      <c r="K431" s="130"/>
      <c r="L431" s="130"/>
      <c r="M431" s="130"/>
      <c r="N431" s="130"/>
      <c r="O431" s="130"/>
      <c r="P431" s="130"/>
      <c r="Q431" s="130"/>
      <c r="R431" s="130"/>
      <c r="S431" s="130"/>
    </row>
    <row r="432" spans="1:19" ht="15.75" customHeight="1">
      <c r="A432" s="130"/>
      <c r="B432" s="130"/>
      <c r="C432" s="130"/>
      <c r="D432" s="130"/>
      <c r="E432" s="130"/>
      <c r="F432" s="130"/>
      <c r="G432" s="130"/>
      <c r="H432" s="130"/>
      <c r="I432" s="130"/>
      <c r="J432" s="130"/>
      <c r="K432" s="130"/>
      <c r="L432" s="130"/>
      <c r="M432" s="130"/>
      <c r="N432" s="130"/>
      <c r="O432" s="130"/>
      <c r="P432" s="130"/>
      <c r="Q432" s="130"/>
      <c r="R432" s="130"/>
      <c r="S432" s="130"/>
    </row>
    <row r="433" spans="1:19" ht="15.75" customHeight="1">
      <c r="A433" s="130"/>
      <c r="B433" s="130"/>
      <c r="C433" s="130"/>
      <c r="D433" s="130"/>
      <c r="E433" s="130"/>
      <c r="F433" s="130"/>
      <c r="G433" s="130"/>
      <c r="H433" s="130"/>
      <c r="I433" s="130"/>
      <c r="J433" s="130"/>
      <c r="K433" s="130"/>
      <c r="L433" s="130"/>
      <c r="M433" s="130"/>
      <c r="N433" s="130"/>
      <c r="O433" s="130"/>
      <c r="P433" s="130"/>
      <c r="Q433" s="130"/>
      <c r="R433" s="130"/>
      <c r="S433" s="130"/>
    </row>
    <row r="434" spans="1:19" ht="15.75" customHeight="1">
      <c r="A434" s="130"/>
      <c r="B434" s="130"/>
      <c r="C434" s="130"/>
      <c r="D434" s="130"/>
      <c r="E434" s="130"/>
      <c r="F434" s="130"/>
      <c r="G434" s="130"/>
      <c r="H434" s="130"/>
      <c r="I434" s="130"/>
      <c r="J434" s="130"/>
      <c r="K434" s="130"/>
      <c r="L434" s="130"/>
      <c r="M434" s="130"/>
      <c r="N434" s="130"/>
      <c r="O434" s="130"/>
      <c r="P434" s="130"/>
      <c r="Q434" s="130"/>
      <c r="R434" s="130"/>
      <c r="S434" s="130"/>
    </row>
    <row r="435" spans="1:19" ht="15.75" customHeight="1">
      <c r="A435" s="130"/>
      <c r="B435" s="130"/>
      <c r="C435" s="130"/>
      <c r="D435" s="130"/>
      <c r="E435" s="130"/>
      <c r="F435" s="130"/>
      <c r="G435" s="130"/>
      <c r="H435" s="130"/>
      <c r="I435" s="130"/>
      <c r="J435" s="130"/>
      <c r="K435" s="130"/>
      <c r="L435" s="130"/>
      <c r="M435" s="130"/>
      <c r="N435" s="130"/>
      <c r="O435" s="130"/>
      <c r="P435" s="130"/>
      <c r="Q435" s="130"/>
      <c r="R435" s="130"/>
      <c r="S435" s="130"/>
    </row>
    <row r="436" spans="1:19" ht="15.75" customHeight="1">
      <c r="A436" s="130"/>
      <c r="B436" s="130"/>
      <c r="C436" s="130"/>
      <c r="D436" s="130"/>
      <c r="E436" s="130"/>
      <c r="F436" s="130"/>
      <c r="G436" s="130"/>
      <c r="H436" s="130"/>
      <c r="I436" s="130"/>
      <c r="J436" s="130"/>
      <c r="K436" s="130"/>
      <c r="L436" s="130"/>
      <c r="M436" s="130"/>
      <c r="N436" s="130"/>
      <c r="O436" s="130"/>
      <c r="P436" s="130"/>
      <c r="Q436" s="130"/>
      <c r="R436" s="130"/>
      <c r="S436" s="130"/>
    </row>
    <row r="437" spans="1:19" ht="15.75" customHeight="1">
      <c r="A437" s="130"/>
      <c r="B437" s="130"/>
      <c r="C437" s="130"/>
      <c r="D437" s="130"/>
      <c r="E437" s="130"/>
      <c r="F437" s="130"/>
      <c r="G437" s="130"/>
      <c r="H437" s="130"/>
      <c r="I437" s="130"/>
      <c r="J437" s="130"/>
      <c r="K437" s="130"/>
      <c r="L437" s="130"/>
      <c r="M437" s="130"/>
      <c r="N437" s="130"/>
      <c r="O437" s="130"/>
      <c r="P437" s="130"/>
      <c r="Q437" s="130"/>
      <c r="R437" s="130"/>
      <c r="S437" s="130"/>
    </row>
    <row r="438" spans="1:19" ht="15.75" customHeight="1">
      <c r="A438" s="130"/>
      <c r="B438" s="130"/>
      <c r="C438" s="130"/>
      <c r="D438" s="130"/>
      <c r="E438" s="130"/>
      <c r="F438" s="130"/>
      <c r="G438" s="130"/>
      <c r="H438" s="130"/>
      <c r="I438" s="130"/>
      <c r="J438" s="130"/>
      <c r="K438" s="130"/>
      <c r="L438" s="130"/>
      <c r="M438" s="130"/>
      <c r="N438" s="130"/>
      <c r="O438" s="130"/>
      <c r="P438" s="130"/>
      <c r="Q438" s="130"/>
      <c r="R438" s="130"/>
      <c r="S438" s="130"/>
    </row>
    <row r="439" spans="1:19" ht="15.75" customHeight="1">
      <c r="A439" s="130"/>
      <c r="B439" s="130"/>
      <c r="C439" s="130"/>
      <c r="D439" s="130"/>
      <c r="E439" s="130"/>
      <c r="F439" s="130"/>
      <c r="G439" s="130"/>
      <c r="H439" s="130"/>
      <c r="I439" s="130"/>
      <c r="J439" s="130"/>
      <c r="K439" s="130"/>
      <c r="L439" s="130"/>
      <c r="M439" s="130"/>
      <c r="N439" s="130"/>
      <c r="O439" s="130"/>
      <c r="P439" s="130"/>
      <c r="Q439" s="130"/>
      <c r="R439" s="130"/>
      <c r="S439" s="130"/>
    </row>
    <row r="440" spans="1:19" ht="15.75" customHeight="1">
      <c r="A440" s="130"/>
      <c r="B440" s="130"/>
      <c r="C440" s="130"/>
      <c r="D440" s="130"/>
      <c r="E440" s="130"/>
      <c r="F440" s="130"/>
      <c r="G440" s="130"/>
      <c r="H440" s="130"/>
      <c r="I440" s="130"/>
      <c r="J440" s="130"/>
      <c r="K440" s="130"/>
      <c r="L440" s="130"/>
      <c r="M440" s="130"/>
      <c r="N440" s="130"/>
      <c r="O440" s="130"/>
      <c r="P440" s="130"/>
      <c r="Q440" s="130"/>
      <c r="R440" s="130"/>
      <c r="S440" s="130"/>
    </row>
    <row r="441" spans="1:19" ht="15.75" customHeight="1">
      <c r="A441" s="130"/>
      <c r="B441" s="130"/>
      <c r="C441" s="130"/>
      <c r="D441" s="130"/>
      <c r="E441" s="130"/>
      <c r="F441" s="130"/>
      <c r="G441" s="130"/>
      <c r="H441" s="130"/>
      <c r="I441" s="130"/>
      <c r="J441" s="130"/>
      <c r="K441" s="130"/>
      <c r="L441" s="130"/>
      <c r="M441" s="130"/>
      <c r="N441" s="130"/>
      <c r="O441" s="130"/>
      <c r="P441" s="130"/>
      <c r="Q441" s="130"/>
      <c r="R441" s="130"/>
      <c r="S441" s="130"/>
    </row>
    <row r="442" spans="1:19" ht="15.75" customHeight="1">
      <c r="A442" s="130"/>
      <c r="B442" s="130"/>
      <c r="C442" s="130"/>
      <c r="D442" s="130"/>
      <c r="E442" s="130"/>
      <c r="F442" s="130"/>
      <c r="G442" s="130"/>
      <c r="H442" s="130"/>
      <c r="I442" s="130"/>
      <c r="J442" s="130"/>
      <c r="K442" s="130"/>
      <c r="L442" s="130"/>
      <c r="M442" s="130"/>
      <c r="N442" s="130"/>
      <c r="O442" s="130"/>
      <c r="P442" s="130"/>
      <c r="Q442" s="130"/>
      <c r="R442" s="130"/>
      <c r="S442" s="130"/>
    </row>
    <row r="443" spans="1:19" ht="15.75" customHeight="1">
      <c r="A443" s="130"/>
      <c r="B443" s="130"/>
      <c r="C443" s="130"/>
      <c r="D443" s="130"/>
      <c r="E443" s="130"/>
      <c r="F443" s="130"/>
      <c r="G443" s="130"/>
      <c r="H443" s="130"/>
      <c r="I443" s="130"/>
      <c r="J443" s="130"/>
      <c r="K443" s="130"/>
      <c r="L443" s="130"/>
      <c r="M443" s="130"/>
      <c r="N443" s="130"/>
      <c r="O443" s="130"/>
      <c r="P443" s="130"/>
      <c r="Q443" s="130"/>
      <c r="R443" s="130"/>
      <c r="S443" s="130"/>
    </row>
    <row r="444" spans="1:19" ht="15.75" customHeight="1">
      <c r="A444" s="130"/>
      <c r="B444" s="130"/>
      <c r="C444" s="130"/>
      <c r="D444" s="130"/>
      <c r="E444" s="130"/>
      <c r="F444" s="130"/>
      <c r="G444" s="130"/>
      <c r="H444" s="130"/>
      <c r="I444" s="130"/>
      <c r="J444" s="130"/>
      <c r="K444" s="130"/>
      <c r="L444" s="130"/>
      <c r="M444" s="130"/>
      <c r="N444" s="130"/>
      <c r="O444" s="130"/>
      <c r="P444" s="130"/>
      <c r="Q444" s="130"/>
      <c r="R444" s="130"/>
      <c r="S444" s="130"/>
    </row>
    <row r="445" spans="1:19" ht="15.75" customHeight="1">
      <c r="A445" s="130"/>
      <c r="B445" s="130"/>
      <c r="C445" s="130"/>
      <c r="D445" s="130"/>
      <c r="E445" s="130"/>
      <c r="F445" s="130"/>
      <c r="G445" s="130"/>
      <c r="H445" s="130"/>
      <c r="I445" s="130"/>
      <c r="J445" s="130"/>
      <c r="K445" s="130"/>
      <c r="L445" s="130"/>
      <c r="M445" s="130"/>
      <c r="N445" s="130"/>
      <c r="O445" s="130"/>
      <c r="P445" s="130"/>
      <c r="Q445" s="130"/>
      <c r="R445" s="130"/>
      <c r="S445" s="130"/>
    </row>
    <row r="446" spans="1:19" ht="15.75" customHeight="1">
      <c r="A446" s="130"/>
      <c r="B446" s="130"/>
      <c r="C446" s="130"/>
      <c r="D446" s="130"/>
      <c r="E446" s="130"/>
      <c r="F446" s="130"/>
      <c r="G446" s="130"/>
      <c r="H446" s="130"/>
      <c r="I446" s="130"/>
      <c r="J446" s="130"/>
      <c r="K446" s="130"/>
      <c r="L446" s="130"/>
      <c r="M446" s="130"/>
      <c r="N446" s="130"/>
      <c r="O446" s="130"/>
      <c r="P446" s="130"/>
      <c r="Q446" s="130"/>
      <c r="R446" s="130"/>
      <c r="S446" s="130"/>
    </row>
    <row r="447" spans="1:19" ht="15.75" customHeight="1">
      <c r="A447" s="130"/>
      <c r="B447" s="130"/>
      <c r="C447" s="130"/>
      <c r="D447" s="130"/>
      <c r="E447" s="130"/>
      <c r="F447" s="130"/>
      <c r="G447" s="130"/>
      <c r="H447" s="130"/>
      <c r="I447" s="130"/>
      <c r="J447" s="130"/>
      <c r="K447" s="130"/>
      <c r="L447" s="130"/>
      <c r="M447" s="130"/>
      <c r="N447" s="130"/>
      <c r="O447" s="130"/>
      <c r="P447" s="130"/>
      <c r="Q447" s="130"/>
      <c r="R447" s="130"/>
      <c r="S447" s="130"/>
    </row>
    <row r="448" spans="1:19" ht="15.75" customHeight="1">
      <c r="A448" s="130"/>
      <c r="B448" s="130"/>
      <c r="C448" s="130"/>
      <c r="D448" s="130"/>
      <c r="E448" s="130"/>
      <c r="F448" s="130"/>
      <c r="G448" s="130"/>
      <c r="H448" s="130"/>
      <c r="I448" s="130"/>
      <c r="J448" s="130"/>
      <c r="K448" s="130"/>
      <c r="L448" s="130"/>
      <c r="M448" s="130"/>
      <c r="N448" s="130"/>
      <c r="O448" s="130"/>
      <c r="P448" s="130"/>
      <c r="Q448" s="130"/>
      <c r="R448" s="130"/>
      <c r="S448" s="130"/>
    </row>
    <row r="449" spans="1:19" ht="15.75" customHeight="1">
      <c r="A449" s="130"/>
      <c r="B449" s="130"/>
      <c r="C449" s="130"/>
      <c r="D449" s="130"/>
      <c r="E449" s="130"/>
      <c r="F449" s="130"/>
      <c r="G449" s="130"/>
      <c r="H449" s="130"/>
      <c r="I449" s="130"/>
      <c r="J449" s="130"/>
      <c r="K449" s="130"/>
      <c r="L449" s="130"/>
      <c r="M449" s="130"/>
      <c r="N449" s="130"/>
      <c r="O449" s="130"/>
      <c r="P449" s="130"/>
      <c r="Q449" s="130"/>
      <c r="R449" s="130"/>
      <c r="S449" s="130"/>
    </row>
    <row r="450" spans="1:19" ht="15.75" customHeight="1">
      <c r="A450" s="130"/>
      <c r="B450" s="130"/>
      <c r="C450" s="130"/>
      <c r="D450" s="130"/>
      <c r="E450" s="130"/>
      <c r="F450" s="130"/>
      <c r="G450" s="130"/>
      <c r="H450" s="130"/>
      <c r="I450" s="130"/>
      <c r="J450" s="130"/>
      <c r="K450" s="130"/>
      <c r="L450" s="130"/>
      <c r="M450" s="130"/>
      <c r="N450" s="130"/>
      <c r="O450" s="130"/>
      <c r="P450" s="130"/>
      <c r="Q450" s="130"/>
      <c r="R450" s="130"/>
      <c r="S450" s="130"/>
    </row>
    <row r="451" spans="1:19" ht="15.75" customHeight="1">
      <c r="A451" s="130"/>
      <c r="B451" s="130"/>
      <c r="C451" s="130"/>
      <c r="D451" s="130"/>
      <c r="E451" s="130"/>
      <c r="F451" s="130"/>
      <c r="G451" s="130"/>
      <c r="H451" s="130"/>
      <c r="I451" s="130"/>
      <c r="J451" s="130"/>
      <c r="K451" s="130"/>
      <c r="L451" s="130"/>
      <c r="M451" s="130"/>
      <c r="N451" s="130"/>
      <c r="O451" s="130"/>
      <c r="P451" s="130"/>
      <c r="Q451" s="130"/>
      <c r="R451" s="130"/>
      <c r="S451" s="130"/>
    </row>
    <row r="452" spans="1:19" ht="15.75" customHeight="1">
      <c r="A452" s="130"/>
      <c r="B452" s="130"/>
      <c r="C452" s="130"/>
      <c r="D452" s="130"/>
      <c r="E452" s="130"/>
      <c r="F452" s="130"/>
      <c r="G452" s="130"/>
      <c r="H452" s="130"/>
      <c r="I452" s="130"/>
      <c r="J452" s="130"/>
      <c r="K452" s="130"/>
      <c r="L452" s="130"/>
      <c r="M452" s="130"/>
      <c r="N452" s="130"/>
      <c r="O452" s="130"/>
      <c r="P452" s="130"/>
      <c r="Q452" s="130"/>
      <c r="R452" s="130"/>
      <c r="S452" s="130"/>
    </row>
    <row r="453" spans="1:19" ht="15.75" customHeight="1">
      <c r="A453" s="130"/>
      <c r="B453" s="130"/>
      <c r="C453" s="130"/>
      <c r="D453" s="130"/>
      <c r="E453" s="130"/>
      <c r="F453" s="130"/>
      <c r="G453" s="130"/>
      <c r="H453" s="130"/>
      <c r="I453" s="130"/>
      <c r="J453" s="130"/>
      <c r="K453" s="130"/>
      <c r="L453" s="130"/>
      <c r="M453" s="130"/>
      <c r="N453" s="130"/>
      <c r="O453" s="130"/>
      <c r="P453" s="130"/>
      <c r="Q453" s="130"/>
      <c r="R453" s="130"/>
      <c r="S453" s="130"/>
    </row>
    <row r="454" spans="1:19" ht="15.75" customHeight="1">
      <c r="A454" s="130"/>
      <c r="B454" s="130"/>
      <c r="C454" s="130"/>
      <c r="D454" s="130"/>
      <c r="E454" s="130"/>
      <c r="F454" s="130"/>
      <c r="G454" s="130"/>
      <c r="H454" s="130"/>
      <c r="I454" s="130"/>
      <c r="J454" s="130"/>
      <c r="K454" s="130"/>
      <c r="L454" s="130"/>
      <c r="M454" s="130"/>
      <c r="N454" s="130"/>
      <c r="O454" s="130"/>
      <c r="P454" s="130"/>
      <c r="Q454" s="130"/>
      <c r="R454" s="130"/>
      <c r="S454" s="130"/>
    </row>
    <row r="455" spans="1:19" ht="15.75" customHeight="1">
      <c r="A455" s="130"/>
      <c r="B455" s="130"/>
      <c r="C455" s="130"/>
      <c r="D455" s="130"/>
      <c r="E455" s="130"/>
      <c r="F455" s="130"/>
      <c r="G455" s="130"/>
      <c r="H455" s="130"/>
      <c r="I455" s="130"/>
      <c r="J455" s="130"/>
      <c r="K455" s="130"/>
      <c r="L455" s="130"/>
      <c r="M455" s="130"/>
      <c r="N455" s="130"/>
      <c r="O455" s="130"/>
      <c r="P455" s="130"/>
      <c r="Q455" s="130"/>
      <c r="R455" s="130"/>
      <c r="S455" s="130"/>
    </row>
    <row r="456" spans="1:19" ht="15.75" customHeight="1">
      <c r="A456" s="130"/>
      <c r="B456" s="130"/>
      <c r="C456" s="130"/>
      <c r="D456" s="130"/>
      <c r="E456" s="130"/>
      <c r="F456" s="130"/>
      <c r="G456" s="130"/>
      <c r="H456" s="130"/>
      <c r="I456" s="130"/>
      <c r="J456" s="130"/>
      <c r="K456" s="130"/>
      <c r="L456" s="130"/>
      <c r="M456" s="130"/>
      <c r="N456" s="130"/>
      <c r="O456" s="130"/>
      <c r="P456" s="130"/>
      <c r="Q456" s="130"/>
      <c r="R456" s="130"/>
      <c r="S456" s="130"/>
    </row>
    <row r="457" spans="1:19" ht="15.75" customHeight="1">
      <c r="A457" s="130"/>
      <c r="B457" s="130"/>
      <c r="C457" s="130"/>
      <c r="D457" s="130"/>
      <c r="E457" s="130"/>
      <c r="F457" s="130"/>
      <c r="G457" s="130"/>
      <c r="H457" s="130"/>
      <c r="I457" s="130"/>
      <c r="J457" s="130"/>
      <c r="K457" s="130"/>
      <c r="L457" s="130"/>
      <c r="M457" s="130"/>
      <c r="N457" s="130"/>
      <c r="O457" s="130"/>
      <c r="P457" s="130"/>
      <c r="Q457" s="130"/>
      <c r="R457" s="130"/>
      <c r="S457" s="130"/>
    </row>
    <row r="458" spans="1:19" ht="15.75" customHeight="1">
      <c r="A458" s="130"/>
      <c r="B458" s="130"/>
      <c r="C458" s="130"/>
      <c r="D458" s="130"/>
      <c r="E458" s="130"/>
      <c r="F458" s="130"/>
      <c r="G458" s="130"/>
      <c r="H458" s="130"/>
      <c r="I458" s="130"/>
      <c r="J458" s="130"/>
      <c r="K458" s="130"/>
      <c r="L458" s="130"/>
      <c r="M458" s="130"/>
      <c r="N458" s="130"/>
      <c r="O458" s="130"/>
      <c r="P458" s="130"/>
      <c r="Q458" s="130"/>
      <c r="R458" s="130"/>
      <c r="S458" s="130"/>
    </row>
    <row r="459" spans="1:19" ht="15.75" customHeight="1">
      <c r="A459" s="130"/>
      <c r="B459" s="130"/>
      <c r="C459" s="130"/>
      <c r="D459" s="130"/>
      <c r="E459" s="130"/>
      <c r="F459" s="130"/>
      <c r="G459" s="130"/>
      <c r="H459" s="130"/>
      <c r="I459" s="130"/>
      <c r="J459" s="130"/>
      <c r="K459" s="130"/>
      <c r="L459" s="130"/>
      <c r="M459" s="130"/>
      <c r="N459" s="130"/>
      <c r="O459" s="130"/>
      <c r="P459" s="130"/>
      <c r="Q459" s="130"/>
      <c r="R459" s="130"/>
      <c r="S459" s="130"/>
    </row>
    <row r="460" spans="1:19" ht="15.75" customHeight="1">
      <c r="A460" s="130"/>
      <c r="B460" s="130"/>
      <c r="C460" s="130"/>
      <c r="D460" s="130"/>
      <c r="E460" s="130"/>
      <c r="F460" s="130"/>
      <c r="G460" s="130"/>
      <c r="H460" s="130"/>
      <c r="I460" s="130"/>
      <c r="J460" s="130"/>
      <c r="K460" s="130"/>
      <c r="L460" s="130"/>
      <c r="M460" s="130"/>
      <c r="N460" s="130"/>
      <c r="O460" s="130"/>
      <c r="P460" s="130"/>
      <c r="Q460" s="130"/>
      <c r="R460" s="130"/>
      <c r="S460" s="130"/>
    </row>
    <row r="461" spans="1:19" ht="15.75" customHeight="1">
      <c r="A461" s="130"/>
      <c r="B461" s="130"/>
      <c r="C461" s="130"/>
      <c r="D461" s="130"/>
      <c r="E461" s="130"/>
      <c r="F461" s="130"/>
      <c r="G461" s="130"/>
      <c r="H461" s="130"/>
      <c r="I461" s="130"/>
      <c r="J461" s="130"/>
      <c r="K461" s="130"/>
      <c r="L461" s="130"/>
      <c r="M461" s="130"/>
      <c r="N461" s="130"/>
      <c r="O461" s="130"/>
      <c r="P461" s="130"/>
      <c r="Q461" s="130"/>
      <c r="R461" s="130"/>
      <c r="S461" s="130"/>
    </row>
    <row r="462" spans="1:19" ht="15.75" customHeight="1">
      <c r="A462" s="130"/>
      <c r="B462" s="130"/>
      <c r="C462" s="130"/>
      <c r="D462" s="130"/>
      <c r="E462" s="130"/>
      <c r="F462" s="130"/>
      <c r="G462" s="130"/>
      <c r="H462" s="130"/>
      <c r="I462" s="130"/>
      <c r="J462" s="130"/>
      <c r="K462" s="130"/>
      <c r="L462" s="130"/>
      <c r="M462" s="130"/>
      <c r="N462" s="130"/>
      <c r="O462" s="130"/>
      <c r="P462" s="130"/>
      <c r="Q462" s="130"/>
      <c r="R462" s="130"/>
      <c r="S462" s="130"/>
    </row>
    <row r="463" spans="1:19" ht="15.75" customHeight="1">
      <c r="A463" s="130"/>
      <c r="B463" s="130"/>
      <c r="C463" s="130"/>
      <c r="D463" s="130"/>
      <c r="E463" s="130"/>
      <c r="F463" s="130"/>
      <c r="G463" s="130"/>
      <c r="H463" s="130"/>
      <c r="I463" s="130"/>
      <c r="J463" s="130"/>
      <c r="K463" s="130"/>
      <c r="L463" s="130"/>
      <c r="M463" s="130"/>
      <c r="N463" s="130"/>
      <c r="O463" s="130"/>
      <c r="P463" s="130"/>
      <c r="Q463" s="130"/>
      <c r="R463" s="130"/>
      <c r="S463" s="130"/>
    </row>
    <row r="464" spans="1:19" ht="15.75" customHeight="1">
      <c r="A464" s="130"/>
      <c r="B464" s="130"/>
      <c r="C464" s="130"/>
      <c r="D464" s="130"/>
      <c r="E464" s="130"/>
      <c r="F464" s="130"/>
      <c r="G464" s="130"/>
      <c r="H464" s="130"/>
      <c r="I464" s="130"/>
      <c r="J464" s="130"/>
      <c r="K464" s="130"/>
      <c r="L464" s="130"/>
      <c r="M464" s="130"/>
      <c r="N464" s="130"/>
      <c r="O464" s="130"/>
      <c r="P464" s="130"/>
      <c r="Q464" s="130"/>
      <c r="R464" s="130"/>
      <c r="S464" s="130"/>
    </row>
    <row r="465" spans="1:19" ht="15.75" customHeight="1">
      <c r="A465" s="130"/>
      <c r="B465" s="130"/>
      <c r="C465" s="130"/>
      <c r="D465" s="130"/>
      <c r="E465" s="130"/>
      <c r="F465" s="130"/>
      <c r="G465" s="130"/>
      <c r="H465" s="130"/>
      <c r="I465" s="130"/>
      <c r="J465" s="130"/>
      <c r="K465" s="130"/>
      <c r="L465" s="130"/>
      <c r="M465" s="130"/>
      <c r="N465" s="130"/>
      <c r="O465" s="130"/>
      <c r="P465" s="130"/>
      <c r="Q465" s="130"/>
      <c r="R465" s="130"/>
      <c r="S465" s="130"/>
    </row>
    <row r="466" spans="1:19" ht="15.75" customHeight="1">
      <c r="A466" s="130"/>
      <c r="B466" s="130"/>
      <c r="C466" s="130"/>
      <c r="D466" s="130"/>
      <c r="E466" s="130"/>
      <c r="F466" s="130"/>
      <c r="G466" s="130"/>
      <c r="H466" s="130"/>
      <c r="I466" s="130"/>
      <c r="J466" s="130"/>
      <c r="K466" s="130"/>
      <c r="L466" s="130"/>
      <c r="M466" s="130"/>
      <c r="N466" s="130"/>
      <c r="O466" s="130"/>
      <c r="P466" s="130"/>
      <c r="Q466" s="130"/>
      <c r="R466" s="130"/>
      <c r="S466" s="130"/>
    </row>
    <row r="467" spans="1:19" ht="15.75" customHeight="1">
      <c r="A467" s="130"/>
      <c r="B467" s="130"/>
      <c r="C467" s="130"/>
      <c r="D467" s="130"/>
      <c r="E467" s="130"/>
      <c r="F467" s="130"/>
      <c r="G467" s="130"/>
      <c r="H467" s="130"/>
      <c r="I467" s="130"/>
      <c r="J467" s="130"/>
      <c r="K467" s="130"/>
      <c r="L467" s="130"/>
      <c r="M467" s="130"/>
      <c r="N467" s="130"/>
      <c r="O467" s="130"/>
      <c r="P467" s="130"/>
      <c r="Q467" s="130"/>
      <c r="R467" s="130"/>
      <c r="S467" s="130"/>
    </row>
    <row r="468" spans="1:19" ht="15.75" customHeight="1">
      <c r="A468" s="130"/>
      <c r="B468" s="130"/>
      <c r="C468" s="130"/>
      <c r="D468" s="130"/>
      <c r="E468" s="130"/>
      <c r="F468" s="130"/>
      <c r="G468" s="130"/>
      <c r="H468" s="130"/>
      <c r="I468" s="130"/>
      <c r="J468" s="130"/>
      <c r="K468" s="130"/>
      <c r="L468" s="130"/>
      <c r="M468" s="130"/>
      <c r="N468" s="130"/>
      <c r="O468" s="130"/>
      <c r="P468" s="130"/>
      <c r="Q468" s="130"/>
      <c r="R468" s="130"/>
      <c r="S468" s="130"/>
    </row>
    <row r="469" spans="1:19" ht="15.75" customHeight="1">
      <c r="A469" s="130"/>
      <c r="B469" s="130"/>
      <c r="C469" s="130"/>
      <c r="D469" s="130"/>
      <c r="E469" s="130"/>
      <c r="F469" s="130"/>
      <c r="G469" s="130"/>
      <c r="H469" s="130"/>
      <c r="I469" s="130"/>
      <c r="J469" s="130"/>
      <c r="K469" s="130"/>
      <c r="L469" s="130"/>
      <c r="M469" s="130"/>
      <c r="N469" s="130"/>
      <c r="O469" s="130"/>
      <c r="P469" s="130"/>
      <c r="Q469" s="130"/>
      <c r="R469" s="130"/>
      <c r="S469" s="130"/>
    </row>
    <row r="470" spans="1:19" ht="15.75" customHeight="1">
      <c r="A470" s="130"/>
      <c r="B470" s="130"/>
      <c r="C470" s="130"/>
      <c r="D470" s="130"/>
      <c r="E470" s="130"/>
      <c r="F470" s="130"/>
      <c r="G470" s="130"/>
      <c r="H470" s="130"/>
      <c r="I470" s="130"/>
      <c r="J470" s="130"/>
      <c r="K470" s="130"/>
      <c r="L470" s="130"/>
      <c r="M470" s="130"/>
      <c r="N470" s="130"/>
      <c r="O470" s="130"/>
      <c r="P470" s="130"/>
      <c r="Q470" s="130"/>
      <c r="R470" s="130"/>
      <c r="S470" s="130"/>
    </row>
    <row r="471" spans="1:19" ht="15.75" customHeight="1">
      <c r="A471" s="130"/>
      <c r="B471" s="130"/>
      <c r="C471" s="130"/>
      <c r="D471" s="130"/>
      <c r="E471" s="130"/>
      <c r="F471" s="130"/>
      <c r="G471" s="130"/>
      <c r="H471" s="130"/>
      <c r="I471" s="130"/>
      <c r="J471" s="130"/>
      <c r="K471" s="130"/>
      <c r="L471" s="130"/>
      <c r="M471" s="130"/>
      <c r="N471" s="130"/>
      <c r="O471" s="130"/>
      <c r="P471" s="130"/>
      <c r="Q471" s="130"/>
      <c r="R471" s="130"/>
      <c r="S471" s="130"/>
    </row>
    <row r="472" spans="1:19" ht="15.75" customHeight="1">
      <c r="A472" s="130"/>
      <c r="B472" s="130"/>
      <c r="C472" s="130"/>
      <c r="D472" s="130"/>
      <c r="E472" s="130"/>
      <c r="F472" s="130"/>
      <c r="G472" s="130"/>
      <c r="H472" s="130"/>
      <c r="I472" s="130"/>
      <c r="J472" s="130"/>
      <c r="K472" s="130"/>
      <c r="L472" s="130"/>
      <c r="M472" s="130"/>
      <c r="N472" s="130"/>
      <c r="O472" s="130"/>
      <c r="P472" s="130"/>
      <c r="Q472" s="130"/>
      <c r="R472" s="130"/>
      <c r="S472" s="130"/>
    </row>
    <row r="473" spans="1:19" ht="15.75" customHeight="1">
      <c r="A473" s="130"/>
      <c r="B473" s="130"/>
      <c r="C473" s="130"/>
      <c r="D473" s="130"/>
      <c r="E473" s="130"/>
      <c r="F473" s="130"/>
      <c r="G473" s="130"/>
      <c r="H473" s="130"/>
      <c r="I473" s="130"/>
      <c r="J473" s="130"/>
      <c r="K473" s="130"/>
      <c r="L473" s="130"/>
      <c r="M473" s="130"/>
      <c r="N473" s="130"/>
      <c r="O473" s="130"/>
      <c r="P473" s="130"/>
      <c r="Q473" s="130"/>
      <c r="R473" s="130"/>
      <c r="S473" s="130"/>
    </row>
    <row r="474" spans="1:19" ht="15.75" customHeight="1">
      <c r="A474" s="130"/>
      <c r="B474" s="130"/>
      <c r="C474" s="130"/>
      <c r="D474" s="130"/>
      <c r="E474" s="130"/>
      <c r="F474" s="130"/>
      <c r="G474" s="130"/>
      <c r="H474" s="130"/>
      <c r="I474" s="130"/>
      <c r="J474" s="130"/>
      <c r="K474" s="130"/>
      <c r="L474" s="130"/>
      <c r="M474" s="130"/>
      <c r="N474" s="130"/>
      <c r="O474" s="130"/>
      <c r="P474" s="130"/>
      <c r="Q474" s="130"/>
      <c r="R474" s="130"/>
      <c r="S474" s="130"/>
    </row>
    <row r="475" spans="1:19" ht="15.75" customHeight="1">
      <c r="A475" s="130"/>
      <c r="B475" s="130"/>
      <c r="C475" s="130"/>
      <c r="D475" s="130"/>
      <c r="E475" s="130"/>
      <c r="F475" s="130"/>
      <c r="G475" s="130"/>
      <c r="H475" s="130"/>
      <c r="I475" s="130"/>
      <c r="J475" s="130"/>
      <c r="K475" s="130"/>
      <c r="L475" s="130"/>
      <c r="M475" s="130"/>
      <c r="N475" s="130"/>
      <c r="O475" s="130"/>
      <c r="P475" s="130"/>
      <c r="Q475" s="130"/>
      <c r="R475" s="130"/>
      <c r="S475" s="130"/>
    </row>
    <row r="476" spans="1:19" ht="15.75" customHeight="1">
      <c r="A476" s="130"/>
      <c r="B476" s="130"/>
      <c r="C476" s="130"/>
      <c r="D476" s="130"/>
      <c r="E476" s="130"/>
      <c r="F476" s="130"/>
      <c r="G476" s="130"/>
      <c r="H476" s="130"/>
      <c r="I476" s="130"/>
      <c r="J476" s="130"/>
      <c r="K476" s="130"/>
      <c r="L476" s="130"/>
      <c r="M476" s="130"/>
      <c r="N476" s="130"/>
      <c r="O476" s="130"/>
      <c r="P476" s="130"/>
      <c r="Q476" s="130"/>
      <c r="R476" s="130"/>
      <c r="S476" s="130"/>
    </row>
    <row r="477" spans="1:19" ht="15.75" customHeight="1">
      <c r="A477" s="130"/>
      <c r="B477" s="130"/>
      <c r="C477" s="130"/>
      <c r="D477" s="130"/>
      <c r="E477" s="130"/>
      <c r="F477" s="130"/>
      <c r="G477" s="130"/>
      <c r="H477" s="130"/>
      <c r="I477" s="130"/>
      <c r="J477" s="130"/>
      <c r="K477" s="130"/>
      <c r="L477" s="130"/>
      <c r="M477" s="130"/>
      <c r="N477" s="130"/>
      <c r="O477" s="130"/>
      <c r="P477" s="130"/>
      <c r="Q477" s="130"/>
      <c r="R477" s="130"/>
      <c r="S477" s="130"/>
    </row>
    <row r="478" spans="1:19" ht="15.75" customHeight="1">
      <c r="A478" s="130"/>
      <c r="B478" s="130"/>
      <c r="C478" s="130"/>
      <c r="D478" s="130"/>
      <c r="E478" s="130"/>
      <c r="F478" s="130"/>
      <c r="G478" s="130"/>
      <c r="H478" s="130"/>
      <c r="I478" s="130"/>
      <c r="J478" s="130"/>
      <c r="K478" s="130"/>
      <c r="L478" s="130"/>
      <c r="M478" s="130"/>
      <c r="N478" s="130"/>
      <c r="O478" s="130"/>
      <c r="P478" s="130"/>
      <c r="Q478" s="130"/>
      <c r="R478" s="130"/>
      <c r="S478" s="130"/>
    </row>
    <row r="479" spans="1:19" ht="15.75" customHeight="1">
      <c r="A479" s="130"/>
      <c r="B479" s="130"/>
      <c r="C479" s="130"/>
      <c r="D479" s="130"/>
      <c r="E479" s="130"/>
      <c r="F479" s="130"/>
      <c r="G479" s="130"/>
      <c r="H479" s="130"/>
      <c r="I479" s="130"/>
      <c r="J479" s="130"/>
      <c r="K479" s="130"/>
      <c r="L479" s="130"/>
      <c r="M479" s="130"/>
      <c r="N479" s="130"/>
      <c r="O479" s="130"/>
      <c r="P479" s="130"/>
      <c r="Q479" s="130"/>
      <c r="R479" s="130"/>
      <c r="S479" s="130"/>
    </row>
    <row r="480" spans="1:19" ht="15.75" customHeight="1">
      <c r="A480" s="130"/>
      <c r="B480" s="130"/>
      <c r="C480" s="130"/>
      <c r="D480" s="130"/>
      <c r="E480" s="130"/>
      <c r="F480" s="130"/>
      <c r="G480" s="130"/>
      <c r="H480" s="130"/>
      <c r="I480" s="130"/>
      <c r="J480" s="130"/>
      <c r="K480" s="130"/>
      <c r="L480" s="130"/>
      <c r="M480" s="130"/>
      <c r="N480" s="130"/>
      <c r="O480" s="130"/>
      <c r="P480" s="130"/>
      <c r="Q480" s="130"/>
      <c r="R480" s="130"/>
      <c r="S480" s="130"/>
    </row>
    <row r="481" spans="1:19" ht="15.75" customHeight="1">
      <c r="A481" s="130"/>
      <c r="B481" s="130"/>
      <c r="C481" s="130"/>
      <c r="D481" s="130"/>
      <c r="E481" s="130"/>
      <c r="F481" s="130"/>
      <c r="G481" s="130"/>
      <c r="H481" s="130"/>
      <c r="I481" s="130"/>
      <c r="J481" s="130"/>
      <c r="K481" s="130"/>
      <c r="L481" s="130"/>
      <c r="M481" s="130"/>
      <c r="N481" s="130"/>
      <c r="O481" s="130"/>
      <c r="P481" s="130"/>
      <c r="Q481" s="130"/>
      <c r="R481" s="130"/>
      <c r="S481" s="130"/>
    </row>
    <row r="482" spans="1:19" ht="15.75" customHeight="1">
      <c r="A482" s="130"/>
      <c r="B482" s="130"/>
      <c r="C482" s="130"/>
      <c r="D482" s="130"/>
      <c r="E482" s="130"/>
      <c r="F482" s="130"/>
      <c r="G482" s="130"/>
      <c r="H482" s="130"/>
      <c r="I482" s="130"/>
      <c r="J482" s="130"/>
      <c r="K482" s="130"/>
      <c r="L482" s="130"/>
      <c r="M482" s="130"/>
      <c r="N482" s="130"/>
      <c r="O482" s="130"/>
      <c r="P482" s="130"/>
      <c r="Q482" s="130"/>
      <c r="R482" s="130"/>
      <c r="S482" s="130"/>
    </row>
    <row r="483" spans="1:19" ht="15.75" customHeight="1">
      <c r="A483" s="130"/>
      <c r="B483" s="130"/>
      <c r="C483" s="130"/>
      <c r="D483" s="130"/>
      <c r="E483" s="130"/>
      <c r="F483" s="130"/>
      <c r="G483" s="130"/>
      <c r="H483" s="130"/>
      <c r="I483" s="130"/>
      <c r="J483" s="130"/>
      <c r="K483" s="130"/>
      <c r="L483" s="130"/>
      <c r="M483" s="130"/>
      <c r="N483" s="130"/>
      <c r="O483" s="130"/>
      <c r="P483" s="130"/>
      <c r="Q483" s="130"/>
      <c r="R483" s="130"/>
      <c r="S483" s="130"/>
    </row>
    <row r="484" spans="1:19" ht="15.75" customHeight="1">
      <c r="A484" s="130"/>
      <c r="B484" s="130"/>
      <c r="C484" s="130"/>
      <c r="D484" s="130"/>
      <c r="E484" s="130"/>
      <c r="F484" s="130"/>
      <c r="G484" s="130"/>
      <c r="H484" s="130"/>
      <c r="I484" s="130"/>
      <c r="J484" s="130"/>
      <c r="K484" s="130"/>
      <c r="L484" s="130"/>
      <c r="M484" s="130"/>
      <c r="N484" s="130"/>
      <c r="O484" s="130"/>
      <c r="P484" s="130"/>
      <c r="Q484" s="130"/>
      <c r="R484" s="130"/>
      <c r="S484" s="130"/>
    </row>
    <row r="485" spans="1:19" ht="15.75" customHeight="1">
      <c r="A485" s="130"/>
      <c r="B485" s="130"/>
      <c r="C485" s="130"/>
      <c r="D485" s="130"/>
      <c r="E485" s="130"/>
      <c r="F485" s="130"/>
      <c r="G485" s="130"/>
      <c r="H485" s="130"/>
      <c r="I485" s="130"/>
      <c r="J485" s="130"/>
      <c r="K485" s="130"/>
      <c r="L485" s="130"/>
      <c r="M485" s="130"/>
      <c r="N485" s="130"/>
      <c r="O485" s="130"/>
      <c r="P485" s="130"/>
      <c r="Q485" s="130"/>
      <c r="R485" s="130"/>
      <c r="S485" s="130"/>
    </row>
    <row r="486" spans="1:19" ht="15.75" customHeight="1">
      <c r="A486" s="130"/>
      <c r="B486" s="130"/>
      <c r="C486" s="130"/>
      <c r="D486" s="130"/>
      <c r="E486" s="130"/>
      <c r="F486" s="130"/>
      <c r="G486" s="130"/>
      <c r="H486" s="130"/>
      <c r="I486" s="130"/>
      <c r="J486" s="130"/>
      <c r="K486" s="130"/>
      <c r="L486" s="130"/>
      <c r="M486" s="130"/>
      <c r="N486" s="130"/>
      <c r="O486" s="130"/>
      <c r="P486" s="130"/>
      <c r="Q486" s="130"/>
      <c r="R486" s="130"/>
      <c r="S486" s="130"/>
    </row>
    <row r="487" spans="1:19" ht="15.75" customHeight="1">
      <c r="A487" s="130"/>
      <c r="B487" s="130"/>
      <c r="C487" s="130"/>
      <c r="D487" s="130"/>
      <c r="E487" s="130"/>
      <c r="F487" s="130"/>
      <c r="G487" s="130"/>
      <c r="H487" s="130"/>
      <c r="I487" s="130"/>
      <c r="J487" s="130"/>
      <c r="K487" s="130"/>
      <c r="L487" s="130"/>
      <c r="M487" s="130"/>
      <c r="N487" s="130"/>
      <c r="O487" s="130"/>
      <c r="P487" s="130"/>
      <c r="Q487" s="130"/>
      <c r="R487" s="130"/>
      <c r="S487" s="130"/>
    </row>
    <row r="488" spans="1:19" ht="15.75" customHeight="1">
      <c r="A488" s="130"/>
      <c r="B488" s="130"/>
      <c r="C488" s="130"/>
      <c r="D488" s="130"/>
      <c r="E488" s="130"/>
      <c r="F488" s="130"/>
      <c r="G488" s="130"/>
      <c r="H488" s="130"/>
      <c r="I488" s="130"/>
      <c r="J488" s="130"/>
      <c r="K488" s="130"/>
      <c r="L488" s="130"/>
      <c r="M488" s="130"/>
      <c r="N488" s="130"/>
      <c r="O488" s="130"/>
      <c r="P488" s="130"/>
      <c r="Q488" s="130"/>
      <c r="R488" s="130"/>
      <c r="S488" s="130"/>
    </row>
    <row r="489" spans="1:19" ht="15.75" customHeight="1">
      <c r="A489" s="130"/>
      <c r="B489" s="130"/>
      <c r="C489" s="130"/>
      <c r="D489" s="130"/>
      <c r="E489" s="130"/>
      <c r="F489" s="130"/>
      <c r="G489" s="130"/>
      <c r="H489" s="130"/>
      <c r="I489" s="130"/>
      <c r="J489" s="130"/>
      <c r="K489" s="130"/>
      <c r="L489" s="130"/>
      <c r="M489" s="130"/>
      <c r="N489" s="130"/>
      <c r="O489" s="130"/>
      <c r="P489" s="130"/>
      <c r="Q489" s="130"/>
      <c r="R489" s="130"/>
      <c r="S489" s="130"/>
    </row>
    <row r="490" spans="1:19" ht="15.75" customHeight="1">
      <c r="A490" s="130"/>
      <c r="B490" s="130"/>
      <c r="C490" s="130"/>
      <c r="D490" s="130"/>
      <c r="E490" s="130"/>
      <c r="F490" s="130"/>
      <c r="G490" s="130"/>
      <c r="H490" s="130"/>
      <c r="I490" s="130"/>
      <c r="J490" s="130"/>
      <c r="K490" s="130"/>
      <c r="L490" s="130"/>
      <c r="M490" s="130"/>
      <c r="N490" s="130"/>
      <c r="O490" s="130"/>
      <c r="P490" s="130"/>
      <c r="Q490" s="130"/>
      <c r="R490" s="130"/>
      <c r="S490" s="130"/>
    </row>
    <row r="491" spans="1:19" ht="15.75" customHeight="1">
      <c r="A491" s="130"/>
      <c r="B491" s="130"/>
      <c r="C491" s="130"/>
      <c r="D491" s="130"/>
      <c r="E491" s="130"/>
      <c r="F491" s="130"/>
      <c r="G491" s="130"/>
      <c r="H491" s="130"/>
      <c r="I491" s="130"/>
      <c r="J491" s="130"/>
      <c r="K491" s="130"/>
      <c r="L491" s="130"/>
      <c r="M491" s="130"/>
      <c r="N491" s="130"/>
      <c r="O491" s="130"/>
      <c r="P491" s="130"/>
      <c r="Q491" s="130"/>
      <c r="R491" s="130"/>
      <c r="S491" s="130"/>
    </row>
    <row r="492" spans="1:19" ht="15.75" customHeight="1">
      <c r="A492" s="130"/>
      <c r="B492" s="130"/>
      <c r="C492" s="130"/>
      <c r="D492" s="130"/>
      <c r="E492" s="130"/>
      <c r="F492" s="130"/>
      <c r="G492" s="130"/>
      <c r="H492" s="130"/>
      <c r="I492" s="130"/>
      <c r="J492" s="130"/>
      <c r="K492" s="130"/>
      <c r="L492" s="130"/>
      <c r="M492" s="130"/>
      <c r="N492" s="130"/>
      <c r="O492" s="130"/>
      <c r="P492" s="130"/>
      <c r="Q492" s="130"/>
      <c r="R492" s="130"/>
      <c r="S492" s="130"/>
    </row>
    <row r="493" spans="1:19" ht="15.75" customHeight="1">
      <c r="A493" s="130"/>
      <c r="B493" s="130"/>
      <c r="C493" s="130"/>
      <c r="D493" s="130"/>
      <c r="E493" s="130"/>
      <c r="F493" s="130"/>
      <c r="G493" s="130"/>
      <c r="H493" s="130"/>
      <c r="I493" s="130"/>
      <c r="J493" s="130"/>
      <c r="K493" s="130"/>
      <c r="L493" s="130"/>
      <c r="M493" s="130"/>
      <c r="N493" s="130"/>
      <c r="O493" s="130"/>
      <c r="P493" s="130"/>
      <c r="Q493" s="130"/>
      <c r="R493" s="130"/>
      <c r="S493" s="130"/>
    </row>
    <row r="494" spans="1:19" ht="15.75" customHeight="1">
      <c r="A494" s="130"/>
      <c r="B494" s="130"/>
      <c r="C494" s="130"/>
      <c r="D494" s="130"/>
      <c r="E494" s="130"/>
      <c r="F494" s="130"/>
      <c r="G494" s="130"/>
      <c r="H494" s="130"/>
      <c r="I494" s="130"/>
      <c r="J494" s="130"/>
      <c r="K494" s="130"/>
      <c r="L494" s="130"/>
      <c r="M494" s="130"/>
      <c r="N494" s="130"/>
      <c r="O494" s="130"/>
      <c r="P494" s="130"/>
      <c r="Q494" s="130"/>
      <c r="R494" s="130"/>
      <c r="S494" s="130"/>
    </row>
    <row r="495" spans="1:19" ht="15.75" customHeight="1">
      <c r="A495" s="130"/>
      <c r="B495" s="130"/>
      <c r="C495" s="130"/>
      <c r="D495" s="130"/>
      <c r="E495" s="130"/>
      <c r="F495" s="130"/>
      <c r="G495" s="130"/>
      <c r="H495" s="130"/>
      <c r="I495" s="130"/>
      <c r="J495" s="130"/>
      <c r="K495" s="130"/>
      <c r="L495" s="130"/>
      <c r="M495" s="130"/>
      <c r="N495" s="130"/>
      <c r="O495" s="130"/>
      <c r="P495" s="130"/>
      <c r="Q495" s="130"/>
      <c r="R495" s="130"/>
      <c r="S495" s="130"/>
    </row>
    <row r="496" spans="1:19" ht="15.75" customHeight="1">
      <c r="A496" s="130"/>
      <c r="B496" s="130"/>
      <c r="C496" s="130"/>
      <c r="D496" s="130"/>
      <c r="E496" s="130"/>
      <c r="F496" s="130"/>
      <c r="G496" s="130"/>
      <c r="H496" s="130"/>
      <c r="I496" s="130"/>
      <c r="J496" s="130"/>
      <c r="K496" s="130"/>
      <c r="L496" s="130"/>
      <c r="M496" s="130"/>
      <c r="N496" s="130"/>
      <c r="O496" s="130"/>
      <c r="P496" s="130"/>
      <c r="Q496" s="130"/>
      <c r="R496" s="130"/>
      <c r="S496" s="130"/>
    </row>
    <row r="497" spans="1:19" ht="15.75" customHeight="1">
      <c r="A497" s="130"/>
      <c r="B497" s="130"/>
      <c r="C497" s="130"/>
      <c r="D497" s="130"/>
      <c r="E497" s="130"/>
      <c r="F497" s="130"/>
      <c r="G497" s="130"/>
      <c r="H497" s="130"/>
      <c r="I497" s="130"/>
      <c r="J497" s="130"/>
      <c r="K497" s="130"/>
      <c r="L497" s="130"/>
      <c r="M497" s="130"/>
      <c r="N497" s="130"/>
      <c r="O497" s="130"/>
      <c r="P497" s="130"/>
      <c r="Q497" s="130"/>
      <c r="R497" s="130"/>
      <c r="S497" s="130"/>
    </row>
    <row r="498" spans="1:19" ht="15.75" customHeight="1">
      <c r="A498" s="130"/>
      <c r="B498" s="130"/>
      <c r="C498" s="130"/>
      <c r="D498" s="130"/>
      <c r="E498" s="130"/>
      <c r="F498" s="130"/>
      <c r="G498" s="130"/>
      <c r="H498" s="130"/>
      <c r="I498" s="130"/>
      <c r="J498" s="130"/>
      <c r="K498" s="130"/>
      <c r="L498" s="130"/>
      <c r="M498" s="130"/>
      <c r="N498" s="130"/>
      <c r="O498" s="130"/>
      <c r="P498" s="130"/>
      <c r="Q498" s="130"/>
      <c r="R498" s="130"/>
      <c r="S498" s="130"/>
    </row>
    <row r="499" spans="1:19" ht="15.75" customHeight="1">
      <c r="A499" s="130"/>
      <c r="B499" s="130"/>
      <c r="C499" s="130"/>
      <c r="D499" s="130"/>
      <c r="E499" s="130"/>
      <c r="F499" s="130"/>
      <c r="G499" s="130"/>
      <c r="H499" s="130"/>
      <c r="I499" s="130"/>
      <c r="J499" s="130"/>
      <c r="K499" s="130"/>
      <c r="L499" s="130"/>
      <c r="M499" s="130"/>
      <c r="N499" s="130"/>
      <c r="O499" s="130"/>
      <c r="P499" s="130"/>
      <c r="Q499" s="130"/>
      <c r="R499" s="130"/>
      <c r="S499" s="130"/>
    </row>
    <row r="500" spans="1:19" ht="15.75" customHeight="1">
      <c r="A500" s="130"/>
      <c r="B500" s="130"/>
      <c r="C500" s="130"/>
      <c r="D500" s="130"/>
      <c r="E500" s="130"/>
      <c r="F500" s="130"/>
      <c r="G500" s="130"/>
      <c r="H500" s="130"/>
      <c r="I500" s="130"/>
      <c r="J500" s="130"/>
      <c r="K500" s="130"/>
      <c r="L500" s="130"/>
      <c r="M500" s="130"/>
      <c r="N500" s="130"/>
      <c r="O500" s="130"/>
      <c r="P500" s="130"/>
      <c r="Q500" s="130"/>
      <c r="R500" s="130"/>
      <c r="S500" s="130"/>
    </row>
    <row r="501" spans="1:19" ht="15.75" customHeight="1">
      <c r="A501" s="130"/>
      <c r="B501" s="130"/>
      <c r="C501" s="130"/>
      <c r="D501" s="130"/>
      <c r="E501" s="130"/>
      <c r="F501" s="130"/>
      <c r="G501" s="130"/>
      <c r="H501" s="130"/>
      <c r="I501" s="130"/>
      <c r="J501" s="130"/>
      <c r="K501" s="130"/>
      <c r="L501" s="130"/>
      <c r="M501" s="130"/>
      <c r="N501" s="130"/>
      <c r="O501" s="130"/>
      <c r="P501" s="130"/>
      <c r="Q501" s="130"/>
      <c r="R501" s="130"/>
      <c r="S501" s="130"/>
    </row>
    <row r="502" spans="1:19" ht="15.75" customHeight="1">
      <c r="A502" s="130"/>
      <c r="B502" s="130"/>
      <c r="C502" s="130"/>
      <c r="D502" s="130"/>
      <c r="E502" s="130"/>
      <c r="F502" s="130"/>
      <c r="G502" s="130"/>
      <c r="H502" s="130"/>
      <c r="I502" s="130"/>
      <c r="J502" s="130"/>
      <c r="K502" s="130"/>
      <c r="L502" s="130"/>
      <c r="M502" s="130"/>
      <c r="N502" s="130"/>
      <c r="O502" s="130"/>
      <c r="P502" s="130"/>
      <c r="Q502" s="130"/>
      <c r="R502" s="130"/>
      <c r="S502" s="130"/>
    </row>
    <row r="503" spans="1:19" ht="15.75" customHeight="1">
      <c r="A503" s="130"/>
      <c r="B503" s="130"/>
      <c r="C503" s="130"/>
      <c r="D503" s="130"/>
      <c r="E503" s="130"/>
      <c r="F503" s="130"/>
      <c r="G503" s="130"/>
      <c r="H503" s="130"/>
      <c r="I503" s="130"/>
      <c r="J503" s="130"/>
      <c r="K503" s="130"/>
      <c r="L503" s="130"/>
      <c r="M503" s="130"/>
      <c r="N503" s="130"/>
      <c r="O503" s="130"/>
      <c r="P503" s="130"/>
      <c r="Q503" s="130"/>
      <c r="R503" s="130"/>
      <c r="S503" s="130"/>
    </row>
    <row r="504" spans="1:19" ht="15.75" customHeight="1">
      <c r="A504" s="130"/>
      <c r="B504" s="130"/>
      <c r="C504" s="130"/>
      <c r="D504" s="130"/>
      <c r="E504" s="130"/>
      <c r="F504" s="130"/>
      <c r="G504" s="130"/>
      <c r="H504" s="130"/>
      <c r="I504" s="130"/>
      <c r="J504" s="130"/>
      <c r="K504" s="130"/>
      <c r="L504" s="130"/>
      <c r="M504" s="130"/>
      <c r="N504" s="130"/>
      <c r="O504" s="130"/>
      <c r="P504" s="130"/>
      <c r="Q504" s="130"/>
      <c r="R504" s="130"/>
      <c r="S504" s="130"/>
    </row>
    <row r="505" spans="1:19" ht="15.75" customHeight="1">
      <c r="A505" s="130"/>
      <c r="B505" s="130"/>
      <c r="C505" s="130"/>
      <c r="D505" s="130"/>
      <c r="E505" s="130"/>
      <c r="F505" s="130"/>
      <c r="G505" s="130"/>
      <c r="H505" s="130"/>
      <c r="I505" s="130"/>
      <c r="J505" s="130"/>
      <c r="K505" s="130"/>
      <c r="L505" s="130"/>
      <c r="M505" s="130"/>
      <c r="N505" s="130"/>
      <c r="O505" s="130"/>
      <c r="P505" s="130"/>
      <c r="Q505" s="130"/>
      <c r="R505" s="130"/>
      <c r="S505" s="130"/>
    </row>
    <row r="506" spans="1:19" ht="15.75" customHeight="1">
      <c r="A506" s="130"/>
      <c r="B506" s="130"/>
      <c r="C506" s="130"/>
      <c r="D506" s="130"/>
      <c r="E506" s="130"/>
      <c r="F506" s="130"/>
      <c r="G506" s="130"/>
      <c r="H506" s="130"/>
      <c r="I506" s="130"/>
      <c r="J506" s="130"/>
      <c r="K506" s="130"/>
      <c r="L506" s="130"/>
      <c r="M506" s="130"/>
      <c r="N506" s="130"/>
      <c r="O506" s="130"/>
      <c r="P506" s="130"/>
      <c r="Q506" s="130"/>
      <c r="R506" s="130"/>
      <c r="S506" s="130"/>
    </row>
    <row r="507" spans="1:19" ht="15.75" customHeight="1">
      <c r="A507" s="130"/>
      <c r="B507" s="130"/>
      <c r="C507" s="130"/>
      <c r="D507" s="130"/>
      <c r="E507" s="130"/>
      <c r="F507" s="130"/>
      <c r="G507" s="130"/>
      <c r="H507" s="130"/>
      <c r="I507" s="130"/>
      <c r="J507" s="130"/>
      <c r="K507" s="130"/>
      <c r="L507" s="130"/>
      <c r="M507" s="130"/>
      <c r="N507" s="130"/>
      <c r="O507" s="130"/>
      <c r="P507" s="130"/>
      <c r="Q507" s="130"/>
      <c r="R507" s="130"/>
      <c r="S507" s="130"/>
    </row>
    <row r="508" spans="1:19" ht="15.75" customHeight="1">
      <c r="A508" s="130"/>
      <c r="B508" s="130"/>
      <c r="C508" s="130"/>
      <c r="D508" s="130"/>
      <c r="E508" s="130"/>
      <c r="F508" s="130"/>
      <c r="G508" s="130"/>
      <c r="H508" s="130"/>
      <c r="I508" s="130"/>
      <c r="J508" s="130"/>
      <c r="K508" s="130"/>
      <c r="L508" s="130"/>
      <c r="M508" s="130"/>
      <c r="N508" s="130"/>
      <c r="O508" s="130"/>
      <c r="P508" s="130"/>
      <c r="Q508" s="130"/>
      <c r="R508" s="130"/>
      <c r="S508" s="130"/>
    </row>
    <row r="509" spans="1:19" ht="15.75" customHeight="1">
      <c r="A509" s="130"/>
      <c r="B509" s="130"/>
      <c r="C509" s="130"/>
      <c r="D509" s="130"/>
      <c r="E509" s="130"/>
      <c r="F509" s="130"/>
      <c r="G509" s="130"/>
      <c r="H509" s="130"/>
      <c r="I509" s="130"/>
      <c r="J509" s="130"/>
      <c r="K509" s="130"/>
      <c r="L509" s="130"/>
      <c r="M509" s="130"/>
      <c r="N509" s="130"/>
      <c r="O509" s="130"/>
      <c r="P509" s="130"/>
      <c r="Q509" s="130"/>
      <c r="R509" s="130"/>
      <c r="S509" s="130"/>
    </row>
    <row r="510" spans="1:19" ht="15.75" customHeight="1">
      <c r="A510" s="130"/>
      <c r="B510" s="130"/>
      <c r="C510" s="130"/>
      <c r="D510" s="130"/>
      <c r="E510" s="130"/>
      <c r="F510" s="130"/>
      <c r="G510" s="130"/>
      <c r="H510" s="130"/>
      <c r="I510" s="130"/>
      <c r="J510" s="130"/>
      <c r="K510" s="130"/>
      <c r="L510" s="130"/>
      <c r="M510" s="130"/>
      <c r="N510" s="130"/>
      <c r="O510" s="130"/>
      <c r="P510" s="130"/>
      <c r="Q510" s="130"/>
      <c r="R510" s="130"/>
      <c r="S510" s="130"/>
    </row>
    <row r="511" spans="1:19" ht="15.75" customHeight="1">
      <c r="A511" s="130"/>
      <c r="B511" s="130"/>
      <c r="C511" s="130"/>
      <c r="D511" s="130"/>
      <c r="E511" s="130"/>
      <c r="F511" s="130"/>
      <c r="G511" s="130"/>
      <c r="H511" s="130"/>
      <c r="I511" s="130"/>
      <c r="J511" s="130"/>
      <c r="K511" s="130"/>
      <c r="L511" s="130"/>
      <c r="M511" s="130"/>
      <c r="N511" s="130"/>
      <c r="O511" s="130"/>
      <c r="P511" s="130"/>
      <c r="Q511" s="130"/>
      <c r="R511" s="130"/>
      <c r="S511" s="130"/>
    </row>
    <row r="512" spans="1:19" ht="15.75" customHeight="1">
      <c r="A512" s="130"/>
      <c r="B512" s="130"/>
      <c r="C512" s="130"/>
      <c r="D512" s="130"/>
      <c r="E512" s="130"/>
      <c r="F512" s="130"/>
      <c r="G512" s="130"/>
      <c r="H512" s="130"/>
      <c r="I512" s="130"/>
      <c r="J512" s="130"/>
      <c r="K512" s="130"/>
      <c r="L512" s="130"/>
      <c r="M512" s="130"/>
      <c r="N512" s="130"/>
      <c r="O512" s="130"/>
      <c r="P512" s="130"/>
      <c r="Q512" s="130"/>
      <c r="R512" s="130"/>
      <c r="S512" s="130"/>
    </row>
    <row r="513" spans="1:19" ht="15.75" customHeight="1">
      <c r="A513" s="130"/>
      <c r="B513" s="130"/>
      <c r="C513" s="130"/>
      <c r="D513" s="130"/>
      <c r="E513" s="130"/>
      <c r="F513" s="130"/>
      <c r="G513" s="130"/>
      <c r="H513" s="130"/>
      <c r="I513" s="130"/>
      <c r="J513" s="130"/>
      <c r="K513" s="130"/>
      <c r="L513" s="130"/>
      <c r="M513" s="130"/>
      <c r="N513" s="130"/>
      <c r="O513" s="130"/>
      <c r="P513" s="130"/>
      <c r="Q513" s="130"/>
      <c r="R513" s="130"/>
      <c r="S513" s="130"/>
    </row>
    <row r="514" spans="1:19" ht="15.75" customHeight="1">
      <c r="A514" s="130"/>
      <c r="B514" s="130"/>
      <c r="C514" s="130"/>
      <c r="D514" s="130"/>
      <c r="E514" s="130"/>
      <c r="F514" s="130"/>
      <c r="G514" s="130"/>
      <c r="H514" s="130"/>
      <c r="I514" s="130"/>
      <c r="J514" s="130"/>
      <c r="K514" s="130"/>
      <c r="L514" s="130"/>
      <c r="M514" s="130"/>
      <c r="N514" s="130"/>
      <c r="O514" s="130"/>
      <c r="P514" s="130"/>
      <c r="Q514" s="130"/>
      <c r="R514" s="130"/>
      <c r="S514" s="130"/>
    </row>
    <row r="515" spans="1:19" ht="15.75" customHeight="1">
      <c r="A515" s="130"/>
      <c r="B515" s="130"/>
      <c r="C515" s="130"/>
      <c r="D515" s="130"/>
      <c r="E515" s="130"/>
      <c r="F515" s="130"/>
      <c r="G515" s="130"/>
      <c r="H515" s="130"/>
      <c r="I515" s="130"/>
      <c r="J515" s="130"/>
      <c r="K515" s="130"/>
      <c r="L515" s="130"/>
      <c r="M515" s="130"/>
      <c r="N515" s="130"/>
      <c r="O515" s="130"/>
      <c r="P515" s="130"/>
      <c r="Q515" s="130"/>
      <c r="R515" s="130"/>
      <c r="S515" s="130"/>
    </row>
    <row r="516" spans="1:19" ht="15.75" customHeight="1">
      <c r="A516" s="130"/>
      <c r="B516" s="130"/>
      <c r="C516" s="130"/>
      <c r="D516" s="130"/>
      <c r="E516" s="130"/>
      <c r="F516" s="130"/>
      <c r="G516" s="130"/>
      <c r="H516" s="130"/>
      <c r="I516" s="130"/>
      <c r="J516" s="130"/>
      <c r="K516" s="130"/>
      <c r="L516" s="130"/>
      <c r="M516" s="130"/>
      <c r="N516" s="130"/>
      <c r="O516" s="130"/>
      <c r="P516" s="130"/>
      <c r="Q516" s="130"/>
      <c r="R516" s="130"/>
      <c r="S516" s="130"/>
    </row>
    <row r="517" spans="1:19" ht="15.75" customHeight="1">
      <c r="A517" s="130"/>
      <c r="B517" s="130"/>
      <c r="C517" s="130"/>
      <c r="D517" s="130"/>
      <c r="E517" s="130"/>
      <c r="F517" s="130"/>
      <c r="G517" s="130"/>
      <c r="H517" s="130"/>
      <c r="I517" s="130"/>
      <c r="J517" s="130"/>
      <c r="K517" s="130"/>
      <c r="L517" s="130"/>
      <c r="M517" s="130"/>
      <c r="N517" s="130"/>
      <c r="O517" s="130"/>
      <c r="P517" s="130"/>
      <c r="Q517" s="130"/>
      <c r="R517" s="130"/>
      <c r="S517" s="130"/>
    </row>
    <row r="518" spans="1:19" ht="15.75" customHeight="1">
      <c r="A518" s="130"/>
      <c r="B518" s="130"/>
      <c r="C518" s="130"/>
      <c r="D518" s="130"/>
      <c r="E518" s="130"/>
      <c r="F518" s="130"/>
      <c r="G518" s="130"/>
      <c r="H518" s="130"/>
      <c r="I518" s="130"/>
      <c r="J518" s="130"/>
      <c r="K518" s="130"/>
      <c r="L518" s="130"/>
      <c r="M518" s="130"/>
      <c r="N518" s="130"/>
      <c r="O518" s="130"/>
      <c r="P518" s="130"/>
      <c r="Q518" s="130"/>
      <c r="R518" s="130"/>
      <c r="S518" s="130"/>
    </row>
    <row r="519" spans="1:19" ht="15.75" customHeight="1">
      <c r="A519" s="130"/>
      <c r="B519" s="130"/>
      <c r="C519" s="130"/>
      <c r="D519" s="130"/>
      <c r="E519" s="130"/>
      <c r="F519" s="130"/>
      <c r="G519" s="130"/>
      <c r="H519" s="130"/>
      <c r="I519" s="130"/>
      <c r="J519" s="130"/>
      <c r="K519" s="130"/>
      <c r="L519" s="130"/>
      <c r="M519" s="130"/>
      <c r="N519" s="130"/>
      <c r="O519" s="130"/>
      <c r="P519" s="130"/>
      <c r="Q519" s="130"/>
      <c r="R519" s="130"/>
      <c r="S519" s="130"/>
    </row>
    <row r="520" spans="1:19" ht="15.75" customHeight="1">
      <c r="A520" s="130"/>
      <c r="B520" s="130"/>
      <c r="C520" s="130"/>
      <c r="D520" s="130"/>
      <c r="E520" s="130"/>
      <c r="F520" s="130"/>
      <c r="G520" s="130"/>
      <c r="H520" s="130"/>
      <c r="I520" s="130"/>
      <c r="J520" s="130"/>
      <c r="K520" s="130"/>
      <c r="L520" s="130"/>
      <c r="M520" s="130"/>
      <c r="N520" s="130"/>
      <c r="O520" s="130"/>
      <c r="P520" s="130"/>
      <c r="Q520" s="130"/>
      <c r="R520" s="130"/>
      <c r="S520" s="130"/>
    </row>
    <row r="521" spans="1:19" ht="15.75" customHeight="1">
      <c r="A521" s="130"/>
      <c r="B521" s="130"/>
      <c r="C521" s="130"/>
      <c r="D521" s="130"/>
      <c r="E521" s="130"/>
      <c r="F521" s="130"/>
      <c r="G521" s="130"/>
      <c r="H521" s="130"/>
      <c r="I521" s="130"/>
      <c r="J521" s="130"/>
      <c r="K521" s="130"/>
      <c r="L521" s="130"/>
      <c r="M521" s="130"/>
      <c r="N521" s="130"/>
      <c r="O521" s="130"/>
      <c r="P521" s="130"/>
      <c r="Q521" s="130"/>
      <c r="R521" s="130"/>
      <c r="S521" s="130"/>
    </row>
    <row r="522" spans="1:19" ht="15.75" customHeight="1">
      <c r="A522" s="130"/>
      <c r="B522" s="130"/>
      <c r="C522" s="130"/>
      <c r="D522" s="130"/>
      <c r="E522" s="130"/>
      <c r="F522" s="130"/>
      <c r="G522" s="130"/>
      <c r="H522" s="130"/>
      <c r="I522" s="130"/>
      <c r="J522" s="130"/>
      <c r="K522" s="130"/>
      <c r="L522" s="130"/>
      <c r="M522" s="130"/>
      <c r="N522" s="130"/>
      <c r="O522" s="130"/>
      <c r="P522" s="130"/>
      <c r="Q522" s="130"/>
      <c r="R522" s="130"/>
      <c r="S522" s="130"/>
    </row>
    <row r="523" spans="1:19" ht="15.75" customHeight="1">
      <c r="A523" s="130"/>
      <c r="B523" s="130"/>
      <c r="C523" s="130"/>
      <c r="D523" s="130"/>
      <c r="E523" s="130"/>
      <c r="F523" s="130"/>
      <c r="G523" s="130"/>
      <c r="H523" s="130"/>
      <c r="I523" s="130"/>
      <c r="J523" s="130"/>
      <c r="K523" s="130"/>
      <c r="L523" s="130"/>
      <c r="M523" s="130"/>
      <c r="N523" s="130"/>
      <c r="O523" s="130"/>
      <c r="P523" s="130"/>
      <c r="Q523" s="130"/>
      <c r="R523" s="130"/>
      <c r="S523" s="130"/>
    </row>
    <row r="524" spans="1:19" ht="15.75" customHeight="1">
      <c r="A524" s="130"/>
      <c r="B524" s="130"/>
      <c r="C524" s="130"/>
      <c r="D524" s="130"/>
      <c r="E524" s="130"/>
      <c r="F524" s="130"/>
      <c r="G524" s="130"/>
      <c r="H524" s="130"/>
      <c r="I524" s="130"/>
      <c r="J524" s="130"/>
      <c r="K524" s="130"/>
      <c r="L524" s="130"/>
      <c r="M524" s="130"/>
      <c r="N524" s="130"/>
      <c r="O524" s="130"/>
      <c r="P524" s="130"/>
      <c r="Q524" s="130"/>
      <c r="R524" s="130"/>
      <c r="S524" s="130"/>
    </row>
    <row r="525" spans="1:19" ht="15.75" customHeight="1">
      <c r="A525" s="130"/>
      <c r="B525" s="130"/>
      <c r="C525" s="130"/>
      <c r="D525" s="130"/>
      <c r="E525" s="130"/>
      <c r="F525" s="130"/>
      <c r="G525" s="130"/>
      <c r="H525" s="130"/>
      <c r="I525" s="130"/>
      <c r="J525" s="130"/>
      <c r="K525" s="130"/>
      <c r="L525" s="130"/>
      <c r="M525" s="130"/>
      <c r="N525" s="130"/>
      <c r="O525" s="130"/>
      <c r="P525" s="130"/>
      <c r="Q525" s="130"/>
      <c r="R525" s="130"/>
      <c r="S525" s="130"/>
    </row>
    <row r="526" spans="1:19" ht="15.75" customHeight="1">
      <c r="A526" s="130"/>
      <c r="B526" s="130"/>
      <c r="C526" s="130"/>
      <c r="D526" s="130"/>
      <c r="E526" s="130"/>
      <c r="F526" s="130"/>
      <c r="G526" s="130"/>
      <c r="H526" s="130"/>
      <c r="I526" s="130"/>
      <c r="J526" s="130"/>
      <c r="K526" s="130"/>
      <c r="L526" s="130"/>
      <c r="M526" s="130"/>
      <c r="N526" s="130"/>
      <c r="O526" s="130"/>
      <c r="P526" s="130"/>
      <c r="Q526" s="130"/>
      <c r="R526" s="130"/>
      <c r="S526" s="130"/>
    </row>
    <row r="527" spans="1:19" ht="15.75" customHeight="1">
      <c r="A527" s="130"/>
      <c r="B527" s="130"/>
      <c r="C527" s="130"/>
      <c r="D527" s="130"/>
      <c r="E527" s="130"/>
      <c r="F527" s="130"/>
      <c r="G527" s="130"/>
      <c r="H527" s="130"/>
      <c r="I527" s="130"/>
      <c r="J527" s="130"/>
      <c r="K527" s="130"/>
      <c r="L527" s="130"/>
      <c r="M527" s="130"/>
      <c r="N527" s="130"/>
      <c r="O527" s="130"/>
      <c r="P527" s="130"/>
      <c r="Q527" s="130"/>
      <c r="R527" s="130"/>
      <c r="S527" s="130"/>
    </row>
    <row r="528" spans="1:19" ht="15.75" customHeight="1">
      <c r="A528" s="130"/>
      <c r="B528" s="130"/>
      <c r="C528" s="130"/>
      <c r="D528" s="130"/>
      <c r="E528" s="130"/>
      <c r="F528" s="130"/>
      <c r="G528" s="130"/>
      <c r="H528" s="130"/>
      <c r="I528" s="130"/>
      <c r="J528" s="130"/>
      <c r="K528" s="130"/>
      <c r="L528" s="130"/>
      <c r="M528" s="130"/>
      <c r="N528" s="130"/>
      <c r="O528" s="130"/>
      <c r="P528" s="130"/>
      <c r="Q528" s="130"/>
      <c r="R528" s="130"/>
      <c r="S528" s="130"/>
    </row>
    <row r="529" spans="1:19" ht="15.75" customHeight="1">
      <c r="A529" s="130"/>
      <c r="B529" s="130"/>
      <c r="C529" s="130"/>
      <c r="D529" s="130"/>
      <c r="E529" s="130"/>
      <c r="F529" s="130"/>
      <c r="G529" s="130"/>
      <c r="H529" s="130"/>
      <c r="I529" s="130"/>
      <c r="J529" s="130"/>
      <c r="K529" s="130"/>
      <c r="L529" s="130"/>
      <c r="M529" s="130"/>
      <c r="N529" s="130"/>
      <c r="O529" s="130"/>
      <c r="P529" s="130"/>
      <c r="Q529" s="130"/>
      <c r="R529" s="130"/>
      <c r="S529" s="130"/>
    </row>
    <row r="530" spans="1:19" ht="15.75" customHeight="1">
      <c r="A530" s="130"/>
      <c r="B530" s="130"/>
      <c r="C530" s="130"/>
      <c r="D530" s="130"/>
      <c r="E530" s="130"/>
      <c r="F530" s="130"/>
      <c r="G530" s="130"/>
      <c r="H530" s="130"/>
      <c r="I530" s="130"/>
      <c r="J530" s="130"/>
      <c r="K530" s="130"/>
      <c r="L530" s="130"/>
      <c r="M530" s="130"/>
      <c r="N530" s="130"/>
      <c r="O530" s="130"/>
      <c r="P530" s="130"/>
      <c r="Q530" s="130"/>
      <c r="R530" s="130"/>
      <c r="S530" s="130"/>
    </row>
    <row r="531" spans="1:19" ht="15.75" customHeight="1">
      <c r="A531" s="130"/>
      <c r="B531" s="130"/>
      <c r="C531" s="130"/>
      <c r="D531" s="130"/>
      <c r="E531" s="130"/>
      <c r="F531" s="130"/>
      <c r="G531" s="130"/>
      <c r="H531" s="130"/>
      <c r="I531" s="130"/>
      <c r="J531" s="130"/>
      <c r="K531" s="130"/>
      <c r="L531" s="130"/>
      <c r="M531" s="130"/>
      <c r="N531" s="130"/>
      <c r="O531" s="130"/>
      <c r="P531" s="130"/>
      <c r="Q531" s="130"/>
      <c r="R531" s="130"/>
      <c r="S531" s="130"/>
    </row>
    <row r="532" spans="1:19" ht="15.75" customHeight="1">
      <c r="A532" s="130"/>
      <c r="B532" s="130"/>
      <c r="C532" s="130"/>
      <c r="D532" s="130"/>
      <c r="E532" s="130"/>
      <c r="F532" s="130"/>
      <c r="G532" s="130"/>
      <c r="H532" s="130"/>
      <c r="I532" s="130"/>
      <c r="J532" s="130"/>
      <c r="K532" s="130"/>
      <c r="L532" s="130"/>
      <c r="M532" s="130"/>
      <c r="N532" s="130"/>
      <c r="O532" s="130"/>
      <c r="P532" s="130"/>
      <c r="Q532" s="130"/>
      <c r="R532" s="130"/>
      <c r="S532" s="130"/>
    </row>
    <row r="533" spans="1:19" ht="15.75" customHeight="1">
      <c r="A533" s="130"/>
      <c r="B533" s="130"/>
      <c r="C533" s="130"/>
      <c r="D533" s="130"/>
      <c r="E533" s="130"/>
      <c r="F533" s="130"/>
      <c r="G533" s="130"/>
      <c r="H533" s="130"/>
      <c r="I533" s="130"/>
      <c r="J533" s="130"/>
      <c r="K533" s="130"/>
      <c r="L533" s="130"/>
      <c r="M533" s="130"/>
      <c r="N533" s="130"/>
      <c r="O533" s="130"/>
      <c r="P533" s="130"/>
      <c r="Q533" s="130"/>
      <c r="R533" s="130"/>
      <c r="S533" s="130"/>
    </row>
    <row r="534" spans="1:19" ht="15.75" customHeight="1">
      <c r="A534" s="130"/>
      <c r="B534" s="130"/>
      <c r="C534" s="130"/>
      <c r="D534" s="130"/>
      <c r="E534" s="130"/>
      <c r="F534" s="130"/>
      <c r="G534" s="130"/>
      <c r="H534" s="130"/>
      <c r="I534" s="130"/>
      <c r="J534" s="130"/>
      <c r="K534" s="130"/>
      <c r="L534" s="130"/>
      <c r="M534" s="130"/>
      <c r="N534" s="130"/>
      <c r="O534" s="130"/>
      <c r="P534" s="130"/>
      <c r="Q534" s="130"/>
      <c r="R534" s="130"/>
      <c r="S534" s="130"/>
    </row>
    <row r="535" spans="1:19" ht="15.75" customHeight="1">
      <c r="A535" s="130"/>
      <c r="B535" s="130"/>
      <c r="C535" s="130"/>
      <c r="D535" s="130"/>
      <c r="E535" s="130"/>
      <c r="F535" s="130"/>
      <c r="G535" s="130"/>
      <c r="H535" s="130"/>
      <c r="I535" s="130"/>
      <c r="J535" s="130"/>
      <c r="K535" s="130"/>
      <c r="L535" s="130"/>
      <c r="M535" s="130"/>
      <c r="N535" s="130"/>
      <c r="O535" s="130"/>
      <c r="P535" s="130"/>
      <c r="Q535" s="130"/>
      <c r="R535" s="130"/>
      <c r="S535" s="130"/>
    </row>
    <row r="536" spans="1:19" ht="15.75" customHeight="1">
      <c r="A536" s="130"/>
      <c r="B536" s="130"/>
      <c r="C536" s="130"/>
      <c r="D536" s="130"/>
      <c r="E536" s="130"/>
      <c r="F536" s="130"/>
      <c r="G536" s="130"/>
      <c r="H536" s="130"/>
      <c r="I536" s="130"/>
      <c r="J536" s="130"/>
      <c r="K536" s="130"/>
      <c r="L536" s="130"/>
      <c r="M536" s="130"/>
      <c r="N536" s="130"/>
      <c r="O536" s="130"/>
      <c r="P536" s="130"/>
      <c r="Q536" s="130"/>
      <c r="R536" s="130"/>
      <c r="S536" s="130"/>
    </row>
    <row r="537" spans="1:19" ht="15.75" customHeight="1">
      <c r="A537" s="130"/>
      <c r="B537" s="130"/>
      <c r="C537" s="130"/>
      <c r="D537" s="130"/>
      <c r="E537" s="130"/>
      <c r="F537" s="130"/>
      <c r="G537" s="130"/>
      <c r="H537" s="130"/>
      <c r="I537" s="130"/>
      <c r="J537" s="130"/>
      <c r="K537" s="130"/>
      <c r="L537" s="130"/>
      <c r="M537" s="130"/>
      <c r="N537" s="130"/>
      <c r="O537" s="130"/>
      <c r="P537" s="130"/>
      <c r="Q537" s="130"/>
      <c r="R537" s="130"/>
      <c r="S537" s="130"/>
    </row>
    <row r="538" spans="1:19" ht="15.75" customHeight="1">
      <c r="A538" s="130"/>
      <c r="B538" s="130"/>
      <c r="C538" s="130"/>
      <c r="D538" s="130"/>
      <c r="E538" s="130"/>
      <c r="F538" s="130"/>
      <c r="G538" s="130"/>
      <c r="H538" s="130"/>
      <c r="I538" s="130"/>
      <c r="J538" s="130"/>
      <c r="K538" s="130"/>
      <c r="L538" s="130"/>
      <c r="M538" s="130"/>
      <c r="N538" s="130"/>
      <c r="O538" s="130"/>
      <c r="P538" s="130"/>
      <c r="Q538" s="130"/>
      <c r="R538" s="130"/>
      <c r="S538" s="130"/>
    </row>
    <row r="539" spans="1:19" ht="15.75" customHeight="1">
      <c r="A539" s="130"/>
      <c r="B539" s="130"/>
      <c r="C539" s="130"/>
      <c r="D539" s="130"/>
      <c r="E539" s="130"/>
      <c r="F539" s="130"/>
      <c r="G539" s="130"/>
      <c r="H539" s="130"/>
      <c r="I539" s="130"/>
      <c r="J539" s="130"/>
      <c r="K539" s="130"/>
      <c r="L539" s="130"/>
      <c r="M539" s="130"/>
      <c r="N539" s="130"/>
      <c r="O539" s="130"/>
      <c r="P539" s="130"/>
      <c r="Q539" s="130"/>
      <c r="R539" s="130"/>
      <c r="S539" s="130"/>
    </row>
    <row r="540" spans="1:19" ht="15.75" customHeight="1">
      <c r="A540" s="130"/>
      <c r="B540" s="130"/>
      <c r="C540" s="130"/>
      <c r="D540" s="130"/>
      <c r="E540" s="130"/>
      <c r="F540" s="130"/>
      <c r="G540" s="130"/>
      <c r="H540" s="130"/>
      <c r="I540" s="130"/>
      <c r="J540" s="130"/>
      <c r="K540" s="130"/>
      <c r="L540" s="130"/>
      <c r="M540" s="130"/>
      <c r="N540" s="130"/>
      <c r="O540" s="130"/>
      <c r="P540" s="130"/>
      <c r="Q540" s="130"/>
      <c r="R540" s="130"/>
      <c r="S540" s="130"/>
    </row>
    <row r="541" spans="1:19" ht="15.75" customHeight="1">
      <c r="A541" s="130"/>
      <c r="B541" s="130"/>
      <c r="C541" s="130"/>
      <c r="D541" s="130"/>
      <c r="E541" s="130"/>
      <c r="F541" s="130"/>
      <c r="G541" s="130"/>
      <c r="H541" s="130"/>
      <c r="I541" s="130"/>
      <c r="J541" s="130"/>
      <c r="K541" s="130"/>
      <c r="L541" s="130"/>
      <c r="M541" s="130"/>
      <c r="N541" s="130"/>
      <c r="O541" s="130"/>
      <c r="P541" s="130"/>
      <c r="Q541" s="130"/>
      <c r="R541" s="130"/>
      <c r="S541" s="130"/>
    </row>
    <row r="542" spans="1:19" ht="15.75" customHeight="1">
      <c r="A542" s="130"/>
      <c r="B542" s="130"/>
      <c r="C542" s="130"/>
      <c r="D542" s="130"/>
      <c r="E542" s="130"/>
      <c r="F542" s="130"/>
      <c r="G542" s="130"/>
      <c r="H542" s="130"/>
      <c r="I542" s="130"/>
      <c r="J542" s="130"/>
      <c r="K542" s="130"/>
      <c r="L542" s="130"/>
      <c r="M542" s="130"/>
      <c r="N542" s="130"/>
      <c r="O542" s="130"/>
      <c r="P542" s="130"/>
      <c r="Q542" s="130"/>
      <c r="R542" s="130"/>
      <c r="S542" s="130"/>
    </row>
    <row r="543" spans="1:19" ht="15.75" customHeight="1">
      <c r="A543" s="130"/>
      <c r="B543" s="130"/>
      <c r="C543" s="130"/>
      <c r="D543" s="130"/>
      <c r="E543" s="130"/>
      <c r="F543" s="130"/>
      <c r="G543" s="130"/>
      <c r="H543" s="130"/>
      <c r="I543" s="130"/>
      <c r="J543" s="130"/>
      <c r="K543" s="130"/>
      <c r="L543" s="130"/>
      <c r="M543" s="130"/>
      <c r="N543" s="130"/>
      <c r="O543" s="130"/>
      <c r="P543" s="130"/>
      <c r="Q543" s="130"/>
      <c r="R543" s="130"/>
      <c r="S543" s="130"/>
    </row>
    <row r="544" spans="1:19" ht="15.75" customHeight="1">
      <c r="A544" s="130"/>
      <c r="B544" s="130"/>
      <c r="C544" s="130"/>
      <c r="D544" s="130"/>
      <c r="E544" s="130"/>
      <c r="F544" s="130"/>
      <c r="G544" s="130"/>
      <c r="H544" s="130"/>
      <c r="I544" s="130"/>
      <c r="J544" s="130"/>
      <c r="K544" s="130"/>
      <c r="L544" s="130"/>
      <c r="M544" s="130"/>
      <c r="N544" s="130"/>
      <c r="O544" s="130"/>
      <c r="P544" s="130"/>
      <c r="Q544" s="130"/>
      <c r="R544" s="130"/>
      <c r="S544" s="130"/>
    </row>
    <row r="545" spans="1:19" ht="15.75" customHeight="1">
      <c r="A545" s="130"/>
      <c r="B545" s="130"/>
      <c r="C545" s="130"/>
      <c r="D545" s="130"/>
      <c r="E545" s="130"/>
      <c r="F545" s="130"/>
      <c r="G545" s="130"/>
      <c r="H545" s="130"/>
      <c r="I545" s="130"/>
      <c r="J545" s="130"/>
      <c r="K545" s="130"/>
      <c r="L545" s="130"/>
      <c r="M545" s="130"/>
      <c r="N545" s="130"/>
      <c r="O545" s="130"/>
      <c r="P545" s="130"/>
      <c r="Q545" s="130"/>
      <c r="R545" s="130"/>
      <c r="S545" s="130"/>
    </row>
    <row r="546" spans="1:19" ht="15.75" customHeight="1">
      <c r="A546" s="130"/>
      <c r="B546" s="130"/>
      <c r="C546" s="130"/>
      <c r="D546" s="130"/>
      <c r="E546" s="130"/>
      <c r="F546" s="130"/>
      <c r="G546" s="130"/>
      <c r="H546" s="130"/>
      <c r="I546" s="130"/>
      <c r="J546" s="130"/>
      <c r="K546" s="130"/>
      <c r="L546" s="130"/>
      <c r="M546" s="130"/>
      <c r="N546" s="130"/>
      <c r="O546" s="130"/>
      <c r="P546" s="130"/>
      <c r="Q546" s="130"/>
      <c r="R546" s="130"/>
      <c r="S546" s="130"/>
    </row>
    <row r="547" spans="1:19" ht="15.75" customHeight="1">
      <c r="A547" s="130"/>
      <c r="B547" s="130"/>
      <c r="C547" s="130"/>
      <c r="D547" s="130"/>
      <c r="E547" s="130"/>
      <c r="F547" s="130"/>
      <c r="G547" s="130"/>
      <c r="H547" s="130"/>
      <c r="I547" s="130"/>
      <c r="J547" s="130"/>
      <c r="K547" s="130"/>
      <c r="L547" s="130"/>
      <c r="M547" s="130"/>
      <c r="N547" s="130"/>
      <c r="O547" s="130"/>
      <c r="P547" s="130"/>
      <c r="Q547" s="130"/>
      <c r="R547" s="130"/>
      <c r="S547" s="130"/>
    </row>
    <row r="548" spans="1:19" ht="15.75" customHeight="1">
      <c r="A548" s="130"/>
      <c r="B548" s="130"/>
      <c r="C548" s="130"/>
      <c r="D548" s="130"/>
      <c r="E548" s="130"/>
      <c r="F548" s="130"/>
      <c r="G548" s="130"/>
      <c r="H548" s="130"/>
      <c r="I548" s="130"/>
      <c r="J548" s="130"/>
      <c r="K548" s="130"/>
      <c r="L548" s="130"/>
      <c r="M548" s="130"/>
      <c r="N548" s="130"/>
      <c r="O548" s="130"/>
      <c r="P548" s="130"/>
      <c r="Q548" s="130"/>
      <c r="R548" s="130"/>
      <c r="S548" s="130"/>
    </row>
    <row r="549" spans="1:19" ht="15.75" customHeight="1">
      <c r="A549" s="130"/>
      <c r="B549" s="130"/>
      <c r="C549" s="130"/>
      <c r="D549" s="130"/>
      <c r="E549" s="130"/>
      <c r="F549" s="130"/>
      <c r="G549" s="130"/>
      <c r="H549" s="130"/>
      <c r="I549" s="130"/>
      <c r="J549" s="130"/>
      <c r="K549" s="130"/>
      <c r="L549" s="130"/>
      <c r="M549" s="130"/>
      <c r="N549" s="130"/>
      <c r="O549" s="130"/>
      <c r="P549" s="130"/>
      <c r="Q549" s="130"/>
      <c r="R549" s="130"/>
      <c r="S549" s="130"/>
    </row>
    <row r="550" spans="1:19" ht="15.75" customHeight="1">
      <c r="A550" s="130"/>
      <c r="B550" s="130"/>
      <c r="C550" s="130"/>
      <c r="D550" s="130"/>
      <c r="E550" s="130"/>
      <c r="F550" s="130"/>
      <c r="G550" s="130"/>
      <c r="H550" s="130"/>
      <c r="I550" s="130"/>
      <c r="J550" s="130"/>
      <c r="K550" s="130"/>
      <c r="L550" s="130"/>
      <c r="M550" s="130"/>
      <c r="N550" s="130"/>
      <c r="O550" s="130"/>
      <c r="P550" s="130"/>
      <c r="Q550" s="130"/>
      <c r="R550" s="130"/>
      <c r="S550" s="130"/>
    </row>
    <row r="551" spans="1:19" ht="15.75" customHeight="1">
      <c r="A551" s="130"/>
      <c r="B551" s="130"/>
      <c r="C551" s="130"/>
      <c r="D551" s="130"/>
      <c r="E551" s="130"/>
      <c r="F551" s="130"/>
      <c r="G551" s="130"/>
      <c r="H551" s="130"/>
      <c r="I551" s="130"/>
      <c r="J551" s="130"/>
      <c r="K551" s="130"/>
      <c r="L551" s="130"/>
      <c r="M551" s="130"/>
      <c r="N551" s="130"/>
      <c r="O551" s="130"/>
      <c r="P551" s="130"/>
      <c r="Q551" s="130"/>
      <c r="R551" s="130"/>
      <c r="S551" s="130"/>
    </row>
    <row r="552" spans="1:19" ht="15.75" customHeight="1">
      <c r="A552" s="130"/>
      <c r="B552" s="130"/>
      <c r="C552" s="130"/>
      <c r="D552" s="130"/>
      <c r="E552" s="130"/>
      <c r="F552" s="130"/>
      <c r="G552" s="130"/>
      <c r="H552" s="130"/>
      <c r="I552" s="130"/>
      <c r="J552" s="130"/>
      <c r="K552" s="130"/>
      <c r="L552" s="130"/>
      <c r="M552" s="130"/>
      <c r="N552" s="130"/>
      <c r="O552" s="130"/>
      <c r="P552" s="130"/>
      <c r="Q552" s="130"/>
      <c r="R552" s="130"/>
      <c r="S552" s="130"/>
    </row>
    <row r="553" spans="1:19" ht="15.75" customHeight="1">
      <c r="A553" s="130"/>
      <c r="B553" s="130"/>
      <c r="C553" s="130"/>
      <c r="D553" s="130"/>
      <c r="E553" s="130"/>
      <c r="F553" s="130"/>
      <c r="G553" s="130"/>
      <c r="H553" s="130"/>
      <c r="I553" s="130"/>
      <c r="J553" s="130"/>
      <c r="K553" s="130"/>
      <c r="L553" s="130"/>
      <c r="M553" s="130"/>
      <c r="N553" s="130"/>
      <c r="O553" s="130"/>
      <c r="P553" s="130"/>
      <c r="Q553" s="130"/>
      <c r="R553" s="130"/>
      <c r="S553" s="130"/>
    </row>
    <row r="554" spans="1:19" ht="15.75" customHeight="1">
      <c r="A554" s="130"/>
      <c r="B554" s="130"/>
      <c r="C554" s="130"/>
      <c r="D554" s="130"/>
      <c r="E554" s="130"/>
      <c r="F554" s="130"/>
      <c r="G554" s="130"/>
      <c r="H554" s="130"/>
      <c r="I554" s="130"/>
      <c r="J554" s="130"/>
      <c r="K554" s="130"/>
      <c r="L554" s="130"/>
      <c r="M554" s="130"/>
      <c r="N554" s="130"/>
      <c r="O554" s="130"/>
      <c r="P554" s="130"/>
      <c r="Q554" s="130"/>
      <c r="R554" s="130"/>
      <c r="S554" s="130"/>
    </row>
    <row r="555" spans="1:19" ht="15.75" customHeight="1">
      <c r="A555" s="130"/>
      <c r="B555" s="130"/>
      <c r="C555" s="130"/>
      <c r="D555" s="130"/>
      <c r="E555" s="130"/>
      <c r="F555" s="130"/>
      <c r="G555" s="130"/>
      <c r="H555" s="130"/>
      <c r="I555" s="130"/>
      <c r="J555" s="130"/>
      <c r="K555" s="130"/>
      <c r="L555" s="130"/>
      <c r="M555" s="130"/>
      <c r="N555" s="130"/>
      <c r="O555" s="130"/>
      <c r="P555" s="130"/>
      <c r="Q555" s="130"/>
      <c r="R555" s="130"/>
      <c r="S555" s="130"/>
    </row>
    <row r="556" spans="1:19" ht="15.75" customHeight="1">
      <c r="A556" s="130"/>
      <c r="B556" s="130"/>
      <c r="C556" s="130"/>
      <c r="D556" s="130"/>
      <c r="E556" s="130"/>
      <c r="F556" s="130"/>
      <c r="G556" s="130"/>
      <c r="H556" s="130"/>
      <c r="I556" s="130"/>
      <c r="J556" s="130"/>
      <c r="K556" s="130"/>
      <c r="L556" s="130"/>
      <c r="M556" s="130"/>
      <c r="N556" s="130"/>
      <c r="O556" s="130"/>
      <c r="P556" s="130"/>
      <c r="Q556" s="130"/>
      <c r="R556" s="130"/>
      <c r="S556" s="130"/>
    </row>
    <row r="557" spans="1:19" ht="15.75" customHeight="1">
      <c r="A557" s="130"/>
      <c r="B557" s="130"/>
      <c r="C557" s="130"/>
      <c r="D557" s="130"/>
      <c r="E557" s="130"/>
      <c r="F557" s="130"/>
      <c r="G557" s="130"/>
      <c r="H557" s="130"/>
      <c r="I557" s="130"/>
      <c r="J557" s="130"/>
      <c r="K557" s="130"/>
      <c r="L557" s="130"/>
      <c r="M557" s="130"/>
      <c r="N557" s="130"/>
      <c r="O557" s="130"/>
      <c r="P557" s="130"/>
      <c r="Q557" s="130"/>
      <c r="R557" s="130"/>
      <c r="S557" s="130"/>
    </row>
    <row r="558" spans="1:19" ht="15.75" customHeight="1">
      <c r="A558" s="130"/>
      <c r="B558" s="130"/>
      <c r="C558" s="130"/>
      <c r="D558" s="130"/>
      <c r="E558" s="130"/>
      <c r="F558" s="130"/>
      <c r="G558" s="130"/>
      <c r="H558" s="130"/>
      <c r="I558" s="130"/>
      <c r="J558" s="130"/>
      <c r="K558" s="130"/>
      <c r="L558" s="130"/>
      <c r="M558" s="130"/>
      <c r="N558" s="130"/>
      <c r="O558" s="130"/>
      <c r="P558" s="130"/>
      <c r="Q558" s="130"/>
      <c r="R558" s="130"/>
      <c r="S558" s="130"/>
    </row>
    <row r="559" spans="1:19" ht="15.75" customHeight="1">
      <c r="A559" s="130"/>
      <c r="B559" s="130"/>
      <c r="C559" s="130"/>
      <c r="D559" s="130"/>
      <c r="E559" s="130"/>
      <c r="F559" s="130"/>
      <c r="G559" s="130"/>
      <c r="H559" s="130"/>
      <c r="I559" s="130"/>
      <c r="J559" s="130"/>
      <c r="K559" s="130"/>
      <c r="L559" s="130"/>
      <c r="M559" s="130"/>
      <c r="N559" s="130"/>
      <c r="O559" s="130"/>
      <c r="P559" s="130"/>
      <c r="Q559" s="130"/>
      <c r="R559" s="130"/>
      <c r="S559" s="130"/>
    </row>
    <row r="560" spans="1:19" ht="15.75" customHeight="1">
      <c r="A560" s="130"/>
      <c r="B560" s="130"/>
      <c r="C560" s="130"/>
      <c r="D560" s="130"/>
      <c r="E560" s="130"/>
      <c r="F560" s="130"/>
      <c r="G560" s="130"/>
      <c r="H560" s="130"/>
      <c r="I560" s="130"/>
      <c r="J560" s="130"/>
      <c r="K560" s="130"/>
      <c r="L560" s="130"/>
      <c r="M560" s="130"/>
      <c r="N560" s="130"/>
      <c r="O560" s="130"/>
      <c r="P560" s="130"/>
      <c r="Q560" s="130"/>
      <c r="R560" s="130"/>
      <c r="S560" s="130"/>
    </row>
    <row r="561" spans="1:19" ht="15.75" customHeight="1">
      <c r="A561" s="130"/>
      <c r="B561" s="130"/>
      <c r="C561" s="130"/>
      <c r="D561" s="130"/>
      <c r="E561" s="130"/>
      <c r="F561" s="130"/>
      <c r="G561" s="130"/>
      <c r="H561" s="130"/>
      <c r="I561" s="130"/>
      <c r="J561" s="130"/>
      <c r="K561" s="130"/>
      <c r="L561" s="130"/>
      <c r="M561" s="130"/>
      <c r="N561" s="130"/>
      <c r="O561" s="130"/>
      <c r="P561" s="130"/>
      <c r="Q561" s="130"/>
      <c r="R561" s="130"/>
      <c r="S561" s="130"/>
    </row>
    <row r="562" spans="1:19" ht="15.75" customHeight="1">
      <c r="A562" s="130"/>
      <c r="B562" s="130"/>
      <c r="C562" s="130"/>
      <c r="D562" s="130"/>
      <c r="E562" s="130"/>
      <c r="F562" s="130"/>
      <c r="G562" s="130"/>
      <c r="H562" s="130"/>
      <c r="I562" s="130"/>
      <c r="J562" s="130"/>
      <c r="K562" s="130"/>
      <c r="L562" s="130"/>
      <c r="M562" s="130"/>
      <c r="N562" s="130"/>
      <c r="O562" s="130"/>
      <c r="P562" s="130"/>
      <c r="Q562" s="130"/>
      <c r="R562" s="130"/>
      <c r="S562" s="130"/>
    </row>
    <row r="563" spans="1:19" ht="15.75" customHeight="1">
      <c r="A563" s="130"/>
      <c r="B563" s="130"/>
      <c r="C563" s="130"/>
      <c r="D563" s="130"/>
      <c r="E563" s="130"/>
      <c r="F563" s="130"/>
      <c r="G563" s="130"/>
      <c r="H563" s="130"/>
      <c r="I563" s="130"/>
      <c r="J563" s="130"/>
      <c r="K563" s="130"/>
      <c r="L563" s="130"/>
      <c r="M563" s="130"/>
      <c r="N563" s="130"/>
      <c r="O563" s="130"/>
      <c r="P563" s="130"/>
      <c r="Q563" s="130"/>
      <c r="R563" s="130"/>
      <c r="S563" s="130"/>
    </row>
    <row r="564" spans="1:19" ht="15.75" customHeight="1">
      <c r="A564" s="130"/>
      <c r="B564" s="130"/>
      <c r="C564" s="130"/>
      <c r="D564" s="130"/>
      <c r="E564" s="130"/>
      <c r="F564" s="130"/>
      <c r="G564" s="130"/>
      <c r="H564" s="130"/>
      <c r="I564" s="130"/>
      <c r="J564" s="130"/>
      <c r="K564" s="130"/>
      <c r="L564" s="130"/>
      <c r="M564" s="130"/>
      <c r="N564" s="130"/>
      <c r="O564" s="130"/>
      <c r="P564" s="130"/>
      <c r="Q564" s="130"/>
      <c r="R564" s="130"/>
      <c r="S564" s="130"/>
    </row>
    <row r="565" spans="1:19" ht="15.75" customHeight="1">
      <c r="A565" s="130"/>
      <c r="B565" s="130"/>
      <c r="C565" s="130"/>
      <c r="D565" s="130"/>
      <c r="E565" s="130"/>
      <c r="F565" s="130"/>
      <c r="G565" s="130"/>
      <c r="H565" s="130"/>
      <c r="I565" s="130"/>
      <c r="J565" s="130"/>
      <c r="K565" s="130"/>
      <c r="L565" s="130"/>
      <c r="M565" s="130"/>
      <c r="N565" s="130"/>
      <c r="O565" s="130"/>
      <c r="P565" s="130"/>
      <c r="Q565" s="130"/>
      <c r="R565" s="130"/>
      <c r="S565" s="130"/>
    </row>
    <row r="566" spans="1:19" ht="15.75" customHeight="1">
      <c r="A566" s="130"/>
      <c r="B566" s="130"/>
      <c r="C566" s="130"/>
      <c r="D566" s="130"/>
      <c r="E566" s="130"/>
      <c r="F566" s="130"/>
      <c r="G566" s="130"/>
      <c r="H566" s="130"/>
      <c r="I566" s="130"/>
      <c r="J566" s="130"/>
      <c r="K566" s="130"/>
      <c r="L566" s="130"/>
      <c r="M566" s="130"/>
      <c r="N566" s="130"/>
      <c r="O566" s="130"/>
      <c r="P566" s="130"/>
      <c r="Q566" s="130"/>
      <c r="R566" s="130"/>
      <c r="S566" s="130"/>
    </row>
    <row r="567" spans="1:19" ht="15.75" customHeight="1">
      <c r="A567" s="130"/>
      <c r="B567" s="130"/>
      <c r="C567" s="130"/>
      <c r="D567" s="130"/>
      <c r="E567" s="130"/>
      <c r="F567" s="130"/>
      <c r="G567" s="130"/>
      <c r="H567" s="130"/>
      <c r="I567" s="130"/>
      <c r="J567" s="130"/>
      <c r="K567" s="130"/>
      <c r="L567" s="130"/>
      <c r="M567" s="130"/>
      <c r="N567" s="130"/>
      <c r="O567" s="130"/>
      <c r="P567" s="130"/>
      <c r="Q567" s="130"/>
      <c r="R567" s="130"/>
      <c r="S567" s="130"/>
    </row>
    <row r="568" spans="1:19" ht="15.75" customHeight="1">
      <c r="A568" s="130"/>
      <c r="B568" s="130"/>
      <c r="C568" s="130"/>
      <c r="D568" s="130"/>
      <c r="E568" s="130"/>
      <c r="F568" s="130"/>
      <c r="G568" s="130"/>
      <c r="H568" s="130"/>
      <c r="I568" s="130"/>
      <c r="J568" s="130"/>
      <c r="K568" s="130"/>
      <c r="L568" s="130"/>
      <c r="M568" s="130"/>
      <c r="N568" s="130"/>
      <c r="O568" s="130"/>
      <c r="P568" s="130"/>
      <c r="Q568" s="130"/>
      <c r="R568" s="130"/>
      <c r="S568" s="130"/>
    </row>
    <row r="569" spans="1:19" ht="15.75" customHeight="1">
      <c r="A569" s="130"/>
      <c r="B569" s="130"/>
      <c r="C569" s="130"/>
      <c r="D569" s="130"/>
      <c r="E569" s="130"/>
      <c r="F569" s="130"/>
      <c r="G569" s="130"/>
      <c r="H569" s="130"/>
      <c r="I569" s="130"/>
      <c r="J569" s="130"/>
      <c r="K569" s="130"/>
      <c r="L569" s="130"/>
      <c r="M569" s="130"/>
      <c r="N569" s="130"/>
      <c r="O569" s="130"/>
      <c r="P569" s="130"/>
      <c r="Q569" s="130"/>
      <c r="R569" s="130"/>
      <c r="S569" s="130"/>
    </row>
    <row r="570" spans="1:19" ht="15.75" customHeight="1">
      <c r="A570" s="130"/>
      <c r="B570" s="130"/>
      <c r="C570" s="130"/>
      <c r="D570" s="130"/>
      <c r="E570" s="130"/>
      <c r="F570" s="130"/>
      <c r="G570" s="130"/>
      <c r="H570" s="130"/>
      <c r="I570" s="130"/>
      <c r="J570" s="130"/>
      <c r="K570" s="130"/>
      <c r="L570" s="130"/>
      <c r="M570" s="130"/>
      <c r="N570" s="130"/>
      <c r="O570" s="130"/>
      <c r="P570" s="130"/>
      <c r="Q570" s="130"/>
      <c r="R570" s="130"/>
      <c r="S570" s="130"/>
    </row>
    <row r="571" spans="1:19" ht="15.75" customHeight="1">
      <c r="A571" s="130"/>
      <c r="B571" s="130"/>
      <c r="C571" s="130"/>
      <c r="D571" s="130"/>
      <c r="E571" s="130"/>
      <c r="F571" s="130"/>
      <c r="G571" s="130"/>
      <c r="H571" s="130"/>
      <c r="I571" s="130"/>
      <c r="J571" s="130"/>
      <c r="K571" s="130"/>
      <c r="L571" s="130"/>
      <c r="M571" s="130"/>
      <c r="N571" s="130"/>
      <c r="O571" s="130"/>
      <c r="P571" s="130"/>
      <c r="Q571" s="130"/>
      <c r="R571" s="130"/>
      <c r="S571" s="130"/>
    </row>
    <row r="572" spans="1:19" ht="15.75" customHeight="1">
      <c r="A572" s="130"/>
      <c r="B572" s="130"/>
      <c r="C572" s="130"/>
      <c r="D572" s="130"/>
      <c r="E572" s="130"/>
      <c r="F572" s="130"/>
      <c r="G572" s="130"/>
      <c r="H572" s="130"/>
      <c r="I572" s="130"/>
      <c r="J572" s="130"/>
      <c r="K572" s="130"/>
      <c r="L572" s="130"/>
      <c r="M572" s="130"/>
      <c r="N572" s="130"/>
      <c r="O572" s="130"/>
      <c r="P572" s="130"/>
      <c r="Q572" s="130"/>
      <c r="R572" s="130"/>
      <c r="S572" s="130"/>
    </row>
    <row r="573" spans="1:19" ht="15.75" customHeight="1">
      <c r="A573" s="130"/>
      <c r="B573" s="130"/>
      <c r="C573" s="130"/>
      <c r="D573" s="130"/>
      <c r="E573" s="130"/>
      <c r="F573" s="130"/>
      <c r="G573" s="130"/>
      <c r="H573" s="130"/>
      <c r="I573" s="130"/>
      <c r="J573" s="130"/>
      <c r="K573" s="130"/>
      <c r="L573" s="130"/>
      <c r="M573" s="130"/>
      <c r="N573" s="130"/>
      <c r="O573" s="130"/>
      <c r="P573" s="130"/>
      <c r="Q573" s="130"/>
      <c r="R573" s="130"/>
      <c r="S573" s="130"/>
    </row>
    <row r="574" spans="1:19" ht="15.75" customHeight="1">
      <c r="A574" s="130"/>
      <c r="B574" s="130"/>
      <c r="C574" s="130"/>
      <c r="D574" s="130"/>
      <c r="E574" s="130"/>
      <c r="F574" s="130"/>
      <c r="G574" s="130"/>
      <c r="H574" s="130"/>
      <c r="I574" s="130"/>
      <c r="J574" s="130"/>
      <c r="K574" s="130"/>
      <c r="L574" s="130"/>
      <c r="M574" s="130"/>
      <c r="N574" s="130"/>
      <c r="O574" s="130"/>
      <c r="P574" s="130"/>
      <c r="Q574" s="130"/>
      <c r="R574" s="130"/>
      <c r="S574" s="130"/>
    </row>
    <row r="575" spans="1:19" ht="15.75" customHeight="1">
      <c r="A575" s="130"/>
      <c r="B575" s="130"/>
      <c r="C575" s="130"/>
      <c r="D575" s="130"/>
      <c r="E575" s="130"/>
      <c r="F575" s="130"/>
      <c r="G575" s="130"/>
      <c r="H575" s="130"/>
      <c r="I575" s="130"/>
      <c r="J575" s="130"/>
      <c r="K575" s="130"/>
      <c r="L575" s="130"/>
      <c r="M575" s="130"/>
      <c r="N575" s="130"/>
      <c r="O575" s="130"/>
      <c r="P575" s="130"/>
      <c r="Q575" s="130"/>
      <c r="R575" s="130"/>
      <c r="S575" s="130"/>
    </row>
    <row r="576" spans="1:19" ht="15.75" customHeight="1">
      <c r="A576" s="130"/>
      <c r="B576" s="130"/>
      <c r="C576" s="130"/>
      <c r="D576" s="130"/>
      <c r="E576" s="130"/>
      <c r="F576" s="130"/>
      <c r="G576" s="130"/>
      <c r="H576" s="130"/>
      <c r="I576" s="130"/>
      <c r="J576" s="130"/>
      <c r="K576" s="130"/>
      <c r="L576" s="130"/>
      <c r="M576" s="130"/>
      <c r="N576" s="130"/>
      <c r="O576" s="130"/>
      <c r="P576" s="130"/>
      <c r="Q576" s="130"/>
      <c r="R576" s="130"/>
      <c r="S576" s="130"/>
    </row>
    <row r="577" spans="1:19" ht="15.75" customHeight="1">
      <c r="A577" s="130"/>
      <c r="B577" s="130"/>
      <c r="C577" s="130"/>
      <c r="D577" s="130"/>
      <c r="E577" s="130"/>
      <c r="F577" s="130"/>
      <c r="G577" s="130"/>
      <c r="H577" s="130"/>
      <c r="I577" s="130"/>
      <c r="J577" s="130"/>
      <c r="K577" s="130"/>
      <c r="L577" s="130"/>
      <c r="M577" s="130"/>
      <c r="N577" s="130"/>
      <c r="O577" s="130"/>
      <c r="P577" s="130"/>
      <c r="Q577" s="130"/>
      <c r="R577" s="130"/>
      <c r="S577" s="130"/>
    </row>
    <row r="578" spans="1:19" ht="15.75" customHeight="1">
      <c r="A578" s="130"/>
      <c r="B578" s="130"/>
      <c r="C578" s="130"/>
      <c r="D578" s="130"/>
      <c r="E578" s="130"/>
      <c r="F578" s="130"/>
      <c r="G578" s="130"/>
      <c r="H578" s="130"/>
      <c r="I578" s="130"/>
      <c r="J578" s="130"/>
      <c r="K578" s="130"/>
      <c r="L578" s="130"/>
      <c r="M578" s="130"/>
      <c r="N578" s="130"/>
      <c r="O578" s="130"/>
      <c r="P578" s="130"/>
      <c r="Q578" s="130"/>
      <c r="R578" s="130"/>
      <c r="S578" s="130"/>
    </row>
    <row r="579" spans="1:19" ht="15.75" customHeight="1">
      <c r="A579" s="130"/>
      <c r="B579" s="130"/>
      <c r="C579" s="130"/>
      <c r="D579" s="130"/>
      <c r="E579" s="130"/>
      <c r="F579" s="130"/>
      <c r="G579" s="130"/>
      <c r="H579" s="130"/>
      <c r="I579" s="130"/>
      <c r="J579" s="130"/>
      <c r="K579" s="130"/>
      <c r="L579" s="130"/>
      <c r="M579" s="130"/>
      <c r="N579" s="130"/>
      <c r="O579" s="130"/>
      <c r="P579" s="130"/>
      <c r="Q579" s="130"/>
      <c r="R579" s="130"/>
      <c r="S579" s="130"/>
    </row>
    <row r="580" spans="1:19" ht="15.75" customHeight="1">
      <c r="A580" s="130"/>
      <c r="B580" s="130"/>
      <c r="C580" s="130"/>
      <c r="D580" s="130"/>
      <c r="E580" s="130"/>
      <c r="F580" s="130"/>
      <c r="G580" s="130"/>
      <c r="H580" s="130"/>
      <c r="I580" s="130"/>
      <c r="J580" s="130"/>
      <c r="K580" s="130"/>
      <c r="L580" s="130"/>
      <c r="M580" s="130"/>
      <c r="N580" s="130"/>
      <c r="O580" s="130"/>
      <c r="P580" s="130"/>
      <c r="Q580" s="130"/>
      <c r="R580" s="130"/>
      <c r="S580" s="130"/>
    </row>
    <row r="581" spans="1:19" ht="15.75" customHeight="1">
      <c r="A581" s="130"/>
      <c r="B581" s="130"/>
      <c r="C581" s="130"/>
      <c r="D581" s="130"/>
      <c r="E581" s="130"/>
      <c r="F581" s="130"/>
      <c r="G581" s="130"/>
      <c r="H581" s="130"/>
      <c r="I581" s="130"/>
      <c r="J581" s="130"/>
      <c r="K581" s="130"/>
      <c r="L581" s="130"/>
      <c r="M581" s="130"/>
      <c r="N581" s="130"/>
      <c r="O581" s="130"/>
      <c r="P581" s="130"/>
      <c r="Q581" s="130"/>
      <c r="R581" s="130"/>
      <c r="S581" s="130"/>
    </row>
    <row r="582" spans="1:19" ht="15.75" customHeight="1">
      <c r="A582" s="130"/>
      <c r="B582" s="130"/>
      <c r="C582" s="130"/>
      <c r="D582" s="130"/>
      <c r="E582" s="130"/>
      <c r="F582" s="130"/>
      <c r="G582" s="130"/>
      <c r="H582" s="130"/>
      <c r="I582" s="130"/>
      <c r="J582" s="130"/>
      <c r="K582" s="130"/>
      <c r="L582" s="130"/>
      <c r="M582" s="130"/>
      <c r="N582" s="130"/>
      <c r="O582" s="130"/>
      <c r="P582" s="130"/>
      <c r="Q582" s="130"/>
      <c r="R582" s="130"/>
      <c r="S582" s="130"/>
    </row>
    <row r="583" spans="1:19" ht="15.75" customHeight="1">
      <c r="A583" s="130"/>
      <c r="B583" s="130"/>
      <c r="C583" s="130"/>
      <c r="D583" s="130"/>
      <c r="E583" s="130"/>
      <c r="F583" s="130"/>
      <c r="G583" s="130"/>
      <c r="H583" s="130"/>
      <c r="I583" s="130"/>
      <c r="J583" s="130"/>
      <c r="K583" s="130"/>
      <c r="L583" s="130"/>
      <c r="M583" s="130"/>
      <c r="N583" s="130"/>
      <c r="O583" s="130"/>
      <c r="P583" s="130"/>
      <c r="Q583" s="130"/>
      <c r="R583" s="130"/>
      <c r="S583" s="130"/>
    </row>
    <row r="584" spans="1:19" ht="15.75" customHeight="1">
      <c r="A584" s="130"/>
      <c r="B584" s="130"/>
      <c r="C584" s="130"/>
      <c r="D584" s="130"/>
      <c r="E584" s="130"/>
      <c r="F584" s="130"/>
      <c r="G584" s="130"/>
      <c r="H584" s="130"/>
      <c r="I584" s="130"/>
      <c r="J584" s="130"/>
      <c r="K584" s="130"/>
      <c r="L584" s="130"/>
      <c r="M584" s="130"/>
      <c r="N584" s="130"/>
      <c r="O584" s="130"/>
      <c r="P584" s="130"/>
      <c r="Q584" s="130"/>
      <c r="R584" s="130"/>
      <c r="S584" s="130"/>
    </row>
    <row r="585" spans="1:19" ht="15.75" customHeight="1">
      <c r="A585" s="130"/>
      <c r="B585" s="130"/>
      <c r="C585" s="130"/>
      <c r="D585" s="130"/>
      <c r="E585" s="130"/>
      <c r="F585" s="130"/>
      <c r="G585" s="130"/>
      <c r="H585" s="130"/>
      <c r="I585" s="130"/>
      <c r="J585" s="130"/>
      <c r="K585" s="130"/>
      <c r="L585" s="130"/>
      <c r="M585" s="130"/>
      <c r="N585" s="130"/>
      <c r="O585" s="130"/>
      <c r="P585" s="130"/>
      <c r="Q585" s="130"/>
      <c r="R585" s="130"/>
      <c r="S585" s="130"/>
    </row>
    <row r="586" spans="1:19" ht="15.75" customHeight="1">
      <c r="A586" s="130"/>
      <c r="B586" s="130"/>
      <c r="C586" s="130"/>
      <c r="D586" s="130"/>
      <c r="E586" s="130"/>
      <c r="F586" s="130"/>
      <c r="G586" s="130"/>
      <c r="H586" s="130"/>
      <c r="I586" s="130"/>
      <c r="J586" s="130"/>
      <c r="K586" s="130"/>
      <c r="L586" s="130"/>
      <c r="M586" s="130"/>
      <c r="N586" s="130"/>
      <c r="O586" s="130"/>
      <c r="P586" s="130"/>
      <c r="Q586" s="130"/>
      <c r="R586" s="130"/>
      <c r="S586" s="130"/>
    </row>
    <row r="587" spans="1:19" ht="15.75" customHeight="1">
      <c r="A587" s="130"/>
      <c r="B587" s="130"/>
      <c r="C587" s="130"/>
      <c r="D587" s="130"/>
      <c r="E587" s="130"/>
      <c r="F587" s="130"/>
      <c r="G587" s="130"/>
      <c r="H587" s="130"/>
      <c r="I587" s="130"/>
      <c r="J587" s="130"/>
      <c r="K587" s="130"/>
      <c r="L587" s="130"/>
      <c r="M587" s="130"/>
      <c r="N587" s="130"/>
      <c r="O587" s="130"/>
      <c r="P587" s="130"/>
      <c r="Q587" s="130"/>
      <c r="R587" s="130"/>
      <c r="S587" s="130"/>
    </row>
    <row r="588" spans="1:19" ht="15.75" customHeight="1">
      <c r="A588" s="130"/>
      <c r="B588" s="130"/>
      <c r="C588" s="130"/>
      <c r="D588" s="130"/>
      <c r="E588" s="130"/>
      <c r="F588" s="130"/>
      <c r="G588" s="130"/>
      <c r="H588" s="130"/>
      <c r="I588" s="130"/>
      <c r="J588" s="130"/>
      <c r="K588" s="130"/>
      <c r="L588" s="130"/>
      <c r="M588" s="130"/>
      <c r="N588" s="130"/>
      <c r="O588" s="130"/>
      <c r="P588" s="130"/>
      <c r="Q588" s="130"/>
      <c r="R588" s="130"/>
      <c r="S588" s="130"/>
    </row>
    <row r="589" spans="1:19" ht="15.75" customHeight="1">
      <c r="A589" s="130"/>
      <c r="B589" s="130"/>
      <c r="C589" s="130"/>
      <c r="D589" s="130"/>
      <c r="E589" s="130"/>
      <c r="F589" s="130"/>
      <c r="G589" s="130"/>
      <c r="H589" s="130"/>
      <c r="I589" s="130"/>
      <c r="J589" s="130"/>
      <c r="K589" s="130"/>
      <c r="L589" s="130"/>
      <c r="M589" s="130"/>
      <c r="N589" s="130"/>
      <c r="O589" s="130"/>
      <c r="P589" s="130"/>
      <c r="Q589" s="130"/>
      <c r="R589" s="130"/>
      <c r="S589" s="130"/>
    </row>
    <row r="590" spans="1:19" ht="15.75" customHeight="1">
      <c r="A590" s="130"/>
      <c r="B590" s="130"/>
      <c r="C590" s="130"/>
      <c r="D590" s="130"/>
      <c r="E590" s="130"/>
      <c r="F590" s="130"/>
      <c r="G590" s="130"/>
      <c r="H590" s="130"/>
      <c r="I590" s="130"/>
      <c r="J590" s="130"/>
      <c r="K590" s="130"/>
      <c r="L590" s="130"/>
      <c r="M590" s="130"/>
      <c r="N590" s="130"/>
      <c r="O590" s="130"/>
      <c r="P590" s="130"/>
      <c r="Q590" s="130"/>
      <c r="R590" s="130"/>
      <c r="S590" s="130"/>
    </row>
    <row r="591" spans="1:19" ht="15.75" customHeight="1">
      <c r="A591" s="130"/>
      <c r="B591" s="130"/>
      <c r="C591" s="130"/>
      <c r="D591" s="130"/>
      <c r="E591" s="130"/>
      <c r="F591" s="130"/>
      <c r="G591" s="130"/>
      <c r="H591" s="130"/>
      <c r="I591" s="130"/>
      <c r="J591" s="130"/>
      <c r="K591" s="130"/>
      <c r="L591" s="130"/>
      <c r="M591" s="130"/>
      <c r="N591" s="130"/>
      <c r="O591" s="130"/>
      <c r="P591" s="130"/>
      <c r="Q591" s="130"/>
      <c r="R591" s="130"/>
      <c r="S591" s="130"/>
    </row>
    <row r="592" spans="1:19" ht="15.75" customHeight="1">
      <c r="A592" s="130"/>
      <c r="B592" s="130"/>
      <c r="C592" s="130"/>
      <c r="D592" s="130"/>
      <c r="E592" s="130"/>
      <c r="F592" s="130"/>
      <c r="G592" s="130"/>
      <c r="H592" s="130"/>
      <c r="I592" s="130"/>
      <c r="J592" s="130"/>
      <c r="K592" s="130"/>
      <c r="L592" s="130"/>
      <c r="M592" s="130"/>
      <c r="N592" s="130"/>
      <c r="O592" s="130"/>
      <c r="P592" s="130"/>
      <c r="Q592" s="130"/>
      <c r="R592" s="130"/>
      <c r="S592" s="130"/>
    </row>
    <row r="593" spans="1:19" ht="15.75" customHeight="1">
      <c r="A593" s="130"/>
      <c r="B593" s="130"/>
      <c r="C593" s="130"/>
      <c r="D593" s="130"/>
      <c r="E593" s="130"/>
      <c r="F593" s="130"/>
      <c r="G593" s="130"/>
      <c r="H593" s="130"/>
      <c r="I593" s="130"/>
      <c r="J593" s="130"/>
      <c r="K593" s="130"/>
      <c r="L593" s="130"/>
      <c r="M593" s="130"/>
      <c r="N593" s="130"/>
      <c r="O593" s="130"/>
      <c r="P593" s="130"/>
      <c r="Q593" s="130"/>
      <c r="R593" s="130"/>
      <c r="S593" s="130"/>
    </row>
    <row r="594" spans="1:19" ht="15.75" customHeight="1">
      <c r="A594" s="130"/>
      <c r="B594" s="130"/>
      <c r="C594" s="130"/>
      <c r="D594" s="130"/>
      <c r="E594" s="130"/>
      <c r="F594" s="130"/>
      <c r="G594" s="130"/>
      <c r="H594" s="130"/>
      <c r="I594" s="130"/>
      <c r="J594" s="130"/>
      <c r="K594" s="130"/>
      <c r="L594" s="130"/>
      <c r="M594" s="130"/>
      <c r="N594" s="130"/>
      <c r="O594" s="130"/>
      <c r="P594" s="130"/>
      <c r="Q594" s="130"/>
      <c r="R594" s="130"/>
      <c r="S594" s="130"/>
    </row>
    <row r="595" spans="1:19" ht="15.75" customHeight="1">
      <c r="A595" s="130"/>
      <c r="B595" s="130"/>
      <c r="C595" s="130"/>
      <c r="D595" s="130"/>
      <c r="E595" s="130"/>
      <c r="F595" s="130"/>
      <c r="G595" s="130"/>
      <c r="H595" s="130"/>
      <c r="I595" s="130"/>
      <c r="J595" s="130"/>
      <c r="K595" s="130"/>
      <c r="L595" s="130"/>
      <c r="M595" s="130"/>
      <c r="N595" s="130"/>
      <c r="O595" s="130"/>
      <c r="P595" s="130"/>
      <c r="Q595" s="130"/>
      <c r="R595" s="130"/>
      <c r="S595" s="130"/>
    </row>
    <row r="596" spans="1:19" ht="15.75" customHeight="1">
      <c r="A596" s="130"/>
      <c r="B596" s="130"/>
      <c r="C596" s="130"/>
      <c r="D596" s="130"/>
      <c r="E596" s="130"/>
      <c r="F596" s="130"/>
      <c r="G596" s="130"/>
      <c r="H596" s="130"/>
      <c r="I596" s="130"/>
      <c r="J596" s="130"/>
      <c r="K596" s="130"/>
      <c r="L596" s="130"/>
      <c r="M596" s="130"/>
      <c r="N596" s="130"/>
      <c r="O596" s="130"/>
      <c r="P596" s="130"/>
      <c r="Q596" s="130"/>
      <c r="R596" s="130"/>
      <c r="S596" s="130"/>
    </row>
    <row r="597" spans="1:19" ht="15.75" customHeight="1">
      <c r="A597" s="130"/>
      <c r="B597" s="130"/>
      <c r="C597" s="130"/>
      <c r="D597" s="130"/>
      <c r="E597" s="130"/>
      <c r="F597" s="130"/>
      <c r="G597" s="130"/>
      <c r="H597" s="130"/>
      <c r="I597" s="130"/>
      <c r="J597" s="130"/>
      <c r="K597" s="130"/>
      <c r="L597" s="130"/>
      <c r="M597" s="130"/>
      <c r="N597" s="130"/>
      <c r="O597" s="130"/>
      <c r="P597" s="130"/>
      <c r="Q597" s="130"/>
      <c r="R597" s="130"/>
      <c r="S597" s="130"/>
    </row>
    <row r="598" spans="1:19" ht="15.75" customHeight="1">
      <c r="A598" s="130"/>
      <c r="B598" s="130"/>
      <c r="C598" s="130"/>
      <c r="D598" s="130"/>
      <c r="E598" s="130"/>
      <c r="F598" s="130"/>
      <c r="G598" s="130"/>
      <c r="H598" s="130"/>
      <c r="I598" s="130"/>
      <c r="J598" s="130"/>
      <c r="K598" s="130"/>
      <c r="L598" s="130"/>
      <c r="M598" s="130"/>
      <c r="N598" s="130"/>
      <c r="O598" s="130"/>
      <c r="P598" s="130"/>
      <c r="Q598" s="130"/>
      <c r="R598" s="130"/>
      <c r="S598" s="130"/>
    </row>
    <row r="599" spans="1:19" ht="15.75" customHeight="1">
      <c r="A599" s="130"/>
      <c r="B599" s="130"/>
      <c r="C599" s="130"/>
      <c r="D599" s="130"/>
      <c r="E599" s="130"/>
      <c r="F599" s="130"/>
      <c r="G599" s="130"/>
      <c r="H599" s="130"/>
      <c r="I599" s="130"/>
      <c r="J599" s="130"/>
      <c r="K599" s="130"/>
      <c r="L599" s="130"/>
      <c r="M599" s="130"/>
      <c r="N599" s="130"/>
      <c r="O599" s="130"/>
      <c r="P599" s="130"/>
      <c r="Q599" s="130"/>
      <c r="R599" s="130"/>
      <c r="S599" s="130"/>
    </row>
    <row r="600" spans="1:19" ht="15.75" customHeight="1">
      <c r="A600" s="130"/>
      <c r="B600" s="130"/>
      <c r="C600" s="130"/>
      <c r="D600" s="130"/>
      <c r="E600" s="130"/>
      <c r="F600" s="130"/>
      <c r="G600" s="130"/>
      <c r="H600" s="130"/>
      <c r="I600" s="130"/>
      <c r="J600" s="130"/>
      <c r="K600" s="130"/>
      <c r="L600" s="130"/>
      <c r="M600" s="130"/>
      <c r="N600" s="130"/>
      <c r="O600" s="130"/>
      <c r="P600" s="130"/>
      <c r="Q600" s="130"/>
      <c r="R600" s="130"/>
      <c r="S600" s="130"/>
    </row>
    <row r="601" spans="1:19" ht="15.75" customHeight="1">
      <c r="A601" s="130"/>
      <c r="B601" s="130"/>
      <c r="C601" s="130"/>
      <c r="D601" s="130"/>
      <c r="E601" s="130"/>
      <c r="F601" s="130"/>
      <c r="G601" s="130"/>
      <c r="H601" s="130"/>
      <c r="I601" s="130"/>
      <c r="J601" s="130"/>
      <c r="K601" s="130"/>
      <c r="L601" s="130"/>
      <c r="M601" s="130"/>
      <c r="N601" s="130"/>
      <c r="O601" s="130"/>
      <c r="P601" s="130"/>
      <c r="Q601" s="130"/>
      <c r="R601" s="130"/>
      <c r="S601" s="130"/>
    </row>
    <row r="602" spans="1:19" ht="15.75" customHeight="1">
      <c r="A602" s="130"/>
      <c r="B602" s="130"/>
      <c r="C602" s="130"/>
      <c r="D602" s="130"/>
      <c r="E602" s="130"/>
      <c r="F602" s="130"/>
      <c r="G602" s="130"/>
      <c r="H602" s="130"/>
      <c r="I602" s="130"/>
      <c r="J602" s="130"/>
      <c r="K602" s="130"/>
      <c r="L602" s="130"/>
      <c r="M602" s="130"/>
      <c r="N602" s="130"/>
      <c r="O602" s="130"/>
      <c r="P602" s="130"/>
      <c r="Q602" s="130"/>
      <c r="R602" s="130"/>
      <c r="S602" s="130"/>
    </row>
    <row r="603" spans="1:19" ht="15.75" customHeight="1">
      <c r="A603" s="130"/>
      <c r="B603" s="130"/>
      <c r="C603" s="130"/>
      <c r="D603" s="130"/>
      <c r="E603" s="130"/>
      <c r="F603" s="130"/>
      <c r="G603" s="130"/>
      <c r="H603" s="130"/>
      <c r="I603" s="130"/>
      <c r="J603" s="130"/>
      <c r="K603" s="130"/>
      <c r="L603" s="130"/>
      <c r="M603" s="130"/>
      <c r="N603" s="130"/>
      <c r="O603" s="130"/>
      <c r="P603" s="130"/>
      <c r="Q603" s="130"/>
      <c r="R603" s="130"/>
      <c r="S603" s="130"/>
    </row>
    <row r="604" spans="1:19" ht="15.75" customHeight="1">
      <c r="A604" s="130"/>
      <c r="B604" s="130"/>
      <c r="C604" s="130"/>
      <c r="D604" s="130"/>
      <c r="E604" s="130"/>
      <c r="F604" s="130"/>
      <c r="G604" s="130"/>
      <c r="H604" s="130"/>
      <c r="I604" s="130"/>
      <c r="J604" s="130"/>
      <c r="K604" s="130"/>
      <c r="L604" s="130"/>
      <c r="M604" s="130"/>
      <c r="N604" s="130"/>
      <c r="O604" s="130"/>
      <c r="P604" s="130"/>
      <c r="Q604" s="130"/>
      <c r="R604" s="130"/>
      <c r="S604" s="130"/>
    </row>
    <row r="605" spans="1:19" ht="15.75" customHeight="1">
      <c r="A605" s="130"/>
      <c r="B605" s="130"/>
      <c r="C605" s="130"/>
      <c r="D605" s="130"/>
      <c r="E605" s="130"/>
      <c r="F605" s="130"/>
      <c r="G605" s="130"/>
      <c r="H605" s="130"/>
      <c r="I605" s="130"/>
      <c r="J605" s="130"/>
      <c r="K605" s="130"/>
      <c r="L605" s="130"/>
      <c r="M605" s="130"/>
      <c r="N605" s="130"/>
      <c r="O605" s="130"/>
      <c r="P605" s="130"/>
      <c r="Q605" s="130"/>
      <c r="R605" s="130"/>
      <c r="S605" s="130"/>
    </row>
    <row r="606" spans="1:19" ht="15.75" customHeight="1">
      <c r="A606" s="130"/>
      <c r="B606" s="130"/>
      <c r="C606" s="130"/>
      <c r="D606" s="130"/>
      <c r="E606" s="130"/>
      <c r="F606" s="130"/>
      <c r="G606" s="130"/>
      <c r="H606" s="130"/>
      <c r="I606" s="130"/>
      <c r="J606" s="130"/>
      <c r="K606" s="130"/>
      <c r="L606" s="130"/>
      <c r="M606" s="130"/>
      <c r="N606" s="130"/>
      <c r="O606" s="130"/>
      <c r="P606" s="130"/>
      <c r="Q606" s="130"/>
      <c r="R606" s="130"/>
      <c r="S606" s="130"/>
    </row>
    <row r="607" spans="1:19" ht="15.75" customHeight="1">
      <c r="A607" s="130"/>
      <c r="B607" s="130"/>
      <c r="C607" s="130"/>
      <c r="D607" s="130"/>
      <c r="E607" s="130"/>
      <c r="F607" s="130"/>
      <c r="G607" s="130"/>
      <c r="H607" s="130"/>
      <c r="I607" s="130"/>
      <c r="J607" s="130"/>
      <c r="K607" s="130"/>
      <c r="L607" s="130"/>
      <c r="M607" s="130"/>
      <c r="N607" s="130"/>
      <c r="O607" s="130"/>
      <c r="P607" s="130"/>
      <c r="Q607" s="130"/>
      <c r="R607" s="130"/>
      <c r="S607" s="130"/>
    </row>
    <row r="608" spans="1:19" ht="15.75" customHeight="1">
      <c r="A608" s="130"/>
      <c r="B608" s="130"/>
      <c r="C608" s="130"/>
      <c r="D608" s="130"/>
      <c r="E608" s="130"/>
      <c r="F608" s="130"/>
      <c r="G608" s="130"/>
      <c r="H608" s="130"/>
      <c r="I608" s="130"/>
      <c r="J608" s="130"/>
      <c r="K608" s="130"/>
      <c r="L608" s="130"/>
      <c r="M608" s="130"/>
      <c r="N608" s="130"/>
      <c r="O608" s="130"/>
      <c r="P608" s="130"/>
      <c r="Q608" s="130"/>
      <c r="R608" s="130"/>
      <c r="S608" s="130"/>
    </row>
    <row r="609" spans="1:19" ht="15.75" customHeight="1">
      <c r="A609" s="130"/>
      <c r="B609" s="130"/>
      <c r="C609" s="130"/>
      <c r="D609" s="130"/>
      <c r="E609" s="130"/>
      <c r="F609" s="130"/>
      <c r="G609" s="130"/>
      <c r="H609" s="130"/>
      <c r="I609" s="130"/>
      <c r="J609" s="130"/>
      <c r="K609" s="130"/>
      <c r="L609" s="130"/>
      <c r="M609" s="130"/>
      <c r="N609" s="130"/>
      <c r="O609" s="130"/>
      <c r="P609" s="130"/>
      <c r="Q609" s="130"/>
      <c r="R609" s="130"/>
      <c r="S609" s="130"/>
    </row>
    <row r="610" spans="1:19" ht="15.75" customHeight="1">
      <c r="A610" s="130"/>
      <c r="B610" s="130"/>
      <c r="C610" s="130"/>
      <c r="D610" s="130"/>
      <c r="E610" s="130"/>
      <c r="F610" s="130"/>
      <c r="G610" s="130"/>
      <c r="H610" s="130"/>
      <c r="I610" s="130"/>
      <c r="J610" s="130"/>
      <c r="K610" s="130"/>
      <c r="L610" s="130"/>
      <c r="M610" s="130"/>
      <c r="N610" s="130"/>
      <c r="O610" s="130"/>
      <c r="P610" s="130"/>
      <c r="Q610" s="130"/>
      <c r="R610" s="130"/>
      <c r="S610" s="130"/>
    </row>
    <row r="611" spans="1:19" ht="15.75" customHeight="1">
      <c r="A611" s="130"/>
      <c r="B611" s="130"/>
      <c r="C611" s="130"/>
      <c r="D611" s="130"/>
      <c r="E611" s="130"/>
      <c r="F611" s="130"/>
      <c r="G611" s="130"/>
      <c r="H611" s="130"/>
      <c r="I611" s="130"/>
      <c r="J611" s="130"/>
      <c r="K611" s="130"/>
      <c r="L611" s="130"/>
      <c r="M611" s="130"/>
      <c r="N611" s="130"/>
      <c r="O611" s="130"/>
      <c r="P611" s="130"/>
      <c r="Q611" s="130"/>
      <c r="R611" s="130"/>
      <c r="S611" s="130"/>
    </row>
    <row r="612" spans="1:19" ht="15.75" customHeight="1">
      <c r="A612" s="130"/>
      <c r="B612" s="130"/>
      <c r="C612" s="130"/>
      <c r="D612" s="130"/>
      <c r="E612" s="130"/>
      <c r="F612" s="130"/>
      <c r="G612" s="130"/>
      <c r="H612" s="130"/>
      <c r="I612" s="130"/>
      <c r="J612" s="130"/>
      <c r="K612" s="130"/>
      <c r="L612" s="130"/>
      <c r="M612" s="130"/>
      <c r="N612" s="130"/>
      <c r="O612" s="130"/>
      <c r="P612" s="130"/>
      <c r="Q612" s="130"/>
      <c r="R612" s="130"/>
      <c r="S612" s="130"/>
    </row>
    <row r="613" spans="1:19" ht="15.75" customHeight="1">
      <c r="A613" s="130"/>
      <c r="B613" s="130"/>
      <c r="C613" s="130"/>
      <c r="D613" s="130"/>
      <c r="E613" s="130"/>
      <c r="F613" s="130"/>
      <c r="G613" s="130"/>
      <c r="H613" s="130"/>
      <c r="I613" s="130"/>
      <c r="J613" s="130"/>
      <c r="K613" s="130"/>
      <c r="L613" s="130"/>
      <c r="M613" s="130"/>
      <c r="N613" s="130"/>
      <c r="O613" s="130"/>
      <c r="P613" s="130"/>
      <c r="Q613" s="130"/>
      <c r="R613" s="130"/>
      <c r="S613" s="130"/>
    </row>
    <row r="614" spans="1:19" ht="15.75" customHeight="1">
      <c r="A614" s="130"/>
      <c r="B614" s="130"/>
      <c r="C614" s="130"/>
      <c r="D614" s="130"/>
      <c r="E614" s="130"/>
      <c r="F614" s="130"/>
      <c r="G614" s="130"/>
      <c r="H614" s="130"/>
      <c r="I614" s="130"/>
      <c r="J614" s="130"/>
      <c r="K614" s="130"/>
      <c r="L614" s="130"/>
      <c r="M614" s="130"/>
      <c r="N614" s="130"/>
      <c r="O614" s="130"/>
      <c r="P614" s="130"/>
      <c r="Q614" s="130"/>
      <c r="R614" s="130"/>
      <c r="S614" s="130"/>
    </row>
    <row r="615" spans="1:19" ht="15.75" customHeight="1">
      <c r="A615" s="130"/>
      <c r="B615" s="130"/>
      <c r="C615" s="130"/>
      <c r="D615" s="130"/>
      <c r="E615" s="130"/>
      <c r="F615" s="130"/>
      <c r="G615" s="130"/>
      <c r="H615" s="130"/>
      <c r="I615" s="130"/>
      <c r="J615" s="130"/>
      <c r="K615" s="130"/>
      <c r="L615" s="130"/>
      <c r="M615" s="130"/>
      <c r="N615" s="130"/>
      <c r="O615" s="130"/>
      <c r="P615" s="130"/>
      <c r="Q615" s="130"/>
      <c r="R615" s="130"/>
      <c r="S615" s="130"/>
    </row>
    <row r="616" spans="1:19" ht="15.75" customHeight="1">
      <c r="A616" s="130"/>
      <c r="B616" s="130"/>
      <c r="C616" s="130"/>
      <c r="D616" s="130"/>
      <c r="E616" s="130"/>
      <c r="F616" s="130"/>
      <c r="G616" s="130"/>
      <c r="H616" s="130"/>
      <c r="I616" s="130"/>
      <c r="J616" s="130"/>
      <c r="K616" s="130"/>
      <c r="L616" s="130"/>
      <c r="M616" s="130"/>
      <c r="N616" s="130"/>
      <c r="O616" s="130"/>
      <c r="P616" s="130"/>
      <c r="Q616" s="130"/>
      <c r="R616" s="130"/>
      <c r="S616" s="130"/>
    </row>
    <row r="617" spans="1:19" ht="15.75" customHeight="1">
      <c r="A617" s="130"/>
      <c r="B617" s="130"/>
      <c r="C617" s="130"/>
      <c r="D617" s="130"/>
      <c r="E617" s="130"/>
      <c r="F617" s="130"/>
      <c r="G617" s="130"/>
      <c r="H617" s="130"/>
      <c r="I617" s="130"/>
      <c r="J617" s="130"/>
      <c r="K617" s="130"/>
      <c r="L617" s="130"/>
      <c r="M617" s="130"/>
      <c r="N617" s="130"/>
      <c r="O617" s="130"/>
      <c r="P617" s="130"/>
      <c r="Q617" s="130"/>
      <c r="R617" s="130"/>
      <c r="S617" s="130"/>
    </row>
    <row r="618" spans="1:19" ht="15.75" customHeight="1">
      <c r="A618" s="130"/>
      <c r="B618" s="130"/>
      <c r="C618" s="130"/>
      <c r="D618" s="130"/>
      <c r="E618" s="130"/>
      <c r="F618" s="130"/>
      <c r="G618" s="130"/>
      <c r="H618" s="130"/>
      <c r="I618" s="130"/>
      <c r="J618" s="130"/>
      <c r="K618" s="130"/>
      <c r="L618" s="130"/>
      <c r="M618" s="130"/>
      <c r="N618" s="130"/>
      <c r="O618" s="130"/>
      <c r="P618" s="130"/>
      <c r="Q618" s="130"/>
      <c r="R618" s="130"/>
      <c r="S618" s="130"/>
    </row>
    <row r="619" spans="1:19" ht="15.75" customHeight="1">
      <c r="A619" s="130"/>
      <c r="B619" s="130"/>
      <c r="C619" s="130"/>
      <c r="D619" s="130"/>
      <c r="E619" s="130"/>
      <c r="F619" s="130"/>
      <c r="G619" s="130"/>
      <c r="H619" s="130"/>
      <c r="I619" s="130"/>
      <c r="J619" s="130"/>
      <c r="K619" s="130"/>
      <c r="L619" s="130"/>
      <c r="M619" s="130"/>
      <c r="N619" s="130"/>
      <c r="O619" s="130"/>
      <c r="P619" s="130"/>
      <c r="Q619" s="130"/>
      <c r="R619" s="130"/>
      <c r="S619" s="130"/>
    </row>
    <row r="620" spans="1:19" ht="15.75" customHeight="1">
      <c r="A620" s="130"/>
      <c r="B620" s="130"/>
      <c r="C620" s="130"/>
      <c r="D620" s="130"/>
      <c r="E620" s="130"/>
      <c r="F620" s="130"/>
      <c r="G620" s="130"/>
      <c r="H620" s="130"/>
      <c r="I620" s="130"/>
      <c r="J620" s="130"/>
      <c r="K620" s="130"/>
      <c r="L620" s="130"/>
      <c r="M620" s="130"/>
      <c r="N620" s="130"/>
      <c r="O620" s="130"/>
      <c r="P620" s="130"/>
      <c r="Q620" s="130"/>
      <c r="R620" s="130"/>
      <c r="S620" s="130"/>
    </row>
    <row r="621" spans="1:19" ht="15.75" customHeight="1">
      <c r="A621" s="130"/>
      <c r="B621" s="130"/>
      <c r="C621" s="130"/>
      <c r="D621" s="130"/>
      <c r="E621" s="130"/>
      <c r="F621" s="130"/>
      <c r="G621" s="130"/>
      <c r="H621" s="130"/>
      <c r="I621" s="130"/>
      <c r="J621" s="130"/>
      <c r="K621" s="130"/>
      <c r="L621" s="130"/>
      <c r="M621" s="130"/>
      <c r="N621" s="130"/>
      <c r="O621" s="130"/>
      <c r="P621" s="130"/>
      <c r="Q621" s="130"/>
      <c r="R621" s="130"/>
      <c r="S621" s="130"/>
    </row>
    <row r="622" spans="1:19" ht="15.75" customHeight="1">
      <c r="A622" s="130"/>
      <c r="B622" s="130"/>
      <c r="C622" s="130"/>
      <c r="D622" s="130"/>
      <c r="E622" s="130"/>
      <c r="F622" s="130"/>
      <c r="G622" s="130"/>
      <c r="H622" s="130"/>
      <c r="I622" s="130"/>
      <c r="J622" s="130"/>
      <c r="K622" s="130"/>
      <c r="L622" s="130"/>
      <c r="M622" s="130"/>
      <c r="N622" s="130"/>
      <c r="O622" s="130"/>
      <c r="P622" s="130"/>
      <c r="Q622" s="130"/>
      <c r="R622" s="130"/>
      <c r="S622" s="130"/>
    </row>
    <row r="623" spans="1:19" ht="15.75" customHeight="1">
      <c r="A623" s="130"/>
      <c r="B623" s="130"/>
      <c r="C623" s="130"/>
      <c r="D623" s="130"/>
      <c r="E623" s="130"/>
      <c r="F623" s="130"/>
      <c r="G623" s="130"/>
      <c r="H623" s="130"/>
      <c r="I623" s="130"/>
      <c r="J623" s="130"/>
      <c r="K623" s="130"/>
      <c r="L623" s="130"/>
      <c r="M623" s="130"/>
      <c r="N623" s="130"/>
      <c r="O623" s="130"/>
      <c r="P623" s="130"/>
      <c r="Q623" s="130"/>
      <c r="R623" s="130"/>
      <c r="S623" s="130"/>
    </row>
    <row r="624" spans="1:19" ht="15.75" customHeight="1">
      <c r="A624" s="130"/>
      <c r="B624" s="130"/>
      <c r="C624" s="130"/>
      <c r="D624" s="130"/>
      <c r="E624" s="130"/>
      <c r="F624" s="130"/>
      <c r="G624" s="130"/>
      <c r="H624" s="130"/>
      <c r="I624" s="130"/>
      <c r="J624" s="130"/>
      <c r="K624" s="130"/>
      <c r="L624" s="130"/>
      <c r="M624" s="130"/>
      <c r="N624" s="130"/>
      <c r="O624" s="130"/>
      <c r="P624" s="130"/>
      <c r="Q624" s="130"/>
      <c r="R624" s="130"/>
      <c r="S624" s="130"/>
    </row>
    <row r="625" spans="1:19" ht="15.75" customHeight="1">
      <c r="A625" s="130"/>
      <c r="B625" s="130"/>
      <c r="C625" s="130"/>
      <c r="D625" s="130"/>
      <c r="E625" s="130"/>
      <c r="F625" s="130"/>
      <c r="G625" s="130"/>
      <c r="H625" s="130"/>
      <c r="I625" s="130"/>
      <c r="J625" s="130"/>
      <c r="K625" s="130"/>
      <c r="L625" s="130"/>
      <c r="M625" s="130"/>
      <c r="N625" s="130"/>
      <c r="O625" s="130"/>
      <c r="P625" s="130"/>
      <c r="Q625" s="130"/>
      <c r="R625" s="130"/>
      <c r="S625" s="130"/>
    </row>
    <row r="626" spans="1:19" ht="15.75" customHeight="1">
      <c r="A626" s="130"/>
      <c r="B626" s="130"/>
      <c r="C626" s="130"/>
      <c r="D626" s="130"/>
      <c r="E626" s="130"/>
      <c r="F626" s="130"/>
      <c r="G626" s="130"/>
      <c r="H626" s="130"/>
      <c r="I626" s="130"/>
      <c r="J626" s="130"/>
      <c r="K626" s="130"/>
      <c r="L626" s="130"/>
      <c r="M626" s="130"/>
      <c r="N626" s="130"/>
      <c r="O626" s="130"/>
      <c r="P626" s="130"/>
      <c r="Q626" s="130"/>
      <c r="R626" s="130"/>
      <c r="S626" s="130"/>
    </row>
    <row r="627" spans="1:19" ht="15.75" customHeight="1">
      <c r="A627" s="130"/>
      <c r="B627" s="130"/>
      <c r="C627" s="130"/>
      <c r="D627" s="130"/>
      <c r="E627" s="130"/>
      <c r="F627" s="130"/>
      <c r="G627" s="130"/>
      <c r="H627" s="130"/>
      <c r="I627" s="130"/>
      <c r="J627" s="130"/>
      <c r="K627" s="130"/>
      <c r="L627" s="130"/>
      <c r="M627" s="130"/>
      <c r="N627" s="130"/>
      <c r="O627" s="130"/>
      <c r="P627" s="130"/>
      <c r="Q627" s="130"/>
      <c r="R627" s="130"/>
      <c r="S627" s="130"/>
    </row>
    <row r="628" spans="1:19" ht="15.75" customHeight="1">
      <c r="A628" s="130"/>
      <c r="B628" s="130"/>
      <c r="C628" s="130"/>
      <c r="D628" s="130"/>
      <c r="E628" s="130"/>
      <c r="F628" s="130"/>
      <c r="G628" s="130"/>
      <c r="H628" s="130"/>
      <c r="I628" s="130"/>
      <c r="J628" s="130"/>
      <c r="K628" s="130"/>
      <c r="L628" s="130"/>
      <c r="M628" s="130"/>
      <c r="N628" s="130"/>
      <c r="O628" s="130"/>
      <c r="P628" s="130"/>
      <c r="Q628" s="130"/>
      <c r="R628" s="130"/>
      <c r="S628" s="130"/>
    </row>
    <row r="629" spans="1:19" ht="15.75" customHeight="1">
      <c r="A629" s="130"/>
      <c r="B629" s="130"/>
      <c r="C629" s="130"/>
      <c r="D629" s="130"/>
      <c r="E629" s="130"/>
      <c r="F629" s="130"/>
      <c r="G629" s="130"/>
      <c r="H629" s="130"/>
      <c r="I629" s="130"/>
      <c r="J629" s="130"/>
      <c r="K629" s="130"/>
      <c r="L629" s="130"/>
      <c r="M629" s="130"/>
      <c r="N629" s="130"/>
      <c r="O629" s="130"/>
      <c r="P629" s="130"/>
      <c r="Q629" s="130"/>
      <c r="R629" s="130"/>
      <c r="S629" s="130"/>
    </row>
    <row r="630" spans="1:19" ht="15.75" customHeight="1">
      <c r="A630" s="130"/>
      <c r="B630" s="130"/>
      <c r="C630" s="130"/>
      <c r="D630" s="130"/>
      <c r="E630" s="130"/>
      <c r="F630" s="130"/>
      <c r="G630" s="130"/>
      <c r="H630" s="130"/>
      <c r="I630" s="130"/>
      <c r="J630" s="130"/>
      <c r="K630" s="130"/>
      <c r="L630" s="130"/>
      <c r="M630" s="130"/>
      <c r="N630" s="130"/>
      <c r="O630" s="130"/>
      <c r="P630" s="130"/>
      <c r="Q630" s="130"/>
      <c r="R630" s="130"/>
      <c r="S630" s="130"/>
    </row>
    <row r="631" spans="1:19" ht="15.75" customHeight="1">
      <c r="A631" s="130"/>
      <c r="B631" s="130"/>
      <c r="C631" s="130"/>
      <c r="D631" s="130"/>
      <c r="E631" s="130"/>
      <c r="F631" s="130"/>
      <c r="G631" s="130"/>
      <c r="H631" s="130"/>
      <c r="I631" s="130"/>
      <c r="J631" s="130"/>
      <c r="K631" s="130"/>
      <c r="L631" s="130"/>
      <c r="M631" s="130"/>
      <c r="N631" s="130"/>
      <c r="O631" s="130"/>
      <c r="P631" s="130"/>
      <c r="Q631" s="130"/>
      <c r="R631" s="130"/>
      <c r="S631" s="130"/>
    </row>
    <row r="632" spans="1:19" ht="15.75" customHeight="1">
      <c r="A632" s="130"/>
      <c r="B632" s="130"/>
      <c r="C632" s="130"/>
      <c r="D632" s="130"/>
      <c r="E632" s="130"/>
      <c r="F632" s="130"/>
      <c r="G632" s="130"/>
      <c r="H632" s="130"/>
      <c r="I632" s="130"/>
      <c r="J632" s="130"/>
      <c r="K632" s="130"/>
      <c r="L632" s="130"/>
      <c r="M632" s="130"/>
      <c r="N632" s="130"/>
      <c r="O632" s="130"/>
      <c r="P632" s="130"/>
      <c r="Q632" s="130"/>
      <c r="R632" s="130"/>
      <c r="S632" s="130"/>
    </row>
    <row r="633" spans="1:19" ht="15.75" customHeight="1">
      <c r="A633" s="130"/>
      <c r="B633" s="130"/>
      <c r="C633" s="130"/>
      <c r="D633" s="130"/>
      <c r="E633" s="130"/>
      <c r="F633" s="130"/>
      <c r="G633" s="130"/>
      <c r="H633" s="130"/>
      <c r="I633" s="130"/>
      <c r="J633" s="130"/>
      <c r="K633" s="130"/>
      <c r="L633" s="130"/>
      <c r="M633" s="130"/>
      <c r="N633" s="130"/>
      <c r="O633" s="130"/>
      <c r="P633" s="130"/>
      <c r="Q633" s="130"/>
      <c r="R633" s="130"/>
      <c r="S633" s="130"/>
    </row>
    <row r="634" spans="1:19" ht="15.75" customHeight="1">
      <c r="A634" s="130"/>
      <c r="B634" s="130"/>
      <c r="C634" s="130"/>
      <c r="D634" s="130"/>
      <c r="E634" s="130"/>
      <c r="F634" s="130"/>
      <c r="G634" s="130"/>
      <c r="H634" s="130"/>
      <c r="I634" s="130"/>
      <c r="J634" s="130"/>
      <c r="K634" s="130"/>
      <c r="L634" s="130"/>
      <c r="M634" s="130"/>
      <c r="N634" s="130"/>
      <c r="O634" s="130"/>
      <c r="P634" s="130"/>
      <c r="Q634" s="130"/>
      <c r="R634" s="130"/>
      <c r="S634" s="130"/>
    </row>
    <row r="635" spans="1:19" ht="15.75" customHeight="1">
      <c r="A635" s="130"/>
      <c r="B635" s="130"/>
      <c r="C635" s="130"/>
      <c r="D635" s="130"/>
      <c r="E635" s="130"/>
      <c r="F635" s="130"/>
      <c r="G635" s="130"/>
      <c r="H635" s="130"/>
      <c r="I635" s="130"/>
      <c r="J635" s="130"/>
      <c r="K635" s="130"/>
      <c r="L635" s="130"/>
      <c r="M635" s="130"/>
      <c r="N635" s="130"/>
      <c r="O635" s="130"/>
      <c r="P635" s="130"/>
      <c r="Q635" s="130"/>
      <c r="R635" s="130"/>
      <c r="S635" s="130"/>
    </row>
    <row r="636" spans="1:19" ht="15.75" customHeight="1">
      <c r="A636" s="130"/>
      <c r="B636" s="130"/>
      <c r="C636" s="130"/>
      <c r="D636" s="130"/>
      <c r="E636" s="130"/>
      <c r="F636" s="130"/>
      <c r="G636" s="130"/>
      <c r="H636" s="130"/>
      <c r="I636" s="130"/>
      <c r="J636" s="130"/>
      <c r="K636" s="130"/>
      <c r="L636" s="130"/>
      <c r="M636" s="130"/>
      <c r="N636" s="130"/>
      <c r="O636" s="130"/>
      <c r="P636" s="130"/>
      <c r="Q636" s="130"/>
      <c r="R636" s="130"/>
      <c r="S636" s="130"/>
    </row>
    <row r="637" spans="1:19" ht="15.75" customHeight="1">
      <c r="A637" s="130"/>
      <c r="B637" s="130"/>
      <c r="C637" s="130"/>
      <c r="D637" s="130"/>
      <c r="E637" s="130"/>
      <c r="F637" s="130"/>
      <c r="G637" s="130"/>
      <c r="H637" s="130"/>
      <c r="I637" s="130"/>
      <c r="J637" s="130"/>
      <c r="K637" s="130"/>
      <c r="L637" s="130"/>
      <c r="M637" s="130"/>
      <c r="N637" s="130"/>
      <c r="O637" s="130"/>
      <c r="P637" s="130"/>
      <c r="Q637" s="130"/>
      <c r="R637" s="130"/>
      <c r="S637" s="130"/>
    </row>
    <row r="638" spans="1:19" ht="15.75" customHeight="1">
      <c r="A638" s="130"/>
      <c r="B638" s="130"/>
      <c r="C638" s="130"/>
      <c r="D638" s="130"/>
      <c r="E638" s="130"/>
      <c r="F638" s="130"/>
      <c r="G638" s="130"/>
      <c r="H638" s="130"/>
      <c r="I638" s="130"/>
      <c r="J638" s="130"/>
      <c r="K638" s="130"/>
      <c r="L638" s="130"/>
      <c r="M638" s="130"/>
      <c r="N638" s="130"/>
      <c r="O638" s="130"/>
      <c r="P638" s="130"/>
      <c r="Q638" s="130"/>
      <c r="R638" s="130"/>
      <c r="S638" s="130"/>
    </row>
    <row r="639" spans="1:19" ht="15.75" customHeight="1">
      <c r="A639" s="130"/>
      <c r="B639" s="130"/>
      <c r="C639" s="130"/>
      <c r="D639" s="130"/>
      <c r="E639" s="130"/>
      <c r="F639" s="130"/>
      <c r="G639" s="130"/>
      <c r="H639" s="130"/>
      <c r="I639" s="130"/>
      <c r="J639" s="130"/>
      <c r="K639" s="130"/>
      <c r="L639" s="130"/>
      <c r="M639" s="130"/>
      <c r="N639" s="130"/>
      <c r="O639" s="130"/>
      <c r="P639" s="130"/>
      <c r="Q639" s="130"/>
      <c r="R639" s="130"/>
      <c r="S639" s="130"/>
    </row>
    <row r="640" spans="1:19" ht="15.75" customHeight="1">
      <c r="A640" s="130"/>
      <c r="B640" s="130"/>
      <c r="C640" s="130"/>
      <c r="D640" s="130"/>
      <c r="E640" s="130"/>
      <c r="F640" s="130"/>
      <c r="G640" s="130"/>
      <c r="H640" s="130"/>
      <c r="I640" s="130"/>
      <c r="J640" s="130"/>
      <c r="K640" s="130"/>
      <c r="L640" s="130"/>
      <c r="M640" s="130"/>
      <c r="N640" s="130"/>
      <c r="O640" s="130"/>
      <c r="P640" s="130"/>
      <c r="Q640" s="130"/>
      <c r="R640" s="130"/>
      <c r="S640" s="130"/>
    </row>
    <row r="641" spans="1:19" ht="15.75" customHeight="1">
      <c r="A641" s="130"/>
      <c r="B641" s="130"/>
      <c r="C641" s="130"/>
      <c r="D641" s="130"/>
      <c r="E641" s="130"/>
      <c r="F641" s="130"/>
      <c r="G641" s="130"/>
      <c r="H641" s="130"/>
      <c r="I641" s="130"/>
      <c r="J641" s="130"/>
      <c r="K641" s="130"/>
      <c r="L641" s="130"/>
      <c r="M641" s="130"/>
      <c r="N641" s="130"/>
      <c r="O641" s="130"/>
      <c r="P641" s="130"/>
      <c r="Q641" s="130"/>
      <c r="R641" s="130"/>
      <c r="S641" s="130"/>
    </row>
    <row r="642" spans="1:19" ht="15.75" customHeight="1">
      <c r="A642" s="130"/>
      <c r="B642" s="130"/>
      <c r="C642" s="130"/>
      <c r="D642" s="130"/>
      <c r="E642" s="130"/>
      <c r="F642" s="130"/>
      <c r="G642" s="130"/>
      <c r="H642" s="130"/>
      <c r="I642" s="130"/>
      <c r="J642" s="130"/>
      <c r="K642" s="130"/>
      <c r="L642" s="130"/>
      <c r="M642" s="130"/>
      <c r="N642" s="130"/>
      <c r="O642" s="130"/>
      <c r="P642" s="130"/>
      <c r="Q642" s="130"/>
      <c r="R642" s="130"/>
      <c r="S642" s="130"/>
    </row>
    <row r="643" spans="1:19" ht="15.75" customHeight="1">
      <c r="A643" s="130"/>
      <c r="B643" s="130"/>
      <c r="C643" s="130"/>
      <c r="D643" s="130"/>
      <c r="E643" s="130"/>
      <c r="F643" s="130"/>
      <c r="G643" s="130"/>
      <c r="H643" s="130"/>
      <c r="I643" s="130"/>
      <c r="J643" s="130"/>
      <c r="K643" s="130"/>
      <c r="L643" s="130"/>
      <c r="M643" s="130"/>
      <c r="N643" s="130"/>
      <c r="O643" s="130"/>
      <c r="P643" s="130"/>
      <c r="Q643" s="130"/>
      <c r="R643" s="130"/>
      <c r="S643" s="130"/>
    </row>
    <row r="644" spans="1:19" ht="15.75" customHeight="1">
      <c r="A644" s="130"/>
      <c r="B644" s="130"/>
      <c r="C644" s="130"/>
      <c r="D644" s="130"/>
      <c r="E644" s="130"/>
      <c r="F644" s="130"/>
      <c r="G644" s="130"/>
      <c r="H644" s="130"/>
      <c r="I644" s="130"/>
      <c r="J644" s="130"/>
      <c r="K644" s="130"/>
      <c r="L644" s="130"/>
      <c r="M644" s="130"/>
      <c r="N644" s="130"/>
      <c r="O644" s="130"/>
      <c r="P644" s="130"/>
      <c r="Q644" s="130"/>
      <c r="R644" s="130"/>
      <c r="S644" s="130"/>
    </row>
    <row r="645" spans="1:19" ht="15.75" customHeight="1">
      <c r="A645" s="130"/>
      <c r="B645" s="130"/>
      <c r="C645" s="130"/>
      <c r="D645" s="130"/>
      <c r="E645" s="130"/>
      <c r="F645" s="130"/>
      <c r="G645" s="130"/>
      <c r="H645" s="130"/>
      <c r="I645" s="130"/>
      <c r="J645" s="130"/>
      <c r="K645" s="130"/>
      <c r="L645" s="130"/>
      <c r="M645" s="130"/>
      <c r="N645" s="130"/>
      <c r="O645" s="130"/>
      <c r="P645" s="130"/>
      <c r="Q645" s="130"/>
      <c r="R645" s="130"/>
      <c r="S645" s="130"/>
    </row>
    <row r="646" spans="1:19" ht="15.75" customHeight="1">
      <c r="A646" s="130"/>
      <c r="B646" s="130"/>
      <c r="C646" s="130"/>
      <c r="D646" s="130"/>
      <c r="E646" s="130"/>
      <c r="F646" s="130"/>
      <c r="G646" s="130"/>
      <c r="H646" s="130"/>
      <c r="I646" s="130"/>
      <c r="J646" s="130"/>
      <c r="K646" s="130"/>
      <c r="L646" s="130"/>
      <c r="M646" s="130"/>
      <c r="N646" s="130"/>
      <c r="O646" s="130"/>
      <c r="P646" s="130"/>
      <c r="Q646" s="130"/>
      <c r="R646" s="130"/>
      <c r="S646" s="130"/>
    </row>
    <row r="647" spans="1:19" ht="15.75" customHeight="1">
      <c r="A647" s="130"/>
      <c r="B647" s="130"/>
      <c r="C647" s="130"/>
      <c r="D647" s="130"/>
      <c r="E647" s="130"/>
      <c r="F647" s="130"/>
      <c r="G647" s="130"/>
      <c r="H647" s="130"/>
      <c r="I647" s="130"/>
      <c r="J647" s="130"/>
      <c r="K647" s="130"/>
      <c r="L647" s="130"/>
      <c r="M647" s="130"/>
      <c r="N647" s="130"/>
      <c r="O647" s="130"/>
      <c r="P647" s="130"/>
      <c r="Q647" s="130"/>
      <c r="R647" s="130"/>
      <c r="S647" s="130"/>
    </row>
    <row r="648" spans="1:19" ht="15.75" customHeight="1">
      <c r="A648" s="130"/>
      <c r="B648" s="130"/>
      <c r="C648" s="130"/>
      <c r="D648" s="130"/>
      <c r="E648" s="130"/>
      <c r="F648" s="130"/>
      <c r="G648" s="130"/>
      <c r="H648" s="130"/>
      <c r="I648" s="130"/>
      <c r="J648" s="130"/>
      <c r="K648" s="130"/>
      <c r="L648" s="130"/>
      <c r="M648" s="130"/>
      <c r="N648" s="130"/>
      <c r="O648" s="130"/>
      <c r="P648" s="130"/>
      <c r="Q648" s="130"/>
      <c r="R648" s="130"/>
      <c r="S648" s="130"/>
    </row>
    <row r="649" spans="1:19" ht="15.75" customHeight="1">
      <c r="A649" s="130"/>
      <c r="B649" s="130"/>
      <c r="C649" s="130"/>
      <c r="D649" s="130"/>
      <c r="E649" s="130"/>
      <c r="F649" s="130"/>
      <c r="G649" s="130"/>
      <c r="H649" s="130"/>
      <c r="I649" s="130"/>
      <c r="J649" s="130"/>
      <c r="K649" s="130"/>
      <c r="L649" s="130"/>
      <c r="M649" s="130"/>
      <c r="N649" s="130"/>
      <c r="O649" s="130"/>
      <c r="P649" s="130"/>
      <c r="Q649" s="130"/>
      <c r="R649" s="130"/>
      <c r="S649" s="130"/>
    </row>
    <row r="650" spans="1:19" ht="15.75" customHeight="1">
      <c r="A650" s="130"/>
      <c r="B650" s="130"/>
      <c r="C650" s="130"/>
      <c r="D650" s="130"/>
      <c r="E650" s="130"/>
      <c r="F650" s="130"/>
      <c r="G650" s="130"/>
      <c r="H650" s="130"/>
      <c r="I650" s="130"/>
      <c r="J650" s="130"/>
      <c r="K650" s="130"/>
      <c r="L650" s="130"/>
      <c r="M650" s="130"/>
      <c r="N650" s="130"/>
      <c r="O650" s="130"/>
      <c r="P650" s="130"/>
      <c r="Q650" s="130"/>
      <c r="R650" s="130"/>
      <c r="S650" s="130"/>
    </row>
    <row r="651" spans="1:19" ht="15.75" customHeight="1">
      <c r="A651" s="130"/>
      <c r="B651" s="130"/>
      <c r="C651" s="130"/>
      <c r="D651" s="130"/>
      <c r="E651" s="130"/>
      <c r="F651" s="130"/>
      <c r="G651" s="130"/>
      <c r="H651" s="130"/>
      <c r="I651" s="130"/>
      <c r="J651" s="130"/>
      <c r="K651" s="130"/>
      <c r="L651" s="130"/>
      <c r="M651" s="130"/>
      <c r="N651" s="130"/>
      <c r="O651" s="130"/>
      <c r="P651" s="130"/>
      <c r="Q651" s="130"/>
      <c r="R651" s="130"/>
      <c r="S651" s="130"/>
    </row>
    <row r="652" spans="1:19" ht="15.75" customHeight="1">
      <c r="A652" s="130"/>
      <c r="B652" s="130"/>
      <c r="C652" s="130"/>
      <c r="D652" s="130"/>
      <c r="E652" s="130"/>
      <c r="F652" s="130"/>
      <c r="G652" s="130"/>
      <c r="H652" s="130"/>
      <c r="I652" s="130"/>
      <c r="J652" s="130"/>
      <c r="K652" s="130"/>
      <c r="L652" s="130"/>
      <c r="M652" s="130"/>
      <c r="N652" s="130"/>
      <c r="O652" s="130"/>
      <c r="P652" s="130"/>
      <c r="Q652" s="130"/>
      <c r="R652" s="130"/>
      <c r="S652" s="130"/>
    </row>
    <row r="653" spans="1:19" ht="15.75" customHeight="1">
      <c r="A653" s="130"/>
      <c r="B653" s="130"/>
      <c r="C653" s="130"/>
      <c r="D653" s="130"/>
      <c r="E653" s="130"/>
      <c r="F653" s="130"/>
      <c r="G653" s="130"/>
      <c r="H653" s="130"/>
      <c r="I653" s="130"/>
      <c r="J653" s="130"/>
      <c r="K653" s="130"/>
      <c r="L653" s="130"/>
      <c r="M653" s="130"/>
      <c r="N653" s="130"/>
      <c r="O653" s="130"/>
      <c r="P653" s="130"/>
      <c r="Q653" s="130"/>
      <c r="R653" s="130"/>
      <c r="S653" s="130"/>
    </row>
    <row r="654" spans="1:19" ht="15.75" customHeight="1">
      <c r="A654" s="130"/>
      <c r="B654" s="130"/>
      <c r="C654" s="130"/>
      <c r="D654" s="130"/>
      <c r="E654" s="130"/>
      <c r="F654" s="130"/>
      <c r="G654" s="130"/>
      <c r="H654" s="130"/>
      <c r="I654" s="130"/>
      <c r="J654" s="130"/>
      <c r="K654" s="130"/>
      <c r="L654" s="130"/>
      <c r="M654" s="130"/>
      <c r="N654" s="130"/>
      <c r="O654" s="130"/>
      <c r="P654" s="130"/>
      <c r="Q654" s="130"/>
      <c r="R654" s="130"/>
      <c r="S654" s="130"/>
    </row>
    <row r="655" spans="1:19" ht="15.75" customHeight="1">
      <c r="A655" s="130"/>
      <c r="B655" s="130"/>
      <c r="C655" s="130"/>
      <c r="D655" s="130"/>
      <c r="E655" s="130"/>
      <c r="F655" s="130"/>
      <c r="G655" s="130"/>
      <c r="H655" s="130"/>
      <c r="I655" s="130"/>
      <c r="J655" s="130"/>
      <c r="K655" s="130"/>
      <c r="L655" s="130"/>
      <c r="M655" s="130"/>
      <c r="N655" s="130"/>
      <c r="O655" s="130"/>
      <c r="P655" s="130"/>
      <c r="Q655" s="130"/>
      <c r="R655" s="130"/>
      <c r="S655" s="130"/>
    </row>
    <row r="656" spans="1:19" ht="15.75" customHeight="1">
      <c r="A656" s="130"/>
      <c r="B656" s="130"/>
      <c r="C656" s="130"/>
      <c r="D656" s="130"/>
      <c r="E656" s="130"/>
      <c r="F656" s="130"/>
      <c r="G656" s="130"/>
      <c r="H656" s="130"/>
      <c r="I656" s="130"/>
      <c r="J656" s="130"/>
      <c r="K656" s="130"/>
      <c r="L656" s="130"/>
      <c r="M656" s="130"/>
      <c r="N656" s="130"/>
      <c r="O656" s="130"/>
      <c r="P656" s="130"/>
      <c r="Q656" s="130"/>
      <c r="R656" s="130"/>
      <c r="S656" s="130"/>
    </row>
    <row r="657" spans="1:19" ht="15.75" customHeight="1">
      <c r="A657" s="130"/>
      <c r="B657" s="130"/>
      <c r="C657" s="130"/>
      <c r="D657" s="130"/>
      <c r="E657" s="130"/>
      <c r="F657" s="130"/>
      <c r="G657" s="130"/>
      <c r="H657" s="130"/>
      <c r="I657" s="130"/>
      <c r="J657" s="130"/>
      <c r="K657" s="130"/>
      <c r="L657" s="130"/>
      <c r="M657" s="130"/>
      <c r="N657" s="130"/>
      <c r="O657" s="130"/>
      <c r="P657" s="130"/>
      <c r="Q657" s="130"/>
      <c r="R657" s="130"/>
      <c r="S657" s="130"/>
    </row>
    <row r="658" spans="1:19" ht="15.75" customHeight="1">
      <c r="A658" s="130"/>
      <c r="B658" s="130"/>
      <c r="C658" s="130"/>
      <c r="D658" s="130"/>
      <c r="E658" s="130"/>
      <c r="F658" s="130"/>
      <c r="G658" s="130"/>
      <c r="H658" s="130"/>
      <c r="I658" s="130"/>
      <c r="J658" s="130"/>
      <c r="K658" s="130"/>
      <c r="L658" s="130"/>
      <c r="M658" s="130"/>
      <c r="N658" s="130"/>
      <c r="O658" s="130"/>
      <c r="P658" s="130"/>
      <c r="Q658" s="130"/>
      <c r="R658" s="130"/>
      <c r="S658" s="130"/>
    </row>
    <row r="659" spans="1:19" ht="15.75" customHeight="1">
      <c r="A659" s="130"/>
      <c r="B659" s="130"/>
      <c r="C659" s="130"/>
      <c r="D659" s="130"/>
      <c r="E659" s="130"/>
      <c r="F659" s="130"/>
      <c r="G659" s="130"/>
      <c r="H659" s="130"/>
      <c r="I659" s="130"/>
      <c r="J659" s="130"/>
      <c r="K659" s="130"/>
      <c r="L659" s="130"/>
      <c r="M659" s="130"/>
      <c r="N659" s="130"/>
      <c r="O659" s="130"/>
      <c r="P659" s="130"/>
      <c r="Q659" s="130"/>
      <c r="R659" s="130"/>
      <c r="S659" s="130"/>
    </row>
    <row r="660" spans="1:19" ht="15.75" customHeight="1">
      <c r="A660" s="130"/>
      <c r="B660" s="130"/>
      <c r="C660" s="130"/>
      <c r="D660" s="130"/>
      <c r="E660" s="130"/>
      <c r="F660" s="130"/>
      <c r="G660" s="130"/>
      <c r="H660" s="130"/>
      <c r="I660" s="130"/>
      <c r="J660" s="130"/>
      <c r="K660" s="130"/>
      <c r="L660" s="130"/>
      <c r="M660" s="130"/>
      <c r="N660" s="130"/>
      <c r="O660" s="130"/>
      <c r="P660" s="130"/>
      <c r="Q660" s="130"/>
      <c r="R660" s="130"/>
      <c r="S660" s="130"/>
    </row>
    <row r="661" spans="1:19" ht="15.75" customHeight="1">
      <c r="A661" s="130"/>
      <c r="B661" s="130"/>
      <c r="C661" s="130"/>
      <c r="D661" s="130"/>
      <c r="E661" s="130"/>
      <c r="F661" s="130"/>
      <c r="G661" s="130"/>
      <c r="H661" s="130"/>
      <c r="I661" s="130"/>
      <c r="J661" s="130"/>
      <c r="K661" s="130"/>
      <c r="L661" s="130"/>
      <c r="M661" s="130"/>
      <c r="N661" s="130"/>
      <c r="O661" s="130"/>
      <c r="P661" s="130"/>
      <c r="Q661" s="130"/>
      <c r="R661" s="130"/>
      <c r="S661" s="130"/>
    </row>
    <row r="662" spans="1:19" ht="15.75" customHeight="1">
      <c r="A662" s="130"/>
      <c r="B662" s="130"/>
      <c r="C662" s="130"/>
      <c r="D662" s="130"/>
      <c r="E662" s="130"/>
      <c r="F662" s="130"/>
      <c r="G662" s="130"/>
      <c r="H662" s="130"/>
      <c r="I662" s="130"/>
      <c r="J662" s="130"/>
      <c r="K662" s="130"/>
      <c r="L662" s="130"/>
      <c r="M662" s="130"/>
      <c r="N662" s="130"/>
      <c r="O662" s="130"/>
      <c r="P662" s="130"/>
      <c r="Q662" s="130"/>
      <c r="R662" s="130"/>
      <c r="S662" s="130"/>
    </row>
    <row r="663" spans="1:19" ht="15.75" customHeight="1">
      <c r="A663" s="130"/>
      <c r="B663" s="130"/>
      <c r="C663" s="130"/>
      <c r="D663" s="130"/>
      <c r="E663" s="130"/>
      <c r="F663" s="130"/>
      <c r="G663" s="130"/>
      <c r="H663" s="130"/>
      <c r="I663" s="130"/>
      <c r="J663" s="130"/>
      <c r="K663" s="130"/>
      <c r="L663" s="130"/>
      <c r="M663" s="130"/>
      <c r="N663" s="130"/>
      <c r="O663" s="130"/>
      <c r="P663" s="130"/>
      <c r="Q663" s="130"/>
      <c r="R663" s="130"/>
      <c r="S663" s="130"/>
    </row>
    <row r="664" spans="1:19" ht="15.75" customHeight="1">
      <c r="A664" s="130"/>
      <c r="B664" s="130"/>
      <c r="C664" s="130"/>
      <c r="D664" s="130"/>
      <c r="E664" s="130"/>
      <c r="F664" s="130"/>
      <c r="G664" s="130"/>
      <c r="H664" s="130"/>
      <c r="I664" s="130"/>
      <c r="J664" s="130"/>
      <c r="K664" s="130"/>
      <c r="L664" s="130"/>
      <c r="M664" s="130"/>
      <c r="N664" s="130"/>
      <c r="O664" s="130"/>
      <c r="P664" s="130"/>
      <c r="Q664" s="130"/>
      <c r="R664" s="130"/>
      <c r="S664" s="130"/>
    </row>
    <row r="665" spans="1:19" ht="15.75" customHeight="1">
      <c r="A665" s="130"/>
      <c r="B665" s="130"/>
      <c r="C665" s="130"/>
      <c r="D665" s="130"/>
      <c r="E665" s="130"/>
      <c r="F665" s="130"/>
      <c r="G665" s="130"/>
      <c r="H665" s="130"/>
      <c r="I665" s="130"/>
      <c r="J665" s="130"/>
      <c r="K665" s="130"/>
      <c r="L665" s="130"/>
      <c r="M665" s="130"/>
      <c r="N665" s="130"/>
      <c r="O665" s="130"/>
      <c r="P665" s="130"/>
      <c r="Q665" s="130"/>
      <c r="R665" s="130"/>
      <c r="S665" s="130"/>
    </row>
    <row r="666" spans="1:19" ht="15.75" customHeight="1">
      <c r="A666" s="130"/>
      <c r="B666" s="130"/>
      <c r="C666" s="130"/>
      <c r="D666" s="130"/>
      <c r="E666" s="130"/>
      <c r="F666" s="130"/>
      <c r="G666" s="130"/>
      <c r="H666" s="130"/>
      <c r="I666" s="130"/>
      <c r="J666" s="130"/>
      <c r="K666" s="130"/>
      <c r="L666" s="130"/>
      <c r="M666" s="130"/>
      <c r="N666" s="130"/>
      <c r="O666" s="130"/>
      <c r="P666" s="130"/>
      <c r="Q666" s="130"/>
      <c r="R666" s="130"/>
      <c r="S666" s="130"/>
    </row>
    <row r="667" spans="1:19" ht="15.75" customHeight="1">
      <c r="A667" s="130"/>
      <c r="B667" s="130"/>
      <c r="C667" s="130"/>
      <c r="D667" s="130"/>
      <c r="E667" s="130"/>
      <c r="F667" s="130"/>
      <c r="G667" s="130"/>
      <c r="H667" s="130"/>
      <c r="I667" s="130"/>
      <c r="J667" s="130"/>
      <c r="K667" s="130"/>
      <c r="L667" s="130"/>
      <c r="M667" s="130"/>
      <c r="N667" s="130"/>
      <c r="O667" s="130"/>
      <c r="P667" s="130"/>
      <c r="Q667" s="130"/>
      <c r="R667" s="130"/>
      <c r="S667" s="130"/>
    </row>
    <row r="668" spans="1:19" ht="15.75" customHeight="1">
      <c r="A668" s="130"/>
      <c r="B668" s="130"/>
      <c r="C668" s="130"/>
      <c r="D668" s="130"/>
      <c r="E668" s="130"/>
      <c r="F668" s="130"/>
      <c r="G668" s="130"/>
      <c r="H668" s="130"/>
      <c r="I668" s="130"/>
      <c r="J668" s="130"/>
      <c r="K668" s="130"/>
      <c r="L668" s="130"/>
      <c r="M668" s="130"/>
      <c r="N668" s="130"/>
      <c r="O668" s="130"/>
      <c r="P668" s="130"/>
      <c r="Q668" s="130"/>
      <c r="R668" s="130"/>
      <c r="S668" s="130"/>
    </row>
    <row r="669" spans="1:19" ht="15.75" customHeight="1">
      <c r="A669" s="130"/>
      <c r="B669" s="130"/>
      <c r="C669" s="130"/>
      <c r="D669" s="130"/>
      <c r="E669" s="130"/>
      <c r="F669" s="130"/>
      <c r="G669" s="130"/>
      <c r="H669" s="130"/>
      <c r="I669" s="130"/>
      <c r="J669" s="130"/>
      <c r="K669" s="130"/>
      <c r="L669" s="130"/>
      <c r="M669" s="130"/>
      <c r="N669" s="130"/>
      <c r="O669" s="130"/>
      <c r="P669" s="130"/>
      <c r="Q669" s="130"/>
      <c r="R669" s="130"/>
      <c r="S669" s="130"/>
    </row>
    <row r="670" spans="1:19" ht="15.75" customHeight="1">
      <c r="A670" s="130"/>
      <c r="B670" s="130"/>
      <c r="C670" s="130"/>
      <c r="D670" s="130"/>
      <c r="E670" s="130"/>
      <c r="F670" s="130"/>
      <c r="G670" s="130"/>
      <c r="H670" s="130"/>
      <c r="I670" s="130"/>
      <c r="J670" s="130"/>
      <c r="K670" s="130"/>
      <c r="L670" s="130"/>
      <c r="M670" s="130"/>
      <c r="N670" s="130"/>
      <c r="O670" s="130"/>
      <c r="P670" s="130"/>
      <c r="Q670" s="130"/>
      <c r="R670" s="130"/>
      <c r="S670" s="130"/>
    </row>
    <row r="671" spans="1:19" ht="15.75" customHeight="1">
      <c r="A671" s="130"/>
      <c r="B671" s="130"/>
      <c r="C671" s="130"/>
      <c r="D671" s="130"/>
      <c r="E671" s="130"/>
      <c r="F671" s="130"/>
      <c r="G671" s="130"/>
      <c r="H671" s="130"/>
      <c r="I671" s="130"/>
      <c r="J671" s="130"/>
      <c r="K671" s="130"/>
      <c r="L671" s="130"/>
      <c r="M671" s="130"/>
      <c r="N671" s="130"/>
      <c r="O671" s="130"/>
      <c r="P671" s="130"/>
      <c r="Q671" s="130"/>
      <c r="R671" s="130"/>
      <c r="S671" s="130"/>
    </row>
    <row r="672" spans="1:19" ht="15.75" customHeight="1">
      <c r="A672" s="130"/>
      <c r="B672" s="130"/>
      <c r="C672" s="130"/>
      <c r="D672" s="130"/>
      <c r="E672" s="130"/>
      <c r="F672" s="130"/>
      <c r="G672" s="130"/>
      <c r="H672" s="130"/>
      <c r="I672" s="130"/>
      <c r="J672" s="130"/>
      <c r="K672" s="130"/>
      <c r="L672" s="130"/>
      <c r="M672" s="130"/>
      <c r="N672" s="130"/>
      <c r="O672" s="130"/>
      <c r="P672" s="130"/>
      <c r="Q672" s="130"/>
      <c r="R672" s="130"/>
      <c r="S672" s="130"/>
    </row>
    <row r="673" spans="1:19" ht="15.75" customHeight="1">
      <c r="A673" s="130"/>
      <c r="B673" s="130"/>
      <c r="C673" s="130"/>
      <c r="D673" s="130"/>
      <c r="E673" s="130"/>
      <c r="F673" s="130"/>
      <c r="G673" s="130"/>
      <c r="H673" s="130"/>
      <c r="I673" s="130"/>
      <c r="J673" s="130"/>
      <c r="K673" s="130"/>
      <c r="L673" s="130"/>
      <c r="M673" s="130"/>
      <c r="N673" s="130"/>
      <c r="O673" s="130"/>
      <c r="P673" s="130"/>
      <c r="Q673" s="130"/>
      <c r="R673" s="130"/>
      <c r="S673" s="130"/>
    </row>
    <row r="674" spans="1:19" ht="15.75" customHeight="1">
      <c r="A674" s="130"/>
      <c r="B674" s="130"/>
      <c r="C674" s="130"/>
      <c r="D674" s="130"/>
      <c r="E674" s="130"/>
      <c r="F674" s="130"/>
      <c r="G674" s="130"/>
      <c r="H674" s="130"/>
      <c r="I674" s="130"/>
      <c r="J674" s="130"/>
      <c r="K674" s="130"/>
      <c r="L674" s="130"/>
      <c r="M674" s="130"/>
      <c r="N674" s="130"/>
      <c r="O674" s="130"/>
      <c r="P674" s="130"/>
      <c r="Q674" s="130"/>
      <c r="R674" s="130"/>
      <c r="S674" s="130"/>
    </row>
    <row r="675" spans="1:19" ht="15.75" customHeight="1">
      <c r="A675" s="130"/>
      <c r="B675" s="130"/>
      <c r="C675" s="130"/>
      <c r="D675" s="130"/>
      <c r="E675" s="130"/>
      <c r="F675" s="130"/>
      <c r="G675" s="130"/>
      <c r="H675" s="130"/>
      <c r="I675" s="130"/>
      <c r="J675" s="130"/>
      <c r="K675" s="130"/>
      <c r="L675" s="130"/>
      <c r="M675" s="130"/>
      <c r="N675" s="130"/>
      <c r="O675" s="130"/>
      <c r="P675" s="130"/>
      <c r="Q675" s="130"/>
      <c r="R675" s="130"/>
      <c r="S675" s="130"/>
    </row>
    <row r="676" spans="1:19" ht="15.75" customHeight="1">
      <c r="A676" s="130"/>
      <c r="B676" s="130"/>
      <c r="C676" s="130"/>
      <c r="D676" s="130"/>
      <c r="E676" s="130"/>
      <c r="F676" s="130"/>
      <c r="G676" s="130"/>
      <c r="H676" s="130"/>
      <c r="I676" s="130"/>
      <c r="J676" s="130"/>
      <c r="K676" s="130"/>
      <c r="L676" s="130"/>
      <c r="M676" s="130"/>
      <c r="N676" s="130"/>
      <c r="O676" s="130"/>
      <c r="P676" s="130"/>
      <c r="Q676" s="130"/>
      <c r="R676" s="130"/>
      <c r="S676" s="130"/>
    </row>
    <row r="677" spans="1:19" ht="15.75" customHeight="1">
      <c r="A677" s="130"/>
      <c r="B677" s="130"/>
      <c r="C677" s="130"/>
      <c r="D677" s="130"/>
      <c r="E677" s="130"/>
      <c r="F677" s="130"/>
      <c r="G677" s="130"/>
      <c r="H677" s="130"/>
      <c r="I677" s="130"/>
      <c r="J677" s="130"/>
      <c r="K677" s="130"/>
      <c r="L677" s="130"/>
      <c r="M677" s="130"/>
      <c r="N677" s="130"/>
      <c r="O677" s="130"/>
      <c r="P677" s="130"/>
      <c r="Q677" s="130"/>
      <c r="R677" s="130"/>
      <c r="S677" s="130"/>
    </row>
    <row r="678" spans="1:19" ht="15.75" customHeight="1">
      <c r="A678" s="130"/>
      <c r="B678" s="130"/>
      <c r="C678" s="130"/>
      <c r="D678" s="130"/>
      <c r="E678" s="130"/>
      <c r="F678" s="130"/>
      <c r="G678" s="130"/>
      <c r="H678" s="130"/>
      <c r="I678" s="130"/>
      <c r="J678" s="130"/>
      <c r="K678" s="130"/>
      <c r="L678" s="130"/>
      <c r="M678" s="130"/>
      <c r="N678" s="130"/>
      <c r="O678" s="130"/>
      <c r="P678" s="130"/>
      <c r="Q678" s="130"/>
      <c r="R678" s="130"/>
      <c r="S678" s="130"/>
    </row>
    <row r="679" spans="1:19" ht="15.75" customHeight="1">
      <c r="A679" s="130"/>
      <c r="B679" s="130"/>
      <c r="C679" s="130"/>
      <c r="D679" s="130"/>
      <c r="E679" s="130"/>
      <c r="F679" s="130"/>
      <c r="G679" s="130"/>
      <c r="H679" s="130"/>
      <c r="I679" s="130"/>
      <c r="J679" s="130"/>
      <c r="K679" s="130"/>
      <c r="L679" s="130"/>
      <c r="M679" s="130"/>
      <c r="N679" s="130"/>
      <c r="O679" s="130"/>
      <c r="P679" s="130"/>
      <c r="Q679" s="130"/>
      <c r="R679" s="130"/>
      <c r="S679" s="130"/>
    </row>
    <row r="680" spans="1:19" ht="15.75" customHeight="1">
      <c r="A680" s="130"/>
      <c r="B680" s="130"/>
      <c r="C680" s="130"/>
      <c r="D680" s="130"/>
      <c r="E680" s="130"/>
      <c r="F680" s="130"/>
      <c r="G680" s="130"/>
      <c r="H680" s="130"/>
      <c r="I680" s="130"/>
      <c r="J680" s="130"/>
      <c r="K680" s="130"/>
      <c r="L680" s="130"/>
      <c r="M680" s="130"/>
      <c r="N680" s="130"/>
      <c r="O680" s="130"/>
      <c r="P680" s="130"/>
      <c r="Q680" s="130"/>
      <c r="R680" s="130"/>
      <c r="S680" s="130"/>
    </row>
    <row r="681" spans="1:19" ht="15.75" customHeight="1">
      <c r="A681" s="130"/>
      <c r="B681" s="130"/>
      <c r="C681" s="130"/>
      <c r="D681" s="130"/>
      <c r="E681" s="130"/>
      <c r="F681" s="130"/>
      <c r="G681" s="130"/>
      <c r="H681" s="130"/>
      <c r="I681" s="130"/>
      <c r="J681" s="130"/>
      <c r="K681" s="130"/>
      <c r="L681" s="130"/>
      <c r="M681" s="130"/>
      <c r="N681" s="130"/>
      <c r="O681" s="130"/>
      <c r="P681" s="130"/>
      <c r="Q681" s="130"/>
      <c r="R681" s="130"/>
      <c r="S681" s="130"/>
    </row>
    <row r="682" spans="1:19" ht="15.75" customHeight="1">
      <c r="A682" s="130"/>
      <c r="B682" s="130"/>
      <c r="C682" s="130"/>
      <c r="D682" s="130"/>
      <c r="E682" s="130"/>
      <c r="F682" s="130"/>
      <c r="G682" s="130"/>
      <c r="H682" s="130"/>
      <c r="I682" s="130"/>
      <c r="J682" s="130"/>
      <c r="K682" s="130"/>
      <c r="L682" s="130"/>
      <c r="M682" s="130"/>
      <c r="N682" s="130"/>
      <c r="O682" s="130"/>
      <c r="P682" s="130"/>
      <c r="Q682" s="130"/>
      <c r="R682" s="130"/>
      <c r="S682" s="130"/>
    </row>
    <row r="683" spans="1:19" ht="15.75" customHeight="1">
      <c r="A683" s="130"/>
      <c r="B683" s="130"/>
      <c r="C683" s="130"/>
      <c r="D683" s="130"/>
      <c r="E683" s="130"/>
      <c r="F683" s="130"/>
      <c r="G683" s="130"/>
      <c r="H683" s="130"/>
      <c r="I683" s="130"/>
      <c r="J683" s="130"/>
      <c r="K683" s="130"/>
      <c r="L683" s="130"/>
      <c r="M683" s="130"/>
      <c r="N683" s="130"/>
      <c r="O683" s="130"/>
      <c r="P683" s="130"/>
      <c r="Q683" s="130"/>
      <c r="R683" s="130"/>
      <c r="S683" s="130"/>
    </row>
    <row r="684" spans="1:19" ht="15.75" customHeight="1">
      <c r="A684" s="130"/>
      <c r="B684" s="130"/>
      <c r="C684" s="130"/>
      <c r="D684" s="130"/>
      <c r="E684" s="130"/>
      <c r="F684" s="130"/>
      <c r="G684" s="130"/>
      <c r="H684" s="130"/>
      <c r="I684" s="130"/>
      <c r="J684" s="130"/>
      <c r="K684" s="130"/>
      <c r="L684" s="130"/>
      <c r="M684" s="130"/>
      <c r="N684" s="130"/>
      <c r="O684" s="130"/>
      <c r="P684" s="130"/>
      <c r="Q684" s="130"/>
      <c r="R684" s="130"/>
      <c r="S684" s="130"/>
    </row>
    <row r="685" spans="1:19" ht="15.75" customHeight="1">
      <c r="A685" s="130"/>
      <c r="B685" s="130"/>
      <c r="C685" s="130"/>
      <c r="D685" s="130"/>
      <c r="E685" s="130"/>
      <c r="F685" s="130"/>
      <c r="G685" s="130"/>
      <c r="H685" s="130"/>
      <c r="I685" s="130"/>
      <c r="J685" s="130"/>
      <c r="K685" s="130"/>
      <c r="L685" s="130"/>
      <c r="M685" s="130"/>
      <c r="N685" s="130"/>
      <c r="O685" s="130"/>
      <c r="P685" s="130"/>
      <c r="Q685" s="130"/>
      <c r="R685" s="130"/>
      <c r="S685" s="130"/>
    </row>
    <row r="686" spans="1:19" ht="15.75" customHeight="1">
      <c r="A686" s="130"/>
      <c r="B686" s="130"/>
      <c r="C686" s="130"/>
      <c r="D686" s="130"/>
      <c r="E686" s="130"/>
      <c r="F686" s="130"/>
      <c r="G686" s="130"/>
      <c r="H686" s="130"/>
      <c r="I686" s="130"/>
      <c r="J686" s="130"/>
      <c r="K686" s="130"/>
      <c r="L686" s="130"/>
      <c r="M686" s="130"/>
      <c r="N686" s="130"/>
      <c r="O686" s="130"/>
      <c r="P686" s="130"/>
      <c r="Q686" s="130"/>
      <c r="R686" s="130"/>
      <c r="S686" s="130"/>
    </row>
    <row r="687" spans="1:19" ht="15.75" customHeight="1">
      <c r="A687" s="130"/>
      <c r="B687" s="130"/>
      <c r="C687" s="130"/>
      <c r="D687" s="130"/>
      <c r="E687" s="130"/>
      <c r="F687" s="130"/>
      <c r="G687" s="130"/>
      <c r="H687" s="130"/>
      <c r="I687" s="130"/>
      <c r="J687" s="130"/>
      <c r="K687" s="130"/>
      <c r="L687" s="130"/>
      <c r="M687" s="130"/>
      <c r="N687" s="130"/>
      <c r="O687" s="130"/>
      <c r="P687" s="130"/>
      <c r="Q687" s="130"/>
      <c r="R687" s="130"/>
      <c r="S687" s="130"/>
    </row>
    <row r="688" spans="1:19" ht="15.75" customHeight="1">
      <c r="A688" s="130"/>
      <c r="B688" s="130"/>
      <c r="C688" s="130"/>
      <c r="D688" s="130"/>
      <c r="E688" s="130"/>
      <c r="F688" s="130"/>
      <c r="G688" s="130"/>
      <c r="H688" s="130"/>
      <c r="I688" s="130"/>
      <c r="J688" s="130"/>
      <c r="K688" s="130"/>
      <c r="L688" s="130"/>
      <c r="M688" s="130"/>
      <c r="N688" s="130"/>
      <c r="O688" s="130"/>
      <c r="P688" s="130"/>
      <c r="Q688" s="130"/>
      <c r="R688" s="130"/>
      <c r="S688" s="130"/>
    </row>
    <row r="689" spans="1:19" ht="15.75" customHeight="1">
      <c r="A689" s="130"/>
      <c r="B689" s="130"/>
      <c r="C689" s="130"/>
      <c r="D689" s="130"/>
      <c r="E689" s="130"/>
      <c r="F689" s="130"/>
      <c r="G689" s="130"/>
      <c r="H689" s="130"/>
      <c r="I689" s="130"/>
      <c r="J689" s="130"/>
      <c r="K689" s="130"/>
      <c r="L689" s="130"/>
      <c r="M689" s="130"/>
      <c r="N689" s="130"/>
      <c r="O689" s="130"/>
      <c r="P689" s="130"/>
      <c r="Q689" s="130"/>
      <c r="R689" s="130"/>
      <c r="S689" s="130"/>
    </row>
    <row r="690" spans="1:19" ht="15.75" customHeight="1">
      <c r="A690" s="130"/>
      <c r="B690" s="130"/>
      <c r="C690" s="130"/>
      <c r="D690" s="130"/>
      <c r="E690" s="130"/>
      <c r="F690" s="130"/>
      <c r="G690" s="130"/>
      <c r="H690" s="130"/>
      <c r="I690" s="130"/>
      <c r="J690" s="130"/>
      <c r="K690" s="130"/>
      <c r="L690" s="130"/>
      <c r="M690" s="130"/>
      <c r="N690" s="130"/>
      <c r="O690" s="130"/>
      <c r="P690" s="130"/>
      <c r="Q690" s="130"/>
      <c r="R690" s="130"/>
      <c r="S690" s="130"/>
    </row>
    <row r="691" spans="1:19" ht="15.75" customHeight="1">
      <c r="A691" s="130"/>
      <c r="B691" s="130"/>
      <c r="C691" s="130"/>
      <c r="D691" s="130"/>
      <c r="E691" s="130"/>
      <c r="F691" s="130"/>
      <c r="G691" s="130"/>
      <c r="H691" s="130"/>
      <c r="I691" s="130"/>
      <c r="J691" s="130"/>
      <c r="K691" s="130"/>
      <c r="L691" s="130"/>
      <c r="M691" s="130"/>
      <c r="N691" s="130"/>
      <c r="O691" s="130"/>
      <c r="P691" s="130"/>
      <c r="Q691" s="130"/>
      <c r="R691" s="130"/>
      <c r="S691" s="130"/>
    </row>
    <row r="692" spans="1:19" ht="15.75" customHeight="1">
      <c r="A692" s="130"/>
      <c r="B692" s="130"/>
      <c r="C692" s="130"/>
      <c r="D692" s="130"/>
      <c r="E692" s="130"/>
      <c r="F692" s="130"/>
      <c r="G692" s="130"/>
      <c r="H692" s="130"/>
      <c r="I692" s="130"/>
      <c r="J692" s="130"/>
      <c r="K692" s="130"/>
      <c r="L692" s="130"/>
      <c r="M692" s="130"/>
      <c r="N692" s="130"/>
      <c r="O692" s="130"/>
      <c r="P692" s="130"/>
      <c r="Q692" s="130"/>
      <c r="R692" s="130"/>
      <c r="S692" s="130"/>
    </row>
    <row r="693" spans="1:19" ht="15.75" customHeight="1">
      <c r="A693" s="130"/>
      <c r="B693" s="130"/>
      <c r="C693" s="130"/>
      <c r="D693" s="130"/>
      <c r="E693" s="130"/>
      <c r="F693" s="130"/>
      <c r="G693" s="130"/>
      <c r="H693" s="130"/>
      <c r="I693" s="130"/>
      <c r="J693" s="130"/>
      <c r="K693" s="130"/>
      <c r="L693" s="130"/>
      <c r="M693" s="130"/>
      <c r="N693" s="130"/>
      <c r="O693" s="130"/>
      <c r="P693" s="130"/>
      <c r="Q693" s="130"/>
      <c r="R693" s="130"/>
      <c r="S693" s="130"/>
    </row>
    <row r="694" spans="1:19" ht="15.75" customHeight="1">
      <c r="A694" s="130"/>
      <c r="B694" s="130"/>
      <c r="C694" s="130"/>
      <c r="D694" s="130"/>
      <c r="E694" s="130"/>
      <c r="F694" s="130"/>
      <c r="G694" s="130"/>
      <c r="H694" s="130"/>
      <c r="I694" s="130"/>
      <c r="J694" s="130"/>
      <c r="K694" s="130"/>
      <c r="L694" s="130"/>
      <c r="M694" s="130"/>
      <c r="N694" s="130"/>
      <c r="O694" s="130"/>
      <c r="P694" s="130"/>
      <c r="Q694" s="130"/>
      <c r="R694" s="130"/>
      <c r="S694" s="130"/>
    </row>
    <row r="695" spans="1:19" ht="15.75" customHeight="1">
      <c r="A695" s="130"/>
      <c r="B695" s="130"/>
      <c r="C695" s="130"/>
      <c r="D695" s="130"/>
      <c r="E695" s="130"/>
      <c r="F695" s="130"/>
      <c r="G695" s="130"/>
      <c r="H695" s="130"/>
      <c r="I695" s="130"/>
      <c r="J695" s="130"/>
      <c r="K695" s="130"/>
      <c r="L695" s="130"/>
      <c r="M695" s="130"/>
      <c r="N695" s="130"/>
      <c r="O695" s="130"/>
      <c r="P695" s="130"/>
      <c r="Q695" s="130"/>
      <c r="R695" s="130"/>
      <c r="S695" s="130"/>
    </row>
    <row r="696" spans="1:19" ht="15.75" customHeight="1">
      <c r="A696" s="130"/>
      <c r="B696" s="130"/>
      <c r="C696" s="130"/>
      <c r="D696" s="130"/>
      <c r="E696" s="130"/>
      <c r="F696" s="130"/>
      <c r="G696" s="130"/>
      <c r="H696" s="130"/>
      <c r="I696" s="130"/>
      <c r="J696" s="130"/>
      <c r="K696" s="130"/>
      <c r="L696" s="130"/>
      <c r="M696" s="130"/>
      <c r="N696" s="130"/>
      <c r="O696" s="130"/>
      <c r="P696" s="130"/>
      <c r="Q696" s="130"/>
      <c r="R696" s="130"/>
      <c r="S696" s="130"/>
    </row>
    <row r="697" spans="1:19" ht="15.75" customHeight="1">
      <c r="A697" s="130"/>
      <c r="B697" s="130"/>
      <c r="C697" s="130"/>
      <c r="D697" s="130"/>
      <c r="E697" s="130"/>
      <c r="F697" s="130"/>
      <c r="G697" s="130"/>
      <c r="H697" s="130"/>
      <c r="I697" s="130"/>
      <c r="J697" s="130"/>
      <c r="K697" s="130"/>
      <c r="L697" s="130"/>
      <c r="M697" s="130"/>
      <c r="N697" s="130"/>
      <c r="O697" s="130"/>
      <c r="P697" s="130"/>
      <c r="Q697" s="130"/>
      <c r="R697" s="130"/>
      <c r="S697" s="130"/>
    </row>
    <row r="698" spans="1:19" ht="15.75" customHeight="1">
      <c r="A698" s="130"/>
      <c r="B698" s="130"/>
      <c r="C698" s="130"/>
      <c r="D698" s="130"/>
      <c r="E698" s="130"/>
      <c r="F698" s="130"/>
      <c r="G698" s="130"/>
      <c r="H698" s="130"/>
      <c r="I698" s="130"/>
      <c r="J698" s="130"/>
      <c r="K698" s="130"/>
      <c r="L698" s="130"/>
      <c r="M698" s="130"/>
      <c r="N698" s="130"/>
      <c r="O698" s="130"/>
      <c r="P698" s="130"/>
      <c r="Q698" s="130"/>
      <c r="R698" s="130"/>
      <c r="S698" s="130"/>
    </row>
    <row r="699" spans="1:19" ht="15.75" customHeight="1">
      <c r="A699" s="130"/>
      <c r="B699" s="130"/>
      <c r="C699" s="130"/>
      <c r="D699" s="130"/>
      <c r="E699" s="130"/>
      <c r="F699" s="130"/>
      <c r="G699" s="130"/>
      <c r="H699" s="130"/>
      <c r="I699" s="130"/>
      <c r="J699" s="130"/>
      <c r="K699" s="130"/>
      <c r="L699" s="130"/>
      <c r="M699" s="130"/>
      <c r="N699" s="130"/>
      <c r="O699" s="130"/>
      <c r="P699" s="130"/>
      <c r="Q699" s="130"/>
      <c r="R699" s="130"/>
      <c r="S699" s="130"/>
    </row>
    <row r="700" spans="1:19" ht="15.75" customHeight="1">
      <c r="A700" s="130"/>
      <c r="B700" s="130"/>
      <c r="C700" s="130"/>
      <c r="D700" s="130"/>
      <c r="E700" s="130"/>
      <c r="F700" s="130"/>
      <c r="G700" s="130"/>
      <c r="H700" s="130"/>
      <c r="I700" s="130"/>
      <c r="J700" s="130"/>
      <c r="K700" s="130"/>
      <c r="L700" s="130"/>
      <c r="M700" s="130"/>
      <c r="N700" s="130"/>
      <c r="O700" s="130"/>
      <c r="P700" s="130"/>
      <c r="Q700" s="130"/>
      <c r="R700" s="130"/>
      <c r="S700" s="130"/>
    </row>
    <row r="701" spans="1:19" ht="15.75" customHeight="1">
      <c r="A701" s="130"/>
      <c r="B701" s="130"/>
      <c r="C701" s="130"/>
      <c r="D701" s="130"/>
      <c r="E701" s="130"/>
      <c r="F701" s="130"/>
      <c r="G701" s="130"/>
      <c r="H701" s="130"/>
      <c r="I701" s="130"/>
      <c r="J701" s="130"/>
      <c r="K701" s="130"/>
      <c r="L701" s="130"/>
      <c r="M701" s="130"/>
      <c r="N701" s="130"/>
      <c r="O701" s="130"/>
      <c r="P701" s="130"/>
      <c r="Q701" s="130"/>
      <c r="R701" s="130"/>
      <c r="S701" s="130"/>
    </row>
    <row r="702" spans="1:19" ht="15.75" customHeight="1">
      <c r="A702" s="130"/>
      <c r="B702" s="130"/>
      <c r="C702" s="130"/>
      <c r="D702" s="130"/>
      <c r="E702" s="130"/>
      <c r="F702" s="130"/>
      <c r="G702" s="130"/>
      <c r="H702" s="130"/>
      <c r="I702" s="130"/>
      <c r="J702" s="130"/>
      <c r="K702" s="130"/>
      <c r="L702" s="130"/>
      <c r="M702" s="130"/>
      <c r="N702" s="130"/>
      <c r="O702" s="130"/>
      <c r="P702" s="130"/>
      <c r="Q702" s="130"/>
      <c r="R702" s="130"/>
      <c r="S702" s="130"/>
    </row>
    <row r="703" spans="1:19" ht="15.75" customHeight="1">
      <c r="A703" s="130"/>
      <c r="B703" s="130"/>
      <c r="C703" s="130"/>
      <c r="D703" s="130"/>
      <c r="E703" s="130"/>
      <c r="F703" s="130"/>
      <c r="G703" s="130"/>
      <c r="H703" s="130"/>
      <c r="I703" s="130"/>
      <c r="J703" s="130"/>
      <c r="K703" s="130"/>
      <c r="L703" s="130"/>
      <c r="M703" s="130"/>
      <c r="N703" s="130"/>
      <c r="O703" s="130"/>
      <c r="P703" s="130"/>
      <c r="Q703" s="130"/>
      <c r="R703" s="130"/>
      <c r="S703" s="130"/>
    </row>
    <row r="704" spans="1:19" ht="15.75" customHeight="1">
      <c r="A704" s="130"/>
      <c r="B704" s="130"/>
      <c r="C704" s="130"/>
      <c r="D704" s="130"/>
      <c r="E704" s="130"/>
      <c r="F704" s="130"/>
      <c r="G704" s="130"/>
      <c r="H704" s="130"/>
      <c r="I704" s="130"/>
      <c r="J704" s="130"/>
      <c r="K704" s="130"/>
      <c r="L704" s="130"/>
      <c r="M704" s="130"/>
      <c r="N704" s="130"/>
      <c r="O704" s="130"/>
      <c r="P704" s="130"/>
      <c r="Q704" s="130"/>
      <c r="R704" s="130"/>
      <c r="S704" s="130"/>
    </row>
    <row r="705" spans="1:19" ht="15.75" customHeight="1">
      <c r="A705" s="130"/>
      <c r="B705" s="130"/>
      <c r="C705" s="130"/>
      <c r="D705" s="130"/>
      <c r="E705" s="130"/>
      <c r="F705" s="130"/>
      <c r="G705" s="130"/>
      <c r="H705" s="130"/>
      <c r="I705" s="130"/>
      <c r="J705" s="130"/>
      <c r="K705" s="130"/>
      <c r="L705" s="130"/>
      <c r="M705" s="130"/>
      <c r="N705" s="130"/>
      <c r="O705" s="130"/>
      <c r="P705" s="130"/>
      <c r="Q705" s="130"/>
      <c r="R705" s="130"/>
      <c r="S705" s="130"/>
    </row>
    <row r="706" spans="1:19" ht="15.75" customHeight="1">
      <c r="A706" s="130"/>
      <c r="B706" s="130"/>
      <c r="C706" s="130"/>
      <c r="D706" s="130"/>
      <c r="E706" s="130"/>
      <c r="F706" s="130"/>
      <c r="G706" s="130"/>
      <c r="H706" s="130"/>
      <c r="I706" s="130"/>
      <c r="J706" s="130"/>
      <c r="K706" s="130"/>
      <c r="L706" s="130"/>
      <c r="M706" s="130"/>
      <c r="N706" s="130"/>
      <c r="O706" s="130"/>
      <c r="P706" s="130"/>
      <c r="Q706" s="130"/>
      <c r="R706" s="130"/>
      <c r="S706" s="130"/>
    </row>
    <row r="707" spans="1:19" ht="15.75" customHeight="1">
      <c r="A707" s="130"/>
      <c r="B707" s="130"/>
      <c r="C707" s="130"/>
      <c r="D707" s="130"/>
      <c r="E707" s="130"/>
      <c r="F707" s="130"/>
      <c r="G707" s="130"/>
      <c r="H707" s="130"/>
      <c r="I707" s="130"/>
      <c r="J707" s="130"/>
      <c r="K707" s="130"/>
      <c r="L707" s="130"/>
      <c r="M707" s="130"/>
      <c r="N707" s="130"/>
      <c r="O707" s="130"/>
      <c r="P707" s="130"/>
      <c r="Q707" s="130"/>
      <c r="R707" s="130"/>
      <c r="S707" s="130"/>
    </row>
    <row r="708" spans="1:19" ht="15.75" customHeight="1">
      <c r="A708" s="130"/>
      <c r="B708" s="130"/>
      <c r="C708" s="130"/>
      <c r="D708" s="130"/>
      <c r="E708" s="130"/>
      <c r="F708" s="130"/>
      <c r="G708" s="130"/>
      <c r="H708" s="130"/>
      <c r="I708" s="130"/>
      <c r="J708" s="130"/>
      <c r="K708" s="130"/>
      <c r="L708" s="130"/>
      <c r="M708" s="130"/>
      <c r="N708" s="130"/>
      <c r="O708" s="130"/>
      <c r="P708" s="130"/>
      <c r="Q708" s="130"/>
      <c r="R708" s="130"/>
      <c r="S708" s="130"/>
    </row>
    <row r="709" spans="1:19" ht="15.75" customHeight="1">
      <c r="A709" s="130"/>
      <c r="B709" s="130"/>
      <c r="C709" s="130"/>
      <c r="D709" s="130"/>
      <c r="E709" s="130"/>
      <c r="F709" s="130"/>
      <c r="G709" s="130"/>
      <c r="H709" s="130"/>
      <c r="I709" s="130"/>
      <c r="J709" s="130"/>
      <c r="K709" s="130"/>
      <c r="L709" s="130"/>
      <c r="M709" s="130"/>
      <c r="N709" s="130"/>
      <c r="O709" s="130"/>
      <c r="P709" s="130"/>
      <c r="Q709" s="130"/>
      <c r="R709" s="130"/>
      <c r="S709" s="130"/>
    </row>
    <row r="710" spans="1:19" ht="15.75" customHeight="1">
      <c r="A710" s="130"/>
      <c r="B710" s="130"/>
      <c r="C710" s="130"/>
      <c r="D710" s="130"/>
      <c r="E710" s="130"/>
      <c r="F710" s="130"/>
      <c r="G710" s="130"/>
      <c r="H710" s="130"/>
      <c r="I710" s="130"/>
      <c r="J710" s="130"/>
      <c r="K710" s="130"/>
      <c r="L710" s="130"/>
      <c r="M710" s="130"/>
      <c r="N710" s="130"/>
      <c r="O710" s="130"/>
      <c r="P710" s="130"/>
      <c r="Q710" s="130"/>
      <c r="R710" s="130"/>
      <c r="S710" s="130"/>
    </row>
    <row r="711" spans="1:19" ht="15.75" customHeight="1">
      <c r="A711" s="130"/>
      <c r="B711" s="130"/>
      <c r="C711" s="130"/>
      <c r="D711" s="130"/>
      <c r="E711" s="130"/>
      <c r="F711" s="130"/>
      <c r="G711" s="130"/>
      <c r="H711" s="130"/>
      <c r="I711" s="130"/>
      <c r="J711" s="130"/>
      <c r="K711" s="130"/>
      <c r="L711" s="130"/>
      <c r="M711" s="130"/>
      <c r="N711" s="130"/>
      <c r="O711" s="130"/>
      <c r="P711" s="130"/>
      <c r="Q711" s="130"/>
      <c r="R711" s="130"/>
      <c r="S711" s="130"/>
    </row>
    <row r="712" spans="1:19" ht="15.75" customHeight="1">
      <c r="A712" s="130"/>
      <c r="B712" s="130"/>
      <c r="C712" s="130"/>
      <c r="D712" s="130"/>
      <c r="E712" s="130"/>
      <c r="F712" s="130"/>
      <c r="G712" s="130"/>
      <c r="H712" s="130"/>
      <c r="I712" s="130"/>
      <c r="J712" s="130"/>
      <c r="K712" s="130"/>
      <c r="L712" s="130"/>
      <c r="M712" s="130"/>
      <c r="N712" s="130"/>
      <c r="O712" s="130"/>
      <c r="P712" s="130"/>
      <c r="Q712" s="130"/>
      <c r="R712" s="130"/>
      <c r="S712" s="130"/>
    </row>
    <row r="713" spans="1:19" ht="15.75" customHeight="1">
      <c r="A713" s="130"/>
      <c r="B713" s="130"/>
      <c r="C713" s="130"/>
      <c r="D713" s="130"/>
      <c r="E713" s="130"/>
      <c r="F713" s="130"/>
      <c r="G713" s="130"/>
      <c r="H713" s="130"/>
      <c r="I713" s="130"/>
      <c r="J713" s="130"/>
      <c r="K713" s="130"/>
      <c r="L713" s="130"/>
      <c r="M713" s="130"/>
      <c r="N713" s="130"/>
      <c r="O713" s="130"/>
      <c r="P713" s="130"/>
      <c r="Q713" s="130"/>
      <c r="R713" s="130"/>
      <c r="S713" s="130"/>
    </row>
    <row r="714" spans="1:19" ht="15.75" customHeight="1">
      <c r="A714" s="130"/>
      <c r="B714" s="130"/>
      <c r="C714" s="130"/>
      <c r="D714" s="130"/>
      <c r="E714" s="130"/>
      <c r="F714" s="130"/>
      <c r="G714" s="130"/>
      <c r="H714" s="130"/>
      <c r="I714" s="130"/>
      <c r="J714" s="130"/>
      <c r="K714" s="130"/>
      <c r="L714" s="130"/>
      <c r="M714" s="130"/>
      <c r="N714" s="130"/>
      <c r="O714" s="130"/>
      <c r="P714" s="130"/>
      <c r="Q714" s="130"/>
      <c r="R714" s="130"/>
      <c r="S714" s="130"/>
    </row>
    <row r="715" spans="1:19" ht="15.75" customHeight="1">
      <c r="A715" s="130"/>
      <c r="B715" s="130"/>
      <c r="C715" s="130"/>
      <c r="D715" s="130"/>
      <c r="E715" s="130"/>
      <c r="F715" s="130"/>
      <c r="G715" s="130"/>
      <c r="H715" s="130"/>
      <c r="I715" s="130"/>
      <c r="J715" s="130"/>
      <c r="K715" s="130"/>
      <c r="L715" s="130"/>
      <c r="M715" s="130"/>
      <c r="N715" s="130"/>
      <c r="O715" s="130"/>
      <c r="P715" s="130"/>
      <c r="Q715" s="130"/>
      <c r="R715" s="130"/>
      <c r="S715" s="130"/>
    </row>
    <row r="716" spans="1:19" ht="15.75" customHeight="1">
      <c r="A716" s="130"/>
      <c r="B716" s="130"/>
      <c r="C716" s="130"/>
      <c r="D716" s="130"/>
      <c r="E716" s="130"/>
      <c r="F716" s="130"/>
      <c r="G716" s="130"/>
      <c r="H716" s="130"/>
      <c r="I716" s="130"/>
      <c r="J716" s="130"/>
      <c r="K716" s="130"/>
      <c r="L716" s="130"/>
      <c r="M716" s="130"/>
      <c r="N716" s="130"/>
      <c r="O716" s="130"/>
      <c r="P716" s="130"/>
      <c r="Q716" s="130"/>
      <c r="R716" s="130"/>
      <c r="S716" s="130"/>
    </row>
    <row r="717" spans="1:19" ht="15.75" customHeight="1">
      <c r="A717" s="130"/>
      <c r="B717" s="130"/>
      <c r="C717" s="130"/>
      <c r="D717" s="130"/>
      <c r="E717" s="130"/>
      <c r="F717" s="130"/>
      <c r="G717" s="130"/>
      <c r="H717" s="130"/>
      <c r="I717" s="130"/>
      <c r="J717" s="130"/>
      <c r="K717" s="130"/>
      <c r="L717" s="130"/>
      <c r="M717" s="130"/>
      <c r="N717" s="130"/>
      <c r="O717" s="130"/>
      <c r="P717" s="130"/>
      <c r="Q717" s="130"/>
      <c r="R717" s="130"/>
      <c r="S717" s="130"/>
    </row>
    <row r="718" spans="1:19" ht="15.75" customHeight="1">
      <c r="A718" s="130"/>
      <c r="B718" s="130"/>
      <c r="C718" s="130"/>
      <c r="D718" s="130"/>
      <c r="E718" s="130"/>
      <c r="F718" s="130"/>
      <c r="G718" s="130"/>
      <c r="H718" s="130"/>
      <c r="I718" s="130"/>
      <c r="J718" s="130"/>
      <c r="K718" s="130"/>
      <c r="L718" s="130"/>
      <c r="M718" s="130"/>
      <c r="N718" s="130"/>
      <c r="O718" s="130"/>
      <c r="P718" s="130"/>
      <c r="Q718" s="130"/>
      <c r="R718" s="130"/>
      <c r="S718" s="130"/>
    </row>
    <row r="719" spans="1:19" ht="15.75" customHeight="1">
      <c r="A719" s="130"/>
      <c r="B719" s="130"/>
      <c r="C719" s="130"/>
      <c r="D719" s="130"/>
      <c r="E719" s="130"/>
      <c r="F719" s="130"/>
      <c r="G719" s="130"/>
      <c r="H719" s="130"/>
      <c r="I719" s="130"/>
      <c r="J719" s="130"/>
      <c r="K719" s="130"/>
      <c r="L719" s="130"/>
      <c r="M719" s="130"/>
      <c r="N719" s="130"/>
      <c r="O719" s="130"/>
      <c r="P719" s="130"/>
      <c r="Q719" s="130"/>
      <c r="R719" s="130"/>
      <c r="S719" s="130"/>
    </row>
    <row r="720" spans="1:19" ht="15.75" customHeight="1">
      <c r="A720" s="130"/>
      <c r="B720" s="130"/>
      <c r="C720" s="130"/>
      <c r="D720" s="130"/>
      <c r="E720" s="130"/>
      <c r="F720" s="130"/>
      <c r="G720" s="130"/>
      <c r="H720" s="130"/>
      <c r="I720" s="130"/>
      <c r="J720" s="130"/>
      <c r="K720" s="130"/>
      <c r="L720" s="130"/>
      <c r="M720" s="130"/>
      <c r="N720" s="130"/>
      <c r="O720" s="130"/>
      <c r="P720" s="130"/>
      <c r="Q720" s="130"/>
      <c r="R720" s="130"/>
      <c r="S720" s="130"/>
    </row>
    <row r="721" spans="1:19" ht="15.75" customHeight="1">
      <c r="A721" s="130"/>
      <c r="B721" s="130"/>
      <c r="C721" s="130"/>
      <c r="D721" s="130"/>
      <c r="E721" s="130"/>
      <c r="F721" s="130"/>
      <c r="G721" s="130"/>
      <c r="H721" s="130"/>
      <c r="I721" s="130"/>
      <c r="J721" s="130"/>
      <c r="K721" s="130"/>
      <c r="L721" s="130"/>
      <c r="M721" s="130"/>
      <c r="N721" s="130"/>
      <c r="O721" s="130"/>
      <c r="P721" s="130"/>
      <c r="Q721" s="130"/>
      <c r="R721" s="130"/>
      <c r="S721" s="130"/>
    </row>
    <row r="722" spans="1:19" ht="15.75" customHeight="1">
      <c r="A722" s="130"/>
      <c r="B722" s="130"/>
      <c r="C722" s="130"/>
      <c r="D722" s="130"/>
      <c r="E722" s="130"/>
      <c r="F722" s="130"/>
      <c r="G722" s="130"/>
      <c r="H722" s="130"/>
      <c r="I722" s="130"/>
      <c r="J722" s="130"/>
      <c r="K722" s="130"/>
      <c r="L722" s="130"/>
      <c r="M722" s="130"/>
      <c r="N722" s="130"/>
      <c r="O722" s="130"/>
      <c r="P722" s="130"/>
      <c r="Q722" s="130"/>
      <c r="R722" s="130"/>
      <c r="S722" s="130"/>
    </row>
    <row r="723" spans="1:19" ht="15.75" customHeight="1">
      <c r="A723" s="130"/>
      <c r="B723" s="130"/>
      <c r="C723" s="130"/>
      <c r="D723" s="130"/>
      <c r="E723" s="130"/>
      <c r="F723" s="130"/>
      <c r="G723" s="130"/>
      <c r="H723" s="130"/>
      <c r="I723" s="130"/>
      <c r="J723" s="130"/>
      <c r="K723" s="130"/>
      <c r="L723" s="130"/>
      <c r="M723" s="130"/>
      <c r="N723" s="130"/>
      <c r="O723" s="130"/>
      <c r="P723" s="130"/>
      <c r="Q723" s="130"/>
      <c r="R723" s="130"/>
      <c r="S723" s="130"/>
    </row>
    <row r="724" spans="1:19" ht="15.75" customHeight="1">
      <c r="A724" s="130"/>
      <c r="B724" s="130"/>
      <c r="C724" s="130"/>
      <c r="D724" s="130"/>
      <c r="E724" s="130"/>
      <c r="F724" s="130"/>
      <c r="G724" s="130"/>
      <c r="H724" s="130"/>
      <c r="I724" s="130"/>
      <c r="J724" s="130"/>
      <c r="K724" s="130"/>
      <c r="L724" s="130"/>
      <c r="M724" s="130"/>
      <c r="N724" s="130"/>
      <c r="O724" s="130"/>
      <c r="P724" s="130"/>
      <c r="Q724" s="130"/>
      <c r="R724" s="130"/>
      <c r="S724" s="130"/>
    </row>
    <row r="725" spans="1:19" ht="15.75" customHeight="1">
      <c r="A725" s="130"/>
      <c r="B725" s="130"/>
      <c r="C725" s="130"/>
      <c r="D725" s="130"/>
      <c r="E725" s="130"/>
      <c r="F725" s="130"/>
      <c r="G725" s="130"/>
      <c r="H725" s="130"/>
      <c r="I725" s="130"/>
      <c r="J725" s="130"/>
      <c r="K725" s="130"/>
      <c r="L725" s="130"/>
      <c r="M725" s="130"/>
      <c r="N725" s="130"/>
      <c r="O725" s="130"/>
      <c r="P725" s="130"/>
      <c r="Q725" s="130"/>
      <c r="R725" s="130"/>
      <c r="S725" s="130"/>
    </row>
    <row r="726" spans="1:19" ht="15.75" customHeight="1">
      <c r="A726" s="130"/>
      <c r="B726" s="130"/>
      <c r="C726" s="130"/>
      <c r="D726" s="130"/>
      <c r="E726" s="130"/>
      <c r="F726" s="130"/>
      <c r="G726" s="130"/>
      <c r="H726" s="130"/>
      <c r="I726" s="130"/>
      <c r="J726" s="130"/>
      <c r="K726" s="130"/>
      <c r="L726" s="130"/>
      <c r="M726" s="130"/>
      <c r="N726" s="130"/>
      <c r="O726" s="130"/>
      <c r="P726" s="130"/>
      <c r="Q726" s="130"/>
      <c r="R726" s="130"/>
      <c r="S726" s="130"/>
    </row>
    <row r="727" spans="1:19" ht="15.75" customHeight="1">
      <c r="A727" s="130"/>
      <c r="B727" s="130"/>
      <c r="C727" s="130"/>
      <c r="D727" s="130"/>
      <c r="E727" s="130"/>
      <c r="F727" s="130"/>
      <c r="G727" s="130"/>
      <c r="H727" s="130"/>
      <c r="I727" s="130"/>
      <c r="J727" s="130"/>
      <c r="K727" s="130"/>
      <c r="L727" s="130"/>
      <c r="M727" s="130"/>
      <c r="N727" s="130"/>
      <c r="O727" s="130"/>
      <c r="P727" s="130"/>
      <c r="Q727" s="130"/>
      <c r="R727" s="130"/>
      <c r="S727" s="130"/>
    </row>
    <row r="728" spans="1:19" ht="15.75" customHeight="1">
      <c r="A728" s="130"/>
      <c r="B728" s="130"/>
      <c r="C728" s="130"/>
      <c r="D728" s="130"/>
      <c r="E728" s="130"/>
      <c r="F728" s="130"/>
      <c r="G728" s="130"/>
      <c r="H728" s="130"/>
      <c r="I728" s="130"/>
      <c r="J728" s="130"/>
      <c r="K728" s="130"/>
      <c r="L728" s="130"/>
      <c r="M728" s="130"/>
      <c r="N728" s="130"/>
      <c r="O728" s="130"/>
      <c r="P728" s="130"/>
      <c r="Q728" s="130"/>
      <c r="R728" s="130"/>
      <c r="S728" s="130"/>
    </row>
    <row r="729" spans="1:19" ht="15.75" customHeight="1">
      <c r="A729" s="130"/>
      <c r="B729" s="130"/>
      <c r="C729" s="130"/>
      <c r="D729" s="130"/>
      <c r="E729" s="130"/>
      <c r="F729" s="130"/>
      <c r="G729" s="130"/>
      <c r="H729" s="130"/>
      <c r="I729" s="130"/>
      <c r="J729" s="130"/>
      <c r="K729" s="130"/>
      <c r="L729" s="130"/>
      <c r="M729" s="130"/>
      <c r="N729" s="130"/>
      <c r="O729" s="130"/>
      <c r="P729" s="130"/>
      <c r="Q729" s="130"/>
      <c r="R729" s="130"/>
      <c r="S729" s="130"/>
    </row>
    <row r="730" spans="1:19" ht="15.75" customHeight="1">
      <c r="A730" s="130"/>
      <c r="B730" s="130"/>
      <c r="C730" s="130"/>
      <c r="D730" s="130"/>
      <c r="E730" s="130"/>
      <c r="F730" s="130"/>
      <c r="G730" s="130"/>
      <c r="H730" s="130"/>
      <c r="I730" s="130"/>
      <c r="J730" s="130"/>
      <c r="K730" s="130"/>
      <c r="L730" s="130"/>
      <c r="M730" s="130"/>
      <c r="N730" s="130"/>
      <c r="O730" s="130"/>
      <c r="P730" s="130"/>
      <c r="Q730" s="130"/>
      <c r="R730" s="130"/>
      <c r="S730" s="130"/>
    </row>
    <row r="731" spans="1:19" ht="15.75" customHeight="1">
      <c r="A731" s="130"/>
      <c r="B731" s="130"/>
      <c r="C731" s="130"/>
      <c r="D731" s="130"/>
      <c r="E731" s="130"/>
      <c r="F731" s="130"/>
      <c r="G731" s="130"/>
      <c r="H731" s="130"/>
      <c r="I731" s="130"/>
      <c r="J731" s="130"/>
      <c r="K731" s="130"/>
      <c r="L731" s="130"/>
      <c r="M731" s="130"/>
      <c r="N731" s="130"/>
      <c r="O731" s="130"/>
      <c r="P731" s="130"/>
      <c r="Q731" s="130"/>
      <c r="R731" s="130"/>
      <c r="S731" s="130"/>
    </row>
    <row r="732" spans="1:19" ht="15.75" customHeight="1">
      <c r="A732" s="130"/>
      <c r="B732" s="130"/>
      <c r="C732" s="130"/>
      <c r="D732" s="130"/>
      <c r="E732" s="130"/>
      <c r="F732" s="130"/>
      <c r="G732" s="130"/>
      <c r="H732" s="130"/>
      <c r="I732" s="130"/>
      <c r="J732" s="130"/>
      <c r="K732" s="130"/>
      <c r="L732" s="130"/>
      <c r="M732" s="130"/>
      <c r="N732" s="130"/>
      <c r="O732" s="130"/>
      <c r="P732" s="130"/>
      <c r="Q732" s="130"/>
      <c r="R732" s="130"/>
      <c r="S732" s="130"/>
    </row>
    <row r="733" spans="1:19" ht="15.75" customHeight="1">
      <c r="A733" s="130"/>
      <c r="B733" s="130"/>
      <c r="C733" s="130"/>
      <c r="D733" s="130"/>
      <c r="E733" s="130"/>
      <c r="F733" s="130"/>
      <c r="G733" s="130"/>
      <c r="H733" s="130"/>
      <c r="I733" s="130"/>
      <c r="J733" s="130"/>
      <c r="K733" s="130"/>
      <c r="L733" s="130"/>
      <c r="M733" s="130"/>
      <c r="N733" s="130"/>
      <c r="O733" s="130"/>
      <c r="P733" s="130"/>
      <c r="Q733" s="130"/>
      <c r="R733" s="130"/>
      <c r="S733" s="130"/>
    </row>
    <row r="734" spans="1:19" ht="15.75" customHeight="1">
      <c r="A734" s="130"/>
      <c r="B734" s="130"/>
      <c r="C734" s="130"/>
      <c r="D734" s="130"/>
      <c r="E734" s="130"/>
      <c r="F734" s="130"/>
      <c r="G734" s="130"/>
      <c r="H734" s="130"/>
      <c r="I734" s="130"/>
      <c r="J734" s="130"/>
      <c r="K734" s="130"/>
      <c r="L734" s="130"/>
      <c r="M734" s="130"/>
      <c r="N734" s="130"/>
      <c r="O734" s="130"/>
      <c r="P734" s="130"/>
      <c r="Q734" s="130"/>
      <c r="R734" s="130"/>
      <c r="S734" s="130"/>
    </row>
    <row r="735" spans="1:19" ht="15.75" customHeight="1">
      <c r="A735" s="130"/>
      <c r="B735" s="130"/>
      <c r="C735" s="130"/>
      <c r="D735" s="130"/>
      <c r="E735" s="130"/>
      <c r="F735" s="130"/>
      <c r="G735" s="130"/>
      <c r="H735" s="130"/>
      <c r="I735" s="130"/>
      <c r="J735" s="130"/>
      <c r="K735" s="130"/>
      <c r="L735" s="130"/>
      <c r="M735" s="130"/>
      <c r="N735" s="130"/>
      <c r="O735" s="130"/>
      <c r="P735" s="130"/>
      <c r="Q735" s="130"/>
      <c r="R735" s="130"/>
      <c r="S735" s="130"/>
    </row>
    <row r="736" spans="1:19" ht="15.75" customHeight="1">
      <c r="A736" s="130"/>
      <c r="B736" s="130"/>
      <c r="C736" s="130"/>
      <c r="D736" s="130"/>
      <c r="E736" s="130"/>
      <c r="F736" s="130"/>
      <c r="G736" s="130"/>
      <c r="H736" s="130"/>
      <c r="I736" s="130"/>
      <c r="J736" s="130"/>
      <c r="K736" s="130"/>
      <c r="L736" s="130"/>
      <c r="M736" s="130"/>
      <c r="N736" s="130"/>
      <c r="O736" s="130"/>
      <c r="P736" s="130"/>
      <c r="Q736" s="130"/>
      <c r="R736" s="130"/>
      <c r="S736" s="130"/>
    </row>
    <row r="737" spans="1:19" ht="15.75" customHeight="1">
      <c r="A737" s="130"/>
      <c r="B737" s="130"/>
      <c r="C737" s="130"/>
      <c r="D737" s="130"/>
      <c r="E737" s="130"/>
      <c r="F737" s="130"/>
      <c r="G737" s="130"/>
      <c r="H737" s="130"/>
      <c r="I737" s="130"/>
      <c r="J737" s="130"/>
      <c r="K737" s="130"/>
      <c r="L737" s="130"/>
      <c r="M737" s="130"/>
      <c r="N737" s="130"/>
      <c r="O737" s="130"/>
      <c r="P737" s="130"/>
      <c r="Q737" s="130"/>
      <c r="R737" s="130"/>
      <c r="S737" s="130"/>
    </row>
    <row r="738" spans="1:19" ht="15.75" customHeight="1">
      <c r="A738" s="130"/>
      <c r="B738" s="130"/>
      <c r="C738" s="130"/>
      <c r="D738" s="130"/>
      <c r="E738" s="130"/>
      <c r="F738" s="130"/>
      <c r="G738" s="130"/>
      <c r="H738" s="130"/>
      <c r="I738" s="130"/>
      <c r="J738" s="130"/>
      <c r="K738" s="130"/>
      <c r="L738" s="130"/>
      <c r="M738" s="130"/>
      <c r="N738" s="130"/>
      <c r="O738" s="130"/>
      <c r="P738" s="130"/>
      <c r="Q738" s="130"/>
      <c r="R738" s="130"/>
      <c r="S738" s="130"/>
    </row>
    <row r="739" spans="1:19" ht="15.75" customHeight="1">
      <c r="A739" s="130"/>
      <c r="B739" s="130"/>
      <c r="C739" s="130"/>
      <c r="D739" s="130"/>
      <c r="E739" s="130"/>
      <c r="F739" s="130"/>
      <c r="G739" s="130"/>
      <c r="H739" s="130"/>
      <c r="I739" s="130"/>
      <c r="J739" s="130"/>
      <c r="K739" s="130"/>
      <c r="L739" s="130"/>
      <c r="M739" s="130"/>
      <c r="N739" s="130"/>
      <c r="O739" s="130"/>
      <c r="P739" s="130"/>
      <c r="Q739" s="130"/>
      <c r="R739" s="130"/>
      <c r="S739" s="130"/>
    </row>
    <row r="740" spans="1:19" ht="15.75" customHeight="1">
      <c r="A740" s="130"/>
      <c r="B740" s="130"/>
      <c r="C740" s="130"/>
      <c r="D740" s="130"/>
      <c r="E740" s="130"/>
      <c r="F740" s="130"/>
      <c r="G740" s="130"/>
      <c r="H740" s="130"/>
      <c r="I740" s="130"/>
      <c r="J740" s="130"/>
      <c r="K740" s="130"/>
      <c r="L740" s="130"/>
      <c r="M740" s="130"/>
      <c r="N740" s="130"/>
      <c r="O740" s="130"/>
      <c r="P740" s="130"/>
      <c r="Q740" s="130"/>
      <c r="R740" s="130"/>
      <c r="S740" s="130"/>
    </row>
    <row r="741" spans="1:19" ht="15.75" customHeight="1">
      <c r="A741" s="130"/>
      <c r="B741" s="130"/>
      <c r="C741" s="130"/>
      <c r="D741" s="130"/>
      <c r="E741" s="130"/>
      <c r="F741" s="130"/>
      <c r="G741" s="130"/>
      <c r="H741" s="130"/>
      <c r="I741" s="130"/>
      <c r="J741" s="130"/>
      <c r="K741" s="130"/>
      <c r="L741" s="130"/>
      <c r="M741" s="130"/>
      <c r="N741" s="130"/>
      <c r="O741" s="130"/>
      <c r="P741" s="130"/>
      <c r="Q741" s="130"/>
      <c r="R741" s="130"/>
      <c r="S741" s="130"/>
    </row>
    <row r="742" spans="1:19" ht="15.75" customHeight="1">
      <c r="A742" s="130"/>
      <c r="B742" s="130"/>
      <c r="C742" s="130"/>
      <c r="D742" s="130"/>
      <c r="E742" s="130"/>
      <c r="F742" s="130"/>
      <c r="G742" s="130"/>
      <c r="H742" s="130"/>
      <c r="I742" s="130"/>
      <c r="J742" s="130"/>
      <c r="K742" s="130"/>
      <c r="L742" s="130"/>
      <c r="M742" s="130"/>
      <c r="N742" s="130"/>
      <c r="O742" s="130"/>
      <c r="P742" s="130"/>
      <c r="Q742" s="130"/>
      <c r="R742" s="130"/>
      <c r="S742" s="130"/>
    </row>
    <row r="743" spans="1:19" ht="15.75" customHeight="1">
      <c r="A743" s="130"/>
      <c r="B743" s="130"/>
      <c r="C743" s="130"/>
      <c r="D743" s="130"/>
      <c r="E743" s="130"/>
      <c r="F743" s="130"/>
      <c r="G743" s="130"/>
      <c r="H743" s="130"/>
      <c r="I743" s="130"/>
      <c r="J743" s="130"/>
      <c r="K743" s="130"/>
      <c r="L743" s="130"/>
      <c r="M743" s="130"/>
      <c r="N743" s="130"/>
      <c r="O743" s="130"/>
      <c r="P743" s="130"/>
      <c r="Q743" s="130"/>
      <c r="R743" s="130"/>
      <c r="S743" s="130"/>
    </row>
    <row r="744" spans="1:19" ht="15.75" customHeight="1">
      <c r="A744" s="130"/>
      <c r="B744" s="130"/>
      <c r="C744" s="130"/>
      <c r="D744" s="130"/>
      <c r="E744" s="130"/>
      <c r="F744" s="130"/>
      <c r="G744" s="130"/>
      <c r="H744" s="130"/>
      <c r="I744" s="130"/>
      <c r="J744" s="130"/>
      <c r="K744" s="130"/>
      <c r="L744" s="130"/>
      <c r="M744" s="130"/>
      <c r="N744" s="130"/>
      <c r="O744" s="130"/>
      <c r="P744" s="130"/>
      <c r="Q744" s="130"/>
      <c r="R744" s="130"/>
      <c r="S744" s="130"/>
    </row>
    <row r="745" spans="1:19" ht="15.75" customHeight="1">
      <c r="A745" s="130"/>
      <c r="B745" s="130"/>
      <c r="C745" s="130"/>
      <c r="D745" s="130"/>
      <c r="E745" s="130"/>
      <c r="F745" s="130"/>
      <c r="G745" s="130"/>
      <c r="H745" s="130"/>
      <c r="I745" s="130"/>
      <c r="J745" s="130"/>
      <c r="K745" s="130"/>
      <c r="L745" s="130"/>
      <c r="M745" s="130"/>
      <c r="N745" s="130"/>
      <c r="O745" s="130"/>
      <c r="P745" s="130"/>
      <c r="Q745" s="130"/>
      <c r="R745" s="130"/>
      <c r="S745" s="130"/>
    </row>
    <row r="746" spans="1:19" ht="15.75" customHeight="1">
      <c r="A746" s="130"/>
      <c r="B746" s="130"/>
      <c r="C746" s="130"/>
      <c r="D746" s="130"/>
      <c r="E746" s="130"/>
      <c r="F746" s="130"/>
      <c r="G746" s="130"/>
      <c r="H746" s="130"/>
      <c r="I746" s="130"/>
      <c r="J746" s="130"/>
      <c r="K746" s="130"/>
      <c r="L746" s="130"/>
      <c r="M746" s="130"/>
      <c r="N746" s="130"/>
      <c r="O746" s="130"/>
      <c r="P746" s="130"/>
      <c r="Q746" s="130"/>
      <c r="R746" s="130"/>
      <c r="S746" s="130"/>
    </row>
    <row r="747" spans="1:19" ht="15.75" customHeight="1">
      <c r="A747" s="130"/>
      <c r="B747" s="130"/>
      <c r="C747" s="130"/>
      <c r="D747" s="130"/>
      <c r="E747" s="130"/>
      <c r="F747" s="130"/>
      <c r="G747" s="130"/>
      <c r="H747" s="130"/>
      <c r="I747" s="130"/>
      <c r="J747" s="130"/>
      <c r="K747" s="130"/>
      <c r="L747" s="130"/>
      <c r="M747" s="130"/>
      <c r="N747" s="130"/>
      <c r="O747" s="130"/>
      <c r="P747" s="130"/>
      <c r="Q747" s="130"/>
      <c r="R747" s="130"/>
      <c r="S747" s="130"/>
    </row>
    <row r="748" spans="1:19" ht="15.75" customHeight="1">
      <c r="A748" s="130"/>
      <c r="B748" s="130"/>
      <c r="C748" s="130"/>
      <c r="D748" s="130"/>
      <c r="E748" s="130"/>
      <c r="F748" s="130"/>
      <c r="G748" s="130"/>
      <c r="H748" s="130"/>
      <c r="I748" s="130"/>
      <c r="J748" s="130"/>
      <c r="K748" s="130"/>
      <c r="L748" s="130"/>
      <c r="M748" s="130"/>
      <c r="N748" s="130"/>
      <c r="O748" s="130"/>
      <c r="P748" s="130"/>
      <c r="Q748" s="130"/>
      <c r="R748" s="130"/>
      <c r="S748" s="130"/>
    </row>
    <row r="749" spans="1:19" ht="15.75" customHeight="1">
      <c r="A749" s="130"/>
      <c r="B749" s="130"/>
      <c r="C749" s="130"/>
      <c r="D749" s="130"/>
      <c r="E749" s="130"/>
      <c r="F749" s="130"/>
      <c r="G749" s="130"/>
      <c r="H749" s="130"/>
      <c r="I749" s="130"/>
      <c r="J749" s="130"/>
      <c r="K749" s="130"/>
      <c r="L749" s="130"/>
      <c r="M749" s="130"/>
      <c r="N749" s="130"/>
      <c r="O749" s="130"/>
      <c r="P749" s="130"/>
      <c r="Q749" s="130"/>
      <c r="R749" s="130"/>
      <c r="S749" s="130"/>
    </row>
    <row r="750" spans="1:19" ht="15.75" customHeight="1">
      <c r="A750" s="130"/>
      <c r="B750" s="130"/>
      <c r="C750" s="130"/>
      <c r="D750" s="130"/>
      <c r="E750" s="130"/>
      <c r="F750" s="130"/>
      <c r="G750" s="130"/>
      <c r="H750" s="130"/>
      <c r="I750" s="130"/>
      <c r="J750" s="130"/>
      <c r="K750" s="130"/>
      <c r="L750" s="130"/>
      <c r="M750" s="130"/>
      <c r="N750" s="130"/>
      <c r="O750" s="130"/>
      <c r="P750" s="130"/>
      <c r="Q750" s="130"/>
      <c r="R750" s="130"/>
      <c r="S750" s="130"/>
    </row>
    <row r="751" spans="1:19" ht="15.75" customHeight="1">
      <c r="A751" s="130"/>
      <c r="B751" s="130"/>
      <c r="C751" s="130"/>
      <c r="D751" s="130"/>
      <c r="E751" s="130"/>
      <c r="F751" s="130"/>
      <c r="G751" s="130"/>
      <c r="H751" s="130"/>
      <c r="I751" s="130"/>
      <c r="J751" s="130"/>
      <c r="K751" s="130"/>
      <c r="L751" s="130"/>
      <c r="M751" s="130"/>
      <c r="N751" s="130"/>
      <c r="O751" s="130"/>
      <c r="P751" s="130"/>
      <c r="Q751" s="130"/>
      <c r="R751" s="130"/>
      <c r="S751" s="130"/>
    </row>
    <row r="752" spans="1:19" ht="15.75" customHeight="1">
      <c r="A752" s="130"/>
      <c r="B752" s="130"/>
      <c r="C752" s="130"/>
      <c r="D752" s="130"/>
      <c r="E752" s="130"/>
      <c r="F752" s="130"/>
      <c r="G752" s="130"/>
      <c r="H752" s="130"/>
      <c r="I752" s="130"/>
      <c r="J752" s="130"/>
      <c r="K752" s="130"/>
      <c r="L752" s="130"/>
      <c r="M752" s="130"/>
      <c r="N752" s="130"/>
      <c r="O752" s="130"/>
      <c r="P752" s="130"/>
      <c r="Q752" s="130"/>
      <c r="R752" s="130"/>
      <c r="S752" s="130"/>
    </row>
    <row r="753" spans="1:19" ht="15.75" customHeight="1">
      <c r="A753" s="130"/>
      <c r="B753" s="130"/>
      <c r="C753" s="130"/>
      <c r="D753" s="130"/>
      <c r="E753" s="130"/>
      <c r="F753" s="130"/>
      <c r="G753" s="130"/>
      <c r="H753" s="130"/>
      <c r="I753" s="130"/>
      <c r="J753" s="130"/>
      <c r="K753" s="130"/>
      <c r="L753" s="130"/>
      <c r="M753" s="130"/>
      <c r="N753" s="130"/>
      <c r="O753" s="130"/>
      <c r="P753" s="130"/>
      <c r="Q753" s="130"/>
      <c r="R753" s="130"/>
      <c r="S753" s="130"/>
    </row>
    <row r="754" spans="1:19" ht="15.75" customHeight="1">
      <c r="A754" s="130"/>
      <c r="B754" s="130"/>
      <c r="C754" s="130"/>
      <c r="D754" s="130"/>
      <c r="E754" s="130"/>
      <c r="F754" s="130"/>
      <c r="G754" s="130"/>
      <c r="H754" s="130"/>
      <c r="I754" s="130"/>
      <c r="J754" s="130"/>
      <c r="K754" s="130"/>
      <c r="L754" s="130"/>
      <c r="M754" s="130"/>
      <c r="N754" s="130"/>
      <c r="O754" s="130"/>
      <c r="P754" s="130"/>
      <c r="Q754" s="130"/>
      <c r="R754" s="130"/>
      <c r="S754" s="130"/>
    </row>
    <row r="755" spans="1:19" ht="15.75" customHeight="1">
      <c r="A755" s="130"/>
      <c r="B755" s="130"/>
      <c r="C755" s="130"/>
      <c r="D755" s="130"/>
      <c r="E755" s="130"/>
      <c r="F755" s="130"/>
      <c r="G755" s="130"/>
      <c r="H755" s="130"/>
      <c r="I755" s="130"/>
      <c r="J755" s="130"/>
      <c r="K755" s="130"/>
      <c r="L755" s="130"/>
      <c r="M755" s="130"/>
      <c r="N755" s="130"/>
      <c r="O755" s="130"/>
      <c r="P755" s="130"/>
      <c r="Q755" s="130"/>
      <c r="R755" s="130"/>
      <c r="S755" s="130"/>
    </row>
    <row r="756" spans="1:19" ht="15.75" customHeight="1">
      <c r="A756" s="130"/>
      <c r="B756" s="130"/>
      <c r="C756" s="130"/>
      <c r="D756" s="130"/>
      <c r="E756" s="130"/>
      <c r="F756" s="130"/>
      <c r="G756" s="130"/>
      <c r="H756" s="130"/>
      <c r="I756" s="130"/>
      <c r="J756" s="130"/>
      <c r="K756" s="130"/>
      <c r="L756" s="130"/>
      <c r="M756" s="130"/>
      <c r="N756" s="130"/>
      <c r="O756" s="130"/>
      <c r="P756" s="130"/>
      <c r="Q756" s="130"/>
      <c r="R756" s="130"/>
      <c r="S756" s="130"/>
    </row>
    <row r="757" spans="1:19" ht="15.75" customHeight="1">
      <c r="A757" s="130"/>
      <c r="B757" s="130"/>
      <c r="C757" s="130"/>
      <c r="D757" s="130"/>
      <c r="E757" s="130"/>
      <c r="F757" s="130"/>
      <c r="G757" s="130"/>
      <c r="H757" s="130"/>
      <c r="I757" s="130"/>
      <c r="J757" s="130"/>
      <c r="K757" s="130"/>
      <c r="L757" s="130"/>
      <c r="M757" s="130"/>
      <c r="N757" s="130"/>
      <c r="O757" s="130"/>
      <c r="P757" s="130"/>
      <c r="Q757" s="130"/>
      <c r="R757" s="130"/>
      <c r="S757" s="130"/>
    </row>
    <row r="758" spans="1:19" ht="15.75" customHeight="1">
      <c r="A758" s="130"/>
      <c r="B758" s="130"/>
      <c r="C758" s="130"/>
      <c r="D758" s="130"/>
      <c r="E758" s="130"/>
      <c r="F758" s="130"/>
      <c r="G758" s="130"/>
      <c r="H758" s="130"/>
      <c r="I758" s="130"/>
      <c r="J758" s="130"/>
      <c r="K758" s="130"/>
      <c r="L758" s="130"/>
      <c r="M758" s="130"/>
      <c r="N758" s="130"/>
      <c r="O758" s="130"/>
      <c r="P758" s="130"/>
      <c r="Q758" s="130"/>
      <c r="R758" s="130"/>
      <c r="S758" s="130"/>
    </row>
    <row r="759" spans="1:19" ht="15.75" customHeight="1">
      <c r="A759" s="130"/>
      <c r="B759" s="130"/>
      <c r="C759" s="130"/>
      <c r="D759" s="130"/>
      <c r="E759" s="130"/>
      <c r="F759" s="130"/>
      <c r="G759" s="130"/>
      <c r="H759" s="130"/>
      <c r="I759" s="130"/>
      <c r="J759" s="130"/>
      <c r="K759" s="130"/>
      <c r="L759" s="130"/>
      <c r="M759" s="130"/>
      <c r="N759" s="130"/>
      <c r="O759" s="130"/>
      <c r="P759" s="130"/>
      <c r="Q759" s="130"/>
      <c r="R759" s="130"/>
      <c r="S759" s="130"/>
    </row>
    <row r="760" spans="1:19" ht="15.75" customHeight="1">
      <c r="A760" s="130"/>
      <c r="B760" s="130"/>
      <c r="C760" s="130"/>
      <c r="D760" s="130"/>
      <c r="E760" s="130"/>
      <c r="F760" s="130"/>
      <c r="G760" s="130"/>
      <c r="H760" s="130"/>
      <c r="I760" s="130"/>
      <c r="J760" s="130"/>
      <c r="K760" s="130"/>
      <c r="L760" s="130"/>
      <c r="M760" s="130"/>
      <c r="N760" s="130"/>
      <c r="O760" s="130"/>
      <c r="P760" s="130"/>
      <c r="Q760" s="130"/>
      <c r="R760" s="130"/>
      <c r="S760" s="130"/>
    </row>
    <row r="761" spans="1:19" ht="15.75" customHeight="1">
      <c r="A761" s="130"/>
      <c r="B761" s="130"/>
      <c r="C761" s="130"/>
      <c r="D761" s="130"/>
      <c r="E761" s="130"/>
      <c r="F761" s="130"/>
      <c r="G761" s="130"/>
      <c r="H761" s="130"/>
      <c r="I761" s="130"/>
      <c r="J761" s="130"/>
      <c r="K761" s="130"/>
      <c r="L761" s="130"/>
      <c r="M761" s="130"/>
      <c r="N761" s="130"/>
      <c r="O761" s="130"/>
      <c r="P761" s="130"/>
      <c r="Q761" s="130"/>
      <c r="R761" s="130"/>
      <c r="S761" s="130"/>
    </row>
    <row r="762" spans="1:19" ht="15.75" customHeight="1">
      <c r="A762" s="130"/>
      <c r="B762" s="130"/>
      <c r="C762" s="130"/>
      <c r="D762" s="130"/>
      <c r="E762" s="130"/>
      <c r="F762" s="130"/>
      <c r="G762" s="130"/>
      <c r="H762" s="130"/>
      <c r="I762" s="130"/>
      <c r="J762" s="130"/>
      <c r="K762" s="130"/>
      <c r="L762" s="130"/>
      <c r="M762" s="130"/>
      <c r="N762" s="130"/>
      <c r="O762" s="130"/>
      <c r="P762" s="130"/>
      <c r="Q762" s="130"/>
      <c r="R762" s="130"/>
      <c r="S762" s="130"/>
    </row>
    <row r="763" spans="1:19" ht="15.75" customHeight="1">
      <c r="A763" s="130"/>
      <c r="B763" s="130"/>
      <c r="C763" s="130"/>
      <c r="D763" s="130"/>
      <c r="E763" s="130"/>
      <c r="F763" s="130"/>
      <c r="G763" s="130"/>
      <c r="H763" s="130"/>
      <c r="I763" s="130"/>
      <c r="J763" s="130"/>
      <c r="K763" s="130"/>
      <c r="L763" s="130"/>
      <c r="M763" s="130"/>
      <c r="N763" s="130"/>
      <c r="O763" s="130"/>
      <c r="P763" s="130"/>
      <c r="Q763" s="130"/>
      <c r="R763" s="130"/>
      <c r="S763" s="130"/>
    </row>
    <row r="764" spans="1:19" ht="15.75" customHeight="1">
      <c r="A764" s="130"/>
      <c r="B764" s="130"/>
      <c r="C764" s="130"/>
      <c r="D764" s="130"/>
      <c r="E764" s="130"/>
      <c r="F764" s="130"/>
      <c r="G764" s="130"/>
      <c r="H764" s="130"/>
      <c r="I764" s="130"/>
      <c r="J764" s="130"/>
      <c r="K764" s="130"/>
      <c r="L764" s="130"/>
      <c r="M764" s="130"/>
      <c r="N764" s="130"/>
      <c r="O764" s="130"/>
      <c r="P764" s="130"/>
      <c r="Q764" s="130"/>
      <c r="R764" s="130"/>
      <c r="S764" s="130"/>
    </row>
    <row r="765" spans="1:19" ht="15.75" customHeight="1">
      <c r="A765" s="130"/>
      <c r="B765" s="130"/>
      <c r="C765" s="130"/>
      <c r="D765" s="130"/>
      <c r="E765" s="130"/>
      <c r="F765" s="130"/>
      <c r="G765" s="130"/>
      <c r="H765" s="130"/>
      <c r="I765" s="130"/>
      <c r="J765" s="130"/>
      <c r="K765" s="130"/>
      <c r="L765" s="130"/>
      <c r="M765" s="130"/>
      <c r="N765" s="130"/>
      <c r="O765" s="130"/>
      <c r="P765" s="130"/>
      <c r="Q765" s="130"/>
      <c r="R765" s="130"/>
      <c r="S765" s="130"/>
    </row>
    <row r="766" spans="1:19" ht="15.75" customHeight="1">
      <c r="A766" s="130"/>
      <c r="B766" s="130"/>
      <c r="C766" s="130"/>
      <c r="D766" s="130"/>
      <c r="E766" s="130"/>
      <c r="F766" s="130"/>
      <c r="G766" s="130"/>
      <c r="H766" s="130"/>
      <c r="I766" s="130"/>
      <c r="J766" s="130"/>
      <c r="K766" s="130"/>
      <c r="L766" s="130"/>
      <c r="M766" s="130"/>
      <c r="N766" s="130"/>
      <c r="O766" s="130"/>
      <c r="P766" s="130"/>
      <c r="Q766" s="130"/>
      <c r="R766" s="130"/>
      <c r="S766" s="130"/>
    </row>
    <row r="767" spans="1:19" ht="15.75" customHeight="1">
      <c r="A767" s="130"/>
      <c r="B767" s="130"/>
      <c r="C767" s="130"/>
      <c r="D767" s="130"/>
      <c r="E767" s="130"/>
      <c r="F767" s="130"/>
      <c r="G767" s="130"/>
      <c r="H767" s="130"/>
      <c r="I767" s="130"/>
      <c r="J767" s="130"/>
      <c r="K767" s="130"/>
      <c r="L767" s="130"/>
      <c r="M767" s="130"/>
      <c r="N767" s="130"/>
      <c r="O767" s="130"/>
      <c r="P767" s="130"/>
      <c r="Q767" s="130"/>
      <c r="R767" s="130"/>
      <c r="S767" s="130"/>
    </row>
    <row r="768" spans="1:19" ht="15.75" customHeight="1">
      <c r="A768" s="130"/>
      <c r="B768" s="130"/>
      <c r="C768" s="130"/>
      <c r="D768" s="130"/>
      <c r="E768" s="130"/>
      <c r="F768" s="130"/>
      <c r="G768" s="130"/>
      <c r="H768" s="130"/>
      <c r="I768" s="130"/>
      <c r="J768" s="130"/>
      <c r="K768" s="130"/>
      <c r="L768" s="130"/>
      <c r="M768" s="130"/>
      <c r="N768" s="130"/>
      <c r="O768" s="130"/>
      <c r="P768" s="130"/>
      <c r="Q768" s="130"/>
      <c r="R768" s="130"/>
      <c r="S768" s="130"/>
    </row>
    <row r="769" spans="1:19" ht="15.75" customHeight="1">
      <c r="A769" s="130"/>
      <c r="B769" s="130"/>
      <c r="C769" s="130"/>
      <c r="D769" s="130"/>
      <c r="E769" s="130"/>
      <c r="F769" s="130"/>
      <c r="G769" s="130"/>
      <c r="H769" s="130"/>
      <c r="I769" s="130"/>
      <c r="J769" s="130"/>
      <c r="K769" s="130"/>
      <c r="L769" s="130"/>
      <c r="M769" s="130"/>
      <c r="N769" s="130"/>
      <c r="O769" s="130"/>
      <c r="P769" s="130"/>
      <c r="Q769" s="130"/>
      <c r="R769" s="130"/>
      <c r="S769" s="130"/>
    </row>
    <row r="770" spans="1:19" ht="15.75" customHeight="1">
      <c r="A770" s="130"/>
      <c r="B770" s="130"/>
      <c r="C770" s="130"/>
      <c r="D770" s="130"/>
      <c r="E770" s="130"/>
      <c r="F770" s="130"/>
      <c r="G770" s="130"/>
      <c r="H770" s="130"/>
      <c r="I770" s="130"/>
      <c r="J770" s="130"/>
      <c r="K770" s="130"/>
      <c r="L770" s="130"/>
      <c r="M770" s="130"/>
      <c r="N770" s="130"/>
      <c r="O770" s="130"/>
      <c r="P770" s="130"/>
      <c r="Q770" s="130"/>
      <c r="R770" s="130"/>
      <c r="S770" s="130"/>
    </row>
    <row r="771" spans="1:19" ht="15.75" customHeight="1">
      <c r="A771" s="130"/>
      <c r="B771" s="130"/>
      <c r="C771" s="130"/>
      <c r="D771" s="130"/>
      <c r="E771" s="130"/>
      <c r="F771" s="130"/>
      <c r="G771" s="130"/>
      <c r="H771" s="130"/>
      <c r="I771" s="130"/>
      <c r="J771" s="130"/>
      <c r="K771" s="130"/>
      <c r="L771" s="130"/>
      <c r="M771" s="130"/>
      <c r="N771" s="130"/>
      <c r="O771" s="130"/>
      <c r="P771" s="130"/>
      <c r="Q771" s="130"/>
      <c r="R771" s="130"/>
      <c r="S771" s="130"/>
    </row>
    <row r="772" spans="1:19" ht="15.75" customHeight="1">
      <c r="A772" s="130"/>
      <c r="B772" s="130"/>
      <c r="C772" s="130"/>
      <c r="D772" s="130"/>
      <c r="E772" s="130"/>
      <c r="F772" s="130"/>
      <c r="G772" s="130"/>
      <c r="H772" s="130"/>
      <c r="I772" s="130"/>
      <c r="J772" s="130"/>
      <c r="K772" s="130"/>
      <c r="L772" s="130"/>
      <c r="M772" s="130"/>
      <c r="N772" s="130"/>
      <c r="O772" s="130"/>
      <c r="P772" s="130"/>
      <c r="Q772" s="130"/>
      <c r="R772" s="130"/>
      <c r="S772" s="130"/>
    </row>
    <row r="773" spans="1:19" ht="15.75" customHeight="1">
      <c r="A773" s="130"/>
      <c r="B773" s="130"/>
      <c r="C773" s="130"/>
      <c r="D773" s="130"/>
      <c r="E773" s="130"/>
      <c r="F773" s="130"/>
      <c r="G773" s="130"/>
      <c r="H773" s="130"/>
      <c r="I773" s="130"/>
      <c r="J773" s="130"/>
      <c r="K773" s="130"/>
      <c r="L773" s="130"/>
      <c r="M773" s="130"/>
      <c r="N773" s="130"/>
      <c r="O773" s="130"/>
      <c r="P773" s="130"/>
      <c r="Q773" s="130"/>
      <c r="R773" s="130"/>
      <c r="S773" s="130"/>
    </row>
    <row r="774" spans="1:19" ht="15.75" customHeight="1">
      <c r="A774" s="130"/>
      <c r="B774" s="130"/>
      <c r="C774" s="130"/>
      <c r="D774" s="130"/>
      <c r="E774" s="130"/>
      <c r="F774" s="130"/>
      <c r="G774" s="130"/>
      <c r="H774" s="130"/>
      <c r="I774" s="130"/>
      <c r="J774" s="130"/>
      <c r="K774" s="130"/>
      <c r="L774" s="130"/>
      <c r="M774" s="130"/>
      <c r="N774" s="130"/>
      <c r="O774" s="130"/>
      <c r="P774" s="130"/>
      <c r="Q774" s="130"/>
      <c r="R774" s="130"/>
      <c r="S774" s="130"/>
    </row>
    <row r="775" spans="1:19" ht="15.75" customHeight="1">
      <c r="A775" s="130"/>
      <c r="B775" s="130"/>
      <c r="C775" s="130"/>
      <c r="D775" s="130"/>
      <c r="E775" s="130"/>
      <c r="F775" s="130"/>
      <c r="G775" s="130"/>
      <c r="H775" s="130"/>
      <c r="I775" s="130"/>
      <c r="J775" s="130"/>
      <c r="K775" s="130"/>
      <c r="L775" s="130"/>
      <c r="M775" s="130"/>
      <c r="N775" s="130"/>
      <c r="O775" s="130"/>
      <c r="P775" s="130"/>
      <c r="Q775" s="130"/>
      <c r="R775" s="130"/>
      <c r="S775" s="130"/>
    </row>
    <row r="776" spans="1:19" ht="15.75" customHeight="1">
      <c r="A776" s="130"/>
      <c r="B776" s="130"/>
      <c r="C776" s="130"/>
      <c r="D776" s="130"/>
      <c r="E776" s="130"/>
      <c r="F776" s="130"/>
      <c r="G776" s="130"/>
      <c r="H776" s="130"/>
      <c r="I776" s="130"/>
      <c r="J776" s="130"/>
      <c r="K776" s="130"/>
      <c r="L776" s="130"/>
      <c r="M776" s="130"/>
      <c r="N776" s="130"/>
      <c r="O776" s="130"/>
      <c r="P776" s="130"/>
      <c r="Q776" s="130"/>
      <c r="R776" s="130"/>
      <c r="S776" s="130"/>
    </row>
    <row r="777" spans="1:19" ht="15.75" customHeight="1">
      <c r="A777" s="130"/>
      <c r="B777" s="130"/>
      <c r="C777" s="130"/>
      <c r="D777" s="130"/>
      <c r="E777" s="130"/>
      <c r="F777" s="130"/>
      <c r="G777" s="130"/>
      <c r="H777" s="130"/>
      <c r="I777" s="130"/>
      <c r="J777" s="130"/>
      <c r="K777" s="130"/>
      <c r="L777" s="130"/>
      <c r="M777" s="130"/>
      <c r="N777" s="130"/>
      <c r="O777" s="130"/>
      <c r="P777" s="130"/>
      <c r="Q777" s="130"/>
      <c r="R777" s="130"/>
      <c r="S777" s="130"/>
    </row>
    <row r="778" spans="1:19" ht="15.75" customHeight="1">
      <c r="A778" s="130"/>
      <c r="B778" s="130"/>
      <c r="C778" s="130"/>
      <c r="D778" s="130"/>
      <c r="E778" s="130"/>
      <c r="F778" s="130"/>
      <c r="G778" s="130"/>
      <c r="H778" s="130"/>
      <c r="I778" s="130"/>
      <c r="J778" s="130"/>
      <c r="K778" s="130"/>
      <c r="L778" s="130"/>
      <c r="M778" s="130"/>
      <c r="N778" s="130"/>
      <c r="O778" s="130"/>
      <c r="P778" s="130"/>
      <c r="Q778" s="130"/>
      <c r="R778" s="130"/>
      <c r="S778" s="130"/>
    </row>
    <row r="779" spans="1:19" ht="15.75" customHeight="1">
      <c r="A779" s="130"/>
      <c r="B779" s="130"/>
      <c r="C779" s="130"/>
      <c r="D779" s="130"/>
      <c r="E779" s="130"/>
      <c r="F779" s="130"/>
      <c r="G779" s="130"/>
      <c r="H779" s="130"/>
      <c r="I779" s="130"/>
      <c r="J779" s="130"/>
      <c r="K779" s="130"/>
      <c r="L779" s="130"/>
      <c r="M779" s="130"/>
      <c r="N779" s="130"/>
      <c r="O779" s="130"/>
      <c r="P779" s="130"/>
      <c r="Q779" s="130"/>
      <c r="R779" s="130"/>
      <c r="S779" s="130"/>
    </row>
    <row r="780" spans="1:19" ht="15.75" customHeight="1">
      <c r="A780" s="130"/>
      <c r="B780" s="130"/>
      <c r="C780" s="130"/>
      <c r="D780" s="130"/>
      <c r="E780" s="130"/>
      <c r="F780" s="130"/>
      <c r="G780" s="130"/>
      <c r="H780" s="130"/>
      <c r="I780" s="130"/>
      <c r="J780" s="130"/>
      <c r="K780" s="130"/>
      <c r="L780" s="130"/>
      <c r="M780" s="130"/>
      <c r="N780" s="130"/>
      <c r="O780" s="130"/>
      <c r="P780" s="130"/>
      <c r="Q780" s="130"/>
      <c r="R780" s="130"/>
      <c r="S780" s="130"/>
    </row>
    <row r="781" spans="1:19" ht="15.75" customHeight="1">
      <c r="A781" s="130"/>
      <c r="B781" s="130"/>
      <c r="C781" s="130"/>
      <c r="D781" s="130"/>
      <c r="E781" s="130"/>
      <c r="F781" s="130"/>
      <c r="G781" s="130"/>
      <c r="H781" s="130"/>
      <c r="I781" s="130"/>
      <c r="J781" s="130"/>
      <c r="K781" s="130"/>
      <c r="L781" s="130"/>
      <c r="M781" s="130"/>
      <c r="N781" s="130"/>
      <c r="O781" s="130"/>
      <c r="P781" s="130"/>
      <c r="Q781" s="130"/>
      <c r="R781" s="130"/>
      <c r="S781" s="130"/>
    </row>
    <row r="782" spans="1:19" ht="15.75" customHeight="1">
      <c r="A782" s="130"/>
      <c r="B782" s="130"/>
      <c r="C782" s="130"/>
      <c r="D782" s="130"/>
      <c r="E782" s="130"/>
      <c r="F782" s="130"/>
      <c r="G782" s="130"/>
      <c r="H782" s="130"/>
      <c r="I782" s="130"/>
      <c r="J782" s="130"/>
      <c r="K782" s="130"/>
      <c r="L782" s="130"/>
      <c r="M782" s="130"/>
      <c r="N782" s="130"/>
      <c r="O782" s="130"/>
      <c r="P782" s="130"/>
      <c r="Q782" s="130"/>
      <c r="R782" s="130"/>
      <c r="S782" s="130"/>
    </row>
    <row r="783" spans="1:19" ht="15.75" customHeight="1">
      <c r="A783" s="130"/>
      <c r="B783" s="130"/>
      <c r="C783" s="130"/>
      <c r="D783" s="130"/>
      <c r="E783" s="130"/>
      <c r="F783" s="130"/>
      <c r="G783" s="130"/>
      <c r="H783" s="130"/>
      <c r="I783" s="130"/>
      <c r="J783" s="130"/>
      <c r="K783" s="130"/>
      <c r="L783" s="130"/>
      <c r="M783" s="130"/>
      <c r="N783" s="130"/>
      <c r="O783" s="130"/>
      <c r="P783" s="130"/>
      <c r="Q783" s="130"/>
      <c r="R783" s="130"/>
      <c r="S783" s="130"/>
    </row>
    <row r="784" spans="1:19" ht="15.75" customHeight="1">
      <c r="A784" s="130"/>
      <c r="B784" s="130"/>
      <c r="C784" s="130"/>
      <c r="D784" s="130"/>
      <c r="E784" s="130"/>
      <c r="F784" s="130"/>
      <c r="G784" s="130"/>
      <c r="H784" s="130"/>
      <c r="I784" s="130"/>
      <c r="J784" s="130"/>
      <c r="K784" s="130"/>
      <c r="L784" s="130"/>
      <c r="M784" s="130"/>
      <c r="N784" s="130"/>
      <c r="O784" s="130"/>
      <c r="P784" s="130"/>
      <c r="Q784" s="130"/>
      <c r="R784" s="130"/>
      <c r="S784" s="130"/>
    </row>
    <row r="785" spans="1:19" ht="15.75" customHeight="1">
      <c r="A785" s="130"/>
      <c r="B785" s="130"/>
      <c r="C785" s="130"/>
      <c r="D785" s="130"/>
      <c r="E785" s="130"/>
      <c r="F785" s="130"/>
      <c r="G785" s="130"/>
      <c r="H785" s="130"/>
      <c r="I785" s="130"/>
      <c r="J785" s="130"/>
      <c r="K785" s="130"/>
      <c r="L785" s="130"/>
      <c r="M785" s="130"/>
      <c r="N785" s="130"/>
      <c r="O785" s="130"/>
      <c r="P785" s="130"/>
      <c r="Q785" s="130"/>
      <c r="R785" s="130"/>
      <c r="S785" s="130"/>
    </row>
    <row r="786" spans="1:19" ht="15.75" customHeight="1">
      <c r="A786" s="130"/>
      <c r="B786" s="130"/>
      <c r="C786" s="130"/>
      <c r="D786" s="130"/>
      <c r="E786" s="130"/>
      <c r="F786" s="130"/>
      <c r="G786" s="130"/>
      <c r="H786" s="130"/>
      <c r="I786" s="130"/>
      <c r="J786" s="130"/>
      <c r="K786" s="130"/>
      <c r="L786" s="130"/>
      <c r="M786" s="130"/>
      <c r="N786" s="130"/>
      <c r="O786" s="130"/>
      <c r="P786" s="130"/>
      <c r="Q786" s="130"/>
      <c r="R786" s="130"/>
      <c r="S786" s="130"/>
    </row>
    <row r="787" spans="1:19" ht="15.75" customHeight="1">
      <c r="A787" s="130"/>
      <c r="B787" s="130"/>
      <c r="C787" s="130"/>
      <c r="D787" s="130"/>
      <c r="E787" s="130"/>
      <c r="F787" s="130"/>
      <c r="G787" s="130"/>
      <c r="H787" s="130"/>
      <c r="I787" s="130"/>
      <c r="J787" s="130"/>
      <c r="K787" s="130"/>
      <c r="L787" s="130"/>
      <c r="M787" s="130"/>
      <c r="N787" s="130"/>
      <c r="O787" s="130"/>
      <c r="P787" s="130"/>
      <c r="Q787" s="130"/>
      <c r="R787" s="130"/>
      <c r="S787" s="130"/>
    </row>
    <row r="788" spans="1:19" ht="15.75" customHeight="1">
      <c r="A788" s="130"/>
      <c r="B788" s="130"/>
      <c r="C788" s="130"/>
      <c r="D788" s="130"/>
      <c r="E788" s="130"/>
      <c r="F788" s="130"/>
      <c r="G788" s="130"/>
      <c r="H788" s="130"/>
      <c r="I788" s="130"/>
      <c r="J788" s="130"/>
      <c r="K788" s="130"/>
      <c r="L788" s="130"/>
      <c r="M788" s="130"/>
      <c r="N788" s="130"/>
      <c r="O788" s="130"/>
      <c r="P788" s="130"/>
      <c r="Q788" s="130"/>
      <c r="R788" s="130"/>
      <c r="S788" s="130"/>
    </row>
    <row r="789" spans="1:19" ht="15.75" customHeight="1">
      <c r="A789" s="130"/>
      <c r="B789" s="130"/>
      <c r="C789" s="130"/>
      <c r="D789" s="130"/>
      <c r="E789" s="130"/>
      <c r="F789" s="130"/>
      <c r="G789" s="130"/>
      <c r="H789" s="130"/>
      <c r="I789" s="130"/>
      <c r="J789" s="130"/>
      <c r="K789" s="130"/>
      <c r="L789" s="130"/>
      <c r="M789" s="130"/>
      <c r="N789" s="130"/>
      <c r="O789" s="130"/>
      <c r="P789" s="130"/>
      <c r="Q789" s="130"/>
      <c r="R789" s="130"/>
      <c r="S789" s="130"/>
    </row>
    <row r="790" spans="1:19" ht="15.75" customHeight="1">
      <c r="A790" s="130"/>
      <c r="B790" s="130"/>
      <c r="C790" s="130"/>
      <c r="D790" s="130"/>
      <c r="E790" s="130"/>
      <c r="F790" s="130"/>
      <c r="G790" s="130"/>
      <c r="H790" s="130"/>
      <c r="I790" s="130"/>
      <c r="J790" s="130"/>
      <c r="K790" s="130"/>
      <c r="L790" s="130"/>
      <c r="M790" s="130"/>
      <c r="N790" s="130"/>
      <c r="O790" s="130"/>
      <c r="P790" s="130"/>
      <c r="Q790" s="130"/>
      <c r="R790" s="130"/>
      <c r="S790" s="130"/>
    </row>
    <row r="791" spans="1:19" ht="15.75" customHeight="1">
      <c r="A791" s="130"/>
      <c r="B791" s="130"/>
      <c r="C791" s="130"/>
      <c r="D791" s="130"/>
      <c r="E791" s="130"/>
      <c r="F791" s="130"/>
      <c r="G791" s="130"/>
      <c r="H791" s="130"/>
      <c r="I791" s="130"/>
      <c r="J791" s="130"/>
      <c r="K791" s="130"/>
      <c r="L791" s="130"/>
      <c r="M791" s="130"/>
      <c r="N791" s="130"/>
      <c r="O791" s="130"/>
      <c r="P791" s="130"/>
      <c r="Q791" s="130"/>
      <c r="R791" s="130"/>
      <c r="S791" s="130"/>
    </row>
    <row r="792" spans="1:19" ht="15.75" customHeight="1">
      <c r="A792" s="130"/>
      <c r="B792" s="130"/>
      <c r="C792" s="130"/>
      <c r="D792" s="130"/>
      <c r="E792" s="130"/>
      <c r="F792" s="130"/>
      <c r="G792" s="130"/>
      <c r="H792" s="130"/>
      <c r="I792" s="130"/>
      <c r="J792" s="130"/>
      <c r="K792" s="130"/>
      <c r="L792" s="130"/>
      <c r="M792" s="130"/>
      <c r="N792" s="130"/>
      <c r="O792" s="130"/>
      <c r="P792" s="130"/>
      <c r="Q792" s="130"/>
      <c r="R792" s="130"/>
      <c r="S792" s="130"/>
    </row>
    <row r="793" spans="1:19" ht="15.75" customHeight="1">
      <c r="A793" s="130"/>
      <c r="B793" s="130"/>
      <c r="C793" s="130"/>
      <c r="D793" s="130"/>
      <c r="E793" s="130"/>
      <c r="F793" s="130"/>
      <c r="G793" s="130"/>
      <c r="H793" s="130"/>
      <c r="I793" s="130"/>
      <c r="J793" s="130"/>
      <c r="K793" s="130"/>
      <c r="L793" s="130"/>
      <c r="M793" s="130"/>
      <c r="N793" s="130"/>
      <c r="O793" s="130"/>
      <c r="P793" s="130"/>
      <c r="Q793" s="130"/>
      <c r="R793" s="130"/>
      <c r="S793" s="130"/>
    </row>
    <row r="794" spans="1:19" ht="15.75" customHeight="1">
      <c r="A794" s="130"/>
      <c r="B794" s="130"/>
      <c r="C794" s="130"/>
      <c r="D794" s="130"/>
      <c r="E794" s="130"/>
      <c r="F794" s="130"/>
      <c r="G794" s="130"/>
      <c r="H794" s="130"/>
      <c r="I794" s="130"/>
      <c r="J794" s="130"/>
      <c r="K794" s="130"/>
      <c r="L794" s="130"/>
      <c r="M794" s="130"/>
      <c r="N794" s="130"/>
      <c r="O794" s="130"/>
      <c r="P794" s="130"/>
      <c r="Q794" s="130"/>
      <c r="R794" s="130"/>
      <c r="S794" s="130"/>
    </row>
    <row r="795" spans="1:19" ht="15.75" customHeight="1">
      <c r="A795" s="130"/>
      <c r="B795" s="130"/>
      <c r="C795" s="130"/>
      <c r="D795" s="130"/>
      <c r="E795" s="130"/>
      <c r="F795" s="130"/>
      <c r="G795" s="130"/>
      <c r="H795" s="130"/>
      <c r="I795" s="130"/>
      <c r="J795" s="130"/>
      <c r="K795" s="130"/>
      <c r="L795" s="130"/>
      <c r="M795" s="130"/>
      <c r="N795" s="130"/>
      <c r="O795" s="130"/>
      <c r="P795" s="130"/>
      <c r="Q795" s="130"/>
      <c r="R795" s="130"/>
      <c r="S795" s="130"/>
    </row>
    <row r="796" spans="1:19" ht="15.75" customHeight="1">
      <c r="A796" s="130"/>
      <c r="B796" s="130"/>
      <c r="C796" s="130"/>
      <c r="D796" s="130"/>
      <c r="E796" s="130"/>
      <c r="F796" s="130"/>
      <c r="G796" s="130"/>
      <c r="H796" s="130"/>
      <c r="I796" s="130"/>
      <c r="J796" s="130"/>
      <c r="K796" s="130"/>
      <c r="L796" s="130"/>
      <c r="M796" s="130"/>
      <c r="N796" s="130"/>
      <c r="O796" s="130"/>
      <c r="P796" s="130"/>
      <c r="Q796" s="130"/>
      <c r="R796" s="130"/>
      <c r="S796" s="130"/>
    </row>
    <row r="797" spans="1:19" ht="15.75" customHeight="1">
      <c r="A797" s="130"/>
      <c r="B797" s="130"/>
      <c r="C797" s="130"/>
      <c r="D797" s="130"/>
      <c r="E797" s="130"/>
      <c r="F797" s="130"/>
      <c r="G797" s="130"/>
      <c r="H797" s="130"/>
      <c r="I797" s="130"/>
      <c r="J797" s="130"/>
      <c r="K797" s="130"/>
      <c r="L797" s="130"/>
      <c r="M797" s="130"/>
      <c r="N797" s="130"/>
      <c r="O797" s="130"/>
      <c r="P797" s="130"/>
      <c r="Q797" s="130"/>
      <c r="R797" s="130"/>
      <c r="S797" s="130"/>
    </row>
    <row r="798" spans="1:19" ht="15.75" customHeight="1">
      <c r="A798" s="130"/>
      <c r="B798" s="130"/>
      <c r="C798" s="130"/>
      <c r="D798" s="130"/>
      <c r="E798" s="130"/>
      <c r="F798" s="130"/>
      <c r="G798" s="130"/>
      <c r="H798" s="130"/>
      <c r="I798" s="130"/>
      <c r="J798" s="130"/>
      <c r="K798" s="130"/>
      <c r="L798" s="130"/>
      <c r="M798" s="130"/>
      <c r="N798" s="130"/>
      <c r="O798" s="130"/>
      <c r="P798" s="130"/>
      <c r="Q798" s="130"/>
      <c r="R798" s="130"/>
      <c r="S798" s="130"/>
    </row>
    <row r="799" spans="1:19" ht="15.75" customHeight="1">
      <c r="A799" s="130"/>
      <c r="B799" s="130"/>
      <c r="C799" s="130"/>
      <c r="D799" s="130"/>
      <c r="E799" s="130"/>
      <c r="F799" s="130"/>
      <c r="G799" s="130"/>
      <c r="H799" s="130"/>
      <c r="I799" s="130"/>
      <c r="J799" s="130"/>
      <c r="K799" s="130"/>
      <c r="L799" s="130"/>
      <c r="M799" s="130"/>
      <c r="N799" s="130"/>
      <c r="O799" s="130"/>
      <c r="P799" s="130"/>
      <c r="Q799" s="130"/>
      <c r="R799" s="130"/>
      <c r="S799" s="130"/>
    </row>
    <row r="800" spans="1:19" ht="15.75" customHeight="1">
      <c r="A800" s="130"/>
      <c r="B800" s="130"/>
      <c r="C800" s="130"/>
      <c r="D800" s="130"/>
      <c r="E800" s="130"/>
      <c r="F800" s="130"/>
      <c r="G800" s="130"/>
      <c r="H800" s="130"/>
      <c r="I800" s="130"/>
      <c r="J800" s="130"/>
      <c r="K800" s="130"/>
      <c r="L800" s="130"/>
      <c r="M800" s="130"/>
      <c r="N800" s="130"/>
      <c r="O800" s="130"/>
      <c r="P800" s="130"/>
      <c r="Q800" s="130"/>
      <c r="R800" s="130"/>
      <c r="S800" s="130"/>
    </row>
    <row r="801" spans="1:19" ht="15.75" customHeight="1">
      <c r="A801" s="130"/>
      <c r="B801" s="130"/>
      <c r="C801" s="130"/>
      <c r="D801" s="130"/>
      <c r="E801" s="130"/>
      <c r="F801" s="130"/>
      <c r="G801" s="130"/>
      <c r="H801" s="130"/>
      <c r="I801" s="130"/>
      <c r="J801" s="130"/>
      <c r="K801" s="130"/>
      <c r="L801" s="130"/>
      <c r="M801" s="130"/>
      <c r="N801" s="130"/>
      <c r="O801" s="130"/>
      <c r="P801" s="130"/>
      <c r="Q801" s="130"/>
      <c r="R801" s="130"/>
      <c r="S801" s="130"/>
    </row>
    <row r="802" spans="1:19" ht="15.75" customHeight="1">
      <c r="A802" s="130"/>
      <c r="B802" s="130"/>
      <c r="C802" s="130"/>
      <c r="D802" s="130"/>
      <c r="E802" s="130"/>
      <c r="F802" s="130"/>
      <c r="G802" s="130"/>
      <c r="H802" s="130"/>
      <c r="I802" s="130"/>
      <c r="J802" s="130"/>
      <c r="K802" s="130"/>
      <c r="L802" s="130"/>
      <c r="M802" s="130"/>
      <c r="N802" s="130"/>
      <c r="O802" s="130"/>
      <c r="P802" s="130"/>
      <c r="Q802" s="130"/>
      <c r="R802" s="130"/>
      <c r="S802" s="130"/>
    </row>
    <row r="803" spans="1:19" ht="15.75" customHeight="1">
      <c r="A803" s="130"/>
      <c r="B803" s="130"/>
      <c r="C803" s="130"/>
      <c r="D803" s="130"/>
      <c r="E803" s="130"/>
      <c r="F803" s="130"/>
      <c r="G803" s="130"/>
      <c r="H803" s="130"/>
      <c r="I803" s="130"/>
      <c r="J803" s="130"/>
      <c r="K803" s="130"/>
      <c r="L803" s="130"/>
      <c r="M803" s="130"/>
      <c r="N803" s="130"/>
      <c r="O803" s="130"/>
      <c r="P803" s="130"/>
      <c r="Q803" s="130"/>
      <c r="R803" s="130"/>
      <c r="S803" s="130"/>
    </row>
    <row r="804" spans="1:19" ht="15.75" customHeight="1">
      <c r="A804" s="130"/>
      <c r="B804" s="130"/>
      <c r="C804" s="130"/>
      <c r="D804" s="130"/>
      <c r="E804" s="130"/>
      <c r="F804" s="130"/>
      <c r="G804" s="130"/>
      <c r="H804" s="130"/>
      <c r="I804" s="130"/>
      <c r="J804" s="130"/>
      <c r="K804" s="130"/>
      <c r="L804" s="130"/>
      <c r="M804" s="130"/>
      <c r="N804" s="130"/>
      <c r="O804" s="130"/>
      <c r="P804" s="130"/>
      <c r="Q804" s="130"/>
      <c r="R804" s="130"/>
      <c r="S804" s="130"/>
    </row>
    <row r="805" spans="1:19" ht="15.75" customHeight="1">
      <c r="A805" s="130"/>
      <c r="B805" s="130"/>
      <c r="C805" s="130"/>
      <c r="D805" s="130"/>
      <c r="E805" s="130"/>
      <c r="F805" s="130"/>
      <c r="G805" s="130"/>
      <c r="H805" s="130"/>
      <c r="I805" s="130"/>
      <c r="J805" s="130"/>
      <c r="K805" s="130"/>
      <c r="L805" s="130"/>
      <c r="M805" s="130"/>
      <c r="N805" s="130"/>
      <c r="O805" s="130"/>
      <c r="P805" s="130"/>
      <c r="Q805" s="130"/>
      <c r="R805" s="130"/>
      <c r="S805" s="130"/>
    </row>
    <row r="806" spans="1:19" ht="15.75" customHeight="1">
      <c r="A806" s="130"/>
      <c r="B806" s="130"/>
      <c r="C806" s="130"/>
      <c r="D806" s="130"/>
      <c r="E806" s="130"/>
      <c r="F806" s="130"/>
      <c r="G806" s="130"/>
      <c r="H806" s="130"/>
      <c r="I806" s="130"/>
      <c r="J806" s="130"/>
      <c r="K806" s="130"/>
      <c r="L806" s="130"/>
      <c r="M806" s="130"/>
      <c r="N806" s="130"/>
      <c r="O806" s="130"/>
      <c r="P806" s="130"/>
      <c r="Q806" s="130"/>
      <c r="R806" s="130"/>
      <c r="S806" s="130"/>
    </row>
    <row r="807" spans="1:19" ht="15.75" customHeight="1">
      <c r="A807" s="130"/>
      <c r="B807" s="130"/>
      <c r="C807" s="130"/>
      <c r="D807" s="130"/>
      <c r="E807" s="130"/>
      <c r="F807" s="130"/>
      <c r="G807" s="130"/>
      <c r="H807" s="130"/>
      <c r="I807" s="130"/>
      <c r="J807" s="130"/>
      <c r="K807" s="130"/>
      <c r="L807" s="130"/>
      <c r="M807" s="130"/>
      <c r="N807" s="130"/>
      <c r="O807" s="130"/>
      <c r="P807" s="130"/>
      <c r="Q807" s="130"/>
      <c r="R807" s="130"/>
      <c r="S807" s="130"/>
    </row>
    <row r="808" spans="1:19" ht="15.75" customHeight="1">
      <c r="A808" s="130"/>
      <c r="B808" s="130"/>
      <c r="C808" s="130"/>
      <c r="D808" s="130"/>
      <c r="E808" s="130"/>
      <c r="F808" s="130"/>
      <c r="G808" s="130"/>
      <c r="H808" s="130"/>
      <c r="I808" s="130"/>
      <c r="J808" s="130"/>
      <c r="K808" s="130"/>
      <c r="L808" s="130"/>
      <c r="M808" s="130"/>
      <c r="N808" s="130"/>
      <c r="O808" s="130"/>
      <c r="P808" s="130"/>
      <c r="Q808" s="130"/>
      <c r="R808" s="130"/>
      <c r="S808" s="130"/>
    </row>
    <row r="809" spans="1:19" ht="15.75" customHeight="1">
      <c r="A809" s="130"/>
      <c r="B809" s="130"/>
      <c r="C809" s="130"/>
      <c r="D809" s="130"/>
      <c r="E809" s="130"/>
      <c r="F809" s="130"/>
      <c r="G809" s="130"/>
      <c r="H809" s="130"/>
      <c r="I809" s="130"/>
      <c r="J809" s="130"/>
      <c r="K809" s="130"/>
      <c r="L809" s="130"/>
      <c r="M809" s="130"/>
      <c r="N809" s="130"/>
      <c r="O809" s="130"/>
      <c r="P809" s="130"/>
      <c r="Q809" s="130"/>
      <c r="R809" s="130"/>
      <c r="S809" s="130"/>
    </row>
    <row r="810" spans="1:19" ht="15.75" customHeight="1">
      <c r="A810" s="130"/>
      <c r="B810" s="130"/>
      <c r="C810" s="130"/>
      <c r="D810" s="130"/>
      <c r="E810" s="130"/>
      <c r="F810" s="130"/>
      <c r="G810" s="130"/>
      <c r="H810" s="130"/>
      <c r="I810" s="130"/>
      <c r="J810" s="130"/>
      <c r="K810" s="130"/>
      <c r="L810" s="130"/>
      <c r="M810" s="130"/>
      <c r="N810" s="130"/>
      <c r="O810" s="130"/>
      <c r="P810" s="130"/>
      <c r="Q810" s="130"/>
      <c r="R810" s="130"/>
      <c r="S810" s="130"/>
    </row>
    <row r="811" spans="1:19" ht="15.75" customHeight="1">
      <c r="A811" s="130"/>
      <c r="B811" s="130"/>
      <c r="C811" s="130"/>
      <c r="D811" s="130"/>
      <c r="E811" s="130"/>
      <c r="F811" s="130"/>
      <c r="G811" s="130"/>
      <c r="H811" s="130"/>
      <c r="I811" s="130"/>
      <c r="J811" s="130"/>
      <c r="K811" s="130"/>
      <c r="L811" s="130"/>
      <c r="M811" s="130"/>
      <c r="N811" s="130"/>
      <c r="O811" s="130"/>
      <c r="P811" s="130"/>
      <c r="Q811" s="130"/>
      <c r="R811" s="130"/>
      <c r="S811" s="130"/>
    </row>
    <row r="812" spans="1:19" ht="15.75" customHeight="1">
      <c r="A812" s="130"/>
      <c r="B812" s="130"/>
      <c r="C812" s="130"/>
      <c r="D812" s="130"/>
      <c r="E812" s="130"/>
      <c r="F812" s="130"/>
      <c r="G812" s="130"/>
      <c r="H812" s="130"/>
      <c r="I812" s="130"/>
      <c r="J812" s="130"/>
      <c r="K812" s="130"/>
      <c r="L812" s="130"/>
      <c r="M812" s="130"/>
      <c r="N812" s="130"/>
      <c r="O812" s="130"/>
      <c r="P812" s="130"/>
      <c r="Q812" s="130"/>
      <c r="R812" s="130"/>
      <c r="S812" s="130"/>
    </row>
    <row r="813" spans="1:19" ht="15.75" customHeight="1">
      <c r="A813" s="130"/>
      <c r="B813" s="130"/>
      <c r="C813" s="130"/>
      <c r="D813" s="130"/>
      <c r="E813" s="130"/>
      <c r="F813" s="130"/>
      <c r="G813" s="130"/>
      <c r="H813" s="130"/>
      <c r="I813" s="130"/>
      <c r="J813" s="130"/>
      <c r="K813" s="130"/>
      <c r="L813" s="130"/>
      <c r="M813" s="130"/>
      <c r="N813" s="130"/>
      <c r="O813" s="130"/>
      <c r="P813" s="130"/>
      <c r="Q813" s="130"/>
      <c r="R813" s="130"/>
      <c r="S813" s="130"/>
    </row>
    <row r="814" spans="1:19" ht="15.75" customHeight="1">
      <c r="A814" s="130"/>
      <c r="B814" s="130"/>
      <c r="C814" s="130"/>
      <c r="D814" s="130"/>
      <c r="E814" s="130"/>
      <c r="F814" s="130"/>
      <c r="G814" s="130"/>
      <c r="H814" s="130"/>
      <c r="I814" s="130"/>
      <c r="J814" s="130"/>
      <c r="K814" s="130"/>
      <c r="L814" s="130"/>
      <c r="M814" s="130"/>
      <c r="N814" s="130"/>
      <c r="O814" s="130"/>
      <c r="P814" s="130"/>
      <c r="Q814" s="130"/>
      <c r="R814" s="130"/>
      <c r="S814" s="130"/>
    </row>
    <row r="815" spans="1:19" ht="15.75" customHeight="1">
      <c r="A815" s="130"/>
      <c r="B815" s="130"/>
      <c r="C815" s="130"/>
      <c r="D815" s="130"/>
      <c r="E815" s="130"/>
      <c r="F815" s="130"/>
      <c r="G815" s="130"/>
      <c r="H815" s="130"/>
      <c r="I815" s="130"/>
      <c r="J815" s="130"/>
      <c r="K815" s="130"/>
      <c r="L815" s="130"/>
      <c r="M815" s="130"/>
      <c r="N815" s="130"/>
      <c r="O815" s="130"/>
      <c r="P815" s="130"/>
      <c r="Q815" s="130"/>
      <c r="R815" s="130"/>
      <c r="S815" s="130"/>
    </row>
    <row r="816" spans="1:19" ht="15.75" customHeight="1">
      <c r="A816" s="130"/>
      <c r="B816" s="130"/>
      <c r="C816" s="130"/>
      <c r="D816" s="130"/>
      <c r="E816" s="130"/>
      <c r="F816" s="130"/>
      <c r="G816" s="130"/>
      <c r="H816" s="130"/>
      <c r="I816" s="130"/>
      <c r="J816" s="130"/>
      <c r="K816" s="130"/>
      <c r="L816" s="130"/>
      <c r="M816" s="130"/>
      <c r="N816" s="130"/>
      <c r="O816" s="130"/>
      <c r="P816" s="130"/>
      <c r="Q816" s="130"/>
      <c r="R816" s="130"/>
      <c r="S816" s="130"/>
    </row>
    <row r="817" spans="1:19" ht="15.75" customHeight="1">
      <c r="A817" s="130"/>
      <c r="B817" s="130"/>
      <c r="C817" s="130"/>
      <c r="D817" s="130"/>
      <c r="E817" s="130"/>
      <c r="F817" s="130"/>
      <c r="G817" s="130"/>
      <c r="H817" s="130"/>
      <c r="I817" s="130"/>
      <c r="J817" s="130"/>
      <c r="K817" s="130"/>
      <c r="L817" s="130"/>
      <c r="M817" s="130"/>
      <c r="N817" s="130"/>
      <c r="O817" s="130"/>
      <c r="P817" s="130"/>
      <c r="Q817" s="130"/>
      <c r="R817" s="130"/>
      <c r="S817" s="130"/>
    </row>
    <row r="818" spans="1:19" ht="15.75" customHeight="1">
      <c r="A818" s="130"/>
      <c r="B818" s="130"/>
      <c r="C818" s="130"/>
      <c r="D818" s="130"/>
      <c r="E818" s="130"/>
      <c r="F818" s="130"/>
      <c r="G818" s="130"/>
      <c r="H818" s="130"/>
      <c r="I818" s="130"/>
      <c r="J818" s="130"/>
      <c r="K818" s="130"/>
      <c r="L818" s="130"/>
      <c r="M818" s="130"/>
      <c r="N818" s="130"/>
      <c r="O818" s="130"/>
      <c r="P818" s="130"/>
      <c r="Q818" s="130"/>
      <c r="R818" s="130"/>
      <c r="S818" s="130"/>
    </row>
    <row r="819" spans="1:19" ht="15.75" customHeight="1">
      <c r="A819" s="130"/>
      <c r="B819" s="130"/>
      <c r="C819" s="130"/>
      <c r="D819" s="130"/>
      <c r="E819" s="130"/>
      <c r="F819" s="130"/>
      <c r="G819" s="130"/>
      <c r="H819" s="130"/>
      <c r="I819" s="130"/>
      <c r="J819" s="130"/>
      <c r="K819" s="130"/>
      <c r="L819" s="130"/>
      <c r="M819" s="130"/>
      <c r="N819" s="130"/>
      <c r="O819" s="130"/>
      <c r="P819" s="130"/>
      <c r="Q819" s="130"/>
      <c r="R819" s="130"/>
      <c r="S819" s="130"/>
    </row>
    <row r="820" spans="1:19" ht="15.75" customHeight="1">
      <c r="A820" s="130"/>
      <c r="B820" s="130"/>
      <c r="C820" s="130"/>
      <c r="D820" s="130"/>
      <c r="E820" s="130"/>
      <c r="F820" s="130"/>
      <c r="G820" s="130"/>
      <c r="H820" s="130"/>
      <c r="I820" s="130"/>
      <c r="J820" s="130"/>
      <c r="K820" s="130"/>
      <c r="L820" s="130"/>
      <c r="M820" s="130"/>
      <c r="N820" s="130"/>
      <c r="O820" s="130"/>
      <c r="P820" s="130"/>
      <c r="Q820" s="130"/>
      <c r="R820" s="130"/>
      <c r="S820" s="130"/>
    </row>
    <row r="821" spans="1:19" ht="15.75" customHeight="1">
      <c r="A821" s="130"/>
      <c r="B821" s="130"/>
      <c r="C821" s="130"/>
      <c r="D821" s="130"/>
      <c r="E821" s="130"/>
      <c r="F821" s="130"/>
      <c r="G821" s="130"/>
      <c r="H821" s="130"/>
      <c r="I821" s="130"/>
      <c r="J821" s="130"/>
      <c r="K821" s="130"/>
      <c r="L821" s="130"/>
      <c r="M821" s="130"/>
      <c r="N821" s="130"/>
      <c r="O821" s="130"/>
      <c r="P821" s="130"/>
      <c r="Q821" s="130"/>
      <c r="R821" s="130"/>
      <c r="S821" s="130"/>
    </row>
    <row r="822" spans="1:19" ht="15.75" customHeight="1">
      <c r="A822" s="130"/>
      <c r="B822" s="130"/>
      <c r="C822" s="130"/>
      <c r="D822" s="130"/>
      <c r="E822" s="130"/>
      <c r="F822" s="130"/>
      <c r="G822" s="130"/>
      <c r="H822" s="130"/>
      <c r="I822" s="130"/>
      <c r="J822" s="130"/>
      <c r="K822" s="130"/>
      <c r="L822" s="130"/>
      <c r="M822" s="130"/>
      <c r="N822" s="130"/>
      <c r="O822" s="130"/>
      <c r="P822" s="130"/>
      <c r="Q822" s="130"/>
      <c r="R822" s="130"/>
      <c r="S822" s="130"/>
    </row>
    <row r="823" spans="1:19" ht="15.75" customHeight="1">
      <c r="A823" s="130"/>
      <c r="B823" s="130"/>
      <c r="C823" s="130"/>
      <c r="D823" s="130"/>
      <c r="E823" s="130"/>
      <c r="F823" s="130"/>
      <c r="G823" s="130"/>
      <c r="H823" s="130"/>
      <c r="I823" s="130"/>
      <c r="J823" s="130"/>
      <c r="K823" s="130"/>
      <c r="L823" s="130"/>
      <c r="M823" s="130"/>
      <c r="N823" s="130"/>
      <c r="O823" s="130"/>
      <c r="P823" s="130"/>
      <c r="Q823" s="130"/>
      <c r="R823" s="130"/>
      <c r="S823" s="130"/>
    </row>
    <row r="824" spans="1:19" ht="15.75" customHeight="1">
      <c r="A824" s="130"/>
      <c r="B824" s="130"/>
      <c r="C824" s="130"/>
      <c r="D824" s="130"/>
      <c r="E824" s="130"/>
      <c r="F824" s="130"/>
      <c r="G824" s="130"/>
      <c r="H824" s="130"/>
      <c r="I824" s="130"/>
      <c r="J824" s="130"/>
      <c r="K824" s="130"/>
      <c r="L824" s="130"/>
      <c r="M824" s="130"/>
      <c r="N824" s="130"/>
      <c r="O824" s="130"/>
      <c r="P824" s="130"/>
      <c r="Q824" s="130"/>
      <c r="R824" s="130"/>
      <c r="S824" s="130"/>
    </row>
    <row r="825" spans="1:19" ht="15.75" customHeight="1">
      <c r="A825" s="130"/>
      <c r="B825" s="130"/>
      <c r="C825" s="130"/>
      <c r="D825" s="130"/>
      <c r="E825" s="130"/>
      <c r="F825" s="130"/>
      <c r="G825" s="130"/>
      <c r="H825" s="130"/>
      <c r="I825" s="130"/>
      <c r="J825" s="130"/>
      <c r="K825" s="130"/>
      <c r="L825" s="130"/>
      <c r="M825" s="130"/>
      <c r="N825" s="130"/>
      <c r="O825" s="130"/>
      <c r="P825" s="130"/>
      <c r="Q825" s="130"/>
      <c r="R825" s="130"/>
      <c r="S825" s="130"/>
    </row>
    <row r="826" spans="1:19" ht="15.75" customHeight="1">
      <c r="A826" s="130"/>
      <c r="B826" s="130"/>
      <c r="C826" s="130"/>
      <c r="D826" s="130"/>
      <c r="E826" s="130"/>
      <c r="F826" s="130"/>
      <c r="G826" s="130"/>
      <c r="H826" s="130"/>
      <c r="I826" s="130"/>
      <c r="J826" s="130"/>
      <c r="K826" s="130"/>
      <c r="L826" s="130"/>
      <c r="M826" s="130"/>
      <c r="N826" s="130"/>
      <c r="O826" s="130"/>
      <c r="P826" s="130"/>
      <c r="Q826" s="130"/>
      <c r="R826" s="130"/>
      <c r="S826" s="130"/>
    </row>
    <row r="827" spans="1:19" ht="15.75" customHeight="1">
      <c r="A827" s="130"/>
      <c r="B827" s="130"/>
      <c r="C827" s="130"/>
      <c r="D827" s="130"/>
      <c r="E827" s="130"/>
      <c r="F827" s="130"/>
      <c r="G827" s="130"/>
      <c r="H827" s="130"/>
      <c r="I827" s="130"/>
      <c r="J827" s="130"/>
      <c r="K827" s="130"/>
      <c r="L827" s="130"/>
      <c r="M827" s="130"/>
      <c r="N827" s="130"/>
      <c r="O827" s="130"/>
      <c r="P827" s="130"/>
      <c r="Q827" s="130"/>
      <c r="R827" s="130"/>
      <c r="S827" s="130"/>
    </row>
    <row r="828" spans="1:19" ht="15.75" customHeight="1">
      <c r="A828" s="130"/>
      <c r="B828" s="130"/>
      <c r="C828" s="130"/>
      <c r="D828" s="130"/>
      <c r="E828" s="130"/>
      <c r="F828" s="130"/>
      <c r="G828" s="130"/>
      <c r="H828" s="130"/>
      <c r="I828" s="130"/>
      <c r="J828" s="130"/>
      <c r="K828" s="130"/>
      <c r="L828" s="130"/>
      <c r="M828" s="130"/>
      <c r="N828" s="130"/>
      <c r="O828" s="130"/>
      <c r="P828" s="130"/>
      <c r="Q828" s="130"/>
      <c r="R828" s="130"/>
      <c r="S828" s="130"/>
    </row>
    <row r="829" spans="1:19" ht="15.75" customHeight="1">
      <c r="A829" s="130"/>
      <c r="B829" s="130"/>
      <c r="C829" s="130"/>
      <c r="D829" s="130"/>
      <c r="E829" s="130"/>
      <c r="F829" s="130"/>
      <c r="G829" s="130"/>
      <c r="H829" s="130"/>
      <c r="I829" s="130"/>
      <c r="J829" s="130"/>
      <c r="K829" s="130"/>
      <c r="L829" s="130"/>
      <c r="M829" s="130"/>
      <c r="N829" s="130"/>
      <c r="O829" s="130"/>
      <c r="P829" s="130"/>
      <c r="Q829" s="130"/>
      <c r="R829" s="130"/>
      <c r="S829" s="130"/>
    </row>
    <row r="830" spans="1:19" ht="15.75" customHeight="1">
      <c r="A830" s="130"/>
      <c r="B830" s="130"/>
      <c r="C830" s="130"/>
      <c r="D830" s="130"/>
      <c r="E830" s="130"/>
      <c r="F830" s="130"/>
      <c r="G830" s="130"/>
      <c r="H830" s="130"/>
      <c r="I830" s="130"/>
      <c r="J830" s="130"/>
      <c r="K830" s="130"/>
      <c r="L830" s="130"/>
      <c r="M830" s="130"/>
      <c r="N830" s="130"/>
      <c r="O830" s="130"/>
      <c r="P830" s="130"/>
      <c r="Q830" s="130"/>
      <c r="R830" s="130"/>
      <c r="S830" s="130"/>
    </row>
    <row r="831" spans="1:19" ht="15.75" customHeight="1">
      <c r="A831" s="130"/>
      <c r="B831" s="130"/>
      <c r="C831" s="130"/>
      <c r="D831" s="130"/>
      <c r="E831" s="130"/>
      <c r="F831" s="130"/>
      <c r="G831" s="130"/>
      <c r="H831" s="130"/>
      <c r="I831" s="130"/>
      <c r="J831" s="130"/>
      <c r="K831" s="130"/>
      <c r="L831" s="130"/>
      <c r="M831" s="130"/>
      <c r="N831" s="130"/>
      <c r="O831" s="130"/>
      <c r="P831" s="130"/>
      <c r="Q831" s="130"/>
      <c r="R831" s="130"/>
      <c r="S831" s="130"/>
    </row>
    <row r="832" spans="1:19" ht="15.75" customHeight="1">
      <c r="A832" s="130"/>
      <c r="B832" s="130"/>
      <c r="C832" s="130"/>
      <c r="D832" s="130"/>
      <c r="E832" s="130"/>
      <c r="F832" s="130"/>
      <c r="G832" s="130"/>
      <c r="H832" s="130"/>
      <c r="I832" s="130"/>
      <c r="J832" s="130"/>
      <c r="K832" s="130"/>
      <c r="L832" s="130"/>
      <c r="M832" s="130"/>
      <c r="N832" s="130"/>
      <c r="O832" s="130"/>
      <c r="P832" s="130"/>
      <c r="Q832" s="130"/>
      <c r="R832" s="130"/>
      <c r="S832" s="130"/>
    </row>
    <row r="833" spans="1:19" ht="15.75" customHeight="1">
      <c r="A833" s="130"/>
      <c r="B833" s="130"/>
      <c r="C833" s="130"/>
      <c r="D833" s="130"/>
      <c r="E833" s="130"/>
      <c r="F833" s="130"/>
      <c r="G833" s="130"/>
      <c r="H833" s="130"/>
      <c r="I833" s="130"/>
      <c r="J833" s="130"/>
      <c r="K833" s="130"/>
      <c r="L833" s="130"/>
      <c r="M833" s="130"/>
      <c r="N833" s="130"/>
      <c r="O833" s="130"/>
      <c r="P833" s="130"/>
      <c r="Q833" s="130"/>
      <c r="R833" s="130"/>
      <c r="S833" s="130"/>
    </row>
    <row r="834" spans="1:19" ht="15.75" customHeight="1">
      <c r="A834" s="130"/>
      <c r="B834" s="130"/>
      <c r="C834" s="130"/>
      <c r="D834" s="130"/>
      <c r="E834" s="130"/>
      <c r="F834" s="130"/>
      <c r="G834" s="130"/>
      <c r="H834" s="130"/>
      <c r="I834" s="130"/>
      <c r="J834" s="130"/>
      <c r="K834" s="130"/>
      <c r="L834" s="130"/>
      <c r="M834" s="130"/>
      <c r="N834" s="130"/>
      <c r="O834" s="130"/>
      <c r="P834" s="130"/>
      <c r="Q834" s="130"/>
      <c r="R834" s="130"/>
      <c r="S834" s="130"/>
    </row>
    <row r="835" spans="1:19" ht="15.75" customHeight="1">
      <c r="A835" s="130"/>
      <c r="B835" s="130"/>
      <c r="C835" s="130"/>
      <c r="D835" s="130"/>
      <c r="E835" s="130"/>
      <c r="F835" s="130"/>
      <c r="G835" s="130"/>
      <c r="H835" s="130"/>
      <c r="I835" s="130"/>
      <c r="J835" s="130"/>
      <c r="K835" s="130"/>
      <c r="L835" s="130"/>
      <c r="M835" s="130"/>
      <c r="N835" s="130"/>
      <c r="O835" s="130"/>
      <c r="P835" s="130"/>
      <c r="Q835" s="130"/>
      <c r="R835" s="130"/>
      <c r="S835" s="130"/>
    </row>
    <row r="836" spans="1:19" ht="15.75" customHeight="1">
      <c r="A836" s="130"/>
      <c r="B836" s="130"/>
      <c r="C836" s="130"/>
      <c r="D836" s="130"/>
      <c r="E836" s="130"/>
      <c r="F836" s="130"/>
      <c r="G836" s="130"/>
      <c r="H836" s="130"/>
      <c r="I836" s="130"/>
      <c r="J836" s="130"/>
      <c r="K836" s="130"/>
      <c r="L836" s="130"/>
      <c r="M836" s="130"/>
      <c r="N836" s="130"/>
      <c r="O836" s="130"/>
      <c r="P836" s="130"/>
      <c r="Q836" s="130"/>
      <c r="R836" s="130"/>
      <c r="S836" s="130"/>
    </row>
    <row r="837" spans="1:19" ht="15.75" customHeight="1">
      <c r="A837" s="130"/>
      <c r="B837" s="130"/>
      <c r="C837" s="130"/>
      <c r="D837" s="130"/>
      <c r="E837" s="130"/>
      <c r="F837" s="130"/>
      <c r="G837" s="130"/>
      <c r="H837" s="130"/>
      <c r="I837" s="130"/>
      <c r="J837" s="130"/>
      <c r="K837" s="130"/>
      <c r="L837" s="130"/>
      <c r="M837" s="130"/>
      <c r="N837" s="130"/>
      <c r="O837" s="130"/>
      <c r="P837" s="130"/>
      <c r="Q837" s="130"/>
      <c r="R837" s="130"/>
      <c r="S837" s="130"/>
    </row>
    <row r="838" spans="1:19" ht="15.75" customHeight="1">
      <c r="A838" s="130"/>
      <c r="B838" s="130"/>
      <c r="C838" s="130"/>
      <c r="D838" s="130"/>
      <c r="E838" s="130"/>
      <c r="F838" s="130"/>
      <c r="G838" s="130"/>
      <c r="H838" s="130"/>
      <c r="I838" s="130"/>
      <c r="J838" s="130"/>
      <c r="K838" s="130"/>
      <c r="L838" s="130"/>
      <c r="M838" s="130"/>
      <c r="N838" s="130"/>
      <c r="O838" s="130"/>
      <c r="P838" s="130"/>
      <c r="Q838" s="130"/>
      <c r="R838" s="130"/>
      <c r="S838" s="130"/>
    </row>
    <row r="839" spans="1:19" ht="15.75" customHeight="1">
      <c r="A839" s="130"/>
      <c r="B839" s="130"/>
      <c r="C839" s="130"/>
      <c r="D839" s="130"/>
      <c r="E839" s="130"/>
      <c r="F839" s="130"/>
      <c r="G839" s="130"/>
      <c r="H839" s="130"/>
      <c r="I839" s="130"/>
      <c r="J839" s="130"/>
      <c r="K839" s="130"/>
      <c r="L839" s="130"/>
      <c r="M839" s="130"/>
      <c r="N839" s="130"/>
      <c r="O839" s="130"/>
      <c r="P839" s="130"/>
      <c r="Q839" s="130"/>
      <c r="R839" s="130"/>
      <c r="S839" s="130"/>
    </row>
    <row r="840" spans="1:19" ht="15.75" customHeight="1">
      <c r="A840" s="130"/>
      <c r="B840" s="130"/>
      <c r="C840" s="130"/>
      <c r="D840" s="130"/>
      <c r="E840" s="130"/>
      <c r="F840" s="130"/>
      <c r="G840" s="130"/>
      <c r="H840" s="130"/>
      <c r="I840" s="130"/>
      <c r="J840" s="130"/>
      <c r="K840" s="130"/>
      <c r="L840" s="130"/>
      <c r="M840" s="130"/>
      <c r="N840" s="130"/>
      <c r="O840" s="130"/>
      <c r="P840" s="130"/>
      <c r="Q840" s="130"/>
      <c r="R840" s="130"/>
      <c r="S840" s="130"/>
    </row>
    <row r="841" spans="1:19" ht="15.75" customHeight="1">
      <c r="A841" s="130"/>
      <c r="B841" s="130"/>
      <c r="C841" s="130"/>
      <c r="D841" s="130"/>
      <c r="E841" s="130"/>
      <c r="F841" s="130"/>
      <c r="G841" s="130"/>
      <c r="H841" s="130"/>
      <c r="I841" s="130"/>
      <c r="J841" s="130"/>
      <c r="K841" s="130"/>
      <c r="L841" s="130"/>
      <c r="M841" s="130"/>
      <c r="N841" s="130"/>
      <c r="O841" s="130"/>
      <c r="P841" s="130"/>
      <c r="Q841" s="130"/>
      <c r="R841" s="130"/>
      <c r="S841" s="130"/>
    </row>
    <row r="842" spans="1:19" ht="15.75" customHeight="1">
      <c r="A842" s="130"/>
      <c r="B842" s="130"/>
      <c r="C842" s="130"/>
      <c r="D842" s="130"/>
      <c r="E842" s="130"/>
      <c r="F842" s="130"/>
      <c r="G842" s="130"/>
      <c r="H842" s="130"/>
      <c r="I842" s="130"/>
      <c r="J842" s="130"/>
      <c r="K842" s="130"/>
      <c r="L842" s="130"/>
      <c r="M842" s="130"/>
      <c r="N842" s="130"/>
      <c r="O842" s="130"/>
      <c r="P842" s="130"/>
      <c r="Q842" s="130"/>
      <c r="R842" s="130"/>
      <c r="S842" s="130"/>
    </row>
    <row r="843" spans="1:19" ht="15.75" customHeight="1">
      <c r="A843" s="130"/>
      <c r="B843" s="130"/>
      <c r="C843" s="130"/>
      <c r="D843" s="130"/>
      <c r="E843" s="130"/>
      <c r="F843" s="130"/>
      <c r="G843" s="130"/>
      <c r="H843" s="130"/>
      <c r="I843" s="130"/>
      <c r="J843" s="130"/>
      <c r="K843" s="130"/>
      <c r="L843" s="130"/>
      <c r="M843" s="130"/>
      <c r="N843" s="130"/>
      <c r="O843" s="130"/>
      <c r="P843" s="130"/>
      <c r="Q843" s="130"/>
      <c r="R843" s="130"/>
      <c r="S843" s="130"/>
    </row>
    <row r="844" spans="1:19" ht="15.75" customHeight="1">
      <c r="A844" s="130"/>
      <c r="B844" s="130"/>
      <c r="C844" s="130"/>
      <c r="D844" s="130"/>
      <c r="E844" s="130"/>
      <c r="F844" s="130"/>
      <c r="G844" s="130"/>
      <c r="H844" s="130"/>
      <c r="I844" s="130"/>
      <c r="J844" s="130"/>
      <c r="K844" s="130"/>
      <c r="L844" s="130"/>
      <c r="M844" s="130"/>
      <c r="N844" s="130"/>
      <c r="O844" s="130"/>
      <c r="P844" s="130"/>
      <c r="Q844" s="130"/>
      <c r="R844" s="130"/>
      <c r="S844" s="130"/>
    </row>
    <row r="845" spans="1:19" ht="15.75" customHeight="1">
      <c r="A845" s="130"/>
      <c r="B845" s="130"/>
      <c r="C845" s="130"/>
      <c r="D845" s="130"/>
      <c r="E845" s="130"/>
      <c r="F845" s="130"/>
      <c r="G845" s="130"/>
      <c r="H845" s="130"/>
      <c r="I845" s="130"/>
      <c r="J845" s="130"/>
      <c r="K845" s="130"/>
      <c r="L845" s="130"/>
      <c r="M845" s="130"/>
      <c r="N845" s="130"/>
      <c r="O845" s="130"/>
      <c r="P845" s="130"/>
      <c r="Q845" s="130"/>
      <c r="R845" s="130"/>
      <c r="S845" s="130"/>
    </row>
    <row r="846" spans="1:19" ht="15.75" customHeight="1">
      <c r="A846" s="130"/>
      <c r="B846" s="130"/>
      <c r="C846" s="130"/>
      <c r="D846" s="130"/>
      <c r="E846" s="130"/>
      <c r="F846" s="130"/>
      <c r="G846" s="130"/>
      <c r="H846" s="130"/>
      <c r="I846" s="130"/>
      <c r="J846" s="130"/>
      <c r="K846" s="130"/>
      <c r="L846" s="130"/>
      <c r="M846" s="130"/>
      <c r="N846" s="130"/>
      <c r="O846" s="130"/>
      <c r="P846" s="130"/>
      <c r="Q846" s="130"/>
      <c r="R846" s="130"/>
      <c r="S846" s="130"/>
    </row>
    <row r="847" spans="1:19" ht="15.75" customHeight="1">
      <c r="A847" s="130"/>
      <c r="B847" s="130"/>
      <c r="C847" s="130"/>
      <c r="D847" s="130"/>
      <c r="E847" s="130"/>
      <c r="F847" s="130"/>
      <c r="G847" s="130"/>
      <c r="H847" s="130"/>
      <c r="I847" s="130"/>
      <c r="J847" s="130"/>
      <c r="K847" s="130"/>
      <c r="L847" s="130"/>
      <c r="M847" s="130"/>
      <c r="N847" s="130"/>
      <c r="O847" s="130"/>
      <c r="P847" s="130"/>
      <c r="Q847" s="130"/>
      <c r="R847" s="130"/>
      <c r="S847" s="130"/>
    </row>
    <row r="848" spans="1:19" ht="15.75" customHeight="1">
      <c r="A848" s="130"/>
      <c r="B848" s="130"/>
      <c r="C848" s="130"/>
      <c r="D848" s="130"/>
      <c r="E848" s="130"/>
      <c r="F848" s="130"/>
      <c r="G848" s="130"/>
      <c r="H848" s="130"/>
      <c r="I848" s="130"/>
      <c r="J848" s="130"/>
      <c r="K848" s="130"/>
      <c r="L848" s="130"/>
      <c r="M848" s="130"/>
      <c r="N848" s="130"/>
      <c r="O848" s="130"/>
      <c r="P848" s="130"/>
      <c r="Q848" s="130"/>
      <c r="R848" s="130"/>
      <c r="S848" s="130"/>
    </row>
    <row r="849" spans="1:19">
      <c r="A849" s="130"/>
      <c r="B849" s="130"/>
      <c r="C849" s="130"/>
      <c r="D849" s="130"/>
      <c r="E849" s="130"/>
      <c r="F849" s="130"/>
      <c r="G849" s="130"/>
      <c r="H849" s="130"/>
      <c r="I849" s="130"/>
      <c r="J849" s="130"/>
      <c r="K849" s="130"/>
      <c r="L849" s="130"/>
      <c r="M849" s="130"/>
      <c r="N849" s="130"/>
      <c r="O849" s="130"/>
      <c r="P849" s="130"/>
      <c r="Q849" s="130"/>
      <c r="R849" s="130"/>
      <c r="S849" s="130"/>
    </row>
    <row r="850" spans="1:19">
      <c r="A850" s="130"/>
      <c r="B850" s="130"/>
      <c r="C850" s="130"/>
      <c r="D850" s="130"/>
      <c r="E850" s="130"/>
      <c r="F850" s="130"/>
      <c r="G850" s="130"/>
      <c r="H850" s="130"/>
      <c r="I850" s="130"/>
      <c r="J850" s="130"/>
      <c r="K850" s="130"/>
      <c r="L850" s="130"/>
      <c r="M850" s="130"/>
      <c r="N850" s="130"/>
      <c r="O850" s="130"/>
      <c r="P850" s="130"/>
      <c r="Q850" s="130"/>
      <c r="R850" s="130"/>
      <c r="S850" s="130"/>
    </row>
    <row r="851" spans="1:19">
      <c r="A851" s="130"/>
      <c r="B851" s="130"/>
      <c r="C851" s="130"/>
      <c r="D851" s="130"/>
      <c r="E851" s="130"/>
      <c r="F851" s="130"/>
      <c r="G851" s="130"/>
      <c r="H851" s="130"/>
      <c r="I851" s="130"/>
      <c r="J851" s="130"/>
      <c r="K851" s="130"/>
      <c r="L851" s="130"/>
      <c r="M851" s="130"/>
      <c r="N851" s="130"/>
      <c r="O851" s="130"/>
      <c r="P851" s="130"/>
      <c r="Q851" s="130"/>
      <c r="R851" s="130"/>
      <c r="S851" s="130"/>
    </row>
    <row r="852" spans="1:19">
      <c r="A852" s="130"/>
      <c r="B852" s="130"/>
      <c r="C852" s="130"/>
      <c r="D852" s="130"/>
      <c r="E852" s="130"/>
      <c r="F852" s="130"/>
      <c r="G852" s="130"/>
      <c r="H852" s="130"/>
      <c r="I852" s="130"/>
      <c r="J852" s="130"/>
      <c r="K852" s="130"/>
      <c r="L852" s="130"/>
      <c r="M852" s="130"/>
      <c r="N852" s="130"/>
      <c r="O852" s="130"/>
      <c r="P852" s="130"/>
      <c r="Q852" s="130"/>
      <c r="R852" s="130"/>
      <c r="S852" s="130"/>
    </row>
    <row r="853" spans="1:19">
      <c r="A853" s="130"/>
      <c r="B853" s="130"/>
      <c r="C853" s="130"/>
      <c r="D853" s="130"/>
      <c r="E853" s="130"/>
      <c r="F853" s="130"/>
      <c r="G853" s="130"/>
      <c r="H853" s="130"/>
      <c r="I853" s="130"/>
      <c r="J853" s="130"/>
      <c r="K853" s="130"/>
      <c r="L853" s="130"/>
      <c r="M853" s="130"/>
      <c r="N853" s="130"/>
      <c r="O853" s="130"/>
      <c r="P853" s="130"/>
      <c r="Q853" s="130"/>
      <c r="R853" s="130"/>
      <c r="S853" s="130"/>
    </row>
    <row r="854" spans="1:19">
      <c r="A854" s="130"/>
      <c r="B854" s="130"/>
      <c r="C854" s="130"/>
      <c r="D854" s="130"/>
      <c r="E854" s="130"/>
      <c r="F854" s="130"/>
      <c r="G854" s="130"/>
      <c r="H854" s="130"/>
      <c r="I854" s="130"/>
      <c r="J854" s="130"/>
      <c r="K854" s="130"/>
      <c r="L854" s="130"/>
      <c r="M854" s="130"/>
      <c r="N854" s="130"/>
      <c r="O854" s="130"/>
      <c r="P854" s="130"/>
      <c r="Q854" s="130"/>
      <c r="R854" s="130"/>
      <c r="S854" s="130"/>
    </row>
    <row r="855" spans="1:19">
      <c r="A855" s="130"/>
      <c r="B855" s="130"/>
      <c r="C855" s="130"/>
      <c r="D855" s="130"/>
      <c r="E855" s="130"/>
      <c r="F855" s="130"/>
      <c r="G855" s="130"/>
      <c r="H855" s="130"/>
      <c r="I855" s="130"/>
      <c r="J855" s="130"/>
      <c r="K855" s="130"/>
      <c r="L855" s="130"/>
      <c r="M855" s="130"/>
      <c r="N855" s="130"/>
      <c r="O855" s="130"/>
      <c r="P855" s="130"/>
      <c r="Q855" s="130"/>
      <c r="R855" s="130"/>
      <c r="S855" s="130"/>
    </row>
    <row r="856" spans="1:19">
      <c r="A856" s="130"/>
      <c r="B856" s="130"/>
      <c r="C856" s="130"/>
      <c r="D856" s="130"/>
      <c r="E856" s="130"/>
      <c r="F856" s="130"/>
      <c r="G856" s="130"/>
      <c r="H856" s="130"/>
      <c r="I856" s="130"/>
      <c r="J856" s="130"/>
      <c r="K856" s="130"/>
      <c r="L856" s="130"/>
      <c r="M856" s="130"/>
      <c r="N856" s="130"/>
      <c r="O856" s="130"/>
      <c r="P856" s="130"/>
      <c r="Q856" s="130"/>
      <c r="R856" s="130"/>
      <c r="S856" s="130"/>
    </row>
    <row r="857" spans="1:19">
      <c r="A857" s="130"/>
      <c r="B857" s="130"/>
      <c r="C857" s="130"/>
      <c r="D857" s="130"/>
      <c r="E857" s="130"/>
      <c r="F857" s="130"/>
      <c r="G857" s="130"/>
      <c r="H857" s="130"/>
      <c r="I857" s="130"/>
      <c r="J857" s="130"/>
      <c r="K857" s="130"/>
      <c r="L857" s="130"/>
      <c r="M857" s="130"/>
      <c r="N857" s="130"/>
      <c r="O857" s="130"/>
      <c r="P857" s="130"/>
      <c r="Q857" s="130"/>
      <c r="R857" s="130"/>
      <c r="S857" s="130"/>
    </row>
    <row r="858" spans="1:19">
      <c r="A858" s="130"/>
      <c r="B858" s="130"/>
      <c r="C858" s="130"/>
      <c r="D858" s="130"/>
      <c r="E858" s="130"/>
      <c r="F858" s="130"/>
      <c r="G858" s="130"/>
      <c r="H858" s="130"/>
      <c r="I858" s="130"/>
      <c r="J858" s="130"/>
      <c r="K858" s="130"/>
      <c r="L858" s="130"/>
      <c r="M858" s="130"/>
      <c r="N858" s="130"/>
      <c r="O858" s="130"/>
      <c r="P858" s="130"/>
      <c r="Q858" s="130"/>
      <c r="R858" s="130"/>
      <c r="S858" s="130"/>
    </row>
  </sheetData>
  <mergeCells count="2">
    <mergeCell ref="A1:B1"/>
    <mergeCell ref="A2:B2"/>
  </mergeCells>
  <pageMargins left="0.70866141732283505" right="0.70866141732283505" top="0.74803149606299202" bottom="0.74803149606299202" header="0" footer="0"/>
  <pageSetup scale="62"/>
  <headerFoot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4" defaultRowHeight="15" customHeight="1"/>
  <cols>
    <col min="1" max="1" width="7.85546875" customWidth="1"/>
    <col min="2" max="2" width="9.28515625" customWidth="1"/>
    <col min="3" max="3" width="34.42578125" customWidth="1"/>
    <col min="4" max="4" width="18.5703125" customWidth="1"/>
    <col min="5" max="5" width="15.28515625" customWidth="1"/>
    <col min="6" max="6" width="16.28515625" customWidth="1"/>
    <col min="7" max="26" width="7.85546875" customWidth="1"/>
  </cols>
  <sheetData>
    <row r="1" spans="2:6" ht="14.25" customHeight="1"/>
    <row r="2" spans="2:6" ht="25.5" customHeight="1">
      <c r="B2" s="1804" t="s">
        <v>2713</v>
      </c>
      <c r="C2" s="1804" t="s">
        <v>2714</v>
      </c>
      <c r="D2" s="729" t="s">
        <v>2715</v>
      </c>
      <c r="E2" s="1803" t="s">
        <v>2716</v>
      </c>
      <c r="F2" s="1777"/>
    </row>
    <row r="3" spans="2:6" ht="14.25" customHeight="1">
      <c r="B3" s="1805"/>
      <c r="C3" s="1805"/>
      <c r="D3" s="730" t="s">
        <v>2717</v>
      </c>
      <c r="E3" s="730" t="s">
        <v>2718</v>
      </c>
      <c r="F3" s="730" t="s">
        <v>2719</v>
      </c>
    </row>
    <row r="4" spans="2:6" ht="26.25" customHeight="1">
      <c r="B4" s="731">
        <v>10201</v>
      </c>
      <c r="C4" s="732" t="s">
        <v>2540</v>
      </c>
      <c r="D4" s="733" t="e">
        <f>D17</f>
        <v>#REF!</v>
      </c>
      <c r="E4" s="733" t="e">
        <f t="shared" ref="E4:F4" si="0">1.04*D4</f>
        <v>#REF!</v>
      </c>
      <c r="F4" s="734" t="e">
        <f t="shared" si="0"/>
        <v>#REF!</v>
      </c>
    </row>
    <row r="5" spans="2:6" ht="14.25" customHeight="1">
      <c r="B5" s="731">
        <v>10202</v>
      </c>
      <c r="C5" s="735" t="s">
        <v>2648</v>
      </c>
      <c r="D5" s="733">
        <f>D20</f>
        <v>8920000</v>
      </c>
      <c r="E5" s="733">
        <f t="shared" ref="E5:F5" si="1">1.04*D5</f>
        <v>9276800</v>
      </c>
      <c r="F5" s="734">
        <f t="shared" si="1"/>
        <v>9647872</v>
      </c>
    </row>
    <row r="6" spans="2:6" ht="14.25" customHeight="1">
      <c r="B6" s="736">
        <v>10203</v>
      </c>
      <c r="C6" s="735" t="s">
        <v>2651</v>
      </c>
      <c r="D6" s="733">
        <f>D23</f>
        <v>34670000</v>
      </c>
      <c r="E6" s="733">
        <f t="shared" ref="E6:F6" si="2">1.04*D6</f>
        <v>36056800</v>
      </c>
      <c r="F6" s="734">
        <f t="shared" si="2"/>
        <v>37499072</v>
      </c>
    </row>
    <row r="7" spans="2:6" ht="14.25" customHeight="1">
      <c r="B7" s="736">
        <v>10204</v>
      </c>
      <c r="C7" s="735" t="s">
        <v>2668</v>
      </c>
      <c r="D7" s="733">
        <f>D26</f>
        <v>1110000</v>
      </c>
      <c r="E7" s="733">
        <f t="shared" ref="E7:F7" si="3">1.04*D7</f>
        <v>1154400</v>
      </c>
      <c r="F7" s="734">
        <f t="shared" si="3"/>
        <v>1200576</v>
      </c>
    </row>
    <row r="8" spans="2:6" ht="14.25" customHeight="1">
      <c r="B8" s="736">
        <v>10205</v>
      </c>
      <c r="C8" s="735" t="s">
        <v>2720</v>
      </c>
      <c r="D8" s="737">
        <f>D29</f>
        <v>2060000</v>
      </c>
      <c r="E8" s="733">
        <f t="shared" ref="E8:F8" si="4">1.04*D8</f>
        <v>2142400</v>
      </c>
      <c r="F8" s="734">
        <f t="shared" si="4"/>
        <v>2228096</v>
      </c>
    </row>
    <row r="9" spans="2:6" ht="14.25" customHeight="1">
      <c r="B9" s="736">
        <v>10206</v>
      </c>
      <c r="C9" s="736" t="s">
        <v>2674</v>
      </c>
      <c r="D9" s="737">
        <f>D32</f>
        <v>550000</v>
      </c>
      <c r="E9" s="733">
        <f t="shared" ref="E9:F9" si="5">1.04*D9</f>
        <v>572000</v>
      </c>
      <c r="F9" s="734">
        <f t="shared" si="5"/>
        <v>594880</v>
      </c>
    </row>
    <row r="10" spans="2:6" ht="14.25" customHeight="1">
      <c r="B10" s="736">
        <v>10207</v>
      </c>
      <c r="C10" s="736" t="s">
        <v>2676</v>
      </c>
      <c r="D10" s="737">
        <f>D35</f>
        <v>7460000</v>
      </c>
      <c r="E10" s="733">
        <f t="shared" ref="E10:F10" si="6">1.04*D10</f>
        <v>7758400</v>
      </c>
      <c r="F10" s="734">
        <f t="shared" si="6"/>
        <v>8068736</v>
      </c>
    </row>
    <row r="11" spans="2:6" ht="14.25" customHeight="1">
      <c r="B11" s="736">
        <v>10208</v>
      </c>
      <c r="C11" s="736" t="s">
        <v>2685</v>
      </c>
      <c r="D11" s="737">
        <f>D38</f>
        <v>2620000</v>
      </c>
      <c r="E11" s="733">
        <f t="shared" ref="E11:F11" si="7">1.04*D11</f>
        <v>2724800</v>
      </c>
      <c r="F11" s="734">
        <f t="shared" si="7"/>
        <v>2833792</v>
      </c>
    </row>
    <row r="12" spans="2:6" ht="14.25" customHeight="1">
      <c r="B12" s="1803" t="s">
        <v>2721</v>
      </c>
      <c r="C12" s="1777"/>
      <c r="D12" s="738" t="e">
        <f t="shared" ref="D12:F12" si="8">SUM(D4:D11)</f>
        <v>#REF!</v>
      </c>
      <c r="E12" s="738" t="e">
        <f t="shared" si="8"/>
        <v>#REF!</v>
      </c>
      <c r="F12" s="738" t="e">
        <f t="shared" si="8"/>
        <v>#REF!</v>
      </c>
    </row>
    <row r="13" spans="2:6" ht="14.25" customHeight="1"/>
    <row r="14" spans="2:6" ht="14.25" customHeight="1"/>
    <row r="15" spans="2:6" ht="25.5" customHeight="1">
      <c r="B15" s="1804" t="s">
        <v>2722</v>
      </c>
      <c r="C15" s="1804" t="s">
        <v>2723</v>
      </c>
      <c r="D15" s="739" t="s">
        <v>2724</v>
      </c>
      <c r="E15" s="1806" t="s">
        <v>2716</v>
      </c>
      <c r="F15" s="1777"/>
    </row>
    <row r="16" spans="2:6" ht="14.25" customHeight="1">
      <c r="B16" s="1805"/>
      <c r="C16" s="1805"/>
      <c r="D16" s="730" t="s">
        <v>2717</v>
      </c>
      <c r="E16" s="730" t="s">
        <v>2718</v>
      </c>
      <c r="F16" s="730" t="s">
        <v>2719</v>
      </c>
    </row>
    <row r="17" spans="1:26" ht="25.5" customHeight="1">
      <c r="A17" s="740"/>
      <c r="B17" s="741">
        <v>10201</v>
      </c>
      <c r="C17" s="729" t="s">
        <v>2540</v>
      </c>
      <c r="D17" s="738" t="e">
        <f>D18+D19</f>
        <v>#REF!</v>
      </c>
      <c r="E17" s="738" t="e">
        <f t="shared" ref="E17:F17" si="9">1.04*D17</f>
        <v>#REF!</v>
      </c>
      <c r="F17" s="738" t="e">
        <f t="shared" si="9"/>
        <v>#REF!</v>
      </c>
      <c r="G17" s="740"/>
      <c r="H17" s="740"/>
      <c r="I17" s="740"/>
      <c r="J17" s="740"/>
      <c r="K17" s="740"/>
      <c r="L17" s="740"/>
      <c r="M17" s="740"/>
      <c r="N17" s="740"/>
      <c r="O17" s="740"/>
      <c r="P17" s="740"/>
      <c r="Q17" s="740"/>
      <c r="R17" s="740"/>
      <c r="S17" s="740"/>
      <c r="T17" s="740"/>
      <c r="U17" s="740"/>
      <c r="V17" s="740"/>
      <c r="W17" s="740"/>
      <c r="X17" s="740"/>
      <c r="Y17" s="740"/>
      <c r="Z17" s="740"/>
    </row>
    <row r="18" spans="1:26" ht="14.25" customHeight="1">
      <c r="A18" s="664"/>
      <c r="B18" s="732"/>
      <c r="C18" s="732" t="s">
        <v>2725</v>
      </c>
      <c r="D18" s="742">
        <f>EXECUTIVE!C88</f>
        <v>335596720</v>
      </c>
      <c r="E18" s="737">
        <f t="shared" ref="E18:F18" si="10">1.04*D18</f>
        <v>349020588.80000001</v>
      </c>
      <c r="F18" s="737">
        <f t="shared" si="10"/>
        <v>362981412.352</v>
      </c>
      <c r="G18" s="664"/>
      <c r="H18" s="664"/>
      <c r="I18" s="664"/>
      <c r="J18" s="664"/>
      <c r="K18" s="664"/>
      <c r="L18" s="664"/>
      <c r="M18" s="664"/>
      <c r="N18" s="664"/>
      <c r="O18" s="664"/>
      <c r="P18" s="664"/>
      <c r="Q18" s="664"/>
      <c r="R18" s="664"/>
      <c r="S18" s="664"/>
      <c r="T18" s="664"/>
      <c r="U18" s="664"/>
      <c r="V18" s="664"/>
      <c r="W18" s="664"/>
      <c r="X18" s="664"/>
      <c r="Y18" s="664"/>
      <c r="Z18" s="664"/>
    </row>
    <row r="19" spans="1:26" ht="14.25" customHeight="1">
      <c r="A19" s="664"/>
      <c r="B19" s="732"/>
      <c r="C19" s="732" t="s">
        <v>2643</v>
      </c>
      <c r="D19" s="737" t="e">
        <f>EXECUTIVE!C94</f>
        <v>#REF!</v>
      </c>
      <c r="E19" s="737" t="e">
        <f t="shared" ref="E19:F19" si="11">1.04*D19</f>
        <v>#REF!</v>
      </c>
      <c r="F19" s="737" t="e">
        <f t="shared" si="11"/>
        <v>#REF!</v>
      </c>
      <c r="G19" s="664"/>
      <c r="H19" s="664"/>
      <c r="I19" s="664"/>
      <c r="J19" s="664"/>
      <c r="K19" s="664"/>
      <c r="L19" s="664"/>
      <c r="M19" s="664"/>
      <c r="N19" s="664"/>
      <c r="O19" s="664"/>
      <c r="P19" s="664"/>
      <c r="Q19" s="664"/>
      <c r="R19" s="664"/>
      <c r="S19" s="664"/>
      <c r="T19" s="664"/>
      <c r="U19" s="664"/>
      <c r="V19" s="664"/>
      <c r="W19" s="664"/>
      <c r="X19" s="664"/>
      <c r="Y19" s="664"/>
      <c r="Z19" s="664"/>
    </row>
    <row r="20" spans="1:26" ht="14.25" customHeight="1">
      <c r="A20" s="740"/>
      <c r="B20" s="741">
        <v>10202</v>
      </c>
      <c r="C20" s="743" t="s">
        <v>2648</v>
      </c>
      <c r="D20" s="738">
        <f>D21+D22</f>
        <v>8920000</v>
      </c>
      <c r="E20" s="738">
        <f t="shared" ref="E20:F20" si="12">1.04*D20</f>
        <v>9276800</v>
      </c>
      <c r="F20" s="738">
        <f t="shared" si="12"/>
        <v>9647872</v>
      </c>
      <c r="G20" s="740"/>
      <c r="H20" s="740"/>
      <c r="I20" s="740"/>
      <c r="J20" s="740"/>
      <c r="K20" s="740"/>
      <c r="L20" s="740"/>
      <c r="M20" s="740"/>
      <c r="N20" s="740"/>
      <c r="O20" s="740"/>
      <c r="P20" s="740"/>
      <c r="Q20" s="740"/>
      <c r="R20" s="740"/>
      <c r="S20" s="740"/>
      <c r="T20" s="740"/>
      <c r="U20" s="740"/>
      <c r="V20" s="740"/>
      <c r="W20" s="740"/>
      <c r="X20" s="740"/>
      <c r="Y20" s="740"/>
      <c r="Z20" s="740"/>
    </row>
    <row r="21" spans="1:26" ht="14.25" customHeight="1">
      <c r="A21" s="664"/>
      <c r="B21" s="732"/>
      <c r="C21" s="732" t="s">
        <v>2725</v>
      </c>
      <c r="D21" s="737">
        <f>EXECUTIVE!C107</f>
        <v>8920000</v>
      </c>
      <c r="E21" s="737">
        <f t="shared" ref="E21:F21" si="13">1.04*D21</f>
        <v>9276800</v>
      </c>
      <c r="F21" s="737">
        <f t="shared" si="13"/>
        <v>9647872</v>
      </c>
      <c r="G21" s="664"/>
      <c r="H21" s="664"/>
      <c r="I21" s="664"/>
      <c r="J21" s="664"/>
      <c r="K21" s="664"/>
      <c r="L21" s="664"/>
      <c r="M21" s="664"/>
      <c r="N21" s="664"/>
      <c r="O21" s="664"/>
      <c r="P21" s="664"/>
      <c r="Q21" s="664"/>
      <c r="R21" s="664"/>
      <c r="S21" s="664"/>
      <c r="T21" s="664"/>
      <c r="U21" s="664"/>
      <c r="V21" s="664"/>
      <c r="W21" s="664"/>
      <c r="X21" s="664"/>
      <c r="Y21" s="664"/>
      <c r="Z21" s="664"/>
    </row>
    <row r="22" spans="1:26" ht="14.25" customHeight="1">
      <c r="A22" s="664"/>
      <c r="B22" s="732"/>
      <c r="C22" s="732" t="s">
        <v>2643</v>
      </c>
      <c r="D22" s="737">
        <v>0</v>
      </c>
      <c r="E22" s="737">
        <f t="shared" ref="E22:F22" si="14">1.04*D22</f>
        <v>0</v>
      </c>
      <c r="F22" s="737">
        <f t="shared" si="14"/>
        <v>0</v>
      </c>
      <c r="G22" s="664"/>
      <c r="H22" s="664"/>
      <c r="I22" s="664"/>
      <c r="J22" s="664"/>
      <c r="K22" s="664"/>
      <c r="L22" s="664"/>
      <c r="M22" s="664"/>
      <c r="N22" s="664"/>
      <c r="O22" s="664"/>
      <c r="P22" s="664"/>
      <c r="Q22" s="664"/>
      <c r="R22" s="664"/>
      <c r="S22" s="664"/>
      <c r="T22" s="664"/>
      <c r="U22" s="664"/>
      <c r="V22" s="664"/>
      <c r="W22" s="664"/>
      <c r="X22" s="664"/>
      <c r="Y22" s="664"/>
      <c r="Z22" s="664"/>
    </row>
    <row r="23" spans="1:26" ht="14.25" customHeight="1">
      <c r="A23" s="740"/>
      <c r="B23" s="744">
        <v>10203</v>
      </c>
      <c r="C23" s="743" t="s">
        <v>2651</v>
      </c>
      <c r="D23" s="738">
        <f>D24+D25</f>
        <v>34670000</v>
      </c>
      <c r="E23" s="738">
        <f t="shared" ref="E23:F23" si="15">1.04*D23</f>
        <v>36056800</v>
      </c>
      <c r="F23" s="738">
        <f t="shared" si="15"/>
        <v>37499072</v>
      </c>
      <c r="G23" s="740"/>
      <c r="H23" s="740"/>
      <c r="I23" s="740"/>
      <c r="J23" s="740"/>
      <c r="K23" s="740"/>
      <c r="L23" s="740"/>
      <c r="M23" s="740"/>
      <c r="N23" s="740"/>
      <c r="O23" s="740"/>
      <c r="P23" s="740"/>
      <c r="Q23" s="740"/>
      <c r="R23" s="740"/>
      <c r="S23" s="740"/>
      <c r="T23" s="740"/>
      <c r="U23" s="740"/>
      <c r="V23" s="740"/>
      <c r="W23" s="740"/>
      <c r="X23" s="740"/>
      <c r="Y23" s="740"/>
      <c r="Z23" s="740"/>
    </row>
    <row r="24" spans="1:26" ht="14.25" customHeight="1">
      <c r="A24" s="664"/>
      <c r="B24" s="732"/>
      <c r="C24" s="732" t="s">
        <v>2725</v>
      </c>
      <c r="D24" s="737">
        <f>EXECUTIVE!C134</f>
        <v>34670000</v>
      </c>
      <c r="E24" s="737">
        <f t="shared" ref="E24:F24" si="16">1.04*D24</f>
        <v>36056800</v>
      </c>
      <c r="F24" s="737">
        <f t="shared" si="16"/>
        <v>37499072</v>
      </c>
      <c r="G24" s="664"/>
      <c r="H24" s="664"/>
      <c r="I24" s="664"/>
      <c r="J24" s="664"/>
      <c r="K24" s="664"/>
      <c r="L24" s="664"/>
      <c r="M24" s="664"/>
      <c r="N24" s="664"/>
      <c r="O24" s="664"/>
      <c r="P24" s="664"/>
      <c r="Q24" s="664"/>
      <c r="R24" s="664"/>
      <c r="S24" s="664"/>
      <c r="T24" s="664"/>
      <c r="U24" s="664"/>
      <c r="V24" s="664"/>
      <c r="W24" s="664"/>
      <c r="X24" s="664"/>
      <c r="Y24" s="664"/>
      <c r="Z24" s="664"/>
    </row>
    <row r="25" spans="1:26" ht="14.25" customHeight="1">
      <c r="A25" s="664"/>
      <c r="B25" s="732"/>
      <c r="C25" s="732" t="s">
        <v>2643</v>
      </c>
      <c r="D25" s="737">
        <v>0</v>
      </c>
      <c r="E25" s="737">
        <f t="shared" ref="E25:F25" si="17">1.04*D25</f>
        <v>0</v>
      </c>
      <c r="F25" s="737">
        <f t="shared" si="17"/>
        <v>0</v>
      </c>
      <c r="G25" s="664"/>
      <c r="H25" s="664"/>
      <c r="I25" s="664"/>
      <c r="J25" s="664"/>
      <c r="K25" s="664"/>
      <c r="L25" s="664"/>
      <c r="M25" s="664"/>
      <c r="N25" s="664"/>
      <c r="O25" s="664"/>
      <c r="P25" s="664"/>
      <c r="Q25" s="664"/>
      <c r="R25" s="664"/>
      <c r="S25" s="664"/>
      <c r="T25" s="664"/>
      <c r="U25" s="664"/>
      <c r="V25" s="664"/>
      <c r="W25" s="664"/>
      <c r="X25" s="664"/>
      <c r="Y25" s="664"/>
      <c r="Z25" s="664"/>
    </row>
    <row r="26" spans="1:26" ht="14.25" customHeight="1">
      <c r="A26" s="740"/>
      <c r="B26" s="744">
        <v>10204</v>
      </c>
      <c r="C26" s="743" t="s">
        <v>2668</v>
      </c>
      <c r="D26" s="738">
        <f>D27+D28</f>
        <v>1110000</v>
      </c>
      <c r="E26" s="738">
        <f t="shared" ref="E26:F26" si="18">1.04*D26</f>
        <v>1154400</v>
      </c>
      <c r="F26" s="738">
        <f t="shared" si="18"/>
        <v>1200576</v>
      </c>
      <c r="G26" s="740"/>
      <c r="H26" s="740"/>
      <c r="I26" s="740"/>
      <c r="J26" s="740"/>
      <c r="K26" s="740"/>
      <c r="L26" s="740"/>
      <c r="M26" s="740"/>
      <c r="N26" s="740"/>
      <c r="O26" s="740"/>
      <c r="P26" s="740"/>
      <c r="Q26" s="740"/>
      <c r="R26" s="740"/>
      <c r="S26" s="740"/>
      <c r="T26" s="740"/>
      <c r="U26" s="740"/>
      <c r="V26" s="740"/>
      <c r="W26" s="740"/>
      <c r="X26" s="740"/>
      <c r="Y26" s="740"/>
      <c r="Z26" s="740"/>
    </row>
    <row r="27" spans="1:26" ht="14.25" customHeight="1">
      <c r="A27" s="664"/>
      <c r="B27" s="732"/>
      <c r="C27" s="732" t="s">
        <v>2725</v>
      </c>
      <c r="D27" s="737">
        <f>EXECUTIVE!C143</f>
        <v>1110000</v>
      </c>
      <c r="E27" s="737">
        <f t="shared" ref="E27:F27" si="19">1.04*D27</f>
        <v>1154400</v>
      </c>
      <c r="F27" s="737">
        <f t="shared" si="19"/>
        <v>1200576</v>
      </c>
      <c r="G27" s="664"/>
      <c r="H27" s="664"/>
      <c r="I27" s="664"/>
      <c r="J27" s="664"/>
      <c r="K27" s="664"/>
      <c r="L27" s="664"/>
      <c r="M27" s="664"/>
      <c r="N27" s="664"/>
      <c r="O27" s="664"/>
      <c r="P27" s="664"/>
      <c r="Q27" s="664"/>
      <c r="R27" s="664"/>
      <c r="S27" s="664"/>
      <c r="T27" s="664"/>
      <c r="U27" s="664"/>
      <c r="V27" s="664"/>
      <c r="W27" s="664"/>
      <c r="X27" s="664"/>
      <c r="Y27" s="664"/>
      <c r="Z27" s="664"/>
    </row>
    <row r="28" spans="1:26" ht="14.25" customHeight="1">
      <c r="A28" s="664"/>
      <c r="B28" s="732"/>
      <c r="C28" s="732" t="s">
        <v>2643</v>
      </c>
      <c r="D28" s="737">
        <v>0</v>
      </c>
      <c r="E28" s="737">
        <f t="shared" ref="E28:F28" si="20">1.04*D28</f>
        <v>0</v>
      </c>
      <c r="F28" s="737">
        <f t="shared" si="20"/>
        <v>0</v>
      </c>
      <c r="G28" s="664"/>
      <c r="H28" s="664"/>
      <c r="I28" s="664"/>
      <c r="J28" s="664"/>
      <c r="K28" s="664"/>
      <c r="L28" s="664"/>
      <c r="M28" s="664"/>
      <c r="N28" s="664"/>
      <c r="O28" s="664"/>
      <c r="P28" s="664"/>
      <c r="Q28" s="664"/>
      <c r="R28" s="664"/>
      <c r="S28" s="664"/>
      <c r="T28" s="664"/>
      <c r="U28" s="664"/>
      <c r="V28" s="664"/>
      <c r="W28" s="664"/>
      <c r="X28" s="664"/>
      <c r="Y28" s="664"/>
      <c r="Z28" s="664"/>
    </row>
    <row r="29" spans="1:26" ht="14.25" customHeight="1">
      <c r="A29" s="740"/>
      <c r="B29" s="744">
        <v>10205</v>
      </c>
      <c r="C29" s="743" t="s">
        <v>2670</v>
      </c>
      <c r="D29" s="738">
        <f>D30+D31</f>
        <v>2060000</v>
      </c>
      <c r="E29" s="738">
        <f t="shared" ref="E29:F29" si="21">1.04*D29</f>
        <v>2142400</v>
      </c>
      <c r="F29" s="738">
        <f t="shared" si="21"/>
        <v>2228096</v>
      </c>
      <c r="G29" s="740"/>
      <c r="H29" s="740"/>
      <c r="I29" s="740"/>
      <c r="J29" s="740"/>
      <c r="K29" s="740"/>
      <c r="L29" s="740"/>
      <c r="M29" s="740"/>
      <c r="N29" s="740"/>
      <c r="O29" s="740"/>
      <c r="P29" s="740"/>
      <c r="Q29" s="740"/>
      <c r="R29" s="740"/>
      <c r="S29" s="740"/>
      <c r="T29" s="740"/>
      <c r="U29" s="740"/>
      <c r="V29" s="740"/>
      <c r="W29" s="740"/>
      <c r="X29" s="740"/>
      <c r="Y29" s="740"/>
      <c r="Z29" s="740"/>
    </row>
    <row r="30" spans="1:26" ht="14.25" customHeight="1">
      <c r="A30" s="664"/>
      <c r="B30" s="732"/>
      <c r="C30" s="732" t="s">
        <v>2725</v>
      </c>
      <c r="D30" s="737">
        <f>EXECUTIVE!C148</f>
        <v>2060000</v>
      </c>
      <c r="E30" s="737">
        <f t="shared" ref="E30:F30" si="22">1.04*D30</f>
        <v>2142400</v>
      </c>
      <c r="F30" s="737">
        <f t="shared" si="22"/>
        <v>2228096</v>
      </c>
      <c r="G30" s="664"/>
      <c r="H30" s="664"/>
      <c r="I30" s="664"/>
      <c r="J30" s="664"/>
      <c r="K30" s="664"/>
      <c r="L30" s="664"/>
      <c r="M30" s="664"/>
      <c r="N30" s="664"/>
      <c r="O30" s="664"/>
      <c r="P30" s="664"/>
      <c r="Q30" s="664"/>
      <c r="R30" s="664"/>
      <c r="S30" s="664"/>
      <c r="T30" s="664"/>
      <c r="U30" s="664"/>
      <c r="V30" s="664"/>
      <c r="W30" s="664"/>
      <c r="X30" s="664"/>
      <c r="Y30" s="664"/>
      <c r="Z30" s="664"/>
    </row>
    <row r="31" spans="1:26" ht="14.25" customHeight="1">
      <c r="A31" s="664"/>
      <c r="B31" s="732"/>
      <c r="C31" s="732" t="s">
        <v>2643</v>
      </c>
      <c r="D31" s="737">
        <v>0</v>
      </c>
      <c r="E31" s="737">
        <f t="shared" ref="E31:F31" si="23">1.04*D31</f>
        <v>0</v>
      </c>
      <c r="F31" s="737">
        <f t="shared" si="23"/>
        <v>0</v>
      </c>
      <c r="G31" s="664"/>
      <c r="H31" s="664"/>
      <c r="I31" s="664"/>
      <c r="J31" s="664"/>
      <c r="K31" s="664"/>
      <c r="L31" s="664"/>
      <c r="M31" s="664"/>
      <c r="N31" s="664"/>
      <c r="O31" s="664"/>
      <c r="P31" s="664"/>
      <c r="Q31" s="664"/>
      <c r="R31" s="664"/>
      <c r="S31" s="664"/>
      <c r="T31" s="664"/>
      <c r="U31" s="664"/>
      <c r="V31" s="664"/>
      <c r="W31" s="664"/>
      <c r="X31" s="664"/>
      <c r="Y31" s="664"/>
      <c r="Z31" s="664"/>
    </row>
    <row r="32" spans="1:26" ht="14.25" customHeight="1">
      <c r="A32" s="740"/>
      <c r="B32" s="744">
        <v>10206</v>
      </c>
      <c r="C32" s="743" t="s">
        <v>2672</v>
      </c>
      <c r="D32" s="738">
        <f>D33+D34</f>
        <v>550000</v>
      </c>
      <c r="E32" s="738">
        <f t="shared" ref="E32:F32" si="24">1.04*D32</f>
        <v>572000</v>
      </c>
      <c r="F32" s="738">
        <f t="shared" si="24"/>
        <v>594880</v>
      </c>
      <c r="G32" s="740"/>
      <c r="H32" s="740"/>
      <c r="I32" s="740"/>
      <c r="J32" s="740"/>
      <c r="K32" s="740"/>
      <c r="L32" s="740"/>
      <c r="M32" s="740"/>
      <c r="N32" s="740"/>
      <c r="O32" s="740"/>
      <c r="P32" s="740"/>
      <c r="Q32" s="740"/>
      <c r="R32" s="740"/>
      <c r="S32" s="740"/>
      <c r="T32" s="740"/>
      <c r="U32" s="740"/>
      <c r="V32" s="740"/>
      <c r="W32" s="740"/>
      <c r="X32" s="740"/>
      <c r="Y32" s="740"/>
      <c r="Z32" s="740"/>
    </row>
    <row r="33" spans="1:26" ht="14.25" customHeight="1">
      <c r="A33" s="664"/>
      <c r="B33" s="732"/>
      <c r="C33" s="732" t="s">
        <v>2725</v>
      </c>
      <c r="D33" s="737">
        <f>EXECUTIVE!C152</f>
        <v>550000</v>
      </c>
      <c r="E33" s="737">
        <f t="shared" ref="E33:F33" si="25">1.04*D33</f>
        <v>572000</v>
      </c>
      <c r="F33" s="737">
        <f t="shared" si="25"/>
        <v>594880</v>
      </c>
      <c r="G33" s="664"/>
      <c r="H33" s="664"/>
      <c r="I33" s="664"/>
      <c r="J33" s="664"/>
      <c r="K33" s="664"/>
      <c r="L33" s="664"/>
      <c r="M33" s="664"/>
      <c r="N33" s="664"/>
      <c r="O33" s="664"/>
      <c r="P33" s="664"/>
      <c r="Q33" s="664"/>
      <c r="R33" s="664"/>
      <c r="S33" s="664"/>
      <c r="T33" s="664"/>
      <c r="U33" s="664"/>
      <c r="V33" s="664"/>
      <c r="W33" s="664"/>
      <c r="X33" s="664"/>
      <c r="Y33" s="664"/>
      <c r="Z33" s="664"/>
    </row>
    <row r="34" spans="1:26" ht="14.25" customHeight="1">
      <c r="A34" s="664"/>
      <c r="B34" s="732"/>
      <c r="C34" s="732" t="s">
        <v>2643</v>
      </c>
      <c r="D34" s="737">
        <v>0</v>
      </c>
      <c r="E34" s="737">
        <f t="shared" ref="E34:F34" si="26">1.04*D34</f>
        <v>0</v>
      </c>
      <c r="F34" s="737">
        <f t="shared" si="26"/>
        <v>0</v>
      </c>
      <c r="G34" s="664"/>
      <c r="H34" s="664"/>
      <c r="I34" s="664"/>
      <c r="J34" s="664"/>
      <c r="K34" s="664"/>
      <c r="L34" s="664"/>
      <c r="M34" s="664"/>
      <c r="N34" s="664"/>
      <c r="O34" s="664"/>
      <c r="P34" s="664"/>
      <c r="Q34" s="664"/>
      <c r="R34" s="664"/>
      <c r="S34" s="664"/>
      <c r="T34" s="664"/>
      <c r="U34" s="664"/>
      <c r="V34" s="664"/>
      <c r="W34" s="664"/>
      <c r="X34" s="664"/>
      <c r="Y34" s="664"/>
      <c r="Z34" s="664"/>
    </row>
    <row r="35" spans="1:26" ht="14.25" customHeight="1">
      <c r="A35" s="740"/>
      <c r="B35" s="745">
        <v>10208</v>
      </c>
      <c r="C35" s="744" t="s">
        <v>2685</v>
      </c>
      <c r="D35" s="738">
        <f>D36+D37</f>
        <v>7460000</v>
      </c>
      <c r="E35" s="738">
        <f t="shared" ref="E35:F35" si="27">1.04*D35</f>
        <v>7758400</v>
      </c>
      <c r="F35" s="738">
        <f t="shared" si="27"/>
        <v>8068736</v>
      </c>
      <c r="G35" s="740"/>
      <c r="H35" s="740"/>
      <c r="I35" s="740"/>
      <c r="J35" s="740"/>
      <c r="K35" s="740"/>
      <c r="L35" s="740"/>
      <c r="M35" s="740"/>
      <c r="N35" s="740"/>
      <c r="O35" s="740"/>
      <c r="P35" s="740"/>
      <c r="Q35" s="740"/>
      <c r="R35" s="740"/>
      <c r="S35" s="740"/>
      <c r="T35" s="740"/>
      <c r="U35" s="740"/>
      <c r="V35" s="740"/>
      <c r="W35" s="740"/>
      <c r="X35" s="740"/>
      <c r="Y35" s="740"/>
      <c r="Z35" s="740"/>
    </row>
    <row r="36" spans="1:26" ht="14.25" customHeight="1">
      <c r="A36" s="664"/>
      <c r="B36" s="732"/>
      <c r="C36" s="732" t="s">
        <v>2725</v>
      </c>
      <c r="D36" s="737">
        <f>CPSB!C67</f>
        <v>7460000</v>
      </c>
      <c r="E36" s="737">
        <f t="shared" ref="E36:F36" si="28">1.04*D36</f>
        <v>7758400</v>
      </c>
      <c r="F36" s="737">
        <f t="shared" si="28"/>
        <v>8068736</v>
      </c>
      <c r="G36" s="664"/>
      <c r="H36" s="664"/>
      <c r="I36" s="664"/>
      <c r="J36" s="664"/>
      <c r="K36" s="664"/>
      <c r="L36" s="664"/>
      <c r="M36" s="664"/>
      <c r="N36" s="664"/>
      <c r="O36" s="664"/>
      <c r="P36" s="664"/>
      <c r="Q36" s="664"/>
      <c r="R36" s="664"/>
      <c r="S36" s="664"/>
      <c r="T36" s="664"/>
      <c r="U36" s="664"/>
      <c r="V36" s="664"/>
      <c r="W36" s="664"/>
      <c r="X36" s="664"/>
      <c r="Y36" s="664"/>
      <c r="Z36" s="664"/>
    </row>
    <row r="37" spans="1:26" ht="14.25" customHeight="1">
      <c r="A37" s="664"/>
      <c r="B37" s="732"/>
      <c r="C37" s="732" t="s">
        <v>2643</v>
      </c>
      <c r="D37" s="737"/>
      <c r="E37" s="737">
        <f t="shared" ref="E37:F37" si="29">1.04*D37</f>
        <v>0</v>
      </c>
      <c r="F37" s="737">
        <f t="shared" si="29"/>
        <v>0</v>
      </c>
      <c r="G37" s="664"/>
      <c r="H37" s="664"/>
      <c r="I37" s="664"/>
      <c r="J37" s="664"/>
      <c r="K37" s="664"/>
      <c r="L37" s="664"/>
      <c r="M37" s="664"/>
      <c r="N37" s="664"/>
      <c r="O37" s="664"/>
      <c r="P37" s="664"/>
      <c r="Q37" s="664"/>
      <c r="R37" s="664"/>
      <c r="S37" s="664"/>
      <c r="T37" s="664"/>
      <c r="U37" s="664"/>
      <c r="V37" s="664"/>
      <c r="W37" s="664"/>
      <c r="X37" s="664"/>
      <c r="Y37" s="664"/>
      <c r="Z37" s="664"/>
    </row>
    <row r="38" spans="1:26" ht="14.25" customHeight="1">
      <c r="B38" s="745">
        <v>10209</v>
      </c>
      <c r="C38" s="744" t="s">
        <v>2678</v>
      </c>
      <c r="D38" s="738">
        <f>D39+D40</f>
        <v>2620000</v>
      </c>
      <c r="E38" s="738">
        <f t="shared" ref="E38:F38" si="30">1.04*D38</f>
        <v>2724800</v>
      </c>
      <c r="F38" s="738">
        <f t="shared" si="30"/>
        <v>2833792</v>
      </c>
    </row>
    <row r="39" spans="1:26" ht="14.25" customHeight="1">
      <c r="A39" s="664"/>
      <c r="B39" s="732"/>
      <c r="C39" s="732" t="s">
        <v>2725</v>
      </c>
      <c r="D39" s="737">
        <f>EXECUTIVE!C179</f>
        <v>2620000</v>
      </c>
      <c r="E39" s="737">
        <f t="shared" ref="E39:F39" si="31">1.04*D39</f>
        <v>2724800</v>
      </c>
      <c r="F39" s="737">
        <f t="shared" si="31"/>
        <v>2833792</v>
      </c>
      <c r="G39" s="664"/>
      <c r="H39" s="664"/>
      <c r="I39" s="664"/>
      <c r="J39" s="664"/>
      <c r="K39" s="664"/>
      <c r="L39" s="664"/>
      <c r="M39" s="664"/>
      <c r="N39" s="664"/>
      <c r="O39" s="664"/>
      <c r="P39" s="664"/>
      <c r="Q39" s="664"/>
      <c r="R39" s="664"/>
      <c r="S39" s="664"/>
      <c r="T39" s="664"/>
      <c r="U39" s="664"/>
      <c r="V39" s="664"/>
      <c r="W39" s="664"/>
      <c r="X39" s="664"/>
      <c r="Y39" s="664"/>
      <c r="Z39" s="664"/>
    </row>
    <row r="40" spans="1:26" ht="14.25" customHeight="1">
      <c r="A40" s="664"/>
      <c r="B40" s="732"/>
      <c r="C40" s="732" t="s">
        <v>2643</v>
      </c>
      <c r="D40" s="737"/>
      <c r="E40" s="737">
        <f t="shared" ref="E40:F40" si="32">1.04*D40</f>
        <v>0</v>
      </c>
      <c r="F40" s="737">
        <f t="shared" si="32"/>
        <v>0</v>
      </c>
      <c r="G40" s="664"/>
      <c r="H40" s="664"/>
      <c r="I40" s="664"/>
      <c r="J40" s="664"/>
      <c r="K40" s="664"/>
      <c r="L40" s="664"/>
      <c r="M40" s="664"/>
      <c r="N40" s="664"/>
      <c r="O40" s="664"/>
      <c r="P40" s="664"/>
      <c r="Q40" s="664"/>
      <c r="R40" s="664"/>
      <c r="S40" s="664"/>
      <c r="T40" s="664"/>
      <c r="U40" s="664"/>
      <c r="V40" s="664"/>
      <c r="W40" s="664"/>
      <c r="X40" s="664"/>
      <c r="Y40" s="664"/>
      <c r="Z40" s="664"/>
    </row>
    <row r="41" spans="1:26" ht="14.25" customHeight="1">
      <c r="B41" s="1803" t="s">
        <v>2721</v>
      </c>
      <c r="C41" s="1777"/>
      <c r="D41" s="738" t="e">
        <f t="shared" ref="D41:F41" si="33">SUM(D17,D20,D23,D26,D29,D32,D35,D38)</f>
        <v>#REF!</v>
      </c>
      <c r="E41" s="738" t="e">
        <f t="shared" si="33"/>
        <v>#REF!</v>
      </c>
      <c r="F41" s="738" t="e">
        <f t="shared" si="33"/>
        <v>#REF!</v>
      </c>
    </row>
    <row r="42" spans="1:26" ht="14.25" customHeight="1"/>
    <row r="43" spans="1:26" ht="14.25" customHeight="1"/>
    <row r="44" spans="1:26" ht="14.25" customHeight="1"/>
    <row r="45" spans="1:26" ht="14.25" customHeight="1"/>
    <row r="46" spans="1:26" ht="14.25" customHeight="1"/>
    <row r="47" spans="1:26" ht="14.25" customHeight="1"/>
    <row r="48" spans="1:26"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41:C41"/>
    <mergeCell ref="E2:F2"/>
    <mergeCell ref="B2:B3"/>
    <mergeCell ref="B15:B16"/>
    <mergeCell ref="C2:C3"/>
    <mergeCell ref="C15:C16"/>
    <mergeCell ref="B12:C12"/>
    <mergeCell ref="E15:F15"/>
  </mergeCells>
  <pageMargins left="0.7" right="0.7" top="0.75" bottom="0.75" header="0" footer="0"/>
  <pageSetup fitToWidth="0" fitToHeight="0" orientation="landscape"/>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pageSetUpPr fitToPage="1"/>
  </sheetPr>
  <dimension ref="A1:P989"/>
  <sheetViews>
    <sheetView zoomScale="90" workbookViewId="0">
      <pane ySplit="2" topLeftCell="A109" activePane="bottomLeft" state="frozen"/>
      <selection pane="bottomLeft" activeCell="P2" sqref="P2"/>
    </sheetView>
  </sheetViews>
  <sheetFormatPr defaultColWidth="14" defaultRowHeight="15" customHeight="1"/>
  <cols>
    <col min="1" max="1" width="11.28515625" customWidth="1"/>
    <col min="2" max="2" width="82.5703125" customWidth="1"/>
    <col min="3" max="6" width="18.28515625" hidden="1" customWidth="1"/>
    <col min="7" max="7" width="17.42578125" hidden="1" customWidth="1"/>
    <col min="8" max="8" width="16.28515625" hidden="1" customWidth="1"/>
    <col min="9" max="9" width="17.42578125" hidden="1" customWidth="1"/>
    <col min="10" max="10" width="16.28515625" hidden="1" customWidth="1"/>
    <col min="11" max="11" width="4.7109375" hidden="1" customWidth="1"/>
    <col min="12" max="12" width="3.7109375" hidden="1" customWidth="1"/>
    <col min="13" max="14" width="16.28515625" hidden="1" customWidth="1"/>
    <col min="15" max="16" width="16.28515625" customWidth="1"/>
  </cols>
  <sheetData>
    <row r="1" spans="1:16" ht="15.75" customHeight="1">
      <c r="A1" s="581" t="s">
        <v>184</v>
      </c>
      <c r="B1" s="581"/>
      <c r="C1" s="564"/>
      <c r="D1" s="564"/>
      <c r="E1" s="564"/>
      <c r="F1" s="564"/>
      <c r="G1" s="39"/>
      <c r="H1" s="39"/>
      <c r="I1" s="39"/>
      <c r="J1" s="39"/>
      <c r="K1" s="39"/>
      <c r="L1" s="39"/>
      <c r="M1" s="39"/>
      <c r="N1" s="39"/>
      <c r="O1" s="39"/>
      <c r="P1" s="39"/>
    </row>
    <row r="2" spans="1:16" ht="61.5" customHeight="1">
      <c r="A2" s="1794" t="s">
        <v>2537</v>
      </c>
      <c r="B2" s="1795"/>
      <c r="C2" s="558" t="s">
        <v>217</v>
      </c>
      <c r="D2" s="558" t="s">
        <v>2538</v>
      </c>
      <c r="E2" s="558" t="s">
        <v>177</v>
      </c>
      <c r="F2" s="559" t="s">
        <v>218</v>
      </c>
      <c r="G2" s="560" t="s">
        <v>115</v>
      </c>
      <c r="H2" s="560" t="s">
        <v>2539</v>
      </c>
      <c r="I2" s="560" t="s">
        <v>115</v>
      </c>
      <c r="J2" s="560" t="s">
        <v>202</v>
      </c>
      <c r="K2" s="560" t="s">
        <v>114</v>
      </c>
      <c r="L2" s="644" t="s">
        <v>111</v>
      </c>
      <c r="M2" s="560" t="s">
        <v>116</v>
      </c>
      <c r="N2" s="644" t="s">
        <v>111</v>
      </c>
      <c r="O2" s="560" t="s">
        <v>117</v>
      </c>
      <c r="P2" s="560" t="s">
        <v>118</v>
      </c>
    </row>
    <row r="3" spans="1:16" ht="15.75" customHeight="1">
      <c r="A3" s="563">
        <v>103</v>
      </c>
      <c r="B3" s="563" t="s">
        <v>2726</v>
      </c>
      <c r="C3" s="564"/>
      <c r="D3" s="564"/>
      <c r="E3" s="564"/>
      <c r="F3" s="564"/>
      <c r="G3" s="564"/>
      <c r="H3" s="564"/>
      <c r="I3" s="564"/>
      <c r="J3" s="564"/>
      <c r="K3" s="564"/>
      <c r="L3" s="564"/>
      <c r="M3" s="564"/>
      <c r="N3" s="564"/>
      <c r="O3" s="564"/>
      <c r="P3" s="564"/>
    </row>
    <row r="4" spans="1:16" ht="15.75" customHeight="1">
      <c r="A4" s="563">
        <v>10301</v>
      </c>
      <c r="B4" s="563" t="s">
        <v>2540</v>
      </c>
      <c r="C4" s="564"/>
      <c r="D4" s="564"/>
      <c r="E4" s="564"/>
      <c r="F4" s="564"/>
      <c r="G4" s="564"/>
      <c r="H4" s="564"/>
      <c r="I4" s="564"/>
      <c r="J4" s="564"/>
      <c r="K4" s="564"/>
      <c r="L4" s="564"/>
      <c r="M4" s="564"/>
      <c r="N4" s="564"/>
      <c r="O4" s="564"/>
      <c r="P4" s="564"/>
    </row>
    <row r="5" spans="1:16" ht="15.75" customHeight="1">
      <c r="A5" s="563">
        <v>2100000</v>
      </c>
      <c r="B5" s="563" t="s">
        <v>2541</v>
      </c>
      <c r="C5" s="564"/>
      <c r="D5" s="564"/>
      <c r="E5" s="564"/>
      <c r="F5" s="564"/>
      <c r="G5" s="564"/>
      <c r="H5" s="564"/>
      <c r="I5" s="564"/>
      <c r="J5" s="564"/>
      <c r="K5" s="564"/>
      <c r="L5" s="564"/>
      <c r="M5" s="564"/>
      <c r="N5" s="564"/>
      <c r="O5" s="564"/>
      <c r="P5" s="564"/>
    </row>
    <row r="6" spans="1:16" ht="15.75" customHeight="1">
      <c r="A6" s="613"/>
      <c r="B6" s="176" t="s">
        <v>2542</v>
      </c>
      <c r="C6" s="564"/>
      <c r="D6" s="564"/>
      <c r="E6" s="564"/>
      <c r="F6" s="564"/>
      <c r="G6" s="564"/>
      <c r="H6" s="564"/>
      <c r="I6" s="564"/>
      <c r="J6" s="564"/>
      <c r="K6" s="564"/>
      <c r="L6" s="564"/>
      <c r="M6" s="564"/>
      <c r="N6" s="564"/>
      <c r="O6" s="564"/>
      <c r="P6" s="564"/>
    </row>
    <row r="7" spans="1:16" ht="15.75" customHeight="1">
      <c r="A7" s="103" t="s">
        <v>2543</v>
      </c>
      <c r="B7" s="36" t="s">
        <v>2544</v>
      </c>
      <c r="C7" s="93">
        <v>306920140</v>
      </c>
      <c r="D7" s="93"/>
      <c r="E7" s="93">
        <f>SUM(C7:D7)</f>
        <v>306920140</v>
      </c>
      <c r="F7" s="93">
        <v>306920140</v>
      </c>
      <c r="G7" s="93"/>
      <c r="H7" s="93">
        <f>F7+G7</f>
        <v>306920140</v>
      </c>
      <c r="I7" s="93"/>
      <c r="J7" s="93">
        <f>H7+I7</f>
        <v>306920140</v>
      </c>
      <c r="K7" s="93">
        <v>360619690</v>
      </c>
      <c r="L7" s="93">
        <v>-60000000</v>
      </c>
      <c r="M7" s="93">
        <f t="shared" ref="M7:P7" si="0">SUM(K7:L7)</f>
        <v>300619690</v>
      </c>
      <c r="N7" s="93"/>
      <c r="O7" s="93">
        <f t="shared" si="0"/>
        <v>300619690</v>
      </c>
      <c r="P7" s="93">
        <f t="shared" si="0"/>
        <v>300619690</v>
      </c>
    </row>
    <row r="8" spans="1:16" ht="15.75" customHeight="1">
      <c r="A8" s="746" t="s">
        <v>413</v>
      </c>
      <c r="B8" s="569"/>
      <c r="C8" s="570">
        <f t="shared" ref="C8:F8" si="1">SUM(C7)</f>
        <v>306920140</v>
      </c>
      <c r="D8" s="570">
        <f t="shared" si="1"/>
        <v>0</v>
      </c>
      <c r="E8" s="570">
        <f t="shared" si="1"/>
        <v>306920140</v>
      </c>
      <c r="F8" s="570">
        <f t="shared" si="1"/>
        <v>306920140</v>
      </c>
      <c r="G8" s="570">
        <f t="shared" ref="G8:I8" si="2">SUM(G7)</f>
        <v>0</v>
      </c>
      <c r="H8" s="570">
        <f t="shared" ref="H8:H50" si="3">F8+G8</f>
        <v>306920140</v>
      </c>
      <c r="I8" s="570">
        <f t="shared" si="2"/>
        <v>0</v>
      </c>
      <c r="J8" s="570">
        <f t="shared" ref="J8:K19" si="4">H8+I8</f>
        <v>306920140</v>
      </c>
      <c r="K8" s="570">
        <f>SUM(K7)</f>
        <v>360619690</v>
      </c>
      <c r="L8" s="570">
        <f>SUM(L7)</f>
        <v>-60000000</v>
      </c>
      <c r="M8" s="570">
        <f t="shared" ref="M8:M50" si="5">SUM(K8:L8)</f>
        <v>300619690</v>
      </c>
      <c r="N8" s="570">
        <f>SUM(N7)</f>
        <v>0</v>
      </c>
      <c r="O8" s="570">
        <f t="shared" ref="O8:O15" si="6">SUM(M8:N8)</f>
        <v>300619690</v>
      </c>
      <c r="P8" s="570">
        <f>SUM(P7)</f>
        <v>300619690</v>
      </c>
    </row>
    <row r="9" spans="1:16" ht="15.75" customHeight="1">
      <c r="A9" s="103"/>
      <c r="B9" s="176" t="s">
        <v>2545</v>
      </c>
      <c r="C9" s="564"/>
      <c r="D9" s="564"/>
      <c r="E9" s="93"/>
      <c r="F9" s="93"/>
      <c r="G9" s="93"/>
      <c r="H9" s="93">
        <f t="shared" si="3"/>
        <v>0</v>
      </c>
      <c r="I9" s="93"/>
      <c r="J9" s="93">
        <f t="shared" si="4"/>
        <v>0</v>
      </c>
      <c r="K9" s="93">
        <f t="shared" si="4"/>
        <v>0</v>
      </c>
      <c r="L9" s="93"/>
      <c r="M9" s="93">
        <f t="shared" si="5"/>
        <v>0</v>
      </c>
      <c r="N9" s="93"/>
      <c r="O9" s="93">
        <f t="shared" si="6"/>
        <v>0</v>
      </c>
      <c r="P9" s="93">
        <f t="shared" ref="P9:P13" si="7">SUM(N9:O9)</f>
        <v>0</v>
      </c>
    </row>
    <row r="10" spans="1:16" ht="15.75" customHeight="1">
      <c r="A10" s="103" t="s">
        <v>2546</v>
      </c>
      <c r="B10" s="36" t="s">
        <v>2547</v>
      </c>
      <c r="C10" s="93">
        <v>73876525</v>
      </c>
      <c r="D10" s="93"/>
      <c r="E10" s="93">
        <f t="shared" ref="E10:E13" si="8">SUM(C10:D10)</f>
        <v>73876525</v>
      </c>
      <c r="F10" s="93">
        <v>73876525</v>
      </c>
      <c r="G10" s="93"/>
      <c r="H10" s="93">
        <f t="shared" si="3"/>
        <v>73876525</v>
      </c>
      <c r="I10" s="93"/>
      <c r="J10" s="93">
        <f t="shared" si="4"/>
        <v>73876525</v>
      </c>
      <c r="K10" s="93">
        <v>86802155</v>
      </c>
      <c r="L10" s="93">
        <v>-20000000</v>
      </c>
      <c r="M10" s="93">
        <f t="shared" si="5"/>
        <v>66802155</v>
      </c>
      <c r="N10" s="93"/>
      <c r="O10" s="93">
        <f t="shared" si="6"/>
        <v>66802155</v>
      </c>
      <c r="P10" s="93">
        <f t="shared" si="7"/>
        <v>66802155</v>
      </c>
    </row>
    <row r="11" spans="1:16" ht="15.75" customHeight="1">
      <c r="A11" s="103" t="s">
        <v>2548</v>
      </c>
      <c r="B11" s="36" t="s">
        <v>2549</v>
      </c>
      <c r="C11" s="93">
        <v>38529214</v>
      </c>
      <c r="D11" s="93"/>
      <c r="E11" s="93">
        <f t="shared" si="8"/>
        <v>38529214</v>
      </c>
      <c r="F11" s="93">
        <v>38529214</v>
      </c>
      <c r="G11" s="93"/>
      <c r="H11" s="93">
        <f t="shared" si="3"/>
        <v>38529214</v>
      </c>
      <c r="I11" s="93"/>
      <c r="J11" s="93">
        <f t="shared" si="4"/>
        <v>38529214</v>
      </c>
      <c r="K11" s="93">
        <v>45270386</v>
      </c>
      <c r="L11" s="93">
        <v>-20000000</v>
      </c>
      <c r="M11" s="93">
        <f t="shared" si="5"/>
        <v>25270386</v>
      </c>
      <c r="N11" s="93"/>
      <c r="O11" s="93">
        <f t="shared" si="6"/>
        <v>25270386</v>
      </c>
      <c r="P11" s="93">
        <f t="shared" si="7"/>
        <v>25270386</v>
      </c>
    </row>
    <row r="12" spans="1:16" ht="15.75" customHeight="1">
      <c r="A12" s="103">
        <v>2110502</v>
      </c>
      <c r="B12" s="36" t="s">
        <v>2554</v>
      </c>
      <c r="C12" s="93">
        <v>4039790</v>
      </c>
      <c r="D12" s="93"/>
      <c r="E12" s="93">
        <f t="shared" si="8"/>
        <v>4039790</v>
      </c>
      <c r="F12" s="93">
        <v>4039790</v>
      </c>
      <c r="G12" s="93"/>
      <c r="H12" s="93">
        <f t="shared" si="3"/>
        <v>4039790</v>
      </c>
      <c r="I12" s="93"/>
      <c r="J12" s="93">
        <f t="shared" si="4"/>
        <v>4039790</v>
      </c>
      <c r="K12" s="93">
        <v>4746603</v>
      </c>
      <c r="L12" s="93"/>
      <c r="M12" s="93">
        <f t="shared" si="5"/>
        <v>4746603</v>
      </c>
      <c r="N12" s="93"/>
      <c r="O12" s="93">
        <f t="shared" si="6"/>
        <v>4746603</v>
      </c>
      <c r="P12" s="93">
        <f t="shared" si="7"/>
        <v>4746603</v>
      </c>
    </row>
    <row r="13" spans="1:16" ht="15.75" customHeight="1">
      <c r="A13" s="103" t="s">
        <v>2550</v>
      </c>
      <c r="B13" s="36" t="s">
        <v>2551</v>
      </c>
      <c r="C13" s="93">
        <v>5431313</v>
      </c>
      <c r="D13" s="93"/>
      <c r="E13" s="93">
        <f t="shared" si="8"/>
        <v>5431313</v>
      </c>
      <c r="F13" s="93">
        <v>5431313</v>
      </c>
      <c r="G13" s="93"/>
      <c r="H13" s="93">
        <f t="shared" si="3"/>
        <v>5431313</v>
      </c>
      <c r="I13" s="93"/>
      <c r="J13" s="93">
        <f t="shared" si="4"/>
        <v>5431313</v>
      </c>
      <c r="K13" s="93">
        <v>6381590</v>
      </c>
      <c r="L13" s="93"/>
      <c r="M13" s="93">
        <f t="shared" si="5"/>
        <v>6381590</v>
      </c>
      <c r="N13" s="93"/>
      <c r="O13" s="93">
        <f t="shared" si="6"/>
        <v>6381590</v>
      </c>
      <c r="P13" s="93">
        <f t="shared" si="7"/>
        <v>6381590</v>
      </c>
    </row>
    <row r="14" spans="1:16" ht="15.75" customHeight="1">
      <c r="A14" s="746" t="s">
        <v>413</v>
      </c>
      <c r="B14" s="569"/>
      <c r="C14" s="570">
        <f t="shared" ref="C14:F14" si="9">SUM(C10:C13)</f>
        <v>121876842</v>
      </c>
      <c r="D14" s="570">
        <f t="shared" si="9"/>
        <v>0</v>
      </c>
      <c r="E14" s="570">
        <f t="shared" si="9"/>
        <v>121876842</v>
      </c>
      <c r="F14" s="570">
        <f t="shared" si="9"/>
        <v>121876842</v>
      </c>
      <c r="G14" s="570">
        <f t="shared" ref="G14:I14" si="10">SUM(G10:G13)</f>
        <v>0</v>
      </c>
      <c r="H14" s="570">
        <f t="shared" si="3"/>
        <v>121876842</v>
      </c>
      <c r="I14" s="570">
        <f t="shared" si="10"/>
        <v>0</v>
      </c>
      <c r="J14" s="570">
        <f t="shared" si="4"/>
        <v>121876842</v>
      </c>
      <c r="K14" s="570">
        <f>SUM(K9:K13)</f>
        <v>143200734</v>
      </c>
      <c r="L14" s="570">
        <f>SUM(L9:L13)</f>
        <v>-40000000</v>
      </c>
      <c r="M14" s="570">
        <f t="shared" si="5"/>
        <v>103200734</v>
      </c>
      <c r="N14" s="570">
        <f>SUM(N9:N13)</f>
        <v>0</v>
      </c>
      <c r="O14" s="570">
        <f t="shared" si="6"/>
        <v>103200734</v>
      </c>
      <c r="P14" s="570">
        <f>SUM(P10:P13)</f>
        <v>103200734</v>
      </c>
    </row>
    <row r="15" spans="1:16" ht="15.75" customHeight="1">
      <c r="A15" s="747" t="s">
        <v>2557</v>
      </c>
      <c r="B15" s="575"/>
      <c r="C15" s="576">
        <f t="shared" ref="C15:F15" si="11">C8+C14</f>
        <v>428796982</v>
      </c>
      <c r="D15" s="576">
        <f t="shared" si="11"/>
        <v>0</v>
      </c>
      <c r="E15" s="576">
        <f t="shared" si="11"/>
        <v>428796982</v>
      </c>
      <c r="F15" s="576">
        <f t="shared" si="11"/>
        <v>428796982</v>
      </c>
      <c r="G15" s="576">
        <f t="shared" ref="G15:I15" si="12">G8+G14</f>
        <v>0</v>
      </c>
      <c r="H15" s="576">
        <f t="shared" si="3"/>
        <v>428796982</v>
      </c>
      <c r="I15" s="576">
        <f t="shared" si="12"/>
        <v>0</v>
      </c>
      <c r="J15" s="576">
        <f t="shared" si="4"/>
        <v>428796982</v>
      </c>
      <c r="K15" s="576">
        <f>K8+K14</f>
        <v>503820424</v>
      </c>
      <c r="L15" s="576">
        <f>L8+L14</f>
        <v>-100000000</v>
      </c>
      <c r="M15" s="576">
        <f t="shared" si="5"/>
        <v>403820424</v>
      </c>
      <c r="N15" s="576">
        <f>N8+N14</f>
        <v>0</v>
      </c>
      <c r="O15" s="576">
        <f t="shared" si="6"/>
        <v>403820424</v>
      </c>
      <c r="P15" s="576">
        <f>SUM(P8,P14)</f>
        <v>403820424</v>
      </c>
    </row>
    <row r="16" spans="1:16" ht="15.75" customHeight="1">
      <c r="A16" s="563">
        <v>2200000</v>
      </c>
      <c r="B16" s="581" t="s">
        <v>2558</v>
      </c>
      <c r="C16" s="564"/>
      <c r="D16" s="564"/>
      <c r="E16" s="93"/>
      <c r="F16" s="93"/>
      <c r="G16" s="93"/>
      <c r="H16" s="93">
        <f t="shared" si="3"/>
        <v>0</v>
      </c>
      <c r="I16" s="93"/>
      <c r="J16" s="93">
        <f t="shared" si="4"/>
        <v>0</v>
      </c>
      <c r="K16" s="93"/>
      <c r="L16" s="93"/>
      <c r="M16" s="93"/>
      <c r="N16" s="93"/>
      <c r="O16" s="93"/>
      <c r="P16" s="93"/>
    </row>
    <row r="17" spans="1:16" ht="15.75" hidden="1" customHeight="1">
      <c r="A17" s="103"/>
      <c r="B17" s="176" t="s">
        <v>2559</v>
      </c>
      <c r="C17" s="564"/>
      <c r="D17" s="564"/>
      <c r="E17" s="93">
        <f t="shared" ref="E17:E22" si="13">SUM(C17:D17)</f>
        <v>0</v>
      </c>
      <c r="F17" s="93"/>
      <c r="G17" s="93"/>
      <c r="H17" s="93">
        <f t="shared" si="3"/>
        <v>0</v>
      </c>
      <c r="I17" s="93"/>
      <c r="J17" s="93">
        <f t="shared" si="4"/>
        <v>0</v>
      </c>
      <c r="K17" s="93"/>
      <c r="L17" s="93"/>
      <c r="M17" s="93">
        <f t="shared" si="5"/>
        <v>0</v>
      </c>
      <c r="N17" s="93"/>
      <c r="O17" s="93">
        <f t="shared" ref="O17:O19" si="14">SUM(M17:N17)</f>
        <v>0</v>
      </c>
      <c r="P17" s="93"/>
    </row>
    <row r="18" spans="1:16" ht="19.149999999999999" customHeight="1">
      <c r="A18" s="103" t="s">
        <v>2560</v>
      </c>
      <c r="B18" s="36" t="s">
        <v>2561</v>
      </c>
      <c r="C18" s="564"/>
      <c r="D18" s="564"/>
      <c r="E18" s="93">
        <f t="shared" si="13"/>
        <v>0</v>
      </c>
      <c r="F18" s="93"/>
      <c r="G18" s="93"/>
      <c r="H18" s="93">
        <f t="shared" si="3"/>
        <v>0</v>
      </c>
      <c r="I18" s="93"/>
      <c r="J18" s="93">
        <f t="shared" si="4"/>
        <v>0</v>
      </c>
      <c r="K18" s="93">
        <v>200000</v>
      </c>
      <c r="L18" s="93"/>
      <c r="M18" s="93">
        <f t="shared" si="5"/>
        <v>200000</v>
      </c>
      <c r="N18" s="93"/>
      <c r="O18" s="93">
        <f t="shared" si="14"/>
        <v>200000</v>
      </c>
      <c r="P18" s="93">
        <v>200000</v>
      </c>
    </row>
    <row r="19" spans="1:16" ht="16.899999999999999" customHeight="1">
      <c r="A19" s="748" t="s">
        <v>413</v>
      </c>
      <c r="B19" s="749"/>
      <c r="C19" s="750">
        <v>0</v>
      </c>
      <c r="D19" s="750"/>
      <c r="E19" s="751">
        <f t="shared" si="13"/>
        <v>0</v>
      </c>
      <c r="F19" s="749"/>
      <c r="G19" s="749"/>
      <c r="H19" s="752">
        <f t="shared" si="3"/>
        <v>0</v>
      </c>
      <c r="I19" s="749"/>
      <c r="J19" s="752">
        <f t="shared" si="4"/>
        <v>0</v>
      </c>
      <c r="K19" s="753">
        <f t="shared" ref="K19:P19" si="15">SUM(K18)</f>
        <v>200000</v>
      </c>
      <c r="L19" s="753">
        <f t="shared" si="15"/>
        <v>0</v>
      </c>
      <c r="M19" s="753">
        <f t="shared" si="5"/>
        <v>200000</v>
      </c>
      <c r="N19" s="753">
        <f t="shared" si="15"/>
        <v>0</v>
      </c>
      <c r="O19" s="753">
        <f t="shared" si="14"/>
        <v>200000</v>
      </c>
      <c r="P19" s="753">
        <f t="shared" si="15"/>
        <v>200000</v>
      </c>
    </row>
    <row r="20" spans="1:16" ht="17.45" customHeight="1">
      <c r="A20" s="103"/>
      <c r="B20" s="176" t="s">
        <v>2564</v>
      </c>
      <c r="C20" s="564"/>
      <c r="D20" s="564"/>
      <c r="E20" s="754">
        <f t="shared" si="13"/>
        <v>0</v>
      </c>
      <c r="F20" s="176"/>
      <c r="G20" s="176"/>
      <c r="H20" s="93"/>
      <c r="I20" s="176"/>
      <c r="J20" s="93"/>
      <c r="K20" s="93"/>
      <c r="L20" s="93"/>
      <c r="M20" s="93"/>
      <c r="N20" s="93"/>
      <c r="O20" s="93"/>
      <c r="P20" s="93"/>
    </row>
    <row r="21" spans="1:16" ht="18.600000000000001" customHeight="1">
      <c r="A21" s="103" t="s">
        <v>2565</v>
      </c>
      <c r="B21" s="36" t="s">
        <v>2566</v>
      </c>
      <c r="C21" s="564"/>
      <c r="D21" s="564"/>
      <c r="E21" s="754">
        <f t="shared" si="13"/>
        <v>0</v>
      </c>
      <c r="F21" s="36"/>
      <c r="G21" s="36"/>
      <c r="H21" s="93">
        <f t="shared" si="3"/>
        <v>0</v>
      </c>
      <c r="I21" s="36"/>
      <c r="J21" s="93">
        <f t="shared" ref="J21:J50" si="16">H21+I21</f>
        <v>0</v>
      </c>
      <c r="K21" s="93">
        <v>100000</v>
      </c>
      <c r="L21" s="93"/>
      <c r="M21" s="93">
        <f t="shared" si="5"/>
        <v>100000</v>
      </c>
      <c r="N21" s="93"/>
      <c r="O21" s="93">
        <f t="shared" ref="O21:O22" si="17">SUM(M21:N21)</f>
        <v>100000</v>
      </c>
      <c r="P21" s="93">
        <v>100000</v>
      </c>
    </row>
    <row r="22" spans="1:16" ht="18" customHeight="1">
      <c r="A22" s="748" t="s">
        <v>413</v>
      </c>
      <c r="B22" s="749"/>
      <c r="C22" s="750">
        <v>0</v>
      </c>
      <c r="D22" s="750"/>
      <c r="E22" s="751">
        <f t="shared" si="13"/>
        <v>0</v>
      </c>
      <c r="F22" s="749"/>
      <c r="G22" s="749"/>
      <c r="H22" s="752">
        <f t="shared" si="3"/>
        <v>0</v>
      </c>
      <c r="I22" s="749"/>
      <c r="J22" s="752">
        <f t="shared" si="16"/>
        <v>0</v>
      </c>
      <c r="K22" s="753">
        <f t="shared" ref="K22:P22" si="18">SUM(K21)</f>
        <v>100000</v>
      </c>
      <c r="L22" s="753">
        <f t="shared" si="18"/>
        <v>0</v>
      </c>
      <c r="M22" s="753">
        <f t="shared" si="5"/>
        <v>100000</v>
      </c>
      <c r="N22" s="753">
        <f t="shared" si="18"/>
        <v>0</v>
      </c>
      <c r="O22" s="753">
        <f t="shared" si="17"/>
        <v>100000</v>
      </c>
      <c r="P22" s="753">
        <f t="shared" si="18"/>
        <v>100000</v>
      </c>
    </row>
    <row r="23" spans="1:16" ht="15.75" customHeight="1">
      <c r="A23" s="103"/>
      <c r="B23" s="176" t="s">
        <v>2569</v>
      </c>
      <c r="C23" s="564"/>
      <c r="D23" s="564"/>
      <c r="E23" s="93"/>
      <c r="F23" s="93"/>
      <c r="G23" s="93"/>
      <c r="H23" s="93">
        <f t="shared" si="3"/>
        <v>0</v>
      </c>
      <c r="I23" s="93"/>
      <c r="J23" s="93">
        <f t="shared" si="16"/>
        <v>0</v>
      </c>
      <c r="K23" s="93"/>
      <c r="L23" s="93"/>
      <c r="M23" s="93"/>
      <c r="N23" s="93"/>
      <c r="O23" s="93"/>
      <c r="P23" s="93"/>
    </row>
    <row r="24" spans="1:16" ht="15.75" customHeight="1">
      <c r="A24" s="103" t="s">
        <v>2649</v>
      </c>
      <c r="B24" s="36" t="s">
        <v>2570</v>
      </c>
      <c r="C24" s="93">
        <v>300000</v>
      </c>
      <c r="D24" s="93"/>
      <c r="E24" s="93">
        <f t="shared" ref="E24:E25" si="19">SUM(C24:D24)</f>
        <v>300000</v>
      </c>
      <c r="F24" s="93">
        <v>200000</v>
      </c>
      <c r="G24" s="93">
        <v>-170000</v>
      </c>
      <c r="H24" s="93">
        <f t="shared" si="3"/>
        <v>30000</v>
      </c>
      <c r="I24" s="93"/>
      <c r="J24" s="93">
        <f t="shared" si="16"/>
        <v>30000</v>
      </c>
      <c r="K24" s="93">
        <v>100000</v>
      </c>
      <c r="L24" s="93"/>
      <c r="M24" s="93">
        <f t="shared" si="5"/>
        <v>100000</v>
      </c>
      <c r="N24" s="93"/>
      <c r="O24" s="93">
        <f t="shared" ref="O24:O31" si="20">SUM(M24:N24)</f>
        <v>100000</v>
      </c>
      <c r="P24" s="93">
        <v>100000</v>
      </c>
    </row>
    <row r="25" spans="1:16" ht="15.75" customHeight="1">
      <c r="A25" s="103" t="s">
        <v>2573</v>
      </c>
      <c r="B25" s="36" t="s">
        <v>2574</v>
      </c>
      <c r="C25" s="93">
        <v>1200000</v>
      </c>
      <c r="D25" s="93"/>
      <c r="E25" s="93">
        <f t="shared" si="19"/>
        <v>1200000</v>
      </c>
      <c r="F25" s="93">
        <v>2000000</v>
      </c>
      <c r="G25" s="93">
        <v>-1000000</v>
      </c>
      <c r="H25" s="93">
        <f t="shared" si="3"/>
        <v>1000000</v>
      </c>
      <c r="I25" s="93"/>
      <c r="J25" s="93">
        <f t="shared" si="16"/>
        <v>1000000</v>
      </c>
      <c r="K25" s="93">
        <v>500000</v>
      </c>
      <c r="L25" s="93"/>
      <c r="M25" s="93">
        <f t="shared" si="5"/>
        <v>500000</v>
      </c>
      <c r="N25" s="93"/>
      <c r="O25" s="93">
        <f t="shared" si="20"/>
        <v>500000</v>
      </c>
      <c r="P25" s="93">
        <v>300000</v>
      </c>
    </row>
    <row r="26" spans="1:16" ht="15.75" customHeight="1">
      <c r="A26" s="746" t="s">
        <v>413</v>
      </c>
      <c r="B26" s="569"/>
      <c r="C26" s="570">
        <f>SUM(C24:C25)</f>
        <v>1500000</v>
      </c>
      <c r="D26" s="570">
        <f>SUM(D24:D25)</f>
        <v>0</v>
      </c>
      <c r="E26" s="570">
        <f>SUM(E24:E25)</f>
        <v>1500000</v>
      </c>
      <c r="F26" s="570">
        <f>SUM(F24:F25)</f>
        <v>2200000</v>
      </c>
      <c r="G26" s="570">
        <f>SUM(G24:G25)</f>
        <v>-1170000</v>
      </c>
      <c r="H26" s="570">
        <f t="shared" si="3"/>
        <v>1030000</v>
      </c>
      <c r="I26" s="570">
        <f>SUM(I24:I25)</f>
        <v>0</v>
      </c>
      <c r="J26" s="570">
        <f t="shared" si="16"/>
        <v>1030000</v>
      </c>
      <c r="K26" s="570">
        <f t="shared" ref="K26:P26" si="21">SUM(K24:K25)</f>
        <v>600000</v>
      </c>
      <c r="L26" s="570">
        <f t="shared" si="21"/>
        <v>0</v>
      </c>
      <c r="M26" s="570">
        <f t="shared" si="5"/>
        <v>600000</v>
      </c>
      <c r="N26" s="570">
        <f t="shared" si="21"/>
        <v>0</v>
      </c>
      <c r="O26" s="570">
        <f t="shared" si="20"/>
        <v>600000</v>
      </c>
      <c r="P26" s="570">
        <f t="shared" si="21"/>
        <v>400000</v>
      </c>
    </row>
    <row r="27" spans="1:16" ht="15.75" hidden="1" customHeight="1">
      <c r="A27" s="103"/>
      <c r="B27" s="176" t="s">
        <v>2577</v>
      </c>
      <c r="C27" s="564"/>
      <c r="D27" s="564"/>
      <c r="E27" s="93">
        <f t="shared" ref="E27:E39" si="22">SUM(C27:D27)</f>
        <v>0</v>
      </c>
      <c r="F27" s="93"/>
      <c r="G27" s="93"/>
      <c r="H27" s="93">
        <f t="shared" si="3"/>
        <v>0</v>
      </c>
      <c r="I27" s="93"/>
      <c r="J27" s="93">
        <f t="shared" si="16"/>
        <v>0</v>
      </c>
      <c r="K27" s="93"/>
      <c r="L27" s="93"/>
      <c r="M27" s="93">
        <f t="shared" si="5"/>
        <v>0</v>
      </c>
      <c r="N27" s="93"/>
      <c r="O27" s="93">
        <f t="shared" si="20"/>
        <v>0</v>
      </c>
      <c r="P27" s="93"/>
    </row>
    <row r="28" spans="1:16" ht="15.75" hidden="1" customHeight="1">
      <c r="A28" s="103" t="s">
        <v>2687</v>
      </c>
      <c r="B28" s="36" t="s">
        <v>2578</v>
      </c>
      <c r="C28" s="93">
        <v>0</v>
      </c>
      <c r="D28" s="93"/>
      <c r="E28" s="93">
        <f t="shared" si="22"/>
        <v>0</v>
      </c>
      <c r="F28" s="93"/>
      <c r="G28" s="93"/>
      <c r="H28" s="93">
        <f t="shared" si="3"/>
        <v>0</v>
      </c>
      <c r="I28" s="93"/>
      <c r="J28" s="93">
        <f t="shared" si="16"/>
        <v>0</v>
      </c>
      <c r="K28" s="93"/>
      <c r="L28" s="93"/>
      <c r="M28" s="93">
        <f t="shared" si="5"/>
        <v>0</v>
      </c>
      <c r="N28" s="93"/>
      <c r="O28" s="93">
        <f t="shared" si="20"/>
        <v>0</v>
      </c>
      <c r="P28" s="93"/>
    </row>
    <row r="29" spans="1:16" ht="15.75" hidden="1" customHeight="1">
      <c r="A29" s="103" t="s">
        <v>2579</v>
      </c>
      <c r="B29" s="36" t="s">
        <v>2580</v>
      </c>
      <c r="C29" s="93">
        <v>0</v>
      </c>
      <c r="D29" s="93"/>
      <c r="E29" s="93">
        <f t="shared" si="22"/>
        <v>0</v>
      </c>
      <c r="F29" s="93"/>
      <c r="G29" s="93"/>
      <c r="H29" s="93">
        <f t="shared" si="3"/>
        <v>0</v>
      </c>
      <c r="I29" s="93"/>
      <c r="J29" s="93">
        <f t="shared" si="16"/>
        <v>0</v>
      </c>
      <c r="K29" s="93"/>
      <c r="L29" s="93"/>
      <c r="M29" s="93">
        <f t="shared" si="5"/>
        <v>0</v>
      </c>
      <c r="N29" s="93"/>
      <c r="O29" s="93">
        <f t="shared" si="20"/>
        <v>0</v>
      </c>
      <c r="P29" s="93"/>
    </row>
    <row r="30" spans="1:16" ht="15.75" hidden="1" customHeight="1">
      <c r="A30" s="103" t="s">
        <v>2581</v>
      </c>
      <c r="B30" s="36" t="s">
        <v>2574</v>
      </c>
      <c r="C30" s="93">
        <v>0</v>
      </c>
      <c r="D30" s="93"/>
      <c r="E30" s="93">
        <f t="shared" si="22"/>
        <v>0</v>
      </c>
      <c r="F30" s="93"/>
      <c r="G30" s="93"/>
      <c r="H30" s="93">
        <f t="shared" si="3"/>
        <v>0</v>
      </c>
      <c r="I30" s="93"/>
      <c r="J30" s="93">
        <f t="shared" si="16"/>
        <v>0</v>
      </c>
      <c r="K30" s="93"/>
      <c r="L30" s="93"/>
      <c r="M30" s="93">
        <f t="shared" si="5"/>
        <v>0</v>
      </c>
      <c r="N30" s="93"/>
      <c r="O30" s="93">
        <f t="shared" si="20"/>
        <v>0</v>
      </c>
      <c r="P30" s="93"/>
    </row>
    <row r="31" spans="1:16" ht="15.75" hidden="1" customHeight="1">
      <c r="A31" s="746" t="s">
        <v>413</v>
      </c>
      <c r="B31" s="569"/>
      <c r="C31" s="570">
        <v>0</v>
      </c>
      <c r="D31" s="570"/>
      <c r="E31" s="93">
        <f t="shared" si="22"/>
        <v>0</v>
      </c>
      <c r="F31" s="93"/>
      <c r="G31" s="93"/>
      <c r="H31" s="93">
        <f t="shared" si="3"/>
        <v>0</v>
      </c>
      <c r="I31" s="93"/>
      <c r="J31" s="93">
        <f t="shared" si="16"/>
        <v>0</v>
      </c>
      <c r="K31" s="93"/>
      <c r="L31" s="93"/>
      <c r="M31" s="93">
        <f t="shared" si="5"/>
        <v>0</v>
      </c>
      <c r="N31" s="93"/>
      <c r="O31" s="93">
        <f t="shared" si="20"/>
        <v>0</v>
      </c>
      <c r="P31" s="93"/>
    </row>
    <row r="32" spans="1:16" ht="15.75" customHeight="1">
      <c r="A32" s="103"/>
      <c r="B32" s="176" t="s">
        <v>2584</v>
      </c>
      <c r="C32" s="564"/>
      <c r="D32" s="564"/>
      <c r="E32" s="93">
        <f t="shared" si="22"/>
        <v>0</v>
      </c>
      <c r="F32" s="93"/>
      <c r="G32" s="93"/>
      <c r="H32" s="93">
        <f t="shared" si="3"/>
        <v>0</v>
      </c>
      <c r="I32" s="93"/>
      <c r="J32" s="93">
        <f t="shared" si="16"/>
        <v>0</v>
      </c>
      <c r="K32" s="93"/>
      <c r="L32" s="93"/>
      <c r="M32" s="93"/>
      <c r="N32" s="93"/>
      <c r="O32" s="93"/>
      <c r="P32" s="93"/>
    </row>
    <row r="33" spans="1:16" ht="15.75" customHeight="1">
      <c r="A33" s="103" t="s">
        <v>2585</v>
      </c>
      <c r="B33" s="36" t="s">
        <v>2586</v>
      </c>
      <c r="C33" s="93"/>
      <c r="D33" s="93"/>
      <c r="E33" s="93">
        <f t="shared" si="22"/>
        <v>0</v>
      </c>
      <c r="F33" s="93"/>
      <c r="G33" s="93"/>
      <c r="H33" s="93">
        <f t="shared" si="3"/>
        <v>0</v>
      </c>
      <c r="I33" s="93"/>
      <c r="J33" s="93">
        <f t="shared" si="16"/>
        <v>0</v>
      </c>
      <c r="K33" s="93">
        <v>300000</v>
      </c>
      <c r="L33" s="93"/>
      <c r="M33" s="93">
        <f t="shared" si="5"/>
        <v>300000</v>
      </c>
      <c r="N33" s="93"/>
      <c r="O33" s="93">
        <f t="shared" ref="O33:O39" si="23">SUM(M33:N33)</f>
        <v>300000</v>
      </c>
      <c r="P33" s="93"/>
    </row>
    <row r="34" spans="1:16" ht="15.75" customHeight="1">
      <c r="A34" s="103" t="s">
        <v>2589</v>
      </c>
      <c r="B34" s="36" t="s">
        <v>2590</v>
      </c>
      <c r="C34" s="93"/>
      <c r="D34" s="93"/>
      <c r="E34" s="93">
        <f t="shared" si="22"/>
        <v>0</v>
      </c>
      <c r="F34" s="93"/>
      <c r="G34" s="93"/>
      <c r="H34" s="93">
        <f t="shared" si="3"/>
        <v>0</v>
      </c>
      <c r="I34" s="93"/>
      <c r="J34" s="93">
        <f t="shared" si="16"/>
        <v>0</v>
      </c>
      <c r="K34" s="93">
        <v>500000</v>
      </c>
      <c r="L34" s="93"/>
      <c r="M34" s="93">
        <f t="shared" si="5"/>
        <v>500000</v>
      </c>
      <c r="N34" s="93"/>
      <c r="O34" s="93">
        <f t="shared" si="23"/>
        <v>500000</v>
      </c>
      <c r="P34" s="93"/>
    </row>
    <row r="35" spans="1:16" ht="15.75" customHeight="1">
      <c r="A35" s="746" t="s">
        <v>413</v>
      </c>
      <c r="B35" s="569"/>
      <c r="C35" s="570">
        <v>0</v>
      </c>
      <c r="D35" s="570"/>
      <c r="E35" s="570">
        <f t="shared" si="22"/>
        <v>0</v>
      </c>
      <c r="F35" s="570"/>
      <c r="G35" s="570"/>
      <c r="H35" s="570">
        <f t="shared" si="3"/>
        <v>0</v>
      </c>
      <c r="I35" s="570"/>
      <c r="J35" s="570">
        <f t="shared" si="16"/>
        <v>0</v>
      </c>
      <c r="K35" s="570">
        <f t="shared" ref="K35:P35" si="24">SUM(K33:K34)</f>
        <v>800000</v>
      </c>
      <c r="L35" s="570">
        <f t="shared" si="24"/>
        <v>0</v>
      </c>
      <c r="M35" s="570">
        <f t="shared" si="5"/>
        <v>800000</v>
      </c>
      <c r="N35" s="570">
        <f t="shared" si="24"/>
        <v>0</v>
      </c>
      <c r="O35" s="570">
        <f t="shared" si="23"/>
        <v>800000</v>
      </c>
      <c r="P35" s="570">
        <f t="shared" si="24"/>
        <v>0</v>
      </c>
    </row>
    <row r="36" spans="1:16" ht="15.75" hidden="1" customHeight="1">
      <c r="A36" s="613"/>
      <c r="B36" s="176" t="s">
        <v>2594</v>
      </c>
      <c r="C36" s="564"/>
      <c r="D36" s="564"/>
      <c r="E36" s="93">
        <f t="shared" si="22"/>
        <v>0</v>
      </c>
      <c r="F36" s="93"/>
      <c r="G36" s="93"/>
      <c r="H36" s="93">
        <f t="shared" si="3"/>
        <v>0</v>
      </c>
      <c r="I36" s="93"/>
      <c r="J36" s="93">
        <f t="shared" si="16"/>
        <v>0</v>
      </c>
      <c r="K36" s="93"/>
      <c r="L36" s="93"/>
      <c r="M36" s="93">
        <f t="shared" si="5"/>
        <v>0</v>
      </c>
      <c r="N36" s="93"/>
      <c r="O36" s="93">
        <f t="shared" si="23"/>
        <v>0</v>
      </c>
      <c r="P36" s="93"/>
    </row>
    <row r="37" spans="1:16" ht="15.75" hidden="1" customHeight="1">
      <c r="A37" s="103" t="s">
        <v>2595</v>
      </c>
      <c r="B37" s="36" t="s">
        <v>2596</v>
      </c>
      <c r="C37" s="564">
        <v>0</v>
      </c>
      <c r="D37" s="564"/>
      <c r="E37" s="93">
        <f t="shared" si="22"/>
        <v>0</v>
      </c>
      <c r="F37" s="93"/>
      <c r="G37" s="93"/>
      <c r="H37" s="93">
        <f t="shared" si="3"/>
        <v>0</v>
      </c>
      <c r="I37" s="93"/>
      <c r="J37" s="93">
        <f t="shared" si="16"/>
        <v>0</v>
      </c>
      <c r="K37" s="93"/>
      <c r="L37" s="93"/>
      <c r="M37" s="93">
        <f t="shared" si="5"/>
        <v>0</v>
      </c>
      <c r="N37" s="93"/>
      <c r="O37" s="93">
        <f t="shared" si="23"/>
        <v>0</v>
      </c>
      <c r="P37" s="93"/>
    </row>
    <row r="38" spans="1:16" ht="15.75" hidden="1" customHeight="1">
      <c r="A38" s="103" t="s">
        <v>2597</v>
      </c>
      <c r="B38" s="36" t="s">
        <v>2598</v>
      </c>
      <c r="C38" s="564">
        <v>0</v>
      </c>
      <c r="D38" s="564"/>
      <c r="E38" s="93">
        <f t="shared" si="22"/>
        <v>0</v>
      </c>
      <c r="F38" s="93"/>
      <c r="G38" s="93"/>
      <c r="H38" s="93">
        <f t="shared" si="3"/>
        <v>0</v>
      </c>
      <c r="I38" s="93"/>
      <c r="J38" s="93">
        <f t="shared" si="16"/>
        <v>0</v>
      </c>
      <c r="K38" s="93"/>
      <c r="L38" s="93"/>
      <c r="M38" s="93">
        <f t="shared" si="5"/>
        <v>0</v>
      </c>
      <c r="N38" s="93"/>
      <c r="O38" s="93">
        <f t="shared" si="23"/>
        <v>0</v>
      </c>
      <c r="P38" s="93"/>
    </row>
    <row r="39" spans="1:16" ht="15.75" hidden="1" customHeight="1">
      <c r="A39" s="746" t="s">
        <v>413</v>
      </c>
      <c r="B39" s="569"/>
      <c r="C39" s="570">
        <v>0</v>
      </c>
      <c r="D39" s="570"/>
      <c r="E39" s="93">
        <f t="shared" si="22"/>
        <v>0</v>
      </c>
      <c r="F39" s="93"/>
      <c r="G39" s="93"/>
      <c r="H39" s="93">
        <f t="shared" si="3"/>
        <v>0</v>
      </c>
      <c r="I39" s="93"/>
      <c r="J39" s="93">
        <f t="shared" si="16"/>
        <v>0</v>
      </c>
      <c r="K39" s="93"/>
      <c r="L39" s="93"/>
      <c r="M39" s="93">
        <f t="shared" si="5"/>
        <v>0</v>
      </c>
      <c r="N39" s="93"/>
      <c r="O39" s="93">
        <f t="shared" si="23"/>
        <v>0</v>
      </c>
      <c r="P39" s="93"/>
    </row>
    <row r="40" spans="1:16" ht="15.75" customHeight="1">
      <c r="A40" s="103"/>
      <c r="B40" s="176" t="s">
        <v>2602</v>
      </c>
      <c r="C40" s="564"/>
      <c r="D40" s="564"/>
      <c r="E40" s="93"/>
      <c r="F40" s="93"/>
      <c r="G40" s="93"/>
      <c r="H40" s="93">
        <f t="shared" si="3"/>
        <v>0</v>
      </c>
      <c r="I40" s="93"/>
      <c r="J40" s="93">
        <f t="shared" si="16"/>
        <v>0</v>
      </c>
      <c r="K40" s="93"/>
      <c r="L40" s="93"/>
      <c r="M40" s="93"/>
      <c r="N40" s="93"/>
      <c r="O40" s="93"/>
      <c r="P40" s="93"/>
    </row>
    <row r="41" spans="1:16" ht="15.75" customHeight="1">
      <c r="A41" s="103" t="s">
        <v>2727</v>
      </c>
      <c r="B41" s="36" t="s">
        <v>2728</v>
      </c>
      <c r="C41" s="564">
        <v>2000000</v>
      </c>
      <c r="D41" s="564">
        <v>1000000</v>
      </c>
      <c r="E41" s="93">
        <f t="shared" ref="E41" si="25">SUM(C41:D41)</f>
        <v>3000000</v>
      </c>
      <c r="F41" s="93">
        <v>3000000</v>
      </c>
      <c r="G41" s="93"/>
      <c r="H41" s="93">
        <f t="shared" si="3"/>
        <v>3000000</v>
      </c>
      <c r="I41" s="93"/>
      <c r="J41" s="93">
        <f t="shared" si="16"/>
        <v>3000000</v>
      </c>
      <c r="K41" s="93">
        <v>2000000</v>
      </c>
      <c r="L41" s="93"/>
      <c r="M41" s="93">
        <f t="shared" si="5"/>
        <v>2000000</v>
      </c>
      <c r="N41" s="93"/>
      <c r="O41" s="93">
        <f t="shared" ref="O41:O45" si="26">SUM(M41:N41)</f>
        <v>2000000</v>
      </c>
      <c r="P41" s="93">
        <v>0</v>
      </c>
    </row>
    <row r="42" spans="1:16" ht="15.75" customHeight="1">
      <c r="A42" s="746" t="s">
        <v>413</v>
      </c>
      <c r="B42" s="569"/>
      <c r="C42" s="570">
        <f>SUM(C41:C41)</f>
        <v>2000000</v>
      </c>
      <c r="D42" s="570">
        <f>SUM(D41:D41)</f>
        <v>1000000</v>
      </c>
      <c r="E42" s="570">
        <f>SUM(E41:E41)</f>
        <v>3000000</v>
      </c>
      <c r="F42" s="570">
        <f>SUM(F41:F41)</f>
        <v>3000000</v>
      </c>
      <c r="G42" s="570">
        <f>SUM(G41:G41)</f>
        <v>0</v>
      </c>
      <c r="H42" s="570">
        <f t="shared" si="3"/>
        <v>3000000</v>
      </c>
      <c r="I42" s="570">
        <f>SUM(I41:I41)</f>
        <v>0</v>
      </c>
      <c r="J42" s="570">
        <f>SUM(J41:J41)</f>
        <v>3000000</v>
      </c>
      <c r="K42" s="570">
        <f t="shared" ref="K42:P42" si="27">SUM(K41:K41)</f>
        <v>2000000</v>
      </c>
      <c r="L42" s="570">
        <f t="shared" si="27"/>
        <v>0</v>
      </c>
      <c r="M42" s="570">
        <f t="shared" si="5"/>
        <v>2000000</v>
      </c>
      <c r="N42" s="570">
        <f t="shared" si="27"/>
        <v>0</v>
      </c>
      <c r="O42" s="570">
        <f t="shared" si="26"/>
        <v>2000000</v>
      </c>
      <c r="P42" s="570">
        <f t="shared" si="27"/>
        <v>0</v>
      </c>
    </row>
    <row r="43" spans="1:16" ht="15.75" hidden="1" customHeight="1">
      <c r="A43" s="103"/>
      <c r="B43" s="176" t="s">
        <v>2693</v>
      </c>
      <c r="C43" s="564">
        <v>0</v>
      </c>
      <c r="D43" s="564"/>
      <c r="E43" s="93">
        <f t="shared" ref="E43:E45" si="28">SUM(C43:D43)</f>
        <v>0</v>
      </c>
      <c r="F43" s="93"/>
      <c r="G43" s="93"/>
      <c r="H43" s="93">
        <f t="shared" si="3"/>
        <v>0</v>
      </c>
      <c r="I43" s="93"/>
      <c r="J43" s="93">
        <f t="shared" si="16"/>
        <v>0</v>
      </c>
      <c r="K43" s="93"/>
      <c r="L43" s="93"/>
      <c r="M43" s="93">
        <f t="shared" si="5"/>
        <v>0</v>
      </c>
      <c r="N43" s="93"/>
      <c r="O43" s="93">
        <f t="shared" si="26"/>
        <v>0</v>
      </c>
      <c r="P43" s="93"/>
    </row>
    <row r="44" spans="1:16" ht="15.75" hidden="1" customHeight="1">
      <c r="A44" s="103" t="s">
        <v>2729</v>
      </c>
      <c r="B44" s="36" t="s">
        <v>2730</v>
      </c>
      <c r="C44" s="564">
        <v>0</v>
      </c>
      <c r="D44" s="564"/>
      <c r="E44" s="93">
        <f t="shared" si="28"/>
        <v>0</v>
      </c>
      <c r="F44" s="93"/>
      <c r="G44" s="93"/>
      <c r="H44" s="93">
        <f t="shared" si="3"/>
        <v>0</v>
      </c>
      <c r="I44" s="93"/>
      <c r="J44" s="93">
        <f t="shared" si="16"/>
        <v>0</v>
      </c>
      <c r="K44" s="93"/>
      <c r="L44" s="93"/>
      <c r="M44" s="93">
        <f t="shared" si="5"/>
        <v>0</v>
      </c>
      <c r="N44" s="93"/>
      <c r="O44" s="93">
        <f t="shared" si="26"/>
        <v>0</v>
      </c>
      <c r="P44" s="93"/>
    </row>
    <row r="45" spans="1:16" ht="15.75" hidden="1" customHeight="1">
      <c r="A45" s="746" t="s">
        <v>413</v>
      </c>
      <c r="B45" s="569"/>
      <c r="C45" s="564">
        <v>0</v>
      </c>
      <c r="D45" s="564"/>
      <c r="E45" s="93">
        <f t="shared" si="28"/>
        <v>0</v>
      </c>
      <c r="F45" s="93"/>
      <c r="G45" s="93"/>
      <c r="H45" s="93">
        <f t="shared" si="3"/>
        <v>0</v>
      </c>
      <c r="I45" s="93"/>
      <c r="J45" s="93">
        <f t="shared" si="16"/>
        <v>0</v>
      </c>
      <c r="K45" s="93"/>
      <c r="L45" s="93"/>
      <c r="M45" s="93">
        <f t="shared" si="5"/>
        <v>0</v>
      </c>
      <c r="N45" s="93"/>
      <c r="O45" s="93">
        <f t="shared" si="26"/>
        <v>0</v>
      </c>
      <c r="P45" s="93"/>
    </row>
    <row r="46" spans="1:16" ht="15.75" customHeight="1">
      <c r="A46" s="103"/>
      <c r="B46" s="176" t="s">
        <v>2605</v>
      </c>
      <c r="C46" s="564"/>
      <c r="D46" s="564"/>
      <c r="E46" s="93"/>
      <c r="F46" s="93"/>
      <c r="G46" s="93"/>
      <c r="H46" s="93">
        <f t="shared" si="3"/>
        <v>0</v>
      </c>
      <c r="I46" s="93"/>
      <c r="J46" s="93">
        <f t="shared" si="16"/>
        <v>0</v>
      </c>
      <c r="K46" s="93"/>
      <c r="L46" s="93"/>
      <c r="M46" s="93"/>
      <c r="N46" s="93"/>
      <c r="O46" s="93"/>
      <c r="P46" s="93"/>
    </row>
    <row r="47" spans="1:16" s="40" customFormat="1" ht="15.75" customHeight="1">
      <c r="A47" s="145" t="s">
        <v>2606</v>
      </c>
      <c r="B47" s="173" t="s">
        <v>2607</v>
      </c>
      <c r="C47" s="648">
        <v>536200</v>
      </c>
      <c r="D47" s="648"/>
      <c r="E47" s="648">
        <f t="shared" ref="E47:E48" si="29">SUM(C47:D47)</f>
        <v>536200</v>
      </c>
      <c r="F47" s="648">
        <v>1500000</v>
      </c>
      <c r="G47" s="648">
        <v>-550000</v>
      </c>
      <c r="H47" s="648">
        <f t="shared" si="3"/>
        <v>950000</v>
      </c>
      <c r="I47" s="648"/>
      <c r="J47" s="648">
        <f t="shared" si="16"/>
        <v>950000</v>
      </c>
      <c r="K47" s="648">
        <v>1000000</v>
      </c>
      <c r="L47" s="648"/>
      <c r="M47" s="648">
        <f t="shared" si="5"/>
        <v>1000000</v>
      </c>
      <c r="N47" s="648"/>
      <c r="O47" s="648">
        <f>SUM(M47:N47)</f>
        <v>1000000</v>
      </c>
      <c r="P47" s="648">
        <v>500000</v>
      </c>
    </row>
    <row r="48" spans="1:16" s="40" customFormat="1" ht="15.75" customHeight="1">
      <c r="A48" s="145">
        <v>3111002</v>
      </c>
      <c r="B48" s="173" t="s">
        <v>2731</v>
      </c>
      <c r="C48" s="648">
        <v>589800</v>
      </c>
      <c r="D48" s="648"/>
      <c r="E48" s="648">
        <f t="shared" si="29"/>
        <v>589800</v>
      </c>
      <c r="F48" s="648">
        <v>589800</v>
      </c>
      <c r="G48" s="648"/>
      <c r="H48" s="648">
        <f t="shared" si="3"/>
        <v>589800</v>
      </c>
      <c r="I48" s="648"/>
      <c r="J48" s="648">
        <f t="shared" si="16"/>
        <v>589800</v>
      </c>
      <c r="K48" s="648">
        <v>60000</v>
      </c>
      <c r="L48" s="648"/>
      <c r="M48" s="648">
        <f t="shared" si="5"/>
        <v>60000</v>
      </c>
      <c r="N48" s="648"/>
      <c r="O48" s="648">
        <f>SUM(M48:N48)</f>
        <v>60000</v>
      </c>
      <c r="P48" s="648">
        <v>300000</v>
      </c>
    </row>
    <row r="49" spans="1:16" ht="15.75" customHeight="1">
      <c r="A49" s="103">
        <v>2211021</v>
      </c>
      <c r="B49" s="619" t="s">
        <v>2732</v>
      </c>
      <c r="C49" s="93"/>
      <c r="D49" s="93"/>
      <c r="E49" s="93"/>
      <c r="F49" s="93">
        <v>200000</v>
      </c>
      <c r="G49" s="93">
        <v>-200000</v>
      </c>
      <c r="H49" s="93">
        <f t="shared" si="3"/>
        <v>0</v>
      </c>
      <c r="I49" s="93"/>
      <c r="J49" s="93">
        <f t="shared" si="16"/>
        <v>0</v>
      </c>
      <c r="K49" s="93">
        <v>300000</v>
      </c>
      <c r="L49" s="93"/>
      <c r="M49" s="93">
        <f t="shared" si="5"/>
        <v>300000</v>
      </c>
      <c r="N49" s="93"/>
      <c r="O49" s="93">
        <f>SUM(M49:N49)</f>
        <v>300000</v>
      </c>
      <c r="P49" s="93">
        <v>0</v>
      </c>
    </row>
    <row r="50" spans="1:16" ht="15.75" customHeight="1">
      <c r="A50" s="103" t="s">
        <v>2610</v>
      </c>
      <c r="B50" s="36" t="s">
        <v>2611</v>
      </c>
      <c r="C50" s="93">
        <v>100000</v>
      </c>
      <c r="D50" s="93"/>
      <c r="E50" s="93">
        <f>SUM(C50:D50)</f>
        <v>100000</v>
      </c>
      <c r="F50" s="93">
        <v>400000</v>
      </c>
      <c r="G50" s="93"/>
      <c r="H50" s="93">
        <f t="shared" si="3"/>
        <v>400000</v>
      </c>
      <c r="I50" s="93"/>
      <c r="J50" s="93">
        <f t="shared" si="16"/>
        <v>400000</v>
      </c>
      <c r="K50" s="93">
        <v>400000</v>
      </c>
      <c r="L50" s="93"/>
      <c r="M50" s="93">
        <f t="shared" si="5"/>
        <v>400000</v>
      </c>
      <c r="N50" s="93"/>
      <c r="O50" s="93">
        <f>SUM(M50:N50)</f>
        <v>400000</v>
      </c>
      <c r="P50" s="93">
        <v>400000</v>
      </c>
    </row>
    <row r="51" spans="1:16" ht="15.75" customHeight="1">
      <c r="A51" s="755"/>
      <c r="B51" s="756" t="s">
        <v>2733</v>
      </c>
      <c r="C51" s="93"/>
      <c r="D51" s="93"/>
      <c r="E51" s="93"/>
      <c r="F51" s="93"/>
      <c r="G51" s="93"/>
      <c r="H51" s="93"/>
      <c r="I51" s="93"/>
      <c r="J51" s="93"/>
      <c r="K51" s="93"/>
      <c r="L51" s="93"/>
      <c r="M51" s="93"/>
      <c r="N51" s="93"/>
      <c r="O51" s="93"/>
      <c r="P51" s="93">
        <v>500000</v>
      </c>
    </row>
    <row r="52" spans="1:16" ht="15.75" customHeight="1">
      <c r="A52" s="746" t="s">
        <v>413</v>
      </c>
      <c r="B52" s="569"/>
      <c r="C52" s="570">
        <f>SUM(C47:C50)</f>
        <v>1226000</v>
      </c>
      <c r="D52" s="570">
        <f>SUM(D47:D50)</f>
        <v>0</v>
      </c>
      <c r="E52" s="570">
        <f>SUM(E47:E50)</f>
        <v>1226000</v>
      </c>
      <c r="F52" s="570">
        <f>SUM(F47:F50)</f>
        <v>2689800</v>
      </c>
      <c r="G52" s="570">
        <f>SUM(G47:G50)</f>
        <v>-750000</v>
      </c>
      <c r="H52" s="570">
        <f t="shared" ref="H52:H59" si="30">F52+G52</f>
        <v>1939800</v>
      </c>
      <c r="I52" s="570">
        <f>SUM(I47:I50)</f>
        <v>0</v>
      </c>
      <c r="J52" s="570">
        <f>SUM(J47:J50)</f>
        <v>1939800</v>
      </c>
      <c r="K52" s="570">
        <f t="shared" ref="K52:P52" si="31">SUM(K47:K50)</f>
        <v>1760000</v>
      </c>
      <c r="L52" s="570">
        <f t="shared" si="31"/>
        <v>0</v>
      </c>
      <c r="M52" s="570">
        <f t="shared" ref="M52:M59" si="32">SUM(K52:L52)</f>
        <v>1760000</v>
      </c>
      <c r="N52" s="570">
        <f t="shared" si="31"/>
        <v>0</v>
      </c>
      <c r="O52" s="570">
        <f t="shared" ref="O52:O59" si="33">SUM(M52:N52)</f>
        <v>1760000</v>
      </c>
      <c r="P52" s="570">
        <f t="shared" si="31"/>
        <v>1200000</v>
      </c>
    </row>
    <row r="53" spans="1:16" ht="15.75" hidden="1" customHeight="1">
      <c r="A53" s="103"/>
      <c r="B53" s="176" t="s">
        <v>2584</v>
      </c>
      <c r="C53" s="564"/>
      <c r="D53" s="564"/>
      <c r="E53" s="93"/>
      <c r="F53" s="93"/>
      <c r="G53" s="93"/>
      <c r="H53" s="93">
        <f t="shared" si="30"/>
        <v>0</v>
      </c>
      <c r="I53" s="93"/>
      <c r="J53" s="93">
        <f t="shared" ref="J53:J59" si="34">H53+I53</f>
        <v>0</v>
      </c>
      <c r="K53" s="93"/>
      <c r="L53" s="93"/>
      <c r="M53" s="93">
        <f t="shared" si="32"/>
        <v>0</v>
      </c>
      <c r="N53" s="93"/>
      <c r="O53" s="93">
        <f t="shared" si="33"/>
        <v>0</v>
      </c>
      <c r="P53" s="93"/>
    </row>
    <row r="54" spans="1:16" ht="15.75" hidden="1" customHeight="1">
      <c r="A54" s="103">
        <v>2210504</v>
      </c>
      <c r="B54" s="619" t="s">
        <v>2734</v>
      </c>
      <c r="C54" s="564">
        <v>2044800</v>
      </c>
      <c r="D54" s="564"/>
      <c r="E54" s="93">
        <f>SUM(C54:D54)</f>
        <v>2044800</v>
      </c>
      <c r="F54" s="93">
        <v>2044800</v>
      </c>
      <c r="G54" s="93"/>
      <c r="H54" s="93">
        <f t="shared" si="30"/>
        <v>2044800</v>
      </c>
      <c r="I54" s="93"/>
      <c r="J54" s="93">
        <f t="shared" si="34"/>
        <v>2044800</v>
      </c>
      <c r="K54" s="93">
        <v>0</v>
      </c>
      <c r="L54" s="93"/>
      <c r="M54" s="93">
        <f t="shared" si="32"/>
        <v>0</v>
      </c>
      <c r="N54" s="93"/>
      <c r="O54" s="93">
        <f t="shared" si="33"/>
        <v>0</v>
      </c>
      <c r="P54" s="93">
        <v>0</v>
      </c>
    </row>
    <row r="55" spans="1:16" s="40" customFormat="1" ht="15.75" hidden="1" customHeight="1">
      <c r="A55" s="145">
        <v>2210505</v>
      </c>
      <c r="B55" s="173" t="s">
        <v>2735</v>
      </c>
      <c r="C55" s="757"/>
      <c r="D55" s="757"/>
      <c r="E55" s="648"/>
      <c r="F55" s="648">
        <v>1800000</v>
      </c>
      <c r="G55" s="648">
        <v>-1000000</v>
      </c>
      <c r="H55" s="648">
        <f t="shared" si="30"/>
        <v>800000</v>
      </c>
      <c r="I55" s="648"/>
      <c r="J55" s="648">
        <f t="shared" si="34"/>
        <v>800000</v>
      </c>
      <c r="K55" s="648">
        <v>0</v>
      </c>
      <c r="L55" s="648"/>
      <c r="M55" s="648">
        <f t="shared" si="32"/>
        <v>0</v>
      </c>
      <c r="N55" s="648"/>
      <c r="O55" s="648">
        <f t="shared" si="33"/>
        <v>0</v>
      </c>
      <c r="P55" s="648">
        <v>0</v>
      </c>
    </row>
    <row r="56" spans="1:16" ht="15.75" hidden="1" customHeight="1">
      <c r="A56" s="103" t="s">
        <v>2615</v>
      </c>
      <c r="B56" s="619" t="s">
        <v>2736</v>
      </c>
      <c r="C56" s="564">
        <v>838600</v>
      </c>
      <c r="D56" s="564"/>
      <c r="E56" s="93">
        <f>SUM(C56:D56)</f>
        <v>838600</v>
      </c>
      <c r="F56" s="93">
        <v>836600</v>
      </c>
      <c r="G56" s="93"/>
      <c r="H56" s="93">
        <f t="shared" si="30"/>
        <v>836600</v>
      </c>
      <c r="I56" s="93"/>
      <c r="J56" s="93">
        <f t="shared" si="34"/>
        <v>836600</v>
      </c>
      <c r="K56" s="93">
        <v>0</v>
      </c>
      <c r="L56" s="93"/>
      <c r="M56" s="93">
        <f t="shared" si="32"/>
        <v>0</v>
      </c>
      <c r="N56" s="93"/>
      <c r="O56" s="93">
        <f t="shared" si="33"/>
        <v>0</v>
      </c>
      <c r="P56" s="93">
        <v>0</v>
      </c>
    </row>
    <row r="57" spans="1:16" ht="15.75" hidden="1" customHeight="1">
      <c r="A57" s="746" t="s">
        <v>413</v>
      </c>
      <c r="B57" s="569"/>
      <c r="C57" s="570">
        <f t="shared" ref="C57:F57" si="35">SUM(C54:C56)</f>
        <v>2883400</v>
      </c>
      <c r="D57" s="570">
        <f t="shared" si="35"/>
        <v>0</v>
      </c>
      <c r="E57" s="570">
        <f t="shared" si="35"/>
        <v>2883400</v>
      </c>
      <c r="F57" s="570">
        <f t="shared" si="35"/>
        <v>4681400</v>
      </c>
      <c r="G57" s="570">
        <f t="shared" ref="G57" si="36">SUM(G54:G56)</f>
        <v>-1000000</v>
      </c>
      <c r="H57" s="570">
        <f t="shared" si="30"/>
        <v>3681400</v>
      </c>
      <c r="I57" s="570">
        <f>SUM(I54:I56)</f>
        <v>0</v>
      </c>
      <c r="J57" s="570">
        <f t="shared" si="34"/>
        <v>3681400</v>
      </c>
      <c r="K57" s="570">
        <f t="shared" ref="K57:P57" si="37">SUM(K54:K56)</f>
        <v>0</v>
      </c>
      <c r="L57" s="570">
        <f t="shared" si="37"/>
        <v>0</v>
      </c>
      <c r="M57" s="570">
        <f t="shared" si="32"/>
        <v>0</v>
      </c>
      <c r="N57" s="570">
        <f t="shared" si="37"/>
        <v>0</v>
      </c>
      <c r="O57" s="570">
        <f t="shared" si="33"/>
        <v>0</v>
      </c>
      <c r="P57" s="570">
        <f t="shared" si="37"/>
        <v>0</v>
      </c>
    </row>
    <row r="58" spans="1:16" ht="15.75" customHeight="1">
      <c r="A58" s="103"/>
      <c r="B58" s="176" t="s">
        <v>2617</v>
      </c>
      <c r="C58" s="564"/>
      <c r="D58" s="564"/>
      <c r="E58" s="93"/>
      <c r="F58" s="93"/>
      <c r="G58" s="93"/>
      <c r="H58" s="93">
        <f t="shared" si="30"/>
        <v>0</v>
      </c>
      <c r="I58" s="93"/>
      <c r="J58" s="93">
        <f t="shared" si="34"/>
        <v>0</v>
      </c>
      <c r="K58" s="93"/>
      <c r="L58" s="93"/>
      <c r="M58" s="93">
        <f t="shared" si="32"/>
        <v>0</v>
      </c>
      <c r="N58" s="93"/>
      <c r="O58" s="93">
        <f t="shared" si="33"/>
        <v>0</v>
      </c>
      <c r="P58" s="93"/>
    </row>
    <row r="59" spans="1:16" s="40" customFormat="1" ht="15.75" customHeight="1">
      <c r="A59" s="145">
        <v>2111313</v>
      </c>
      <c r="B59" s="173" t="s">
        <v>2627</v>
      </c>
      <c r="C59" s="757">
        <v>14500000</v>
      </c>
      <c r="D59" s="757">
        <v>3000000</v>
      </c>
      <c r="E59" s="648">
        <f t="shared" ref="E59" si="38">SUM(C59:D59)</f>
        <v>17500000</v>
      </c>
      <c r="F59" s="648">
        <v>12000000</v>
      </c>
      <c r="G59" s="648">
        <v>-2200000</v>
      </c>
      <c r="H59" s="648">
        <f t="shared" si="30"/>
        <v>9800000</v>
      </c>
      <c r="I59" s="648"/>
      <c r="J59" s="648">
        <f t="shared" si="34"/>
        <v>9800000</v>
      </c>
      <c r="K59" s="648">
        <v>5000000</v>
      </c>
      <c r="L59" s="648"/>
      <c r="M59" s="648">
        <f t="shared" si="32"/>
        <v>5000000</v>
      </c>
      <c r="N59" s="648"/>
      <c r="O59" s="648">
        <f t="shared" si="33"/>
        <v>5000000</v>
      </c>
      <c r="P59" s="648"/>
    </row>
    <row r="60" spans="1:16" s="40" customFormat="1" ht="15.75" customHeight="1">
      <c r="A60" s="145"/>
      <c r="B60" s="173" t="s">
        <v>2737</v>
      </c>
      <c r="C60" s="757"/>
      <c r="D60" s="757"/>
      <c r="E60" s="648"/>
      <c r="F60" s="648"/>
      <c r="G60" s="648"/>
      <c r="H60" s="648"/>
      <c r="I60" s="648"/>
      <c r="J60" s="648"/>
      <c r="K60" s="648"/>
      <c r="L60" s="648"/>
      <c r="M60" s="648"/>
      <c r="N60" s="648"/>
      <c r="O60" s="648"/>
      <c r="P60" s="648"/>
    </row>
    <row r="61" spans="1:16" ht="15.75" customHeight="1">
      <c r="A61" s="746" t="s">
        <v>413</v>
      </c>
      <c r="B61" s="569"/>
      <c r="C61" s="570">
        <f>SUM(C59:C59)</f>
        <v>14500000</v>
      </c>
      <c r="D61" s="570">
        <f>SUM(D59:D59)</f>
        <v>3000000</v>
      </c>
      <c r="E61" s="570">
        <f>SUM(E59:E59)</f>
        <v>17500000</v>
      </c>
      <c r="F61" s="570">
        <f>SUM(F59:F59)</f>
        <v>12000000</v>
      </c>
      <c r="G61" s="570">
        <f>SUM(G59:G59)</f>
        <v>-2200000</v>
      </c>
      <c r="H61" s="570">
        <f>F61+G61</f>
        <v>9800000</v>
      </c>
      <c r="I61" s="570">
        <f>SUM(I59:I59)</f>
        <v>0</v>
      </c>
      <c r="J61" s="570">
        <f>SUM(J59:J59)</f>
        <v>9800000</v>
      </c>
      <c r="K61" s="570">
        <f t="shared" ref="K61:N61" si="39">SUM(K59:K59)</f>
        <v>5000000</v>
      </c>
      <c r="L61" s="570">
        <f t="shared" si="39"/>
        <v>0</v>
      </c>
      <c r="M61" s="570">
        <f>SUM(K61:L61)</f>
        <v>5000000</v>
      </c>
      <c r="N61" s="570">
        <f t="shared" si="39"/>
        <v>0</v>
      </c>
      <c r="O61" s="570">
        <f>SUM(M61:N61)</f>
        <v>5000000</v>
      </c>
      <c r="P61" s="570">
        <f>SUM(P59:P60)</f>
        <v>0</v>
      </c>
    </row>
    <row r="62" spans="1:16" ht="15.75" customHeight="1">
      <c r="A62" s="613"/>
      <c r="B62" s="613" t="s">
        <v>2738</v>
      </c>
      <c r="C62" s="564"/>
      <c r="D62" s="564"/>
      <c r="E62" s="93"/>
      <c r="F62" s="93"/>
      <c r="G62" s="93"/>
      <c r="H62" s="93">
        <f>F62+G62</f>
        <v>0</v>
      </c>
      <c r="I62" s="93"/>
      <c r="J62" s="93"/>
      <c r="K62" s="93"/>
      <c r="L62" s="93"/>
      <c r="M62" s="93"/>
      <c r="N62" s="93"/>
      <c r="O62" s="93"/>
      <c r="P62" s="93"/>
    </row>
    <row r="63" spans="1:16" ht="15.75" customHeight="1">
      <c r="A63" s="758">
        <v>2610000</v>
      </c>
      <c r="B63" s="103" t="s">
        <v>2738</v>
      </c>
      <c r="C63" s="564"/>
      <c r="D63" s="564"/>
      <c r="E63" s="93">
        <v>0</v>
      </c>
      <c r="F63" s="93">
        <v>37500000</v>
      </c>
      <c r="G63" s="93"/>
      <c r="H63" s="93">
        <f>F63+G63</f>
        <v>37500000</v>
      </c>
      <c r="I63" s="93"/>
      <c r="J63" s="93">
        <v>0</v>
      </c>
      <c r="K63" s="93">
        <v>37500000</v>
      </c>
      <c r="L63" s="93"/>
      <c r="M63" s="93">
        <f>SUM(K63:L63)</f>
        <v>37500000</v>
      </c>
      <c r="N63" s="93">
        <v>-1500000</v>
      </c>
      <c r="O63" s="93">
        <f t="shared" ref="O63:O66" si="40">SUM(M63:N63)</f>
        <v>36000000</v>
      </c>
      <c r="P63" s="93">
        <v>36000000</v>
      </c>
    </row>
    <row r="64" spans="1:16" s="40" customFormat="1" ht="15.75" customHeight="1">
      <c r="A64" s="759">
        <v>2610000</v>
      </c>
      <c r="B64" s="145" t="s">
        <v>2739</v>
      </c>
      <c r="C64" s="757"/>
      <c r="D64" s="757"/>
      <c r="E64" s="648"/>
      <c r="F64" s="648"/>
      <c r="G64" s="648"/>
      <c r="H64" s="648"/>
      <c r="I64" s="648"/>
      <c r="J64" s="648">
        <v>37500000</v>
      </c>
      <c r="K64" s="648">
        <v>37500000</v>
      </c>
      <c r="L64" s="648"/>
      <c r="M64" s="648">
        <f t="shared" ref="M64:M98" si="41">SUM(K64:L64)</f>
        <v>37500000</v>
      </c>
      <c r="N64" s="93">
        <v>-1500000</v>
      </c>
      <c r="O64" s="648">
        <f t="shared" si="40"/>
        <v>36000000</v>
      </c>
      <c r="P64" s="648"/>
    </row>
    <row r="65" spans="1:16" ht="15.75" customHeight="1">
      <c r="A65" s="758">
        <v>2610000</v>
      </c>
      <c r="B65" s="103" t="s">
        <v>2740</v>
      </c>
      <c r="C65" s="564"/>
      <c r="D65" s="564"/>
      <c r="E65" s="93"/>
      <c r="F65" s="93">
        <v>7000000</v>
      </c>
      <c r="G65" s="93"/>
      <c r="H65" s="93">
        <f t="shared" ref="H65:H98" si="42">F65+G65</f>
        <v>7000000</v>
      </c>
      <c r="I65" s="93"/>
      <c r="J65" s="93">
        <f>H65+I65</f>
        <v>7000000</v>
      </c>
      <c r="K65" s="93">
        <v>2000000</v>
      </c>
      <c r="L65" s="93"/>
      <c r="M65" s="93">
        <f t="shared" si="41"/>
        <v>2000000</v>
      </c>
      <c r="N65" s="93"/>
      <c r="O65" s="93">
        <f t="shared" si="40"/>
        <v>2000000</v>
      </c>
      <c r="P65" s="93"/>
    </row>
    <row r="66" spans="1:16" ht="15.75" customHeight="1">
      <c r="A66" s="746" t="s">
        <v>413</v>
      </c>
      <c r="B66" s="569"/>
      <c r="C66" s="570">
        <f>SUM(C59:C63)</f>
        <v>29000000</v>
      </c>
      <c r="D66" s="570">
        <f>SUM(D59:D63)</f>
        <v>6000000</v>
      </c>
      <c r="E66" s="570">
        <f>SUM(E59:E63)</f>
        <v>35000000</v>
      </c>
      <c r="F66" s="570">
        <f>SUM(F63:F65)</f>
        <v>44500000</v>
      </c>
      <c r="G66" s="570">
        <f>SUM(G63:G65)</f>
        <v>0</v>
      </c>
      <c r="H66" s="570">
        <f t="shared" si="42"/>
        <v>44500000</v>
      </c>
      <c r="I66" s="570">
        <f>SUM(I63:I65)</f>
        <v>0</v>
      </c>
      <c r="J66" s="570">
        <f t="shared" ref="J66:L66" si="43">SUM(J63:J65)</f>
        <v>44500000</v>
      </c>
      <c r="K66" s="570">
        <f t="shared" si="43"/>
        <v>77000000</v>
      </c>
      <c r="L66" s="570">
        <f t="shared" si="43"/>
        <v>0</v>
      </c>
      <c r="M66" s="570">
        <f t="shared" si="41"/>
        <v>77000000</v>
      </c>
      <c r="N66" s="570">
        <f t="shared" ref="N66" si="44">SUM(N63:N65)</f>
        <v>-3000000</v>
      </c>
      <c r="O66" s="570">
        <f t="shared" si="40"/>
        <v>74000000</v>
      </c>
      <c r="P66" s="570">
        <f>SUM(P63:P65)</f>
        <v>36000000</v>
      </c>
    </row>
    <row r="67" spans="1:16" ht="15.75" customHeight="1">
      <c r="A67" s="613"/>
      <c r="B67" s="613" t="s">
        <v>2741</v>
      </c>
      <c r="C67" s="564"/>
      <c r="D67" s="564"/>
      <c r="E67" s="93"/>
      <c r="F67" s="93"/>
      <c r="G67" s="93"/>
      <c r="H67" s="93">
        <f t="shared" si="42"/>
        <v>0</v>
      </c>
      <c r="I67" s="93"/>
      <c r="J67" s="93">
        <f t="shared" ref="J67:J80" si="45">H67+I67</f>
        <v>0</v>
      </c>
      <c r="K67" s="93"/>
      <c r="L67" s="93"/>
      <c r="M67" s="93"/>
      <c r="N67" s="93"/>
      <c r="O67" s="93"/>
      <c r="P67" s="93"/>
    </row>
    <row r="68" spans="1:16" s="40" customFormat="1" ht="15.75" customHeight="1">
      <c r="A68" s="145" t="s">
        <v>2649</v>
      </c>
      <c r="B68" s="173" t="s">
        <v>2570</v>
      </c>
      <c r="C68" s="757">
        <v>700000</v>
      </c>
      <c r="D68" s="757"/>
      <c r="E68" s="648">
        <f>SUM(C68:D68)</f>
        <v>700000</v>
      </c>
      <c r="F68" s="648">
        <v>600000</v>
      </c>
      <c r="G68" s="648">
        <v>-300000</v>
      </c>
      <c r="H68" s="648">
        <f t="shared" si="42"/>
        <v>300000</v>
      </c>
      <c r="I68" s="648"/>
      <c r="J68" s="648">
        <f t="shared" si="45"/>
        <v>300000</v>
      </c>
      <c r="K68" s="648">
        <v>200000</v>
      </c>
      <c r="L68" s="648"/>
      <c r="M68" s="648">
        <f t="shared" si="41"/>
        <v>200000</v>
      </c>
      <c r="N68" s="648"/>
      <c r="O68" s="648">
        <f t="shared" ref="O68:O81" si="46">SUM(M68:N68)</f>
        <v>200000</v>
      </c>
      <c r="P68" s="648"/>
    </row>
    <row r="69" spans="1:16" ht="15.75" customHeight="1">
      <c r="A69" s="103">
        <v>2211306</v>
      </c>
      <c r="B69" s="36" t="s">
        <v>2619</v>
      </c>
      <c r="C69" s="564"/>
      <c r="D69" s="564"/>
      <c r="E69" s="93"/>
      <c r="F69" s="93">
        <v>200000</v>
      </c>
      <c r="G69" s="93">
        <v>-200000</v>
      </c>
      <c r="H69" s="93">
        <f t="shared" si="42"/>
        <v>0</v>
      </c>
      <c r="I69" s="93"/>
      <c r="J69" s="93">
        <f t="shared" si="45"/>
        <v>0</v>
      </c>
      <c r="K69" s="93">
        <v>200000</v>
      </c>
      <c r="L69" s="93"/>
      <c r="M69" s="93">
        <f t="shared" si="41"/>
        <v>200000</v>
      </c>
      <c r="N69" s="93"/>
      <c r="O69" s="93">
        <f t="shared" si="46"/>
        <v>200000</v>
      </c>
      <c r="P69" s="93"/>
    </row>
    <row r="70" spans="1:16" ht="15.75" hidden="1" customHeight="1">
      <c r="A70" s="103" t="s">
        <v>2571</v>
      </c>
      <c r="B70" s="36" t="s">
        <v>2572</v>
      </c>
      <c r="C70" s="564">
        <v>1500000</v>
      </c>
      <c r="D70" s="564"/>
      <c r="E70" s="93">
        <f t="shared" ref="E70:E80" si="47">SUM(C70:D70)</f>
        <v>1500000</v>
      </c>
      <c r="F70" s="93">
        <v>0</v>
      </c>
      <c r="G70" s="93"/>
      <c r="H70" s="93">
        <f t="shared" si="42"/>
        <v>0</v>
      </c>
      <c r="I70" s="93"/>
      <c r="J70" s="93">
        <f t="shared" si="45"/>
        <v>0</v>
      </c>
      <c r="K70" s="93"/>
      <c r="L70" s="93"/>
      <c r="M70" s="93">
        <f t="shared" si="41"/>
        <v>0</v>
      </c>
      <c r="N70" s="93"/>
      <c r="O70" s="93">
        <f t="shared" si="46"/>
        <v>0</v>
      </c>
      <c r="P70" s="93"/>
    </row>
    <row r="71" spans="1:16" s="40" customFormat="1" ht="15.75" hidden="1" customHeight="1">
      <c r="A71" s="145" t="s">
        <v>2573</v>
      </c>
      <c r="B71" s="173" t="s">
        <v>2574</v>
      </c>
      <c r="C71" s="757">
        <v>2000000</v>
      </c>
      <c r="D71" s="757"/>
      <c r="E71" s="648">
        <f t="shared" si="47"/>
        <v>2000000</v>
      </c>
      <c r="F71" s="648">
        <v>1500000</v>
      </c>
      <c r="G71" s="648">
        <v>-750000</v>
      </c>
      <c r="H71" s="648">
        <f t="shared" si="42"/>
        <v>750000</v>
      </c>
      <c r="I71" s="648"/>
      <c r="J71" s="648">
        <f t="shared" si="45"/>
        <v>750000</v>
      </c>
      <c r="K71" s="648"/>
      <c r="L71" s="648"/>
      <c r="M71" s="648">
        <f t="shared" si="41"/>
        <v>0</v>
      </c>
      <c r="N71" s="648"/>
      <c r="O71" s="648">
        <f t="shared" si="46"/>
        <v>0</v>
      </c>
      <c r="P71" s="648"/>
    </row>
    <row r="72" spans="1:16" ht="15.75" hidden="1" customHeight="1">
      <c r="A72" s="103" t="s">
        <v>2585</v>
      </c>
      <c r="B72" s="36" t="s">
        <v>2586</v>
      </c>
      <c r="C72" s="564">
        <v>0</v>
      </c>
      <c r="D72" s="564"/>
      <c r="E72" s="93">
        <f t="shared" si="47"/>
        <v>0</v>
      </c>
      <c r="F72" s="93"/>
      <c r="G72" s="93"/>
      <c r="H72" s="93">
        <f t="shared" si="42"/>
        <v>0</v>
      </c>
      <c r="I72" s="93"/>
      <c r="J72" s="93">
        <f t="shared" si="45"/>
        <v>0</v>
      </c>
      <c r="K72" s="93"/>
      <c r="L72" s="93"/>
      <c r="M72" s="93">
        <f t="shared" si="41"/>
        <v>0</v>
      </c>
      <c r="N72" s="93"/>
      <c r="O72" s="93">
        <f t="shared" si="46"/>
        <v>0</v>
      </c>
      <c r="P72" s="93"/>
    </row>
    <row r="73" spans="1:16" ht="15.75" customHeight="1">
      <c r="A73" s="103" t="s">
        <v>2742</v>
      </c>
      <c r="B73" s="36" t="s">
        <v>2743</v>
      </c>
      <c r="C73" s="564">
        <v>0</v>
      </c>
      <c r="D73" s="564"/>
      <c r="E73" s="93">
        <f t="shared" si="47"/>
        <v>0</v>
      </c>
      <c r="F73" s="93"/>
      <c r="G73" s="93"/>
      <c r="H73" s="93">
        <f t="shared" si="42"/>
        <v>0</v>
      </c>
      <c r="I73" s="93"/>
      <c r="J73" s="93">
        <f t="shared" si="45"/>
        <v>0</v>
      </c>
      <c r="K73" s="93">
        <v>200000</v>
      </c>
      <c r="L73" s="93"/>
      <c r="M73" s="93">
        <f t="shared" si="41"/>
        <v>200000</v>
      </c>
      <c r="N73" s="93"/>
      <c r="O73" s="93">
        <f t="shared" si="46"/>
        <v>200000</v>
      </c>
      <c r="P73" s="93"/>
    </row>
    <row r="74" spans="1:16" ht="15.75" hidden="1" customHeight="1">
      <c r="A74" s="103" t="s">
        <v>2655</v>
      </c>
      <c r="B74" s="36" t="s">
        <v>2656</v>
      </c>
      <c r="C74" s="564">
        <v>0</v>
      </c>
      <c r="D74" s="564"/>
      <c r="E74" s="93">
        <f t="shared" si="47"/>
        <v>0</v>
      </c>
      <c r="F74" s="93"/>
      <c r="G74" s="93"/>
      <c r="H74" s="93">
        <f t="shared" si="42"/>
        <v>0</v>
      </c>
      <c r="I74" s="93"/>
      <c r="J74" s="93">
        <f t="shared" si="45"/>
        <v>0</v>
      </c>
      <c r="K74" s="93"/>
      <c r="L74" s="93"/>
      <c r="M74" s="93">
        <f t="shared" si="41"/>
        <v>0</v>
      </c>
      <c r="N74" s="93"/>
      <c r="O74" s="93">
        <f t="shared" si="46"/>
        <v>0</v>
      </c>
      <c r="P74" s="93"/>
    </row>
    <row r="75" spans="1:16" ht="15.75" customHeight="1">
      <c r="A75" s="103" t="s">
        <v>2603</v>
      </c>
      <c r="B75" s="36" t="s">
        <v>2604</v>
      </c>
      <c r="C75" s="564">
        <v>0</v>
      </c>
      <c r="D75" s="564"/>
      <c r="E75" s="93">
        <f t="shared" si="47"/>
        <v>0</v>
      </c>
      <c r="F75" s="93"/>
      <c r="G75" s="93"/>
      <c r="H75" s="93">
        <f t="shared" si="42"/>
        <v>0</v>
      </c>
      <c r="I75" s="93"/>
      <c r="J75" s="93">
        <f t="shared" si="45"/>
        <v>0</v>
      </c>
      <c r="K75" s="93">
        <v>200000</v>
      </c>
      <c r="L75" s="93"/>
      <c r="M75" s="93">
        <f t="shared" si="41"/>
        <v>200000</v>
      </c>
      <c r="N75" s="93"/>
      <c r="O75" s="93">
        <f t="shared" si="46"/>
        <v>200000</v>
      </c>
      <c r="P75" s="93"/>
    </row>
    <row r="76" spans="1:16" ht="15.75" customHeight="1">
      <c r="A76" s="103" t="s">
        <v>2606</v>
      </c>
      <c r="B76" s="36" t="s">
        <v>2607</v>
      </c>
      <c r="C76" s="564">
        <v>500000</v>
      </c>
      <c r="D76" s="564"/>
      <c r="E76" s="93">
        <f t="shared" si="47"/>
        <v>500000</v>
      </c>
      <c r="F76" s="93">
        <v>300000</v>
      </c>
      <c r="G76" s="93">
        <v>-300000</v>
      </c>
      <c r="H76" s="93">
        <f t="shared" si="42"/>
        <v>0</v>
      </c>
      <c r="I76" s="93"/>
      <c r="J76" s="93">
        <f t="shared" si="45"/>
        <v>0</v>
      </c>
      <c r="K76" s="93">
        <v>100000</v>
      </c>
      <c r="L76" s="93"/>
      <c r="M76" s="93">
        <f t="shared" si="41"/>
        <v>100000</v>
      </c>
      <c r="N76" s="93"/>
      <c r="O76" s="93">
        <f t="shared" si="46"/>
        <v>100000</v>
      </c>
      <c r="P76" s="93"/>
    </row>
    <row r="77" spans="1:16" ht="15.75" hidden="1" customHeight="1">
      <c r="A77" s="103" t="s">
        <v>2608</v>
      </c>
      <c r="B77" s="36" t="s">
        <v>2609</v>
      </c>
      <c r="C77" s="564">
        <v>0</v>
      </c>
      <c r="D77" s="564"/>
      <c r="E77" s="93">
        <f t="shared" si="47"/>
        <v>0</v>
      </c>
      <c r="F77" s="93"/>
      <c r="G77" s="93"/>
      <c r="H77" s="93">
        <f t="shared" si="42"/>
        <v>0</v>
      </c>
      <c r="I77" s="93"/>
      <c r="J77" s="93">
        <f t="shared" si="45"/>
        <v>0</v>
      </c>
      <c r="K77" s="93"/>
      <c r="L77" s="93"/>
      <c r="M77" s="93">
        <f t="shared" si="41"/>
        <v>0</v>
      </c>
      <c r="N77" s="93"/>
      <c r="O77" s="93">
        <f t="shared" si="46"/>
        <v>0</v>
      </c>
      <c r="P77" s="93"/>
    </row>
    <row r="78" spans="1:16" ht="15.75" hidden="1" customHeight="1">
      <c r="A78" s="103">
        <v>2211306</v>
      </c>
      <c r="B78" s="36" t="s">
        <v>2619</v>
      </c>
      <c r="C78" s="564">
        <v>0</v>
      </c>
      <c r="D78" s="564"/>
      <c r="E78" s="93">
        <f t="shared" si="47"/>
        <v>0</v>
      </c>
      <c r="F78" s="93"/>
      <c r="G78" s="93"/>
      <c r="H78" s="93">
        <f t="shared" si="42"/>
        <v>0</v>
      </c>
      <c r="I78" s="93"/>
      <c r="J78" s="93">
        <f t="shared" si="45"/>
        <v>0</v>
      </c>
      <c r="K78" s="93"/>
      <c r="L78" s="93"/>
      <c r="M78" s="93">
        <f t="shared" si="41"/>
        <v>0</v>
      </c>
      <c r="N78" s="93"/>
      <c r="O78" s="93">
        <f t="shared" si="46"/>
        <v>0</v>
      </c>
      <c r="P78" s="93"/>
    </row>
    <row r="79" spans="1:16" ht="15.75" hidden="1" customHeight="1">
      <c r="A79" s="103" t="s">
        <v>2610</v>
      </c>
      <c r="B79" s="36" t="s">
        <v>2611</v>
      </c>
      <c r="C79" s="564">
        <v>300000</v>
      </c>
      <c r="D79" s="564"/>
      <c r="E79" s="93">
        <f t="shared" si="47"/>
        <v>300000</v>
      </c>
      <c r="F79" s="93">
        <v>300000</v>
      </c>
      <c r="G79" s="93">
        <v>-300000</v>
      </c>
      <c r="H79" s="93">
        <f t="shared" si="42"/>
        <v>0</v>
      </c>
      <c r="I79" s="93"/>
      <c r="J79" s="93">
        <f t="shared" si="45"/>
        <v>0</v>
      </c>
      <c r="K79" s="93"/>
      <c r="L79" s="93"/>
      <c r="M79" s="93">
        <f t="shared" si="41"/>
        <v>0</v>
      </c>
      <c r="N79" s="93"/>
      <c r="O79" s="93">
        <f t="shared" si="46"/>
        <v>0</v>
      </c>
      <c r="P79" s="93"/>
    </row>
    <row r="80" spans="1:16" ht="15.75" hidden="1" customHeight="1">
      <c r="A80" s="103">
        <v>2211016</v>
      </c>
      <c r="B80" s="36" t="s">
        <v>2730</v>
      </c>
      <c r="C80" s="564"/>
      <c r="D80" s="564"/>
      <c r="E80" s="93">
        <f t="shared" si="47"/>
        <v>0</v>
      </c>
      <c r="F80" s="93">
        <v>0</v>
      </c>
      <c r="G80" s="93"/>
      <c r="H80" s="93">
        <f t="shared" si="42"/>
        <v>0</v>
      </c>
      <c r="I80" s="93"/>
      <c r="J80" s="93">
        <f t="shared" si="45"/>
        <v>0</v>
      </c>
      <c r="K80" s="93"/>
      <c r="L80" s="93"/>
      <c r="M80" s="93">
        <f t="shared" si="41"/>
        <v>0</v>
      </c>
      <c r="N80" s="93"/>
      <c r="O80" s="93">
        <f t="shared" si="46"/>
        <v>0</v>
      </c>
      <c r="P80" s="93"/>
    </row>
    <row r="81" spans="1:16" ht="15.75" customHeight="1">
      <c r="A81" s="746" t="s">
        <v>413</v>
      </c>
      <c r="B81" s="569"/>
      <c r="C81" s="570">
        <f t="shared" ref="C81:G81" si="48">SUM(C68:C80)</f>
        <v>5000000</v>
      </c>
      <c r="D81" s="570">
        <f t="shared" si="48"/>
        <v>0</v>
      </c>
      <c r="E81" s="570">
        <f t="shared" si="48"/>
        <v>5000000</v>
      </c>
      <c r="F81" s="570">
        <f t="shared" si="48"/>
        <v>2900000</v>
      </c>
      <c r="G81" s="570">
        <f t="shared" si="48"/>
        <v>-1850000</v>
      </c>
      <c r="H81" s="570">
        <f t="shared" si="42"/>
        <v>1050000</v>
      </c>
      <c r="I81" s="570">
        <f>SUM(I68:I80)</f>
        <v>0</v>
      </c>
      <c r="J81" s="570">
        <f t="shared" ref="J81:L81" si="49">SUM(J68:J80)</f>
        <v>1050000</v>
      </c>
      <c r="K81" s="570">
        <f t="shared" si="49"/>
        <v>900000</v>
      </c>
      <c r="L81" s="570">
        <f t="shared" si="49"/>
        <v>0</v>
      </c>
      <c r="M81" s="570">
        <f t="shared" si="41"/>
        <v>900000</v>
      </c>
      <c r="N81" s="570">
        <f t="shared" ref="N81" si="50">SUM(N68:N80)</f>
        <v>0</v>
      </c>
      <c r="O81" s="570">
        <f t="shared" si="46"/>
        <v>900000</v>
      </c>
      <c r="P81" s="570">
        <f>SUM(P68:P80)</f>
        <v>0</v>
      </c>
    </row>
    <row r="82" spans="1:16" ht="15.75" customHeight="1">
      <c r="A82" s="103"/>
      <c r="B82" s="176" t="s">
        <v>2633</v>
      </c>
      <c r="C82" s="564">
        <v>0</v>
      </c>
      <c r="D82" s="564"/>
      <c r="E82" s="93">
        <f t="shared" ref="E82:E84" si="51">SUM(C82:D82)</f>
        <v>0</v>
      </c>
      <c r="F82" s="93"/>
      <c r="G82" s="93"/>
      <c r="H82" s="93">
        <f t="shared" si="42"/>
        <v>0</v>
      </c>
      <c r="I82" s="93"/>
      <c r="J82" s="93">
        <f>H82+I82</f>
        <v>0</v>
      </c>
      <c r="K82" s="93"/>
      <c r="L82" s="93"/>
      <c r="M82" s="93"/>
      <c r="N82" s="93"/>
      <c r="O82" s="93"/>
      <c r="P82" s="93"/>
    </row>
    <row r="83" spans="1:16" s="40" customFormat="1" ht="15.75" customHeight="1">
      <c r="A83" s="145" t="s">
        <v>2634</v>
      </c>
      <c r="B83" s="173" t="s">
        <v>2635</v>
      </c>
      <c r="C83" s="757">
        <v>0</v>
      </c>
      <c r="D83" s="757"/>
      <c r="E83" s="648">
        <f t="shared" si="51"/>
        <v>0</v>
      </c>
      <c r="F83" s="648"/>
      <c r="G83" s="648"/>
      <c r="H83" s="648">
        <f t="shared" si="42"/>
        <v>0</v>
      </c>
      <c r="I83" s="648"/>
      <c r="J83" s="648">
        <f>H83+I83</f>
        <v>0</v>
      </c>
      <c r="K83" s="648">
        <v>1000000</v>
      </c>
      <c r="L83" s="648"/>
      <c r="M83" s="648">
        <f t="shared" si="41"/>
        <v>1000000</v>
      </c>
      <c r="N83" s="648"/>
      <c r="O83" s="648">
        <f t="shared" ref="O83:O84" si="52">SUM(M83:N83)</f>
        <v>1000000</v>
      </c>
      <c r="P83" s="648">
        <v>800000</v>
      </c>
    </row>
    <row r="84" spans="1:16" ht="15.75" customHeight="1">
      <c r="A84" s="746" t="s">
        <v>413</v>
      </c>
      <c r="B84" s="569"/>
      <c r="C84" s="570">
        <v>0</v>
      </c>
      <c r="D84" s="570"/>
      <c r="E84" s="570">
        <f t="shared" si="51"/>
        <v>0</v>
      </c>
      <c r="F84" s="570"/>
      <c r="G84" s="570"/>
      <c r="H84" s="570">
        <f t="shared" si="42"/>
        <v>0</v>
      </c>
      <c r="I84" s="570"/>
      <c r="J84" s="570">
        <f>H84+I84</f>
        <v>0</v>
      </c>
      <c r="K84" s="570">
        <f t="shared" ref="K84:P84" si="53">SUM(K83)</f>
        <v>1000000</v>
      </c>
      <c r="L84" s="570">
        <f t="shared" si="53"/>
        <v>0</v>
      </c>
      <c r="M84" s="570">
        <f t="shared" si="41"/>
        <v>1000000</v>
      </c>
      <c r="N84" s="570">
        <f t="shared" si="53"/>
        <v>0</v>
      </c>
      <c r="O84" s="570">
        <f t="shared" si="52"/>
        <v>1000000</v>
      </c>
      <c r="P84" s="570">
        <f t="shared" si="53"/>
        <v>800000</v>
      </c>
    </row>
    <row r="85" spans="1:16" ht="15.75" customHeight="1">
      <c r="A85" s="103"/>
      <c r="B85" s="176" t="s">
        <v>2636</v>
      </c>
      <c r="C85" s="564"/>
      <c r="D85" s="564"/>
      <c r="E85" s="93"/>
      <c r="F85" s="93"/>
      <c r="G85" s="93"/>
      <c r="H85" s="93"/>
      <c r="I85" s="93"/>
      <c r="J85" s="93"/>
      <c r="K85" s="93"/>
      <c r="L85" s="93"/>
      <c r="M85" s="93"/>
      <c r="N85" s="93"/>
      <c r="O85" s="93"/>
      <c r="P85" s="93"/>
    </row>
    <row r="86" spans="1:16" ht="15.75" customHeight="1">
      <c r="A86" s="103" t="s">
        <v>2637</v>
      </c>
      <c r="B86" s="36" t="s">
        <v>2744</v>
      </c>
      <c r="C86" s="564">
        <v>3468050</v>
      </c>
      <c r="D86" s="564"/>
      <c r="E86" s="93">
        <f>SUM(C86:D86)</f>
        <v>3468050</v>
      </c>
      <c r="F86" s="93">
        <v>6468050</v>
      </c>
      <c r="G86" s="93"/>
      <c r="H86" s="93">
        <f t="shared" si="42"/>
        <v>6468050</v>
      </c>
      <c r="I86" s="93"/>
      <c r="J86" s="93">
        <f>H86+I86</f>
        <v>6468050</v>
      </c>
      <c r="K86" s="93">
        <v>500000</v>
      </c>
      <c r="L86" s="93"/>
      <c r="M86" s="93">
        <f t="shared" si="41"/>
        <v>500000</v>
      </c>
      <c r="N86" s="93">
        <v>-500000</v>
      </c>
      <c r="O86" s="93">
        <f t="shared" ref="O86:O89" si="54">SUM(M86:N86)</f>
        <v>0</v>
      </c>
      <c r="P86" s="93"/>
    </row>
    <row r="87" spans="1:16" ht="15.75" customHeight="1">
      <c r="A87" s="746" t="s">
        <v>413</v>
      </c>
      <c r="B87" s="569"/>
      <c r="C87" s="570">
        <f t="shared" ref="C87:F87" si="55">SUM(C86)</f>
        <v>3468050</v>
      </c>
      <c r="D87" s="570">
        <f t="shared" si="55"/>
        <v>0</v>
      </c>
      <c r="E87" s="570">
        <f t="shared" si="55"/>
        <v>3468050</v>
      </c>
      <c r="F87" s="570">
        <f t="shared" si="55"/>
        <v>6468050</v>
      </c>
      <c r="G87" s="570">
        <f t="shared" ref="G87:I87" si="56">SUM(G86)</f>
        <v>0</v>
      </c>
      <c r="H87" s="570">
        <f t="shared" si="42"/>
        <v>6468050</v>
      </c>
      <c r="I87" s="570">
        <f t="shared" si="56"/>
        <v>0</v>
      </c>
      <c r="J87" s="570">
        <f t="shared" ref="J87:L87" si="57">SUM(J86)</f>
        <v>6468050</v>
      </c>
      <c r="K87" s="570">
        <f t="shared" si="57"/>
        <v>500000</v>
      </c>
      <c r="L87" s="570">
        <f t="shared" si="57"/>
        <v>0</v>
      </c>
      <c r="M87" s="570">
        <f t="shared" si="41"/>
        <v>500000</v>
      </c>
      <c r="N87" s="570">
        <f>SUM(N86)</f>
        <v>-500000</v>
      </c>
      <c r="O87" s="570">
        <f t="shared" si="54"/>
        <v>0</v>
      </c>
      <c r="P87" s="570">
        <f>SUM(P86)</f>
        <v>0</v>
      </c>
    </row>
    <row r="88" spans="1:16" ht="15.75" customHeight="1">
      <c r="A88" s="760"/>
      <c r="B88" s="625" t="s">
        <v>2641</v>
      </c>
      <c r="C88" s="605">
        <f>SUM(C87,C81,C61,C57,C52,C42,C26)</f>
        <v>30577450</v>
      </c>
      <c r="D88" s="605">
        <f>SUM(D87,D81,D61,D57,D52,D42,D26)</f>
        <v>4000000</v>
      </c>
      <c r="E88" s="605">
        <f>SUM(E87,E81,E61,E57,E52,E42,E26)</f>
        <v>34577450</v>
      </c>
      <c r="F88" s="605">
        <f>SUM(F87,F81,F61,F66,F57,F52,F42,F26)</f>
        <v>78439250</v>
      </c>
      <c r="G88" s="605">
        <f>SUM(G87,G81,G61,G66,G57,G52,G42,G26)</f>
        <v>-6970000</v>
      </c>
      <c r="H88" s="605">
        <f t="shared" si="42"/>
        <v>71469250</v>
      </c>
      <c r="I88" s="605">
        <f>SUM(I87,I81,I61,I66,I57,I52,I42,I26)</f>
        <v>0</v>
      </c>
      <c r="J88" s="605">
        <f>SUM(J87,J81,J61,J66,J57,J52,J42,J26)</f>
        <v>71469250</v>
      </c>
      <c r="K88" s="605">
        <f t="shared" ref="K88:P88" si="58">SUM(K87,K84,K81,K66,K61,K57,K52,K42,K35,K26,K22,K19)</f>
        <v>89860000</v>
      </c>
      <c r="L88" s="605">
        <f t="shared" si="58"/>
        <v>0</v>
      </c>
      <c r="M88" s="605">
        <f t="shared" si="41"/>
        <v>89860000</v>
      </c>
      <c r="N88" s="605">
        <f t="shared" si="58"/>
        <v>-3500000</v>
      </c>
      <c r="O88" s="605">
        <f t="shared" si="54"/>
        <v>86360000</v>
      </c>
      <c r="P88" s="605">
        <f t="shared" si="58"/>
        <v>38700000</v>
      </c>
    </row>
    <row r="89" spans="1:16" ht="15.75" customHeight="1">
      <c r="A89" s="761"/>
      <c r="B89" s="627" t="s">
        <v>2642</v>
      </c>
      <c r="C89" s="629">
        <f>C88+C15</f>
        <v>459374432</v>
      </c>
      <c r="D89" s="629">
        <f>D88+D15</f>
        <v>4000000</v>
      </c>
      <c r="E89" s="629">
        <f>E88+E15</f>
        <v>463374432</v>
      </c>
      <c r="F89" s="629">
        <f>F88+F15</f>
        <v>507236232</v>
      </c>
      <c r="G89" s="629">
        <f>G88+G15</f>
        <v>-6970000</v>
      </c>
      <c r="H89" s="629">
        <f t="shared" si="42"/>
        <v>500266232</v>
      </c>
      <c r="I89" s="629">
        <f>I88+I15</f>
        <v>0</v>
      </c>
      <c r="J89" s="629">
        <f>J88+J15</f>
        <v>500266232</v>
      </c>
      <c r="K89" s="629">
        <f t="shared" ref="K89:P89" si="59">K88+K15</f>
        <v>593680424</v>
      </c>
      <c r="L89" s="629">
        <f t="shared" si="59"/>
        <v>-100000000</v>
      </c>
      <c r="M89" s="629">
        <f t="shared" si="41"/>
        <v>493680424</v>
      </c>
      <c r="N89" s="629">
        <f t="shared" si="59"/>
        <v>-3500000</v>
      </c>
      <c r="O89" s="629">
        <f t="shared" si="54"/>
        <v>490180424</v>
      </c>
      <c r="P89" s="629">
        <f t="shared" si="59"/>
        <v>442520424</v>
      </c>
    </row>
    <row r="90" spans="1:16" ht="15.75" customHeight="1">
      <c r="A90" s="613">
        <v>10302</v>
      </c>
      <c r="B90" s="613" t="s">
        <v>2745</v>
      </c>
      <c r="C90" s="564"/>
      <c r="D90" s="564"/>
      <c r="E90" s="93"/>
      <c r="F90" s="93"/>
      <c r="G90" s="93"/>
      <c r="H90" s="93"/>
      <c r="I90" s="93"/>
      <c r="J90" s="93"/>
      <c r="K90" s="93"/>
      <c r="L90" s="93"/>
      <c r="M90" s="93"/>
      <c r="N90" s="93"/>
      <c r="O90" s="93"/>
      <c r="P90" s="93"/>
    </row>
    <row r="91" spans="1:16" ht="15.75" hidden="1" customHeight="1">
      <c r="A91" s="103" t="s">
        <v>2565</v>
      </c>
      <c r="B91" s="36" t="s">
        <v>2566</v>
      </c>
      <c r="C91" s="564"/>
      <c r="D91" s="564"/>
      <c r="E91" s="93"/>
      <c r="F91" s="93"/>
      <c r="G91" s="93"/>
      <c r="H91" s="93"/>
      <c r="I91" s="93"/>
      <c r="J91" s="93"/>
      <c r="K91" s="93"/>
      <c r="L91" s="93"/>
      <c r="M91" s="93">
        <f t="shared" si="41"/>
        <v>0</v>
      </c>
      <c r="N91" s="93"/>
      <c r="O91" s="93">
        <f t="shared" ref="O91:O98" si="60">SUM(M91:N91)</f>
        <v>0</v>
      </c>
      <c r="P91" s="93"/>
    </row>
    <row r="92" spans="1:16" ht="15.75" hidden="1" customHeight="1">
      <c r="A92" s="103" t="s">
        <v>2649</v>
      </c>
      <c r="B92" s="36" t="s">
        <v>2570</v>
      </c>
      <c r="C92" s="564">
        <v>200000</v>
      </c>
      <c r="D92" s="564"/>
      <c r="E92" s="93">
        <f t="shared" ref="E92:E98" si="61">SUM(C92:D92)</f>
        <v>200000</v>
      </c>
      <c r="F92" s="93">
        <v>200000</v>
      </c>
      <c r="G92" s="93">
        <v>-200000</v>
      </c>
      <c r="H92" s="93"/>
      <c r="I92" s="93"/>
      <c r="J92" s="93"/>
      <c r="K92" s="93"/>
      <c r="L92" s="93"/>
      <c r="M92" s="93">
        <f t="shared" si="41"/>
        <v>0</v>
      </c>
      <c r="N92" s="93"/>
      <c r="O92" s="93">
        <f t="shared" si="60"/>
        <v>0</v>
      </c>
      <c r="P92" s="93"/>
    </row>
    <row r="93" spans="1:16" ht="15.75" hidden="1" customHeight="1">
      <c r="A93" s="103">
        <v>2210309</v>
      </c>
      <c r="B93" s="36" t="s">
        <v>2746</v>
      </c>
      <c r="C93" s="564">
        <v>1000000</v>
      </c>
      <c r="D93" s="564">
        <v>-500000</v>
      </c>
      <c r="E93" s="93">
        <f t="shared" si="61"/>
        <v>500000</v>
      </c>
      <c r="F93" s="93">
        <v>0</v>
      </c>
      <c r="G93" s="93"/>
      <c r="H93" s="93">
        <f t="shared" si="42"/>
        <v>0</v>
      </c>
      <c r="I93" s="93"/>
      <c r="J93" s="93">
        <f t="shared" ref="J93:J98" si="62">H93+I93</f>
        <v>0</v>
      </c>
      <c r="K93" s="93"/>
      <c r="L93" s="93"/>
      <c r="M93" s="93">
        <f t="shared" si="41"/>
        <v>0</v>
      </c>
      <c r="N93" s="93"/>
      <c r="O93" s="93">
        <f t="shared" si="60"/>
        <v>0</v>
      </c>
      <c r="P93" s="93"/>
    </row>
    <row r="94" spans="1:16" ht="15.75" hidden="1" customHeight="1">
      <c r="A94" s="103">
        <v>2210708</v>
      </c>
      <c r="B94" s="36" t="s">
        <v>2747</v>
      </c>
      <c r="C94" s="564"/>
      <c r="D94" s="564"/>
      <c r="E94" s="93">
        <f t="shared" si="61"/>
        <v>0</v>
      </c>
      <c r="F94" s="93"/>
      <c r="G94" s="93"/>
      <c r="H94" s="93">
        <f t="shared" si="42"/>
        <v>0</v>
      </c>
      <c r="I94" s="93"/>
      <c r="J94" s="93">
        <f t="shared" si="62"/>
        <v>0</v>
      </c>
      <c r="K94" s="93"/>
      <c r="L94" s="93"/>
      <c r="M94" s="93">
        <f t="shared" si="41"/>
        <v>0</v>
      </c>
      <c r="N94" s="93"/>
      <c r="O94" s="93">
        <f t="shared" si="60"/>
        <v>0</v>
      </c>
      <c r="P94" s="93"/>
    </row>
    <row r="95" spans="1:16" ht="15.75" hidden="1" customHeight="1">
      <c r="A95" s="103" t="s">
        <v>2597</v>
      </c>
      <c r="B95" s="36" t="s">
        <v>2598</v>
      </c>
      <c r="C95" s="564"/>
      <c r="D95" s="564"/>
      <c r="E95" s="93">
        <f t="shared" si="61"/>
        <v>0</v>
      </c>
      <c r="F95" s="93"/>
      <c r="G95" s="93"/>
      <c r="H95" s="93">
        <f t="shared" si="42"/>
        <v>0</v>
      </c>
      <c r="I95" s="93"/>
      <c r="J95" s="93">
        <f t="shared" si="62"/>
        <v>0</v>
      </c>
      <c r="K95" s="93"/>
      <c r="L95" s="93"/>
      <c r="M95" s="93">
        <f t="shared" si="41"/>
        <v>0</v>
      </c>
      <c r="N95" s="93"/>
      <c r="O95" s="93">
        <f t="shared" si="60"/>
        <v>0</v>
      </c>
      <c r="P95" s="93"/>
    </row>
    <row r="96" spans="1:16" ht="15.75" hidden="1" customHeight="1">
      <c r="A96" s="103" t="s">
        <v>2603</v>
      </c>
      <c r="B96" s="36" t="s">
        <v>2604</v>
      </c>
      <c r="C96" s="564"/>
      <c r="D96" s="564"/>
      <c r="E96" s="93">
        <f t="shared" si="61"/>
        <v>0</v>
      </c>
      <c r="F96" s="93"/>
      <c r="G96" s="93"/>
      <c r="H96" s="93">
        <f t="shared" si="42"/>
        <v>0</v>
      </c>
      <c r="I96" s="93"/>
      <c r="J96" s="93">
        <f t="shared" si="62"/>
        <v>0</v>
      </c>
      <c r="K96" s="93"/>
      <c r="L96" s="93"/>
      <c r="M96" s="93">
        <f t="shared" si="41"/>
        <v>0</v>
      </c>
      <c r="N96" s="93"/>
      <c r="O96" s="93">
        <f t="shared" si="60"/>
        <v>0</v>
      </c>
      <c r="P96" s="93"/>
    </row>
    <row r="97" spans="1:16" ht="15.75" customHeight="1">
      <c r="A97" s="103" t="s">
        <v>2606</v>
      </c>
      <c r="B97" s="36" t="s">
        <v>2607</v>
      </c>
      <c r="C97" s="564">
        <v>791532</v>
      </c>
      <c r="D97" s="564"/>
      <c r="E97" s="93">
        <f t="shared" si="61"/>
        <v>791532</v>
      </c>
      <c r="F97" s="93">
        <v>800000</v>
      </c>
      <c r="G97" s="93">
        <v>-200000</v>
      </c>
      <c r="H97" s="93">
        <f t="shared" si="42"/>
        <v>600000</v>
      </c>
      <c r="I97" s="93"/>
      <c r="J97" s="93">
        <f t="shared" si="62"/>
        <v>600000</v>
      </c>
      <c r="K97" s="93">
        <v>200000</v>
      </c>
      <c r="L97" s="93"/>
      <c r="M97" s="93">
        <f t="shared" si="41"/>
        <v>200000</v>
      </c>
      <c r="N97" s="93"/>
      <c r="O97" s="93">
        <f t="shared" si="60"/>
        <v>200000</v>
      </c>
      <c r="P97" s="93">
        <v>200000</v>
      </c>
    </row>
    <row r="98" spans="1:16" ht="15.75" customHeight="1">
      <c r="A98" s="103" t="s">
        <v>2610</v>
      </c>
      <c r="B98" s="36" t="s">
        <v>2611</v>
      </c>
      <c r="C98" s="564">
        <v>400000</v>
      </c>
      <c r="D98" s="564"/>
      <c r="E98" s="93">
        <f t="shared" si="61"/>
        <v>400000</v>
      </c>
      <c r="F98" s="93">
        <v>200000</v>
      </c>
      <c r="G98" s="93"/>
      <c r="H98" s="93">
        <f t="shared" si="42"/>
        <v>200000</v>
      </c>
      <c r="I98" s="93"/>
      <c r="J98" s="93">
        <f t="shared" si="62"/>
        <v>200000</v>
      </c>
      <c r="K98" s="93">
        <v>363139</v>
      </c>
      <c r="L98" s="93"/>
      <c r="M98" s="93">
        <f t="shared" si="41"/>
        <v>363139</v>
      </c>
      <c r="N98" s="93">
        <v>-200000</v>
      </c>
      <c r="O98" s="93">
        <f t="shared" si="60"/>
        <v>163139</v>
      </c>
      <c r="P98" s="93">
        <v>118679</v>
      </c>
    </row>
    <row r="99" spans="1:16" ht="15.75" customHeight="1">
      <c r="A99" s="103"/>
      <c r="B99" s="36" t="s">
        <v>2730</v>
      </c>
      <c r="C99" s="564"/>
      <c r="D99" s="564"/>
      <c r="E99" s="564"/>
      <c r="F99" s="564"/>
      <c r="G99" s="564"/>
      <c r="H99" s="564"/>
      <c r="I99" s="564"/>
      <c r="J99" s="564"/>
      <c r="K99" s="564"/>
      <c r="L99" s="564"/>
      <c r="M99" s="564"/>
      <c r="N99" s="564"/>
      <c r="O99" s="564"/>
      <c r="P99" s="564">
        <v>1400000</v>
      </c>
    </row>
    <row r="100" spans="1:16" ht="15.75" customHeight="1">
      <c r="A100" s="746"/>
      <c r="B100" s="569" t="s">
        <v>2748</v>
      </c>
      <c r="C100" s="571">
        <f>SUM(C92:C98)</f>
        <v>2391532</v>
      </c>
      <c r="D100" s="571">
        <f>SUM(D92:D98)</f>
        <v>-500000</v>
      </c>
      <c r="E100" s="571">
        <f>SUM(E92:E98)</f>
        <v>1891532</v>
      </c>
      <c r="F100" s="571">
        <f>SUM(F92:F98)</f>
        <v>1200000</v>
      </c>
      <c r="G100" s="571">
        <f>SUM(G92:G98)</f>
        <v>-400000</v>
      </c>
      <c r="H100" s="571">
        <f t="shared" ref="H100:H107" si="63">F100+G100</f>
        <v>800000</v>
      </c>
      <c r="I100" s="571">
        <f>SUM(I92:I98)</f>
        <v>0</v>
      </c>
      <c r="J100" s="571">
        <f>SUM(J92:J98)</f>
        <v>800000</v>
      </c>
      <c r="K100" s="571">
        <f t="shared" ref="K100:N100" si="64">SUM(K92:K98)</f>
        <v>563139</v>
      </c>
      <c r="L100" s="571">
        <f t="shared" si="64"/>
        <v>0</v>
      </c>
      <c r="M100" s="571">
        <f t="shared" ref="M100:M107" si="65">SUM(K100:L100)</f>
        <v>563139</v>
      </c>
      <c r="N100" s="571">
        <f t="shared" si="64"/>
        <v>-200000</v>
      </c>
      <c r="O100" s="571">
        <f t="shared" ref="O100:O107" si="66">SUM(M100:N100)</f>
        <v>363139</v>
      </c>
      <c r="P100" s="571">
        <f>SUM(P92:P99)</f>
        <v>1718679</v>
      </c>
    </row>
    <row r="101" spans="1:16" ht="15.75" hidden="1" customHeight="1">
      <c r="A101" s="613">
        <v>3100000</v>
      </c>
      <c r="B101" s="581" t="s">
        <v>2643</v>
      </c>
      <c r="C101" s="90"/>
      <c r="D101" s="90"/>
      <c r="E101" s="93">
        <f t="shared" ref="E101:E107" si="67">SUM(C101:D101)</f>
        <v>0</v>
      </c>
      <c r="F101" s="93"/>
      <c r="G101" s="93"/>
      <c r="H101" s="93">
        <f t="shared" si="63"/>
        <v>0</v>
      </c>
      <c r="I101" s="93"/>
      <c r="J101" s="93">
        <f t="shared" ref="J101:J128" si="68">H101+I101</f>
        <v>0</v>
      </c>
      <c r="K101" s="93"/>
      <c r="L101" s="93"/>
      <c r="M101" s="93">
        <f t="shared" si="65"/>
        <v>0</v>
      </c>
      <c r="N101" s="93"/>
      <c r="O101" s="93">
        <f t="shared" si="66"/>
        <v>0</v>
      </c>
      <c r="P101" s="93"/>
    </row>
    <row r="102" spans="1:16" ht="15.75" hidden="1" customHeight="1">
      <c r="A102" s="36" t="s">
        <v>2749</v>
      </c>
      <c r="B102" s="36" t="s">
        <v>2750</v>
      </c>
      <c r="C102" s="564">
        <v>53658087</v>
      </c>
      <c r="D102" s="564"/>
      <c r="E102" s="93">
        <f t="shared" si="67"/>
        <v>53658087</v>
      </c>
      <c r="F102" s="93"/>
      <c r="G102" s="93"/>
      <c r="H102" s="93">
        <f t="shared" si="63"/>
        <v>0</v>
      </c>
      <c r="I102" s="93"/>
      <c r="J102" s="93">
        <f t="shared" si="68"/>
        <v>0</v>
      </c>
      <c r="K102" s="93"/>
      <c r="L102" s="93"/>
      <c r="M102" s="93">
        <f t="shared" si="65"/>
        <v>0</v>
      </c>
      <c r="N102" s="93"/>
      <c r="O102" s="93">
        <f t="shared" si="66"/>
        <v>0</v>
      </c>
      <c r="P102" s="93"/>
    </row>
    <row r="103" spans="1:16" ht="15.75" hidden="1" customHeight="1">
      <c r="A103" s="36" t="s">
        <v>2749</v>
      </c>
      <c r="B103" s="36" t="s">
        <v>2751</v>
      </c>
      <c r="C103" s="564">
        <v>16101466</v>
      </c>
      <c r="D103" s="564"/>
      <c r="E103" s="93">
        <f t="shared" si="67"/>
        <v>16101466</v>
      </c>
      <c r="F103" s="93"/>
      <c r="G103" s="93"/>
      <c r="H103" s="93">
        <f t="shared" si="63"/>
        <v>0</v>
      </c>
      <c r="I103" s="93"/>
      <c r="J103" s="93">
        <f t="shared" si="68"/>
        <v>0</v>
      </c>
      <c r="K103" s="93"/>
      <c r="L103" s="93"/>
      <c r="M103" s="93">
        <f t="shared" si="65"/>
        <v>0</v>
      </c>
      <c r="N103" s="93"/>
      <c r="O103" s="93">
        <f t="shared" si="66"/>
        <v>0</v>
      </c>
      <c r="P103" s="93"/>
    </row>
    <row r="104" spans="1:16" ht="15.75" hidden="1" customHeight="1">
      <c r="A104" s="103">
        <v>3110202</v>
      </c>
      <c r="B104" s="36" t="s">
        <v>2752</v>
      </c>
      <c r="C104" s="564">
        <v>4800000</v>
      </c>
      <c r="D104" s="564"/>
      <c r="E104" s="93">
        <f t="shared" si="67"/>
        <v>4800000</v>
      </c>
      <c r="F104" s="93"/>
      <c r="G104" s="93"/>
      <c r="H104" s="93">
        <f t="shared" si="63"/>
        <v>0</v>
      </c>
      <c r="I104" s="93"/>
      <c r="J104" s="93">
        <f t="shared" si="68"/>
        <v>0</v>
      </c>
      <c r="K104" s="93"/>
      <c r="L104" s="93"/>
      <c r="M104" s="93">
        <f t="shared" si="65"/>
        <v>0</v>
      </c>
      <c r="N104" s="93"/>
      <c r="O104" s="93">
        <f t="shared" si="66"/>
        <v>0</v>
      </c>
      <c r="P104" s="93"/>
    </row>
    <row r="105" spans="1:16" ht="15.75" hidden="1" customHeight="1">
      <c r="A105" s="103"/>
      <c r="B105" s="36" t="s">
        <v>2753</v>
      </c>
      <c r="C105" s="564">
        <v>3000000</v>
      </c>
      <c r="D105" s="564"/>
      <c r="E105" s="93">
        <f t="shared" si="67"/>
        <v>3000000</v>
      </c>
      <c r="F105" s="93"/>
      <c r="G105" s="93"/>
      <c r="H105" s="93">
        <f t="shared" si="63"/>
        <v>0</v>
      </c>
      <c r="I105" s="93"/>
      <c r="J105" s="93">
        <f t="shared" si="68"/>
        <v>0</v>
      </c>
      <c r="K105" s="93"/>
      <c r="L105" s="93"/>
      <c r="M105" s="93">
        <f t="shared" si="65"/>
        <v>0</v>
      </c>
      <c r="N105" s="93"/>
      <c r="O105" s="93">
        <f t="shared" si="66"/>
        <v>0</v>
      </c>
      <c r="P105" s="93"/>
    </row>
    <row r="106" spans="1:16" ht="15.75" hidden="1" customHeight="1">
      <c r="A106" s="746"/>
      <c r="B106" s="569" t="s">
        <v>2754</v>
      </c>
      <c r="C106" s="570">
        <v>77559553</v>
      </c>
      <c r="D106" s="570"/>
      <c r="E106" s="93">
        <f t="shared" si="67"/>
        <v>77559553</v>
      </c>
      <c r="F106" s="93"/>
      <c r="G106" s="93"/>
      <c r="H106" s="93">
        <f t="shared" si="63"/>
        <v>0</v>
      </c>
      <c r="I106" s="93"/>
      <c r="J106" s="93">
        <f t="shared" si="68"/>
        <v>0</v>
      </c>
      <c r="K106" s="93"/>
      <c r="L106" s="93"/>
      <c r="M106" s="93">
        <f t="shared" si="65"/>
        <v>0</v>
      </c>
      <c r="N106" s="93"/>
      <c r="O106" s="93">
        <f t="shared" si="66"/>
        <v>0</v>
      </c>
      <c r="P106" s="93"/>
    </row>
    <row r="107" spans="1:16" ht="15.75" hidden="1" customHeight="1">
      <c r="A107" s="761"/>
      <c r="B107" s="627" t="s">
        <v>2755</v>
      </c>
      <c r="C107" s="762">
        <v>80151085</v>
      </c>
      <c r="D107" s="762"/>
      <c r="E107" s="93">
        <f t="shared" si="67"/>
        <v>80151085</v>
      </c>
      <c r="F107" s="93"/>
      <c r="G107" s="93"/>
      <c r="H107" s="93">
        <f t="shared" si="63"/>
        <v>0</v>
      </c>
      <c r="I107" s="93"/>
      <c r="J107" s="93">
        <f t="shared" si="68"/>
        <v>0</v>
      </c>
      <c r="K107" s="93"/>
      <c r="L107" s="93"/>
      <c r="M107" s="93">
        <f t="shared" si="65"/>
        <v>0</v>
      </c>
      <c r="N107" s="93"/>
      <c r="O107" s="93">
        <f t="shared" si="66"/>
        <v>0</v>
      </c>
      <c r="P107" s="93"/>
    </row>
    <row r="108" spans="1:16" ht="15.75" customHeight="1">
      <c r="A108" s="613">
        <v>10303</v>
      </c>
      <c r="B108" s="613" t="s">
        <v>2756</v>
      </c>
      <c r="C108" s="564"/>
      <c r="D108" s="564"/>
      <c r="E108" s="93"/>
      <c r="F108" s="93"/>
      <c r="G108" s="93"/>
      <c r="H108" s="93"/>
      <c r="I108" s="93"/>
      <c r="J108" s="93"/>
      <c r="K108" s="93"/>
      <c r="L108" s="93"/>
      <c r="M108" s="93"/>
      <c r="N108" s="93"/>
      <c r="O108" s="93"/>
      <c r="P108" s="93"/>
    </row>
    <row r="109" spans="1:16" ht="15.75" customHeight="1">
      <c r="A109" s="103" t="s">
        <v>2649</v>
      </c>
      <c r="B109" s="36" t="s">
        <v>2570</v>
      </c>
      <c r="C109" s="564">
        <v>100000</v>
      </c>
      <c r="D109" s="564"/>
      <c r="E109" s="93">
        <f t="shared" ref="E109:E115" si="69">SUM(C109:D109)</f>
        <v>100000</v>
      </c>
      <c r="F109" s="93">
        <v>100000</v>
      </c>
      <c r="G109" s="93"/>
      <c r="H109" s="93">
        <f t="shared" ref="H109:H116" si="70">F109+G109</f>
        <v>100000</v>
      </c>
      <c r="I109" s="93"/>
      <c r="J109" s="93">
        <f t="shared" si="68"/>
        <v>100000</v>
      </c>
      <c r="K109" s="93">
        <v>100000</v>
      </c>
      <c r="L109" s="93"/>
      <c r="M109" s="93">
        <f t="shared" ref="M109:M116" si="71">SUM(K109:L109)</f>
        <v>100000</v>
      </c>
      <c r="N109" s="93"/>
      <c r="O109" s="93">
        <f t="shared" ref="O109:O116" si="72">SUM(M109:N109)</f>
        <v>100000</v>
      </c>
      <c r="P109" s="93">
        <v>0</v>
      </c>
    </row>
    <row r="110" spans="1:16" ht="15.75" hidden="1" customHeight="1">
      <c r="A110" s="103" t="s">
        <v>2571</v>
      </c>
      <c r="B110" s="36" t="s">
        <v>2572</v>
      </c>
      <c r="C110" s="564">
        <v>0</v>
      </c>
      <c r="D110" s="564"/>
      <c r="E110" s="93">
        <f t="shared" si="69"/>
        <v>0</v>
      </c>
      <c r="F110" s="93"/>
      <c r="G110" s="93"/>
      <c r="H110" s="93">
        <f t="shared" si="70"/>
        <v>0</v>
      </c>
      <c r="I110" s="93"/>
      <c r="J110" s="93">
        <f t="shared" si="68"/>
        <v>0</v>
      </c>
      <c r="K110" s="93"/>
      <c r="L110" s="93"/>
      <c r="M110" s="93">
        <f t="shared" si="71"/>
        <v>0</v>
      </c>
      <c r="N110" s="93"/>
      <c r="O110" s="93">
        <f t="shared" si="72"/>
        <v>0</v>
      </c>
      <c r="P110" s="93">
        <v>0</v>
      </c>
    </row>
    <row r="111" spans="1:16" ht="15.75" hidden="1" customHeight="1">
      <c r="A111" s="103" t="s">
        <v>2573</v>
      </c>
      <c r="B111" s="36" t="s">
        <v>2574</v>
      </c>
      <c r="C111" s="564">
        <v>0</v>
      </c>
      <c r="D111" s="564"/>
      <c r="E111" s="93">
        <f t="shared" si="69"/>
        <v>0</v>
      </c>
      <c r="F111" s="93"/>
      <c r="G111" s="93"/>
      <c r="H111" s="93">
        <f t="shared" si="70"/>
        <v>0</v>
      </c>
      <c r="I111" s="93"/>
      <c r="J111" s="93">
        <f t="shared" si="68"/>
        <v>0</v>
      </c>
      <c r="K111" s="93"/>
      <c r="L111" s="93"/>
      <c r="M111" s="93">
        <f t="shared" si="71"/>
        <v>0</v>
      </c>
      <c r="N111" s="93"/>
      <c r="O111" s="93">
        <f t="shared" si="72"/>
        <v>0</v>
      </c>
      <c r="P111" s="93">
        <v>0</v>
      </c>
    </row>
    <row r="112" spans="1:16" ht="15.75" customHeight="1">
      <c r="A112" s="103" t="s">
        <v>2595</v>
      </c>
      <c r="B112" s="36" t="s">
        <v>2596</v>
      </c>
      <c r="C112" s="564">
        <v>700000</v>
      </c>
      <c r="D112" s="564"/>
      <c r="E112" s="93">
        <f t="shared" si="69"/>
        <v>700000</v>
      </c>
      <c r="F112" s="93">
        <v>700000</v>
      </c>
      <c r="G112" s="93"/>
      <c r="H112" s="93">
        <f t="shared" si="70"/>
        <v>700000</v>
      </c>
      <c r="I112" s="93"/>
      <c r="J112" s="93">
        <f t="shared" si="68"/>
        <v>700000</v>
      </c>
      <c r="K112" s="93">
        <v>200000</v>
      </c>
      <c r="L112" s="93"/>
      <c r="M112" s="93">
        <f t="shared" si="71"/>
        <v>200000</v>
      </c>
      <c r="N112" s="93"/>
      <c r="O112" s="93">
        <f t="shared" si="72"/>
        <v>200000</v>
      </c>
      <c r="P112" s="93">
        <v>0</v>
      </c>
    </row>
    <row r="113" spans="1:16" ht="15.75" customHeight="1">
      <c r="A113" s="103" t="s">
        <v>2606</v>
      </c>
      <c r="B113" s="36" t="s">
        <v>2607</v>
      </c>
      <c r="C113" s="564">
        <v>200000</v>
      </c>
      <c r="D113" s="564"/>
      <c r="E113" s="93">
        <f t="shared" si="69"/>
        <v>200000</v>
      </c>
      <c r="F113" s="93">
        <v>300000</v>
      </c>
      <c r="G113" s="93"/>
      <c r="H113" s="93">
        <f t="shared" si="70"/>
        <v>300000</v>
      </c>
      <c r="I113" s="93"/>
      <c r="J113" s="93">
        <f t="shared" si="68"/>
        <v>300000</v>
      </c>
      <c r="K113" s="93">
        <v>1500000</v>
      </c>
      <c r="L113" s="93">
        <v>-200000</v>
      </c>
      <c r="M113" s="93">
        <f t="shared" si="71"/>
        <v>1300000</v>
      </c>
      <c r="N113" s="93">
        <v>-800000</v>
      </c>
      <c r="O113" s="93">
        <f t="shared" si="72"/>
        <v>500000</v>
      </c>
      <c r="P113" s="93">
        <v>500000</v>
      </c>
    </row>
    <row r="114" spans="1:16" ht="15.75" hidden="1" customHeight="1">
      <c r="A114" s="103">
        <v>2210303</v>
      </c>
      <c r="B114" s="36" t="s">
        <v>2757</v>
      </c>
      <c r="C114" s="564">
        <v>1000000</v>
      </c>
      <c r="D114" s="564"/>
      <c r="E114" s="93">
        <f t="shared" si="69"/>
        <v>1000000</v>
      </c>
      <c r="F114" s="93"/>
      <c r="G114" s="93"/>
      <c r="H114" s="93">
        <f t="shared" si="70"/>
        <v>0</v>
      </c>
      <c r="I114" s="93"/>
      <c r="J114" s="93">
        <f t="shared" si="68"/>
        <v>0</v>
      </c>
      <c r="K114" s="93"/>
      <c r="L114" s="93"/>
      <c r="M114" s="93">
        <f t="shared" si="71"/>
        <v>0</v>
      </c>
      <c r="N114" s="93"/>
      <c r="O114" s="93">
        <f t="shared" si="72"/>
        <v>0</v>
      </c>
      <c r="P114" s="93"/>
    </row>
    <row r="115" spans="1:16" ht="15.75" hidden="1" customHeight="1">
      <c r="A115" s="103">
        <v>3111009</v>
      </c>
      <c r="B115" s="36" t="s">
        <v>2758</v>
      </c>
      <c r="C115" s="564">
        <v>500000</v>
      </c>
      <c r="D115" s="564">
        <v>-500000</v>
      </c>
      <c r="E115" s="93">
        <f t="shared" si="69"/>
        <v>0</v>
      </c>
      <c r="F115" s="93">
        <v>0</v>
      </c>
      <c r="G115" s="93"/>
      <c r="H115" s="93">
        <f t="shared" si="70"/>
        <v>0</v>
      </c>
      <c r="I115" s="93"/>
      <c r="J115" s="93">
        <f t="shared" si="68"/>
        <v>0</v>
      </c>
      <c r="K115" s="93"/>
      <c r="L115" s="93"/>
      <c r="M115" s="93">
        <f t="shared" si="71"/>
        <v>0</v>
      </c>
      <c r="N115" s="93"/>
      <c r="O115" s="93">
        <f t="shared" si="72"/>
        <v>0</v>
      </c>
      <c r="P115" s="93"/>
    </row>
    <row r="116" spans="1:16" ht="15.75" customHeight="1">
      <c r="A116" s="746"/>
      <c r="B116" s="569" t="s">
        <v>2759</v>
      </c>
      <c r="C116" s="570">
        <f>SUM(C109:C115)</f>
        <v>2500000</v>
      </c>
      <c r="D116" s="570">
        <f>SUM(D109:D115)</f>
        <v>-500000</v>
      </c>
      <c r="E116" s="570">
        <f>SUM(E109:E115)</f>
        <v>2000000</v>
      </c>
      <c r="F116" s="570">
        <f>SUM(F109:F115)</f>
        <v>1100000</v>
      </c>
      <c r="G116" s="570">
        <f>SUM(G109:G115)</f>
        <v>0</v>
      </c>
      <c r="H116" s="570">
        <f t="shared" si="70"/>
        <v>1100000</v>
      </c>
      <c r="I116" s="570">
        <f>SUM(I109:I114)</f>
        <v>0</v>
      </c>
      <c r="J116" s="570">
        <f>SUM(J109:J114)</f>
        <v>1100000</v>
      </c>
      <c r="K116" s="570">
        <f t="shared" ref="K116:P116" si="73">SUM(K109:K115)</f>
        <v>1800000</v>
      </c>
      <c r="L116" s="570">
        <f t="shared" si="73"/>
        <v>-200000</v>
      </c>
      <c r="M116" s="570">
        <f t="shared" si="71"/>
        <v>1600000</v>
      </c>
      <c r="N116" s="570">
        <f t="shared" si="73"/>
        <v>-800000</v>
      </c>
      <c r="O116" s="570">
        <f t="shared" si="72"/>
        <v>800000</v>
      </c>
      <c r="P116" s="570">
        <f t="shared" si="73"/>
        <v>500000</v>
      </c>
    </row>
    <row r="117" spans="1:16" ht="15.75" customHeight="1">
      <c r="A117" s="613">
        <v>10304</v>
      </c>
      <c r="B117" s="613" t="s">
        <v>2760</v>
      </c>
      <c r="C117" s="564"/>
      <c r="D117" s="564"/>
      <c r="E117" s="93"/>
      <c r="F117" s="93"/>
      <c r="G117" s="93"/>
      <c r="H117" s="93"/>
      <c r="I117" s="93"/>
      <c r="J117" s="93"/>
      <c r="K117" s="93"/>
      <c r="L117" s="93"/>
      <c r="M117" s="93"/>
      <c r="N117" s="93"/>
      <c r="O117" s="93"/>
      <c r="P117" s="93"/>
    </row>
    <row r="118" spans="1:16" ht="15.75" customHeight="1">
      <c r="A118" s="103" t="s">
        <v>2571</v>
      </c>
      <c r="B118" s="36" t="s">
        <v>2572</v>
      </c>
      <c r="C118" s="564">
        <v>0</v>
      </c>
      <c r="D118" s="564"/>
      <c r="E118" s="93">
        <f t="shared" ref="E118:E123" si="74">SUM(C118:D118)</f>
        <v>0</v>
      </c>
      <c r="F118" s="93"/>
      <c r="G118" s="93"/>
      <c r="H118" s="93">
        <f>F118+G118</f>
        <v>0</v>
      </c>
      <c r="I118" s="93"/>
      <c r="J118" s="93">
        <f t="shared" si="68"/>
        <v>0</v>
      </c>
      <c r="K118" s="93">
        <v>400000</v>
      </c>
      <c r="L118" s="93"/>
      <c r="M118" s="93">
        <f>SUM(K118:L118)</f>
        <v>400000</v>
      </c>
      <c r="N118" s="93"/>
      <c r="O118" s="93">
        <f t="shared" ref="O118:O121" si="75">SUM(M118:N118)</f>
        <v>400000</v>
      </c>
      <c r="P118" s="93"/>
    </row>
    <row r="119" spans="1:16" s="40" customFormat="1" ht="15.75" customHeight="1">
      <c r="A119" s="145">
        <v>2210713</v>
      </c>
      <c r="B119" s="173" t="s">
        <v>2761</v>
      </c>
      <c r="C119" s="757">
        <v>1000000</v>
      </c>
      <c r="D119" s="757"/>
      <c r="E119" s="648">
        <f t="shared" si="74"/>
        <v>1000000</v>
      </c>
      <c r="F119" s="648">
        <v>956000</v>
      </c>
      <c r="G119" s="648"/>
      <c r="H119" s="648">
        <f>F119+G119</f>
        <v>956000</v>
      </c>
      <c r="I119" s="648"/>
      <c r="J119" s="648">
        <f t="shared" si="68"/>
        <v>956000</v>
      </c>
      <c r="K119" s="648">
        <v>10000000</v>
      </c>
      <c r="L119" s="648">
        <v>10000000</v>
      </c>
      <c r="M119" s="648">
        <f>SUM(K119:L119)</f>
        <v>20000000</v>
      </c>
      <c r="N119" s="648">
        <v>-20000000</v>
      </c>
      <c r="O119" s="648">
        <f t="shared" si="75"/>
        <v>0</v>
      </c>
      <c r="P119" s="648"/>
    </row>
    <row r="120" spans="1:16" s="40" customFormat="1" ht="15.75" customHeight="1">
      <c r="A120" s="145">
        <v>2211016</v>
      </c>
      <c r="B120" s="173" t="s">
        <v>2730</v>
      </c>
      <c r="C120" s="757">
        <v>5000000</v>
      </c>
      <c r="D120" s="757"/>
      <c r="E120" s="648">
        <f t="shared" si="74"/>
        <v>5000000</v>
      </c>
      <c r="F120" s="648">
        <v>0</v>
      </c>
      <c r="G120" s="763">
        <v>10000000</v>
      </c>
      <c r="H120" s="648">
        <f>F120+G120</f>
        <v>10000000</v>
      </c>
      <c r="I120" s="763"/>
      <c r="J120" s="648">
        <f t="shared" si="68"/>
        <v>10000000</v>
      </c>
      <c r="K120" s="648">
        <v>9335000</v>
      </c>
      <c r="L120" s="648"/>
      <c r="M120" s="648">
        <f>SUM(K120:L120)</f>
        <v>9335000</v>
      </c>
      <c r="N120" s="648">
        <v>-9335000</v>
      </c>
      <c r="O120" s="648">
        <f t="shared" si="75"/>
        <v>0</v>
      </c>
      <c r="P120" s="648">
        <v>1000000</v>
      </c>
    </row>
    <row r="121" spans="1:16" s="40" customFormat="1" ht="15.75" customHeight="1">
      <c r="A121" s="145">
        <v>3111004</v>
      </c>
      <c r="B121" s="173" t="s">
        <v>2762</v>
      </c>
      <c r="C121" s="757">
        <v>3000000</v>
      </c>
      <c r="D121" s="757"/>
      <c r="E121" s="648">
        <f t="shared" si="74"/>
        <v>3000000</v>
      </c>
      <c r="F121" s="648">
        <v>3000000</v>
      </c>
      <c r="G121" s="648">
        <v>1500000</v>
      </c>
      <c r="H121" s="648">
        <f>F121+G121</f>
        <v>4500000</v>
      </c>
      <c r="I121" s="648"/>
      <c r="J121" s="648">
        <f t="shared" si="68"/>
        <v>4500000</v>
      </c>
      <c r="K121" s="648">
        <v>1499000</v>
      </c>
      <c r="L121" s="648"/>
      <c r="M121" s="648">
        <f>SUM(K121:L121)</f>
        <v>1499000</v>
      </c>
      <c r="N121" s="648"/>
      <c r="O121" s="648">
        <f t="shared" si="75"/>
        <v>1499000</v>
      </c>
      <c r="P121" s="648"/>
    </row>
    <row r="122" spans="1:16" ht="15.75" hidden="1" customHeight="1">
      <c r="A122" s="103">
        <v>3111004</v>
      </c>
      <c r="B122" s="36" t="s">
        <v>2763</v>
      </c>
      <c r="C122" s="564">
        <v>536000</v>
      </c>
      <c r="D122" s="564"/>
      <c r="E122" s="93">
        <f t="shared" si="74"/>
        <v>536000</v>
      </c>
      <c r="F122" s="93">
        <v>0</v>
      </c>
      <c r="G122" s="93"/>
      <c r="H122" s="93">
        <f>F122+G122</f>
        <v>0</v>
      </c>
      <c r="I122" s="93"/>
      <c r="J122" s="93">
        <f t="shared" si="68"/>
        <v>0</v>
      </c>
      <c r="K122" s="93"/>
      <c r="L122" s="93"/>
      <c r="M122" s="93">
        <f t="shared" ref="M122:M139" si="76">SUM(K122:L122)</f>
        <v>0</v>
      </c>
      <c r="N122" s="93"/>
      <c r="O122" s="93">
        <f t="shared" ref="O122:O124" si="77">SUM(M122:N122)</f>
        <v>0</v>
      </c>
      <c r="P122" s="93"/>
    </row>
    <row r="123" spans="1:16" ht="15.75" hidden="1" customHeight="1">
      <c r="A123" s="103">
        <v>3111009</v>
      </c>
      <c r="B123" s="36" t="s">
        <v>2764</v>
      </c>
      <c r="C123" s="564">
        <v>872000</v>
      </c>
      <c r="D123" s="564"/>
      <c r="E123" s="93">
        <f t="shared" si="74"/>
        <v>872000</v>
      </c>
      <c r="F123" s="93">
        <v>0</v>
      </c>
      <c r="G123" s="93"/>
      <c r="H123" s="93">
        <f t="shared" ref="H123:H135" si="78">F123+G123</f>
        <v>0</v>
      </c>
      <c r="I123" s="93"/>
      <c r="J123" s="93">
        <f t="shared" si="68"/>
        <v>0</v>
      </c>
      <c r="K123" s="93"/>
      <c r="L123" s="93"/>
      <c r="M123" s="93">
        <f t="shared" si="76"/>
        <v>0</v>
      </c>
      <c r="N123" s="93"/>
      <c r="O123" s="93">
        <f t="shared" si="77"/>
        <v>0</v>
      </c>
      <c r="P123" s="93"/>
    </row>
    <row r="124" spans="1:16" ht="15.75" customHeight="1">
      <c r="A124" s="746"/>
      <c r="B124" s="569" t="s">
        <v>2765</v>
      </c>
      <c r="C124" s="570">
        <f>SUM(C118:C123)</f>
        <v>10408000</v>
      </c>
      <c r="D124" s="570">
        <f>SUM(D118:D123)</f>
        <v>0</v>
      </c>
      <c r="E124" s="570">
        <f>SUM(E118:E123)</f>
        <v>10408000</v>
      </c>
      <c r="F124" s="570">
        <f>SUM(F118:F123)</f>
        <v>3956000</v>
      </c>
      <c r="G124" s="570">
        <f>SUM(G118:G123)</f>
        <v>11500000</v>
      </c>
      <c r="H124" s="570">
        <f t="shared" si="78"/>
        <v>15456000</v>
      </c>
      <c r="I124" s="570">
        <f>SUM(I119:I121)</f>
        <v>0</v>
      </c>
      <c r="J124" s="570">
        <f>SUM(J119:J121)</f>
        <v>15456000</v>
      </c>
      <c r="K124" s="570">
        <f t="shared" ref="K124:P124" si="79">SUM(K118:K121)</f>
        <v>21234000</v>
      </c>
      <c r="L124" s="570">
        <f t="shared" si="79"/>
        <v>10000000</v>
      </c>
      <c r="M124" s="570">
        <f t="shared" si="76"/>
        <v>31234000</v>
      </c>
      <c r="N124" s="570">
        <f t="shared" si="79"/>
        <v>-29335000</v>
      </c>
      <c r="O124" s="570">
        <f t="shared" si="77"/>
        <v>1899000</v>
      </c>
      <c r="P124" s="570">
        <f t="shared" si="79"/>
        <v>1000000</v>
      </c>
    </row>
    <row r="125" spans="1:16" ht="15.75" customHeight="1">
      <c r="A125" s="613"/>
      <c r="B125" s="581" t="s">
        <v>2766</v>
      </c>
      <c r="C125" s="564"/>
      <c r="D125" s="564"/>
      <c r="E125" s="93"/>
      <c r="F125" s="93"/>
      <c r="G125" s="93"/>
      <c r="H125" s="93"/>
      <c r="I125" s="93"/>
      <c r="J125" s="93"/>
      <c r="K125" s="93"/>
      <c r="L125" s="93"/>
      <c r="M125" s="93"/>
      <c r="N125" s="93"/>
      <c r="O125" s="93"/>
      <c r="P125" s="93"/>
    </row>
    <row r="126" spans="1:16" ht="15.75" customHeight="1">
      <c r="A126" s="103"/>
      <c r="B126" s="176" t="s">
        <v>2612</v>
      </c>
      <c r="C126" s="564"/>
      <c r="D126" s="564"/>
      <c r="E126" s="93"/>
      <c r="F126" s="93"/>
      <c r="G126" s="93"/>
      <c r="H126" s="93"/>
      <c r="I126" s="93"/>
      <c r="J126" s="93"/>
      <c r="K126" s="93"/>
      <c r="L126" s="93"/>
      <c r="M126" s="93"/>
      <c r="N126" s="93"/>
      <c r="O126" s="93"/>
      <c r="P126" s="93"/>
    </row>
    <row r="127" spans="1:16" ht="15.75" customHeight="1">
      <c r="A127" s="103" t="s">
        <v>2613</v>
      </c>
      <c r="B127" s="36" t="s">
        <v>2614</v>
      </c>
      <c r="C127" s="564">
        <v>2000000</v>
      </c>
      <c r="D127" s="564"/>
      <c r="E127" s="93">
        <f t="shared" ref="E127:E128" si="80">SUM(C127:D127)</f>
        <v>2000000</v>
      </c>
      <c r="F127" s="93">
        <v>3500000</v>
      </c>
      <c r="G127" s="93"/>
      <c r="H127" s="93">
        <f t="shared" si="78"/>
        <v>3500000</v>
      </c>
      <c r="I127" s="93"/>
      <c r="J127" s="93">
        <f t="shared" si="68"/>
        <v>3500000</v>
      </c>
      <c r="K127" s="93">
        <v>2000000</v>
      </c>
      <c r="L127" s="93"/>
      <c r="M127" s="93">
        <f t="shared" si="76"/>
        <v>2000000</v>
      </c>
      <c r="N127" s="93"/>
      <c r="O127" s="93">
        <f t="shared" ref="O127:O139" si="81">SUM(M127:N127)</f>
        <v>2000000</v>
      </c>
      <c r="P127" s="93">
        <v>1000000</v>
      </c>
    </row>
    <row r="128" spans="1:16" ht="15.75" customHeight="1">
      <c r="A128" s="103" t="s">
        <v>2634</v>
      </c>
      <c r="B128" s="36" t="s">
        <v>2635</v>
      </c>
      <c r="C128" s="564">
        <v>1000000</v>
      </c>
      <c r="D128" s="564"/>
      <c r="E128" s="93">
        <f t="shared" si="80"/>
        <v>1000000</v>
      </c>
      <c r="F128" s="93">
        <v>1000000</v>
      </c>
      <c r="G128" s="93"/>
      <c r="H128" s="93">
        <f t="shared" si="78"/>
        <v>1000000</v>
      </c>
      <c r="I128" s="93"/>
      <c r="J128" s="93">
        <f t="shared" si="68"/>
        <v>1000000</v>
      </c>
      <c r="K128" s="93">
        <v>1000000</v>
      </c>
      <c r="L128" s="93"/>
      <c r="M128" s="93">
        <f t="shared" si="76"/>
        <v>1000000</v>
      </c>
      <c r="N128" s="93"/>
      <c r="O128" s="93">
        <f t="shared" si="81"/>
        <v>1000000</v>
      </c>
      <c r="P128" s="93">
        <v>500000</v>
      </c>
    </row>
    <row r="129" spans="1:16" ht="15.75" customHeight="1">
      <c r="A129" s="746"/>
      <c r="B129" s="569" t="s">
        <v>2767</v>
      </c>
      <c r="C129" s="570">
        <f>SUM(C127:C128)</f>
        <v>3000000</v>
      </c>
      <c r="D129" s="570">
        <f>SUM(D127:D128)</f>
        <v>0</v>
      </c>
      <c r="E129" s="570">
        <f>SUM(E127:E128)</f>
        <v>3000000</v>
      </c>
      <c r="F129" s="570">
        <f>SUM(F127:F128)</f>
        <v>4500000</v>
      </c>
      <c r="G129" s="570">
        <f>SUM(G127:G128)</f>
        <v>0</v>
      </c>
      <c r="H129" s="570">
        <f t="shared" si="78"/>
        <v>4500000</v>
      </c>
      <c r="I129" s="570">
        <f>SUM(I125:I128)</f>
        <v>0</v>
      </c>
      <c r="J129" s="570">
        <f>SUM(J125:J128)</f>
        <v>4500000</v>
      </c>
      <c r="K129" s="570">
        <f t="shared" ref="K129:P129" si="82">SUM(K125:K128)</f>
        <v>3000000</v>
      </c>
      <c r="L129" s="570">
        <f t="shared" si="82"/>
        <v>0</v>
      </c>
      <c r="M129" s="570">
        <f t="shared" si="76"/>
        <v>3000000</v>
      </c>
      <c r="N129" s="570">
        <f t="shared" si="82"/>
        <v>0</v>
      </c>
      <c r="O129" s="570">
        <f t="shared" si="81"/>
        <v>3000000</v>
      </c>
      <c r="P129" s="570">
        <f t="shared" si="82"/>
        <v>1500000</v>
      </c>
    </row>
    <row r="130" spans="1:16" ht="15.75" customHeight="1">
      <c r="A130" s="613"/>
      <c r="B130" s="581" t="s">
        <v>2768</v>
      </c>
      <c r="C130" s="97"/>
      <c r="D130" s="97"/>
      <c r="E130" s="93"/>
      <c r="F130" s="93"/>
      <c r="G130" s="93"/>
      <c r="H130" s="93"/>
      <c r="I130" s="93"/>
      <c r="J130" s="93"/>
      <c r="K130" s="93"/>
      <c r="L130" s="93"/>
      <c r="M130" s="93">
        <f t="shared" si="76"/>
        <v>0</v>
      </c>
      <c r="N130" s="93"/>
      <c r="O130" s="93">
        <f t="shared" si="81"/>
        <v>0</v>
      </c>
      <c r="P130" s="93"/>
    </row>
    <row r="131" spans="1:16" ht="15.75" customHeight="1">
      <c r="A131" s="103" t="s">
        <v>2606</v>
      </c>
      <c r="B131" s="36" t="s">
        <v>2607</v>
      </c>
      <c r="C131" s="93">
        <v>100000</v>
      </c>
      <c r="D131" s="93"/>
      <c r="E131" s="93">
        <f t="shared" ref="E131:E132" si="83">SUM(C131:D131)</f>
        <v>100000</v>
      </c>
      <c r="F131" s="93">
        <v>200000</v>
      </c>
      <c r="G131" s="93">
        <v>-200000</v>
      </c>
      <c r="H131" s="93">
        <f t="shared" si="78"/>
        <v>0</v>
      </c>
      <c r="I131" s="93"/>
      <c r="J131" s="93">
        <f t="shared" ref="J131:J132" si="84">H131+I131</f>
        <v>0</v>
      </c>
      <c r="K131" s="93">
        <v>450000</v>
      </c>
      <c r="L131" s="93">
        <v>0</v>
      </c>
      <c r="M131" s="93">
        <f t="shared" si="76"/>
        <v>450000</v>
      </c>
      <c r="N131" s="93">
        <v>-450000</v>
      </c>
      <c r="O131" s="93">
        <f t="shared" si="81"/>
        <v>0</v>
      </c>
      <c r="P131" s="93"/>
    </row>
    <row r="132" spans="1:16" ht="15.75" hidden="1" customHeight="1">
      <c r="A132" s="103">
        <v>2110802</v>
      </c>
      <c r="B132" s="36" t="s">
        <v>2769</v>
      </c>
      <c r="C132" s="93">
        <v>2000000</v>
      </c>
      <c r="D132" s="93">
        <v>-1000000</v>
      </c>
      <c r="E132" s="93">
        <f t="shared" si="83"/>
        <v>1000000</v>
      </c>
      <c r="F132" s="93">
        <v>0</v>
      </c>
      <c r="G132" s="93"/>
      <c r="H132" s="93">
        <f t="shared" si="78"/>
        <v>0</v>
      </c>
      <c r="I132" s="93"/>
      <c r="J132" s="93">
        <f t="shared" si="84"/>
        <v>0</v>
      </c>
      <c r="K132" s="93"/>
      <c r="L132" s="93"/>
      <c r="M132" s="93">
        <f t="shared" si="76"/>
        <v>0</v>
      </c>
      <c r="N132" s="93"/>
      <c r="O132" s="93">
        <f t="shared" si="81"/>
        <v>0</v>
      </c>
      <c r="P132" s="93"/>
    </row>
    <row r="133" spans="1:16" ht="15.75" customHeight="1">
      <c r="A133" s="746"/>
      <c r="B133" s="764" t="s">
        <v>2770</v>
      </c>
      <c r="C133" s="765">
        <f>SUM(C131:C132)</f>
        <v>2100000</v>
      </c>
      <c r="D133" s="765">
        <f>SUM(D131:D132)</f>
        <v>-1000000</v>
      </c>
      <c r="E133" s="765">
        <f>SUM(E131:E132)</f>
        <v>1100000</v>
      </c>
      <c r="F133" s="765">
        <f>SUM(F131:F132)</f>
        <v>200000</v>
      </c>
      <c r="G133" s="765">
        <f>SUM(G131:G132)</f>
        <v>-200000</v>
      </c>
      <c r="H133" s="765">
        <f t="shared" si="78"/>
        <v>0</v>
      </c>
      <c r="I133" s="765">
        <f>SUM(I131:I131)</f>
        <v>0</v>
      </c>
      <c r="J133" s="765">
        <f>SUM(J131:J131)</f>
        <v>0</v>
      </c>
      <c r="K133" s="765">
        <f t="shared" ref="K133:P133" si="85">SUM(K131:K131)</f>
        <v>450000</v>
      </c>
      <c r="L133" s="765">
        <f t="shared" si="85"/>
        <v>0</v>
      </c>
      <c r="M133" s="765">
        <f t="shared" si="76"/>
        <v>450000</v>
      </c>
      <c r="N133" s="765">
        <f t="shared" si="85"/>
        <v>-450000</v>
      </c>
      <c r="O133" s="765">
        <f t="shared" si="81"/>
        <v>0</v>
      </c>
      <c r="P133" s="765">
        <f t="shared" si="85"/>
        <v>0</v>
      </c>
    </row>
    <row r="134" spans="1:16" ht="15.75" customHeight="1">
      <c r="A134" s="766"/>
      <c r="B134" s="767" t="s">
        <v>2680</v>
      </c>
      <c r="C134" s="768">
        <f>SUM(C133,C129,C124,C116,C100,C88)</f>
        <v>50976982</v>
      </c>
      <c r="D134" s="768">
        <f>SUM(D133,D129,D124,D116,D100,D88)</f>
        <v>2000000</v>
      </c>
      <c r="E134" s="768">
        <f>SUM(E133,E129,E124,E116,E100,E88)</f>
        <v>52976982</v>
      </c>
      <c r="F134" s="768">
        <f>SUM(F133,F129,F124,F116,F100,F88)</f>
        <v>89395250</v>
      </c>
      <c r="G134" s="768">
        <f>SUM(G133,G129,G124,G116,G100,G88)</f>
        <v>3930000</v>
      </c>
      <c r="H134" s="768">
        <f t="shared" si="78"/>
        <v>93325250</v>
      </c>
      <c r="I134" s="768">
        <f>SUM(I133,I129,I124,I116,I100,I88)</f>
        <v>0</v>
      </c>
      <c r="J134" s="768">
        <f>SUM(J133,J129,J124,J116,J100,J88)</f>
        <v>93325250</v>
      </c>
      <c r="K134" s="768">
        <f t="shared" ref="K134:P134" si="86">SUM(K133,K129,K124,K116,K100,K88)</f>
        <v>116907139</v>
      </c>
      <c r="L134" s="768">
        <f t="shared" si="86"/>
        <v>9800000</v>
      </c>
      <c r="M134" s="768">
        <f t="shared" si="76"/>
        <v>126707139</v>
      </c>
      <c r="N134" s="768">
        <f t="shared" si="86"/>
        <v>-34285000</v>
      </c>
      <c r="O134" s="768">
        <f t="shared" si="81"/>
        <v>92422139</v>
      </c>
      <c r="P134" s="768">
        <f t="shared" si="86"/>
        <v>43418679</v>
      </c>
    </row>
    <row r="135" spans="1:16" ht="15.75" customHeight="1">
      <c r="A135" s="769"/>
      <c r="B135" s="770" t="s">
        <v>2771</v>
      </c>
      <c r="C135" s="771">
        <f>C134+C15</f>
        <v>479773964</v>
      </c>
      <c r="D135" s="771">
        <f>D134+D15</f>
        <v>2000000</v>
      </c>
      <c r="E135" s="771">
        <f>E134+E15</f>
        <v>481773964</v>
      </c>
      <c r="F135" s="771">
        <f>F134+F15</f>
        <v>518192232</v>
      </c>
      <c r="G135" s="771">
        <f>G134+G15</f>
        <v>3930000</v>
      </c>
      <c r="H135" s="771">
        <f t="shared" si="78"/>
        <v>522122232</v>
      </c>
      <c r="I135" s="771">
        <f>I134+I15</f>
        <v>0</v>
      </c>
      <c r="J135" s="771">
        <f>J134+J15</f>
        <v>522122232</v>
      </c>
      <c r="K135" s="771">
        <f t="shared" ref="K135:P135" si="87">K134+K15</f>
        <v>620727563</v>
      </c>
      <c r="L135" s="771">
        <f t="shared" si="87"/>
        <v>-90200000</v>
      </c>
      <c r="M135" s="771">
        <f t="shared" si="76"/>
        <v>530527563</v>
      </c>
      <c r="N135" s="771">
        <f t="shared" si="87"/>
        <v>-34285000</v>
      </c>
      <c r="O135" s="771">
        <f t="shared" si="81"/>
        <v>496242563</v>
      </c>
      <c r="P135" s="771">
        <f t="shared" si="87"/>
        <v>447239103</v>
      </c>
    </row>
    <row r="136" spans="1:16" ht="15.75" hidden="1" customHeight="1">
      <c r="A136" s="769"/>
      <c r="B136" s="770" t="s">
        <v>2772</v>
      </c>
      <c r="C136" s="771">
        <v>77559553</v>
      </c>
      <c r="D136" s="771"/>
      <c r="E136" s="771">
        <f>E106</f>
        <v>77559553</v>
      </c>
      <c r="F136" s="771"/>
      <c r="G136" s="772">
        <f t="shared" ref="G136:H136" si="88">F136*1.04</f>
        <v>0</v>
      </c>
      <c r="H136" s="772">
        <f t="shared" si="88"/>
        <v>0</v>
      </c>
      <c r="I136" s="772">
        <f t="shared" ref="I136:I137" si="89">H136*1.04</f>
        <v>0</v>
      </c>
      <c r="J136" s="772">
        <f t="shared" ref="J136:J137" si="90">I136*1.04</f>
        <v>0</v>
      </c>
      <c r="K136" s="773"/>
      <c r="L136" s="773"/>
      <c r="M136" s="773">
        <f t="shared" si="76"/>
        <v>0</v>
      </c>
      <c r="N136" s="773"/>
      <c r="O136" s="773">
        <f t="shared" si="81"/>
        <v>0</v>
      </c>
      <c r="P136" s="773"/>
    </row>
    <row r="137" spans="1:16" ht="15.75" hidden="1" customHeight="1">
      <c r="A137" s="774"/>
      <c r="B137" s="775" t="s">
        <v>2773</v>
      </c>
      <c r="C137" s="776">
        <v>601646982</v>
      </c>
      <c r="D137" s="776"/>
      <c r="E137" s="776">
        <f>SUM(E135:E136)</f>
        <v>559333517</v>
      </c>
      <c r="F137" s="776"/>
      <c r="G137" s="772">
        <f t="shared" ref="G137:H137" si="91">F137*1.04</f>
        <v>0</v>
      </c>
      <c r="H137" s="772">
        <f t="shared" si="91"/>
        <v>0</v>
      </c>
      <c r="I137" s="772">
        <f t="shared" si="89"/>
        <v>0</v>
      </c>
      <c r="J137" s="772">
        <f t="shared" si="90"/>
        <v>0</v>
      </c>
      <c r="K137" s="773"/>
      <c r="L137" s="773"/>
      <c r="M137" s="773">
        <f t="shared" si="76"/>
        <v>0</v>
      </c>
      <c r="N137" s="773"/>
      <c r="O137" s="773">
        <f t="shared" si="81"/>
        <v>0</v>
      </c>
      <c r="P137" s="773"/>
    </row>
    <row r="138" spans="1:16" s="777" customFormat="1" ht="15.75" customHeight="1">
      <c r="A138" s="778"/>
      <c r="B138" s="779" t="s">
        <v>2774</v>
      </c>
      <c r="C138" s="780"/>
      <c r="D138" s="780"/>
      <c r="E138" s="780"/>
      <c r="F138" s="780"/>
      <c r="G138" s="779"/>
      <c r="H138" s="779"/>
      <c r="I138" s="779"/>
      <c r="J138" s="779"/>
      <c r="K138" s="780">
        <f>K134+STAKEHOLDER!K90</f>
        <v>124077139</v>
      </c>
      <c r="L138" s="780">
        <f>L134+STAKEHOLDER!L90</f>
        <v>9800000</v>
      </c>
      <c r="M138" s="780">
        <f t="shared" si="76"/>
        <v>133877139</v>
      </c>
      <c r="N138" s="780">
        <f>N134+STAKEHOLDER!N90</f>
        <v>-34285000</v>
      </c>
      <c r="O138" s="780">
        <f t="shared" si="81"/>
        <v>99592139</v>
      </c>
      <c r="P138" s="780">
        <f>P134+STAKEHOLDER!P90</f>
        <v>47388679</v>
      </c>
    </row>
    <row r="139" spans="1:16" s="777" customFormat="1" ht="15.75" customHeight="1">
      <c r="A139" s="778"/>
      <c r="B139" s="779" t="s">
        <v>2775</v>
      </c>
      <c r="C139" s="780"/>
      <c r="D139" s="780"/>
      <c r="E139" s="780"/>
      <c r="F139" s="780"/>
      <c r="G139" s="779"/>
      <c r="H139" s="779"/>
      <c r="I139" s="779"/>
      <c r="J139" s="779"/>
      <c r="K139" s="780">
        <f>K135+STAKEHOLDER!K93</f>
        <v>674077139</v>
      </c>
      <c r="L139" s="780">
        <f>L135+STAKEHOLDER!L93</f>
        <v>-90200000</v>
      </c>
      <c r="M139" s="780">
        <f t="shared" si="76"/>
        <v>583877139</v>
      </c>
      <c r="N139" s="780">
        <f>N135+STAKEHOLDER!N93</f>
        <v>-34285000</v>
      </c>
      <c r="O139" s="780">
        <f t="shared" si="81"/>
        <v>549592139</v>
      </c>
      <c r="P139" s="780">
        <f>P135+STAKEHOLDER!P93</f>
        <v>497388679</v>
      </c>
    </row>
    <row r="140" spans="1:16" ht="15.75" customHeight="1">
      <c r="A140" s="781"/>
      <c r="B140" s="39"/>
      <c r="C140" s="125"/>
      <c r="D140" s="125"/>
      <c r="E140" s="125"/>
      <c r="F140" s="125"/>
      <c r="G140" s="39"/>
      <c r="H140" s="39"/>
      <c r="I140" s="39"/>
      <c r="J140" s="39"/>
      <c r="K140" s="125"/>
      <c r="L140" s="125"/>
      <c r="M140" s="125"/>
      <c r="N140" s="125"/>
      <c r="O140" s="125"/>
      <c r="P140" s="125"/>
    </row>
    <row r="141" spans="1:16" ht="15.75" customHeight="1">
      <c r="A141" s="781"/>
      <c r="B141" s="39"/>
      <c r="C141" s="125"/>
      <c r="D141" s="125"/>
      <c r="E141" s="125"/>
      <c r="F141" s="125"/>
      <c r="G141" s="39"/>
      <c r="H141" s="39"/>
      <c r="I141" s="39"/>
      <c r="J141" s="39"/>
      <c r="K141" s="39"/>
      <c r="L141" s="39"/>
      <c r="M141" s="39"/>
      <c r="N141" s="39"/>
      <c r="O141" s="39"/>
      <c r="P141" s="39"/>
    </row>
    <row r="142" spans="1:16" ht="15.75" customHeight="1">
      <c r="A142" s="781"/>
      <c r="B142" s="39"/>
      <c r="C142" s="125"/>
      <c r="D142" s="125"/>
      <c r="E142" s="125"/>
      <c r="F142" s="125"/>
      <c r="G142" s="39"/>
      <c r="H142" s="39"/>
      <c r="I142" s="39"/>
      <c r="J142" s="39"/>
      <c r="K142" s="39"/>
      <c r="L142" s="39"/>
      <c r="M142" s="39"/>
      <c r="N142" s="39"/>
      <c r="O142" s="39"/>
      <c r="P142" s="39"/>
    </row>
    <row r="143" spans="1:16" ht="15.75" customHeight="1">
      <c r="A143" s="781"/>
      <c r="B143" s="39"/>
      <c r="C143" s="125"/>
      <c r="D143" s="125"/>
      <c r="E143" s="125"/>
      <c r="F143" s="125"/>
      <c r="G143" s="39"/>
      <c r="H143" s="39"/>
      <c r="I143" s="39"/>
      <c r="J143" s="39"/>
      <c r="K143" s="39"/>
      <c r="L143" s="39"/>
      <c r="M143" s="39"/>
      <c r="N143" s="39"/>
      <c r="O143" s="39"/>
      <c r="P143" s="39"/>
    </row>
    <row r="144" spans="1:16" ht="15.75" customHeight="1">
      <c r="A144" s="781"/>
      <c r="B144" s="39"/>
      <c r="C144" s="125"/>
      <c r="D144" s="125"/>
      <c r="E144" s="125"/>
      <c r="F144" s="125"/>
      <c r="G144" s="39"/>
      <c r="H144" s="39"/>
      <c r="I144" s="39"/>
      <c r="J144" s="39"/>
      <c r="K144" s="39"/>
      <c r="L144" s="39"/>
      <c r="M144" s="39"/>
      <c r="N144" s="39"/>
      <c r="O144" s="39"/>
      <c r="P144" s="39"/>
    </row>
    <row r="145" spans="1:16" ht="15.75" customHeight="1">
      <c r="A145" s="781"/>
      <c r="B145" s="39"/>
      <c r="C145" s="125"/>
      <c r="D145" s="125"/>
      <c r="E145" s="125"/>
      <c r="F145" s="125"/>
      <c r="G145" s="39"/>
      <c r="H145" s="39"/>
      <c r="I145" s="39"/>
      <c r="J145" s="39"/>
      <c r="K145" s="39"/>
      <c r="L145" s="39"/>
      <c r="M145" s="39"/>
      <c r="N145" s="39"/>
      <c r="O145" s="39"/>
      <c r="P145" s="39"/>
    </row>
    <row r="146" spans="1:16" ht="15.75" customHeight="1">
      <c r="A146" s="781"/>
      <c r="B146" s="39"/>
      <c r="C146" s="125"/>
      <c r="D146" s="125"/>
      <c r="E146" s="125"/>
      <c r="F146" s="125"/>
      <c r="G146" s="39"/>
      <c r="H146" s="39"/>
      <c r="I146" s="39"/>
      <c r="J146" s="39"/>
      <c r="K146" s="39"/>
      <c r="L146" s="39"/>
      <c r="M146" s="39"/>
      <c r="N146" s="39"/>
      <c r="O146" s="39"/>
      <c r="P146" s="39"/>
    </row>
    <row r="147" spans="1:16" ht="15.75" customHeight="1">
      <c r="A147" s="781"/>
      <c r="B147" s="39"/>
      <c r="C147" s="125"/>
      <c r="D147" s="125"/>
      <c r="E147" s="125"/>
      <c r="F147" s="125"/>
      <c r="G147" s="39"/>
      <c r="H147" s="39"/>
      <c r="I147" s="39"/>
      <c r="J147" s="39"/>
      <c r="K147" s="39"/>
      <c r="L147" s="39"/>
      <c r="M147" s="39"/>
      <c r="N147" s="39"/>
      <c r="O147" s="39"/>
      <c r="P147" s="39"/>
    </row>
    <row r="148" spans="1:16" ht="15.75" customHeight="1">
      <c r="A148" s="781"/>
      <c r="B148" s="39"/>
      <c r="C148" s="125"/>
      <c r="D148" s="125"/>
      <c r="E148" s="125"/>
      <c r="F148" s="125"/>
      <c r="G148" s="39"/>
      <c r="H148" s="39"/>
      <c r="I148" s="39"/>
      <c r="J148" s="39"/>
      <c r="K148" s="39"/>
      <c r="L148" s="39"/>
      <c r="M148" s="39"/>
      <c r="N148" s="39"/>
      <c r="O148" s="39"/>
      <c r="P148" s="39"/>
    </row>
    <row r="149" spans="1:16" ht="15.75" customHeight="1">
      <c r="A149" s="781"/>
      <c r="B149" s="39"/>
      <c r="C149" s="125"/>
      <c r="D149" s="125"/>
      <c r="E149" s="125"/>
      <c r="F149" s="125"/>
      <c r="G149" s="39"/>
      <c r="H149" s="39"/>
      <c r="I149" s="39"/>
      <c r="J149" s="39"/>
      <c r="K149" s="39"/>
      <c r="L149" s="39"/>
      <c r="M149" s="39"/>
      <c r="N149" s="39"/>
      <c r="O149" s="39"/>
      <c r="P149" s="39"/>
    </row>
    <row r="150" spans="1:16" ht="15.75" customHeight="1">
      <c r="A150" s="781"/>
      <c r="B150" s="39"/>
      <c r="C150" s="125"/>
      <c r="D150" s="125"/>
      <c r="E150" s="125"/>
      <c r="F150" s="125"/>
      <c r="G150" s="39"/>
      <c r="H150" s="39"/>
      <c r="I150" s="39"/>
      <c r="J150" s="39"/>
      <c r="K150" s="39"/>
      <c r="L150" s="39"/>
      <c r="M150" s="39"/>
      <c r="N150" s="39"/>
      <c r="O150" s="39"/>
      <c r="P150" s="39"/>
    </row>
    <row r="151" spans="1:16" ht="15.75" customHeight="1">
      <c r="A151" s="781"/>
      <c r="B151" s="39"/>
      <c r="C151" s="125"/>
      <c r="D151" s="125"/>
      <c r="E151" s="125"/>
      <c r="F151" s="125"/>
      <c r="G151" s="39"/>
      <c r="H151" s="39"/>
      <c r="I151" s="39"/>
      <c r="J151" s="39"/>
      <c r="K151" s="39"/>
      <c r="L151" s="39"/>
      <c r="M151" s="39"/>
      <c r="N151" s="39"/>
      <c r="O151" s="39"/>
      <c r="P151" s="39"/>
    </row>
    <row r="152" spans="1:16" ht="15.75" customHeight="1">
      <c r="A152" s="781"/>
      <c r="B152" s="39"/>
      <c r="C152" s="125"/>
      <c r="D152" s="125"/>
      <c r="E152" s="125"/>
      <c r="F152" s="125"/>
      <c r="G152" s="39"/>
      <c r="H152" s="39"/>
      <c r="I152" s="39"/>
      <c r="J152" s="39"/>
      <c r="K152" s="39"/>
      <c r="L152" s="39"/>
      <c r="M152" s="39"/>
      <c r="N152" s="39"/>
      <c r="O152" s="39"/>
      <c r="P152" s="39"/>
    </row>
    <row r="153" spans="1:16" ht="15.75" customHeight="1">
      <c r="A153" s="781"/>
      <c r="B153" s="39"/>
      <c r="C153" s="125"/>
      <c r="D153" s="125"/>
      <c r="E153" s="125"/>
      <c r="F153" s="125"/>
      <c r="G153" s="39"/>
      <c r="H153" s="39"/>
      <c r="I153" s="39"/>
      <c r="J153" s="39"/>
      <c r="K153" s="39"/>
      <c r="L153" s="39"/>
      <c r="M153" s="39"/>
      <c r="N153" s="39"/>
      <c r="O153" s="39"/>
      <c r="P153" s="39"/>
    </row>
    <row r="154" spans="1:16" ht="15.75" customHeight="1">
      <c r="A154" s="781"/>
      <c r="B154" s="39"/>
      <c r="C154" s="125"/>
      <c r="D154" s="125"/>
      <c r="E154" s="125"/>
      <c r="F154" s="125"/>
      <c r="G154" s="39"/>
      <c r="H154" s="39"/>
      <c r="I154" s="39"/>
      <c r="J154" s="39"/>
      <c r="K154" s="39"/>
      <c r="L154" s="39"/>
      <c r="M154" s="39"/>
      <c r="N154" s="39"/>
      <c r="O154" s="39"/>
      <c r="P154" s="39"/>
    </row>
    <row r="155" spans="1:16" ht="15.75" customHeight="1">
      <c r="A155" s="781"/>
      <c r="B155" s="39"/>
      <c r="C155" s="125"/>
      <c r="D155" s="125"/>
      <c r="E155" s="125"/>
      <c r="F155" s="125"/>
      <c r="G155" s="39"/>
      <c r="H155" s="39"/>
      <c r="I155" s="39"/>
      <c r="J155" s="39"/>
      <c r="K155" s="39"/>
      <c r="L155" s="39"/>
      <c r="M155" s="39"/>
      <c r="N155" s="39"/>
      <c r="O155" s="39"/>
      <c r="P155" s="39"/>
    </row>
    <row r="156" spans="1:16" ht="15.75" customHeight="1">
      <c r="A156" s="781"/>
      <c r="B156" s="39"/>
      <c r="C156" s="125"/>
      <c r="D156" s="125"/>
      <c r="E156" s="125"/>
      <c r="F156" s="125"/>
      <c r="G156" s="39"/>
      <c r="H156" s="39"/>
      <c r="I156" s="39"/>
      <c r="J156" s="39"/>
      <c r="K156" s="39"/>
      <c r="L156" s="39"/>
      <c r="M156" s="39"/>
      <c r="N156" s="39"/>
      <c r="O156" s="39"/>
      <c r="P156" s="39"/>
    </row>
    <row r="157" spans="1:16" ht="15.75" customHeight="1">
      <c r="A157" s="781"/>
      <c r="B157" s="39"/>
      <c r="C157" s="125"/>
      <c r="D157" s="125"/>
      <c r="E157" s="125"/>
      <c r="F157" s="125"/>
      <c r="G157" s="39"/>
      <c r="H157" s="39"/>
      <c r="I157" s="39"/>
      <c r="J157" s="39"/>
      <c r="K157" s="39"/>
      <c r="L157" s="39"/>
      <c r="M157" s="39"/>
      <c r="N157" s="39"/>
      <c r="O157" s="39"/>
      <c r="P157" s="39"/>
    </row>
    <row r="158" spans="1:16" ht="15.75" customHeight="1">
      <c r="A158" s="781"/>
      <c r="B158" s="39"/>
      <c r="C158" s="125"/>
      <c r="D158" s="125"/>
      <c r="E158" s="125"/>
      <c r="F158" s="125"/>
      <c r="G158" s="39"/>
      <c r="H158" s="39"/>
      <c r="I158" s="39"/>
      <c r="J158" s="39"/>
      <c r="K158" s="39"/>
      <c r="L158" s="39"/>
      <c r="M158" s="39"/>
      <c r="N158" s="39"/>
      <c r="O158" s="39"/>
      <c r="P158" s="39"/>
    </row>
    <row r="159" spans="1:16" ht="15.75" customHeight="1">
      <c r="A159" s="781"/>
      <c r="B159" s="39"/>
      <c r="C159" s="125"/>
      <c r="D159" s="125"/>
      <c r="E159" s="125"/>
      <c r="F159" s="125"/>
      <c r="G159" s="39"/>
      <c r="H159" s="39"/>
      <c r="I159" s="39"/>
      <c r="J159" s="39"/>
      <c r="K159" s="39"/>
      <c r="L159" s="39"/>
      <c r="M159" s="39"/>
      <c r="N159" s="39"/>
      <c r="O159" s="39"/>
      <c r="P159" s="39"/>
    </row>
    <row r="160" spans="1:16" ht="15.75" customHeight="1">
      <c r="A160" s="781"/>
      <c r="B160" s="39"/>
      <c r="C160" s="125"/>
      <c r="D160" s="125"/>
      <c r="E160" s="125"/>
      <c r="F160" s="125"/>
      <c r="G160" s="39"/>
      <c r="H160" s="39"/>
      <c r="I160" s="39"/>
      <c r="J160" s="39"/>
      <c r="K160" s="39"/>
      <c r="L160" s="39"/>
      <c r="M160" s="39"/>
      <c r="N160" s="39"/>
      <c r="O160" s="39"/>
      <c r="P160" s="39"/>
    </row>
    <row r="161" spans="1:16" ht="15.75" customHeight="1">
      <c r="A161" s="781"/>
      <c r="B161" s="39"/>
      <c r="C161" s="125"/>
      <c r="D161" s="125"/>
      <c r="E161" s="125"/>
      <c r="F161" s="125"/>
      <c r="G161" s="39"/>
      <c r="H161" s="39"/>
      <c r="I161" s="39"/>
      <c r="J161" s="39"/>
      <c r="K161" s="39"/>
      <c r="L161" s="39"/>
      <c r="M161" s="39"/>
      <c r="N161" s="39"/>
      <c r="O161" s="39"/>
      <c r="P161" s="39"/>
    </row>
    <row r="162" spans="1:16" ht="15.75" customHeight="1">
      <c r="A162" s="781"/>
      <c r="B162" s="39"/>
      <c r="C162" s="125"/>
      <c r="D162" s="125"/>
      <c r="E162" s="125"/>
      <c r="F162" s="125"/>
      <c r="G162" s="39"/>
      <c r="H162" s="39"/>
      <c r="I162" s="39"/>
      <c r="J162" s="39"/>
      <c r="K162" s="39"/>
      <c r="L162" s="39"/>
      <c r="M162" s="39"/>
      <c r="N162" s="39"/>
      <c r="O162" s="39"/>
      <c r="P162" s="39"/>
    </row>
    <row r="163" spans="1:16" ht="15.75" customHeight="1">
      <c r="A163" s="781"/>
      <c r="B163" s="39"/>
      <c r="C163" s="125"/>
      <c r="D163" s="125"/>
      <c r="E163" s="125"/>
      <c r="F163" s="125"/>
      <c r="G163" s="39"/>
      <c r="H163" s="39"/>
      <c r="I163" s="39"/>
      <c r="J163" s="39"/>
      <c r="K163" s="39"/>
      <c r="L163" s="39"/>
      <c r="M163" s="39"/>
      <c r="N163" s="39"/>
      <c r="O163" s="39"/>
      <c r="P163" s="39"/>
    </row>
    <row r="164" spans="1:16" ht="15.75" customHeight="1">
      <c r="A164" s="781"/>
      <c r="B164" s="39"/>
      <c r="C164" s="125"/>
      <c r="D164" s="125"/>
      <c r="E164" s="125"/>
      <c r="F164" s="125"/>
      <c r="G164" s="39"/>
      <c r="H164" s="39"/>
      <c r="I164" s="39"/>
      <c r="J164" s="39"/>
      <c r="K164" s="39"/>
      <c r="L164" s="39"/>
      <c r="M164" s="39"/>
      <c r="N164" s="39"/>
      <c r="O164" s="39"/>
      <c r="P164" s="39"/>
    </row>
    <row r="165" spans="1:16" ht="15.75" customHeight="1">
      <c r="A165" s="781"/>
      <c r="B165" s="39"/>
      <c r="C165" s="125"/>
      <c r="D165" s="125"/>
      <c r="E165" s="125"/>
      <c r="F165" s="125"/>
      <c r="G165" s="39"/>
      <c r="H165" s="39"/>
      <c r="I165" s="39"/>
      <c r="J165" s="39"/>
      <c r="K165" s="39"/>
      <c r="L165" s="39"/>
      <c r="M165" s="39"/>
      <c r="N165" s="39"/>
      <c r="O165" s="39"/>
      <c r="P165" s="39"/>
    </row>
    <row r="166" spans="1:16" ht="15.75" customHeight="1">
      <c r="A166" s="781"/>
      <c r="B166" s="39"/>
      <c r="C166" s="125"/>
      <c r="D166" s="125"/>
      <c r="E166" s="125"/>
      <c r="F166" s="125"/>
      <c r="G166" s="39"/>
      <c r="H166" s="39"/>
      <c r="I166" s="39"/>
      <c r="J166" s="39"/>
      <c r="K166" s="39"/>
      <c r="L166" s="39"/>
      <c r="M166" s="39"/>
      <c r="N166" s="39"/>
      <c r="O166" s="39"/>
      <c r="P166" s="39"/>
    </row>
    <row r="167" spans="1:16" ht="15.75" customHeight="1">
      <c r="A167" s="781"/>
      <c r="B167" s="39"/>
      <c r="C167" s="125"/>
      <c r="D167" s="125"/>
      <c r="E167" s="125"/>
      <c r="F167" s="125"/>
      <c r="G167" s="39"/>
      <c r="H167" s="39"/>
      <c r="I167" s="39"/>
      <c r="J167" s="39"/>
      <c r="K167" s="39"/>
      <c r="L167" s="39"/>
      <c r="M167" s="39"/>
      <c r="N167" s="39"/>
      <c r="O167" s="39"/>
      <c r="P167" s="39"/>
    </row>
    <row r="168" spans="1:16" ht="15.75" customHeight="1">
      <c r="A168" s="781"/>
      <c r="B168" s="39"/>
      <c r="C168" s="125"/>
      <c r="D168" s="125"/>
      <c r="E168" s="125"/>
      <c r="F168" s="125"/>
      <c r="G168" s="39"/>
      <c r="H168" s="39"/>
      <c r="I168" s="39"/>
      <c r="J168" s="39"/>
      <c r="K168" s="39"/>
      <c r="L168" s="39"/>
      <c r="M168" s="39"/>
      <c r="N168" s="39"/>
      <c r="O168" s="39"/>
      <c r="P168" s="39"/>
    </row>
    <row r="169" spans="1:16" ht="15.75" customHeight="1">
      <c r="A169" s="781"/>
      <c r="B169" s="39"/>
      <c r="C169" s="125"/>
      <c r="D169" s="125"/>
      <c r="E169" s="125"/>
      <c r="F169" s="125"/>
      <c r="G169" s="39"/>
      <c r="H169" s="39"/>
      <c r="I169" s="39"/>
      <c r="J169" s="39"/>
      <c r="K169" s="39"/>
      <c r="L169" s="39"/>
      <c r="M169" s="39"/>
      <c r="N169" s="39"/>
      <c r="O169" s="39"/>
      <c r="P169" s="39"/>
    </row>
    <row r="170" spans="1:16" ht="15.75" customHeight="1">
      <c r="A170" s="781"/>
      <c r="B170" s="39"/>
      <c r="C170" s="125"/>
      <c r="D170" s="125"/>
      <c r="E170" s="125"/>
      <c r="F170" s="125"/>
      <c r="G170" s="39"/>
      <c r="H170" s="39"/>
      <c r="I170" s="39"/>
      <c r="J170" s="39"/>
      <c r="K170" s="39"/>
      <c r="L170" s="39"/>
      <c r="M170" s="39"/>
      <c r="N170" s="39"/>
      <c r="O170" s="39"/>
      <c r="P170" s="39"/>
    </row>
    <row r="171" spans="1:16" ht="15.75" customHeight="1">
      <c r="A171" s="781"/>
      <c r="B171" s="39"/>
      <c r="C171" s="125"/>
      <c r="D171" s="125"/>
      <c r="E171" s="125"/>
      <c r="F171" s="125"/>
      <c r="G171" s="39"/>
      <c r="H171" s="39"/>
      <c r="I171" s="39"/>
      <c r="J171" s="39"/>
      <c r="K171" s="39"/>
      <c r="L171" s="39"/>
      <c r="M171" s="39"/>
      <c r="N171" s="39"/>
      <c r="O171" s="39"/>
      <c r="P171" s="39"/>
    </row>
    <row r="172" spans="1:16" ht="15.75" customHeight="1">
      <c r="A172" s="781"/>
      <c r="B172" s="39"/>
      <c r="C172" s="125"/>
      <c r="D172" s="125"/>
      <c r="E172" s="125"/>
      <c r="F172" s="125"/>
      <c r="G172" s="39"/>
      <c r="H172" s="39"/>
      <c r="I172" s="39"/>
      <c r="J172" s="39"/>
      <c r="K172" s="39"/>
      <c r="L172" s="39"/>
      <c r="M172" s="39"/>
      <c r="N172" s="39"/>
      <c r="O172" s="39"/>
      <c r="P172" s="39"/>
    </row>
    <row r="173" spans="1:16" ht="15.75" customHeight="1">
      <c r="A173" s="781"/>
      <c r="B173" s="39"/>
      <c r="C173" s="125"/>
      <c r="D173" s="125"/>
      <c r="E173" s="125"/>
      <c r="F173" s="125"/>
      <c r="G173" s="39"/>
      <c r="H173" s="39"/>
      <c r="I173" s="39"/>
      <c r="J173" s="39"/>
      <c r="K173" s="39"/>
      <c r="L173" s="39"/>
      <c r="M173" s="39"/>
      <c r="N173" s="39"/>
      <c r="O173" s="39"/>
      <c r="P173" s="39"/>
    </row>
    <row r="174" spans="1:16" ht="15.75" customHeight="1">
      <c r="A174" s="781"/>
      <c r="B174" s="39"/>
      <c r="C174" s="125"/>
      <c r="D174" s="125"/>
      <c r="E174" s="125"/>
      <c r="F174" s="125"/>
      <c r="G174" s="39"/>
      <c r="H174" s="39"/>
      <c r="I174" s="39"/>
      <c r="J174" s="39"/>
      <c r="K174" s="39"/>
      <c r="L174" s="39"/>
      <c r="M174" s="39"/>
      <c r="N174" s="39"/>
      <c r="O174" s="39"/>
      <c r="P174" s="39"/>
    </row>
    <row r="175" spans="1:16" ht="15.75" customHeight="1">
      <c r="A175" s="781"/>
      <c r="B175" s="39"/>
      <c r="C175" s="125"/>
      <c r="D175" s="125"/>
      <c r="E175" s="125"/>
      <c r="F175" s="125"/>
      <c r="G175" s="39"/>
      <c r="H175" s="39"/>
      <c r="I175" s="39"/>
      <c r="J175" s="39"/>
      <c r="K175" s="39"/>
      <c r="L175" s="39"/>
      <c r="M175" s="39"/>
      <c r="N175" s="39"/>
      <c r="O175" s="39"/>
      <c r="P175" s="39"/>
    </row>
    <row r="176" spans="1:16" ht="15.75" customHeight="1">
      <c r="A176" s="781"/>
      <c r="B176" s="39"/>
      <c r="C176" s="125"/>
      <c r="D176" s="125"/>
      <c r="E176" s="125"/>
      <c r="F176" s="125"/>
      <c r="G176" s="39"/>
      <c r="H176" s="39"/>
      <c r="I176" s="39"/>
      <c r="J176" s="39"/>
      <c r="K176" s="39"/>
      <c r="L176" s="39"/>
      <c r="M176" s="39"/>
      <c r="N176" s="39"/>
      <c r="O176" s="39"/>
      <c r="P176" s="39"/>
    </row>
    <row r="177" spans="1:16" ht="15.75" customHeight="1">
      <c r="A177" s="781"/>
      <c r="B177" s="39"/>
      <c r="C177" s="125"/>
      <c r="D177" s="125"/>
      <c r="E177" s="125"/>
      <c r="F177" s="125"/>
      <c r="G177" s="39"/>
      <c r="H177" s="39"/>
      <c r="I177" s="39"/>
      <c r="J177" s="39"/>
      <c r="K177" s="39"/>
      <c r="L177" s="39"/>
      <c r="M177" s="39"/>
      <c r="N177" s="39"/>
      <c r="O177" s="39"/>
      <c r="P177" s="39"/>
    </row>
    <row r="178" spans="1:16" ht="15.75" customHeight="1">
      <c r="A178" s="781"/>
      <c r="B178" s="39"/>
      <c r="C178" s="125"/>
      <c r="D178" s="125"/>
      <c r="E178" s="125"/>
      <c r="F178" s="125"/>
      <c r="G178" s="39"/>
      <c r="H178" s="39"/>
      <c r="I178" s="39"/>
      <c r="J178" s="39"/>
      <c r="K178" s="39"/>
      <c r="L178" s="39"/>
      <c r="M178" s="39"/>
      <c r="N178" s="39"/>
      <c r="O178" s="39"/>
      <c r="P178" s="39"/>
    </row>
    <row r="179" spans="1:16" ht="15.75" customHeight="1">
      <c r="A179" s="781"/>
      <c r="B179" s="39"/>
      <c r="C179" s="125"/>
      <c r="D179" s="125"/>
      <c r="E179" s="125"/>
      <c r="F179" s="125"/>
      <c r="G179" s="39"/>
      <c r="H179" s="39"/>
      <c r="I179" s="39"/>
      <c r="J179" s="39"/>
      <c r="K179" s="39"/>
      <c r="L179" s="39"/>
      <c r="M179" s="39"/>
      <c r="N179" s="39"/>
      <c r="O179" s="39"/>
      <c r="P179" s="39"/>
    </row>
    <row r="180" spans="1:16" ht="15.75" customHeight="1">
      <c r="A180" s="781"/>
      <c r="B180" s="39"/>
      <c r="C180" s="125"/>
      <c r="D180" s="125"/>
      <c r="E180" s="125"/>
      <c r="F180" s="125"/>
      <c r="G180" s="39"/>
      <c r="H180" s="39"/>
      <c r="I180" s="39"/>
      <c r="J180" s="39"/>
      <c r="K180" s="39"/>
      <c r="L180" s="39"/>
      <c r="M180" s="39"/>
      <c r="N180" s="39"/>
      <c r="O180" s="39"/>
      <c r="P180" s="39"/>
    </row>
    <row r="181" spans="1:16" ht="15.75" customHeight="1">
      <c r="A181" s="781"/>
      <c r="B181" s="39"/>
      <c r="C181" s="125"/>
      <c r="D181" s="125"/>
      <c r="E181" s="125"/>
      <c r="F181" s="125"/>
      <c r="G181" s="39"/>
      <c r="H181" s="39"/>
      <c r="I181" s="39"/>
      <c r="J181" s="39"/>
      <c r="K181" s="39"/>
      <c r="L181" s="39"/>
      <c r="M181" s="39"/>
      <c r="N181" s="39"/>
      <c r="O181" s="39"/>
      <c r="P181" s="39"/>
    </row>
    <row r="182" spans="1:16" ht="15.75" customHeight="1">
      <c r="A182" s="781"/>
      <c r="B182" s="39"/>
      <c r="C182" s="125"/>
      <c r="D182" s="125"/>
      <c r="E182" s="125"/>
      <c r="F182" s="125"/>
      <c r="G182" s="39"/>
      <c r="H182" s="39"/>
      <c r="I182" s="39"/>
      <c r="J182" s="39"/>
      <c r="K182" s="39"/>
      <c r="L182" s="39"/>
      <c r="M182" s="39"/>
      <c r="N182" s="39"/>
      <c r="O182" s="39"/>
      <c r="P182" s="39"/>
    </row>
    <row r="183" spans="1:16" ht="15.75" customHeight="1">
      <c r="A183" s="781"/>
      <c r="B183" s="39"/>
      <c r="C183" s="125"/>
      <c r="D183" s="125"/>
      <c r="E183" s="125"/>
      <c r="F183" s="125"/>
      <c r="G183" s="39"/>
      <c r="H183" s="39"/>
      <c r="I183" s="39"/>
      <c r="J183" s="39"/>
      <c r="K183" s="39"/>
      <c r="L183" s="39"/>
      <c r="M183" s="39"/>
      <c r="N183" s="39"/>
      <c r="O183" s="39"/>
      <c r="P183" s="39"/>
    </row>
    <row r="184" spans="1:16" ht="15.75" customHeight="1">
      <c r="A184" s="781"/>
      <c r="B184" s="39"/>
      <c r="C184" s="125"/>
      <c r="D184" s="125"/>
      <c r="E184" s="125"/>
      <c r="F184" s="125"/>
      <c r="G184" s="39"/>
      <c r="H184" s="39"/>
      <c r="I184" s="39"/>
      <c r="J184" s="39"/>
      <c r="K184" s="39"/>
      <c r="L184" s="39"/>
      <c r="M184" s="39"/>
      <c r="N184" s="39"/>
      <c r="O184" s="39"/>
      <c r="P184" s="39"/>
    </row>
    <row r="185" spans="1:16" ht="15.75" customHeight="1">
      <c r="A185" s="781"/>
      <c r="B185" s="39"/>
      <c r="C185" s="125"/>
      <c r="D185" s="125"/>
      <c r="E185" s="125"/>
      <c r="F185" s="125"/>
      <c r="G185" s="39"/>
      <c r="H185" s="39"/>
      <c r="I185" s="39"/>
      <c r="J185" s="39"/>
      <c r="K185" s="39"/>
      <c r="L185" s="39"/>
      <c r="M185" s="39"/>
      <c r="N185" s="39"/>
      <c r="O185" s="39"/>
      <c r="P185" s="39"/>
    </row>
    <row r="186" spans="1:16" ht="15.75" customHeight="1">
      <c r="A186" s="781"/>
      <c r="B186" s="39"/>
      <c r="C186" s="125"/>
      <c r="D186" s="125"/>
      <c r="E186" s="125"/>
      <c r="F186" s="125"/>
      <c r="G186" s="39"/>
      <c r="H186" s="39"/>
      <c r="I186" s="39"/>
      <c r="J186" s="39"/>
      <c r="K186" s="39"/>
      <c r="L186" s="39"/>
      <c r="M186" s="39"/>
      <c r="N186" s="39"/>
      <c r="O186" s="39"/>
      <c r="P186" s="39"/>
    </row>
    <row r="187" spans="1:16" ht="15.75" customHeight="1">
      <c r="A187" s="781"/>
      <c r="B187" s="39"/>
      <c r="C187" s="125"/>
      <c r="D187" s="125"/>
      <c r="E187" s="125"/>
      <c r="F187" s="125"/>
      <c r="G187" s="39"/>
      <c r="H187" s="39"/>
      <c r="I187" s="39"/>
      <c r="J187" s="39"/>
      <c r="K187" s="39"/>
      <c r="L187" s="39"/>
      <c r="M187" s="39"/>
      <c r="N187" s="39"/>
      <c r="O187" s="39"/>
      <c r="P187" s="39"/>
    </row>
    <row r="188" spans="1:16" ht="15.75" customHeight="1">
      <c r="A188" s="781"/>
      <c r="B188" s="39"/>
      <c r="C188" s="125"/>
      <c r="D188" s="125"/>
      <c r="E188" s="125"/>
      <c r="F188" s="125"/>
      <c r="G188" s="39"/>
      <c r="H188" s="39"/>
      <c r="I188" s="39"/>
      <c r="J188" s="39"/>
      <c r="K188" s="39"/>
      <c r="L188" s="39"/>
      <c r="M188" s="39"/>
      <c r="N188" s="39"/>
      <c r="O188" s="39"/>
      <c r="P188" s="39"/>
    </row>
    <row r="189" spans="1:16" ht="15.75" customHeight="1">
      <c r="A189" s="781"/>
      <c r="B189" s="39"/>
      <c r="C189" s="125"/>
      <c r="D189" s="125"/>
      <c r="E189" s="125"/>
      <c r="F189" s="125"/>
      <c r="G189" s="39"/>
      <c r="H189" s="39"/>
      <c r="I189" s="39"/>
      <c r="J189" s="39"/>
      <c r="K189" s="39"/>
      <c r="L189" s="39"/>
      <c r="M189" s="39"/>
      <c r="N189" s="39"/>
      <c r="O189" s="39"/>
      <c r="P189" s="39"/>
    </row>
    <row r="190" spans="1:16" ht="15.75" customHeight="1">
      <c r="A190" s="781"/>
      <c r="B190" s="39"/>
      <c r="C190" s="125"/>
      <c r="D190" s="125"/>
      <c r="E190" s="125"/>
      <c r="F190" s="125"/>
      <c r="G190" s="39"/>
      <c r="H190" s="39"/>
      <c r="I190" s="39"/>
      <c r="J190" s="39"/>
      <c r="K190" s="39"/>
      <c r="L190" s="39"/>
      <c r="M190" s="39"/>
      <c r="N190" s="39"/>
      <c r="O190" s="39"/>
      <c r="P190" s="39"/>
    </row>
    <row r="191" spans="1:16" ht="15.75" customHeight="1">
      <c r="A191" s="781"/>
      <c r="B191" s="39"/>
      <c r="C191" s="125"/>
      <c r="D191" s="125"/>
      <c r="E191" s="125"/>
      <c r="F191" s="125"/>
      <c r="G191" s="39"/>
      <c r="H191" s="39"/>
      <c r="I191" s="39"/>
      <c r="J191" s="39"/>
      <c r="K191" s="39"/>
      <c r="L191" s="39"/>
      <c r="M191" s="39"/>
      <c r="N191" s="39"/>
      <c r="O191" s="39"/>
      <c r="P191" s="39"/>
    </row>
    <row r="192" spans="1:16" ht="15.75" customHeight="1">
      <c r="A192" s="781"/>
      <c r="B192" s="39"/>
      <c r="C192" s="125"/>
      <c r="D192" s="125"/>
      <c r="E192" s="125"/>
      <c r="F192" s="125"/>
      <c r="G192" s="39"/>
      <c r="H192" s="39"/>
      <c r="I192" s="39"/>
      <c r="J192" s="39"/>
      <c r="K192" s="39"/>
      <c r="L192" s="39"/>
      <c r="M192" s="39"/>
      <c r="N192" s="39"/>
      <c r="O192" s="39"/>
      <c r="P192" s="39"/>
    </row>
    <row r="193" spans="1:16" ht="15.75" customHeight="1">
      <c r="A193" s="781"/>
      <c r="B193" s="39"/>
      <c r="C193" s="125"/>
      <c r="D193" s="125"/>
      <c r="E193" s="125"/>
      <c r="F193" s="125"/>
      <c r="G193" s="39"/>
      <c r="H193" s="39"/>
      <c r="I193" s="39"/>
      <c r="J193" s="39"/>
      <c r="K193" s="39"/>
      <c r="L193" s="39"/>
      <c r="M193" s="39"/>
      <c r="N193" s="39"/>
      <c r="O193" s="39"/>
      <c r="P193" s="39"/>
    </row>
    <row r="194" spans="1:16" ht="15.75" customHeight="1">
      <c r="A194" s="781"/>
      <c r="B194" s="39"/>
      <c r="C194" s="125"/>
      <c r="D194" s="125"/>
      <c r="E194" s="125"/>
      <c r="F194" s="125"/>
      <c r="G194" s="39"/>
      <c r="H194" s="39"/>
      <c r="I194" s="39"/>
      <c r="J194" s="39"/>
      <c r="K194" s="39"/>
      <c r="L194" s="39"/>
      <c r="M194" s="39"/>
      <c r="N194" s="39"/>
      <c r="O194" s="39"/>
      <c r="P194" s="39"/>
    </row>
    <row r="195" spans="1:16" ht="15.75" customHeight="1">
      <c r="A195" s="781"/>
      <c r="B195" s="39"/>
      <c r="C195" s="125"/>
      <c r="D195" s="125"/>
      <c r="E195" s="125"/>
      <c r="F195" s="125"/>
      <c r="G195" s="39"/>
      <c r="H195" s="39"/>
      <c r="I195" s="39"/>
      <c r="J195" s="39"/>
      <c r="K195" s="39"/>
      <c r="L195" s="39"/>
      <c r="M195" s="39"/>
      <c r="N195" s="39"/>
      <c r="O195" s="39"/>
      <c r="P195" s="39"/>
    </row>
    <row r="196" spans="1:16" ht="15.75" customHeight="1">
      <c r="A196" s="781"/>
      <c r="B196" s="39"/>
      <c r="C196" s="125"/>
      <c r="D196" s="125"/>
      <c r="E196" s="125"/>
      <c r="F196" s="125"/>
      <c r="G196" s="39"/>
      <c r="H196" s="39"/>
      <c r="I196" s="39"/>
      <c r="J196" s="39"/>
      <c r="K196" s="39"/>
      <c r="L196" s="39"/>
      <c r="M196" s="39"/>
      <c r="N196" s="39"/>
      <c r="O196" s="39"/>
      <c r="P196" s="39"/>
    </row>
    <row r="197" spans="1:16" ht="15.75" customHeight="1">
      <c r="A197" s="781"/>
      <c r="B197" s="39"/>
      <c r="C197" s="125"/>
      <c r="D197" s="125"/>
      <c r="E197" s="125"/>
      <c r="F197" s="125"/>
      <c r="G197" s="39"/>
      <c r="H197" s="39"/>
      <c r="I197" s="39"/>
      <c r="J197" s="39"/>
      <c r="K197" s="39"/>
      <c r="L197" s="39"/>
      <c r="M197" s="39"/>
      <c r="N197" s="39"/>
      <c r="O197" s="39"/>
      <c r="P197" s="39"/>
    </row>
    <row r="198" spans="1:16" ht="15.75" customHeight="1">
      <c r="A198" s="781"/>
      <c r="B198" s="39"/>
      <c r="C198" s="125"/>
      <c r="D198" s="125"/>
      <c r="E198" s="125"/>
      <c r="F198" s="125"/>
      <c r="G198" s="39"/>
      <c r="H198" s="39"/>
      <c r="I198" s="39"/>
      <c r="J198" s="39"/>
      <c r="K198" s="39"/>
      <c r="L198" s="39"/>
      <c r="M198" s="39"/>
      <c r="N198" s="39"/>
      <c r="O198" s="39"/>
      <c r="P198" s="39"/>
    </row>
    <row r="199" spans="1:16" ht="15.75" customHeight="1">
      <c r="A199" s="781"/>
      <c r="B199" s="39"/>
      <c r="C199" s="125"/>
      <c r="D199" s="125"/>
      <c r="E199" s="125"/>
      <c r="F199" s="125"/>
      <c r="G199" s="39"/>
      <c r="H199" s="39"/>
      <c r="I199" s="39"/>
      <c r="J199" s="39"/>
      <c r="K199" s="39"/>
      <c r="L199" s="39"/>
      <c r="M199" s="39"/>
      <c r="N199" s="39"/>
      <c r="O199" s="39"/>
      <c r="P199" s="39"/>
    </row>
    <row r="200" spans="1:16" ht="15.75" customHeight="1">
      <c r="A200" s="781"/>
      <c r="B200" s="39"/>
      <c r="C200" s="125"/>
      <c r="D200" s="125"/>
      <c r="E200" s="125"/>
      <c r="F200" s="125"/>
      <c r="G200" s="39"/>
      <c r="H200" s="39"/>
      <c r="I200" s="39"/>
      <c r="J200" s="39"/>
      <c r="K200" s="39"/>
      <c r="L200" s="39"/>
      <c r="M200" s="39"/>
      <c r="N200" s="39"/>
      <c r="O200" s="39"/>
      <c r="P200" s="39"/>
    </row>
    <row r="201" spans="1:16" ht="15.75" customHeight="1">
      <c r="A201" s="781"/>
      <c r="B201" s="39"/>
      <c r="C201" s="125"/>
      <c r="D201" s="125"/>
      <c r="E201" s="125"/>
      <c r="F201" s="125"/>
      <c r="G201" s="39"/>
      <c r="H201" s="39"/>
      <c r="I201" s="39"/>
      <c r="J201" s="39"/>
      <c r="K201" s="39"/>
      <c r="L201" s="39"/>
      <c r="M201" s="39"/>
      <c r="N201" s="39"/>
      <c r="O201" s="39"/>
      <c r="P201" s="39"/>
    </row>
    <row r="202" spans="1:16" ht="15.75" customHeight="1">
      <c r="A202" s="781"/>
      <c r="B202" s="39"/>
      <c r="C202" s="125"/>
      <c r="D202" s="125"/>
      <c r="E202" s="125"/>
      <c r="F202" s="125"/>
      <c r="G202" s="39"/>
      <c r="H202" s="39"/>
      <c r="I202" s="39"/>
      <c r="J202" s="39"/>
      <c r="K202" s="39"/>
      <c r="L202" s="39"/>
      <c r="M202" s="39"/>
      <c r="N202" s="39"/>
      <c r="O202" s="39"/>
      <c r="P202" s="39"/>
    </row>
    <row r="203" spans="1:16" ht="15.75" customHeight="1">
      <c r="A203" s="781"/>
      <c r="B203" s="39"/>
      <c r="C203" s="125"/>
      <c r="D203" s="125"/>
      <c r="E203" s="125"/>
      <c r="F203" s="125"/>
      <c r="G203" s="39"/>
      <c r="H203" s="39"/>
      <c r="I203" s="39"/>
      <c r="J203" s="39"/>
      <c r="K203" s="39"/>
      <c r="L203" s="39"/>
      <c r="M203" s="39"/>
      <c r="N203" s="39"/>
      <c r="O203" s="39"/>
      <c r="P203" s="39"/>
    </row>
    <row r="204" spans="1:16" ht="15.75" customHeight="1">
      <c r="A204" s="781"/>
      <c r="B204" s="39"/>
      <c r="C204" s="125"/>
      <c r="D204" s="125"/>
      <c r="E204" s="125"/>
      <c r="F204" s="125"/>
      <c r="G204" s="39"/>
      <c r="H204" s="39"/>
      <c r="I204" s="39"/>
      <c r="J204" s="39"/>
      <c r="K204" s="39"/>
      <c r="L204" s="39"/>
      <c r="M204" s="39"/>
      <c r="N204" s="39"/>
      <c r="O204" s="39"/>
      <c r="P204" s="39"/>
    </row>
    <row r="205" spans="1:16" ht="15.75" customHeight="1">
      <c r="A205" s="781"/>
      <c r="B205" s="39"/>
      <c r="C205" s="125"/>
      <c r="D205" s="125"/>
      <c r="E205" s="125"/>
      <c r="F205" s="125"/>
      <c r="G205" s="39"/>
      <c r="H205" s="39"/>
      <c r="I205" s="39"/>
      <c r="J205" s="39"/>
      <c r="K205" s="39"/>
      <c r="L205" s="39"/>
      <c r="M205" s="39"/>
      <c r="N205" s="39"/>
      <c r="O205" s="39"/>
      <c r="P205" s="39"/>
    </row>
    <row r="206" spans="1:16" ht="15.75" customHeight="1">
      <c r="A206" s="781"/>
      <c r="B206" s="39"/>
      <c r="C206" s="125"/>
      <c r="D206" s="125"/>
      <c r="E206" s="125"/>
      <c r="F206" s="125"/>
      <c r="G206" s="39"/>
      <c r="H206" s="39"/>
      <c r="I206" s="39"/>
      <c r="J206" s="39"/>
      <c r="K206" s="39"/>
      <c r="L206" s="39"/>
      <c r="M206" s="39"/>
      <c r="N206" s="39"/>
      <c r="O206" s="39"/>
      <c r="P206" s="39"/>
    </row>
    <row r="207" spans="1:16" ht="15.75" customHeight="1">
      <c r="A207" s="781"/>
      <c r="B207" s="39"/>
      <c r="C207" s="125"/>
      <c r="D207" s="125"/>
      <c r="E207" s="125"/>
      <c r="F207" s="125"/>
      <c r="G207" s="39"/>
      <c r="H207" s="39"/>
      <c r="I207" s="39"/>
      <c r="J207" s="39"/>
      <c r="K207" s="39"/>
      <c r="L207" s="39"/>
      <c r="M207" s="39"/>
      <c r="N207" s="39"/>
      <c r="O207" s="39"/>
      <c r="P207" s="39"/>
    </row>
    <row r="208" spans="1:16" ht="15.75" customHeight="1">
      <c r="A208" s="781"/>
      <c r="B208" s="39"/>
      <c r="C208" s="125"/>
      <c r="D208" s="125"/>
      <c r="E208" s="125"/>
      <c r="F208" s="125"/>
      <c r="G208" s="39"/>
      <c r="H208" s="39"/>
      <c r="I208" s="39"/>
      <c r="J208" s="39"/>
      <c r="K208" s="39"/>
      <c r="L208" s="39"/>
      <c r="M208" s="39"/>
      <c r="N208" s="39"/>
      <c r="O208" s="39"/>
      <c r="P208" s="39"/>
    </row>
    <row r="209" spans="1:16" ht="15.75" customHeight="1">
      <c r="A209" s="781"/>
      <c r="B209" s="39"/>
      <c r="C209" s="125"/>
      <c r="D209" s="125"/>
      <c r="E209" s="125"/>
      <c r="F209" s="125"/>
      <c r="G209" s="39"/>
      <c r="H209" s="39"/>
      <c r="I209" s="39"/>
      <c r="J209" s="39"/>
      <c r="K209" s="39"/>
      <c r="L209" s="39"/>
      <c r="M209" s="39"/>
      <c r="N209" s="39"/>
      <c r="O209" s="39"/>
      <c r="P209" s="39"/>
    </row>
    <row r="210" spans="1:16" ht="15.75" customHeight="1">
      <c r="A210" s="781"/>
      <c r="B210" s="39"/>
      <c r="C210" s="125"/>
      <c r="D210" s="125"/>
      <c r="E210" s="125"/>
      <c r="F210" s="125"/>
      <c r="G210" s="39"/>
      <c r="H210" s="39"/>
      <c r="I210" s="39"/>
      <c r="J210" s="39"/>
      <c r="K210" s="39"/>
      <c r="L210" s="39"/>
      <c r="M210" s="39"/>
      <c r="N210" s="39"/>
      <c r="O210" s="39"/>
      <c r="P210" s="39"/>
    </row>
    <row r="211" spans="1:16" ht="15.75" customHeight="1">
      <c r="A211" s="781"/>
      <c r="B211" s="39"/>
      <c r="C211" s="125"/>
      <c r="D211" s="125"/>
      <c r="E211" s="125"/>
      <c r="F211" s="125"/>
      <c r="G211" s="39"/>
      <c r="H211" s="39"/>
      <c r="I211" s="39"/>
      <c r="J211" s="39"/>
      <c r="K211" s="39"/>
      <c r="L211" s="39"/>
      <c r="M211" s="39"/>
      <c r="N211" s="39"/>
      <c r="O211" s="39"/>
      <c r="P211" s="39"/>
    </row>
    <row r="212" spans="1:16" ht="15.75" customHeight="1">
      <c r="A212" s="781"/>
      <c r="B212" s="39"/>
      <c r="C212" s="125"/>
      <c r="D212" s="125"/>
      <c r="E212" s="125"/>
      <c r="F212" s="125"/>
      <c r="G212" s="39"/>
      <c r="H212" s="39"/>
      <c r="I212" s="39"/>
      <c r="J212" s="39"/>
      <c r="K212" s="39"/>
      <c r="L212" s="39"/>
      <c r="M212" s="39"/>
      <c r="N212" s="39"/>
      <c r="O212" s="39"/>
      <c r="P212" s="39"/>
    </row>
    <row r="213" spans="1:16" ht="15.75" customHeight="1">
      <c r="A213" s="781"/>
      <c r="B213" s="39"/>
      <c r="C213" s="125"/>
      <c r="D213" s="125"/>
      <c r="E213" s="125"/>
      <c r="F213" s="125"/>
      <c r="G213" s="39"/>
      <c r="H213" s="39"/>
      <c r="I213" s="39"/>
      <c r="J213" s="39"/>
      <c r="K213" s="39"/>
      <c r="L213" s="39"/>
      <c r="M213" s="39"/>
      <c r="N213" s="39"/>
      <c r="O213" s="39"/>
      <c r="P213" s="39"/>
    </row>
    <row r="214" spans="1:16" ht="15.75" customHeight="1">
      <c r="A214" s="781"/>
      <c r="B214" s="39"/>
      <c r="C214" s="125"/>
      <c r="D214" s="125"/>
      <c r="E214" s="125"/>
      <c r="F214" s="125"/>
      <c r="G214" s="39"/>
      <c r="H214" s="39"/>
      <c r="I214" s="39"/>
      <c r="J214" s="39"/>
      <c r="K214" s="39"/>
      <c r="L214" s="39"/>
      <c r="M214" s="39"/>
      <c r="N214" s="39"/>
      <c r="O214" s="39"/>
      <c r="P214" s="39"/>
    </row>
    <row r="215" spans="1:16" ht="15.75" customHeight="1">
      <c r="A215" s="781"/>
      <c r="B215" s="39"/>
      <c r="C215" s="125"/>
      <c r="D215" s="125"/>
      <c r="E215" s="125"/>
      <c r="F215" s="125"/>
      <c r="G215" s="39"/>
      <c r="H215" s="39"/>
      <c r="I215" s="39"/>
      <c r="J215" s="39"/>
      <c r="K215" s="39"/>
      <c r="L215" s="39"/>
      <c r="M215" s="39"/>
      <c r="N215" s="39"/>
      <c r="O215" s="39"/>
      <c r="P215" s="39"/>
    </row>
    <row r="216" spans="1:16" ht="15.75" customHeight="1">
      <c r="A216" s="781"/>
      <c r="B216" s="39"/>
      <c r="C216" s="125"/>
      <c r="D216" s="125"/>
      <c r="E216" s="125"/>
      <c r="F216" s="125"/>
      <c r="G216" s="39"/>
      <c r="H216" s="39"/>
      <c r="I216" s="39"/>
      <c r="J216" s="39"/>
      <c r="K216" s="39"/>
      <c r="L216" s="39"/>
      <c r="M216" s="39"/>
      <c r="N216" s="39"/>
      <c r="O216" s="39"/>
      <c r="P216" s="39"/>
    </row>
    <row r="217" spans="1:16" ht="15.75" customHeight="1">
      <c r="A217" s="781"/>
      <c r="B217" s="39"/>
      <c r="C217" s="125"/>
      <c r="D217" s="125"/>
      <c r="E217" s="125"/>
      <c r="F217" s="125"/>
      <c r="G217" s="39"/>
      <c r="H217" s="39"/>
      <c r="I217" s="39"/>
      <c r="J217" s="39"/>
      <c r="K217" s="39"/>
      <c r="L217" s="39"/>
      <c r="M217" s="39"/>
      <c r="N217" s="39"/>
      <c r="O217" s="39"/>
      <c r="P217" s="39"/>
    </row>
    <row r="218" spans="1:16" ht="15.75" customHeight="1">
      <c r="A218" s="781"/>
      <c r="B218" s="39"/>
      <c r="C218" s="125"/>
      <c r="D218" s="125"/>
      <c r="E218" s="125"/>
      <c r="F218" s="125"/>
      <c r="G218" s="39"/>
      <c r="H218" s="39"/>
      <c r="I218" s="39"/>
      <c r="J218" s="39"/>
      <c r="K218" s="39"/>
      <c r="L218" s="39"/>
      <c r="M218" s="39"/>
      <c r="N218" s="39"/>
      <c r="O218" s="39"/>
      <c r="P218" s="39"/>
    </row>
    <row r="219" spans="1:16" ht="15.75" customHeight="1">
      <c r="A219" s="781"/>
      <c r="B219" s="39"/>
      <c r="C219" s="125"/>
      <c r="D219" s="125"/>
      <c r="E219" s="125"/>
      <c r="F219" s="125"/>
      <c r="G219" s="39"/>
      <c r="H219" s="39"/>
      <c r="I219" s="39"/>
      <c r="J219" s="39"/>
      <c r="K219" s="39"/>
      <c r="L219" s="39"/>
      <c r="M219" s="39"/>
      <c r="N219" s="39"/>
      <c r="O219" s="39"/>
      <c r="P219" s="39"/>
    </row>
    <row r="220" spans="1:16" ht="15.75" customHeight="1">
      <c r="A220" s="781"/>
      <c r="B220" s="39"/>
      <c r="C220" s="125"/>
      <c r="D220" s="125"/>
      <c r="E220" s="125"/>
      <c r="F220" s="125"/>
      <c r="G220" s="39"/>
      <c r="H220" s="39"/>
      <c r="I220" s="39"/>
      <c r="J220" s="39"/>
      <c r="K220" s="39"/>
      <c r="L220" s="39"/>
      <c r="M220" s="39"/>
      <c r="N220" s="39"/>
      <c r="O220" s="39"/>
      <c r="P220" s="39"/>
    </row>
    <row r="221" spans="1:16" ht="15.75" customHeight="1">
      <c r="A221" s="781"/>
      <c r="B221" s="39"/>
      <c r="C221" s="125"/>
      <c r="D221" s="125"/>
      <c r="E221" s="125"/>
      <c r="F221" s="125"/>
      <c r="G221" s="39"/>
      <c r="H221" s="39"/>
      <c r="I221" s="39"/>
      <c r="J221" s="39"/>
      <c r="K221" s="39"/>
      <c r="L221" s="39"/>
      <c r="M221" s="39"/>
      <c r="N221" s="39"/>
      <c r="O221" s="39"/>
      <c r="P221" s="39"/>
    </row>
    <row r="222" spans="1:16" ht="15.75" customHeight="1">
      <c r="A222" s="781"/>
      <c r="B222" s="39"/>
      <c r="C222" s="125"/>
      <c r="D222" s="125"/>
      <c r="E222" s="125"/>
      <c r="F222" s="125"/>
      <c r="G222" s="39"/>
      <c r="H222" s="39"/>
      <c r="I222" s="39"/>
      <c r="J222" s="39"/>
      <c r="K222" s="39"/>
      <c r="L222" s="39"/>
      <c r="M222" s="39"/>
      <c r="N222" s="39"/>
      <c r="O222" s="39"/>
      <c r="P222" s="39"/>
    </row>
    <row r="223" spans="1:16" ht="15.75" customHeight="1">
      <c r="A223" s="781"/>
      <c r="B223" s="39"/>
      <c r="C223" s="125"/>
      <c r="D223" s="125"/>
      <c r="E223" s="125"/>
      <c r="F223" s="125"/>
      <c r="G223" s="39"/>
      <c r="H223" s="39"/>
      <c r="I223" s="39"/>
      <c r="J223" s="39"/>
      <c r="K223" s="39"/>
      <c r="L223" s="39"/>
      <c r="M223" s="39"/>
      <c r="N223" s="39"/>
      <c r="O223" s="39"/>
      <c r="P223" s="39"/>
    </row>
    <row r="224" spans="1:16" ht="15.75" customHeight="1">
      <c r="A224" s="781"/>
      <c r="B224" s="39"/>
      <c r="C224" s="125"/>
      <c r="D224" s="125"/>
      <c r="E224" s="125"/>
      <c r="F224" s="125"/>
      <c r="G224" s="39"/>
      <c r="H224" s="39"/>
      <c r="I224" s="39"/>
      <c r="J224" s="39"/>
      <c r="K224" s="39"/>
      <c r="L224" s="39"/>
      <c r="M224" s="39"/>
      <c r="N224" s="39"/>
      <c r="O224" s="39"/>
      <c r="P224" s="39"/>
    </row>
    <row r="225" spans="1:16" ht="15.75" customHeight="1">
      <c r="A225" s="781"/>
      <c r="B225" s="39"/>
      <c r="C225" s="125"/>
      <c r="D225" s="125"/>
      <c r="E225" s="125"/>
      <c r="F225" s="125"/>
      <c r="G225" s="39"/>
      <c r="H225" s="39"/>
      <c r="I225" s="39"/>
      <c r="J225" s="39"/>
      <c r="K225" s="39"/>
      <c r="L225" s="39"/>
      <c r="M225" s="39"/>
      <c r="N225" s="39"/>
      <c r="O225" s="39"/>
      <c r="P225" s="39"/>
    </row>
    <row r="226" spans="1:16" ht="15.75" customHeight="1">
      <c r="A226" s="781"/>
      <c r="B226" s="39"/>
      <c r="C226" s="125"/>
      <c r="D226" s="125"/>
      <c r="E226" s="125"/>
      <c r="F226" s="125"/>
      <c r="G226" s="39"/>
      <c r="H226" s="39"/>
      <c r="I226" s="39"/>
      <c r="J226" s="39"/>
      <c r="K226" s="39"/>
      <c r="L226" s="39"/>
      <c r="M226" s="39"/>
      <c r="N226" s="39"/>
      <c r="O226" s="39"/>
      <c r="P226" s="39"/>
    </row>
    <row r="227" spans="1:16" ht="15.75" customHeight="1">
      <c r="A227" s="781"/>
      <c r="B227" s="39"/>
      <c r="C227" s="125"/>
      <c r="D227" s="125"/>
      <c r="E227" s="125"/>
      <c r="F227" s="125"/>
      <c r="G227" s="39"/>
      <c r="H227" s="39"/>
      <c r="I227" s="39"/>
      <c r="J227" s="39"/>
      <c r="K227" s="39"/>
      <c r="L227" s="39"/>
      <c r="M227" s="39"/>
      <c r="N227" s="39"/>
      <c r="O227" s="39"/>
      <c r="P227" s="39"/>
    </row>
    <row r="228" spans="1:16" ht="15.75" customHeight="1">
      <c r="A228" s="781"/>
      <c r="B228" s="39"/>
      <c r="C228" s="125"/>
      <c r="D228" s="125"/>
      <c r="E228" s="125"/>
      <c r="F228" s="125"/>
      <c r="G228" s="39"/>
      <c r="H228" s="39"/>
      <c r="I228" s="39"/>
      <c r="J228" s="39"/>
      <c r="K228" s="39"/>
      <c r="L228" s="39"/>
      <c r="M228" s="39"/>
      <c r="N228" s="39"/>
      <c r="O228" s="39"/>
      <c r="P228" s="39"/>
    </row>
    <row r="229" spans="1:16" ht="15.75" customHeight="1">
      <c r="A229" s="781"/>
      <c r="B229" s="39"/>
      <c r="C229" s="125"/>
      <c r="D229" s="125"/>
      <c r="E229" s="125"/>
      <c r="F229" s="125"/>
      <c r="G229" s="39"/>
      <c r="H229" s="39"/>
      <c r="I229" s="39"/>
      <c r="J229" s="39"/>
      <c r="K229" s="39"/>
      <c r="L229" s="39"/>
      <c r="M229" s="39"/>
      <c r="N229" s="39"/>
      <c r="O229" s="39"/>
      <c r="P229" s="39"/>
    </row>
    <row r="230" spans="1:16" ht="15.75" customHeight="1">
      <c r="A230" s="781"/>
      <c r="B230" s="39"/>
      <c r="C230" s="125"/>
      <c r="D230" s="125"/>
      <c r="E230" s="125"/>
      <c r="F230" s="125"/>
      <c r="G230" s="39"/>
      <c r="H230" s="39"/>
      <c r="I230" s="39"/>
      <c r="J230" s="39"/>
      <c r="K230" s="39"/>
      <c r="L230" s="39"/>
      <c r="M230" s="39"/>
      <c r="N230" s="39"/>
      <c r="O230" s="39"/>
      <c r="P230" s="39"/>
    </row>
    <row r="231" spans="1:16" ht="15.75" customHeight="1">
      <c r="A231" s="781"/>
      <c r="B231" s="39"/>
      <c r="C231" s="125"/>
      <c r="D231" s="125"/>
      <c r="E231" s="125"/>
      <c r="F231" s="125"/>
      <c r="G231" s="39"/>
      <c r="H231" s="39"/>
      <c r="I231" s="39"/>
      <c r="J231" s="39"/>
      <c r="K231" s="39"/>
      <c r="L231" s="39"/>
      <c r="M231" s="39"/>
      <c r="N231" s="39"/>
      <c r="O231" s="39"/>
      <c r="P231" s="39"/>
    </row>
    <row r="232" spans="1:16" ht="15.75" customHeight="1">
      <c r="A232" s="781"/>
      <c r="B232" s="39"/>
      <c r="C232" s="125"/>
      <c r="D232" s="125"/>
      <c r="E232" s="125"/>
      <c r="F232" s="125"/>
      <c r="G232" s="39"/>
      <c r="H232" s="39"/>
      <c r="I232" s="39"/>
      <c r="J232" s="39"/>
      <c r="K232" s="39"/>
      <c r="L232" s="39"/>
      <c r="M232" s="39"/>
      <c r="N232" s="39"/>
      <c r="O232" s="39"/>
      <c r="P232" s="39"/>
    </row>
    <row r="233" spans="1:16" ht="15.75" customHeight="1">
      <c r="A233" s="781"/>
      <c r="B233" s="39"/>
      <c r="C233" s="125"/>
      <c r="D233" s="125"/>
      <c r="E233" s="125"/>
      <c r="F233" s="125"/>
      <c r="G233" s="39"/>
      <c r="H233" s="39"/>
      <c r="I233" s="39"/>
      <c r="J233" s="39"/>
      <c r="K233" s="39"/>
      <c r="L233" s="39"/>
      <c r="M233" s="39"/>
      <c r="N233" s="39"/>
      <c r="O233" s="39"/>
      <c r="P233" s="39"/>
    </row>
    <row r="234" spans="1:16" ht="15.75" customHeight="1">
      <c r="A234" s="781"/>
      <c r="B234" s="39"/>
      <c r="C234" s="125"/>
      <c r="D234" s="125"/>
      <c r="E234" s="125"/>
      <c r="F234" s="125"/>
      <c r="G234" s="39"/>
      <c r="H234" s="39"/>
      <c r="I234" s="39"/>
      <c r="J234" s="39"/>
      <c r="K234" s="39"/>
      <c r="L234" s="39"/>
      <c r="M234" s="39"/>
      <c r="N234" s="39"/>
      <c r="O234" s="39"/>
      <c r="P234" s="39"/>
    </row>
    <row r="235" spans="1:16" ht="15.75" customHeight="1">
      <c r="A235" s="781"/>
      <c r="B235" s="39"/>
      <c r="C235" s="125"/>
      <c r="D235" s="125"/>
      <c r="E235" s="125"/>
      <c r="F235" s="125"/>
      <c r="G235" s="39"/>
      <c r="H235" s="39"/>
      <c r="I235" s="39"/>
      <c r="J235" s="39"/>
      <c r="K235" s="39"/>
      <c r="L235" s="39"/>
      <c r="M235" s="39"/>
      <c r="N235" s="39"/>
      <c r="O235" s="39"/>
      <c r="P235" s="39"/>
    </row>
    <row r="236" spans="1:16" ht="15.75" customHeight="1">
      <c r="A236" s="781"/>
      <c r="B236" s="39"/>
      <c r="C236" s="125"/>
      <c r="D236" s="125"/>
      <c r="E236" s="125"/>
      <c r="F236" s="125"/>
      <c r="G236" s="39"/>
      <c r="H236" s="39"/>
      <c r="I236" s="39"/>
      <c r="J236" s="39"/>
      <c r="K236" s="39"/>
      <c r="L236" s="39"/>
      <c r="M236" s="39"/>
      <c r="N236" s="39"/>
      <c r="O236" s="39"/>
      <c r="P236" s="39"/>
    </row>
    <row r="237" spans="1:16" ht="15.75" customHeight="1">
      <c r="A237" s="781"/>
      <c r="B237" s="39"/>
      <c r="C237" s="125"/>
      <c r="D237" s="125"/>
      <c r="E237" s="125"/>
      <c r="F237" s="125"/>
      <c r="G237" s="39"/>
      <c r="H237" s="39"/>
      <c r="I237" s="39"/>
      <c r="J237" s="39"/>
      <c r="K237" s="39"/>
      <c r="L237" s="39"/>
      <c r="M237" s="39"/>
      <c r="N237" s="39"/>
      <c r="O237" s="39"/>
      <c r="P237" s="39"/>
    </row>
    <row r="238" spans="1:16" ht="15.75" customHeight="1">
      <c r="A238" s="781"/>
      <c r="B238" s="39"/>
      <c r="C238" s="125"/>
      <c r="D238" s="125"/>
      <c r="E238" s="125"/>
      <c r="F238" s="125"/>
      <c r="G238" s="39"/>
      <c r="H238" s="39"/>
      <c r="I238" s="39"/>
      <c r="J238" s="39"/>
      <c r="K238" s="39"/>
      <c r="L238" s="39"/>
      <c r="M238" s="39"/>
      <c r="N238" s="39"/>
      <c r="O238" s="39"/>
      <c r="P238" s="39"/>
    </row>
    <row r="239" spans="1:16" ht="15.75" customHeight="1">
      <c r="A239" s="781"/>
      <c r="B239" s="39"/>
      <c r="C239" s="125"/>
      <c r="D239" s="125"/>
      <c r="E239" s="125"/>
      <c r="F239" s="125"/>
      <c r="G239" s="39"/>
      <c r="H239" s="39"/>
      <c r="I239" s="39"/>
      <c r="J239" s="39"/>
      <c r="K239" s="39"/>
      <c r="L239" s="39"/>
      <c r="M239" s="39"/>
      <c r="N239" s="39"/>
      <c r="O239" s="39"/>
      <c r="P239" s="39"/>
    </row>
    <row r="240" spans="1:16" ht="15.75" customHeight="1">
      <c r="A240" s="781"/>
      <c r="B240" s="39"/>
      <c r="C240" s="125"/>
      <c r="D240" s="125"/>
      <c r="E240" s="125"/>
      <c r="F240" s="125"/>
      <c r="G240" s="39"/>
      <c r="H240" s="39"/>
      <c r="I240" s="39"/>
      <c r="J240" s="39"/>
      <c r="K240" s="39"/>
      <c r="L240" s="39"/>
      <c r="M240" s="39"/>
      <c r="N240" s="39"/>
      <c r="O240" s="39"/>
      <c r="P240" s="39"/>
    </row>
    <row r="241" spans="1:16" ht="15.75" customHeight="1">
      <c r="A241" s="781"/>
      <c r="B241" s="39"/>
      <c r="C241" s="125"/>
      <c r="D241" s="125"/>
      <c r="E241" s="125"/>
      <c r="F241" s="125"/>
      <c r="G241" s="39"/>
      <c r="H241" s="39"/>
      <c r="I241" s="39"/>
      <c r="J241" s="39"/>
      <c r="K241" s="39"/>
      <c r="L241" s="39"/>
      <c r="M241" s="39"/>
      <c r="N241" s="39"/>
      <c r="O241" s="39"/>
      <c r="P241" s="39"/>
    </row>
    <row r="242" spans="1:16" ht="15.75" customHeight="1">
      <c r="A242" s="781"/>
      <c r="B242" s="39"/>
      <c r="C242" s="125"/>
      <c r="D242" s="125"/>
      <c r="E242" s="125"/>
      <c r="F242" s="125"/>
      <c r="G242" s="39"/>
      <c r="H242" s="39"/>
      <c r="I242" s="39"/>
      <c r="J242" s="39"/>
      <c r="K242" s="39"/>
      <c r="L242" s="39"/>
      <c r="M242" s="39"/>
      <c r="N242" s="39"/>
      <c r="O242" s="39"/>
      <c r="P242" s="39"/>
    </row>
    <row r="243" spans="1:16" ht="15.75" customHeight="1">
      <c r="A243" s="781"/>
      <c r="B243" s="39"/>
      <c r="C243" s="125"/>
      <c r="D243" s="125"/>
      <c r="E243" s="125"/>
      <c r="F243" s="125"/>
      <c r="G243" s="39"/>
      <c r="H243" s="39"/>
      <c r="I243" s="39"/>
      <c r="J243" s="39"/>
      <c r="K243" s="39"/>
      <c r="L243" s="39"/>
      <c r="M243" s="39"/>
      <c r="N243" s="39"/>
      <c r="O243" s="39"/>
      <c r="P243" s="39"/>
    </row>
    <row r="244" spans="1:16" ht="15.75" customHeight="1">
      <c r="A244" s="781"/>
      <c r="B244" s="39"/>
      <c r="C244" s="125"/>
      <c r="D244" s="125"/>
      <c r="E244" s="125"/>
      <c r="F244" s="125"/>
      <c r="G244" s="39"/>
      <c r="H244" s="39"/>
      <c r="I244" s="39"/>
      <c r="J244" s="39"/>
      <c r="K244" s="39"/>
      <c r="L244" s="39"/>
      <c r="M244" s="39"/>
      <c r="N244" s="39"/>
      <c r="O244" s="39"/>
      <c r="P244" s="39"/>
    </row>
    <row r="245" spans="1:16" ht="15.75" customHeight="1">
      <c r="A245" s="781"/>
      <c r="B245" s="39"/>
      <c r="C245" s="125"/>
      <c r="D245" s="125"/>
      <c r="E245" s="125"/>
      <c r="F245" s="125"/>
      <c r="G245" s="39"/>
      <c r="H245" s="39"/>
      <c r="I245" s="39"/>
      <c r="J245" s="39"/>
      <c r="K245" s="39"/>
      <c r="L245" s="39"/>
      <c r="M245" s="39"/>
      <c r="N245" s="39"/>
      <c r="O245" s="39"/>
      <c r="P245" s="39"/>
    </row>
    <row r="246" spans="1:16" ht="15.75" customHeight="1">
      <c r="A246" s="781"/>
      <c r="B246" s="39"/>
      <c r="C246" s="125"/>
      <c r="D246" s="125"/>
      <c r="E246" s="125"/>
      <c r="F246" s="125"/>
      <c r="G246" s="39"/>
      <c r="H246" s="39"/>
      <c r="I246" s="39"/>
      <c r="J246" s="39"/>
      <c r="K246" s="39"/>
      <c r="L246" s="39"/>
      <c r="M246" s="39"/>
      <c r="N246" s="39"/>
      <c r="O246" s="39"/>
      <c r="P246" s="39"/>
    </row>
    <row r="247" spans="1:16" ht="15.75" customHeight="1">
      <c r="A247" s="781"/>
      <c r="B247" s="39"/>
      <c r="C247" s="125"/>
      <c r="D247" s="125"/>
      <c r="E247" s="125"/>
      <c r="F247" s="125"/>
      <c r="G247" s="39"/>
      <c r="H247" s="39"/>
      <c r="I247" s="39"/>
      <c r="J247" s="39"/>
      <c r="K247" s="39"/>
      <c r="L247" s="39"/>
      <c r="M247" s="39"/>
      <c r="N247" s="39"/>
      <c r="O247" s="39"/>
      <c r="P247" s="39"/>
    </row>
    <row r="248" spans="1:16" ht="15.75" customHeight="1">
      <c r="A248" s="781"/>
      <c r="B248" s="39"/>
      <c r="C248" s="125"/>
      <c r="D248" s="125"/>
      <c r="E248" s="125"/>
      <c r="F248" s="125"/>
      <c r="G248" s="39"/>
      <c r="H248" s="39"/>
      <c r="I248" s="39"/>
      <c r="J248" s="39"/>
      <c r="K248" s="39"/>
      <c r="L248" s="39"/>
      <c r="M248" s="39"/>
      <c r="N248" s="39"/>
      <c r="O248" s="39"/>
      <c r="P248" s="39"/>
    </row>
    <row r="249" spans="1:16" ht="15.75" customHeight="1">
      <c r="A249" s="781"/>
      <c r="B249" s="39"/>
      <c r="C249" s="125"/>
      <c r="D249" s="125"/>
      <c r="E249" s="125"/>
      <c r="F249" s="125"/>
      <c r="G249" s="39"/>
      <c r="H249" s="39"/>
      <c r="I249" s="39"/>
      <c r="J249" s="39"/>
      <c r="K249" s="39"/>
      <c r="L249" s="39"/>
      <c r="M249" s="39"/>
      <c r="N249" s="39"/>
      <c r="O249" s="39"/>
      <c r="P249" s="39"/>
    </row>
    <row r="250" spans="1:16" ht="15.75" customHeight="1">
      <c r="A250" s="781"/>
      <c r="B250" s="39"/>
      <c r="C250" s="125"/>
      <c r="D250" s="125"/>
      <c r="E250" s="125"/>
      <c r="F250" s="125"/>
      <c r="G250" s="39"/>
      <c r="H250" s="39"/>
      <c r="I250" s="39"/>
      <c r="J250" s="39"/>
      <c r="K250" s="39"/>
      <c r="L250" s="39"/>
      <c r="M250" s="39"/>
      <c r="N250" s="39"/>
      <c r="O250" s="39"/>
      <c r="P250" s="39"/>
    </row>
    <row r="251" spans="1:16" ht="15.75" customHeight="1">
      <c r="A251" s="781"/>
      <c r="B251" s="39"/>
      <c r="C251" s="125"/>
      <c r="D251" s="125"/>
      <c r="E251" s="125"/>
      <c r="F251" s="125"/>
      <c r="G251" s="39"/>
      <c r="H251" s="39"/>
      <c r="I251" s="39"/>
      <c r="J251" s="39"/>
      <c r="K251" s="39"/>
      <c r="L251" s="39"/>
      <c r="M251" s="39"/>
      <c r="N251" s="39"/>
      <c r="O251" s="39"/>
      <c r="P251" s="39"/>
    </row>
    <row r="252" spans="1:16" ht="15.75" customHeight="1">
      <c r="A252" s="781"/>
      <c r="B252" s="39"/>
      <c r="C252" s="125"/>
      <c r="D252" s="125"/>
      <c r="E252" s="125"/>
      <c r="F252" s="125"/>
      <c r="G252" s="39"/>
      <c r="H252" s="39"/>
      <c r="I252" s="39"/>
      <c r="J252" s="39"/>
      <c r="K252" s="39"/>
      <c r="L252" s="39"/>
      <c r="M252" s="39"/>
      <c r="N252" s="39"/>
      <c r="O252" s="39"/>
      <c r="P252" s="39"/>
    </row>
    <row r="253" spans="1:16" ht="15.75" customHeight="1">
      <c r="A253" s="781"/>
      <c r="B253" s="39"/>
      <c r="C253" s="125"/>
      <c r="D253" s="125"/>
      <c r="E253" s="125"/>
      <c r="F253" s="125"/>
      <c r="G253" s="39"/>
      <c r="H253" s="39"/>
      <c r="I253" s="39"/>
      <c r="J253" s="39"/>
      <c r="K253" s="39"/>
      <c r="L253" s="39"/>
      <c r="M253" s="39"/>
      <c r="N253" s="39"/>
      <c r="O253" s="39"/>
      <c r="P253" s="39"/>
    </row>
    <row r="254" spans="1:16" ht="15.75" customHeight="1">
      <c r="A254" s="781"/>
      <c r="B254" s="39"/>
      <c r="C254" s="125"/>
      <c r="D254" s="125"/>
      <c r="E254" s="125"/>
      <c r="F254" s="125"/>
      <c r="G254" s="39"/>
      <c r="H254" s="39"/>
      <c r="I254" s="39"/>
      <c r="J254" s="39"/>
      <c r="K254" s="39"/>
      <c r="L254" s="39"/>
      <c r="M254" s="39"/>
      <c r="N254" s="39"/>
      <c r="O254" s="39"/>
      <c r="P254" s="39"/>
    </row>
    <row r="255" spans="1:16" ht="15.75" customHeight="1">
      <c r="A255" s="781"/>
      <c r="B255" s="39"/>
      <c r="C255" s="125"/>
      <c r="D255" s="125"/>
      <c r="E255" s="125"/>
      <c r="F255" s="125"/>
      <c r="G255" s="39"/>
      <c r="H255" s="39"/>
      <c r="I255" s="39"/>
      <c r="J255" s="39"/>
      <c r="K255" s="39"/>
      <c r="L255" s="39"/>
      <c r="M255" s="39"/>
      <c r="N255" s="39"/>
      <c r="O255" s="39"/>
      <c r="P255" s="39"/>
    </row>
    <row r="256" spans="1:16" ht="15.75" customHeight="1">
      <c r="A256" s="781"/>
      <c r="B256" s="39"/>
      <c r="C256" s="125"/>
      <c r="D256" s="125"/>
      <c r="E256" s="125"/>
      <c r="F256" s="125"/>
      <c r="G256" s="39"/>
      <c r="H256" s="39"/>
      <c r="I256" s="39"/>
      <c r="J256" s="39"/>
      <c r="K256" s="39"/>
      <c r="L256" s="39"/>
      <c r="M256" s="39"/>
      <c r="N256" s="39"/>
      <c r="O256" s="39"/>
      <c r="P256" s="39"/>
    </row>
    <row r="257" spans="1:16" ht="15.75" customHeight="1">
      <c r="A257" s="781"/>
      <c r="B257" s="39"/>
      <c r="C257" s="125"/>
      <c r="D257" s="125"/>
      <c r="E257" s="125"/>
      <c r="F257" s="125"/>
      <c r="G257" s="39"/>
      <c r="H257" s="39"/>
      <c r="I257" s="39"/>
      <c r="J257" s="39"/>
      <c r="K257" s="39"/>
      <c r="L257" s="39"/>
      <c r="M257" s="39"/>
      <c r="N257" s="39"/>
      <c r="O257" s="39"/>
      <c r="P257" s="39"/>
    </row>
    <row r="258" spans="1:16" ht="15.75" customHeight="1">
      <c r="A258" s="781"/>
      <c r="B258" s="39"/>
      <c r="C258" s="125"/>
      <c r="D258" s="125"/>
      <c r="E258" s="125"/>
      <c r="F258" s="125"/>
      <c r="G258" s="39"/>
      <c r="H258" s="39"/>
      <c r="I258" s="39"/>
      <c r="J258" s="39"/>
      <c r="K258" s="39"/>
      <c r="L258" s="39"/>
      <c r="M258" s="39"/>
      <c r="N258" s="39"/>
      <c r="O258" s="39"/>
      <c r="P258" s="39"/>
    </row>
    <row r="259" spans="1:16" ht="15.75" customHeight="1">
      <c r="A259" s="781"/>
      <c r="B259" s="39"/>
      <c r="C259" s="125"/>
      <c r="D259" s="125"/>
      <c r="E259" s="125"/>
      <c r="F259" s="125"/>
      <c r="G259" s="39"/>
      <c r="H259" s="39"/>
      <c r="I259" s="39"/>
      <c r="J259" s="39"/>
      <c r="K259" s="39"/>
      <c r="L259" s="39"/>
      <c r="M259" s="39"/>
      <c r="N259" s="39"/>
      <c r="O259" s="39"/>
      <c r="P259" s="39"/>
    </row>
    <row r="260" spans="1:16" ht="15.75" customHeight="1">
      <c r="A260" s="781"/>
      <c r="B260" s="39"/>
      <c r="C260" s="125"/>
      <c r="D260" s="125"/>
      <c r="E260" s="125"/>
      <c r="F260" s="125"/>
      <c r="G260" s="39"/>
      <c r="H260" s="39"/>
      <c r="I260" s="39"/>
      <c r="J260" s="39"/>
      <c r="K260" s="39"/>
      <c r="L260" s="39"/>
      <c r="M260" s="39"/>
      <c r="N260" s="39"/>
      <c r="O260" s="39"/>
      <c r="P260" s="39"/>
    </row>
    <row r="261" spans="1:16" ht="15.75" customHeight="1">
      <c r="A261" s="781"/>
      <c r="B261" s="39"/>
      <c r="C261" s="125"/>
      <c r="D261" s="125"/>
      <c r="E261" s="125"/>
      <c r="F261" s="125"/>
      <c r="G261" s="39"/>
      <c r="H261" s="39"/>
      <c r="I261" s="39"/>
      <c r="J261" s="39"/>
      <c r="K261" s="39"/>
      <c r="L261" s="39"/>
      <c r="M261" s="39"/>
      <c r="N261" s="39"/>
      <c r="O261" s="39"/>
      <c r="P261" s="39"/>
    </row>
    <row r="262" spans="1:16" ht="15.75" customHeight="1">
      <c r="A262" s="781"/>
      <c r="B262" s="39"/>
      <c r="C262" s="125"/>
      <c r="D262" s="125"/>
      <c r="E262" s="125"/>
      <c r="F262" s="125"/>
      <c r="G262" s="39"/>
      <c r="H262" s="39"/>
      <c r="I262" s="39"/>
      <c r="J262" s="39"/>
      <c r="K262" s="39"/>
      <c r="L262" s="39"/>
      <c r="M262" s="39"/>
      <c r="N262" s="39"/>
      <c r="O262" s="39"/>
      <c r="P262" s="39"/>
    </row>
    <row r="263" spans="1:16" ht="15.75" customHeight="1">
      <c r="A263" s="781"/>
      <c r="B263" s="39"/>
      <c r="C263" s="125"/>
      <c r="D263" s="125"/>
      <c r="E263" s="125"/>
      <c r="F263" s="125"/>
      <c r="G263" s="39"/>
      <c r="H263" s="39"/>
      <c r="I263" s="39"/>
      <c r="J263" s="39"/>
      <c r="K263" s="39"/>
      <c r="L263" s="39"/>
      <c r="M263" s="39"/>
      <c r="N263" s="39"/>
      <c r="O263" s="39"/>
      <c r="P263" s="39"/>
    </row>
    <row r="264" spans="1:16" ht="15.75" customHeight="1">
      <c r="A264" s="781"/>
      <c r="B264" s="39"/>
      <c r="C264" s="125"/>
      <c r="D264" s="125"/>
      <c r="E264" s="125"/>
      <c r="F264" s="125"/>
      <c r="G264" s="39"/>
      <c r="H264" s="39"/>
      <c r="I264" s="39"/>
      <c r="J264" s="39"/>
      <c r="K264" s="39"/>
      <c r="L264" s="39"/>
      <c r="M264" s="39"/>
      <c r="N264" s="39"/>
      <c r="O264" s="39"/>
      <c r="P264" s="39"/>
    </row>
    <row r="265" spans="1:16" ht="15.75" customHeight="1">
      <c r="A265" s="781"/>
      <c r="B265" s="39"/>
      <c r="C265" s="125"/>
      <c r="D265" s="125"/>
      <c r="E265" s="125"/>
      <c r="F265" s="125"/>
      <c r="G265" s="39"/>
      <c r="H265" s="39"/>
      <c r="I265" s="39"/>
      <c r="J265" s="39"/>
      <c r="K265" s="39"/>
      <c r="L265" s="39"/>
      <c r="M265" s="39"/>
      <c r="N265" s="39"/>
      <c r="O265" s="39"/>
      <c r="P265" s="39"/>
    </row>
    <row r="266" spans="1:16" ht="15.75" customHeight="1">
      <c r="A266" s="781"/>
      <c r="B266" s="39"/>
      <c r="C266" s="125"/>
      <c r="D266" s="125"/>
      <c r="E266" s="125"/>
      <c r="F266" s="125"/>
      <c r="G266" s="39"/>
      <c r="H266" s="39"/>
      <c r="I266" s="39"/>
      <c r="J266" s="39"/>
      <c r="K266" s="39"/>
      <c r="L266" s="39"/>
      <c r="M266" s="39"/>
      <c r="N266" s="39"/>
      <c r="O266" s="39"/>
      <c r="P266" s="39"/>
    </row>
    <row r="267" spans="1:16" ht="15.75" customHeight="1">
      <c r="A267" s="781"/>
      <c r="B267" s="39"/>
      <c r="C267" s="125"/>
      <c r="D267" s="125"/>
      <c r="E267" s="125"/>
      <c r="F267" s="125"/>
      <c r="G267" s="39"/>
      <c r="H267" s="39"/>
      <c r="I267" s="39"/>
      <c r="J267" s="39"/>
      <c r="K267" s="39"/>
      <c r="L267" s="39"/>
      <c r="M267" s="39"/>
      <c r="N267" s="39"/>
      <c r="O267" s="39"/>
      <c r="P267" s="39"/>
    </row>
    <row r="268" spans="1:16" ht="15.75" customHeight="1">
      <c r="A268" s="781"/>
      <c r="B268" s="39"/>
      <c r="C268" s="125"/>
      <c r="D268" s="125"/>
      <c r="E268" s="125"/>
      <c r="F268" s="125"/>
      <c r="G268" s="39"/>
      <c r="H268" s="39"/>
      <c r="I268" s="39"/>
      <c r="J268" s="39"/>
      <c r="K268" s="39"/>
      <c r="L268" s="39"/>
      <c r="M268" s="39"/>
      <c r="N268" s="39"/>
      <c r="O268" s="39"/>
      <c r="P268" s="39"/>
    </row>
    <row r="269" spans="1:16" ht="15.75" customHeight="1">
      <c r="A269" s="781"/>
      <c r="B269" s="39"/>
      <c r="C269" s="125"/>
      <c r="D269" s="125"/>
      <c r="E269" s="125"/>
      <c r="F269" s="125"/>
      <c r="G269" s="39"/>
      <c r="H269" s="39"/>
      <c r="I269" s="39"/>
      <c r="J269" s="39"/>
      <c r="K269" s="39"/>
      <c r="L269" s="39"/>
      <c r="M269" s="39"/>
      <c r="N269" s="39"/>
      <c r="O269" s="39"/>
      <c r="P269" s="39"/>
    </row>
    <row r="270" spans="1:16" ht="15.75" customHeight="1">
      <c r="A270" s="781"/>
      <c r="B270" s="39"/>
      <c r="C270" s="125"/>
      <c r="D270" s="125"/>
      <c r="E270" s="125"/>
      <c r="F270" s="125"/>
      <c r="G270" s="39"/>
      <c r="H270" s="39"/>
      <c r="I270" s="39"/>
      <c r="J270" s="39"/>
      <c r="K270" s="39"/>
      <c r="L270" s="39"/>
      <c r="M270" s="39"/>
      <c r="N270" s="39"/>
      <c r="O270" s="39"/>
      <c r="P270" s="39"/>
    </row>
    <row r="271" spans="1:16" ht="15.75" customHeight="1">
      <c r="A271" s="781"/>
      <c r="B271" s="39"/>
      <c r="C271" s="125"/>
      <c r="D271" s="125"/>
      <c r="E271" s="125"/>
      <c r="F271" s="125"/>
      <c r="G271" s="39"/>
      <c r="H271" s="39"/>
      <c r="I271" s="39"/>
      <c r="J271" s="39"/>
      <c r="K271" s="39"/>
      <c r="L271" s="39"/>
      <c r="M271" s="39"/>
      <c r="N271" s="39"/>
      <c r="O271" s="39"/>
      <c r="P271" s="39"/>
    </row>
    <row r="272" spans="1:16" ht="15.75" customHeight="1">
      <c r="A272" s="781"/>
      <c r="B272" s="39"/>
      <c r="C272" s="125"/>
      <c r="D272" s="125"/>
      <c r="E272" s="125"/>
      <c r="F272" s="125"/>
      <c r="G272" s="39"/>
      <c r="H272" s="39"/>
      <c r="I272" s="39"/>
      <c r="J272" s="39"/>
      <c r="K272" s="39"/>
      <c r="L272" s="39"/>
      <c r="M272" s="39"/>
      <c r="N272" s="39"/>
      <c r="O272" s="39"/>
      <c r="P272" s="39"/>
    </row>
    <row r="273" spans="1:16" ht="15.75" customHeight="1">
      <c r="A273" s="781"/>
      <c r="B273" s="39"/>
      <c r="C273" s="125"/>
      <c r="D273" s="125"/>
      <c r="E273" s="125"/>
      <c r="F273" s="125"/>
      <c r="G273" s="39"/>
      <c r="H273" s="39"/>
      <c r="I273" s="39"/>
      <c r="J273" s="39"/>
      <c r="K273" s="39"/>
      <c r="L273" s="39"/>
      <c r="M273" s="39"/>
      <c r="N273" s="39"/>
      <c r="O273" s="39"/>
      <c r="P273" s="39"/>
    </row>
    <row r="274" spans="1:16" ht="15.75" customHeight="1">
      <c r="A274" s="781"/>
      <c r="B274" s="39"/>
      <c r="C274" s="125"/>
      <c r="D274" s="125"/>
      <c r="E274" s="125"/>
      <c r="F274" s="125"/>
      <c r="G274" s="39"/>
      <c r="H274" s="39"/>
      <c r="I274" s="39"/>
      <c r="J274" s="39"/>
      <c r="K274" s="39"/>
      <c r="L274" s="39"/>
      <c r="M274" s="39"/>
      <c r="N274" s="39"/>
      <c r="O274" s="39"/>
      <c r="P274" s="39"/>
    </row>
    <row r="275" spans="1:16" ht="15.75" customHeight="1">
      <c r="A275" s="781"/>
      <c r="B275" s="39"/>
      <c r="C275" s="125"/>
      <c r="D275" s="125"/>
      <c r="E275" s="125"/>
      <c r="F275" s="125"/>
      <c r="G275" s="39"/>
      <c r="H275" s="39"/>
      <c r="I275" s="39"/>
      <c r="J275" s="39"/>
      <c r="K275" s="39"/>
      <c r="L275" s="39"/>
      <c r="M275" s="39"/>
      <c r="N275" s="39"/>
      <c r="O275" s="39"/>
      <c r="P275" s="39"/>
    </row>
    <row r="276" spans="1:16" ht="15.75" customHeight="1">
      <c r="A276" s="781"/>
      <c r="B276" s="39"/>
      <c r="C276" s="125"/>
      <c r="D276" s="125"/>
      <c r="E276" s="125"/>
      <c r="F276" s="125"/>
      <c r="G276" s="39"/>
      <c r="H276" s="39"/>
      <c r="I276" s="39"/>
      <c r="J276" s="39"/>
      <c r="K276" s="39"/>
      <c r="L276" s="39"/>
      <c r="M276" s="39"/>
      <c r="N276" s="39"/>
      <c r="O276" s="39"/>
      <c r="P276" s="39"/>
    </row>
    <row r="277" spans="1:16" ht="15.75" customHeight="1">
      <c r="A277" s="781"/>
      <c r="B277" s="39"/>
      <c r="C277" s="125"/>
      <c r="D277" s="125"/>
      <c r="E277" s="125"/>
      <c r="F277" s="125"/>
      <c r="G277" s="39"/>
      <c r="H277" s="39"/>
      <c r="I277" s="39"/>
      <c r="J277" s="39"/>
      <c r="K277" s="39"/>
      <c r="L277" s="39"/>
      <c r="M277" s="39"/>
      <c r="N277" s="39"/>
      <c r="O277" s="39"/>
      <c r="P277" s="39"/>
    </row>
    <row r="278" spans="1:16" ht="15.75" customHeight="1">
      <c r="A278" s="781"/>
      <c r="B278" s="39"/>
      <c r="C278" s="125"/>
      <c r="D278" s="125"/>
      <c r="E278" s="125"/>
      <c r="F278" s="125"/>
      <c r="G278" s="39"/>
      <c r="H278" s="39"/>
      <c r="I278" s="39"/>
      <c r="J278" s="39"/>
      <c r="K278" s="39"/>
      <c r="L278" s="39"/>
      <c r="M278" s="39"/>
      <c r="N278" s="39"/>
      <c r="O278" s="39"/>
      <c r="P278" s="39"/>
    </row>
    <row r="279" spans="1:16" ht="15.75" customHeight="1">
      <c r="A279" s="781"/>
      <c r="B279" s="39"/>
      <c r="C279" s="125"/>
      <c r="D279" s="125"/>
      <c r="E279" s="125"/>
      <c r="F279" s="125"/>
      <c r="G279" s="39"/>
      <c r="H279" s="39"/>
      <c r="I279" s="39"/>
      <c r="J279" s="39"/>
      <c r="K279" s="39"/>
      <c r="L279" s="39"/>
      <c r="M279" s="39"/>
      <c r="N279" s="39"/>
      <c r="O279" s="39"/>
      <c r="P279" s="39"/>
    </row>
    <row r="280" spans="1:16" ht="15.75" customHeight="1">
      <c r="A280" s="781"/>
      <c r="B280" s="39"/>
      <c r="C280" s="125"/>
      <c r="D280" s="125"/>
      <c r="E280" s="125"/>
      <c r="F280" s="125"/>
      <c r="G280" s="39"/>
      <c r="H280" s="39"/>
      <c r="I280" s="39"/>
      <c r="J280" s="39"/>
      <c r="K280" s="39"/>
      <c r="L280" s="39"/>
      <c r="M280" s="39"/>
      <c r="N280" s="39"/>
      <c r="O280" s="39"/>
      <c r="P280" s="39"/>
    </row>
    <row r="281" spans="1:16" ht="15.75" customHeight="1">
      <c r="A281" s="781"/>
      <c r="B281" s="39"/>
      <c r="C281" s="125"/>
      <c r="D281" s="125"/>
      <c r="E281" s="125"/>
      <c r="F281" s="125"/>
      <c r="G281" s="39"/>
      <c r="H281" s="39"/>
      <c r="I281" s="39"/>
      <c r="J281" s="39"/>
      <c r="K281" s="39"/>
      <c r="L281" s="39"/>
      <c r="M281" s="39"/>
      <c r="N281" s="39"/>
      <c r="O281" s="39"/>
      <c r="P281" s="39"/>
    </row>
    <row r="282" spans="1:16" ht="15.75" customHeight="1">
      <c r="A282" s="781"/>
      <c r="B282" s="39"/>
      <c r="C282" s="125"/>
      <c r="D282" s="125"/>
      <c r="E282" s="125"/>
      <c r="F282" s="125"/>
      <c r="G282" s="39"/>
      <c r="H282" s="39"/>
      <c r="I282" s="39"/>
      <c r="J282" s="39"/>
      <c r="K282" s="39"/>
      <c r="L282" s="39"/>
      <c r="M282" s="39"/>
      <c r="N282" s="39"/>
      <c r="O282" s="39"/>
      <c r="P282" s="39"/>
    </row>
    <row r="283" spans="1:16" ht="15.75" customHeight="1">
      <c r="A283" s="781"/>
      <c r="B283" s="39"/>
      <c r="C283" s="125"/>
      <c r="D283" s="125"/>
      <c r="E283" s="125"/>
      <c r="F283" s="125"/>
      <c r="G283" s="39"/>
      <c r="H283" s="39"/>
      <c r="I283" s="39"/>
      <c r="J283" s="39"/>
      <c r="K283" s="39"/>
      <c r="L283" s="39"/>
      <c r="M283" s="39"/>
      <c r="N283" s="39"/>
      <c r="O283" s="39"/>
      <c r="P283" s="39"/>
    </row>
    <row r="284" spans="1:16" ht="15.75" customHeight="1">
      <c r="A284" s="781"/>
      <c r="B284" s="39"/>
      <c r="C284" s="125"/>
      <c r="D284" s="125"/>
      <c r="E284" s="125"/>
      <c r="F284" s="125"/>
      <c r="G284" s="39"/>
      <c r="H284" s="39"/>
      <c r="I284" s="39"/>
      <c r="J284" s="39"/>
      <c r="K284" s="39"/>
      <c r="L284" s="39"/>
      <c r="M284" s="39"/>
      <c r="N284" s="39"/>
      <c r="O284" s="39"/>
      <c r="P284" s="39"/>
    </row>
    <row r="285" spans="1:16" ht="15.75" customHeight="1">
      <c r="A285" s="781"/>
      <c r="B285" s="39"/>
      <c r="C285" s="125"/>
      <c r="D285" s="125"/>
      <c r="E285" s="125"/>
      <c r="F285" s="125"/>
      <c r="G285" s="39"/>
      <c r="H285" s="39"/>
      <c r="I285" s="39"/>
      <c r="J285" s="39"/>
      <c r="K285" s="39"/>
      <c r="L285" s="39"/>
      <c r="M285" s="39"/>
      <c r="N285" s="39"/>
      <c r="O285" s="39"/>
      <c r="P285" s="39"/>
    </row>
    <row r="286" spans="1:16" ht="15.75" customHeight="1">
      <c r="A286" s="781"/>
      <c r="B286" s="39"/>
      <c r="C286" s="125"/>
      <c r="D286" s="125"/>
      <c r="E286" s="125"/>
      <c r="F286" s="125"/>
      <c r="G286" s="39"/>
      <c r="H286" s="39"/>
      <c r="I286" s="39"/>
      <c r="J286" s="39"/>
      <c r="K286" s="39"/>
      <c r="L286" s="39"/>
      <c r="M286" s="39"/>
      <c r="N286" s="39"/>
      <c r="O286" s="39"/>
      <c r="P286" s="39"/>
    </row>
    <row r="287" spans="1:16" ht="15.75" customHeight="1">
      <c r="A287" s="781"/>
      <c r="B287" s="39"/>
      <c r="C287" s="125"/>
      <c r="D287" s="125"/>
      <c r="E287" s="125"/>
      <c r="F287" s="125"/>
      <c r="G287" s="39"/>
      <c r="H287" s="39"/>
      <c r="I287" s="39"/>
      <c r="J287" s="39"/>
      <c r="K287" s="39"/>
      <c r="L287" s="39"/>
      <c r="M287" s="39"/>
      <c r="N287" s="39"/>
      <c r="O287" s="39"/>
      <c r="P287" s="39"/>
    </row>
    <row r="288" spans="1:16" ht="15.75" customHeight="1">
      <c r="A288" s="781"/>
      <c r="B288" s="39"/>
      <c r="C288" s="125"/>
      <c r="D288" s="125"/>
      <c r="E288" s="125"/>
      <c r="F288" s="125"/>
      <c r="G288" s="39"/>
      <c r="H288" s="39"/>
      <c r="I288" s="39"/>
      <c r="J288" s="39"/>
      <c r="K288" s="39"/>
      <c r="L288" s="39"/>
      <c r="M288" s="39"/>
      <c r="N288" s="39"/>
      <c r="O288" s="39"/>
      <c r="P288" s="39"/>
    </row>
    <row r="289" spans="1:16" ht="15.75" customHeight="1">
      <c r="A289" s="781"/>
      <c r="B289" s="39"/>
      <c r="C289" s="125"/>
      <c r="D289" s="125"/>
      <c r="E289" s="125"/>
      <c r="F289" s="125"/>
      <c r="G289" s="39"/>
      <c r="H289" s="39"/>
      <c r="I289" s="39"/>
      <c r="J289" s="39"/>
      <c r="K289" s="39"/>
      <c r="L289" s="39"/>
      <c r="M289" s="39"/>
      <c r="N289" s="39"/>
      <c r="O289" s="39"/>
      <c r="P289" s="39"/>
    </row>
    <row r="290" spans="1:16" ht="15.75" customHeight="1">
      <c r="A290" s="781"/>
      <c r="B290" s="39"/>
      <c r="C290" s="125"/>
      <c r="D290" s="125"/>
      <c r="E290" s="125"/>
      <c r="F290" s="125"/>
      <c r="G290" s="39"/>
      <c r="H290" s="39"/>
      <c r="I290" s="39"/>
      <c r="J290" s="39"/>
      <c r="K290" s="39"/>
      <c r="L290" s="39"/>
      <c r="M290" s="39"/>
      <c r="N290" s="39"/>
      <c r="O290" s="39"/>
      <c r="P290" s="39"/>
    </row>
    <row r="291" spans="1:16" ht="15.75" customHeight="1">
      <c r="A291" s="781"/>
      <c r="B291" s="39"/>
      <c r="C291" s="125"/>
      <c r="D291" s="125"/>
      <c r="E291" s="125"/>
      <c r="F291" s="125"/>
      <c r="G291" s="39"/>
      <c r="H291" s="39"/>
      <c r="I291" s="39"/>
      <c r="J291" s="39"/>
      <c r="K291" s="39"/>
      <c r="L291" s="39"/>
      <c r="M291" s="39"/>
      <c r="N291" s="39"/>
      <c r="O291" s="39"/>
      <c r="P291" s="39"/>
    </row>
    <row r="292" spans="1:16" ht="15.75" customHeight="1">
      <c r="A292" s="781"/>
      <c r="B292" s="39"/>
      <c r="C292" s="125"/>
      <c r="D292" s="125"/>
      <c r="E292" s="125"/>
      <c r="F292" s="125"/>
      <c r="G292" s="39"/>
      <c r="H292" s="39"/>
      <c r="I292" s="39"/>
      <c r="J292" s="39"/>
      <c r="K292" s="39"/>
      <c r="L292" s="39"/>
      <c r="M292" s="39"/>
      <c r="N292" s="39"/>
      <c r="O292" s="39"/>
      <c r="P292" s="39"/>
    </row>
    <row r="293" spans="1:16" ht="15.75" customHeight="1">
      <c r="A293" s="781"/>
      <c r="B293" s="39"/>
      <c r="C293" s="125"/>
      <c r="D293" s="125"/>
      <c r="E293" s="125"/>
      <c r="F293" s="125"/>
      <c r="G293" s="39"/>
      <c r="H293" s="39"/>
      <c r="I293" s="39"/>
      <c r="J293" s="39"/>
      <c r="K293" s="39"/>
      <c r="L293" s="39"/>
      <c r="M293" s="39"/>
      <c r="N293" s="39"/>
      <c r="O293" s="39"/>
      <c r="P293" s="39"/>
    </row>
    <row r="294" spans="1:16" ht="15.75" customHeight="1">
      <c r="A294" s="781"/>
      <c r="B294" s="39"/>
      <c r="C294" s="125"/>
      <c r="D294" s="125"/>
      <c r="E294" s="125"/>
      <c r="F294" s="125"/>
      <c r="G294" s="39"/>
      <c r="H294" s="39"/>
      <c r="I294" s="39"/>
      <c r="J294" s="39"/>
      <c r="K294" s="39"/>
      <c r="L294" s="39"/>
      <c r="M294" s="39"/>
      <c r="N294" s="39"/>
      <c r="O294" s="39"/>
      <c r="P294" s="39"/>
    </row>
    <row r="295" spans="1:16" ht="15.75" customHeight="1">
      <c r="A295" s="781"/>
      <c r="B295" s="39"/>
      <c r="C295" s="125"/>
      <c r="D295" s="125"/>
      <c r="E295" s="125"/>
      <c r="F295" s="125"/>
      <c r="G295" s="39"/>
      <c r="H295" s="39"/>
      <c r="I295" s="39"/>
      <c r="J295" s="39"/>
      <c r="K295" s="39"/>
      <c r="L295" s="39"/>
      <c r="M295" s="39"/>
      <c r="N295" s="39"/>
      <c r="O295" s="39"/>
      <c r="P295" s="39"/>
    </row>
    <row r="296" spans="1:16" ht="15.75" customHeight="1">
      <c r="A296" s="781"/>
      <c r="B296" s="39"/>
      <c r="C296" s="125"/>
      <c r="D296" s="125"/>
      <c r="E296" s="125"/>
      <c r="F296" s="125"/>
      <c r="G296" s="39"/>
      <c r="H296" s="39"/>
      <c r="I296" s="39"/>
      <c r="J296" s="39"/>
      <c r="K296" s="39"/>
      <c r="L296" s="39"/>
      <c r="M296" s="39"/>
      <c r="N296" s="39"/>
      <c r="O296" s="39"/>
      <c r="P296" s="39"/>
    </row>
    <row r="297" spans="1:16" ht="15.75" customHeight="1">
      <c r="A297" s="781"/>
      <c r="B297" s="39"/>
      <c r="C297" s="125"/>
      <c r="D297" s="125"/>
      <c r="E297" s="125"/>
      <c r="F297" s="125"/>
      <c r="G297" s="39"/>
      <c r="H297" s="39"/>
      <c r="I297" s="39"/>
      <c r="J297" s="39"/>
      <c r="K297" s="39"/>
      <c r="L297" s="39"/>
      <c r="M297" s="39"/>
      <c r="N297" s="39"/>
      <c r="O297" s="39"/>
      <c r="P297" s="39"/>
    </row>
    <row r="298" spans="1:16" ht="15.75" customHeight="1">
      <c r="A298" s="781"/>
      <c r="B298" s="39"/>
      <c r="C298" s="125"/>
      <c r="D298" s="125"/>
      <c r="E298" s="125"/>
      <c r="F298" s="125"/>
      <c r="G298" s="39"/>
      <c r="H298" s="39"/>
      <c r="I298" s="39"/>
      <c r="J298" s="39"/>
      <c r="K298" s="39"/>
      <c r="L298" s="39"/>
      <c r="M298" s="39"/>
      <c r="N298" s="39"/>
      <c r="O298" s="39"/>
      <c r="P298" s="39"/>
    </row>
    <row r="299" spans="1:16" ht="15.75" customHeight="1">
      <c r="A299" s="781"/>
      <c r="B299" s="39"/>
      <c r="C299" s="125"/>
      <c r="D299" s="125"/>
      <c r="E299" s="125"/>
      <c r="F299" s="125"/>
      <c r="G299" s="39"/>
      <c r="H299" s="39"/>
      <c r="I299" s="39"/>
      <c r="J299" s="39"/>
      <c r="K299" s="39"/>
      <c r="L299" s="39"/>
      <c r="M299" s="39"/>
      <c r="N299" s="39"/>
      <c r="O299" s="39"/>
      <c r="P299" s="39"/>
    </row>
    <row r="300" spans="1:16" ht="15.75" customHeight="1">
      <c r="A300" s="781"/>
      <c r="B300" s="39"/>
      <c r="C300" s="125"/>
      <c r="D300" s="125"/>
      <c r="E300" s="125"/>
      <c r="F300" s="125"/>
      <c r="G300" s="39"/>
      <c r="H300" s="39"/>
      <c r="I300" s="39"/>
      <c r="J300" s="39"/>
      <c r="K300" s="39"/>
      <c r="L300" s="39"/>
      <c r="M300" s="39"/>
      <c r="N300" s="39"/>
      <c r="O300" s="39"/>
      <c r="P300" s="39"/>
    </row>
    <row r="301" spans="1:16" ht="15.75" customHeight="1">
      <c r="A301" s="781"/>
      <c r="B301" s="39"/>
      <c r="C301" s="125"/>
      <c r="D301" s="125"/>
      <c r="E301" s="125"/>
      <c r="F301" s="125"/>
      <c r="G301" s="39"/>
      <c r="H301" s="39"/>
      <c r="I301" s="39"/>
      <c r="J301" s="39"/>
      <c r="K301" s="39"/>
      <c r="L301" s="39"/>
      <c r="M301" s="39"/>
      <c r="N301" s="39"/>
      <c r="O301" s="39"/>
      <c r="P301" s="39"/>
    </row>
    <row r="302" spans="1:16" ht="15.75" customHeight="1">
      <c r="A302" s="781"/>
      <c r="B302" s="39"/>
      <c r="C302" s="125"/>
      <c r="D302" s="125"/>
      <c r="E302" s="125"/>
      <c r="F302" s="125"/>
      <c r="G302" s="39"/>
      <c r="H302" s="39"/>
      <c r="I302" s="39"/>
      <c r="J302" s="39"/>
      <c r="K302" s="39"/>
      <c r="L302" s="39"/>
      <c r="M302" s="39"/>
      <c r="N302" s="39"/>
      <c r="O302" s="39"/>
      <c r="P302" s="39"/>
    </row>
    <row r="303" spans="1:16" ht="15.75" customHeight="1">
      <c r="A303" s="781"/>
      <c r="B303" s="39"/>
      <c r="C303" s="125"/>
      <c r="D303" s="125"/>
      <c r="E303" s="125"/>
      <c r="F303" s="125"/>
      <c r="G303" s="39"/>
      <c r="H303" s="39"/>
      <c r="I303" s="39"/>
      <c r="J303" s="39"/>
      <c r="K303" s="39"/>
      <c r="L303" s="39"/>
      <c r="M303" s="39"/>
      <c r="N303" s="39"/>
      <c r="O303" s="39"/>
      <c r="P303" s="39"/>
    </row>
    <row r="304" spans="1:16" ht="15.75" customHeight="1">
      <c r="A304" s="781"/>
      <c r="B304" s="39"/>
      <c r="C304" s="125"/>
      <c r="D304" s="125"/>
      <c r="E304" s="125"/>
      <c r="F304" s="125"/>
      <c r="G304" s="39"/>
      <c r="H304" s="39"/>
      <c r="I304" s="39"/>
      <c r="J304" s="39"/>
      <c r="K304" s="39"/>
      <c r="L304" s="39"/>
      <c r="M304" s="39"/>
      <c r="N304" s="39"/>
      <c r="O304" s="39"/>
      <c r="P304" s="39"/>
    </row>
    <row r="305" spans="1:16" ht="15.75" customHeight="1">
      <c r="A305" s="781"/>
      <c r="B305" s="39"/>
      <c r="C305" s="125"/>
      <c r="D305" s="125"/>
      <c r="E305" s="125"/>
      <c r="F305" s="125"/>
      <c r="G305" s="39"/>
      <c r="H305" s="39"/>
      <c r="I305" s="39"/>
      <c r="J305" s="39"/>
      <c r="K305" s="39"/>
      <c r="L305" s="39"/>
      <c r="M305" s="39"/>
      <c r="N305" s="39"/>
      <c r="O305" s="39"/>
      <c r="P305" s="39"/>
    </row>
    <row r="306" spans="1:16" ht="15.75" customHeight="1">
      <c r="A306" s="781"/>
      <c r="B306" s="39"/>
      <c r="C306" s="125"/>
      <c r="D306" s="125"/>
      <c r="E306" s="125"/>
      <c r="F306" s="125"/>
      <c r="G306" s="39"/>
      <c r="H306" s="39"/>
      <c r="I306" s="39"/>
      <c r="J306" s="39"/>
      <c r="K306" s="39"/>
      <c r="L306" s="39"/>
      <c r="M306" s="39"/>
      <c r="N306" s="39"/>
      <c r="O306" s="39"/>
      <c r="P306" s="39"/>
    </row>
    <row r="307" spans="1:16" ht="15.75" customHeight="1">
      <c r="A307" s="781"/>
      <c r="B307" s="39"/>
      <c r="C307" s="125"/>
      <c r="D307" s="125"/>
      <c r="E307" s="125"/>
      <c r="F307" s="125"/>
      <c r="G307" s="39"/>
      <c r="H307" s="39"/>
      <c r="I307" s="39"/>
      <c r="J307" s="39"/>
      <c r="K307" s="39"/>
      <c r="L307" s="39"/>
      <c r="M307" s="39"/>
      <c r="N307" s="39"/>
      <c r="O307" s="39"/>
      <c r="P307" s="39"/>
    </row>
    <row r="308" spans="1:16" ht="15.75" customHeight="1">
      <c r="A308" s="781"/>
      <c r="B308" s="39"/>
      <c r="C308" s="125"/>
      <c r="D308" s="125"/>
      <c r="E308" s="125"/>
      <c r="F308" s="125"/>
      <c r="G308" s="39"/>
      <c r="H308" s="39"/>
      <c r="I308" s="39"/>
      <c r="J308" s="39"/>
      <c r="K308" s="39"/>
      <c r="L308" s="39"/>
      <c r="M308" s="39"/>
      <c r="N308" s="39"/>
      <c r="O308" s="39"/>
      <c r="P308" s="39"/>
    </row>
    <row r="309" spans="1:16" ht="15.75" customHeight="1">
      <c r="A309" s="781"/>
      <c r="B309" s="39"/>
      <c r="C309" s="125"/>
      <c r="D309" s="125"/>
      <c r="E309" s="125"/>
      <c r="F309" s="125"/>
      <c r="G309" s="39"/>
      <c r="H309" s="39"/>
      <c r="I309" s="39"/>
      <c r="J309" s="39"/>
      <c r="K309" s="39"/>
      <c r="L309" s="39"/>
      <c r="M309" s="39"/>
      <c r="N309" s="39"/>
      <c r="O309" s="39"/>
      <c r="P309" s="39"/>
    </row>
    <row r="310" spans="1:16" ht="15.75" customHeight="1">
      <c r="A310" s="781"/>
      <c r="B310" s="39"/>
      <c r="C310" s="125"/>
      <c r="D310" s="125"/>
      <c r="E310" s="125"/>
      <c r="F310" s="125"/>
      <c r="G310" s="39"/>
      <c r="H310" s="39"/>
      <c r="I310" s="39"/>
      <c r="J310" s="39"/>
      <c r="K310" s="39"/>
      <c r="L310" s="39"/>
      <c r="M310" s="39"/>
      <c r="N310" s="39"/>
      <c r="O310" s="39"/>
      <c r="P310" s="39"/>
    </row>
    <row r="311" spans="1:16" ht="15.75" customHeight="1">
      <c r="A311" s="781"/>
      <c r="B311" s="39"/>
      <c r="C311" s="125"/>
      <c r="D311" s="125"/>
      <c r="E311" s="125"/>
      <c r="F311" s="125"/>
      <c r="G311" s="39"/>
      <c r="H311" s="39"/>
      <c r="I311" s="39"/>
      <c r="J311" s="39"/>
      <c r="K311" s="39"/>
      <c r="L311" s="39"/>
      <c r="M311" s="39"/>
      <c r="N311" s="39"/>
      <c r="O311" s="39"/>
      <c r="P311" s="39"/>
    </row>
    <row r="312" spans="1:16" ht="15.75" customHeight="1">
      <c r="A312" s="781"/>
      <c r="B312" s="39"/>
      <c r="C312" s="125"/>
      <c r="D312" s="125"/>
      <c r="E312" s="125"/>
      <c r="F312" s="125"/>
      <c r="G312" s="39"/>
      <c r="H312" s="39"/>
      <c r="I312" s="39"/>
      <c r="J312" s="39"/>
      <c r="K312" s="39"/>
      <c r="L312" s="39"/>
      <c r="M312" s="39"/>
      <c r="N312" s="39"/>
      <c r="O312" s="39"/>
      <c r="P312" s="39"/>
    </row>
    <row r="313" spans="1:16" ht="15.75" customHeight="1">
      <c r="A313" s="781"/>
      <c r="B313" s="39"/>
      <c r="C313" s="125"/>
      <c r="D313" s="125"/>
      <c r="E313" s="125"/>
      <c r="F313" s="125"/>
      <c r="G313" s="39"/>
      <c r="H313" s="39"/>
      <c r="I313" s="39"/>
      <c r="J313" s="39"/>
      <c r="K313" s="39"/>
      <c r="L313" s="39"/>
      <c r="M313" s="39"/>
      <c r="N313" s="39"/>
      <c r="O313" s="39"/>
      <c r="P313" s="39"/>
    </row>
    <row r="314" spans="1:16" ht="15.75" customHeight="1">
      <c r="A314" s="781"/>
      <c r="B314" s="39"/>
      <c r="C314" s="125"/>
      <c r="D314" s="125"/>
      <c r="E314" s="125"/>
      <c r="F314" s="125"/>
      <c r="G314" s="39"/>
      <c r="H314" s="39"/>
      <c r="I314" s="39"/>
      <c r="J314" s="39"/>
      <c r="K314" s="39"/>
      <c r="L314" s="39"/>
      <c r="M314" s="39"/>
      <c r="N314" s="39"/>
      <c r="O314" s="39"/>
      <c r="P314" s="39"/>
    </row>
    <row r="315" spans="1:16" ht="15.75" customHeight="1">
      <c r="A315" s="781"/>
      <c r="B315" s="39"/>
      <c r="C315" s="125"/>
      <c r="D315" s="125"/>
      <c r="E315" s="125"/>
      <c r="F315" s="125"/>
      <c r="G315" s="39"/>
      <c r="H315" s="39"/>
      <c r="I315" s="39"/>
      <c r="J315" s="39"/>
      <c r="K315" s="39"/>
      <c r="L315" s="39"/>
      <c r="M315" s="39"/>
      <c r="N315" s="39"/>
      <c r="O315" s="39"/>
      <c r="P315" s="39"/>
    </row>
    <row r="316" spans="1:16" ht="15.75" customHeight="1">
      <c r="A316" s="781"/>
      <c r="B316" s="39"/>
      <c r="C316" s="125"/>
      <c r="D316" s="125"/>
      <c r="E316" s="125"/>
      <c r="F316" s="125"/>
      <c r="G316" s="39"/>
      <c r="H316" s="39"/>
      <c r="I316" s="39"/>
      <c r="J316" s="39"/>
      <c r="K316" s="39"/>
      <c r="L316" s="39"/>
      <c r="M316" s="39"/>
      <c r="N316" s="39"/>
      <c r="O316" s="39"/>
      <c r="P316" s="39"/>
    </row>
    <row r="317" spans="1:16" ht="15.75" customHeight="1">
      <c r="A317" s="781"/>
      <c r="B317" s="39"/>
      <c r="C317" s="125"/>
      <c r="D317" s="125"/>
      <c r="E317" s="125"/>
      <c r="F317" s="125"/>
      <c r="G317" s="39"/>
      <c r="H317" s="39"/>
      <c r="I317" s="39"/>
      <c r="J317" s="39"/>
      <c r="K317" s="39"/>
      <c r="L317" s="39"/>
      <c r="M317" s="39"/>
      <c r="N317" s="39"/>
      <c r="O317" s="39"/>
      <c r="P317" s="39"/>
    </row>
    <row r="318" spans="1:16" ht="15.75" customHeight="1">
      <c r="A318" s="781"/>
      <c r="B318" s="39"/>
      <c r="C318" s="125"/>
      <c r="D318" s="125"/>
      <c r="E318" s="125"/>
      <c r="F318" s="125"/>
      <c r="G318" s="39"/>
      <c r="H318" s="39"/>
      <c r="I318" s="39"/>
      <c r="J318" s="39"/>
      <c r="K318" s="39"/>
      <c r="L318" s="39"/>
      <c r="M318" s="39"/>
      <c r="N318" s="39"/>
      <c r="O318" s="39"/>
      <c r="P318" s="39"/>
    </row>
    <row r="319" spans="1:16" ht="15.75" customHeight="1">
      <c r="A319" s="781"/>
      <c r="B319" s="39"/>
      <c r="C319" s="125"/>
      <c r="D319" s="125"/>
      <c r="E319" s="125"/>
      <c r="F319" s="125"/>
      <c r="G319" s="39"/>
      <c r="H319" s="39"/>
      <c r="I319" s="39"/>
      <c r="J319" s="39"/>
      <c r="K319" s="39"/>
      <c r="L319" s="39"/>
      <c r="M319" s="39"/>
      <c r="N319" s="39"/>
      <c r="O319" s="39"/>
      <c r="P319" s="39"/>
    </row>
    <row r="320" spans="1:16" ht="15.75" customHeight="1">
      <c r="A320" s="781"/>
      <c r="B320" s="39"/>
      <c r="C320" s="125"/>
      <c r="D320" s="125"/>
      <c r="E320" s="125"/>
      <c r="F320" s="125"/>
      <c r="G320" s="39"/>
      <c r="H320" s="39"/>
      <c r="I320" s="39"/>
      <c r="J320" s="39"/>
      <c r="K320" s="39"/>
      <c r="L320" s="39"/>
      <c r="M320" s="39"/>
      <c r="N320" s="39"/>
      <c r="O320" s="39"/>
      <c r="P320" s="39"/>
    </row>
    <row r="321" spans="1:16" ht="15.75" customHeight="1">
      <c r="A321" s="781"/>
      <c r="B321" s="39"/>
      <c r="C321" s="125"/>
      <c r="D321" s="125"/>
      <c r="E321" s="125"/>
      <c r="F321" s="125"/>
      <c r="G321" s="39"/>
      <c r="H321" s="39"/>
      <c r="I321" s="39"/>
      <c r="J321" s="39"/>
      <c r="K321" s="39"/>
      <c r="L321" s="39"/>
      <c r="M321" s="39"/>
      <c r="N321" s="39"/>
      <c r="O321" s="39"/>
      <c r="P321" s="39"/>
    </row>
    <row r="322" spans="1:16" ht="15.75" customHeight="1">
      <c r="A322" s="781"/>
      <c r="B322" s="39"/>
      <c r="C322" s="125"/>
      <c r="D322" s="125"/>
      <c r="E322" s="125"/>
      <c r="F322" s="125"/>
      <c r="G322" s="39"/>
      <c r="H322" s="39"/>
      <c r="I322" s="39"/>
      <c r="J322" s="39"/>
      <c r="K322" s="39"/>
      <c r="L322" s="39"/>
      <c r="M322" s="39"/>
      <c r="N322" s="39"/>
      <c r="O322" s="39"/>
      <c r="P322" s="39"/>
    </row>
    <row r="323" spans="1:16" ht="15.75" customHeight="1">
      <c r="A323" s="781"/>
      <c r="B323" s="39"/>
      <c r="C323" s="125"/>
      <c r="D323" s="125"/>
      <c r="E323" s="125"/>
      <c r="F323" s="125"/>
      <c r="G323" s="39"/>
      <c r="H323" s="39"/>
      <c r="I323" s="39"/>
      <c r="J323" s="39"/>
      <c r="K323" s="39"/>
      <c r="L323" s="39"/>
      <c r="M323" s="39"/>
      <c r="N323" s="39"/>
      <c r="O323" s="39"/>
      <c r="P323" s="39"/>
    </row>
    <row r="324" spans="1:16" ht="15.75" customHeight="1">
      <c r="A324" s="781"/>
      <c r="B324" s="39"/>
      <c r="C324" s="125"/>
      <c r="D324" s="125"/>
      <c r="E324" s="125"/>
      <c r="F324" s="125"/>
      <c r="G324" s="39"/>
      <c r="H324" s="39"/>
      <c r="I324" s="39"/>
      <c r="J324" s="39"/>
      <c r="K324" s="39"/>
      <c r="L324" s="39"/>
      <c r="M324" s="39"/>
      <c r="N324" s="39"/>
      <c r="O324" s="39"/>
      <c r="P324" s="39"/>
    </row>
    <row r="325" spans="1:16" ht="15.75" customHeight="1">
      <c r="A325" s="781"/>
      <c r="B325" s="39"/>
      <c r="C325" s="125"/>
      <c r="D325" s="125"/>
      <c r="E325" s="125"/>
      <c r="F325" s="125"/>
      <c r="G325" s="39"/>
      <c r="H325" s="39"/>
      <c r="I325" s="39"/>
      <c r="J325" s="39"/>
      <c r="K325" s="39"/>
      <c r="L325" s="39"/>
      <c r="M325" s="39"/>
      <c r="N325" s="39"/>
      <c r="O325" s="39"/>
      <c r="P325" s="39"/>
    </row>
    <row r="326" spans="1:16" ht="15.75" customHeight="1">
      <c r="A326" s="781"/>
      <c r="B326" s="39"/>
      <c r="C326" s="125"/>
      <c r="D326" s="125"/>
      <c r="E326" s="125"/>
      <c r="F326" s="125"/>
      <c r="G326" s="39"/>
      <c r="H326" s="39"/>
      <c r="I326" s="39"/>
      <c r="J326" s="39"/>
      <c r="K326" s="39"/>
      <c r="L326" s="39"/>
      <c r="M326" s="39"/>
      <c r="N326" s="39"/>
      <c r="O326" s="39"/>
      <c r="P326" s="39"/>
    </row>
    <row r="327" spans="1:16" ht="15.75" customHeight="1">
      <c r="A327" s="781"/>
      <c r="B327" s="39"/>
      <c r="C327" s="125"/>
      <c r="D327" s="125"/>
      <c r="E327" s="125"/>
      <c r="F327" s="125"/>
      <c r="G327" s="39"/>
      <c r="H327" s="39"/>
      <c r="I327" s="39"/>
      <c r="J327" s="39"/>
      <c r="K327" s="39"/>
      <c r="L327" s="39"/>
      <c r="M327" s="39"/>
      <c r="N327" s="39"/>
      <c r="O327" s="39"/>
      <c r="P327" s="39"/>
    </row>
    <row r="328" spans="1:16" ht="15.75" customHeight="1">
      <c r="A328" s="781"/>
      <c r="B328" s="39"/>
      <c r="C328" s="125"/>
      <c r="D328" s="125"/>
      <c r="E328" s="125"/>
      <c r="F328" s="125"/>
      <c r="G328" s="39"/>
      <c r="H328" s="39"/>
      <c r="I328" s="39"/>
      <c r="J328" s="39"/>
      <c r="K328" s="39"/>
      <c r="L328" s="39"/>
      <c r="M328" s="39"/>
      <c r="N328" s="39"/>
      <c r="O328" s="39"/>
      <c r="P328" s="39"/>
    </row>
    <row r="329" spans="1:16" ht="15.75" customHeight="1">
      <c r="A329" s="781"/>
      <c r="B329" s="39"/>
      <c r="C329" s="125"/>
      <c r="D329" s="125"/>
      <c r="E329" s="125"/>
      <c r="F329" s="125"/>
      <c r="G329" s="39"/>
      <c r="H329" s="39"/>
      <c r="I329" s="39"/>
      <c r="J329" s="39"/>
      <c r="K329" s="39"/>
      <c r="L329" s="39"/>
      <c r="M329" s="39"/>
      <c r="N329" s="39"/>
      <c r="O329" s="39"/>
      <c r="P329" s="39"/>
    </row>
    <row r="330" spans="1:16" ht="15.75" customHeight="1">
      <c r="A330" s="781"/>
      <c r="B330" s="39"/>
      <c r="C330" s="125"/>
      <c r="D330" s="125"/>
      <c r="E330" s="125"/>
      <c r="F330" s="125"/>
      <c r="G330" s="39"/>
      <c r="H330" s="39"/>
      <c r="I330" s="39"/>
      <c r="J330" s="39"/>
      <c r="K330" s="39"/>
      <c r="L330" s="39"/>
      <c r="M330" s="39"/>
      <c r="N330" s="39"/>
      <c r="O330" s="39"/>
      <c r="P330" s="39"/>
    </row>
    <row r="331" spans="1:16" ht="15.75" customHeight="1">
      <c r="A331" s="781"/>
      <c r="B331" s="39"/>
      <c r="C331" s="125"/>
      <c r="D331" s="125"/>
      <c r="E331" s="125"/>
      <c r="F331" s="125"/>
      <c r="G331" s="39"/>
      <c r="H331" s="39"/>
      <c r="I331" s="39"/>
      <c r="J331" s="39"/>
      <c r="K331" s="39"/>
      <c r="L331" s="39"/>
      <c r="M331" s="39"/>
      <c r="N331" s="39"/>
      <c r="O331" s="39"/>
      <c r="P331" s="39"/>
    </row>
    <row r="332" spans="1:16" ht="15.75" customHeight="1">
      <c r="A332" s="781"/>
      <c r="B332" s="39"/>
      <c r="C332" s="125"/>
      <c r="D332" s="125"/>
      <c r="E332" s="125"/>
      <c r="F332" s="125"/>
      <c r="G332" s="39"/>
      <c r="H332" s="39"/>
      <c r="I332" s="39"/>
      <c r="J332" s="39"/>
      <c r="K332" s="39"/>
      <c r="L332" s="39"/>
      <c r="M332" s="39"/>
      <c r="N332" s="39"/>
      <c r="O332" s="39"/>
      <c r="P332" s="39"/>
    </row>
    <row r="333" spans="1:16" ht="15.75" customHeight="1">
      <c r="A333" s="781"/>
      <c r="B333" s="39"/>
      <c r="C333" s="125"/>
      <c r="D333" s="125"/>
      <c r="E333" s="125"/>
      <c r="F333" s="125"/>
      <c r="G333" s="39"/>
      <c r="H333" s="39"/>
      <c r="I333" s="39"/>
      <c r="J333" s="39"/>
      <c r="K333" s="39"/>
      <c r="L333" s="39"/>
      <c r="M333" s="39"/>
      <c r="N333" s="39"/>
      <c r="O333" s="39"/>
      <c r="P333" s="39"/>
    </row>
    <row r="334" spans="1:16" ht="15.75" customHeight="1">
      <c r="A334" s="781"/>
      <c r="B334" s="39"/>
      <c r="C334" s="125"/>
      <c r="D334" s="125"/>
      <c r="E334" s="125"/>
      <c r="F334" s="125"/>
      <c r="G334" s="39"/>
      <c r="H334" s="39"/>
      <c r="I334" s="39"/>
      <c r="J334" s="39"/>
      <c r="K334" s="39"/>
      <c r="L334" s="39"/>
      <c r="M334" s="39"/>
      <c r="N334" s="39"/>
      <c r="O334" s="39"/>
      <c r="P334" s="39"/>
    </row>
    <row r="335" spans="1:16" ht="15.75" customHeight="1">
      <c r="A335" s="781"/>
      <c r="B335" s="39"/>
      <c r="C335" s="125"/>
      <c r="D335" s="125"/>
      <c r="E335" s="125"/>
      <c r="F335" s="125"/>
      <c r="G335" s="39"/>
      <c r="H335" s="39"/>
      <c r="I335" s="39"/>
      <c r="J335" s="39"/>
      <c r="K335" s="39"/>
      <c r="L335" s="39"/>
      <c r="M335" s="39"/>
      <c r="N335" s="39"/>
      <c r="O335" s="39"/>
      <c r="P335" s="39"/>
    </row>
    <row r="336" spans="1:16" ht="15.75" customHeight="1">
      <c r="A336" s="781"/>
      <c r="B336" s="39"/>
      <c r="C336" s="125"/>
      <c r="D336" s="125"/>
      <c r="E336" s="125"/>
      <c r="F336" s="125"/>
      <c r="G336" s="39"/>
      <c r="H336" s="39"/>
      <c r="I336" s="39"/>
      <c r="J336" s="39"/>
      <c r="K336" s="39"/>
      <c r="L336" s="39"/>
      <c r="M336" s="39"/>
      <c r="N336" s="39"/>
      <c r="O336" s="39"/>
      <c r="P336" s="39"/>
    </row>
    <row r="337" spans="1:16" ht="15.75" customHeight="1">
      <c r="A337" s="781"/>
      <c r="B337" s="39"/>
      <c r="C337" s="125"/>
      <c r="D337" s="125"/>
      <c r="E337" s="125"/>
      <c r="F337" s="125"/>
      <c r="G337" s="39"/>
      <c r="H337" s="39"/>
      <c r="I337" s="39"/>
      <c r="J337" s="39"/>
      <c r="K337" s="39"/>
      <c r="L337" s="39"/>
      <c r="M337" s="39"/>
      <c r="N337" s="39"/>
      <c r="O337" s="39"/>
      <c r="P337" s="39"/>
    </row>
    <row r="338" spans="1:16" ht="15.75" customHeight="1">
      <c r="F338" s="664"/>
    </row>
    <row r="339" spans="1:16" ht="15.75" customHeight="1">
      <c r="F339" s="664"/>
    </row>
    <row r="340" spans="1:16" ht="15.75" customHeight="1">
      <c r="F340" s="664"/>
    </row>
    <row r="341" spans="1:16" ht="15.75" customHeight="1">
      <c r="F341" s="664"/>
    </row>
    <row r="342" spans="1:16" ht="15.75" customHeight="1">
      <c r="F342" s="664"/>
    </row>
    <row r="343" spans="1:16" ht="15.75" customHeight="1">
      <c r="F343" s="664"/>
    </row>
    <row r="344" spans="1:16" ht="15.75" customHeight="1">
      <c r="F344" s="664"/>
    </row>
    <row r="345" spans="1:16" ht="15.75" customHeight="1">
      <c r="F345" s="664"/>
    </row>
    <row r="346" spans="1:16" ht="15.75" customHeight="1">
      <c r="F346" s="664"/>
    </row>
    <row r="347" spans="1:16" ht="15.75" customHeight="1">
      <c r="F347" s="664"/>
    </row>
    <row r="348" spans="1:16" ht="15.75" customHeight="1">
      <c r="F348" s="664"/>
    </row>
    <row r="349" spans="1:16" ht="15.75" customHeight="1">
      <c r="F349" s="664"/>
    </row>
    <row r="350" spans="1:16" ht="15.75" customHeight="1">
      <c r="F350" s="664"/>
    </row>
    <row r="351" spans="1:16" ht="15.75" customHeight="1">
      <c r="F351" s="664"/>
    </row>
    <row r="352" spans="1:16" ht="15.75" customHeight="1">
      <c r="F352" s="664"/>
    </row>
    <row r="353" spans="6:6" ht="15.75" customHeight="1">
      <c r="F353" s="664"/>
    </row>
    <row r="354" spans="6:6" ht="15.75" customHeight="1">
      <c r="F354" s="664"/>
    </row>
    <row r="355" spans="6:6" ht="15.75" customHeight="1">
      <c r="F355" s="664"/>
    </row>
    <row r="356" spans="6:6" ht="15.75" customHeight="1">
      <c r="F356" s="664"/>
    </row>
    <row r="357" spans="6:6" ht="15.75" customHeight="1">
      <c r="F357" s="664"/>
    </row>
    <row r="358" spans="6:6" ht="15.75" customHeight="1">
      <c r="F358" s="664"/>
    </row>
    <row r="359" spans="6:6" ht="15.75" customHeight="1">
      <c r="F359" s="664"/>
    </row>
    <row r="360" spans="6:6" ht="15.75" customHeight="1">
      <c r="F360" s="664"/>
    </row>
    <row r="361" spans="6:6" ht="15.75" customHeight="1">
      <c r="F361" s="664"/>
    </row>
    <row r="362" spans="6:6" ht="15.75" customHeight="1">
      <c r="F362" s="664"/>
    </row>
    <row r="363" spans="6:6" ht="15.75" customHeight="1">
      <c r="F363" s="664"/>
    </row>
    <row r="364" spans="6:6" ht="15.75" customHeight="1">
      <c r="F364" s="664"/>
    </row>
    <row r="365" spans="6:6" ht="15.75" customHeight="1">
      <c r="F365" s="664"/>
    </row>
    <row r="366" spans="6:6" ht="15.75" customHeight="1">
      <c r="F366" s="664"/>
    </row>
    <row r="367" spans="6:6" ht="15.75" customHeight="1">
      <c r="F367" s="664"/>
    </row>
    <row r="368" spans="6:6" ht="15.75" customHeight="1">
      <c r="F368" s="664"/>
    </row>
    <row r="369" spans="6:6" ht="15.75" customHeight="1">
      <c r="F369" s="664"/>
    </row>
    <row r="370" spans="6:6" ht="15.75" customHeight="1">
      <c r="F370" s="664"/>
    </row>
    <row r="371" spans="6:6" ht="15.75" customHeight="1">
      <c r="F371" s="664"/>
    </row>
    <row r="372" spans="6:6" ht="15.75" customHeight="1">
      <c r="F372" s="664"/>
    </row>
    <row r="373" spans="6:6" ht="15.75" customHeight="1">
      <c r="F373" s="664"/>
    </row>
    <row r="374" spans="6:6" ht="15.75" customHeight="1">
      <c r="F374" s="664"/>
    </row>
    <row r="375" spans="6:6" ht="15.75" customHeight="1">
      <c r="F375" s="664"/>
    </row>
    <row r="376" spans="6:6" ht="15.75" customHeight="1">
      <c r="F376" s="664"/>
    </row>
    <row r="377" spans="6:6" ht="15.75" customHeight="1">
      <c r="F377" s="664"/>
    </row>
    <row r="378" spans="6:6" ht="15.75" customHeight="1">
      <c r="F378" s="664"/>
    </row>
    <row r="379" spans="6:6" ht="15.75" customHeight="1">
      <c r="F379" s="664"/>
    </row>
    <row r="380" spans="6:6" ht="15.75" customHeight="1">
      <c r="F380" s="664"/>
    </row>
    <row r="381" spans="6:6" ht="15.75" customHeight="1">
      <c r="F381" s="664"/>
    </row>
    <row r="382" spans="6:6" ht="15.75" customHeight="1">
      <c r="F382" s="664"/>
    </row>
    <row r="383" spans="6:6" ht="15.75" customHeight="1">
      <c r="F383" s="664"/>
    </row>
    <row r="384" spans="6:6" ht="15.75" customHeight="1">
      <c r="F384" s="664"/>
    </row>
    <row r="385" spans="6:6" ht="15.75" customHeight="1">
      <c r="F385" s="664"/>
    </row>
    <row r="386" spans="6:6" ht="15.75" customHeight="1">
      <c r="F386" s="664"/>
    </row>
    <row r="387" spans="6:6" ht="15.75" customHeight="1">
      <c r="F387" s="664"/>
    </row>
    <row r="388" spans="6:6" ht="15.75" customHeight="1">
      <c r="F388" s="664"/>
    </row>
    <row r="389" spans="6:6" ht="15.75" customHeight="1">
      <c r="F389" s="664"/>
    </row>
    <row r="390" spans="6:6" ht="15.75" customHeight="1">
      <c r="F390" s="664"/>
    </row>
    <row r="391" spans="6:6" ht="15.75" customHeight="1">
      <c r="F391" s="664"/>
    </row>
    <row r="392" spans="6:6" ht="15.75" customHeight="1">
      <c r="F392" s="664"/>
    </row>
    <row r="393" spans="6:6" ht="15.75" customHeight="1">
      <c r="F393" s="664"/>
    </row>
    <row r="394" spans="6:6" ht="15.75" customHeight="1">
      <c r="F394" s="664"/>
    </row>
    <row r="395" spans="6:6" ht="15.75" customHeight="1">
      <c r="F395" s="664"/>
    </row>
    <row r="396" spans="6:6" ht="15.75" customHeight="1">
      <c r="F396" s="664"/>
    </row>
    <row r="397" spans="6:6" ht="15.75" customHeight="1">
      <c r="F397" s="664"/>
    </row>
    <row r="398" spans="6:6" ht="15.75" customHeight="1">
      <c r="F398" s="664"/>
    </row>
    <row r="399" spans="6:6" ht="15.75" customHeight="1">
      <c r="F399" s="664"/>
    </row>
    <row r="400" spans="6:6" ht="15.75" customHeight="1">
      <c r="F400" s="664"/>
    </row>
    <row r="401" spans="6:6" ht="15.75" customHeight="1">
      <c r="F401" s="664"/>
    </row>
    <row r="402" spans="6:6" ht="15.75" customHeight="1">
      <c r="F402" s="664"/>
    </row>
    <row r="403" spans="6:6" ht="15.75" customHeight="1">
      <c r="F403" s="664"/>
    </row>
    <row r="404" spans="6:6" ht="15.75" customHeight="1">
      <c r="F404" s="664"/>
    </row>
    <row r="405" spans="6:6" ht="15.75" customHeight="1">
      <c r="F405" s="664"/>
    </row>
    <row r="406" spans="6:6" ht="15.75" customHeight="1">
      <c r="F406" s="664"/>
    </row>
    <row r="407" spans="6:6" ht="15.75" customHeight="1">
      <c r="F407" s="664"/>
    </row>
    <row r="408" spans="6:6" ht="15.75" customHeight="1">
      <c r="F408" s="664"/>
    </row>
    <row r="409" spans="6:6" ht="15.75" customHeight="1">
      <c r="F409" s="664"/>
    </row>
    <row r="410" spans="6:6" ht="15.75" customHeight="1">
      <c r="F410" s="664"/>
    </row>
    <row r="411" spans="6:6" ht="15.75" customHeight="1">
      <c r="F411" s="664"/>
    </row>
    <row r="412" spans="6:6" ht="15.75" customHeight="1">
      <c r="F412" s="664"/>
    </row>
    <row r="413" spans="6:6" ht="15.75" customHeight="1">
      <c r="F413" s="664"/>
    </row>
    <row r="414" spans="6:6" ht="15.75" customHeight="1">
      <c r="F414" s="664"/>
    </row>
    <row r="415" spans="6:6" ht="15.75" customHeight="1">
      <c r="F415" s="664"/>
    </row>
    <row r="416" spans="6:6" ht="15.75" customHeight="1">
      <c r="F416" s="664"/>
    </row>
    <row r="417" spans="6:6" ht="15.75" customHeight="1">
      <c r="F417" s="664"/>
    </row>
    <row r="418" spans="6:6" ht="15.75" customHeight="1">
      <c r="F418" s="664"/>
    </row>
    <row r="419" spans="6:6" ht="15.75" customHeight="1">
      <c r="F419" s="664"/>
    </row>
    <row r="420" spans="6:6" ht="15.75" customHeight="1">
      <c r="F420" s="664"/>
    </row>
    <row r="421" spans="6:6" ht="15.75" customHeight="1">
      <c r="F421" s="664"/>
    </row>
    <row r="422" spans="6:6" ht="15.75" customHeight="1">
      <c r="F422" s="664"/>
    </row>
    <row r="423" spans="6:6" ht="15.75" customHeight="1">
      <c r="F423" s="664"/>
    </row>
    <row r="424" spans="6:6" ht="15.75" customHeight="1">
      <c r="F424" s="664"/>
    </row>
    <row r="425" spans="6:6" ht="15.75" customHeight="1">
      <c r="F425" s="664"/>
    </row>
    <row r="426" spans="6:6" ht="15.75" customHeight="1">
      <c r="F426" s="664"/>
    </row>
    <row r="427" spans="6:6" ht="15.75" customHeight="1">
      <c r="F427" s="664"/>
    </row>
    <row r="428" spans="6:6" ht="15.75" customHeight="1">
      <c r="F428" s="664"/>
    </row>
    <row r="429" spans="6:6" ht="15.75" customHeight="1">
      <c r="F429" s="664"/>
    </row>
    <row r="430" spans="6:6" ht="15.75" customHeight="1">
      <c r="F430" s="664"/>
    </row>
    <row r="431" spans="6:6" ht="15.75" customHeight="1">
      <c r="F431" s="664"/>
    </row>
    <row r="432" spans="6:6" ht="15.75" customHeight="1">
      <c r="F432" s="664"/>
    </row>
    <row r="433" spans="6:6" ht="15.75" customHeight="1">
      <c r="F433" s="664"/>
    </row>
    <row r="434" spans="6:6" ht="15.75" customHeight="1">
      <c r="F434" s="664"/>
    </row>
    <row r="435" spans="6:6" ht="15.75" customHeight="1">
      <c r="F435" s="664"/>
    </row>
    <row r="436" spans="6:6" ht="15.75" customHeight="1">
      <c r="F436" s="664"/>
    </row>
    <row r="437" spans="6:6" ht="15.75" customHeight="1">
      <c r="F437" s="664"/>
    </row>
    <row r="438" spans="6:6" ht="15.75" customHeight="1">
      <c r="F438" s="664"/>
    </row>
    <row r="439" spans="6:6" ht="15.75" customHeight="1">
      <c r="F439" s="664"/>
    </row>
    <row r="440" spans="6:6" ht="15.75" customHeight="1">
      <c r="F440" s="664"/>
    </row>
    <row r="441" spans="6:6" ht="15.75" customHeight="1">
      <c r="F441" s="664"/>
    </row>
    <row r="442" spans="6:6" ht="15.75" customHeight="1">
      <c r="F442" s="664"/>
    </row>
    <row r="443" spans="6:6" ht="15.75" customHeight="1">
      <c r="F443" s="664"/>
    </row>
    <row r="444" spans="6:6" ht="15.75" customHeight="1">
      <c r="F444" s="664"/>
    </row>
    <row r="445" spans="6:6" ht="15.75" customHeight="1">
      <c r="F445" s="664"/>
    </row>
    <row r="446" spans="6:6" ht="15.75" customHeight="1">
      <c r="F446" s="664"/>
    </row>
    <row r="447" spans="6:6" ht="15.75" customHeight="1">
      <c r="F447" s="664"/>
    </row>
    <row r="448" spans="6:6" ht="15.75" customHeight="1">
      <c r="F448" s="664"/>
    </row>
    <row r="449" spans="6:6" ht="15.75" customHeight="1">
      <c r="F449" s="664"/>
    </row>
    <row r="450" spans="6:6" ht="15.75" customHeight="1">
      <c r="F450" s="664"/>
    </row>
    <row r="451" spans="6:6" ht="15.75" customHeight="1">
      <c r="F451" s="664"/>
    </row>
    <row r="452" spans="6:6" ht="15.75" customHeight="1">
      <c r="F452" s="664"/>
    </row>
    <row r="453" spans="6:6" ht="15.75" customHeight="1">
      <c r="F453" s="664"/>
    </row>
    <row r="454" spans="6:6" ht="15.75" customHeight="1">
      <c r="F454" s="664"/>
    </row>
    <row r="455" spans="6:6" ht="15.75" customHeight="1">
      <c r="F455" s="664"/>
    </row>
    <row r="456" spans="6:6" ht="15.75" customHeight="1">
      <c r="F456" s="664"/>
    </row>
    <row r="457" spans="6:6" ht="15.75" customHeight="1">
      <c r="F457" s="664"/>
    </row>
    <row r="458" spans="6:6" ht="15.75" customHeight="1">
      <c r="F458" s="664"/>
    </row>
    <row r="459" spans="6:6" ht="15.75" customHeight="1">
      <c r="F459" s="664"/>
    </row>
    <row r="460" spans="6:6" ht="15.75" customHeight="1">
      <c r="F460" s="664"/>
    </row>
    <row r="461" spans="6:6" ht="15.75" customHeight="1">
      <c r="F461" s="664"/>
    </row>
    <row r="462" spans="6:6" ht="15.75" customHeight="1">
      <c r="F462" s="664"/>
    </row>
    <row r="463" spans="6:6" ht="15.75" customHeight="1">
      <c r="F463" s="664"/>
    </row>
    <row r="464" spans="6:6" ht="15.75" customHeight="1">
      <c r="F464" s="664"/>
    </row>
    <row r="465" spans="6:6" ht="15.75" customHeight="1">
      <c r="F465" s="664"/>
    </row>
    <row r="466" spans="6:6" ht="15.75" customHeight="1">
      <c r="F466" s="664"/>
    </row>
    <row r="467" spans="6:6" ht="15.75" customHeight="1">
      <c r="F467" s="664"/>
    </row>
    <row r="468" spans="6:6" ht="15.75" customHeight="1">
      <c r="F468" s="664"/>
    </row>
    <row r="469" spans="6:6" ht="15.75" customHeight="1">
      <c r="F469" s="664"/>
    </row>
    <row r="470" spans="6:6" ht="15.75" customHeight="1">
      <c r="F470" s="664"/>
    </row>
    <row r="471" spans="6:6" ht="15.75" customHeight="1">
      <c r="F471" s="664"/>
    </row>
    <row r="472" spans="6:6" ht="15.75" customHeight="1">
      <c r="F472" s="664"/>
    </row>
    <row r="473" spans="6:6" ht="15.75" customHeight="1">
      <c r="F473" s="664"/>
    </row>
    <row r="474" spans="6:6" ht="15.75" customHeight="1">
      <c r="F474" s="664"/>
    </row>
    <row r="475" spans="6:6" ht="15.75" customHeight="1">
      <c r="F475" s="664"/>
    </row>
    <row r="476" spans="6:6" ht="15.75" customHeight="1">
      <c r="F476" s="664"/>
    </row>
    <row r="477" spans="6:6" ht="15.75" customHeight="1">
      <c r="F477" s="664"/>
    </row>
    <row r="478" spans="6:6" ht="15.75" customHeight="1">
      <c r="F478" s="664"/>
    </row>
    <row r="479" spans="6:6" ht="15.75" customHeight="1">
      <c r="F479" s="664"/>
    </row>
    <row r="480" spans="6:6" ht="15.75" customHeight="1">
      <c r="F480" s="664"/>
    </row>
    <row r="481" spans="6:6" ht="15.75" customHeight="1">
      <c r="F481" s="664"/>
    </row>
    <row r="482" spans="6:6" ht="15.75" customHeight="1">
      <c r="F482" s="664"/>
    </row>
    <row r="483" spans="6:6" ht="15.75" customHeight="1">
      <c r="F483" s="664"/>
    </row>
    <row r="484" spans="6:6" ht="15.75" customHeight="1">
      <c r="F484" s="664"/>
    </row>
    <row r="485" spans="6:6" ht="15.75" customHeight="1">
      <c r="F485" s="664"/>
    </row>
    <row r="486" spans="6:6" ht="15.75" customHeight="1">
      <c r="F486" s="664"/>
    </row>
    <row r="487" spans="6:6" ht="15.75" customHeight="1">
      <c r="F487" s="664"/>
    </row>
    <row r="488" spans="6:6" ht="15.75" customHeight="1">
      <c r="F488" s="664"/>
    </row>
    <row r="489" spans="6:6" ht="15.75" customHeight="1">
      <c r="F489" s="664"/>
    </row>
    <row r="490" spans="6:6" ht="15.75" customHeight="1">
      <c r="F490" s="664"/>
    </row>
    <row r="491" spans="6:6" ht="15.75" customHeight="1">
      <c r="F491" s="664"/>
    </row>
    <row r="492" spans="6:6" ht="15.75" customHeight="1">
      <c r="F492" s="664"/>
    </row>
    <row r="493" spans="6:6" ht="15.75" customHeight="1">
      <c r="F493" s="664"/>
    </row>
    <row r="494" spans="6:6" ht="15.75" customHeight="1">
      <c r="F494" s="664"/>
    </row>
    <row r="495" spans="6:6" ht="15.75" customHeight="1">
      <c r="F495" s="664"/>
    </row>
    <row r="496" spans="6:6" ht="15.75" customHeight="1">
      <c r="F496" s="664"/>
    </row>
    <row r="497" spans="6:6" ht="15.75" customHeight="1">
      <c r="F497" s="664"/>
    </row>
    <row r="498" spans="6:6" ht="15.75" customHeight="1">
      <c r="F498" s="664"/>
    </row>
    <row r="499" spans="6:6" ht="15.75" customHeight="1">
      <c r="F499" s="664"/>
    </row>
    <row r="500" spans="6:6" ht="15.75" customHeight="1">
      <c r="F500" s="664"/>
    </row>
    <row r="501" spans="6:6" ht="15.75" customHeight="1">
      <c r="F501" s="664"/>
    </row>
    <row r="502" spans="6:6" ht="15.75" customHeight="1">
      <c r="F502" s="664"/>
    </row>
    <row r="503" spans="6:6" ht="15.75" customHeight="1">
      <c r="F503" s="664"/>
    </row>
    <row r="504" spans="6:6" ht="15.75" customHeight="1">
      <c r="F504" s="664"/>
    </row>
    <row r="505" spans="6:6" ht="15.75" customHeight="1">
      <c r="F505" s="664"/>
    </row>
    <row r="506" spans="6:6" ht="15.75" customHeight="1">
      <c r="F506" s="664"/>
    </row>
    <row r="507" spans="6:6" ht="15.75" customHeight="1">
      <c r="F507" s="664"/>
    </row>
    <row r="508" spans="6:6" ht="15.75" customHeight="1">
      <c r="F508" s="664"/>
    </row>
    <row r="509" spans="6:6" ht="15.75" customHeight="1">
      <c r="F509" s="664"/>
    </row>
    <row r="510" spans="6:6" ht="15.75" customHeight="1">
      <c r="F510" s="664"/>
    </row>
    <row r="511" spans="6:6" ht="15.75" customHeight="1">
      <c r="F511" s="664"/>
    </row>
    <row r="512" spans="6:6" ht="15.75" customHeight="1">
      <c r="F512" s="664"/>
    </row>
    <row r="513" spans="6:6" ht="15.75" customHeight="1">
      <c r="F513" s="664"/>
    </row>
    <row r="514" spans="6:6" ht="15.75" customHeight="1">
      <c r="F514" s="664"/>
    </row>
    <row r="515" spans="6:6" ht="15.75" customHeight="1">
      <c r="F515" s="664"/>
    </row>
    <row r="516" spans="6:6" ht="15.75" customHeight="1">
      <c r="F516" s="664"/>
    </row>
    <row r="517" spans="6:6" ht="15.75" customHeight="1">
      <c r="F517" s="664"/>
    </row>
    <row r="518" spans="6:6" ht="15.75" customHeight="1">
      <c r="F518" s="664"/>
    </row>
    <row r="519" spans="6:6" ht="15.75" customHeight="1">
      <c r="F519" s="664"/>
    </row>
    <row r="520" spans="6:6" ht="15.75" customHeight="1">
      <c r="F520" s="664"/>
    </row>
    <row r="521" spans="6:6" ht="15.75" customHeight="1">
      <c r="F521" s="664"/>
    </row>
    <row r="522" spans="6:6" ht="15.75" customHeight="1">
      <c r="F522" s="664"/>
    </row>
    <row r="523" spans="6:6" ht="15.75" customHeight="1">
      <c r="F523" s="664"/>
    </row>
    <row r="524" spans="6:6" ht="15.75" customHeight="1">
      <c r="F524" s="664"/>
    </row>
    <row r="525" spans="6:6" ht="15.75" customHeight="1">
      <c r="F525" s="664"/>
    </row>
    <row r="526" spans="6:6" ht="15.75" customHeight="1">
      <c r="F526" s="664"/>
    </row>
    <row r="527" spans="6:6" ht="15.75" customHeight="1">
      <c r="F527" s="664"/>
    </row>
    <row r="528" spans="6:6" ht="15.75" customHeight="1">
      <c r="F528" s="664"/>
    </row>
    <row r="529" spans="6:6" ht="15.75" customHeight="1">
      <c r="F529" s="664"/>
    </row>
    <row r="530" spans="6:6" ht="15.75" customHeight="1">
      <c r="F530" s="664"/>
    </row>
    <row r="531" spans="6:6" ht="15.75" customHeight="1">
      <c r="F531" s="664"/>
    </row>
    <row r="532" spans="6:6" ht="15.75" customHeight="1">
      <c r="F532" s="664"/>
    </row>
    <row r="533" spans="6:6" ht="15.75" customHeight="1">
      <c r="F533" s="664"/>
    </row>
    <row r="534" spans="6:6" ht="15.75" customHeight="1">
      <c r="F534" s="664"/>
    </row>
    <row r="535" spans="6:6" ht="15.75" customHeight="1">
      <c r="F535" s="664"/>
    </row>
    <row r="536" spans="6:6" ht="15.75" customHeight="1">
      <c r="F536" s="664"/>
    </row>
    <row r="537" spans="6:6" ht="15.75" customHeight="1">
      <c r="F537" s="664"/>
    </row>
    <row r="538" spans="6:6" ht="15.75" customHeight="1">
      <c r="F538" s="664"/>
    </row>
    <row r="539" spans="6:6" ht="15.75" customHeight="1">
      <c r="F539" s="664"/>
    </row>
    <row r="540" spans="6:6" ht="15.75" customHeight="1">
      <c r="F540" s="664"/>
    </row>
    <row r="541" spans="6:6" ht="15.75" customHeight="1">
      <c r="F541" s="664"/>
    </row>
    <row r="542" spans="6:6" ht="15.75" customHeight="1">
      <c r="F542" s="664"/>
    </row>
    <row r="543" spans="6:6" ht="15.75" customHeight="1">
      <c r="F543" s="664"/>
    </row>
    <row r="544" spans="6:6" ht="15.75" customHeight="1">
      <c r="F544" s="664"/>
    </row>
    <row r="545" spans="6:6" ht="15.75" customHeight="1">
      <c r="F545" s="664"/>
    </row>
    <row r="546" spans="6:6" ht="15.75" customHeight="1">
      <c r="F546" s="664"/>
    </row>
    <row r="547" spans="6:6" ht="15.75" customHeight="1">
      <c r="F547" s="664"/>
    </row>
    <row r="548" spans="6:6" ht="15.75" customHeight="1">
      <c r="F548" s="664"/>
    </row>
    <row r="549" spans="6:6" ht="15.75" customHeight="1">
      <c r="F549" s="664"/>
    </row>
    <row r="550" spans="6:6" ht="15.75" customHeight="1">
      <c r="F550" s="664"/>
    </row>
    <row r="551" spans="6:6" ht="15.75" customHeight="1">
      <c r="F551" s="664"/>
    </row>
    <row r="552" spans="6:6" ht="15.75" customHeight="1">
      <c r="F552" s="664"/>
    </row>
    <row r="553" spans="6:6" ht="15.75" customHeight="1">
      <c r="F553" s="664"/>
    </row>
    <row r="554" spans="6:6" ht="15.75" customHeight="1">
      <c r="F554" s="664"/>
    </row>
    <row r="555" spans="6:6" ht="15.75" customHeight="1">
      <c r="F555" s="664"/>
    </row>
    <row r="556" spans="6:6" ht="15.75" customHeight="1">
      <c r="F556" s="664"/>
    </row>
    <row r="557" spans="6:6" ht="15.75" customHeight="1">
      <c r="F557" s="664"/>
    </row>
    <row r="558" spans="6:6" ht="15.75" customHeight="1">
      <c r="F558" s="664"/>
    </row>
    <row r="559" spans="6:6" ht="15.75" customHeight="1">
      <c r="F559" s="664"/>
    </row>
    <row r="560" spans="6:6" ht="15.75" customHeight="1">
      <c r="F560" s="664"/>
    </row>
    <row r="561" spans="6:6" ht="15.75" customHeight="1">
      <c r="F561" s="664"/>
    </row>
    <row r="562" spans="6:6" ht="15.75" customHeight="1">
      <c r="F562" s="664"/>
    </row>
    <row r="563" spans="6:6" ht="15.75" customHeight="1">
      <c r="F563" s="664"/>
    </row>
    <row r="564" spans="6:6" ht="15.75" customHeight="1">
      <c r="F564" s="664"/>
    </row>
    <row r="565" spans="6:6" ht="15.75" customHeight="1">
      <c r="F565" s="664"/>
    </row>
    <row r="566" spans="6:6" ht="15.75" customHeight="1">
      <c r="F566" s="664"/>
    </row>
    <row r="567" spans="6:6" ht="15.75" customHeight="1">
      <c r="F567" s="664"/>
    </row>
    <row r="568" spans="6:6" ht="15.75" customHeight="1">
      <c r="F568" s="664"/>
    </row>
    <row r="569" spans="6:6" ht="15.75" customHeight="1">
      <c r="F569" s="664"/>
    </row>
    <row r="570" spans="6:6" ht="15.75" customHeight="1">
      <c r="F570" s="664"/>
    </row>
    <row r="571" spans="6:6" ht="15.75" customHeight="1">
      <c r="F571" s="664"/>
    </row>
    <row r="572" spans="6:6" ht="15.75" customHeight="1">
      <c r="F572" s="664"/>
    </row>
    <row r="573" spans="6:6" ht="15.75" customHeight="1">
      <c r="F573" s="664"/>
    </row>
    <row r="574" spans="6:6" ht="15.75" customHeight="1">
      <c r="F574" s="664"/>
    </row>
    <row r="575" spans="6:6" ht="15.75" customHeight="1">
      <c r="F575" s="664"/>
    </row>
    <row r="576" spans="6:6" ht="15.75" customHeight="1">
      <c r="F576" s="664"/>
    </row>
    <row r="577" spans="6:6" ht="15.75" customHeight="1">
      <c r="F577" s="664"/>
    </row>
    <row r="578" spans="6:6" ht="15.75" customHeight="1">
      <c r="F578" s="664"/>
    </row>
    <row r="579" spans="6:6" ht="15.75" customHeight="1">
      <c r="F579" s="664"/>
    </row>
    <row r="580" spans="6:6" ht="15.75" customHeight="1">
      <c r="F580" s="664"/>
    </row>
    <row r="581" spans="6:6" ht="15.75" customHeight="1">
      <c r="F581" s="664"/>
    </row>
    <row r="582" spans="6:6" ht="15.75" customHeight="1">
      <c r="F582" s="664"/>
    </row>
    <row r="583" spans="6:6" ht="15.75" customHeight="1">
      <c r="F583" s="664"/>
    </row>
    <row r="584" spans="6:6" ht="15.75" customHeight="1">
      <c r="F584" s="664"/>
    </row>
    <row r="585" spans="6:6" ht="15.75" customHeight="1">
      <c r="F585" s="664"/>
    </row>
    <row r="586" spans="6:6" ht="15.75" customHeight="1">
      <c r="F586" s="664"/>
    </row>
    <row r="587" spans="6:6" ht="15.75" customHeight="1">
      <c r="F587" s="664"/>
    </row>
    <row r="588" spans="6:6" ht="15.75" customHeight="1">
      <c r="F588" s="664"/>
    </row>
    <row r="589" spans="6:6" ht="15.75" customHeight="1">
      <c r="F589" s="664"/>
    </row>
    <row r="590" spans="6:6" ht="15.75" customHeight="1">
      <c r="F590" s="664"/>
    </row>
    <row r="591" spans="6:6" ht="15.75" customHeight="1">
      <c r="F591" s="664"/>
    </row>
    <row r="592" spans="6:6" ht="15.75" customHeight="1">
      <c r="F592" s="664"/>
    </row>
    <row r="593" spans="6:6" ht="15.75" customHeight="1">
      <c r="F593" s="664"/>
    </row>
    <row r="594" spans="6:6" ht="15.75" customHeight="1">
      <c r="F594" s="664"/>
    </row>
    <row r="595" spans="6:6" ht="15.75" customHeight="1">
      <c r="F595" s="664"/>
    </row>
    <row r="596" spans="6:6" ht="15.75" customHeight="1">
      <c r="F596" s="664"/>
    </row>
    <row r="597" spans="6:6" ht="15.75" customHeight="1">
      <c r="F597" s="664"/>
    </row>
    <row r="598" spans="6:6" ht="15.75" customHeight="1">
      <c r="F598" s="664"/>
    </row>
    <row r="599" spans="6:6" ht="15.75" customHeight="1">
      <c r="F599" s="664"/>
    </row>
    <row r="600" spans="6:6" ht="15.75" customHeight="1">
      <c r="F600" s="664"/>
    </row>
    <row r="601" spans="6:6" ht="15.75" customHeight="1">
      <c r="F601" s="664"/>
    </row>
    <row r="602" spans="6:6" ht="15.75" customHeight="1">
      <c r="F602" s="664"/>
    </row>
    <row r="603" spans="6:6" ht="15.75" customHeight="1">
      <c r="F603" s="664"/>
    </row>
    <row r="604" spans="6:6" ht="15.75" customHeight="1">
      <c r="F604" s="664"/>
    </row>
    <row r="605" spans="6:6" ht="15.75" customHeight="1">
      <c r="F605" s="664"/>
    </row>
    <row r="606" spans="6:6" ht="15.75" customHeight="1">
      <c r="F606" s="664"/>
    </row>
    <row r="607" spans="6:6" ht="15.75" customHeight="1">
      <c r="F607" s="664"/>
    </row>
    <row r="608" spans="6:6" ht="15.75" customHeight="1">
      <c r="F608" s="664"/>
    </row>
    <row r="609" spans="6:6" ht="15.75" customHeight="1">
      <c r="F609" s="664"/>
    </row>
    <row r="610" spans="6:6" ht="15.75" customHeight="1">
      <c r="F610" s="664"/>
    </row>
    <row r="611" spans="6:6" ht="15.75" customHeight="1">
      <c r="F611" s="664"/>
    </row>
    <row r="612" spans="6:6" ht="15.75" customHeight="1">
      <c r="F612" s="664"/>
    </row>
    <row r="613" spans="6:6" ht="15.75" customHeight="1">
      <c r="F613" s="664"/>
    </row>
    <row r="614" spans="6:6" ht="15.75" customHeight="1">
      <c r="F614" s="664"/>
    </row>
    <row r="615" spans="6:6" ht="15.75" customHeight="1">
      <c r="F615" s="664"/>
    </row>
    <row r="616" spans="6:6" ht="15.75" customHeight="1">
      <c r="F616" s="664"/>
    </row>
    <row r="617" spans="6:6" ht="15.75" customHeight="1">
      <c r="F617" s="664"/>
    </row>
    <row r="618" spans="6:6" ht="15.75" customHeight="1">
      <c r="F618" s="664"/>
    </row>
    <row r="619" spans="6:6" ht="15.75" customHeight="1">
      <c r="F619" s="664"/>
    </row>
    <row r="620" spans="6:6" ht="15.75" customHeight="1">
      <c r="F620" s="664"/>
    </row>
    <row r="621" spans="6:6" ht="15.75" customHeight="1">
      <c r="F621" s="664"/>
    </row>
    <row r="622" spans="6:6" ht="15.75" customHeight="1">
      <c r="F622" s="664"/>
    </row>
    <row r="623" spans="6:6" ht="15.75" customHeight="1">
      <c r="F623" s="664"/>
    </row>
    <row r="624" spans="6:6" ht="15.75" customHeight="1">
      <c r="F624" s="664"/>
    </row>
    <row r="625" spans="6:6" ht="15.75" customHeight="1">
      <c r="F625" s="664"/>
    </row>
    <row r="626" spans="6:6" ht="15.75" customHeight="1">
      <c r="F626" s="664"/>
    </row>
    <row r="627" spans="6:6" ht="15.75" customHeight="1">
      <c r="F627" s="664"/>
    </row>
    <row r="628" spans="6:6" ht="15.75" customHeight="1">
      <c r="F628" s="664"/>
    </row>
    <row r="629" spans="6:6" ht="15.75" customHeight="1">
      <c r="F629" s="664"/>
    </row>
    <row r="630" spans="6:6" ht="15.75" customHeight="1">
      <c r="F630" s="664"/>
    </row>
    <row r="631" spans="6:6" ht="15.75" customHeight="1">
      <c r="F631" s="664"/>
    </row>
    <row r="632" spans="6:6" ht="15.75" customHeight="1">
      <c r="F632" s="664"/>
    </row>
    <row r="633" spans="6:6" ht="15.75" customHeight="1">
      <c r="F633" s="664"/>
    </row>
    <row r="634" spans="6:6" ht="15.75" customHeight="1">
      <c r="F634" s="664"/>
    </row>
    <row r="635" spans="6:6" ht="15.75" customHeight="1">
      <c r="F635" s="664"/>
    </row>
    <row r="636" spans="6:6" ht="15.75" customHeight="1">
      <c r="F636" s="664"/>
    </row>
    <row r="637" spans="6:6" ht="15.75" customHeight="1">
      <c r="F637" s="664"/>
    </row>
    <row r="638" spans="6:6" ht="15.75" customHeight="1">
      <c r="F638" s="664"/>
    </row>
    <row r="639" spans="6:6" ht="15.75" customHeight="1">
      <c r="F639" s="664"/>
    </row>
    <row r="640" spans="6:6" ht="15.75" customHeight="1">
      <c r="F640" s="664"/>
    </row>
    <row r="641" spans="6:6" ht="15.75" customHeight="1">
      <c r="F641" s="664"/>
    </row>
    <row r="642" spans="6:6" ht="15.75" customHeight="1">
      <c r="F642" s="664"/>
    </row>
    <row r="643" spans="6:6" ht="15.75" customHeight="1">
      <c r="F643" s="664"/>
    </row>
    <row r="644" spans="6:6" ht="15.75" customHeight="1">
      <c r="F644" s="664"/>
    </row>
    <row r="645" spans="6:6" ht="15.75" customHeight="1">
      <c r="F645" s="664"/>
    </row>
    <row r="646" spans="6:6" ht="15.75" customHeight="1">
      <c r="F646" s="664"/>
    </row>
    <row r="647" spans="6:6" ht="15.75" customHeight="1">
      <c r="F647" s="664"/>
    </row>
    <row r="648" spans="6:6" ht="15.75" customHeight="1">
      <c r="F648" s="664"/>
    </row>
    <row r="649" spans="6:6" ht="15.75" customHeight="1">
      <c r="F649" s="664"/>
    </row>
    <row r="650" spans="6:6" ht="15.75" customHeight="1">
      <c r="F650" s="664"/>
    </row>
    <row r="651" spans="6:6" ht="15.75" customHeight="1">
      <c r="F651" s="664"/>
    </row>
    <row r="652" spans="6:6" ht="15.75" customHeight="1">
      <c r="F652" s="664"/>
    </row>
    <row r="653" spans="6:6" ht="15.75" customHeight="1">
      <c r="F653" s="664"/>
    </row>
    <row r="654" spans="6:6" ht="15.75" customHeight="1">
      <c r="F654" s="664"/>
    </row>
    <row r="655" spans="6:6" ht="15.75" customHeight="1">
      <c r="F655" s="664"/>
    </row>
    <row r="656" spans="6:6" ht="15.75" customHeight="1">
      <c r="F656" s="664"/>
    </row>
    <row r="657" spans="6:6" ht="15.75" customHeight="1">
      <c r="F657" s="664"/>
    </row>
    <row r="658" spans="6:6" ht="15.75" customHeight="1">
      <c r="F658" s="664"/>
    </row>
    <row r="659" spans="6:6" ht="15.75" customHeight="1">
      <c r="F659" s="664"/>
    </row>
    <row r="660" spans="6:6" ht="15.75" customHeight="1">
      <c r="F660" s="664"/>
    </row>
    <row r="661" spans="6:6" ht="15.75" customHeight="1">
      <c r="F661" s="664"/>
    </row>
    <row r="662" spans="6:6" ht="15.75" customHeight="1">
      <c r="F662" s="664"/>
    </row>
    <row r="663" spans="6:6" ht="15.75" customHeight="1">
      <c r="F663" s="664"/>
    </row>
    <row r="664" spans="6:6" ht="15.75" customHeight="1">
      <c r="F664" s="664"/>
    </row>
    <row r="665" spans="6:6" ht="15.75" customHeight="1">
      <c r="F665" s="664"/>
    </row>
    <row r="666" spans="6:6" ht="15.75" customHeight="1">
      <c r="F666" s="664"/>
    </row>
    <row r="667" spans="6:6" ht="15.75" customHeight="1">
      <c r="F667" s="664"/>
    </row>
    <row r="668" spans="6:6" ht="15.75" customHeight="1">
      <c r="F668" s="664"/>
    </row>
    <row r="669" spans="6:6" ht="15.75" customHeight="1">
      <c r="F669" s="664"/>
    </row>
    <row r="670" spans="6:6" ht="15.75" customHeight="1">
      <c r="F670" s="664"/>
    </row>
    <row r="671" spans="6:6" ht="15.75" customHeight="1">
      <c r="F671" s="664"/>
    </row>
    <row r="672" spans="6:6" ht="15.75" customHeight="1">
      <c r="F672" s="664"/>
    </row>
    <row r="673" spans="6:6" ht="15.75" customHeight="1">
      <c r="F673" s="664"/>
    </row>
    <row r="674" spans="6:6" ht="15.75" customHeight="1">
      <c r="F674" s="664"/>
    </row>
    <row r="675" spans="6:6" ht="15.75" customHeight="1">
      <c r="F675" s="664"/>
    </row>
    <row r="676" spans="6:6" ht="15.75" customHeight="1">
      <c r="F676" s="664"/>
    </row>
    <row r="677" spans="6:6" ht="15.75" customHeight="1">
      <c r="F677" s="664"/>
    </row>
    <row r="678" spans="6:6" ht="15.75" customHeight="1">
      <c r="F678" s="664"/>
    </row>
    <row r="679" spans="6:6" ht="15.75" customHeight="1">
      <c r="F679" s="664"/>
    </row>
    <row r="680" spans="6:6" ht="15.75" customHeight="1">
      <c r="F680" s="664"/>
    </row>
    <row r="681" spans="6:6" ht="15.75" customHeight="1">
      <c r="F681" s="664"/>
    </row>
    <row r="682" spans="6:6" ht="15.75" customHeight="1">
      <c r="F682" s="664"/>
    </row>
    <row r="683" spans="6:6" ht="15.75" customHeight="1">
      <c r="F683" s="664"/>
    </row>
    <row r="684" spans="6:6" ht="15.75" customHeight="1">
      <c r="F684" s="664"/>
    </row>
    <row r="685" spans="6:6" ht="15.75" customHeight="1">
      <c r="F685" s="664"/>
    </row>
    <row r="686" spans="6:6" ht="15.75" customHeight="1">
      <c r="F686" s="664"/>
    </row>
    <row r="687" spans="6:6" ht="15.75" customHeight="1">
      <c r="F687" s="664"/>
    </row>
    <row r="688" spans="6:6" ht="15.75" customHeight="1">
      <c r="F688" s="664"/>
    </row>
    <row r="689" spans="6:6" ht="15.75" customHeight="1">
      <c r="F689" s="664"/>
    </row>
    <row r="690" spans="6:6" ht="15.75" customHeight="1">
      <c r="F690" s="664"/>
    </row>
    <row r="691" spans="6:6" ht="15.75" customHeight="1">
      <c r="F691" s="664"/>
    </row>
    <row r="692" spans="6:6" ht="15.75" customHeight="1">
      <c r="F692" s="664"/>
    </row>
    <row r="693" spans="6:6" ht="15.75" customHeight="1">
      <c r="F693" s="664"/>
    </row>
    <row r="694" spans="6:6" ht="15.75" customHeight="1">
      <c r="F694" s="664"/>
    </row>
    <row r="695" spans="6:6" ht="15.75" customHeight="1">
      <c r="F695" s="664"/>
    </row>
    <row r="696" spans="6:6" ht="15.75" customHeight="1">
      <c r="F696" s="664"/>
    </row>
    <row r="697" spans="6:6" ht="15.75" customHeight="1">
      <c r="F697" s="664"/>
    </row>
    <row r="698" spans="6:6" ht="15.75" customHeight="1">
      <c r="F698" s="664"/>
    </row>
    <row r="699" spans="6:6" ht="15.75" customHeight="1">
      <c r="F699" s="664"/>
    </row>
    <row r="700" spans="6:6" ht="15.75" customHeight="1">
      <c r="F700" s="664"/>
    </row>
    <row r="701" spans="6:6" ht="15.75" customHeight="1">
      <c r="F701" s="664"/>
    </row>
    <row r="702" spans="6:6" ht="15.75" customHeight="1">
      <c r="F702" s="664"/>
    </row>
    <row r="703" spans="6:6" ht="15.75" customHeight="1">
      <c r="F703" s="664"/>
    </row>
    <row r="704" spans="6:6" ht="15.75" customHeight="1">
      <c r="F704" s="664"/>
    </row>
    <row r="705" spans="6:6" ht="15.75" customHeight="1">
      <c r="F705" s="664"/>
    </row>
    <row r="706" spans="6:6" ht="15.75" customHeight="1">
      <c r="F706" s="664"/>
    </row>
    <row r="707" spans="6:6" ht="15.75" customHeight="1">
      <c r="F707" s="664"/>
    </row>
    <row r="708" spans="6:6" ht="15.75" customHeight="1">
      <c r="F708" s="664"/>
    </row>
    <row r="709" spans="6:6" ht="15.75" customHeight="1">
      <c r="F709" s="664"/>
    </row>
    <row r="710" spans="6:6" ht="15.75" customHeight="1">
      <c r="F710" s="664"/>
    </row>
    <row r="711" spans="6:6" ht="15.75" customHeight="1">
      <c r="F711" s="664"/>
    </row>
    <row r="712" spans="6:6" ht="15.75" customHeight="1">
      <c r="F712" s="664"/>
    </row>
    <row r="713" spans="6:6" ht="15.75" customHeight="1">
      <c r="F713" s="664"/>
    </row>
    <row r="714" spans="6:6" ht="15.75" customHeight="1">
      <c r="F714" s="664"/>
    </row>
    <row r="715" spans="6:6" ht="15.75" customHeight="1">
      <c r="F715" s="664"/>
    </row>
    <row r="716" spans="6:6" ht="15.75" customHeight="1">
      <c r="F716" s="664"/>
    </row>
    <row r="717" spans="6:6" ht="15.75" customHeight="1">
      <c r="F717" s="664"/>
    </row>
    <row r="718" spans="6:6" ht="15.75" customHeight="1">
      <c r="F718" s="664"/>
    </row>
    <row r="719" spans="6:6" ht="15.75" customHeight="1">
      <c r="F719" s="664"/>
    </row>
    <row r="720" spans="6:6" ht="15.75" customHeight="1">
      <c r="F720" s="664"/>
    </row>
    <row r="721" spans="6:6" ht="15.75" customHeight="1">
      <c r="F721" s="664"/>
    </row>
    <row r="722" spans="6:6" ht="15.75" customHeight="1">
      <c r="F722" s="664"/>
    </row>
    <row r="723" spans="6:6" ht="15.75" customHeight="1">
      <c r="F723" s="664"/>
    </row>
    <row r="724" spans="6:6" ht="15.75" customHeight="1">
      <c r="F724" s="664"/>
    </row>
    <row r="725" spans="6:6" ht="15.75" customHeight="1">
      <c r="F725" s="664"/>
    </row>
    <row r="726" spans="6:6" ht="15.75" customHeight="1">
      <c r="F726" s="664"/>
    </row>
    <row r="727" spans="6:6" ht="15.75" customHeight="1">
      <c r="F727" s="664"/>
    </row>
    <row r="728" spans="6:6" ht="15.75" customHeight="1">
      <c r="F728" s="664"/>
    </row>
    <row r="729" spans="6:6" ht="15.75" customHeight="1">
      <c r="F729" s="664"/>
    </row>
    <row r="730" spans="6:6" ht="15.75" customHeight="1">
      <c r="F730" s="664"/>
    </row>
    <row r="731" spans="6:6" ht="15.75" customHeight="1">
      <c r="F731" s="664"/>
    </row>
    <row r="732" spans="6:6" ht="15.75" customHeight="1">
      <c r="F732" s="664"/>
    </row>
    <row r="733" spans="6:6" ht="15.75" customHeight="1">
      <c r="F733" s="664"/>
    </row>
    <row r="734" spans="6:6" ht="15.75" customHeight="1">
      <c r="F734" s="664"/>
    </row>
    <row r="735" spans="6:6" ht="15.75" customHeight="1">
      <c r="F735" s="664"/>
    </row>
    <row r="736" spans="6:6" ht="15.75" customHeight="1">
      <c r="F736" s="664"/>
    </row>
    <row r="737" spans="6:6" ht="15.75" customHeight="1">
      <c r="F737" s="664"/>
    </row>
    <row r="738" spans="6:6" ht="15.75" customHeight="1">
      <c r="F738" s="664"/>
    </row>
    <row r="739" spans="6:6" ht="15.75" customHeight="1">
      <c r="F739" s="664"/>
    </row>
    <row r="740" spans="6:6" ht="15.75" customHeight="1">
      <c r="F740" s="664"/>
    </row>
    <row r="741" spans="6:6" ht="15.75" customHeight="1">
      <c r="F741" s="664"/>
    </row>
    <row r="742" spans="6:6" ht="15.75" customHeight="1">
      <c r="F742" s="664"/>
    </row>
    <row r="743" spans="6:6" ht="15.75" customHeight="1">
      <c r="F743" s="664"/>
    </row>
    <row r="744" spans="6:6" ht="15.75" customHeight="1">
      <c r="F744" s="664"/>
    </row>
    <row r="745" spans="6:6" ht="15.75" customHeight="1">
      <c r="F745" s="664"/>
    </row>
    <row r="746" spans="6:6" ht="15.75" customHeight="1">
      <c r="F746" s="664"/>
    </row>
    <row r="747" spans="6:6" ht="15.75" customHeight="1">
      <c r="F747" s="664"/>
    </row>
    <row r="748" spans="6:6" ht="15.75" customHeight="1">
      <c r="F748" s="664"/>
    </row>
    <row r="749" spans="6:6" ht="15.75" customHeight="1">
      <c r="F749" s="664"/>
    </row>
    <row r="750" spans="6:6" ht="15.75" customHeight="1">
      <c r="F750" s="664"/>
    </row>
    <row r="751" spans="6:6" ht="15.75" customHeight="1">
      <c r="F751" s="664"/>
    </row>
    <row r="752" spans="6:6" ht="15.75" customHeight="1">
      <c r="F752" s="664"/>
    </row>
    <row r="753" spans="6:6" ht="15.75" customHeight="1">
      <c r="F753" s="664"/>
    </row>
    <row r="754" spans="6:6" ht="15.75" customHeight="1">
      <c r="F754" s="664"/>
    </row>
    <row r="755" spans="6:6" ht="15.75" customHeight="1">
      <c r="F755" s="664"/>
    </row>
    <row r="756" spans="6:6" ht="15.75" customHeight="1">
      <c r="F756" s="664"/>
    </row>
    <row r="757" spans="6:6" ht="15.75" customHeight="1">
      <c r="F757" s="664"/>
    </row>
    <row r="758" spans="6:6" ht="15.75" customHeight="1">
      <c r="F758" s="664"/>
    </row>
    <row r="759" spans="6:6" ht="15.75" customHeight="1">
      <c r="F759" s="664"/>
    </row>
    <row r="760" spans="6:6" ht="15.75" customHeight="1">
      <c r="F760" s="664"/>
    </row>
    <row r="761" spans="6:6" ht="15.75" customHeight="1">
      <c r="F761" s="664"/>
    </row>
    <row r="762" spans="6:6" ht="15.75" customHeight="1">
      <c r="F762" s="664"/>
    </row>
    <row r="763" spans="6:6" ht="15.75" customHeight="1">
      <c r="F763" s="664"/>
    </row>
    <row r="764" spans="6:6" ht="15.75" customHeight="1">
      <c r="F764" s="664"/>
    </row>
    <row r="765" spans="6:6" ht="15.75" customHeight="1">
      <c r="F765" s="664"/>
    </row>
    <row r="766" spans="6:6" ht="15.75" customHeight="1">
      <c r="F766" s="664"/>
    </row>
    <row r="767" spans="6:6" ht="15.75" customHeight="1">
      <c r="F767" s="664"/>
    </row>
    <row r="768" spans="6:6" ht="15.75" customHeight="1">
      <c r="F768" s="664"/>
    </row>
    <row r="769" spans="6:6" ht="15.75" customHeight="1">
      <c r="F769" s="664"/>
    </row>
    <row r="770" spans="6:6" ht="15.75" customHeight="1">
      <c r="F770" s="664"/>
    </row>
    <row r="771" spans="6:6" ht="15.75" customHeight="1">
      <c r="F771" s="664"/>
    </row>
    <row r="772" spans="6:6" ht="15.75" customHeight="1">
      <c r="F772" s="664"/>
    </row>
    <row r="773" spans="6:6" ht="15.75" customHeight="1">
      <c r="F773" s="664"/>
    </row>
    <row r="774" spans="6:6" ht="15.75" customHeight="1">
      <c r="F774" s="664"/>
    </row>
    <row r="775" spans="6:6" ht="15.75" customHeight="1">
      <c r="F775" s="664"/>
    </row>
    <row r="776" spans="6:6" ht="15.75" customHeight="1">
      <c r="F776" s="664"/>
    </row>
    <row r="777" spans="6:6" ht="15.75" customHeight="1">
      <c r="F777" s="664"/>
    </row>
    <row r="778" spans="6:6" ht="15.75" customHeight="1">
      <c r="F778" s="664"/>
    </row>
    <row r="779" spans="6:6" ht="15.75" customHeight="1">
      <c r="F779" s="664"/>
    </row>
    <row r="780" spans="6:6" ht="15.75" customHeight="1">
      <c r="F780" s="664"/>
    </row>
    <row r="781" spans="6:6" ht="15.75" customHeight="1">
      <c r="F781" s="664"/>
    </row>
    <row r="782" spans="6:6" ht="15.75" customHeight="1">
      <c r="F782" s="664"/>
    </row>
    <row r="783" spans="6:6" ht="15.75" customHeight="1">
      <c r="F783" s="664"/>
    </row>
    <row r="784" spans="6:6" ht="15.75" customHeight="1">
      <c r="F784" s="664"/>
    </row>
    <row r="785" spans="6:6" ht="15.75" customHeight="1">
      <c r="F785" s="664"/>
    </row>
    <row r="786" spans="6:6" ht="15.75" customHeight="1">
      <c r="F786" s="664"/>
    </row>
    <row r="787" spans="6:6" ht="15.75" customHeight="1">
      <c r="F787" s="664"/>
    </row>
    <row r="788" spans="6:6" ht="15.75" customHeight="1">
      <c r="F788" s="664"/>
    </row>
    <row r="789" spans="6:6" ht="15.75" customHeight="1">
      <c r="F789" s="664"/>
    </row>
    <row r="790" spans="6:6" ht="15.75" customHeight="1">
      <c r="F790" s="664"/>
    </row>
    <row r="791" spans="6:6" ht="15.75" customHeight="1">
      <c r="F791" s="664"/>
    </row>
    <row r="792" spans="6:6" ht="15.75" customHeight="1">
      <c r="F792" s="664"/>
    </row>
    <row r="793" spans="6:6" ht="15.75" customHeight="1">
      <c r="F793" s="664"/>
    </row>
    <row r="794" spans="6:6" ht="15.75" customHeight="1">
      <c r="F794" s="664"/>
    </row>
    <row r="795" spans="6:6" ht="15.75" customHeight="1">
      <c r="F795" s="664"/>
    </row>
    <row r="796" spans="6:6" ht="15.75" customHeight="1">
      <c r="F796" s="664"/>
    </row>
    <row r="797" spans="6:6" ht="15.75" customHeight="1">
      <c r="F797" s="664"/>
    </row>
    <row r="798" spans="6:6" ht="15.75" customHeight="1">
      <c r="F798" s="664"/>
    </row>
    <row r="799" spans="6:6" ht="15.75" customHeight="1">
      <c r="F799" s="664"/>
    </row>
    <row r="800" spans="6:6" ht="15.75" customHeight="1">
      <c r="F800" s="664"/>
    </row>
    <row r="801" spans="6:6" ht="15.75" customHeight="1">
      <c r="F801" s="664"/>
    </row>
    <row r="802" spans="6:6" ht="15.75" customHeight="1">
      <c r="F802" s="664"/>
    </row>
    <row r="803" spans="6:6" ht="15.75" customHeight="1">
      <c r="F803" s="664"/>
    </row>
    <row r="804" spans="6:6" ht="15.75" customHeight="1">
      <c r="F804" s="664"/>
    </row>
    <row r="805" spans="6:6" ht="15.75" customHeight="1">
      <c r="F805" s="664"/>
    </row>
    <row r="806" spans="6:6" ht="15.75" customHeight="1">
      <c r="F806" s="664"/>
    </row>
    <row r="807" spans="6:6" ht="15.75" customHeight="1">
      <c r="F807" s="664"/>
    </row>
    <row r="808" spans="6:6" ht="15.75" customHeight="1">
      <c r="F808" s="664"/>
    </row>
    <row r="809" spans="6:6" ht="15.75" customHeight="1">
      <c r="F809" s="664"/>
    </row>
    <row r="810" spans="6:6" ht="15.75" customHeight="1">
      <c r="F810" s="664"/>
    </row>
    <row r="811" spans="6:6" ht="15.75" customHeight="1">
      <c r="F811" s="664"/>
    </row>
    <row r="812" spans="6:6" ht="15.75" customHeight="1">
      <c r="F812" s="664"/>
    </row>
    <row r="813" spans="6:6" ht="15.75" customHeight="1">
      <c r="F813" s="664"/>
    </row>
    <row r="814" spans="6:6" ht="15.75" customHeight="1">
      <c r="F814" s="664"/>
    </row>
    <row r="815" spans="6:6" ht="15.75" customHeight="1">
      <c r="F815" s="664"/>
    </row>
    <row r="816" spans="6:6" ht="15.75" customHeight="1">
      <c r="F816" s="664"/>
    </row>
    <row r="817" spans="6:6" ht="15.75" customHeight="1">
      <c r="F817" s="664"/>
    </row>
    <row r="818" spans="6:6" ht="15.75" customHeight="1">
      <c r="F818" s="664"/>
    </row>
    <row r="819" spans="6:6" ht="15.75" customHeight="1">
      <c r="F819" s="664"/>
    </row>
    <row r="820" spans="6:6" ht="15.75" customHeight="1">
      <c r="F820" s="664"/>
    </row>
    <row r="821" spans="6:6" ht="15.75" customHeight="1">
      <c r="F821" s="664"/>
    </row>
    <row r="822" spans="6:6" ht="15.75" customHeight="1">
      <c r="F822" s="664"/>
    </row>
    <row r="823" spans="6:6" ht="15.75" customHeight="1">
      <c r="F823" s="664"/>
    </row>
    <row r="824" spans="6:6" ht="15.75" customHeight="1">
      <c r="F824" s="664"/>
    </row>
    <row r="825" spans="6:6" ht="15.75" customHeight="1">
      <c r="F825" s="664"/>
    </row>
    <row r="826" spans="6:6" ht="15.75" customHeight="1">
      <c r="F826" s="664"/>
    </row>
    <row r="827" spans="6:6" ht="15.75" customHeight="1">
      <c r="F827" s="664"/>
    </row>
    <row r="828" spans="6:6" ht="15.75" customHeight="1">
      <c r="F828" s="664"/>
    </row>
    <row r="829" spans="6:6" ht="15.75" customHeight="1">
      <c r="F829" s="664"/>
    </row>
    <row r="830" spans="6:6" ht="15.75" customHeight="1">
      <c r="F830" s="664"/>
    </row>
    <row r="831" spans="6:6" ht="15.75" customHeight="1">
      <c r="F831" s="664"/>
    </row>
    <row r="832" spans="6:6" ht="15.75" customHeight="1">
      <c r="F832" s="664"/>
    </row>
    <row r="833" spans="6:6" ht="15.75" customHeight="1">
      <c r="F833" s="664"/>
    </row>
    <row r="834" spans="6:6" ht="15.75" customHeight="1">
      <c r="F834" s="664"/>
    </row>
    <row r="835" spans="6:6" ht="15.75" customHeight="1">
      <c r="F835" s="664"/>
    </row>
    <row r="836" spans="6:6" ht="15.75" customHeight="1">
      <c r="F836" s="664"/>
    </row>
    <row r="837" spans="6:6" ht="15.75" customHeight="1">
      <c r="F837" s="664"/>
    </row>
    <row r="838" spans="6:6" ht="15.75" customHeight="1">
      <c r="F838" s="664"/>
    </row>
    <row r="839" spans="6:6" ht="15.75" customHeight="1">
      <c r="F839" s="664"/>
    </row>
    <row r="840" spans="6:6" ht="15.75" customHeight="1">
      <c r="F840" s="664"/>
    </row>
    <row r="841" spans="6:6" ht="15.75" customHeight="1">
      <c r="F841" s="664"/>
    </row>
    <row r="842" spans="6:6" ht="15.75" customHeight="1">
      <c r="F842" s="664"/>
    </row>
    <row r="843" spans="6:6" ht="15.75" customHeight="1">
      <c r="F843" s="664"/>
    </row>
    <row r="844" spans="6:6" ht="15.75" customHeight="1">
      <c r="F844" s="664"/>
    </row>
    <row r="845" spans="6:6" ht="15.75" customHeight="1">
      <c r="F845" s="664"/>
    </row>
    <row r="846" spans="6:6" ht="15.75" customHeight="1">
      <c r="F846" s="664"/>
    </row>
    <row r="847" spans="6:6" ht="15.75" customHeight="1">
      <c r="F847" s="664"/>
    </row>
    <row r="848" spans="6:6" ht="15.75" customHeight="1">
      <c r="F848" s="664"/>
    </row>
    <row r="849" spans="6:6" ht="15.75" customHeight="1">
      <c r="F849" s="664"/>
    </row>
    <row r="850" spans="6:6" ht="15.75" customHeight="1">
      <c r="F850" s="664"/>
    </row>
    <row r="851" spans="6:6" ht="15.75" customHeight="1">
      <c r="F851" s="664"/>
    </row>
    <row r="852" spans="6:6" ht="15.75" customHeight="1">
      <c r="F852" s="664"/>
    </row>
    <row r="853" spans="6:6" ht="15.75" customHeight="1">
      <c r="F853" s="664"/>
    </row>
    <row r="854" spans="6:6" ht="15.75" customHeight="1">
      <c r="F854" s="664"/>
    </row>
    <row r="855" spans="6:6" ht="15.75" customHeight="1">
      <c r="F855" s="664"/>
    </row>
    <row r="856" spans="6:6" ht="15.75" customHeight="1">
      <c r="F856" s="664"/>
    </row>
    <row r="857" spans="6:6" ht="15.75" customHeight="1">
      <c r="F857" s="664"/>
    </row>
    <row r="858" spans="6:6" ht="15.75" customHeight="1">
      <c r="F858" s="664"/>
    </row>
    <row r="859" spans="6:6" ht="15.75" customHeight="1">
      <c r="F859" s="664"/>
    </row>
    <row r="860" spans="6:6" ht="15.75" customHeight="1">
      <c r="F860" s="664"/>
    </row>
    <row r="861" spans="6:6" ht="15.75" customHeight="1">
      <c r="F861" s="664"/>
    </row>
    <row r="862" spans="6:6" ht="15.75" customHeight="1">
      <c r="F862" s="664"/>
    </row>
    <row r="863" spans="6:6" ht="15.75" customHeight="1">
      <c r="F863" s="664"/>
    </row>
    <row r="864" spans="6:6" ht="15.75" customHeight="1">
      <c r="F864" s="664"/>
    </row>
    <row r="865" spans="6:6" ht="15.75" customHeight="1">
      <c r="F865" s="664"/>
    </row>
    <row r="866" spans="6:6" ht="15.75" customHeight="1">
      <c r="F866" s="664"/>
    </row>
    <row r="867" spans="6:6" ht="15.75" customHeight="1">
      <c r="F867" s="664"/>
    </row>
    <row r="868" spans="6:6" ht="15.75" customHeight="1">
      <c r="F868" s="664"/>
    </row>
    <row r="869" spans="6:6" ht="15.75" customHeight="1">
      <c r="F869" s="664"/>
    </row>
    <row r="870" spans="6:6" ht="15.75" customHeight="1">
      <c r="F870" s="664"/>
    </row>
    <row r="871" spans="6:6" ht="15.75" customHeight="1">
      <c r="F871" s="664"/>
    </row>
    <row r="872" spans="6:6" ht="15.75" customHeight="1">
      <c r="F872" s="664"/>
    </row>
    <row r="873" spans="6:6" ht="15.75" customHeight="1">
      <c r="F873" s="664"/>
    </row>
    <row r="874" spans="6:6" ht="15.75" customHeight="1">
      <c r="F874" s="664"/>
    </row>
    <row r="875" spans="6:6" ht="15.75" customHeight="1">
      <c r="F875" s="664"/>
    </row>
    <row r="876" spans="6:6" ht="15.75" customHeight="1">
      <c r="F876" s="664"/>
    </row>
    <row r="877" spans="6:6" ht="15.75" customHeight="1">
      <c r="F877" s="664"/>
    </row>
    <row r="878" spans="6:6" ht="15.75" customHeight="1">
      <c r="F878" s="664"/>
    </row>
    <row r="879" spans="6:6" ht="15.75" customHeight="1">
      <c r="F879" s="664"/>
    </row>
    <row r="880" spans="6:6" ht="15.75" customHeight="1">
      <c r="F880" s="664"/>
    </row>
    <row r="881" spans="6:6" ht="15.75" customHeight="1">
      <c r="F881" s="664"/>
    </row>
    <row r="882" spans="6:6" ht="15.75" customHeight="1">
      <c r="F882" s="664"/>
    </row>
    <row r="883" spans="6:6" ht="15.75" customHeight="1">
      <c r="F883" s="664"/>
    </row>
    <row r="884" spans="6:6" ht="15.75" customHeight="1">
      <c r="F884" s="664"/>
    </row>
    <row r="885" spans="6:6" ht="15.75" customHeight="1">
      <c r="F885" s="664"/>
    </row>
    <row r="886" spans="6:6" ht="15.75" customHeight="1">
      <c r="F886" s="664"/>
    </row>
    <row r="887" spans="6:6" ht="15.75" customHeight="1">
      <c r="F887" s="664"/>
    </row>
    <row r="888" spans="6:6" ht="15.75" customHeight="1">
      <c r="F888" s="664"/>
    </row>
    <row r="889" spans="6:6" ht="15.75" customHeight="1">
      <c r="F889" s="664"/>
    </row>
    <row r="890" spans="6:6" ht="15.75" customHeight="1">
      <c r="F890" s="664"/>
    </row>
    <row r="891" spans="6:6" ht="15.75" customHeight="1">
      <c r="F891" s="664"/>
    </row>
    <row r="892" spans="6:6" ht="15.75" customHeight="1">
      <c r="F892" s="664"/>
    </row>
    <row r="893" spans="6:6" ht="15.75" customHeight="1">
      <c r="F893" s="664"/>
    </row>
    <row r="894" spans="6:6" ht="15.75" customHeight="1">
      <c r="F894" s="664"/>
    </row>
    <row r="895" spans="6:6" ht="15.75" customHeight="1">
      <c r="F895" s="664"/>
    </row>
    <row r="896" spans="6:6" ht="15.75" customHeight="1">
      <c r="F896" s="664"/>
    </row>
    <row r="897" spans="6:6" ht="15.75" customHeight="1">
      <c r="F897" s="664"/>
    </row>
    <row r="898" spans="6:6" ht="15.75" customHeight="1">
      <c r="F898" s="664"/>
    </row>
    <row r="899" spans="6:6" ht="15.75" customHeight="1">
      <c r="F899" s="664"/>
    </row>
    <row r="900" spans="6:6" ht="15.75" customHeight="1">
      <c r="F900" s="664"/>
    </row>
    <row r="901" spans="6:6" ht="15.75" customHeight="1">
      <c r="F901" s="664"/>
    </row>
    <row r="902" spans="6:6" ht="15.75" customHeight="1">
      <c r="F902" s="664"/>
    </row>
    <row r="903" spans="6:6" ht="15.75" customHeight="1">
      <c r="F903" s="664"/>
    </row>
    <row r="904" spans="6:6" ht="15.75" customHeight="1">
      <c r="F904" s="664"/>
    </row>
    <row r="905" spans="6:6" ht="15.75" customHeight="1">
      <c r="F905" s="664"/>
    </row>
    <row r="906" spans="6:6" ht="15.75" customHeight="1">
      <c r="F906" s="664"/>
    </row>
    <row r="907" spans="6:6" ht="15.75" customHeight="1">
      <c r="F907" s="664"/>
    </row>
    <row r="908" spans="6:6" ht="15.75" customHeight="1">
      <c r="F908" s="664"/>
    </row>
    <row r="909" spans="6:6" ht="15.75" customHeight="1">
      <c r="F909" s="664"/>
    </row>
    <row r="910" spans="6:6" ht="15.75" customHeight="1">
      <c r="F910" s="664"/>
    </row>
    <row r="911" spans="6:6" ht="15.75" customHeight="1">
      <c r="F911" s="664"/>
    </row>
    <row r="912" spans="6:6" ht="15.75" customHeight="1">
      <c r="F912" s="664"/>
    </row>
    <row r="913" spans="6:6" ht="15.75" customHeight="1">
      <c r="F913" s="664"/>
    </row>
    <row r="914" spans="6:6" ht="15.75" customHeight="1">
      <c r="F914" s="664"/>
    </row>
    <row r="915" spans="6:6" ht="15.75" customHeight="1">
      <c r="F915" s="664"/>
    </row>
    <row r="916" spans="6:6" ht="15.75" customHeight="1">
      <c r="F916" s="664"/>
    </row>
    <row r="917" spans="6:6" ht="15.75" customHeight="1">
      <c r="F917" s="664"/>
    </row>
    <row r="918" spans="6:6" ht="15.75" customHeight="1">
      <c r="F918" s="664"/>
    </row>
    <row r="919" spans="6:6" ht="15.75" customHeight="1">
      <c r="F919" s="664"/>
    </row>
    <row r="920" spans="6:6" ht="15.75" customHeight="1">
      <c r="F920" s="664"/>
    </row>
    <row r="921" spans="6:6" ht="15.75" customHeight="1">
      <c r="F921" s="664"/>
    </row>
    <row r="922" spans="6:6" ht="15.75" customHeight="1">
      <c r="F922" s="664"/>
    </row>
    <row r="923" spans="6:6" ht="15.75" customHeight="1">
      <c r="F923" s="664"/>
    </row>
    <row r="924" spans="6:6" ht="15.75" customHeight="1">
      <c r="F924" s="664"/>
    </row>
    <row r="925" spans="6:6" ht="15.75" customHeight="1">
      <c r="F925" s="664"/>
    </row>
    <row r="926" spans="6:6" ht="15.75" customHeight="1">
      <c r="F926" s="664"/>
    </row>
    <row r="927" spans="6:6" ht="15.75" customHeight="1">
      <c r="F927" s="664"/>
    </row>
    <row r="928" spans="6:6" ht="15.75" customHeight="1">
      <c r="F928" s="664"/>
    </row>
    <row r="929" spans="6:6" ht="15.75" customHeight="1">
      <c r="F929" s="664"/>
    </row>
    <row r="930" spans="6:6" ht="15.75" customHeight="1">
      <c r="F930" s="664"/>
    </row>
    <row r="931" spans="6:6" ht="15.75" customHeight="1">
      <c r="F931" s="664"/>
    </row>
    <row r="932" spans="6:6" ht="15.75" customHeight="1">
      <c r="F932" s="664"/>
    </row>
    <row r="933" spans="6:6" ht="15.75" customHeight="1">
      <c r="F933" s="664"/>
    </row>
    <row r="934" spans="6:6" ht="15.75" customHeight="1">
      <c r="F934" s="664"/>
    </row>
    <row r="935" spans="6:6" ht="15.75" customHeight="1">
      <c r="F935" s="664"/>
    </row>
    <row r="936" spans="6:6" ht="15.75" customHeight="1">
      <c r="F936" s="664"/>
    </row>
    <row r="937" spans="6:6" ht="15.75" customHeight="1">
      <c r="F937" s="664"/>
    </row>
    <row r="938" spans="6:6" ht="15.75" customHeight="1">
      <c r="F938" s="664"/>
    </row>
    <row r="939" spans="6:6" ht="15.75" customHeight="1">
      <c r="F939" s="664"/>
    </row>
    <row r="940" spans="6:6" ht="15.75" customHeight="1">
      <c r="F940" s="664"/>
    </row>
    <row r="941" spans="6:6" ht="15.75" customHeight="1">
      <c r="F941" s="664"/>
    </row>
    <row r="942" spans="6:6" ht="15.75" customHeight="1">
      <c r="F942" s="664"/>
    </row>
    <row r="943" spans="6:6" ht="15.75" customHeight="1">
      <c r="F943" s="664"/>
    </row>
    <row r="944" spans="6:6" ht="15.75" customHeight="1">
      <c r="F944" s="664"/>
    </row>
    <row r="945" spans="6:6" ht="15.75" customHeight="1">
      <c r="F945" s="664"/>
    </row>
    <row r="946" spans="6:6" ht="15.75" customHeight="1">
      <c r="F946" s="664"/>
    </row>
    <row r="947" spans="6:6" ht="15.75" customHeight="1">
      <c r="F947" s="664"/>
    </row>
    <row r="948" spans="6:6" ht="15.75" customHeight="1">
      <c r="F948" s="664"/>
    </row>
    <row r="949" spans="6:6" ht="15.75" customHeight="1">
      <c r="F949" s="664"/>
    </row>
    <row r="950" spans="6:6" ht="15.75" customHeight="1">
      <c r="F950" s="664"/>
    </row>
    <row r="951" spans="6:6" ht="15.75" customHeight="1">
      <c r="F951" s="664"/>
    </row>
    <row r="952" spans="6:6" ht="15.75" customHeight="1">
      <c r="F952" s="664"/>
    </row>
    <row r="953" spans="6:6" ht="15.75" customHeight="1">
      <c r="F953" s="664"/>
    </row>
    <row r="954" spans="6:6" ht="15.75" customHeight="1">
      <c r="F954" s="664"/>
    </row>
    <row r="955" spans="6:6" ht="15.75" customHeight="1">
      <c r="F955" s="664"/>
    </row>
    <row r="956" spans="6:6" ht="15.75" customHeight="1">
      <c r="F956" s="664"/>
    </row>
    <row r="957" spans="6:6" ht="15.75" customHeight="1">
      <c r="F957" s="664"/>
    </row>
    <row r="958" spans="6:6" ht="15.75" customHeight="1">
      <c r="F958" s="664"/>
    </row>
    <row r="959" spans="6:6" ht="15.75" customHeight="1">
      <c r="F959" s="664"/>
    </row>
    <row r="960" spans="6:6" ht="15.75" customHeight="1">
      <c r="F960" s="664"/>
    </row>
    <row r="961" spans="6:6" ht="15.75" customHeight="1">
      <c r="F961" s="664"/>
    </row>
    <row r="962" spans="6:6" ht="15.75" customHeight="1">
      <c r="F962" s="664"/>
    </row>
    <row r="963" spans="6:6" ht="15.75" customHeight="1">
      <c r="F963" s="664"/>
    </row>
    <row r="964" spans="6:6" ht="15.75" customHeight="1">
      <c r="F964" s="664"/>
    </row>
    <row r="965" spans="6:6" ht="15.75" customHeight="1">
      <c r="F965" s="664"/>
    </row>
    <row r="966" spans="6:6" ht="15.75" customHeight="1">
      <c r="F966" s="664"/>
    </row>
    <row r="967" spans="6:6" ht="15.75" customHeight="1">
      <c r="F967" s="664"/>
    </row>
    <row r="968" spans="6:6" ht="15.75" customHeight="1">
      <c r="F968" s="664"/>
    </row>
    <row r="969" spans="6:6" ht="15.75" customHeight="1">
      <c r="F969" s="664"/>
    </row>
    <row r="970" spans="6:6" ht="15.75" customHeight="1">
      <c r="F970" s="664"/>
    </row>
    <row r="971" spans="6:6" ht="15.75" customHeight="1">
      <c r="F971" s="664"/>
    </row>
    <row r="972" spans="6:6" ht="15.75" customHeight="1">
      <c r="F972" s="664"/>
    </row>
    <row r="973" spans="6:6" ht="15.75" customHeight="1">
      <c r="F973" s="664"/>
    </row>
    <row r="974" spans="6:6" ht="15.75" customHeight="1">
      <c r="F974" s="664"/>
    </row>
    <row r="975" spans="6:6" ht="15.75" customHeight="1">
      <c r="F975" s="664"/>
    </row>
    <row r="976" spans="6:6" ht="15.75" customHeight="1">
      <c r="F976" s="664"/>
    </row>
    <row r="977" spans="6:6" ht="15.75" customHeight="1">
      <c r="F977" s="664"/>
    </row>
    <row r="978" spans="6:6" ht="15.75" customHeight="1">
      <c r="F978" s="664"/>
    </row>
    <row r="979" spans="6:6" ht="15.75" customHeight="1">
      <c r="F979" s="664"/>
    </row>
    <row r="980" spans="6:6" ht="15.75" customHeight="1">
      <c r="F980" s="664"/>
    </row>
    <row r="981" spans="6:6" ht="15.75" customHeight="1">
      <c r="F981" s="664"/>
    </row>
    <row r="982" spans="6:6" ht="15.75" customHeight="1">
      <c r="F982" s="664"/>
    </row>
    <row r="983" spans="6:6" ht="15.75" customHeight="1">
      <c r="F983" s="664"/>
    </row>
    <row r="984" spans="6:6" ht="15.75" customHeight="1">
      <c r="F984" s="664"/>
    </row>
    <row r="985" spans="6:6" ht="15.75" customHeight="1">
      <c r="F985" s="664"/>
    </row>
    <row r="986" spans="6:6" ht="15.75" customHeight="1">
      <c r="F986" s="664"/>
    </row>
    <row r="987" spans="6:6" ht="15.75" customHeight="1">
      <c r="F987" s="664"/>
    </row>
    <row r="988" spans="6:6" ht="15.75" customHeight="1">
      <c r="F988" s="664"/>
    </row>
    <row r="989" spans="6:6" ht="15.75" customHeight="1">
      <c r="F989" s="664"/>
    </row>
  </sheetData>
  <mergeCells count="1">
    <mergeCell ref="A2:B2"/>
  </mergeCells>
  <pageMargins left="0.70866141732283505" right="0.70866141732283505" top="0.74803149606299202" bottom="0.74803149606299202" header="0" footer="0"/>
  <pageSetup scale="71"/>
  <headerFoot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sheetPr>
  <dimension ref="A1:P704"/>
  <sheetViews>
    <sheetView workbookViewId="0">
      <pane ySplit="2" topLeftCell="A54" activePane="bottomLeft" state="frozen"/>
      <selection pane="bottomLeft" activeCell="P95" sqref="P95"/>
    </sheetView>
  </sheetViews>
  <sheetFormatPr defaultColWidth="14.42578125" defaultRowHeight="15" customHeight="1"/>
  <cols>
    <col min="1" max="1" width="10.42578125" style="40" customWidth="1"/>
    <col min="2" max="2" width="75.28515625" style="40" customWidth="1"/>
    <col min="3" max="6" width="15.5703125" style="40" hidden="1" customWidth="1"/>
    <col min="7" max="7" width="17.28515625" style="40" hidden="1" customWidth="1"/>
    <col min="8" max="8" width="14" style="40" hidden="1" customWidth="1"/>
    <col min="9" max="9" width="17.28515625" style="40" hidden="1" customWidth="1"/>
    <col min="10" max="10" width="14" style="40" hidden="1" customWidth="1"/>
    <col min="11" max="11" width="5.28515625" style="40" hidden="1" customWidth="1"/>
    <col min="12" max="12" width="4" style="40" hidden="1" customWidth="1"/>
    <col min="13" max="13" width="13.7109375" style="40" hidden="1" customWidth="1"/>
    <col min="14" max="14" width="16.28515625" style="40" hidden="1" customWidth="1"/>
    <col min="15" max="16" width="13.7109375" style="40" customWidth="1"/>
    <col min="17" max="16384" width="14.42578125" style="40"/>
  </cols>
  <sheetData>
    <row r="1" spans="1:16" ht="21" customHeight="1">
      <c r="A1" s="782"/>
      <c r="B1" s="782"/>
      <c r="C1" s="783"/>
      <c r="D1" s="783"/>
      <c r="E1" s="783"/>
      <c r="F1" s="783"/>
      <c r="G1" s="784"/>
      <c r="H1" s="784"/>
      <c r="I1" s="784"/>
      <c r="J1" s="784"/>
      <c r="K1" s="784"/>
      <c r="L1" s="784"/>
      <c r="M1" s="784"/>
      <c r="N1" s="784"/>
      <c r="O1" s="784"/>
      <c r="P1" s="784"/>
    </row>
    <row r="2" spans="1:16" ht="69.75" customHeight="1">
      <c r="A2" s="1807" t="s">
        <v>2537</v>
      </c>
      <c r="B2" s="1808"/>
      <c r="C2" s="787" t="s">
        <v>2776</v>
      </c>
      <c r="D2" s="787" t="s">
        <v>2538</v>
      </c>
      <c r="E2" s="787" t="s">
        <v>177</v>
      </c>
      <c r="F2" s="788" t="s">
        <v>218</v>
      </c>
      <c r="G2" s="788" t="s">
        <v>115</v>
      </c>
      <c r="H2" s="788" t="s">
        <v>2539</v>
      </c>
      <c r="I2" s="788" t="s">
        <v>115</v>
      </c>
      <c r="J2" s="667" t="s">
        <v>2777</v>
      </c>
      <c r="K2" s="788" t="s">
        <v>114</v>
      </c>
      <c r="L2" s="789" t="s">
        <v>111</v>
      </c>
      <c r="M2" s="788" t="s">
        <v>116</v>
      </c>
      <c r="N2" s="789" t="s">
        <v>111</v>
      </c>
      <c r="O2" s="788" t="s">
        <v>117</v>
      </c>
      <c r="P2" s="560" t="s">
        <v>118</v>
      </c>
    </row>
    <row r="3" spans="1:16" ht="15.75" customHeight="1">
      <c r="A3" s="785">
        <v>10401</v>
      </c>
      <c r="B3" s="785" t="s">
        <v>2778</v>
      </c>
      <c r="C3" s="790"/>
      <c r="D3" s="790"/>
      <c r="E3" s="790"/>
      <c r="F3" s="790"/>
      <c r="G3" s="790"/>
      <c r="H3" s="790"/>
      <c r="I3" s="790"/>
      <c r="J3" s="790"/>
      <c r="K3" s="790"/>
      <c r="L3" s="790"/>
      <c r="M3" s="790"/>
      <c r="N3" s="790"/>
      <c r="O3" s="790"/>
      <c r="P3" s="790"/>
    </row>
    <row r="4" spans="1:16" ht="15.75" customHeight="1">
      <c r="A4" s="785">
        <v>2100000</v>
      </c>
      <c r="B4" s="785" t="s">
        <v>2541</v>
      </c>
      <c r="C4" s="790"/>
      <c r="D4" s="790"/>
      <c r="E4" s="790"/>
      <c r="F4" s="790"/>
      <c r="G4" s="790"/>
      <c r="H4" s="790"/>
      <c r="I4" s="790"/>
      <c r="J4" s="790"/>
      <c r="K4" s="790"/>
      <c r="L4" s="790"/>
      <c r="M4" s="790"/>
      <c r="N4" s="790"/>
      <c r="O4" s="790"/>
      <c r="P4" s="790"/>
    </row>
    <row r="5" spans="1:16" ht="15.75" customHeight="1">
      <c r="A5" s="791"/>
      <c r="B5" s="792" t="s">
        <v>2542</v>
      </c>
      <c r="C5" s="790"/>
      <c r="D5" s="790"/>
      <c r="E5" s="790"/>
      <c r="F5" s="790"/>
      <c r="G5" s="790"/>
      <c r="H5" s="790"/>
      <c r="I5" s="790"/>
      <c r="J5" s="790"/>
      <c r="K5" s="790"/>
      <c r="L5" s="790"/>
      <c r="M5" s="790"/>
      <c r="N5" s="790"/>
      <c r="O5" s="790"/>
      <c r="P5" s="790"/>
    </row>
    <row r="6" spans="1:16" ht="15.75" customHeight="1">
      <c r="A6" s="793" t="s">
        <v>2543</v>
      </c>
      <c r="B6" s="786" t="s">
        <v>2544</v>
      </c>
      <c r="C6" s="794">
        <v>27822624</v>
      </c>
      <c r="D6" s="794"/>
      <c r="E6" s="794">
        <f>SUM(C6:D6)</f>
        <v>27822624</v>
      </c>
      <c r="F6" s="794">
        <v>27822624</v>
      </c>
      <c r="G6" s="794"/>
      <c r="H6" s="794">
        <f t="shared" ref="H6:H35" si="0">F6+G6</f>
        <v>27822624</v>
      </c>
      <c r="I6" s="794"/>
      <c r="J6" s="794">
        <f t="shared" ref="J6:J35" si="1">H6+I6</f>
        <v>27822624</v>
      </c>
      <c r="K6" s="794">
        <v>32690543</v>
      </c>
      <c r="L6" s="794"/>
      <c r="M6" s="794">
        <f t="shared" ref="M6:O6" si="2">SUM(K6:L6)</f>
        <v>32690543</v>
      </c>
      <c r="N6" s="794"/>
      <c r="O6" s="794">
        <f t="shared" si="2"/>
        <v>32690543</v>
      </c>
      <c r="P6" s="794">
        <v>32690543</v>
      </c>
    </row>
    <row r="7" spans="1:16" ht="15.75" customHeight="1">
      <c r="A7" s="795" t="s">
        <v>413</v>
      </c>
      <c r="B7" s="796"/>
      <c r="C7" s="797">
        <v>27822624</v>
      </c>
      <c r="D7" s="797">
        <f t="shared" ref="D7:F7" si="3">SUM(D6)</f>
        <v>0</v>
      </c>
      <c r="E7" s="797">
        <f t="shared" si="3"/>
        <v>27822624</v>
      </c>
      <c r="F7" s="797">
        <f t="shared" si="3"/>
        <v>27822624</v>
      </c>
      <c r="G7" s="797">
        <f t="shared" ref="G7:I7" si="4">SUM(G6)</f>
        <v>0</v>
      </c>
      <c r="H7" s="797">
        <f t="shared" si="0"/>
        <v>27822624</v>
      </c>
      <c r="I7" s="797">
        <f t="shared" si="4"/>
        <v>0</v>
      </c>
      <c r="J7" s="797">
        <f t="shared" si="1"/>
        <v>27822624</v>
      </c>
      <c r="K7" s="797">
        <f t="shared" ref="K7:P7" si="5">SUM(K6)</f>
        <v>32690543</v>
      </c>
      <c r="L7" s="797">
        <f t="shared" si="5"/>
        <v>0</v>
      </c>
      <c r="M7" s="797">
        <f t="shared" ref="M7:M59" si="6">SUM(K7:L7)</f>
        <v>32690543</v>
      </c>
      <c r="N7" s="797">
        <f t="shared" si="5"/>
        <v>0</v>
      </c>
      <c r="O7" s="797">
        <f t="shared" ref="O7" si="7">SUM(M7:N7)</f>
        <v>32690543</v>
      </c>
      <c r="P7" s="797">
        <f t="shared" si="5"/>
        <v>32690543</v>
      </c>
    </row>
    <row r="8" spans="1:16" ht="15.75" customHeight="1">
      <c r="A8" s="793"/>
      <c r="B8" s="792" t="s">
        <v>2545</v>
      </c>
      <c r="C8" s="790"/>
      <c r="D8" s="790"/>
      <c r="E8" s="794"/>
      <c r="F8" s="794"/>
      <c r="G8" s="794"/>
      <c r="H8" s="794">
        <f t="shared" si="0"/>
        <v>0</v>
      </c>
      <c r="I8" s="794"/>
      <c r="J8" s="794">
        <f t="shared" si="1"/>
        <v>0</v>
      </c>
      <c r="K8" s="794"/>
      <c r="L8" s="794"/>
      <c r="M8" s="794"/>
      <c r="N8" s="794"/>
      <c r="O8" s="794"/>
      <c r="P8" s="794"/>
    </row>
    <row r="9" spans="1:16" ht="15.75" customHeight="1">
      <c r="A9" s="793" t="s">
        <v>2546</v>
      </c>
      <c r="B9" s="786" t="s">
        <v>2547</v>
      </c>
      <c r="C9" s="794">
        <v>7142219</v>
      </c>
      <c r="D9" s="794"/>
      <c r="E9" s="794">
        <f t="shared" ref="E9:E11" si="8">SUM(C9:D9)</f>
        <v>7142219</v>
      </c>
      <c r="F9" s="794">
        <v>7142219</v>
      </c>
      <c r="G9" s="794"/>
      <c r="H9" s="794">
        <f t="shared" si="0"/>
        <v>7142219</v>
      </c>
      <c r="I9" s="794"/>
      <c r="J9" s="794">
        <f t="shared" si="1"/>
        <v>7142219</v>
      </c>
      <c r="K9" s="794">
        <v>8391840</v>
      </c>
      <c r="L9" s="794"/>
      <c r="M9" s="794">
        <f t="shared" si="6"/>
        <v>8391840</v>
      </c>
      <c r="N9" s="794"/>
      <c r="O9" s="794">
        <f t="shared" ref="O9:O13" si="9">SUM(M9:N9)</f>
        <v>8391840</v>
      </c>
      <c r="P9" s="794">
        <v>8391840</v>
      </c>
    </row>
    <row r="10" spans="1:16" ht="15.75" customHeight="1">
      <c r="A10" s="793" t="s">
        <v>2548</v>
      </c>
      <c r="B10" s="786" t="s">
        <v>2549</v>
      </c>
      <c r="C10" s="794">
        <v>3977085</v>
      </c>
      <c r="D10" s="794"/>
      <c r="E10" s="794">
        <f t="shared" si="8"/>
        <v>3977085</v>
      </c>
      <c r="F10" s="794">
        <v>3977085</v>
      </c>
      <c r="G10" s="794"/>
      <c r="H10" s="794">
        <f t="shared" si="0"/>
        <v>3977085</v>
      </c>
      <c r="I10" s="794"/>
      <c r="J10" s="794">
        <f t="shared" si="1"/>
        <v>3977085</v>
      </c>
      <c r="K10" s="794">
        <v>4672926</v>
      </c>
      <c r="L10" s="794"/>
      <c r="M10" s="794">
        <f t="shared" si="6"/>
        <v>4672926</v>
      </c>
      <c r="N10" s="794"/>
      <c r="O10" s="794">
        <f t="shared" si="9"/>
        <v>4672926</v>
      </c>
      <c r="P10" s="794">
        <v>4672926</v>
      </c>
    </row>
    <row r="11" spans="1:16" ht="15.75" customHeight="1">
      <c r="A11" s="793" t="s">
        <v>2550</v>
      </c>
      <c r="B11" s="786" t="s">
        <v>2551</v>
      </c>
      <c r="C11" s="794">
        <v>361090</v>
      </c>
      <c r="D11" s="794"/>
      <c r="E11" s="794">
        <f t="shared" si="8"/>
        <v>361090</v>
      </c>
      <c r="F11" s="794">
        <v>361090</v>
      </c>
      <c r="G11" s="794"/>
      <c r="H11" s="794">
        <f t="shared" si="0"/>
        <v>361090</v>
      </c>
      <c r="I11" s="794"/>
      <c r="J11" s="794">
        <f t="shared" si="1"/>
        <v>361090</v>
      </c>
      <c r="K11" s="794">
        <v>424267</v>
      </c>
      <c r="L11" s="794"/>
      <c r="M11" s="794">
        <f t="shared" si="6"/>
        <v>424267</v>
      </c>
      <c r="N11" s="794"/>
      <c r="O11" s="794">
        <f t="shared" si="9"/>
        <v>424267</v>
      </c>
      <c r="P11" s="794">
        <v>424267</v>
      </c>
    </row>
    <row r="12" spans="1:16" ht="15.75" customHeight="1">
      <c r="A12" s="795" t="s">
        <v>413</v>
      </c>
      <c r="B12" s="796"/>
      <c r="C12" s="797">
        <v>11480394</v>
      </c>
      <c r="D12" s="797">
        <f t="shared" ref="D12:F12" si="10">SUM(D9:D11)</f>
        <v>0</v>
      </c>
      <c r="E12" s="797">
        <f t="shared" si="10"/>
        <v>11480394</v>
      </c>
      <c r="F12" s="797">
        <f t="shared" si="10"/>
        <v>11480394</v>
      </c>
      <c r="G12" s="797">
        <f t="shared" ref="G12:I12" si="11">SUM(G9:G11)</f>
        <v>0</v>
      </c>
      <c r="H12" s="797">
        <f t="shared" si="0"/>
        <v>11480394</v>
      </c>
      <c r="I12" s="797">
        <f t="shared" si="11"/>
        <v>0</v>
      </c>
      <c r="J12" s="797">
        <f t="shared" si="1"/>
        <v>11480394</v>
      </c>
      <c r="K12" s="797">
        <f t="shared" ref="K12:P12" si="12">SUM(K8:K11)</f>
        <v>13489033</v>
      </c>
      <c r="L12" s="797">
        <f t="shared" si="12"/>
        <v>0</v>
      </c>
      <c r="M12" s="797">
        <f t="shared" si="6"/>
        <v>13489033</v>
      </c>
      <c r="N12" s="797">
        <f t="shared" si="12"/>
        <v>0</v>
      </c>
      <c r="O12" s="797">
        <f t="shared" si="9"/>
        <v>13489033</v>
      </c>
      <c r="P12" s="797">
        <f t="shared" si="12"/>
        <v>13489033</v>
      </c>
    </row>
    <row r="13" spans="1:16" ht="15.75" customHeight="1">
      <c r="A13" s="798" t="s">
        <v>2557</v>
      </c>
      <c r="B13" s="799"/>
      <c r="C13" s="800">
        <v>39303018</v>
      </c>
      <c r="D13" s="800">
        <f t="shared" ref="D13:F13" si="13">SUM(D12,D7)</f>
        <v>0</v>
      </c>
      <c r="E13" s="800">
        <f t="shared" si="13"/>
        <v>39303018</v>
      </c>
      <c r="F13" s="800">
        <f t="shared" si="13"/>
        <v>39303018</v>
      </c>
      <c r="G13" s="800">
        <f t="shared" ref="G13:I13" si="14">SUM(G12,G7)</f>
        <v>0</v>
      </c>
      <c r="H13" s="800">
        <f t="shared" si="0"/>
        <v>39303018</v>
      </c>
      <c r="I13" s="800">
        <f t="shared" si="14"/>
        <v>0</v>
      </c>
      <c r="J13" s="800">
        <f t="shared" si="1"/>
        <v>39303018</v>
      </c>
      <c r="K13" s="800">
        <f t="shared" ref="K13:P13" si="15">K12+K7</f>
        <v>46179576</v>
      </c>
      <c r="L13" s="800">
        <f t="shared" si="15"/>
        <v>0</v>
      </c>
      <c r="M13" s="800">
        <f t="shared" si="6"/>
        <v>46179576</v>
      </c>
      <c r="N13" s="800">
        <f t="shared" si="15"/>
        <v>0</v>
      </c>
      <c r="O13" s="800">
        <f t="shared" si="9"/>
        <v>46179576</v>
      </c>
      <c r="P13" s="800">
        <f t="shared" si="15"/>
        <v>46179576</v>
      </c>
    </row>
    <row r="14" spans="1:16" ht="15.75" customHeight="1">
      <c r="A14" s="785">
        <v>2200000</v>
      </c>
      <c r="B14" s="801" t="s">
        <v>2558</v>
      </c>
      <c r="C14" s="790"/>
      <c r="D14" s="790"/>
      <c r="E14" s="794"/>
      <c r="F14" s="794"/>
      <c r="G14" s="794"/>
      <c r="H14" s="794">
        <f t="shared" si="0"/>
        <v>0</v>
      </c>
      <c r="I14" s="794"/>
      <c r="J14" s="794">
        <f t="shared" si="1"/>
        <v>0</v>
      </c>
      <c r="K14" s="794"/>
      <c r="L14" s="794"/>
      <c r="M14" s="794"/>
      <c r="N14" s="794"/>
      <c r="O14" s="794"/>
      <c r="P14" s="794"/>
    </row>
    <row r="15" spans="1:16" s="802" customFormat="1" ht="15.75" customHeight="1">
      <c r="A15" s="791"/>
      <c r="B15" s="803" t="s">
        <v>2559</v>
      </c>
      <c r="C15" s="804"/>
      <c r="D15" s="804"/>
      <c r="E15" s="805"/>
      <c r="F15" s="805"/>
      <c r="G15" s="805"/>
      <c r="H15" s="805">
        <f t="shared" si="0"/>
        <v>0</v>
      </c>
      <c r="I15" s="805"/>
      <c r="J15" s="805">
        <f t="shared" si="1"/>
        <v>0</v>
      </c>
      <c r="K15" s="805"/>
      <c r="L15" s="805"/>
      <c r="M15" s="805"/>
      <c r="N15" s="805"/>
      <c r="O15" s="805"/>
      <c r="P15" s="805"/>
    </row>
    <row r="16" spans="1:16" ht="15.75" customHeight="1">
      <c r="A16" s="793" t="s">
        <v>2560</v>
      </c>
      <c r="B16" s="786" t="s">
        <v>2561</v>
      </c>
      <c r="C16" s="790"/>
      <c r="D16" s="790"/>
      <c r="E16" s="794"/>
      <c r="F16" s="794"/>
      <c r="G16" s="794"/>
      <c r="H16" s="794">
        <f t="shared" si="0"/>
        <v>0</v>
      </c>
      <c r="I16" s="794"/>
      <c r="J16" s="794">
        <f t="shared" si="1"/>
        <v>0</v>
      </c>
      <c r="K16" s="794">
        <v>100000</v>
      </c>
      <c r="L16" s="794"/>
      <c r="M16" s="794">
        <f t="shared" si="6"/>
        <v>100000</v>
      </c>
      <c r="N16" s="794"/>
      <c r="O16" s="794">
        <f t="shared" ref="O16:O17" si="16">SUM(M16:N16)</f>
        <v>100000</v>
      </c>
      <c r="P16" s="794">
        <v>100000</v>
      </c>
    </row>
    <row r="17" spans="1:16" ht="15.75" customHeight="1">
      <c r="A17" s="795" t="s">
        <v>413</v>
      </c>
      <c r="B17" s="796"/>
      <c r="C17" s="797">
        <v>0</v>
      </c>
      <c r="D17" s="797"/>
      <c r="E17" s="797"/>
      <c r="F17" s="797"/>
      <c r="G17" s="797"/>
      <c r="H17" s="797">
        <f t="shared" si="0"/>
        <v>0</v>
      </c>
      <c r="I17" s="797"/>
      <c r="J17" s="797">
        <f t="shared" si="1"/>
        <v>0</v>
      </c>
      <c r="K17" s="797">
        <f t="shared" ref="K17:P17" si="17">SUM(K16)</f>
        <v>100000</v>
      </c>
      <c r="L17" s="797">
        <f t="shared" si="17"/>
        <v>0</v>
      </c>
      <c r="M17" s="797">
        <f t="shared" si="6"/>
        <v>100000</v>
      </c>
      <c r="N17" s="797">
        <f t="shared" si="17"/>
        <v>0</v>
      </c>
      <c r="O17" s="797">
        <f t="shared" si="16"/>
        <v>100000</v>
      </c>
      <c r="P17" s="797">
        <f t="shared" si="17"/>
        <v>100000</v>
      </c>
    </row>
    <row r="18" spans="1:16" s="802" customFormat="1" ht="15.75" customHeight="1">
      <c r="A18" s="791"/>
      <c r="B18" s="803" t="s">
        <v>2564</v>
      </c>
      <c r="C18" s="804"/>
      <c r="D18" s="804"/>
      <c r="E18" s="805"/>
      <c r="F18" s="805"/>
      <c r="G18" s="805"/>
      <c r="H18" s="805">
        <f t="shared" si="0"/>
        <v>0</v>
      </c>
      <c r="I18" s="805"/>
      <c r="J18" s="805">
        <f t="shared" si="1"/>
        <v>0</v>
      </c>
      <c r="K18" s="805">
        <f t="shared" ref="K18:L53" si="18">G18+H18</f>
        <v>0</v>
      </c>
      <c r="L18" s="805"/>
      <c r="M18" s="805"/>
      <c r="N18" s="805"/>
      <c r="O18" s="805"/>
      <c r="P18" s="805">
        <f t="shared" ref="P18:P24" si="19">L18+M18</f>
        <v>0</v>
      </c>
    </row>
    <row r="19" spans="1:16" ht="15.75" customHeight="1">
      <c r="A19" s="793" t="s">
        <v>2565</v>
      </c>
      <c r="B19" s="786" t="s">
        <v>2566</v>
      </c>
      <c r="C19" s="806"/>
      <c r="D19" s="806"/>
      <c r="E19" s="794"/>
      <c r="F19" s="794"/>
      <c r="G19" s="794"/>
      <c r="H19" s="794">
        <f t="shared" si="0"/>
        <v>0</v>
      </c>
      <c r="I19" s="794"/>
      <c r="J19" s="794">
        <f t="shared" si="1"/>
        <v>0</v>
      </c>
      <c r="K19" s="794">
        <v>100000</v>
      </c>
      <c r="L19" s="794"/>
      <c r="M19" s="794">
        <f t="shared" si="6"/>
        <v>100000</v>
      </c>
      <c r="N19" s="794"/>
      <c r="O19" s="794">
        <f t="shared" ref="O19:O30" si="20">SUM(M19:N19)</f>
        <v>100000</v>
      </c>
      <c r="P19" s="794"/>
    </row>
    <row r="20" spans="1:16" ht="15.75" customHeight="1">
      <c r="A20" s="795" t="s">
        <v>413</v>
      </c>
      <c r="B20" s="796"/>
      <c r="C20" s="797">
        <v>0</v>
      </c>
      <c r="D20" s="797"/>
      <c r="E20" s="797"/>
      <c r="F20" s="797"/>
      <c r="G20" s="797"/>
      <c r="H20" s="797">
        <f t="shared" si="0"/>
        <v>0</v>
      </c>
      <c r="I20" s="797"/>
      <c r="J20" s="797">
        <f t="shared" si="1"/>
        <v>0</v>
      </c>
      <c r="K20" s="797">
        <f t="shared" ref="K20:P20" si="21">SUM(K18:K19)</f>
        <v>100000</v>
      </c>
      <c r="L20" s="797">
        <f t="shared" si="21"/>
        <v>0</v>
      </c>
      <c r="M20" s="797">
        <f t="shared" si="6"/>
        <v>100000</v>
      </c>
      <c r="N20" s="797">
        <f t="shared" si="21"/>
        <v>0</v>
      </c>
      <c r="O20" s="797">
        <f t="shared" si="20"/>
        <v>100000</v>
      </c>
      <c r="P20" s="797">
        <f t="shared" si="21"/>
        <v>0</v>
      </c>
    </row>
    <row r="21" spans="1:16" s="802" customFormat="1" ht="15.75" hidden="1" customHeight="1">
      <c r="A21" s="791"/>
      <c r="B21" s="801" t="s">
        <v>2569</v>
      </c>
      <c r="C21" s="804"/>
      <c r="D21" s="804"/>
      <c r="E21" s="805"/>
      <c r="F21" s="805"/>
      <c r="G21" s="805"/>
      <c r="H21" s="805">
        <f t="shared" si="0"/>
        <v>0</v>
      </c>
      <c r="I21" s="805"/>
      <c r="J21" s="805">
        <f t="shared" si="1"/>
        <v>0</v>
      </c>
      <c r="K21" s="805">
        <f t="shared" si="18"/>
        <v>0</v>
      </c>
      <c r="L21" s="805"/>
      <c r="M21" s="805">
        <f t="shared" si="6"/>
        <v>0</v>
      </c>
      <c r="N21" s="805"/>
      <c r="O21" s="805">
        <f t="shared" si="20"/>
        <v>0</v>
      </c>
      <c r="P21" s="805">
        <f t="shared" si="19"/>
        <v>0</v>
      </c>
    </row>
    <row r="22" spans="1:16" ht="15.75" hidden="1" customHeight="1">
      <c r="A22" s="793" t="s">
        <v>2649</v>
      </c>
      <c r="B22" s="786" t="s">
        <v>2570</v>
      </c>
      <c r="C22" s="794">
        <v>200000</v>
      </c>
      <c r="D22" s="794"/>
      <c r="E22" s="794">
        <f t="shared" ref="E22:E24" si="22">SUM(C22:D22)</f>
        <v>200000</v>
      </c>
      <c r="F22" s="794">
        <v>0</v>
      </c>
      <c r="G22" s="794">
        <v>0</v>
      </c>
      <c r="H22" s="794">
        <f t="shared" si="0"/>
        <v>0</v>
      </c>
      <c r="I22" s="794">
        <v>0</v>
      </c>
      <c r="J22" s="794">
        <f t="shared" si="1"/>
        <v>0</v>
      </c>
      <c r="K22" s="794"/>
      <c r="L22" s="794"/>
      <c r="M22" s="794">
        <f t="shared" si="6"/>
        <v>0</v>
      </c>
      <c r="N22" s="794"/>
      <c r="O22" s="794">
        <f t="shared" si="20"/>
        <v>0</v>
      </c>
      <c r="P22" s="794"/>
    </row>
    <row r="23" spans="1:16" ht="15.75" hidden="1" customHeight="1">
      <c r="A23" s="793" t="s">
        <v>2571</v>
      </c>
      <c r="B23" s="786" t="s">
        <v>2572</v>
      </c>
      <c r="C23" s="794">
        <v>1000000</v>
      </c>
      <c r="D23" s="794">
        <v>-500000</v>
      </c>
      <c r="E23" s="794">
        <f t="shared" si="22"/>
        <v>500000</v>
      </c>
      <c r="F23" s="794">
        <v>0</v>
      </c>
      <c r="G23" s="794">
        <v>0</v>
      </c>
      <c r="H23" s="794">
        <f t="shared" si="0"/>
        <v>0</v>
      </c>
      <c r="I23" s="794">
        <v>0</v>
      </c>
      <c r="J23" s="794">
        <f t="shared" si="1"/>
        <v>0</v>
      </c>
      <c r="K23" s="794">
        <f t="shared" si="18"/>
        <v>0</v>
      </c>
      <c r="L23" s="794"/>
      <c r="M23" s="794">
        <f t="shared" si="6"/>
        <v>0</v>
      </c>
      <c r="N23" s="794"/>
      <c r="O23" s="794">
        <f t="shared" si="20"/>
        <v>0</v>
      </c>
      <c r="P23" s="794">
        <f t="shared" si="19"/>
        <v>0</v>
      </c>
    </row>
    <row r="24" spans="1:16" ht="15.75" hidden="1" customHeight="1">
      <c r="A24" s="793" t="s">
        <v>2573</v>
      </c>
      <c r="B24" s="786" t="s">
        <v>2574</v>
      </c>
      <c r="C24" s="794">
        <v>800000</v>
      </c>
      <c r="D24" s="794">
        <v>-300000</v>
      </c>
      <c r="E24" s="794">
        <f t="shared" si="22"/>
        <v>500000</v>
      </c>
      <c r="F24" s="794">
        <v>0</v>
      </c>
      <c r="G24" s="794">
        <v>0</v>
      </c>
      <c r="H24" s="794">
        <f t="shared" si="0"/>
        <v>0</v>
      </c>
      <c r="I24" s="794">
        <v>0</v>
      </c>
      <c r="J24" s="794">
        <f t="shared" si="1"/>
        <v>0</v>
      </c>
      <c r="K24" s="794">
        <f t="shared" si="18"/>
        <v>0</v>
      </c>
      <c r="L24" s="794"/>
      <c r="M24" s="794">
        <f t="shared" si="6"/>
        <v>0</v>
      </c>
      <c r="N24" s="794"/>
      <c r="O24" s="794">
        <f t="shared" si="20"/>
        <v>0</v>
      </c>
      <c r="P24" s="794">
        <f t="shared" si="19"/>
        <v>0</v>
      </c>
    </row>
    <row r="25" spans="1:16" ht="15.75" hidden="1" customHeight="1">
      <c r="A25" s="795" t="s">
        <v>413</v>
      </c>
      <c r="B25" s="796"/>
      <c r="C25" s="797">
        <v>2000000</v>
      </c>
      <c r="D25" s="797">
        <f t="shared" ref="D25:F25" si="23">SUM(D22:D24)</f>
        <v>-800000</v>
      </c>
      <c r="E25" s="797">
        <f t="shared" si="23"/>
        <v>1200000</v>
      </c>
      <c r="F25" s="797">
        <f t="shared" si="23"/>
        <v>0</v>
      </c>
      <c r="G25" s="797">
        <f t="shared" ref="G25:I25" si="24">SUM(G22:G24)</f>
        <v>0</v>
      </c>
      <c r="H25" s="797">
        <f t="shared" si="0"/>
        <v>0</v>
      </c>
      <c r="I25" s="797">
        <f t="shared" si="24"/>
        <v>0</v>
      </c>
      <c r="J25" s="797">
        <f t="shared" si="1"/>
        <v>0</v>
      </c>
      <c r="K25" s="797">
        <f t="shared" ref="K25:P25" si="25">SUM(K22:K24)</f>
        <v>0</v>
      </c>
      <c r="L25" s="797">
        <f t="shared" si="25"/>
        <v>0</v>
      </c>
      <c r="M25" s="797">
        <f t="shared" si="6"/>
        <v>0</v>
      </c>
      <c r="N25" s="797">
        <f t="shared" si="25"/>
        <v>0</v>
      </c>
      <c r="O25" s="797">
        <f t="shared" si="20"/>
        <v>0</v>
      </c>
      <c r="P25" s="797">
        <f t="shared" si="25"/>
        <v>0</v>
      </c>
    </row>
    <row r="26" spans="1:16" s="802" customFormat="1" ht="15.75" hidden="1" customHeight="1">
      <c r="A26" s="791"/>
      <c r="B26" s="801" t="s">
        <v>2577</v>
      </c>
      <c r="C26" s="804"/>
      <c r="D26" s="804"/>
      <c r="E26" s="805"/>
      <c r="F26" s="805"/>
      <c r="G26" s="805"/>
      <c r="H26" s="805">
        <f t="shared" si="0"/>
        <v>0</v>
      </c>
      <c r="I26" s="805"/>
      <c r="J26" s="805">
        <f t="shared" si="1"/>
        <v>0</v>
      </c>
      <c r="K26" s="805">
        <f t="shared" si="18"/>
        <v>0</v>
      </c>
      <c r="L26" s="805"/>
      <c r="M26" s="805">
        <f t="shared" si="6"/>
        <v>0</v>
      </c>
      <c r="N26" s="805"/>
      <c r="O26" s="805">
        <f t="shared" si="20"/>
        <v>0</v>
      </c>
      <c r="P26" s="805">
        <f t="shared" ref="P26:P30" si="26">L26+M26</f>
        <v>0</v>
      </c>
    </row>
    <row r="27" spans="1:16" ht="15.75" hidden="1" customHeight="1">
      <c r="A27" s="793" t="s">
        <v>2687</v>
      </c>
      <c r="B27" s="786" t="s">
        <v>2578</v>
      </c>
      <c r="C27" s="794">
        <v>500000</v>
      </c>
      <c r="D27" s="794">
        <v>-500000</v>
      </c>
      <c r="E27" s="794">
        <f t="shared" ref="E27:E29" si="27">SUM(C27:D27)</f>
        <v>0</v>
      </c>
      <c r="F27" s="794"/>
      <c r="G27" s="794"/>
      <c r="H27" s="794">
        <f t="shared" si="0"/>
        <v>0</v>
      </c>
      <c r="I27" s="794"/>
      <c r="J27" s="794">
        <f t="shared" si="1"/>
        <v>0</v>
      </c>
      <c r="K27" s="794">
        <f t="shared" si="18"/>
        <v>0</v>
      </c>
      <c r="L27" s="794"/>
      <c r="M27" s="794">
        <f t="shared" si="6"/>
        <v>0</v>
      </c>
      <c r="N27" s="794"/>
      <c r="O27" s="794">
        <f t="shared" si="20"/>
        <v>0</v>
      </c>
      <c r="P27" s="794">
        <f t="shared" si="26"/>
        <v>0</v>
      </c>
    </row>
    <row r="28" spans="1:16" ht="15.75" hidden="1" customHeight="1">
      <c r="A28" s="793" t="s">
        <v>2579</v>
      </c>
      <c r="B28" s="786" t="s">
        <v>2580</v>
      </c>
      <c r="C28" s="794"/>
      <c r="D28" s="794"/>
      <c r="E28" s="794">
        <f t="shared" si="27"/>
        <v>0</v>
      </c>
      <c r="F28" s="794"/>
      <c r="G28" s="794"/>
      <c r="H28" s="794">
        <f t="shared" si="0"/>
        <v>0</v>
      </c>
      <c r="I28" s="794"/>
      <c r="J28" s="794">
        <f t="shared" si="1"/>
        <v>0</v>
      </c>
      <c r="K28" s="794">
        <f t="shared" si="18"/>
        <v>0</v>
      </c>
      <c r="L28" s="794"/>
      <c r="M28" s="794">
        <f t="shared" si="6"/>
        <v>0</v>
      </c>
      <c r="N28" s="794"/>
      <c r="O28" s="794">
        <f t="shared" si="20"/>
        <v>0</v>
      </c>
      <c r="P28" s="794">
        <f t="shared" si="26"/>
        <v>0</v>
      </c>
    </row>
    <row r="29" spans="1:16" ht="15.75" hidden="1" customHeight="1">
      <c r="A29" s="793" t="s">
        <v>2581</v>
      </c>
      <c r="B29" s="786" t="s">
        <v>2574</v>
      </c>
      <c r="C29" s="794">
        <v>800000</v>
      </c>
      <c r="D29" s="794">
        <v>-800000</v>
      </c>
      <c r="E29" s="794">
        <f t="shared" si="27"/>
        <v>0</v>
      </c>
      <c r="F29" s="794"/>
      <c r="G29" s="794"/>
      <c r="H29" s="794">
        <f t="shared" si="0"/>
        <v>0</v>
      </c>
      <c r="I29" s="794"/>
      <c r="J29" s="794">
        <f t="shared" si="1"/>
        <v>0</v>
      </c>
      <c r="K29" s="794">
        <f t="shared" si="18"/>
        <v>0</v>
      </c>
      <c r="L29" s="794"/>
      <c r="M29" s="794">
        <f t="shared" si="6"/>
        <v>0</v>
      </c>
      <c r="N29" s="794"/>
      <c r="O29" s="794">
        <f t="shared" si="20"/>
        <v>0</v>
      </c>
      <c r="P29" s="794">
        <f t="shared" si="26"/>
        <v>0</v>
      </c>
    </row>
    <row r="30" spans="1:16" ht="15.75" hidden="1" customHeight="1">
      <c r="A30" s="795" t="s">
        <v>413</v>
      </c>
      <c r="B30" s="796"/>
      <c r="C30" s="797">
        <v>1300000</v>
      </c>
      <c r="D30" s="797">
        <f t="shared" ref="D30:F30" si="28">SUM(D27:D29)</f>
        <v>-1300000</v>
      </c>
      <c r="E30" s="797">
        <f t="shared" si="28"/>
        <v>0</v>
      </c>
      <c r="F30" s="797">
        <f t="shared" si="28"/>
        <v>0</v>
      </c>
      <c r="G30" s="797">
        <f t="shared" ref="G30:I30" si="29">SUM(G27:G29)</f>
        <v>0</v>
      </c>
      <c r="H30" s="797">
        <f t="shared" si="0"/>
        <v>0</v>
      </c>
      <c r="I30" s="797">
        <f t="shared" si="29"/>
        <v>0</v>
      </c>
      <c r="J30" s="797">
        <f t="shared" si="1"/>
        <v>0</v>
      </c>
      <c r="K30" s="797">
        <f t="shared" si="18"/>
        <v>0</v>
      </c>
      <c r="L30" s="797"/>
      <c r="M30" s="797">
        <f t="shared" si="6"/>
        <v>0</v>
      </c>
      <c r="N30" s="797"/>
      <c r="O30" s="797">
        <f t="shared" si="20"/>
        <v>0</v>
      </c>
      <c r="P30" s="797">
        <f t="shared" si="26"/>
        <v>0</v>
      </c>
    </row>
    <row r="31" spans="1:16" s="802" customFormat="1" ht="15.75" customHeight="1">
      <c r="A31" s="791"/>
      <c r="B31" s="803" t="s">
        <v>2584</v>
      </c>
      <c r="C31" s="804"/>
      <c r="D31" s="804"/>
      <c r="E31" s="805">
        <f t="shared" ref="E31:E33" si="30">SUM(C31:D31)</f>
        <v>0</v>
      </c>
      <c r="F31" s="805"/>
      <c r="G31" s="805"/>
      <c r="H31" s="805">
        <f t="shared" si="0"/>
        <v>0</v>
      </c>
      <c r="I31" s="805"/>
      <c r="J31" s="805">
        <f t="shared" si="1"/>
        <v>0</v>
      </c>
      <c r="K31" s="805"/>
      <c r="L31" s="805"/>
      <c r="M31" s="805"/>
      <c r="N31" s="805"/>
      <c r="O31" s="805"/>
      <c r="P31" s="805"/>
    </row>
    <row r="32" spans="1:16" ht="15.75" customHeight="1">
      <c r="A32" s="793" t="s">
        <v>2589</v>
      </c>
      <c r="B32" s="786" t="s">
        <v>2590</v>
      </c>
      <c r="C32" s="794"/>
      <c r="D32" s="794"/>
      <c r="E32" s="794">
        <f t="shared" si="30"/>
        <v>0</v>
      </c>
      <c r="F32" s="794"/>
      <c r="G32" s="794"/>
      <c r="H32" s="794">
        <f t="shared" si="0"/>
        <v>0</v>
      </c>
      <c r="I32" s="794"/>
      <c r="J32" s="794">
        <f t="shared" si="1"/>
        <v>0</v>
      </c>
      <c r="K32" s="794">
        <v>200000</v>
      </c>
      <c r="L32" s="794"/>
      <c r="M32" s="794">
        <f t="shared" si="6"/>
        <v>200000</v>
      </c>
      <c r="N32" s="794"/>
      <c r="O32" s="794">
        <f t="shared" ref="O32:O33" si="31">SUM(M32:N32)</f>
        <v>200000</v>
      </c>
      <c r="P32" s="794">
        <v>100000</v>
      </c>
    </row>
    <row r="33" spans="1:16" ht="15.75" customHeight="1">
      <c r="A33" s="795" t="s">
        <v>413</v>
      </c>
      <c r="B33" s="796"/>
      <c r="C33" s="797">
        <v>0</v>
      </c>
      <c r="D33" s="797"/>
      <c r="E33" s="797">
        <f t="shared" si="30"/>
        <v>0</v>
      </c>
      <c r="F33" s="797"/>
      <c r="G33" s="797"/>
      <c r="H33" s="797">
        <f t="shared" si="0"/>
        <v>0</v>
      </c>
      <c r="I33" s="797"/>
      <c r="J33" s="797">
        <f t="shared" si="1"/>
        <v>0</v>
      </c>
      <c r="K33" s="797">
        <f t="shared" ref="K33:P33" si="32">SUM(K26:K32)</f>
        <v>200000</v>
      </c>
      <c r="L33" s="797">
        <f t="shared" si="32"/>
        <v>0</v>
      </c>
      <c r="M33" s="797">
        <f t="shared" si="6"/>
        <v>200000</v>
      </c>
      <c r="N33" s="797">
        <f t="shared" si="32"/>
        <v>0</v>
      </c>
      <c r="O33" s="797">
        <f t="shared" si="31"/>
        <v>200000</v>
      </c>
      <c r="P33" s="797">
        <f t="shared" si="32"/>
        <v>100000</v>
      </c>
    </row>
    <row r="34" spans="1:16" s="802" customFormat="1" ht="15.75" customHeight="1">
      <c r="A34" s="791"/>
      <c r="B34" s="803" t="s">
        <v>2602</v>
      </c>
      <c r="C34" s="804"/>
      <c r="D34" s="804"/>
      <c r="E34" s="805"/>
      <c r="F34" s="805"/>
      <c r="G34" s="805"/>
      <c r="H34" s="805">
        <f t="shared" si="0"/>
        <v>0</v>
      </c>
      <c r="I34" s="805"/>
      <c r="J34" s="805">
        <f t="shared" si="1"/>
        <v>0</v>
      </c>
      <c r="K34" s="805"/>
      <c r="L34" s="805"/>
      <c r="M34" s="805"/>
      <c r="N34" s="805"/>
      <c r="O34" s="805"/>
      <c r="P34" s="805"/>
    </row>
    <row r="35" spans="1:16" ht="15.75" customHeight="1">
      <c r="A35" s="793">
        <v>2211306</v>
      </c>
      <c r="B35" s="786" t="s">
        <v>2619</v>
      </c>
      <c r="C35" s="806"/>
      <c r="D35" s="806"/>
      <c r="E35" s="794">
        <f t="shared" ref="E35:E36" si="33">SUM(C35:D35)</f>
        <v>0</v>
      </c>
      <c r="F35" s="794"/>
      <c r="G35" s="794"/>
      <c r="H35" s="794">
        <f t="shared" si="0"/>
        <v>0</v>
      </c>
      <c r="I35" s="794"/>
      <c r="J35" s="794">
        <f t="shared" si="1"/>
        <v>0</v>
      </c>
      <c r="K35" s="794">
        <v>200000</v>
      </c>
      <c r="L35" s="794"/>
      <c r="M35" s="794">
        <f t="shared" si="6"/>
        <v>200000</v>
      </c>
      <c r="N35" s="794"/>
      <c r="O35" s="794">
        <f t="shared" ref="O35:O41" si="34">SUM(M35:N35)</f>
        <v>200000</v>
      </c>
      <c r="P35" s="794">
        <v>200000</v>
      </c>
    </row>
    <row r="36" spans="1:16" ht="15.75" customHeight="1">
      <c r="A36" s="793" t="s">
        <v>2603</v>
      </c>
      <c r="B36" s="786" t="s">
        <v>2779</v>
      </c>
      <c r="C36" s="794">
        <v>200000</v>
      </c>
      <c r="D36" s="794"/>
      <c r="E36" s="794">
        <f t="shared" si="33"/>
        <v>200000</v>
      </c>
      <c r="F36" s="794"/>
      <c r="G36" s="794"/>
      <c r="H36" s="794">
        <f t="shared" ref="H36:H59" si="35">F36+G36</f>
        <v>0</v>
      </c>
      <c r="I36" s="794"/>
      <c r="J36" s="794">
        <f t="shared" ref="J36:J59" si="36">H36+I36</f>
        <v>0</v>
      </c>
      <c r="K36" s="794">
        <v>100000</v>
      </c>
      <c r="L36" s="794"/>
      <c r="M36" s="794">
        <f t="shared" si="6"/>
        <v>100000</v>
      </c>
      <c r="N36" s="794"/>
      <c r="O36" s="794">
        <f t="shared" si="34"/>
        <v>100000</v>
      </c>
      <c r="P36" s="794">
        <v>100000</v>
      </c>
    </row>
    <row r="37" spans="1:16" ht="15.75" customHeight="1">
      <c r="A37" s="795" t="s">
        <v>413</v>
      </c>
      <c r="B37" s="796"/>
      <c r="C37" s="797">
        <v>200000</v>
      </c>
      <c r="D37" s="797">
        <f>SUM(D35:D36)</f>
        <v>0</v>
      </c>
      <c r="E37" s="797">
        <f>SUM(E35:E36)</f>
        <v>200000</v>
      </c>
      <c r="F37" s="797">
        <f>SUM(F35:F36)</f>
        <v>0</v>
      </c>
      <c r="G37" s="797">
        <f>SUM(G35:G36)</f>
        <v>0</v>
      </c>
      <c r="H37" s="797">
        <f t="shared" si="35"/>
        <v>0</v>
      </c>
      <c r="I37" s="797">
        <f>SUM(I35:I36)</f>
        <v>0</v>
      </c>
      <c r="J37" s="797">
        <f t="shared" si="36"/>
        <v>0</v>
      </c>
      <c r="K37" s="797">
        <f t="shared" ref="K37:P37" si="37">SUM(K35:K36)</f>
        <v>300000</v>
      </c>
      <c r="L37" s="797">
        <f t="shared" si="37"/>
        <v>0</v>
      </c>
      <c r="M37" s="797">
        <f t="shared" si="6"/>
        <v>300000</v>
      </c>
      <c r="N37" s="797">
        <f t="shared" si="37"/>
        <v>0</v>
      </c>
      <c r="O37" s="797">
        <f t="shared" si="34"/>
        <v>300000</v>
      </c>
      <c r="P37" s="797">
        <f t="shared" si="37"/>
        <v>300000</v>
      </c>
    </row>
    <row r="38" spans="1:16" s="802" customFormat="1" ht="15.75" customHeight="1">
      <c r="A38" s="791"/>
      <c r="B38" s="803" t="s">
        <v>2605</v>
      </c>
      <c r="C38" s="804"/>
      <c r="D38" s="804"/>
      <c r="E38" s="805"/>
      <c r="F38" s="805"/>
      <c r="G38" s="805"/>
      <c r="H38" s="805">
        <f t="shared" si="35"/>
        <v>0</v>
      </c>
      <c r="I38" s="805"/>
      <c r="J38" s="805">
        <f t="shared" si="36"/>
        <v>0</v>
      </c>
      <c r="K38" s="805">
        <f t="shared" si="18"/>
        <v>0</v>
      </c>
      <c r="L38" s="805"/>
      <c r="M38" s="805">
        <f t="shared" si="6"/>
        <v>0</v>
      </c>
      <c r="N38" s="805"/>
      <c r="O38" s="805">
        <f t="shared" si="34"/>
        <v>0</v>
      </c>
      <c r="P38" s="805">
        <f>L38+M38</f>
        <v>0</v>
      </c>
    </row>
    <row r="39" spans="1:16" ht="15.75" customHeight="1">
      <c r="A39" s="793" t="s">
        <v>2606</v>
      </c>
      <c r="B39" s="786" t="s">
        <v>2607</v>
      </c>
      <c r="C39" s="794">
        <v>200000</v>
      </c>
      <c r="D39" s="794"/>
      <c r="E39" s="794">
        <f t="shared" ref="E39:E40" si="38">SUM(C39:D39)</f>
        <v>200000</v>
      </c>
      <c r="F39" s="794">
        <v>0</v>
      </c>
      <c r="G39" s="794">
        <v>0</v>
      </c>
      <c r="H39" s="794">
        <f t="shared" si="35"/>
        <v>0</v>
      </c>
      <c r="I39" s="794">
        <v>0</v>
      </c>
      <c r="J39" s="794">
        <f t="shared" si="36"/>
        <v>0</v>
      </c>
      <c r="K39" s="794">
        <v>400000</v>
      </c>
      <c r="L39" s="794"/>
      <c r="M39" s="794">
        <f t="shared" si="6"/>
        <v>400000</v>
      </c>
      <c r="N39" s="794"/>
      <c r="O39" s="794">
        <f t="shared" si="34"/>
        <v>400000</v>
      </c>
      <c r="P39" s="794">
        <v>200000</v>
      </c>
    </row>
    <row r="40" spans="1:16" ht="15.75" customHeight="1">
      <c r="A40" s="793" t="s">
        <v>2610</v>
      </c>
      <c r="B40" s="786" t="s">
        <v>2611</v>
      </c>
      <c r="C40" s="794">
        <v>100000</v>
      </c>
      <c r="D40" s="794"/>
      <c r="E40" s="794">
        <f t="shared" si="38"/>
        <v>100000</v>
      </c>
      <c r="F40" s="794">
        <v>0</v>
      </c>
      <c r="G40" s="794">
        <v>0</v>
      </c>
      <c r="H40" s="794">
        <f t="shared" si="35"/>
        <v>0</v>
      </c>
      <c r="I40" s="794">
        <v>0</v>
      </c>
      <c r="J40" s="794">
        <f t="shared" si="36"/>
        <v>0</v>
      </c>
      <c r="K40" s="794">
        <v>200000</v>
      </c>
      <c r="L40" s="794"/>
      <c r="M40" s="794">
        <f t="shared" si="6"/>
        <v>200000</v>
      </c>
      <c r="N40" s="794"/>
      <c r="O40" s="794">
        <f t="shared" si="34"/>
        <v>200000</v>
      </c>
      <c r="P40" s="794">
        <v>200000</v>
      </c>
    </row>
    <row r="41" spans="1:16" ht="15.75" customHeight="1">
      <c r="A41" s="795" t="s">
        <v>413</v>
      </c>
      <c r="B41" s="796"/>
      <c r="C41" s="797">
        <v>400000</v>
      </c>
      <c r="D41" s="797">
        <f>SUM(D39:D40)</f>
        <v>0</v>
      </c>
      <c r="E41" s="797">
        <f>SUM(E39:E40)</f>
        <v>300000</v>
      </c>
      <c r="F41" s="797">
        <f>SUM(F39:F40)</f>
        <v>0</v>
      </c>
      <c r="G41" s="797">
        <f>SUM(G39:G40)</f>
        <v>0</v>
      </c>
      <c r="H41" s="797">
        <f t="shared" si="35"/>
        <v>0</v>
      </c>
      <c r="I41" s="797">
        <f>SUM(I39:I40)</f>
        <v>0</v>
      </c>
      <c r="J41" s="797">
        <f t="shared" si="36"/>
        <v>0</v>
      </c>
      <c r="K41" s="797">
        <f t="shared" ref="K41:P41" si="39">SUM(K39:K40)</f>
        <v>600000</v>
      </c>
      <c r="L41" s="797">
        <f t="shared" si="39"/>
        <v>0</v>
      </c>
      <c r="M41" s="797">
        <f t="shared" si="6"/>
        <v>600000</v>
      </c>
      <c r="N41" s="797">
        <f t="shared" si="39"/>
        <v>0</v>
      </c>
      <c r="O41" s="797">
        <f t="shared" si="34"/>
        <v>600000</v>
      </c>
      <c r="P41" s="797">
        <f t="shared" si="39"/>
        <v>400000</v>
      </c>
    </row>
    <row r="42" spans="1:16" ht="15.75" customHeight="1">
      <c r="A42" s="793"/>
      <c r="B42" s="792" t="s">
        <v>2612</v>
      </c>
      <c r="C42" s="790">
        <v>0</v>
      </c>
      <c r="D42" s="790">
        <v>0</v>
      </c>
      <c r="E42" s="790">
        <v>0</v>
      </c>
      <c r="F42" s="790">
        <v>0</v>
      </c>
      <c r="G42" s="790">
        <v>0</v>
      </c>
      <c r="H42" s="790">
        <f t="shared" si="35"/>
        <v>0</v>
      </c>
      <c r="I42" s="790">
        <v>0</v>
      </c>
      <c r="J42" s="790">
        <f t="shared" si="36"/>
        <v>0</v>
      </c>
      <c r="K42" s="790"/>
      <c r="L42" s="790"/>
      <c r="M42" s="790"/>
      <c r="N42" s="790"/>
      <c r="O42" s="790"/>
      <c r="P42" s="790"/>
    </row>
    <row r="43" spans="1:16" ht="15.75" customHeight="1">
      <c r="A43" s="793" t="s">
        <v>2613</v>
      </c>
      <c r="B43" s="786" t="s">
        <v>2614</v>
      </c>
      <c r="C43" s="790">
        <v>0</v>
      </c>
      <c r="D43" s="790">
        <v>0</v>
      </c>
      <c r="E43" s="790">
        <v>0</v>
      </c>
      <c r="F43" s="790">
        <v>0</v>
      </c>
      <c r="G43" s="790">
        <v>0</v>
      </c>
      <c r="H43" s="790">
        <f t="shared" si="35"/>
        <v>0</v>
      </c>
      <c r="I43" s="790">
        <v>0</v>
      </c>
      <c r="J43" s="790">
        <f t="shared" si="36"/>
        <v>0</v>
      </c>
      <c r="K43" s="790">
        <v>400000</v>
      </c>
      <c r="L43" s="790"/>
      <c r="M43" s="790">
        <f t="shared" si="6"/>
        <v>400000</v>
      </c>
      <c r="N43" s="790"/>
      <c r="O43" s="790">
        <f t="shared" ref="O43:O55" si="40">SUM(M43:N43)</f>
        <v>400000</v>
      </c>
      <c r="P43" s="794">
        <v>200000</v>
      </c>
    </row>
    <row r="44" spans="1:16" ht="15.75" customHeight="1">
      <c r="A44" s="795" t="s">
        <v>413</v>
      </c>
      <c r="B44" s="796"/>
      <c r="C44" s="796"/>
      <c r="D44" s="796"/>
      <c r="E44" s="796"/>
      <c r="F44" s="796"/>
      <c r="G44" s="796"/>
      <c r="H44" s="796">
        <f t="shared" si="35"/>
        <v>0</v>
      </c>
      <c r="I44" s="796"/>
      <c r="J44" s="796">
        <f t="shared" si="36"/>
        <v>0</v>
      </c>
      <c r="K44" s="797">
        <f t="shared" ref="K44:P44" si="41">SUM(K42:K43)</f>
        <v>400000</v>
      </c>
      <c r="L44" s="797">
        <f t="shared" si="41"/>
        <v>0</v>
      </c>
      <c r="M44" s="797">
        <f t="shared" si="6"/>
        <v>400000</v>
      </c>
      <c r="N44" s="797">
        <f t="shared" si="41"/>
        <v>0</v>
      </c>
      <c r="O44" s="797">
        <f t="shared" si="40"/>
        <v>400000</v>
      </c>
      <c r="P44" s="797">
        <f t="shared" si="41"/>
        <v>200000</v>
      </c>
    </row>
    <row r="45" spans="1:16" ht="15.75" hidden="1" customHeight="1">
      <c r="A45" s="793"/>
      <c r="B45" s="786" t="s">
        <v>2617</v>
      </c>
      <c r="C45" s="790"/>
      <c r="D45" s="790"/>
      <c r="E45" s="790"/>
      <c r="F45" s="790"/>
      <c r="G45" s="790"/>
      <c r="H45" s="790">
        <f t="shared" si="35"/>
        <v>0</v>
      </c>
      <c r="I45" s="790"/>
      <c r="J45" s="790">
        <f t="shared" si="36"/>
        <v>0</v>
      </c>
      <c r="K45" s="790">
        <f t="shared" si="18"/>
        <v>0</v>
      </c>
      <c r="L45" s="790"/>
      <c r="M45" s="790">
        <f t="shared" si="6"/>
        <v>0</v>
      </c>
      <c r="N45" s="790"/>
      <c r="O45" s="790">
        <f t="shared" si="40"/>
        <v>0</v>
      </c>
      <c r="P45" s="790">
        <f>L45+M45</f>
        <v>0</v>
      </c>
    </row>
    <row r="46" spans="1:16" ht="15.75" hidden="1" customHeight="1">
      <c r="A46" s="793">
        <v>2210716</v>
      </c>
      <c r="B46" s="786" t="s">
        <v>2699</v>
      </c>
      <c r="C46" s="794">
        <v>0</v>
      </c>
      <c r="D46" s="794">
        <v>0</v>
      </c>
      <c r="E46" s="794">
        <v>0</v>
      </c>
      <c r="F46" s="794">
        <v>0</v>
      </c>
      <c r="G46" s="794">
        <v>0</v>
      </c>
      <c r="H46" s="794">
        <f t="shared" si="35"/>
        <v>0</v>
      </c>
      <c r="I46" s="794">
        <v>0</v>
      </c>
      <c r="J46" s="794">
        <f t="shared" si="36"/>
        <v>0</v>
      </c>
      <c r="K46" s="794"/>
      <c r="L46" s="794"/>
      <c r="M46" s="794">
        <f t="shared" si="6"/>
        <v>0</v>
      </c>
      <c r="N46" s="794"/>
      <c r="O46" s="794">
        <f t="shared" si="40"/>
        <v>0</v>
      </c>
      <c r="P46" s="794"/>
    </row>
    <row r="47" spans="1:16" ht="15.75" hidden="1" customHeight="1">
      <c r="A47" s="795" t="s">
        <v>413</v>
      </c>
      <c r="B47" s="796"/>
      <c r="C47" s="797">
        <v>0</v>
      </c>
      <c r="D47" s="797">
        <f t="shared" ref="D47:F47" si="42">SUM(D46)</f>
        <v>0</v>
      </c>
      <c r="E47" s="797">
        <f t="shared" si="42"/>
        <v>0</v>
      </c>
      <c r="F47" s="797">
        <f t="shared" si="42"/>
        <v>0</v>
      </c>
      <c r="G47" s="797">
        <f t="shared" ref="G47:I47" si="43">SUM(G46)</f>
        <v>0</v>
      </c>
      <c r="H47" s="797">
        <f t="shared" si="35"/>
        <v>0</v>
      </c>
      <c r="I47" s="797">
        <f t="shared" si="43"/>
        <v>0</v>
      </c>
      <c r="J47" s="797">
        <f t="shared" si="36"/>
        <v>0</v>
      </c>
      <c r="K47" s="797">
        <f t="shared" ref="K47:P47" si="44">SUM(K45:K46)</f>
        <v>0</v>
      </c>
      <c r="L47" s="797">
        <f t="shared" si="44"/>
        <v>0</v>
      </c>
      <c r="M47" s="797">
        <f t="shared" si="6"/>
        <v>0</v>
      </c>
      <c r="N47" s="797">
        <f t="shared" si="44"/>
        <v>0</v>
      </c>
      <c r="O47" s="797">
        <f t="shared" si="40"/>
        <v>0</v>
      </c>
      <c r="P47" s="797">
        <f t="shared" si="44"/>
        <v>0</v>
      </c>
    </row>
    <row r="48" spans="1:16" ht="15.75" customHeight="1">
      <c r="A48" s="793"/>
      <c r="B48" s="792" t="s">
        <v>2633</v>
      </c>
      <c r="C48" s="790">
        <v>0</v>
      </c>
      <c r="D48" s="790">
        <v>0</v>
      </c>
      <c r="E48" s="790">
        <v>0</v>
      </c>
      <c r="F48" s="790">
        <v>0</v>
      </c>
      <c r="G48" s="790">
        <v>0</v>
      </c>
      <c r="H48" s="790">
        <f t="shared" si="35"/>
        <v>0</v>
      </c>
      <c r="I48" s="790">
        <v>0</v>
      </c>
      <c r="J48" s="790">
        <f t="shared" si="36"/>
        <v>0</v>
      </c>
      <c r="K48" s="790">
        <f t="shared" si="18"/>
        <v>0</v>
      </c>
      <c r="L48" s="790"/>
      <c r="M48" s="790">
        <f t="shared" si="6"/>
        <v>0</v>
      </c>
      <c r="N48" s="790"/>
      <c r="O48" s="790">
        <f t="shared" si="40"/>
        <v>0</v>
      </c>
      <c r="P48" s="790">
        <f t="shared" ref="P48:P53" si="45">L48+M48</f>
        <v>0</v>
      </c>
    </row>
    <row r="49" spans="1:16" ht="15.75" customHeight="1">
      <c r="A49" s="793" t="s">
        <v>2634</v>
      </c>
      <c r="B49" s="786" t="s">
        <v>2635</v>
      </c>
      <c r="C49" s="790">
        <v>0</v>
      </c>
      <c r="D49" s="790">
        <v>0</v>
      </c>
      <c r="E49" s="790">
        <v>0</v>
      </c>
      <c r="F49" s="790">
        <v>0</v>
      </c>
      <c r="G49" s="790">
        <v>0</v>
      </c>
      <c r="H49" s="790">
        <f t="shared" si="35"/>
        <v>0</v>
      </c>
      <c r="I49" s="790">
        <v>0</v>
      </c>
      <c r="J49" s="790">
        <f t="shared" si="36"/>
        <v>0</v>
      </c>
      <c r="K49" s="790">
        <v>200000</v>
      </c>
      <c r="L49" s="790"/>
      <c r="M49" s="790">
        <f t="shared" si="6"/>
        <v>200000</v>
      </c>
      <c r="N49" s="790"/>
      <c r="O49" s="790">
        <f t="shared" si="40"/>
        <v>200000</v>
      </c>
      <c r="P49" s="790">
        <v>200000</v>
      </c>
    </row>
    <row r="50" spans="1:16" ht="15.75" customHeight="1">
      <c r="A50" s="795" t="s">
        <v>413</v>
      </c>
      <c r="B50" s="796"/>
      <c r="C50" s="797">
        <v>0</v>
      </c>
      <c r="D50" s="797">
        <v>0</v>
      </c>
      <c r="E50" s="797">
        <v>0</v>
      </c>
      <c r="F50" s="797">
        <v>0</v>
      </c>
      <c r="G50" s="797">
        <v>0</v>
      </c>
      <c r="H50" s="797">
        <f t="shared" si="35"/>
        <v>0</v>
      </c>
      <c r="I50" s="797">
        <v>0</v>
      </c>
      <c r="J50" s="797">
        <f t="shared" si="36"/>
        <v>0</v>
      </c>
      <c r="K50" s="797">
        <f t="shared" ref="K50:P50" si="46">SUM(K48:K49)</f>
        <v>200000</v>
      </c>
      <c r="L50" s="797">
        <f t="shared" si="46"/>
        <v>0</v>
      </c>
      <c r="M50" s="797">
        <f t="shared" si="6"/>
        <v>200000</v>
      </c>
      <c r="N50" s="797">
        <f t="shared" si="46"/>
        <v>0</v>
      </c>
      <c r="O50" s="797">
        <f t="shared" si="40"/>
        <v>200000</v>
      </c>
      <c r="P50" s="797">
        <f t="shared" si="46"/>
        <v>200000</v>
      </c>
    </row>
    <row r="51" spans="1:16" ht="15.75" customHeight="1">
      <c r="A51" s="793"/>
      <c r="B51" s="792" t="s">
        <v>2636</v>
      </c>
      <c r="C51" s="790"/>
      <c r="D51" s="790"/>
      <c r="E51" s="790"/>
      <c r="F51" s="790"/>
      <c r="G51" s="790"/>
      <c r="H51" s="790">
        <f t="shared" si="35"/>
        <v>0</v>
      </c>
      <c r="I51" s="790"/>
      <c r="J51" s="790">
        <f t="shared" si="36"/>
        <v>0</v>
      </c>
      <c r="K51" s="790">
        <f t="shared" si="18"/>
        <v>0</v>
      </c>
      <c r="L51" s="790"/>
      <c r="M51" s="790">
        <f t="shared" si="6"/>
        <v>0</v>
      </c>
      <c r="N51" s="790"/>
      <c r="O51" s="790">
        <f t="shared" si="40"/>
        <v>0</v>
      </c>
      <c r="P51" s="790">
        <f t="shared" si="45"/>
        <v>0</v>
      </c>
    </row>
    <row r="52" spans="1:16" ht="15.75" customHeight="1">
      <c r="A52" s="793" t="s">
        <v>2637</v>
      </c>
      <c r="B52" s="786" t="s">
        <v>2638</v>
      </c>
      <c r="C52" s="790"/>
      <c r="D52" s="790"/>
      <c r="E52" s="790"/>
      <c r="F52" s="790"/>
      <c r="G52" s="790"/>
      <c r="H52" s="790">
        <f t="shared" si="35"/>
        <v>0</v>
      </c>
      <c r="I52" s="790"/>
      <c r="J52" s="790">
        <f t="shared" si="36"/>
        <v>0</v>
      </c>
      <c r="K52" s="790">
        <f t="shared" si="18"/>
        <v>0</v>
      </c>
      <c r="L52" s="790"/>
      <c r="M52" s="790">
        <f t="shared" si="6"/>
        <v>0</v>
      </c>
      <c r="N52" s="790"/>
      <c r="O52" s="790">
        <f t="shared" si="40"/>
        <v>0</v>
      </c>
      <c r="P52" s="790">
        <f t="shared" si="45"/>
        <v>0</v>
      </c>
    </row>
    <row r="53" spans="1:16" ht="15.75" customHeight="1">
      <c r="A53" s="795" t="s">
        <v>413</v>
      </c>
      <c r="B53" s="796"/>
      <c r="C53" s="797">
        <v>0</v>
      </c>
      <c r="D53" s="797">
        <f t="shared" ref="D53:F53" si="47">SUM(D52)</f>
        <v>0</v>
      </c>
      <c r="E53" s="797">
        <f t="shared" si="47"/>
        <v>0</v>
      </c>
      <c r="F53" s="797">
        <f t="shared" si="47"/>
        <v>0</v>
      </c>
      <c r="G53" s="797">
        <f t="shared" ref="G53:I53" si="48">SUM(G52)</f>
        <v>0</v>
      </c>
      <c r="H53" s="797">
        <f t="shared" si="35"/>
        <v>0</v>
      </c>
      <c r="I53" s="797">
        <f t="shared" si="48"/>
        <v>0</v>
      </c>
      <c r="J53" s="797">
        <f t="shared" si="36"/>
        <v>0</v>
      </c>
      <c r="K53" s="797">
        <f t="shared" si="18"/>
        <v>0</v>
      </c>
      <c r="L53" s="797">
        <f t="shared" si="18"/>
        <v>0</v>
      </c>
      <c r="M53" s="797">
        <f t="shared" si="6"/>
        <v>0</v>
      </c>
      <c r="N53" s="797">
        <f t="shared" ref="N53" si="49">J53+K53</f>
        <v>0</v>
      </c>
      <c r="O53" s="797">
        <f t="shared" si="40"/>
        <v>0</v>
      </c>
      <c r="P53" s="797">
        <f t="shared" si="45"/>
        <v>0</v>
      </c>
    </row>
    <row r="54" spans="1:16" ht="15.75" customHeight="1">
      <c r="A54" s="795"/>
      <c r="B54" s="796" t="s">
        <v>2780</v>
      </c>
      <c r="C54" s="797">
        <v>3900000</v>
      </c>
      <c r="D54" s="797">
        <f>SUM(D53,D47,D41,D37,D33,D30,D25)</f>
        <v>-2100000</v>
      </c>
      <c r="E54" s="797">
        <f>SUM(E53,E47,E41,E37,E33,E30,E25)</f>
        <v>1700000</v>
      </c>
      <c r="F54" s="797">
        <f>SUM(F53,F47,F41,F37,F33,F30,F25)</f>
        <v>0</v>
      </c>
      <c r="G54" s="797">
        <f>SUM(G53,G47,G41,G37,G33,G30,G25)</f>
        <v>0</v>
      </c>
      <c r="H54" s="797">
        <f t="shared" si="35"/>
        <v>0</v>
      </c>
      <c r="I54" s="797">
        <f>SUM(I53,I47,I41,I37,I33,I30,I25)</f>
        <v>0</v>
      </c>
      <c r="J54" s="797">
        <f t="shared" si="36"/>
        <v>0</v>
      </c>
      <c r="K54" s="797">
        <f t="shared" ref="K54:P54" si="50">SUM(K53,K50,K47,K44,K41,K37,K33,K25,K20,K17)</f>
        <v>1900000</v>
      </c>
      <c r="L54" s="797">
        <f t="shared" si="50"/>
        <v>0</v>
      </c>
      <c r="M54" s="797">
        <f t="shared" si="6"/>
        <v>1900000</v>
      </c>
      <c r="N54" s="797">
        <f t="shared" si="50"/>
        <v>0</v>
      </c>
      <c r="O54" s="797">
        <f t="shared" si="40"/>
        <v>1900000</v>
      </c>
      <c r="P54" s="797">
        <f t="shared" si="50"/>
        <v>1300000</v>
      </c>
    </row>
    <row r="55" spans="1:16" ht="15.75" customHeight="1">
      <c r="A55" s="807"/>
      <c r="B55" s="808" t="s">
        <v>2781</v>
      </c>
      <c r="C55" s="809">
        <v>43203018</v>
      </c>
      <c r="D55" s="809">
        <f>SUM(D54,D13)</f>
        <v>-2100000</v>
      </c>
      <c r="E55" s="809">
        <f>SUM(E54,E13)</f>
        <v>41003018</v>
      </c>
      <c r="F55" s="809">
        <f>SUM(F54,F13)</f>
        <v>39303018</v>
      </c>
      <c r="G55" s="809">
        <f>SUM(G54,G13)</f>
        <v>0</v>
      </c>
      <c r="H55" s="809">
        <f t="shared" si="35"/>
        <v>39303018</v>
      </c>
      <c r="I55" s="809">
        <f>SUM(I54,I13)</f>
        <v>0</v>
      </c>
      <c r="J55" s="809">
        <f t="shared" si="36"/>
        <v>39303018</v>
      </c>
      <c r="K55" s="809">
        <f t="shared" ref="K55:P55" si="51">K13+K54</f>
        <v>48079576</v>
      </c>
      <c r="L55" s="809">
        <f t="shared" si="51"/>
        <v>0</v>
      </c>
      <c r="M55" s="809">
        <f t="shared" si="6"/>
        <v>48079576</v>
      </c>
      <c r="N55" s="809">
        <f t="shared" si="51"/>
        <v>0</v>
      </c>
      <c r="O55" s="809">
        <f t="shared" si="40"/>
        <v>48079576</v>
      </c>
      <c r="P55" s="809">
        <f t="shared" si="51"/>
        <v>47479576</v>
      </c>
    </row>
    <row r="56" spans="1:16" ht="15.75" customHeight="1">
      <c r="A56" s="791">
        <v>10402</v>
      </c>
      <c r="B56" s="791" t="s">
        <v>2782</v>
      </c>
      <c r="C56" s="790"/>
      <c r="D56" s="790"/>
      <c r="E56" s="794"/>
      <c r="F56" s="794"/>
      <c r="G56" s="794"/>
      <c r="H56" s="794">
        <f t="shared" si="35"/>
        <v>0</v>
      </c>
      <c r="I56" s="794"/>
      <c r="J56" s="794">
        <f t="shared" si="36"/>
        <v>0</v>
      </c>
      <c r="K56" s="794"/>
      <c r="L56" s="794"/>
      <c r="M56" s="794"/>
      <c r="N56" s="794"/>
      <c r="O56" s="794"/>
      <c r="P56" s="794"/>
    </row>
    <row r="57" spans="1:16" ht="15.75" customHeight="1">
      <c r="A57" s="793" t="s">
        <v>2565</v>
      </c>
      <c r="B57" s="786" t="s">
        <v>2566</v>
      </c>
      <c r="C57" s="786"/>
      <c r="D57" s="786"/>
      <c r="E57" s="794">
        <f t="shared" ref="E57:E59" si="52">SUM(C57:D57)</f>
        <v>0</v>
      </c>
      <c r="F57" s="794"/>
      <c r="G57" s="794"/>
      <c r="H57" s="794">
        <f t="shared" si="35"/>
        <v>0</v>
      </c>
      <c r="I57" s="794"/>
      <c r="J57" s="794">
        <f t="shared" si="36"/>
        <v>0</v>
      </c>
      <c r="K57" s="794">
        <v>20000</v>
      </c>
      <c r="L57" s="794"/>
      <c r="M57" s="794">
        <f t="shared" si="6"/>
        <v>20000</v>
      </c>
      <c r="N57" s="794"/>
      <c r="O57" s="794">
        <f t="shared" ref="O57:O59" si="53">SUM(M57:N57)</f>
        <v>20000</v>
      </c>
      <c r="P57" s="794">
        <v>20000</v>
      </c>
    </row>
    <row r="58" spans="1:16" ht="15.75" customHeight="1">
      <c r="A58" s="793" t="s">
        <v>2649</v>
      </c>
      <c r="B58" s="786" t="s">
        <v>2570</v>
      </c>
      <c r="C58" s="794">
        <v>50000</v>
      </c>
      <c r="D58" s="794"/>
      <c r="E58" s="794">
        <f t="shared" si="52"/>
        <v>50000</v>
      </c>
      <c r="F58" s="794">
        <v>50000</v>
      </c>
      <c r="G58" s="810">
        <v>-50000</v>
      </c>
      <c r="H58" s="794">
        <f t="shared" si="35"/>
        <v>0</v>
      </c>
      <c r="I58" s="810"/>
      <c r="J58" s="794">
        <f t="shared" si="36"/>
        <v>0</v>
      </c>
      <c r="K58" s="794">
        <v>200000</v>
      </c>
      <c r="L58" s="794"/>
      <c r="M58" s="794">
        <f t="shared" si="6"/>
        <v>200000</v>
      </c>
      <c r="N58" s="794"/>
      <c r="O58" s="794">
        <f t="shared" si="53"/>
        <v>200000</v>
      </c>
      <c r="P58" s="794">
        <v>200000</v>
      </c>
    </row>
    <row r="59" spans="1:16" ht="15.75" customHeight="1">
      <c r="A59" s="793" t="s">
        <v>2573</v>
      </c>
      <c r="B59" s="786" t="s">
        <v>2574</v>
      </c>
      <c r="C59" s="794">
        <v>50000</v>
      </c>
      <c r="D59" s="794"/>
      <c r="E59" s="794">
        <f t="shared" si="52"/>
        <v>50000</v>
      </c>
      <c r="F59" s="794">
        <v>50000</v>
      </c>
      <c r="G59" s="810"/>
      <c r="H59" s="794">
        <f t="shared" si="35"/>
        <v>50000</v>
      </c>
      <c r="I59" s="810"/>
      <c r="J59" s="794">
        <f t="shared" si="36"/>
        <v>50000</v>
      </c>
      <c r="K59" s="794">
        <v>50000</v>
      </c>
      <c r="L59" s="794"/>
      <c r="M59" s="794">
        <f t="shared" si="6"/>
        <v>50000</v>
      </c>
      <c r="N59" s="794"/>
      <c r="O59" s="794">
        <f t="shared" si="53"/>
        <v>50000</v>
      </c>
      <c r="P59" s="794">
        <v>50000</v>
      </c>
    </row>
    <row r="60" spans="1:16" ht="15.75" customHeight="1">
      <c r="A60" s="795"/>
      <c r="B60" s="796" t="s">
        <v>2783</v>
      </c>
      <c r="C60" s="797">
        <v>6700000</v>
      </c>
      <c r="D60" s="797">
        <f t="shared" ref="D60:J60" si="54">SUM(D58:D59)</f>
        <v>0</v>
      </c>
      <c r="E60" s="797">
        <f t="shared" si="54"/>
        <v>100000</v>
      </c>
      <c r="F60" s="797">
        <f t="shared" si="54"/>
        <v>100000</v>
      </c>
      <c r="G60" s="797">
        <f t="shared" si="54"/>
        <v>-50000</v>
      </c>
      <c r="H60" s="797">
        <f t="shared" si="54"/>
        <v>50000</v>
      </c>
      <c r="I60" s="797">
        <f t="shared" si="54"/>
        <v>0</v>
      </c>
      <c r="J60" s="797">
        <f t="shared" si="54"/>
        <v>50000</v>
      </c>
      <c r="K60" s="797">
        <f t="shared" ref="K60:P60" si="55">SUM(K57:K59)</f>
        <v>270000</v>
      </c>
      <c r="L60" s="797">
        <f t="shared" si="55"/>
        <v>0</v>
      </c>
      <c r="M60" s="797">
        <f t="shared" ref="M60:M93" si="56">SUM(K60:L60)</f>
        <v>270000</v>
      </c>
      <c r="N60" s="797">
        <f t="shared" si="55"/>
        <v>0</v>
      </c>
      <c r="O60" s="797">
        <f t="shared" ref="O60" si="57">SUM(M60:N60)</f>
        <v>270000</v>
      </c>
      <c r="P60" s="797">
        <f t="shared" si="55"/>
        <v>270000</v>
      </c>
    </row>
    <row r="61" spans="1:16" ht="15.75" customHeight="1">
      <c r="A61" s="791">
        <v>10403</v>
      </c>
      <c r="B61" s="791" t="s">
        <v>2784</v>
      </c>
      <c r="C61" s="790"/>
      <c r="D61" s="790"/>
      <c r="E61" s="794"/>
      <c r="F61" s="794"/>
      <c r="G61" s="794"/>
      <c r="H61" s="794">
        <f t="shared" ref="H61:H66" si="58">F61+G61</f>
        <v>0</v>
      </c>
      <c r="I61" s="794"/>
      <c r="J61" s="794">
        <f t="shared" ref="J61:J66" si="59">H61+I61</f>
        <v>0</v>
      </c>
      <c r="K61" s="794"/>
      <c r="L61" s="794"/>
      <c r="M61" s="794"/>
      <c r="N61" s="794"/>
      <c r="O61" s="794"/>
      <c r="P61" s="794"/>
    </row>
    <row r="62" spans="1:16" ht="15.75" customHeight="1">
      <c r="A62" s="793">
        <v>2210309</v>
      </c>
      <c r="B62" s="786" t="s">
        <v>2785</v>
      </c>
      <c r="C62" s="794">
        <v>500000</v>
      </c>
      <c r="D62" s="794"/>
      <c r="E62" s="794">
        <f t="shared" ref="E62:E65" si="60">SUM(C62:D62)</f>
        <v>500000</v>
      </c>
      <c r="F62" s="794">
        <v>500000</v>
      </c>
      <c r="G62" s="810">
        <v>-500000</v>
      </c>
      <c r="H62" s="794">
        <f t="shared" si="58"/>
        <v>0</v>
      </c>
      <c r="I62" s="810"/>
      <c r="J62" s="794">
        <f t="shared" si="59"/>
        <v>0</v>
      </c>
      <c r="K62" s="794">
        <v>400000</v>
      </c>
      <c r="L62" s="794"/>
      <c r="M62" s="794">
        <f t="shared" si="56"/>
        <v>400000</v>
      </c>
      <c r="N62" s="794"/>
      <c r="O62" s="794">
        <f t="shared" ref="O62:O93" si="61">SUM(M62:N62)</f>
        <v>400000</v>
      </c>
      <c r="P62" s="794">
        <v>400000</v>
      </c>
    </row>
    <row r="63" spans="1:16" ht="15.75" customHeight="1">
      <c r="A63" s="793">
        <v>2220105</v>
      </c>
      <c r="B63" s="786" t="s">
        <v>2786</v>
      </c>
      <c r="C63" s="794">
        <v>2000000</v>
      </c>
      <c r="D63" s="794">
        <v>2000000</v>
      </c>
      <c r="E63" s="794">
        <f t="shared" si="60"/>
        <v>4000000</v>
      </c>
      <c r="F63" s="794">
        <v>3000000</v>
      </c>
      <c r="G63" s="810"/>
      <c r="H63" s="794">
        <f t="shared" si="58"/>
        <v>3000000</v>
      </c>
      <c r="I63" s="810"/>
      <c r="J63" s="794">
        <f t="shared" si="59"/>
        <v>3000000</v>
      </c>
      <c r="K63" s="794">
        <v>2600000</v>
      </c>
      <c r="L63" s="794"/>
      <c r="M63" s="794">
        <f t="shared" si="56"/>
        <v>2600000</v>
      </c>
      <c r="N63" s="794"/>
      <c r="O63" s="794">
        <f t="shared" si="61"/>
        <v>2600000</v>
      </c>
      <c r="P63" s="794">
        <v>1000000</v>
      </c>
    </row>
    <row r="64" spans="1:16" ht="15.75" customHeight="1">
      <c r="A64" s="793">
        <v>2211201</v>
      </c>
      <c r="B64" s="786" t="s">
        <v>2787</v>
      </c>
      <c r="C64" s="794">
        <v>1400000</v>
      </c>
      <c r="D64" s="794"/>
      <c r="E64" s="794">
        <f t="shared" si="60"/>
        <v>1400000</v>
      </c>
      <c r="F64" s="794">
        <v>1400000</v>
      </c>
      <c r="G64" s="810"/>
      <c r="H64" s="794">
        <f t="shared" si="58"/>
        <v>1400000</v>
      </c>
      <c r="I64" s="810"/>
      <c r="J64" s="794">
        <f t="shared" si="59"/>
        <v>1400000</v>
      </c>
      <c r="K64" s="794">
        <v>1000000</v>
      </c>
      <c r="L64" s="794"/>
      <c r="M64" s="794">
        <f t="shared" si="56"/>
        <v>1000000</v>
      </c>
      <c r="N64" s="794"/>
      <c r="O64" s="794">
        <f t="shared" si="61"/>
        <v>1000000</v>
      </c>
      <c r="P64" s="794">
        <v>700000</v>
      </c>
    </row>
    <row r="65" spans="1:16" ht="18" customHeight="1">
      <c r="A65" s="793">
        <v>3111106</v>
      </c>
      <c r="B65" s="786" t="s">
        <v>2788</v>
      </c>
      <c r="C65" s="794">
        <v>0</v>
      </c>
      <c r="D65" s="794"/>
      <c r="E65" s="794">
        <f t="shared" si="60"/>
        <v>0</v>
      </c>
      <c r="F65" s="794">
        <v>0</v>
      </c>
      <c r="G65" s="810"/>
      <c r="H65" s="794">
        <f t="shared" si="58"/>
        <v>0</v>
      </c>
      <c r="I65" s="810"/>
      <c r="J65" s="794">
        <f t="shared" si="59"/>
        <v>0</v>
      </c>
      <c r="K65" s="794">
        <v>1000000</v>
      </c>
      <c r="L65" s="794"/>
      <c r="M65" s="794">
        <f t="shared" si="56"/>
        <v>1000000</v>
      </c>
      <c r="N65" s="794"/>
      <c r="O65" s="794">
        <f t="shared" si="61"/>
        <v>1000000</v>
      </c>
      <c r="P65" s="794">
        <v>300000</v>
      </c>
    </row>
    <row r="66" spans="1:16" s="56" customFormat="1" ht="18" hidden="1" customHeight="1">
      <c r="A66" s="793"/>
      <c r="B66" s="786" t="s">
        <v>2789</v>
      </c>
      <c r="C66" s="794"/>
      <c r="D66" s="794"/>
      <c r="E66" s="794"/>
      <c r="F66" s="794">
        <v>0</v>
      </c>
      <c r="G66" s="794"/>
      <c r="H66" s="794">
        <f t="shared" si="58"/>
        <v>0</v>
      </c>
      <c r="I66" s="794"/>
      <c r="J66" s="794">
        <f t="shared" si="59"/>
        <v>0</v>
      </c>
      <c r="K66" s="794"/>
      <c r="L66" s="794"/>
      <c r="M66" s="794">
        <f t="shared" si="56"/>
        <v>0</v>
      </c>
      <c r="N66" s="794"/>
      <c r="O66" s="794">
        <f t="shared" si="61"/>
        <v>0</v>
      </c>
      <c r="P66" s="794"/>
    </row>
    <row r="67" spans="1:16" ht="15.75" customHeight="1">
      <c r="A67" s="795"/>
      <c r="B67" s="796" t="s">
        <v>2790</v>
      </c>
      <c r="C67" s="797">
        <v>28050000</v>
      </c>
      <c r="D67" s="797">
        <f>SUM(D62:D65)</f>
        <v>2000000</v>
      </c>
      <c r="E67" s="797">
        <f>SUM(E62:E65)</f>
        <v>5900000</v>
      </c>
      <c r="F67" s="797">
        <f t="shared" ref="F67:L67" si="62">SUM(F62:F66)</f>
        <v>4900000</v>
      </c>
      <c r="G67" s="797">
        <f t="shared" si="62"/>
        <v>-500000</v>
      </c>
      <c r="H67" s="797">
        <f t="shared" si="62"/>
        <v>4400000</v>
      </c>
      <c r="I67" s="797">
        <f t="shared" si="62"/>
        <v>0</v>
      </c>
      <c r="J67" s="797">
        <f t="shared" si="62"/>
        <v>4400000</v>
      </c>
      <c r="K67" s="797">
        <f t="shared" si="62"/>
        <v>5000000</v>
      </c>
      <c r="L67" s="797">
        <f t="shared" si="62"/>
        <v>0</v>
      </c>
      <c r="M67" s="797">
        <f t="shared" si="56"/>
        <v>5000000</v>
      </c>
      <c r="N67" s="797">
        <f t="shared" ref="N67" si="63">SUM(N62:N66)</f>
        <v>0</v>
      </c>
      <c r="O67" s="797">
        <f t="shared" si="61"/>
        <v>5000000</v>
      </c>
      <c r="P67" s="797">
        <f>SUM(P62:P66)</f>
        <v>2400000</v>
      </c>
    </row>
    <row r="68" spans="1:16" ht="15.75" hidden="1" customHeight="1">
      <c r="A68" s="791">
        <v>3100000</v>
      </c>
      <c r="B68" s="801" t="s">
        <v>2643</v>
      </c>
      <c r="C68" s="804"/>
      <c r="D68" s="804"/>
      <c r="E68" s="794">
        <f t="shared" ref="E68:E74" si="64">SUM(C68:D68)</f>
        <v>0</v>
      </c>
      <c r="F68" s="794"/>
      <c r="G68" s="794"/>
      <c r="H68" s="794">
        <f t="shared" ref="H68:H92" si="65">F68+G68</f>
        <v>0</v>
      </c>
      <c r="I68" s="794"/>
      <c r="J68" s="794">
        <f t="shared" ref="J68:J92" si="66">H68+I68</f>
        <v>0</v>
      </c>
      <c r="K68" s="794">
        <f t="shared" ref="K68:K74" si="67">G68+H68</f>
        <v>0</v>
      </c>
      <c r="L68" s="794"/>
      <c r="M68" s="794">
        <f t="shared" si="56"/>
        <v>0</v>
      </c>
      <c r="N68" s="794"/>
      <c r="O68" s="794">
        <f t="shared" si="61"/>
        <v>0</v>
      </c>
      <c r="P68" s="794">
        <f t="shared" ref="P68:P74" si="68">L68+M68</f>
        <v>0</v>
      </c>
    </row>
    <row r="69" spans="1:16" ht="15.75" hidden="1" customHeight="1">
      <c r="A69" s="793">
        <v>3110902</v>
      </c>
      <c r="B69" s="811" t="s">
        <v>2791</v>
      </c>
      <c r="C69" s="790">
        <v>4000000</v>
      </c>
      <c r="D69" s="790"/>
      <c r="E69" s="794">
        <f t="shared" si="64"/>
        <v>4000000</v>
      </c>
      <c r="F69" s="794"/>
      <c r="G69" s="794"/>
      <c r="H69" s="794">
        <f t="shared" si="65"/>
        <v>0</v>
      </c>
      <c r="I69" s="794"/>
      <c r="J69" s="794">
        <f t="shared" si="66"/>
        <v>0</v>
      </c>
      <c r="K69" s="794">
        <f t="shared" si="67"/>
        <v>0</v>
      </c>
      <c r="L69" s="794"/>
      <c r="M69" s="794">
        <f t="shared" si="56"/>
        <v>0</v>
      </c>
      <c r="N69" s="794"/>
      <c r="O69" s="794">
        <f t="shared" si="61"/>
        <v>0</v>
      </c>
      <c r="P69" s="794">
        <f t="shared" si="68"/>
        <v>0</v>
      </c>
    </row>
    <row r="70" spans="1:16" ht="15.75" hidden="1" customHeight="1">
      <c r="A70" s="793">
        <v>3111106</v>
      </c>
      <c r="B70" s="811" t="s">
        <v>283</v>
      </c>
      <c r="C70" s="790">
        <v>16600000</v>
      </c>
      <c r="D70" s="790"/>
      <c r="E70" s="794">
        <f t="shared" si="64"/>
        <v>16600000</v>
      </c>
      <c r="F70" s="794"/>
      <c r="G70" s="794"/>
      <c r="H70" s="794">
        <f t="shared" si="65"/>
        <v>0</v>
      </c>
      <c r="I70" s="794"/>
      <c r="J70" s="794">
        <f t="shared" si="66"/>
        <v>0</v>
      </c>
      <c r="K70" s="794">
        <f t="shared" si="67"/>
        <v>0</v>
      </c>
      <c r="L70" s="794"/>
      <c r="M70" s="794">
        <f t="shared" si="56"/>
        <v>0</v>
      </c>
      <c r="N70" s="794"/>
      <c r="O70" s="794">
        <f t="shared" si="61"/>
        <v>0</v>
      </c>
      <c r="P70" s="794">
        <f t="shared" si="68"/>
        <v>0</v>
      </c>
    </row>
    <row r="71" spans="1:16" ht="15.75" hidden="1" customHeight="1">
      <c r="A71" s="793"/>
      <c r="B71" s="811" t="s">
        <v>284</v>
      </c>
      <c r="C71" s="790">
        <v>1500000</v>
      </c>
      <c r="D71" s="790"/>
      <c r="E71" s="794">
        <f t="shared" si="64"/>
        <v>1500000</v>
      </c>
      <c r="F71" s="794"/>
      <c r="G71" s="794"/>
      <c r="H71" s="794">
        <f t="shared" si="65"/>
        <v>0</v>
      </c>
      <c r="I71" s="794"/>
      <c r="J71" s="794">
        <f t="shared" si="66"/>
        <v>0</v>
      </c>
      <c r="K71" s="794">
        <f t="shared" si="67"/>
        <v>0</v>
      </c>
      <c r="L71" s="794"/>
      <c r="M71" s="794">
        <f t="shared" si="56"/>
        <v>0</v>
      </c>
      <c r="N71" s="794"/>
      <c r="O71" s="794">
        <f t="shared" si="61"/>
        <v>0</v>
      </c>
      <c r="P71" s="794">
        <f t="shared" si="68"/>
        <v>0</v>
      </c>
    </row>
    <row r="72" spans="1:16" ht="15.75" hidden="1" customHeight="1">
      <c r="A72" s="793">
        <v>3111120</v>
      </c>
      <c r="B72" s="811" t="s">
        <v>286</v>
      </c>
      <c r="C72" s="790">
        <v>3900000</v>
      </c>
      <c r="D72" s="790"/>
      <c r="E72" s="794">
        <f t="shared" si="64"/>
        <v>3900000</v>
      </c>
      <c r="F72" s="794"/>
      <c r="G72" s="794"/>
      <c r="H72" s="794">
        <f t="shared" si="65"/>
        <v>0</v>
      </c>
      <c r="I72" s="794"/>
      <c r="J72" s="794">
        <f t="shared" si="66"/>
        <v>0</v>
      </c>
      <c r="K72" s="794">
        <f t="shared" si="67"/>
        <v>0</v>
      </c>
      <c r="L72" s="794"/>
      <c r="M72" s="794">
        <f t="shared" si="56"/>
        <v>0</v>
      </c>
      <c r="N72" s="794"/>
      <c r="O72" s="794">
        <f t="shared" si="61"/>
        <v>0</v>
      </c>
      <c r="P72" s="794">
        <f t="shared" si="68"/>
        <v>0</v>
      </c>
    </row>
    <row r="73" spans="1:16" ht="15.75" hidden="1" customHeight="1">
      <c r="A73" s="812" t="s">
        <v>413</v>
      </c>
      <c r="B73" s="813" t="s">
        <v>2792</v>
      </c>
      <c r="C73" s="797">
        <v>26000000</v>
      </c>
      <c r="D73" s="797"/>
      <c r="E73" s="794">
        <f t="shared" si="64"/>
        <v>26000000</v>
      </c>
      <c r="F73" s="794"/>
      <c r="G73" s="794"/>
      <c r="H73" s="794">
        <f t="shared" si="65"/>
        <v>0</v>
      </c>
      <c r="I73" s="794"/>
      <c r="J73" s="794">
        <f t="shared" si="66"/>
        <v>0</v>
      </c>
      <c r="K73" s="794">
        <f t="shared" si="67"/>
        <v>0</v>
      </c>
      <c r="L73" s="794"/>
      <c r="M73" s="794">
        <f t="shared" si="56"/>
        <v>0</v>
      </c>
      <c r="N73" s="794"/>
      <c r="O73" s="794">
        <f t="shared" si="61"/>
        <v>0</v>
      </c>
      <c r="P73" s="794">
        <f t="shared" si="68"/>
        <v>0</v>
      </c>
    </row>
    <row r="74" spans="1:16" ht="15.75" hidden="1" customHeight="1">
      <c r="A74" s="1809" t="s">
        <v>2793</v>
      </c>
      <c r="B74" s="1808"/>
      <c r="C74" s="809">
        <v>54050000</v>
      </c>
      <c r="D74" s="809"/>
      <c r="E74" s="794">
        <f t="shared" si="64"/>
        <v>54050000</v>
      </c>
      <c r="F74" s="794"/>
      <c r="G74" s="794"/>
      <c r="H74" s="794">
        <f t="shared" si="65"/>
        <v>0</v>
      </c>
      <c r="I74" s="794"/>
      <c r="J74" s="794">
        <f t="shared" si="66"/>
        <v>0</v>
      </c>
      <c r="K74" s="794">
        <f t="shared" si="67"/>
        <v>0</v>
      </c>
      <c r="L74" s="794"/>
      <c r="M74" s="794">
        <f t="shared" si="56"/>
        <v>0</v>
      </c>
      <c r="N74" s="794"/>
      <c r="O74" s="794">
        <f t="shared" si="61"/>
        <v>0</v>
      </c>
      <c r="P74" s="794">
        <f t="shared" si="68"/>
        <v>0</v>
      </c>
    </row>
    <row r="75" spans="1:16" ht="15.75" hidden="1" customHeight="1">
      <c r="A75" s="801">
        <v>10208</v>
      </c>
      <c r="B75" s="801" t="s">
        <v>2720</v>
      </c>
      <c r="C75" s="804"/>
      <c r="D75" s="804"/>
      <c r="E75" s="794"/>
      <c r="F75" s="794"/>
      <c r="G75" s="794"/>
      <c r="H75" s="794">
        <f t="shared" si="65"/>
        <v>0</v>
      </c>
      <c r="I75" s="794"/>
      <c r="J75" s="794">
        <f t="shared" si="66"/>
        <v>0</v>
      </c>
      <c r="K75" s="794"/>
      <c r="L75" s="794"/>
      <c r="M75" s="794">
        <f t="shared" si="56"/>
        <v>0</v>
      </c>
      <c r="N75" s="794"/>
      <c r="O75" s="794">
        <f t="shared" si="61"/>
        <v>0</v>
      </c>
      <c r="P75" s="794"/>
    </row>
    <row r="76" spans="1:16" ht="15.75" hidden="1" customHeight="1">
      <c r="A76" s="786" t="s">
        <v>2565</v>
      </c>
      <c r="B76" s="786" t="s">
        <v>2566</v>
      </c>
      <c r="C76" s="804"/>
      <c r="D76" s="804"/>
      <c r="E76" s="794">
        <f t="shared" ref="E76:E85" si="69">SUM(C76:D76)</f>
        <v>0</v>
      </c>
      <c r="F76" s="794"/>
      <c r="G76" s="794"/>
      <c r="H76" s="794">
        <f t="shared" si="65"/>
        <v>0</v>
      </c>
      <c r="I76" s="794"/>
      <c r="J76" s="794">
        <f t="shared" si="66"/>
        <v>0</v>
      </c>
      <c r="K76" s="794"/>
      <c r="L76" s="794"/>
      <c r="M76" s="794">
        <f t="shared" si="56"/>
        <v>0</v>
      </c>
      <c r="N76" s="794"/>
      <c r="O76" s="794">
        <f t="shared" si="61"/>
        <v>0</v>
      </c>
      <c r="P76" s="794"/>
    </row>
    <row r="77" spans="1:16" ht="15.75" hidden="1" customHeight="1">
      <c r="A77" s="786" t="s">
        <v>2649</v>
      </c>
      <c r="B77" s="786" t="s">
        <v>2570</v>
      </c>
      <c r="C77" s="790">
        <v>100000</v>
      </c>
      <c r="D77" s="794">
        <v>-100000</v>
      </c>
      <c r="E77" s="794">
        <f t="shared" si="69"/>
        <v>0</v>
      </c>
      <c r="F77" s="794">
        <v>0</v>
      </c>
      <c r="G77" s="794">
        <v>0</v>
      </c>
      <c r="H77" s="794">
        <f t="shared" si="65"/>
        <v>0</v>
      </c>
      <c r="I77" s="794">
        <v>0</v>
      </c>
      <c r="J77" s="794">
        <f t="shared" si="66"/>
        <v>0</v>
      </c>
      <c r="K77" s="794"/>
      <c r="L77" s="794"/>
      <c r="M77" s="794">
        <f t="shared" si="56"/>
        <v>0</v>
      </c>
      <c r="N77" s="794"/>
      <c r="O77" s="794">
        <f t="shared" si="61"/>
        <v>0</v>
      </c>
      <c r="P77" s="794"/>
    </row>
    <row r="78" spans="1:16" ht="15.75" hidden="1" customHeight="1">
      <c r="A78" s="786" t="s">
        <v>2571</v>
      </c>
      <c r="B78" s="786" t="s">
        <v>2572</v>
      </c>
      <c r="C78" s="790">
        <v>0</v>
      </c>
      <c r="D78" s="794">
        <v>0</v>
      </c>
      <c r="E78" s="794">
        <f t="shared" si="69"/>
        <v>0</v>
      </c>
      <c r="F78" s="794"/>
      <c r="G78" s="794"/>
      <c r="H78" s="794">
        <f t="shared" si="65"/>
        <v>0</v>
      </c>
      <c r="I78" s="794"/>
      <c r="J78" s="794">
        <f t="shared" si="66"/>
        <v>0</v>
      </c>
      <c r="K78" s="794"/>
      <c r="L78" s="794"/>
      <c r="M78" s="794">
        <f t="shared" si="56"/>
        <v>0</v>
      </c>
      <c r="N78" s="794"/>
      <c r="O78" s="794">
        <f t="shared" si="61"/>
        <v>0</v>
      </c>
      <c r="P78" s="794"/>
    </row>
    <row r="79" spans="1:16" ht="15.75" hidden="1" customHeight="1">
      <c r="A79" s="786" t="s">
        <v>2573</v>
      </c>
      <c r="B79" s="786" t="s">
        <v>2574</v>
      </c>
      <c r="C79" s="790">
        <v>0</v>
      </c>
      <c r="D79" s="794">
        <v>0</v>
      </c>
      <c r="E79" s="794">
        <f t="shared" si="69"/>
        <v>0</v>
      </c>
      <c r="F79" s="794"/>
      <c r="G79" s="794"/>
      <c r="H79" s="794">
        <f t="shared" si="65"/>
        <v>0</v>
      </c>
      <c r="I79" s="794"/>
      <c r="J79" s="794">
        <f t="shared" si="66"/>
        <v>0</v>
      </c>
      <c r="K79" s="794"/>
      <c r="L79" s="794"/>
      <c r="M79" s="794">
        <f t="shared" si="56"/>
        <v>0</v>
      </c>
      <c r="N79" s="794"/>
      <c r="O79" s="794">
        <f t="shared" si="61"/>
        <v>0</v>
      </c>
      <c r="P79" s="794"/>
    </row>
    <row r="80" spans="1:16" ht="15.75" hidden="1" customHeight="1">
      <c r="A80" s="786" t="s">
        <v>2794</v>
      </c>
      <c r="B80" s="786" t="s">
        <v>2795</v>
      </c>
      <c r="C80" s="790">
        <v>1500000</v>
      </c>
      <c r="D80" s="794">
        <v>-1500000</v>
      </c>
      <c r="E80" s="794">
        <f t="shared" si="69"/>
        <v>0</v>
      </c>
      <c r="F80" s="794">
        <v>1000000</v>
      </c>
      <c r="G80" s="810">
        <v>-1000000</v>
      </c>
      <c r="H80" s="794">
        <f t="shared" si="65"/>
        <v>0</v>
      </c>
      <c r="I80" s="810"/>
      <c r="J80" s="794">
        <f t="shared" si="66"/>
        <v>0</v>
      </c>
      <c r="K80" s="794"/>
      <c r="L80" s="794"/>
      <c r="M80" s="794">
        <f t="shared" si="56"/>
        <v>0</v>
      </c>
      <c r="N80" s="794"/>
      <c r="O80" s="794">
        <f t="shared" si="61"/>
        <v>0</v>
      </c>
      <c r="P80" s="794"/>
    </row>
    <row r="81" spans="1:16" ht="15.75" hidden="1" customHeight="1">
      <c r="A81" s="786" t="s">
        <v>2589</v>
      </c>
      <c r="B81" s="786" t="s">
        <v>2590</v>
      </c>
      <c r="C81" s="790">
        <v>800000</v>
      </c>
      <c r="D81" s="794">
        <v>-800000</v>
      </c>
      <c r="E81" s="794">
        <f t="shared" si="69"/>
        <v>0</v>
      </c>
      <c r="F81" s="794">
        <v>0</v>
      </c>
      <c r="G81" s="810"/>
      <c r="H81" s="794">
        <f t="shared" si="65"/>
        <v>0</v>
      </c>
      <c r="I81" s="810"/>
      <c r="J81" s="794">
        <f t="shared" si="66"/>
        <v>0</v>
      </c>
      <c r="K81" s="794"/>
      <c r="L81" s="794"/>
      <c r="M81" s="794">
        <f t="shared" si="56"/>
        <v>0</v>
      </c>
      <c r="N81" s="794"/>
      <c r="O81" s="794">
        <f t="shared" si="61"/>
        <v>0</v>
      </c>
      <c r="P81" s="794"/>
    </row>
    <row r="82" spans="1:16" ht="15.75" hidden="1" customHeight="1">
      <c r="A82" s="786" t="s">
        <v>2606</v>
      </c>
      <c r="B82" s="786" t="s">
        <v>2607</v>
      </c>
      <c r="C82" s="790">
        <v>100000</v>
      </c>
      <c r="D82" s="794">
        <v>-100000</v>
      </c>
      <c r="E82" s="794">
        <f t="shared" si="69"/>
        <v>0</v>
      </c>
      <c r="F82" s="794">
        <v>665444</v>
      </c>
      <c r="G82" s="810">
        <v>-500000</v>
      </c>
      <c r="H82" s="794">
        <f t="shared" si="65"/>
        <v>165444</v>
      </c>
      <c r="I82" s="810"/>
      <c r="J82" s="794">
        <f t="shared" si="66"/>
        <v>165444</v>
      </c>
      <c r="K82" s="794"/>
      <c r="L82" s="794"/>
      <c r="M82" s="794">
        <f t="shared" si="56"/>
        <v>0</v>
      </c>
      <c r="N82" s="794"/>
      <c r="O82" s="794">
        <f t="shared" si="61"/>
        <v>0</v>
      </c>
      <c r="P82" s="794"/>
    </row>
    <row r="83" spans="1:16" ht="15.75" hidden="1" customHeight="1">
      <c r="A83" s="786" t="s">
        <v>2610</v>
      </c>
      <c r="B83" s="786" t="s">
        <v>2611</v>
      </c>
      <c r="C83" s="790">
        <v>100000</v>
      </c>
      <c r="D83" s="794">
        <v>-100000</v>
      </c>
      <c r="E83" s="794">
        <f t="shared" si="69"/>
        <v>0</v>
      </c>
      <c r="F83" s="794">
        <v>300000</v>
      </c>
      <c r="G83" s="810">
        <v>-200000</v>
      </c>
      <c r="H83" s="794">
        <f t="shared" si="65"/>
        <v>100000</v>
      </c>
      <c r="I83" s="810"/>
      <c r="J83" s="794">
        <f t="shared" si="66"/>
        <v>100000</v>
      </c>
      <c r="K83" s="794"/>
      <c r="L83" s="794"/>
      <c r="M83" s="794">
        <f t="shared" si="56"/>
        <v>0</v>
      </c>
      <c r="N83" s="794"/>
      <c r="O83" s="794">
        <f t="shared" si="61"/>
        <v>0</v>
      </c>
      <c r="P83" s="794"/>
    </row>
    <row r="84" spans="1:16" ht="15.75" hidden="1" customHeight="1">
      <c r="A84" s="786" t="s">
        <v>2665</v>
      </c>
      <c r="B84" s="786" t="s">
        <v>2796</v>
      </c>
      <c r="C84" s="790">
        <v>300000</v>
      </c>
      <c r="D84" s="794">
        <v>-300000</v>
      </c>
      <c r="E84" s="794">
        <f t="shared" si="69"/>
        <v>0</v>
      </c>
      <c r="F84" s="794">
        <v>0</v>
      </c>
      <c r="G84" s="810"/>
      <c r="H84" s="794">
        <f t="shared" si="65"/>
        <v>0</v>
      </c>
      <c r="I84" s="810"/>
      <c r="J84" s="794">
        <f t="shared" si="66"/>
        <v>0</v>
      </c>
      <c r="K84" s="794"/>
      <c r="L84" s="794"/>
      <c r="M84" s="794">
        <f t="shared" si="56"/>
        <v>0</v>
      </c>
      <c r="N84" s="794"/>
      <c r="O84" s="794">
        <f t="shared" si="61"/>
        <v>0</v>
      </c>
      <c r="P84" s="794"/>
    </row>
    <row r="85" spans="1:16" ht="15.75" hidden="1" customHeight="1">
      <c r="A85" s="793"/>
      <c r="B85" s="814" t="s">
        <v>2797</v>
      </c>
      <c r="C85" s="815">
        <v>0</v>
      </c>
      <c r="D85" s="815"/>
      <c r="E85" s="794">
        <f t="shared" si="69"/>
        <v>0</v>
      </c>
      <c r="F85" s="794"/>
      <c r="G85" s="794"/>
      <c r="H85" s="794">
        <f t="shared" si="65"/>
        <v>0</v>
      </c>
      <c r="I85" s="794"/>
      <c r="J85" s="794">
        <f t="shared" si="66"/>
        <v>0</v>
      </c>
      <c r="K85" s="794"/>
      <c r="L85" s="794"/>
      <c r="M85" s="794">
        <f t="shared" si="56"/>
        <v>0</v>
      </c>
      <c r="N85" s="794"/>
      <c r="O85" s="794">
        <f t="shared" si="61"/>
        <v>0</v>
      </c>
      <c r="P85" s="794"/>
    </row>
    <row r="86" spans="1:16" ht="15.75" hidden="1" customHeight="1">
      <c r="A86" s="795"/>
      <c r="B86" s="796" t="s">
        <v>2798</v>
      </c>
      <c r="C86" s="797">
        <v>32400000</v>
      </c>
      <c r="D86" s="797">
        <f t="shared" ref="D86:G86" si="70">SUM(D77:D85)</f>
        <v>-2900000</v>
      </c>
      <c r="E86" s="797">
        <f t="shared" si="70"/>
        <v>0</v>
      </c>
      <c r="F86" s="797">
        <f t="shared" si="70"/>
        <v>1965444</v>
      </c>
      <c r="G86" s="797">
        <f t="shared" si="70"/>
        <v>-1700000</v>
      </c>
      <c r="H86" s="797">
        <f t="shared" si="65"/>
        <v>265444</v>
      </c>
      <c r="I86" s="797">
        <f t="shared" ref="I86" si="71">SUM(I77:I85)</f>
        <v>0</v>
      </c>
      <c r="J86" s="797">
        <f t="shared" si="66"/>
        <v>265444</v>
      </c>
      <c r="K86" s="797">
        <f t="shared" ref="K86:P86" si="72">SUM(K76:K85)</f>
        <v>0</v>
      </c>
      <c r="L86" s="797">
        <f t="shared" si="72"/>
        <v>0</v>
      </c>
      <c r="M86" s="797">
        <f t="shared" si="56"/>
        <v>0</v>
      </c>
      <c r="N86" s="797">
        <f t="shared" si="72"/>
        <v>0</v>
      </c>
      <c r="O86" s="797">
        <f t="shared" si="61"/>
        <v>0</v>
      </c>
      <c r="P86" s="797">
        <f t="shared" si="72"/>
        <v>0</v>
      </c>
    </row>
    <row r="87" spans="1:16" ht="15.75" hidden="1" customHeight="1">
      <c r="A87" s="791">
        <v>3100000</v>
      </c>
      <c r="B87" s="801" t="s">
        <v>2643</v>
      </c>
      <c r="C87" s="804"/>
      <c r="D87" s="804"/>
      <c r="E87" s="804"/>
      <c r="F87" s="804"/>
      <c r="G87" s="804"/>
      <c r="H87" s="804">
        <f t="shared" si="65"/>
        <v>0</v>
      </c>
      <c r="I87" s="804"/>
      <c r="J87" s="804">
        <f t="shared" si="66"/>
        <v>0</v>
      </c>
      <c r="K87" s="804">
        <f t="shared" ref="K87:L89" si="73">G87+H87</f>
        <v>0</v>
      </c>
      <c r="L87" s="804">
        <f t="shared" si="73"/>
        <v>0</v>
      </c>
      <c r="M87" s="804">
        <f t="shared" si="56"/>
        <v>0</v>
      </c>
      <c r="N87" s="804">
        <f t="shared" ref="N87:N89" si="74">J87+K87</f>
        <v>0</v>
      </c>
      <c r="O87" s="804">
        <f t="shared" si="61"/>
        <v>0</v>
      </c>
      <c r="P87" s="804">
        <f t="shared" ref="P87:P89" si="75">L87+M87</f>
        <v>0</v>
      </c>
    </row>
    <row r="88" spans="1:16" ht="15.75" hidden="1" customHeight="1">
      <c r="A88" s="791"/>
      <c r="B88" s="811" t="s">
        <v>2799</v>
      </c>
      <c r="C88" s="790">
        <v>40000000</v>
      </c>
      <c r="D88" s="790" t="e">
        <f>'PROJECTS DETAILS'!#REF!</f>
        <v>#REF!</v>
      </c>
      <c r="E88" s="790" t="e">
        <f>'PROJECTS DETAILS'!#REF!</f>
        <v>#REF!</v>
      </c>
      <c r="F88" s="790" t="e">
        <f>'PROJECTS DETAILS'!#REF!</f>
        <v>#REF!</v>
      </c>
      <c r="G88" s="790" t="e">
        <f>'PROJECTS DETAILS'!#REF!</f>
        <v>#REF!</v>
      </c>
      <c r="H88" s="790" t="e">
        <f t="shared" si="65"/>
        <v>#REF!</v>
      </c>
      <c r="I88" s="790" t="e">
        <f>'PROJECTS DETAILS'!#REF!</f>
        <v>#REF!</v>
      </c>
      <c r="J88" s="790" t="e">
        <f t="shared" si="66"/>
        <v>#REF!</v>
      </c>
      <c r="K88" s="790" t="e">
        <f t="shared" si="73"/>
        <v>#REF!</v>
      </c>
      <c r="L88" s="790" t="e">
        <f t="shared" si="73"/>
        <v>#REF!</v>
      </c>
      <c r="M88" s="790" t="e">
        <f t="shared" si="56"/>
        <v>#REF!</v>
      </c>
      <c r="N88" s="790" t="e">
        <f t="shared" si="74"/>
        <v>#REF!</v>
      </c>
      <c r="O88" s="790" t="e">
        <f t="shared" si="61"/>
        <v>#REF!</v>
      </c>
      <c r="P88" s="790" t="e">
        <f t="shared" si="75"/>
        <v>#REF!</v>
      </c>
    </row>
    <row r="89" spans="1:16" ht="15.75" hidden="1" customHeight="1">
      <c r="A89" s="795"/>
      <c r="B89" s="796" t="s">
        <v>2800</v>
      </c>
      <c r="C89" s="797">
        <v>40000000</v>
      </c>
      <c r="D89" s="797" t="e">
        <f t="shared" ref="D89:F89" si="76">SUM(D88)</f>
        <v>#REF!</v>
      </c>
      <c r="E89" s="797" t="e">
        <f t="shared" si="76"/>
        <v>#REF!</v>
      </c>
      <c r="F89" s="797" t="e">
        <f t="shared" si="76"/>
        <v>#REF!</v>
      </c>
      <c r="G89" s="797" t="e">
        <f t="shared" ref="G89:I89" si="77">SUM(G88)</f>
        <v>#REF!</v>
      </c>
      <c r="H89" s="797" t="e">
        <f t="shared" si="65"/>
        <v>#REF!</v>
      </c>
      <c r="I89" s="797" t="e">
        <f t="shared" si="77"/>
        <v>#REF!</v>
      </c>
      <c r="J89" s="797" t="e">
        <f t="shared" si="66"/>
        <v>#REF!</v>
      </c>
      <c r="K89" s="797" t="e">
        <f t="shared" si="73"/>
        <v>#REF!</v>
      </c>
      <c r="L89" s="797" t="e">
        <f t="shared" si="73"/>
        <v>#REF!</v>
      </c>
      <c r="M89" s="797" t="e">
        <f t="shared" si="56"/>
        <v>#REF!</v>
      </c>
      <c r="N89" s="797" t="e">
        <f t="shared" si="74"/>
        <v>#REF!</v>
      </c>
      <c r="O89" s="797" t="e">
        <f t="shared" si="61"/>
        <v>#REF!</v>
      </c>
      <c r="P89" s="797" t="e">
        <f t="shared" si="75"/>
        <v>#REF!</v>
      </c>
    </row>
    <row r="90" spans="1:16" ht="15.75" customHeight="1">
      <c r="A90" s="798"/>
      <c r="B90" s="798" t="s">
        <v>2680</v>
      </c>
      <c r="C90" s="800">
        <v>71050000</v>
      </c>
      <c r="D90" s="800">
        <f>SUM(D67,D60,D54,D86)</f>
        <v>-3000000</v>
      </c>
      <c r="E90" s="800">
        <f>SUM(E67,E60,E54,E86)</f>
        <v>7700000</v>
      </c>
      <c r="F90" s="800">
        <f>SUM(F67,F60,F54,F86)</f>
        <v>6965444</v>
      </c>
      <c r="G90" s="800">
        <f>SUM(G67,G60,G54,G86)</f>
        <v>-2250000</v>
      </c>
      <c r="H90" s="800">
        <f t="shared" si="65"/>
        <v>4715444</v>
      </c>
      <c r="I90" s="800">
        <f>SUM(I67,I60,I54,I86)</f>
        <v>0</v>
      </c>
      <c r="J90" s="800">
        <f t="shared" si="66"/>
        <v>4715444</v>
      </c>
      <c r="K90" s="800">
        <f t="shared" ref="K90:P90" si="78">SUM(K86,K67,K60,K54)</f>
        <v>7170000</v>
      </c>
      <c r="L90" s="800">
        <f t="shared" si="78"/>
        <v>0</v>
      </c>
      <c r="M90" s="800">
        <f t="shared" si="56"/>
        <v>7170000</v>
      </c>
      <c r="N90" s="800">
        <f t="shared" si="78"/>
        <v>0</v>
      </c>
      <c r="O90" s="800">
        <f t="shared" si="61"/>
        <v>7170000</v>
      </c>
      <c r="P90" s="800">
        <f t="shared" si="78"/>
        <v>3970000</v>
      </c>
    </row>
    <row r="91" spans="1:16" ht="15.75" customHeight="1">
      <c r="A91" s="816" t="s">
        <v>2801</v>
      </c>
      <c r="B91" s="808"/>
      <c r="C91" s="809">
        <v>110353018</v>
      </c>
      <c r="D91" s="809">
        <f>SUM(D90,D13)</f>
        <v>-3000000</v>
      </c>
      <c r="E91" s="809">
        <f>SUM(E90,E13)</f>
        <v>47003018</v>
      </c>
      <c r="F91" s="809">
        <f>SUM(F90,F13)</f>
        <v>46268462</v>
      </c>
      <c r="G91" s="809">
        <f>SUM(G90,G13)</f>
        <v>-2250000</v>
      </c>
      <c r="H91" s="809">
        <f t="shared" si="65"/>
        <v>44018462</v>
      </c>
      <c r="I91" s="809">
        <f>SUM(I90,I13)</f>
        <v>0</v>
      </c>
      <c r="J91" s="809">
        <f t="shared" si="66"/>
        <v>44018462</v>
      </c>
      <c r="K91" s="809">
        <f t="shared" ref="K91:P91" si="79">K90</f>
        <v>7170000</v>
      </c>
      <c r="L91" s="809">
        <f t="shared" si="79"/>
        <v>0</v>
      </c>
      <c r="M91" s="809">
        <f t="shared" si="56"/>
        <v>7170000</v>
      </c>
      <c r="N91" s="809">
        <f t="shared" si="79"/>
        <v>0</v>
      </c>
      <c r="O91" s="809">
        <f t="shared" si="61"/>
        <v>7170000</v>
      </c>
      <c r="P91" s="809">
        <f t="shared" si="79"/>
        <v>3970000</v>
      </c>
    </row>
    <row r="92" spans="1:16" ht="15.75" hidden="1" customHeight="1">
      <c r="A92" s="817" t="s">
        <v>2802</v>
      </c>
      <c r="B92" s="808"/>
      <c r="C92" s="809">
        <v>66000000</v>
      </c>
      <c r="D92" s="809"/>
      <c r="E92" s="809" t="e">
        <f>SUM(E89,E73)</f>
        <v>#REF!</v>
      </c>
      <c r="F92" s="809"/>
      <c r="G92" s="818"/>
      <c r="H92" s="794">
        <f t="shared" si="65"/>
        <v>0</v>
      </c>
      <c r="I92" s="818"/>
      <c r="J92" s="794">
        <f t="shared" si="66"/>
        <v>0</v>
      </c>
      <c r="K92" s="794">
        <f t="shared" ref="K92:P92" si="80">G92+H92</f>
        <v>0</v>
      </c>
      <c r="L92" s="794">
        <f t="shared" si="80"/>
        <v>0</v>
      </c>
      <c r="M92" s="794">
        <f t="shared" si="56"/>
        <v>0</v>
      </c>
      <c r="N92" s="794">
        <f t="shared" si="80"/>
        <v>0</v>
      </c>
      <c r="O92" s="794">
        <f t="shared" si="61"/>
        <v>0</v>
      </c>
      <c r="P92" s="794">
        <f t="shared" si="80"/>
        <v>0</v>
      </c>
    </row>
    <row r="93" spans="1:16" ht="15" customHeight="1">
      <c r="A93" s="819" t="s">
        <v>2803</v>
      </c>
      <c r="B93" s="820"/>
      <c r="C93" s="821">
        <v>176353018</v>
      </c>
      <c r="D93" s="821"/>
      <c r="E93" s="821" t="e">
        <f>SUM(E91:E92)</f>
        <v>#REF!</v>
      </c>
      <c r="F93" s="821"/>
      <c r="G93" s="818"/>
      <c r="H93" s="822">
        <f>H91+H55</f>
        <v>83321480</v>
      </c>
      <c r="I93" s="822">
        <f>I91+I55</f>
        <v>0</v>
      </c>
      <c r="J93" s="822">
        <f>J91+J55</f>
        <v>83321480</v>
      </c>
      <c r="K93" s="822">
        <f>K91+K13</f>
        <v>53349576</v>
      </c>
      <c r="L93" s="822">
        <f>L91+L55</f>
        <v>0</v>
      </c>
      <c r="M93" s="822">
        <f t="shared" si="56"/>
        <v>53349576</v>
      </c>
      <c r="N93" s="822">
        <f>N91+N55</f>
        <v>0</v>
      </c>
      <c r="O93" s="822">
        <f t="shared" si="61"/>
        <v>53349576</v>
      </c>
      <c r="P93" s="822">
        <f>P91+P13</f>
        <v>50149576</v>
      </c>
    </row>
    <row r="94" spans="1:16" ht="15.75" customHeight="1">
      <c r="F94" s="53"/>
    </row>
    <row r="95" spans="1:16" ht="15.75" customHeight="1">
      <c r="F95" s="53"/>
    </row>
    <row r="96" spans="1:16" ht="15.75" customHeight="1">
      <c r="F96" s="53"/>
    </row>
    <row r="97" spans="6:6" ht="15.75" customHeight="1">
      <c r="F97" s="53"/>
    </row>
    <row r="98" spans="6:6" ht="15.75" customHeight="1">
      <c r="F98" s="53"/>
    </row>
    <row r="99" spans="6:6" ht="15.75" customHeight="1">
      <c r="F99" s="53"/>
    </row>
    <row r="100" spans="6:6" ht="15.75" customHeight="1">
      <c r="F100" s="53"/>
    </row>
    <row r="101" spans="6:6" ht="15.75" customHeight="1">
      <c r="F101" s="53"/>
    </row>
    <row r="102" spans="6:6" ht="15.75" customHeight="1">
      <c r="F102" s="53"/>
    </row>
    <row r="103" spans="6:6" ht="15.75" customHeight="1">
      <c r="F103" s="53"/>
    </row>
    <row r="104" spans="6:6" ht="15.75" customHeight="1">
      <c r="F104" s="53"/>
    </row>
    <row r="105" spans="6:6" ht="15.75" customHeight="1">
      <c r="F105" s="53"/>
    </row>
    <row r="106" spans="6:6" ht="15.75" customHeight="1">
      <c r="F106" s="53"/>
    </row>
    <row r="107" spans="6:6" ht="15.75" customHeight="1">
      <c r="F107" s="53"/>
    </row>
    <row r="108" spans="6:6" ht="15.75" customHeight="1">
      <c r="F108" s="53"/>
    </row>
    <row r="109" spans="6:6" ht="15.75" customHeight="1">
      <c r="F109" s="53"/>
    </row>
    <row r="110" spans="6:6" ht="15.75" customHeight="1">
      <c r="F110" s="53"/>
    </row>
    <row r="111" spans="6:6" ht="15.75" customHeight="1">
      <c r="F111" s="53"/>
    </row>
    <row r="112" spans="6:6" ht="15.75" customHeight="1">
      <c r="F112" s="53"/>
    </row>
    <row r="113" spans="6:6" ht="15.75" customHeight="1">
      <c r="F113" s="53"/>
    </row>
    <row r="114" spans="6:6" ht="15.75" customHeight="1">
      <c r="F114" s="53"/>
    </row>
    <row r="115" spans="6:6" ht="15.75" customHeight="1">
      <c r="F115" s="53"/>
    </row>
    <row r="116" spans="6:6" ht="15.75" customHeight="1">
      <c r="F116" s="53"/>
    </row>
    <row r="117" spans="6:6" ht="15.75" customHeight="1">
      <c r="F117" s="53"/>
    </row>
    <row r="118" spans="6:6" ht="15.75" customHeight="1">
      <c r="F118" s="53"/>
    </row>
    <row r="119" spans="6:6" ht="15.75" customHeight="1">
      <c r="F119" s="53"/>
    </row>
    <row r="120" spans="6:6" ht="15.75" customHeight="1">
      <c r="F120" s="53"/>
    </row>
    <row r="121" spans="6:6" ht="15.75" customHeight="1">
      <c r="F121" s="53"/>
    </row>
    <row r="122" spans="6:6" ht="15.75" customHeight="1">
      <c r="F122" s="53"/>
    </row>
    <row r="123" spans="6:6" ht="15.75" customHeight="1">
      <c r="F123" s="53"/>
    </row>
    <row r="124" spans="6:6" ht="15.75" customHeight="1">
      <c r="F124" s="53"/>
    </row>
    <row r="125" spans="6:6" ht="15.75" customHeight="1">
      <c r="F125" s="53"/>
    </row>
    <row r="126" spans="6:6" ht="15.75" customHeight="1">
      <c r="F126" s="53"/>
    </row>
    <row r="127" spans="6:6" ht="15.75" customHeight="1">
      <c r="F127" s="53"/>
    </row>
    <row r="128" spans="6:6" ht="15.75" customHeight="1">
      <c r="F128" s="53"/>
    </row>
    <row r="129" spans="6:6" ht="15.75" customHeight="1">
      <c r="F129" s="53"/>
    </row>
    <row r="130" spans="6:6" ht="15.75" customHeight="1">
      <c r="F130" s="53"/>
    </row>
    <row r="131" spans="6:6" ht="15.75" customHeight="1">
      <c r="F131" s="53"/>
    </row>
    <row r="132" spans="6:6" ht="15.75" customHeight="1">
      <c r="F132" s="53"/>
    </row>
    <row r="133" spans="6:6" ht="15.75" customHeight="1">
      <c r="F133" s="53"/>
    </row>
    <row r="134" spans="6:6" ht="15.75" customHeight="1">
      <c r="F134" s="53"/>
    </row>
    <row r="135" spans="6:6" ht="15.75" customHeight="1">
      <c r="F135" s="53"/>
    </row>
    <row r="136" spans="6:6" ht="15.75" customHeight="1">
      <c r="F136" s="53"/>
    </row>
    <row r="137" spans="6:6" ht="15.75" customHeight="1">
      <c r="F137" s="53"/>
    </row>
    <row r="138" spans="6:6" ht="15.75" customHeight="1">
      <c r="F138" s="53"/>
    </row>
    <row r="139" spans="6:6" ht="15.75" customHeight="1">
      <c r="F139" s="53"/>
    </row>
    <row r="140" spans="6:6" ht="15.75" customHeight="1">
      <c r="F140" s="53"/>
    </row>
    <row r="141" spans="6:6" ht="15.75" customHeight="1">
      <c r="F141" s="53"/>
    </row>
    <row r="142" spans="6:6" ht="15.75" customHeight="1">
      <c r="F142" s="53"/>
    </row>
    <row r="143" spans="6:6" ht="15.75" customHeight="1">
      <c r="F143" s="53"/>
    </row>
    <row r="144" spans="6:6" ht="15.75" customHeight="1">
      <c r="F144" s="53"/>
    </row>
    <row r="145" spans="6:6" ht="15.75" customHeight="1">
      <c r="F145" s="53"/>
    </row>
    <row r="146" spans="6:6" ht="15.75" customHeight="1">
      <c r="F146" s="53"/>
    </row>
    <row r="147" spans="6:6" ht="15.75" customHeight="1">
      <c r="F147" s="53"/>
    </row>
    <row r="148" spans="6:6" ht="15.75" customHeight="1">
      <c r="F148" s="53"/>
    </row>
    <row r="149" spans="6:6" ht="15.75" customHeight="1">
      <c r="F149" s="53"/>
    </row>
    <row r="150" spans="6:6" ht="15.75" customHeight="1">
      <c r="F150" s="53"/>
    </row>
    <row r="151" spans="6:6" ht="15.75" customHeight="1">
      <c r="F151" s="53"/>
    </row>
    <row r="152" spans="6:6" ht="15.75" customHeight="1">
      <c r="F152" s="53"/>
    </row>
    <row r="153" spans="6:6" ht="15.75" customHeight="1">
      <c r="F153" s="53"/>
    </row>
    <row r="154" spans="6:6" ht="15.75" customHeight="1">
      <c r="F154" s="53"/>
    </row>
    <row r="155" spans="6:6" ht="15.75" customHeight="1">
      <c r="F155" s="53"/>
    </row>
    <row r="156" spans="6:6" ht="15.75" customHeight="1">
      <c r="F156" s="53"/>
    </row>
    <row r="157" spans="6:6" ht="15.75" customHeight="1">
      <c r="F157" s="53"/>
    </row>
    <row r="158" spans="6:6" ht="15.75" customHeight="1">
      <c r="F158" s="53"/>
    </row>
    <row r="159" spans="6:6" ht="15.75" customHeight="1">
      <c r="F159" s="53"/>
    </row>
    <row r="160" spans="6:6" ht="15.75" customHeight="1">
      <c r="F160" s="53"/>
    </row>
    <row r="161" spans="6:6" ht="15.75" customHeight="1">
      <c r="F161" s="53"/>
    </row>
    <row r="162" spans="6:6" ht="15.75" customHeight="1">
      <c r="F162" s="53"/>
    </row>
    <row r="163" spans="6:6" ht="15.75" customHeight="1">
      <c r="F163" s="53"/>
    </row>
    <row r="164" spans="6:6" ht="15.75" customHeight="1">
      <c r="F164" s="53"/>
    </row>
    <row r="165" spans="6:6" ht="15.75" customHeight="1">
      <c r="F165" s="53"/>
    </row>
    <row r="166" spans="6:6" ht="15.75" customHeight="1">
      <c r="F166" s="53"/>
    </row>
    <row r="167" spans="6:6" ht="15.75" customHeight="1">
      <c r="F167" s="53"/>
    </row>
    <row r="168" spans="6:6" ht="15.75" customHeight="1">
      <c r="F168" s="53"/>
    </row>
    <row r="169" spans="6:6" ht="15.75" customHeight="1">
      <c r="F169" s="53"/>
    </row>
    <row r="170" spans="6:6" ht="15.75" customHeight="1">
      <c r="F170" s="53"/>
    </row>
    <row r="171" spans="6:6" ht="15.75" customHeight="1">
      <c r="F171" s="53"/>
    </row>
    <row r="172" spans="6:6" ht="15.75" customHeight="1">
      <c r="F172" s="53"/>
    </row>
    <row r="173" spans="6:6" ht="15.75" customHeight="1">
      <c r="F173" s="53"/>
    </row>
    <row r="174" spans="6:6" ht="15.75" customHeight="1">
      <c r="F174" s="53"/>
    </row>
    <row r="175" spans="6:6" ht="15.75" customHeight="1">
      <c r="F175" s="53"/>
    </row>
    <row r="176" spans="6:6" ht="15.75" customHeight="1">
      <c r="F176" s="53"/>
    </row>
    <row r="177" spans="6:6" ht="15.75" customHeight="1">
      <c r="F177" s="53"/>
    </row>
    <row r="178" spans="6:6" ht="15.75" customHeight="1">
      <c r="F178" s="53"/>
    </row>
    <row r="179" spans="6:6" ht="15.75" customHeight="1">
      <c r="F179" s="53"/>
    </row>
    <row r="180" spans="6:6" ht="15.75" customHeight="1">
      <c r="F180" s="53"/>
    </row>
    <row r="181" spans="6:6" ht="15.75" customHeight="1">
      <c r="F181" s="53"/>
    </row>
    <row r="182" spans="6:6" ht="15.75" customHeight="1">
      <c r="F182" s="53"/>
    </row>
    <row r="183" spans="6:6" ht="15.75" customHeight="1">
      <c r="F183" s="53"/>
    </row>
    <row r="184" spans="6:6" ht="15.75" customHeight="1">
      <c r="F184" s="53"/>
    </row>
    <row r="185" spans="6:6" ht="15.75" customHeight="1">
      <c r="F185" s="53"/>
    </row>
    <row r="186" spans="6:6" ht="15.75" customHeight="1">
      <c r="F186" s="53"/>
    </row>
    <row r="187" spans="6:6" ht="15.75" customHeight="1">
      <c r="F187" s="53"/>
    </row>
    <row r="188" spans="6:6" ht="15.75" customHeight="1">
      <c r="F188" s="53"/>
    </row>
    <row r="189" spans="6:6" ht="15.75" customHeight="1">
      <c r="F189" s="53"/>
    </row>
    <row r="190" spans="6:6" ht="15.75" customHeight="1">
      <c r="F190" s="53"/>
    </row>
    <row r="191" spans="6:6" ht="15.75" customHeight="1">
      <c r="F191" s="53"/>
    </row>
    <row r="192" spans="6:6" ht="15.75" customHeight="1">
      <c r="F192" s="53"/>
    </row>
    <row r="193" spans="6:6" ht="15.75" customHeight="1">
      <c r="F193" s="53"/>
    </row>
    <row r="194" spans="6:6" ht="15.75" customHeight="1">
      <c r="F194" s="53"/>
    </row>
    <row r="195" spans="6:6" ht="15.75" customHeight="1">
      <c r="F195" s="53"/>
    </row>
    <row r="196" spans="6:6" ht="15.75" customHeight="1">
      <c r="F196" s="53"/>
    </row>
    <row r="197" spans="6:6" ht="15.75" customHeight="1">
      <c r="F197" s="53"/>
    </row>
    <row r="198" spans="6:6" ht="15.75" customHeight="1">
      <c r="F198" s="53"/>
    </row>
    <row r="199" spans="6:6" ht="15.75" customHeight="1">
      <c r="F199" s="53"/>
    </row>
    <row r="200" spans="6:6" ht="15.75" customHeight="1">
      <c r="F200" s="53"/>
    </row>
    <row r="201" spans="6:6" ht="15.75" customHeight="1">
      <c r="F201" s="53"/>
    </row>
    <row r="202" spans="6:6" ht="15.75" customHeight="1">
      <c r="F202" s="53"/>
    </row>
    <row r="203" spans="6:6" ht="15.75" customHeight="1">
      <c r="F203" s="53"/>
    </row>
    <row r="204" spans="6:6" ht="15.75" customHeight="1">
      <c r="F204" s="53"/>
    </row>
    <row r="205" spans="6:6" ht="15.75" customHeight="1">
      <c r="F205" s="53"/>
    </row>
    <row r="206" spans="6:6" ht="15.75" customHeight="1">
      <c r="F206" s="53"/>
    </row>
    <row r="207" spans="6:6" ht="15.75" customHeight="1">
      <c r="F207" s="53"/>
    </row>
    <row r="208" spans="6:6" ht="15.75" customHeight="1">
      <c r="F208" s="53"/>
    </row>
    <row r="209" spans="6:6" ht="15.75" customHeight="1">
      <c r="F209" s="53"/>
    </row>
    <row r="210" spans="6:6" ht="15.75" customHeight="1">
      <c r="F210" s="53"/>
    </row>
    <row r="211" spans="6:6" ht="15.75" customHeight="1">
      <c r="F211" s="53"/>
    </row>
    <row r="212" spans="6:6" ht="15.75" customHeight="1">
      <c r="F212" s="53"/>
    </row>
    <row r="213" spans="6:6" ht="15.75" customHeight="1">
      <c r="F213" s="53"/>
    </row>
    <row r="214" spans="6:6" ht="15.75" customHeight="1">
      <c r="F214" s="53"/>
    </row>
    <row r="215" spans="6:6" ht="15.75" customHeight="1">
      <c r="F215" s="53"/>
    </row>
    <row r="216" spans="6:6" ht="15.75" customHeight="1">
      <c r="F216" s="53"/>
    </row>
    <row r="217" spans="6:6" ht="15.75" customHeight="1">
      <c r="F217" s="53"/>
    </row>
    <row r="218" spans="6:6" ht="15.75" customHeight="1">
      <c r="F218" s="53"/>
    </row>
    <row r="219" spans="6:6" ht="15.75" customHeight="1">
      <c r="F219" s="53"/>
    </row>
    <row r="220" spans="6:6" ht="15.75" customHeight="1">
      <c r="F220" s="53"/>
    </row>
    <row r="221" spans="6:6" ht="15.75" customHeight="1">
      <c r="F221" s="53"/>
    </row>
    <row r="222" spans="6:6" ht="15.75" customHeight="1">
      <c r="F222" s="53"/>
    </row>
    <row r="223" spans="6:6" ht="15.75" customHeight="1">
      <c r="F223" s="53"/>
    </row>
    <row r="224" spans="6:6" ht="15.75" customHeight="1">
      <c r="F224" s="53"/>
    </row>
    <row r="225" spans="6:6" ht="15.75" customHeight="1">
      <c r="F225" s="53"/>
    </row>
    <row r="226" spans="6:6" ht="15.75" customHeight="1">
      <c r="F226" s="53"/>
    </row>
    <row r="227" spans="6:6" ht="15.75" customHeight="1">
      <c r="F227" s="53"/>
    </row>
    <row r="228" spans="6:6" ht="15.75" customHeight="1">
      <c r="F228" s="53"/>
    </row>
    <row r="229" spans="6:6" ht="15.75" customHeight="1">
      <c r="F229" s="53"/>
    </row>
    <row r="230" spans="6:6" ht="15.75" customHeight="1">
      <c r="F230" s="53"/>
    </row>
    <row r="231" spans="6:6" ht="15.75" customHeight="1">
      <c r="F231" s="53"/>
    </row>
    <row r="232" spans="6:6" ht="15.75" customHeight="1">
      <c r="F232" s="53"/>
    </row>
    <row r="233" spans="6:6" ht="15.75" customHeight="1">
      <c r="F233" s="53"/>
    </row>
    <row r="234" spans="6:6" ht="15.75" customHeight="1">
      <c r="F234" s="53"/>
    </row>
    <row r="235" spans="6:6" ht="15.75" customHeight="1">
      <c r="F235" s="53"/>
    </row>
    <row r="236" spans="6:6" ht="15.75" customHeight="1">
      <c r="F236" s="53"/>
    </row>
    <row r="237" spans="6:6" ht="15.75" customHeight="1">
      <c r="F237" s="53"/>
    </row>
    <row r="238" spans="6:6" ht="15.75" customHeight="1">
      <c r="F238" s="53"/>
    </row>
    <row r="239" spans="6:6" ht="15.75" customHeight="1">
      <c r="F239" s="53"/>
    </row>
    <row r="240" spans="6:6" ht="15.75" customHeight="1">
      <c r="F240" s="53"/>
    </row>
    <row r="241" spans="6:6" ht="15.75" customHeight="1">
      <c r="F241" s="53"/>
    </row>
    <row r="242" spans="6:6" ht="15.75" customHeight="1">
      <c r="F242" s="53"/>
    </row>
    <row r="243" spans="6:6" ht="15.75" customHeight="1">
      <c r="F243" s="53"/>
    </row>
    <row r="244" spans="6:6" ht="15.75" customHeight="1">
      <c r="F244" s="53"/>
    </row>
    <row r="245" spans="6:6" ht="15.75" customHeight="1">
      <c r="F245" s="53"/>
    </row>
    <row r="246" spans="6:6" ht="15.75" customHeight="1">
      <c r="F246" s="53"/>
    </row>
    <row r="247" spans="6:6" ht="15.75" customHeight="1">
      <c r="F247" s="53"/>
    </row>
    <row r="248" spans="6:6" ht="15.75" customHeight="1">
      <c r="F248" s="53"/>
    </row>
    <row r="249" spans="6:6" ht="15.75" customHeight="1">
      <c r="F249" s="53"/>
    </row>
    <row r="250" spans="6:6" ht="15.75" customHeight="1">
      <c r="F250" s="53"/>
    </row>
    <row r="251" spans="6:6" ht="15.75" customHeight="1">
      <c r="F251" s="53"/>
    </row>
    <row r="252" spans="6:6" ht="15.75" customHeight="1">
      <c r="F252" s="53"/>
    </row>
    <row r="253" spans="6:6" ht="15.75" customHeight="1">
      <c r="F253" s="53"/>
    </row>
    <row r="254" spans="6:6" ht="15.75" customHeight="1">
      <c r="F254" s="53"/>
    </row>
    <row r="255" spans="6:6" ht="15.75" customHeight="1">
      <c r="F255" s="53"/>
    </row>
    <row r="256" spans="6:6" ht="15.75" customHeight="1">
      <c r="F256" s="53"/>
    </row>
    <row r="257" spans="6:6" ht="15.75" customHeight="1">
      <c r="F257" s="53"/>
    </row>
    <row r="258" spans="6:6" ht="15.75" customHeight="1">
      <c r="F258" s="53"/>
    </row>
    <row r="259" spans="6:6" ht="15.75" customHeight="1">
      <c r="F259" s="53"/>
    </row>
    <row r="260" spans="6:6" ht="15.75" customHeight="1">
      <c r="F260" s="53"/>
    </row>
    <row r="261" spans="6:6" ht="15.75" customHeight="1">
      <c r="F261" s="53"/>
    </row>
    <row r="262" spans="6:6" ht="15.75" customHeight="1">
      <c r="F262" s="53"/>
    </row>
    <row r="263" spans="6:6" ht="15.75" customHeight="1">
      <c r="F263" s="53"/>
    </row>
    <row r="264" spans="6:6" ht="15.75" customHeight="1">
      <c r="F264" s="53"/>
    </row>
    <row r="265" spans="6:6" ht="15.75" customHeight="1">
      <c r="F265" s="53"/>
    </row>
    <row r="266" spans="6:6" ht="15.75" customHeight="1">
      <c r="F266" s="53"/>
    </row>
    <row r="267" spans="6:6" ht="15.75" customHeight="1">
      <c r="F267" s="53"/>
    </row>
    <row r="268" spans="6:6" ht="15.75" customHeight="1">
      <c r="F268" s="53"/>
    </row>
    <row r="269" spans="6:6" ht="15.75" customHeight="1">
      <c r="F269" s="53"/>
    </row>
    <row r="270" spans="6:6" ht="15.75" customHeight="1">
      <c r="F270" s="53"/>
    </row>
    <row r="271" spans="6:6" ht="15.75" customHeight="1">
      <c r="F271" s="53"/>
    </row>
    <row r="272" spans="6:6" ht="15.75" customHeight="1">
      <c r="F272" s="53"/>
    </row>
    <row r="273" spans="6:6" ht="15.75" customHeight="1">
      <c r="F273" s="53"/>
    </row>
    <row r="274" spans="6:6" ht="15.75" customHeight="1">
      <c r="F274" s="53"/>
    </row>
    <row r="275" spans="6:6" ht="15.75" customHeight="1">
      <c r="F275" s="53"/>
    </row>
    <row r="276" spans="6:6" ht="15.75" customHeight="1">
      <c r="F276" s="53"/>
    </row>
    <row r="277" spans="6:6" ht="15.75" customHeight="1">
      <c r="F277" s="53"/>
    </row>
    <row r="278" spans="6:6" ht="15.75" customHeight="1">
      <c r="F278" s="53"/>
    </row>
    <row r="279" spans="6:6" ht="15.75" customHeight="1">
      <c r="F279" s="53"/>
    </row>
    <row r="280" spans="6:6" ht="15.75" customHeight="1">
      <c r="F280" s="53"/>
    </row>
    <row r="281" spans="6:6" ht="15.75" customHeight="1">
      <c r="F281" s="53"/>
    </row>
    <row r="282" spans="6:6" ht="15.75" customHeight="1">
      <c r="F282" s="53"/>
    </row>
    <row r="283" spans="6:6" ht="15.75" customHeight="1">
      <c r="F283" s="53"/>
    </row>
    <row r="284" spans="6:6" ht="15.75" customHeight="1">
      <c r="F284" s="53"/>
    </row>
    <row r="285" spans="6:6" ht="15.75" customHeight="1">
      <c r="F285" s="53"/>
    </row>
    <row r="286" spans="6:6" ht="15.75" customHeight="1">
      <c r="F286" s="53"/>
    </row>
    <row r="287" spans="6:6" ht="15.75" customHeight="1">
      <c r="F287" s="53"/>
    </row>
    <row r="288" spans="6:6" ht="15.75" customHeight="1">
      <c r="F288" s="53"/>
    </row>
    <row r="289" spans="6:6" ht="15.75" customHeight="1">
      <c r="F289" s="53"/>
    </row>
    <row r="290" spans="6:6" ht="15.75" customHeight="1">
      <c r="F290" s="53"/>
    </row>
    <row r="291" spans="6:6" ht="15.75" customHeight="1">
      <c r="F291" s="53"/>
    </row>
    <row r="292" spans="6:6" ht="15.75" customHeight="1">
      <c r="F292" s="53"/>
    </row>
    <row r="293" spans="6:6" ht="15.75" customHeight="1">
      <c r="F293" s="53"/>
    </row>
    <row r="294" spans="6:6" ht="15.75" customHeight="1">
      <c r="F294" s="53"/>
    </row>
    <row r="295" spans="6:6" ht="15.75" customHeight="1">
      <c r="F295" s="53"/>
    </row>
    <row r="296" spans="6:6" ht="15.75" customHeight="1">
      <c r="F296" s="53"/>
    </row>
    <row r="297" spans="6:6" ht="15.75" customHeight="1">
      <c r="F297" s="53"/>
    </row>
    <row r="298" spans="6:6" ht="15.75" customHeight="1">
      <c r="F298" s="53"/>
    </row>
    <row r="299" spans="6:6" ht="15.75" customHeight="1">
      <c r="F299" s="53"/>
    </row>
    <row r="300" spans="6:6" ht="15.75" customHeight="1">
      <c r="F300" s="53"/>
    </row>
    <row r="301" spans="6:6" ht="15.75" customHeight="1">
      <c r="F301" s="53"/>
    </row>
    <row r="302" spans="6:6" ht="15.75" customHeight="1">
      <c r="F302" s="53"/>
    </row>
    <row r="303" spans="6:6" ht="15.75" customHeight="1">
      <c r="F303" s="53"/>
    </row>
    <row r="304" spans="6:6" ht="15.75" customHeight="1">
      <c r="F304" s="53"/>
    </row>
    <row r="305" spans="6:6" ht="15.75" customHeight="1">
      <c r="F305" s="53"/>
    </row>
    <row r="306" spans="6:6" ht="15.75" customHeight="1">
      <c r="F306" s="53"/>
    </row>
    <row r="307" spans="6:6" ht="15.75" customHeight="1">
      <c r="F307" s="53"/>
    </row>
    <row r="308" spans="6:6" ht="15.75" customHeight="1">
      <c r="F308" s="53"/>
    </row>
    <row r="309" spans="6:6" ht="15.75" customHeight="1">
      <c r="F309" s="53"/>
    </row>
    <row r="310" spans="6:6" ht="15.75" customHeight="1">
      <c r="F310" s="53"/>
    </row>
    <row r="311" spans="6:6" ht="15.75" customHeight="1">
      <c r="F311" s="53"/>
    </row>
    <row r="312" spans="6:6" ht="15.75" customHeight="1">
      <c r="F312" s="53"/>
    </row>
    <row r="313" spans="6:6" ht="15.75" customHeight="1">
      <c r="F313" s="53"/>
    </row>
    <row r="314" spans="6:6" ht="15.75" customHeight="1">
      <c r="F314" s="53"/>
    </row>
    <row r="315" spans="6:6" ht="15.75" customHeight="1">
      <c r="F315" s="53"/>
    </row>
    <row r="316" spans="6:6" ht="15.75" customHeight="1">
      <c r="F316" s="53"/>
    </row>
    <row r="317" spans="6:6" ht="15.75" customHeight="1">
      <c r="F317" s="53"/>
    </row>
    <row r="318" spans="6:6" ht="15.75" customHeight="1">
      <c r="F318" s="53"/>
    </row>
    <row r="319" spans="6:6" ht="15.75" customHeight="1">
      <c r="F319" s="53"/>
    </row>
    <row r="320" spans="6:6" ht="15.75" customHeight="1">
      <c r="F320" s="53"/>
    </row>
    <row r="321" spans="6:6" ht="15.75" customHeight="1">
      <c r="F321" s="53"/>
    </row>
    <row r="322" spans="6:6" ht="15.75" customHeight="1">
      <c r="F322" s="53"/>
    </row>
    <row r="323" spans="6:6" ht="15.75" customHeight="1">
      <c r="F323" s="53"/>
    </row>
    <row r="324" spans="6:6" ht="15.75" customHeight="1">
      <c r="F324" s="53"/>
    </row>
    <row r="325" spans="6:6" ht="15.75" customHeight="1">
      <c r="F325" s="53"/>
    </row>
    <row r="326" spans="6:6" ht="15.75" customHeight="1">
      <c r="F326" s="53"/>
    </row>
    <row r="327" spans="6:6" ht="15.75" customHeight="1">
      <c r="F327" s="53"/>
    </row>
    <row r="328" spans="6:6" ht="15.75" customHeight="1">
      <c r="F328" s="53"/>
    </row>
    <row r="329" spans="6:6" ht="15.75" customHeight="1">
      <c r="F329" s="53"/>
    </row>
    <row r="330" spans="6:6" ht="15.75" customHeight="1">
      <c r="F330" s="53"/>
    </row>
    <row r="331" spans="6:6" ht="15.75" customHeight="1">
      <c r="F331" s="53"/>
    </row>
    <row r="332" spans="6:6" ht="15.75" customHeight="1">
      <c r="F332" s="53"/>
    </row>
    <row r="333" spans="6:6" ht="15.75" customHeight="1">
      <c r="F333" s="53"/>
    </row>
    <row r="334" spans="6:6" ht="15.75" customHeight="1">
      <c r="F334" s="53"/>
    </row>
    <row r="335" spans="6:6" ht="15.75" customHeight="1">
      <c r="F335" s="53"/>
    </row>
    <row r="336" spans="6:6" ht="15.75" customHeight="1">
      <c r="F336" s="53"/>
    </row>
    <row r="337" spans="6:6" ht="15.75" customHeight="1">
      <c r="F337" s="53"/>
    </row>
    <row r="338" spans="6:6" ht="15.75" customHeight="1">
      <c r="F338" s="53"/>
    </row>
    <row r="339" spans="6:6" ht="15.75" customHeight="1">
      <c r="F339" s="53"/>
    </row>
    <row r="340" spans="6:6" ht="15.75" customHeight="1">
      <c r="F340" s="53"/>
    </row>
    <row r="341" spans="6:6" ht="15.75" customHeight="1">
      <c r="F341" s="53"/>
    </row>
    <row r="342" spans="6:6" ht="15.75" customHeight="1">
      <c r="F342" s="53"/>
    </row>
    <row r="343" spans="6:6" ht="15.75" customHeight="1">
      <c r="F343" s="53"/>
    </row>
    <row r="344" spans="6:6" ht="15.75" customHeight="1">
      <c r="F344" s="53"/>
    </row>
    <row r="345" spans="6:6" ht="15.75" customHeight="1">
      <c r="F345" s="53"/>
    </row>
    <row r="346" spans="6:6" ht="15.75" customHeight="1">
      <c r="F346" s="53"/>
    </row>
    <row r="347" spans="6:6" ht="15.75" customHeight="1">
      <c r="F347" s="53"/>
    </row>
    <row r="348" spans="6:6" ht="15.75" customHeight="1">
      <c r="F348" s="53"/>
    </row>
    <row r="349" spans="6:6" ht="15.75" customHeight="1">
      <c r="F349" s="53"/>
    </row>
    <row r="350" spans="6:6" ht="15.75" customHeight="1">
      <c r="F350" s="53"/>
    </row>
    <row r="351" spans="6:6" ht="15.75" customHeight="1">
      <c r="F351" s="53"/>
    </row>
    <row r="352" spans="6:6" ht="15.75" customHeight="1">
      <c r="F352" s="53"/>
    </row>
    <row r="353" spans="6:6" ht="15.75" customHeight="1">
      <c r="F353" s="53"/>
    </row>
    <row r="354" spans="6:6" ht="15.75" customHeight="1">
      <c r="F354" s="53"/>
    </row>
    <row r="355" spans="6:6" ht="15.75" customHeight="1">
      <c r="F355" s="53"/>
    </row>
    <row r="356" spans="6:6" ht="15.75" customHeight="1">
      <c r="F356" s="53"/>
    </row>
    <row r="357" spans="6:6" ht="15.75" customHeight="1">
      <c r="F357" s="53"/>
    </row>
    <row r="358" spans="6:6" ht="15.75" customHeight="1">
      <c r="F358" s="53"/>
    </row>
    <row r="359" spans="6:6" ht="15.75" customHeight="1">
      <c r="F359" s="53"/>
    </row>
    <row r="360" spans="6:6" ht="15.75" customHeight="1">
      <c r="F360" s="53"/>
    </row>
    <row r="361" spans="6:6" ht="15.75" customHeight="1">
      <c r="F361" s="53"/>
    </row>
    <row r="362" spans="6:6" ht="15.75" customHeight="1">
      <c r="F362" s="53"/>
    </row>
    <row r="363" spans="6:6" ht="15.75" customHeight="1">
      <c r="F363" s="53"/>
    </row>
    <row r="364" spans="6:6" ht="15.75" customHeight="1">
      <c r="F364" s="53"/>
    </row>
    <row r="365" spans="6:6" ht="15.75" customHeight="1">
      <c r="F365" s="53"/>
    </row>
    <row r="366" spans="6:6" ht="15.75" customHeight="1">
      <c r="F366" s="53"/>
    </row>
    <row r="367" spans="6:6" ht="15.75" customHeight="1">
      <c r="F367" s="53"/>
    </row>
    <row r="368" spans="6:6" ht="15.75" customHeight="1">
      <c r="F368" s="53"/>
    </row>
    <row r="369" spans="6:6" ht="15.75" customHeight="1">
      <c r="F369" s="53"/>
    </row>
    <row r="370" spans="6:6" ht="15.75" customHeight="1">
      <c r="F370" s="53"/>
    </row>
    <row r="371" spans="6:6" ht="15.75" customHeight="1">
      <c r="F371" s="53"/>
    </row>
    <row r="372" spans="6:6" ht="15.75" customHeight="1">
      <c r="F372" s="53"/>
    </row>
    <row r="373" spans="6:6" ht="15.75" customHeight="1">
      <c r="F373" s="53"/>
    </row>
    <row r="374" spans="6:6" ht="15.75" customHeight="1">
      <c r="F374" s="53"/>
    </row>
    <row r="375" spans="6:6" ht="15.75" customHeight="1">
      <c r="F375" s="53"/>
    </row>
    <row r="376" spans="6:6" ht="15.75" customHeight="1">
      <c r="F376" s="53"/>
    </row>
    <row r="377" spans="6:6" ht="15.75" customHeight="1">
      <c r="F377" s="53"/>
    </row>
    <row r="378" spans="6:6" ht="15.75" customHeight="1">
      <c r="F378" s="53"/>
    </row>
    <row r="379" spans="6:6" ht="15.75" customHeight="1">
      <c r="F379" s="53"/>
    </row>
    <row r="380" spans="6:6" ht="15.75" customHeight="1">
      <c r="F380" s="53"/>
    </row>
    <row r="381" spans="6:6" ht="15.75" customHeight="1">
      <c r="F381" s="53"/>
    </row>
    <row r="382" spans="6:6" ht="15.75" customHeight="1">
      <c r="F382" s="53"/>
    </row>
    <row r="383" spans="6:6" ht="15.75" customHeight="1">
      <c r="F383" s="53"/>
    </row>
    <row r="384" spans="6:6" ht="15.75" customHeight="1">
      <c r="F384" s="53"/>
    </row>
    <row r="385" spans="6:6" ht="15.75" customHeight="1">
      <c r="F385" s="53"/>
    </row>
    <row r="386" spans="6:6" ht="15.75" customHeight="1">
      <c r="F386" s="53"/>
    </row>
    <row r="387" spans="6:6" ht="15.75" customHeight="1">
      <c r="F387" s="53"/>
    </row>
    <row r="388" spans="6:6" ht="15.75" customHeight="1">
      <c r="F388" s="53"/>
    </row>
    <row r="389" spans="6:6" ht="15.75" customHeight="1">
      <c r="F389" s="53"/>
    </row>
    <row r="390" spans="6:6" ht="15.75" customHeight="1">
      <c r="F390" s="53"/>
    </row>
    <row r="391" spans="6:6" ht="15.75" customHeight="1">
      <c r="F391" s="53"/>
    </row>
    <row r="392" spans="6:6" ht="15.75" customHeight="1">
      <c r="F392" s="53"/>
    </row>
    <row r="393" spans="6:6" ht="15.75" customHeight="1">
      <c r="F393" s="53"/>
    </row>
    <row r="394" spans="6:6" ht="15.75" customHeight="1">
      <c r="F394" s="53"/>
    </row>
    <row r="395" spans="6:6" ht="15.75" customHeight="1">
      <c r="F395" s="53"/>
    </row>
    <row r="396" spans="6:6" ht="15.75" customHeight="1">
      <c r="F396" s="53"/>
    </row>
    <row r="397" spans="6:6" ht="15.75" customHeight="1">
      <c r="F397" s="53"/>
    </row>
    <row r="398" spans="6:6" ht="15.75" customHeight="1">
      <c r="F398" s="53"/>
    </row>
    <row r="399" spans="6:6" ht="15.75" customHeight="1">
      <c r="F399" s="53"/>
    </row>
    <row r="400" spans="6:6" ht="15.75" customHeight="1">
      <c r="F400" s="53"/>
    </row>
    <row r="401" spans="6:6" ht="15.75" customHeight="1">
      <c r="F401" s="53"/>
    </row>
    <row r="402" spans="6:6" ht="15.75" customHeight="1">
      <c r="F402" s="53"/>
    </row>
    <row r="403" spans="6:6" ht="15.75" customHeight="1">
      <c r="F403" s="53"/>
    </row>
    <row r="404" spans="6:6" ht="15.75" customHeight="1">
      <c r="F404" s="53"/>
    </row>
    <row r="405" spans="6:6" ht="15.75" customHeight="1">
      <c r="F405" s="53"/>
    </row>
    <row r="406" spans="6:6" ht="15.75" customHeight="1">
      <c r="F406" s="53"/>
    </row>
    <row r="407" spans="6:6" ht="15.75" customHeight="1">
      <c r="F407" s="53"/>
    </row>
    <row r="408" spans="6:6" ht="15.75" customHeight="1">
      <c r="F408" s="53"/>
    </row>
    <row r="409" spans="6:6" ht="15.75" customHeight="1">
      <c r="F409" s="53"/>
    </row>
    <row r="410" spans="6:6" ht="15.75" customHeight="1">
      <c r="F410" s="53"/>
    </row>
    <row r="411" spans="6:6" ht="15.75" customHeight="1">
      <c r="F411" s="53"/>
    </row>
    <row r="412" spans="6:6" ht="15.75" customHeight="1">
      <c r="F412" s="53"/>
    </row>
    <row r="413" spans="6:6" ht="15.75" customHeight="1">
      <c r="F413" s="53"/>
    </row>
    <row r="414" spans="6:6" ht="15.75" customHeight="1">
      <c r="F414" s="53"/>
    </row>
    <row r="415" spans="6:6" ht="15.75" customHeight="1">
      <c r="F415" s="53"/>
    </row>
    <row r="416" spans="6:6" ht="15.75" customHeight="1">
      <c r="F416" s="53"/>
    </row>
    <row r="417" spans="6:6" ht="15.75" customHeight="1">
      <c r="F417" s="53"/>
    </row>
    <row r="418" spans="6:6" ht="15.75" customHeight="1">
      <c r="F418" s="53"/>
    </row>
    <row r="419" spans="6:6" ht="15.75" customHeight="1">
      <c r="F419" s="53"/>
    </row>
    <row r="420" spans="6:6" ht="15.75" customHeight="1">
      <c r="F420" s="53"/>
    </row>
    <row r="421" spans="6:6" ht="15.75" customHeight="1">
      <c r="F421" s="53"/>
    </row>
    <row r="422" spans="6:6" ht="15.75" customHeight="1">
      <c r="F422" s="53"/>
    </row>
    <row r="423" spans="6:6" ht="15.75" customHeight="1">
      <c r="F423" s="53"/>
    </row>
    <row r="424" spans="6:6" ht="15.75" customHeight="1">
      <c r="F424" s="53"/>
    </row>
    <row r="425" spans="6:6" ht="15.75" customHeight="1">
      <c r="F425" s="53"/>
    </row>
    <row r="426" spans="6:6" ht="15.75" customHeight="1">
      <c r="F426" s="53"/>
    </row>
    <row r="427" spans="6:6" ht="15.75" customHeight="1">
      <c r="F427" s="53"/>
    </row>
    <row r="428" spans="6:6" ht="15.75" customHeight="1">
      <c r="F428" s="53"/>
    </row>
    <row r="429" spans="6:6" ht="15.75" customHeight="1">
      <c r="F429" s="53"/>
    </row>
    <row r="430" spans="6:6" ht="15.75" customHeight="1">
      <c r="F430" s="53"/>
    </row>
    <row r="431" spans="6:6" ht="15.75" customHeight="1">
      <c r="F431" s="53"/>
    </row>
    <row r="432" spans="6:6" ht="15.75" customHeight="1">
      <c r="F432" s="53"/>
    </row>
    <row r="433" spans="6:6" ht="15.75" customHeight="1">
      <c r="F433" s="53"/>
    </row>
    <row r="434" spans="6:6" ht="15.75" customHeight="1">
      <c r="F434" s="53"/>
    </row>
    <row r="435" spans="6:6" ht="15.75" customHeight="1">
      <c r="F435" s="53"/>
    </row>
    <row r="436" spans="6:6" ht="15.75" customHeight="1">
      <c r="F436" s="53"/>
    </row>
    <row r="437" spans="6:6" ht="15.75" customHeight="1">
      <c r="F437" s="53"/>
    </row>
    <row r="438" spans="6:6" ht="15.75" customHeight="1">
      <c r="F438" s="53"/>
    </row>
    <row r="439" spans="6:6" ht="15.75" customHeight="1">
      <c r="F439" s="53"/>
    </row>
    <row r="440" spans="6:6" ht="15.75" customHeight="1">
      <c r="F440" s="53"/>
    </row>
    <row r="441" spans="6:6" ht="15.75" customHeight="1">
      <c r="F441" s="53"/>
    </row>
    <row r="442" spans="6:6" ht="15.75" customHeight="1">
      <c r="F442" s="53"/>
    </row>
    <row r="443" spans="6:6" ht="15.75" customHeight="1">
      <c r="F443" s="53"/>
    </row>
    <row r="444" spans="6:6" ht="15.75" customHeight="1">
      <c r="F444" s="53"/>
    </row>
    <row r="445" spans="6:6" ht="15.75" customHeight="1">
      <c r="F445" s="53"/>
    </row>
    <row r="446" spans="6:6" ht="15.75" customHeight="1">
      <c r="F446" s="53"/>
    </row>
    <row r="447" spans="6:6" ht="15.75" customHeight="1">
      <c r="F447" s="53"/>
    </row>
    <row r="448" spans="6:6" ht="15.75" customHeight="1">
      <c r="F448" s="53"/>
    </row>
    <row r="449" spans="6:6" ht="15.75" customHeight="1">
      <c r="F449" s="53"/>
    </row>
    <row r="450" spans="6:6" ht="15.75" customHeight="1">
      <c r="F450" s="53"/>
    </row>
    <row r="451" spans="6:6" ht="15.75" customHeight="1">
      <c r="F451" s="53"/>
    </row>
    <row r="452" spans="6:6" ht="15.75" customHeight="1">
      <c r="F452" s="53"/>
    </row>
    <row r="453" spans="6:6" ht="15.75" customHeight="1">
      <c r="F453" s="53"/>
    </row>
    <row r="454" spans="6:6" ht="15.75" customHeight="1">
      <c r="F454" s="53"/>
    </row>
    <row r="455" spans="6:6" ht="15.75" customHeight="1">
      <c r="F455" s="53"/>
    </row>
    <row r="456" spans="6:6" ht="15.75" customHeight="1">
      <c r="F456" s="53"/>
    </row>
    <row r="457" spans="6:6" ht="15.75" customHeight="1">
      <c r="F457" s="53"/>
    </row>
    <row r="458" spans="6:6" ht="15.75" customHeight="1">
      <c r="F458" s="53"/>
    </row>
    <row r="459" spans="6:6" ht="15.75" customHeight="1">
      <c r="F459" s="53"/>
    </row>
    <row r="460" spans="6:6" ht="15.75" customHeight="1">
      <c r="F460" s="53"/>
    </row>
    <row r="461" spans="6:6" ht="15.75" customHeight="1">
      <c r="F461" s="53"/>
    </row>
    <row r="462" spans="6:6" ht="15.75" customHeight="1">
      <c r="F462" s="53"/>
    </row>
    <row r="463" spans="6:6" ht="15.75" customHeight="1">
      <c r="F463" s="53"/>
    </row>
    <row r="464" spans="6:6" ht="15.75" customHeight="1">
      <c r="F464" s="53"/>
    </row>
    <row r="465" spans="6:6" ht="15.75" customHeight="1">
      <c r="F465" s="53"/>
    </row>
    <row r="466" spans="6:6" ht="15.75" customHeight="1">
      <c r="F466" s="53"/>
    </row>
    <row r="467" spans="6:6" ht="15.75" customHeight="1">
      <c r="F467" s="53"/>
    </row>
    <row r="468" spans="6:6" ht="15.75" customHeight="1">
      <c r="F468" s="53"/>
    </row>
    <row r="469" spans="6:6" ht="15.75" customHeight="1">
      <c r="F469" s="53"/>
    </row>
    <row r="470" spans="6:6" ht="15.75" customHeight="1">
      <c r="F470" s="53"/>
    </row>
    <row r="471" spans="6:6" ht="15.75" customHeight="1">
      <c r="F471" s="53"/>
    </row>
    <row r="472" spans="6:6" ht="15.75" customHeight="1">
      <c r="F472" s="53"/>
    </row>
    <row r="473" spans="6:6" ht="15.75" customHeight="1">
      <c r="F473" s="53"/>
    </row>
    <row r="474" spans="6:6" ht="15.75" customHeight="1">
      <c r="F474" s="53"/>
    </row>
    <row r="475" spans="6:6" ht="15.75" customHeight="1">
      <c r="F475" s="53"/>
    </row>
    <row r="476" spans="6:6" ht="15.75" customHeight="1">
      <c r="F476" s="53"/>
    </row>
    <row r="477" spans="6:6" ht="15.75" customHeight="1">
      <c r="F477" s="53"/>
    </row>
    <row r="478" spans="6:6" ht="15.75" customHeight="1">
      <c r="F478" s="53"/>
    </row>
    <row r="479" spans="6:6" ht="15.75" customHeight="1">
      <c r="F479" s="53"/>
    </row>
    <row r="480" spans="6:6" ht="15.75" customHeight="1">
      <c r="F480" s="53"/>
    </row>
    <row r="481" spans="6:6" ht="15.75" customHeight="1">
      <c r="F481" s="53"/>
    </row>
    <row r="482" spans="6:6" ht="15.75" customHeight="1">
      <c r="F482" s="53"/>
    </row>
    <row r="483" spans="6:6" ht="15.75" customHeight="1">
      <c r="F483" s="53"/>
    </row>
    <row r="484" spans="6:6" ht="15.75" customHeight="1">
      <c r="F484" s="53"/>
    </row>
    <row r="485" spans="6:6" ht="15.75" customHeight="1">
      <c r="F485" s="53"/>
    </row>
    <row r="486" spans="6:6" ht="15.75" customHeight="1">
      <c r="F486" s="53"/>
    </row>
    <row r="487" spans="6:6" ht="15.75" customHeight="1">
      <c r="F487" s="53"/>
    </row>
    <row r="488" spans="6:6" ht="15.75" customHeight="1">
      <c r="F488" s="53"/>
    </row>
    <row r="489" spans="6:6" ht="15.75" customHeight="1">
      <c r="F489" s="53"/>
    </row>
    <row r="490" spans="6:6" ht="15.75" customHeight="1">
      <c r="F490" s="53"/>
    </row>
    <row r="491" spans="6:6" ht="15.75" customHeight="1">
      <c r="F491" s="53"/>
    </row>
    <row r="492" spans="6:6" ht="15.75" customHeight="1">
      <c r="F492" s="53"/>
    </row>
    <row r="493" spans="6:6" ht="15.75" customHeight="1">
      <c r="F493" s="53"/>
    </row>
    <row r="494" spans="6:6" ht="15.75" customHeight="1">
      <c r="F494" s="53"/>
    </row>
    <row r="495" spans="6:6" ht="15.75" customHeight="1">
      <c r="F495" s="53"/>
    </row>
    <row r="496" spans="6:6" ht="15.75" customHeight="1">
      <c r="F496" s="53"/>
    </row>
    <row r="497" spans="6:6" ht="15.75" customHeight="1">
      <c r="F497" s="53"/>
    </row>
    <row r="498" spans="6:6" ht="15.75" customHeight="1">
      <c r="F498" s="53"/>
    </row>
    <row r="499" spans="6:6" ht="15.75" customHeight="1">
      <c r="F499" s="53"/>
    </row>
    <row r="500" spans="6:6" ht="15.75" customHeight="1">
      <c r="F500" s="53"/>
    </row>
    <row r="501" spans="6:6" ht="15.75" customHeight="1">
      <c r="F501" s="53"/>
    </row>
    <row r="502" spans="6:6" ht="15.75" customHeight="1">
      <c r="F502" s="53"/>
    </row>
    <row r="503" spans="6:6" ht="15.75" customHeight="1">
      <c r="F503" s="53"/>
    </row>
    <row r="504" spans="6:6" ht="15.75" customHeight="1">
      <c r="F504" s="53"/>
    </row>
    <row r="505" spans="6:6" ht="15.75" customHeight="1">
      <c r="F505" s="53"/>
    </row>
    <row r="506" spans="6:6" ht="15.75" customHeight="1">
      <c r="F506" s="53"/>
    </row>
    <row r="507" spans="6:6" ht="15.75" customHeight="1">
      <c r="F507" s="53"/>
    </row>
    <row r="508" spans="6:6" ht="15.75" customHeight="1">
      <c r="F508" s="53"/>
    </row>
    <row r="509" spans="6:6" ht="15.75" customHeight="1">
      <c r="F509" s="53"/>
    </row>
    <row r="510" spans="6:6" ht="15.75" customHeight="1">
      <c r="F510" s="53"/>
    </row>
    <row r="511" spans="6:6" ht="15.75" customHeight="1">
      <c r="F511" s="53"/>
    </row>
    <row r="512" spans="6:6" ht="15.75" customHeight="1">
      <c r="F512" s="53"/>
    </row>
    <row r="513" spans="6:6" ht="15.75" customHeight="1">
      <c r="F513" s="53"/>
    </row>
    <row r="514" spans="6:6" ht="15.75" customHeight="1">
      <c r="F514" s="53"/>
    </row>
    <row r="515" spans="6:6" ht="15.75" customHeight="1">
      <c r="F515" s="53"/>
    </row>
    <row r="516" spans="6:6" ht="15.75" customHeight="1">
      <c r="F516" s="53"/>
    </row>
    <row r="517" spans="6:6" ht="15.75" customHeight="1">
      <c r="F517" s="53"/>
    </row>
    <row r="518" spans="6:6" ht="15.75" customHeight="1">
      <c r="F518" s="53"/>
    </row>
    <row r="519" spans="6:6" ht="15.75" customHeight="1">
      <c r="F519" s="53"/>
    </row>
    <row r="520" spans="6:6" ht="15.75" customHeight="1">
      <c r="F520" s="53"/>
    </row>
    <row r="521" spans="6:6" ht="15.75" customHeight="1">
      <c r="F521" s="53"/>
    </row>
    <row r="522" spans="6:6" ht="15.75" customHeight="1">
      <c r="F522" s="53"/>
    </row>
    <row r="523" spans="6:6" ht="15.75" customHeight="1">
      <c r="F523" s="53"/>
    </row>
    <row r="524" spans="6:6" ht="15.75" customHeight="1">
      <c r="F524" s="53"/>
    </row>
    <row r="525" spans="6:6" ht="15.75" customHeight="1">
      <c r="F525" s="53"/>
    </row>
    <row r="526" spans="6:6" ht="15.75" customHeight="1">
      <c r="F526" s="53"/>
    </row>
    <row r="527" spans="6:6" ht="15.75" customHeight="1">
      <c r="F527" s="53"/>
    </row>
    <row r="528" spans="6:6" ht="15.75" customHeight="1">
      <c r="F528" s="53"/>
    </row>
    <row r="529" spans="6:6" ht="15.75" customHeight="1">
      <c r="F529" s="53"/>
    </row>
    <row r="530" spans="6:6" ht="15.75" customHeight="1">
      <c r="F530" s="53"/>
    </row>
    <row r="531" spans="6:6" ht="15.75" customHeight="1">
      <c r="F531" s="53"/>
    </row>
    <row r="532" spans="6:6" ht="15.75" customHeight="1">
      <c r="F532" s="53"/>
    </row>
    <row r="533" spans="6:6" ht="15.75" customHeight="1">
      <c r="F533" s="53"/>
    </row>
    <row r="534" spans="6:6" ht="15.75" customHeight="1">
      <c r="F534" s="53"/>
    </row>
    <row r="535" spans="6:6" ht="15.75" customHeight="1">
      <c r="F535" s="53"/>
    </row>
    <row r="536" spans="6:6" ht="15.75" customHeight="1">
      <c r="F536" s="53"/>
    </row>
    <row r="537" spans="6:6" ht="15.75" customHeight="1">
      <c r="F537" s="53"/>
    </row>
    <row r="538" spans="6:6" ht="15.75" customHeight="1">
      <c r="F538" s="53"/>
    </row>
    <row r="539" spans="6:6" ht="15.75" customHeight="1">
      <c r="F539" s="53"/>
    </row>
    <row r="540" spans="6:6" ht="15.75" customHeight="1">
      <c r="F540" s="53"/>
    </row>
    <row r="541" spans="6:6" ht="15.75" customHeight="1">
      <c r="F541" s="53"/>
    </row>
    <row r="542" spans="6:6" ht="15.75" customHeight="1">
      <c r="F542" s="53"/>
    </row>
    <row r="543" spans="6:6" ht="15.75" customHeight="1">
      <c r="F543" s="53"/>
    </row>
    <row r="544" spans="6:6" ht="15.75" customHeight="1">
      <c r="F544" s="53"/>
    </row>
    <row r="545" spans="6:6" ht="15.75" customHeight="1">
      <c r="F545" s="53"/>
    </row>
    <row r="546" spans="6:6" ht="15.75" customHeight="1">
      <c r="F546" s="53"/>
    </row>
    <row r="547" spans="6:6" ht="15.75" customHeight="1">
      <c r="F547" s="53"/>
    </row>
    <row r="548" spans="6:6" ht="15.75" customHeight="1">
      <c r="F548" s="53"/>
    </row>
    <row r="549" spans="6:6" ht="15.75" customHeight="1">
      <c r="F549" s="53"/>
    </row>
    <row r="550" spans="6:6" ht="15.75" customHeight="1">
      <c r="F550" s="53"/>
    </row>
    <row r="551" spans="6:6" ht="15.75" customHeight="1">
      <c r="F551" s="53"/>
    </row>
    <row r="552" spans="6:6" ht="15.75" customHeight="1">
      <c r="F552" s="53"/>
    </row>
    <row r="553" spans="6:6" ht="15.75" customHeight="1">
      <c r="F553" s="53"/>
    </row>
    <row r="554" spans="6:6" ht="15.75" customHeight="1">
      <c r="F554" s="53"/>
    </row>
    <row r="555" spans="6:6" ht="15.75" customHeight="1">
      <c r="F555" s="53"/>
    </row>
    <row r="556" spans="6:6" ht="15.75" customHeight="1">
      <c r="F556" s="53"/>
    </row>
    <row r="557" spans="6:6" ht="15.75" customHeight="1">
      <c r="F557" s="53"/>
    </row>
    <row r="558" spans="6:6" ht="15.75" customHeight="1">
      <c r="F558" s="53"/>
    </row>
    <row r="559" spans="6:6" ht="15.75" customHeight="1">
      <c r="F559" s="53"/>
    </row>
    <row r="560" spans="6:6" ht="15.75" customHeight="1">
      <c r="F560" s="53"/>
    </row>
    <row r="561" spans="6:6" ht="15.75" customHeight="1">
      <c r="F561" s="53"/>
    </row>
    <row r="562" spans="6:6" ht="15.75" customHeight="1">
      <c r="F562" s="53"/>
    </row>
    <row r="563" spans="6:6" ht="15.75" customHeight="1">
      <c r="F563" s="53"/>
    </row>
    <row r="564" spans="6:6" ht="15.75" customHeight="1">
      <c r="F564" s="53"/>
    </row>
    <row r="565" spans="6:6" ht="15.75" customHeight="1">
      <c r="F565" s="53"/>
    </row>
    <row r="566" spans="6:6" ht="15.75" customHeight="1">
      <c r="F566" s="53"/>
    </row>
    <row r="567" spans="6:6" ht="15.75" customHeight="1">
      <c r="F567" s="53"/>
    </row>
    <row r="568" spans="6:6" ht="15.75" customHeight="1">
      <c r="F568" s="53"/>
    </row>
    <row r="569" spans="6:6" ht="15.75" customHeight="1">
      <c r="F569" s="53"/>
    </row>
    <row r="570" spans="6:6" ht="15.75" customHeight="1">
      <c r="F570" s="53"/>
    </row>
    <row r="571" spans="6:6" ht="15.75" customHeight="1">
      <c r="F571" s="53"/>
    </row>
    <row r="572" spans="6:6" ht="15.75" customHeight="1">
      <c r="F572" s="53"/>
    </row>
    <row r="573" spans="6:6" ht="15.75" customHeight="1">
      <c r="F573" s="53"/>
    </row>
    <row r="574" spans="6:6" ht="15.75" customHeight="1">
      <c r="F574" s="53"/>
    </row>
    <row r="575" spans="6:6" ht="15.75" customHeight="1">
      <c r="F575" s="53"/>
    </row>
    <row r="576" spans="6:6" ht="15.75" customHeight="1">
      <c r="F576" s="53"/>
    </row>
    <row r="577" spans="6:6" ht="15.75" customHeight="1">
      <c r="F577" s="53"/>
    </row>
    <row r="578" spans="6:6" ht="15.75" customHeight="1">
      <c r="F578" s="53"/>
    </row>
    <row r="579" spans="6:6" ht="15.75" customHeight="1">
      <c r="F579" s="53"/>
    </row>
    <row r="580" spans="6:6" ht="15.75" customHeight="1">
      <c r="F580" s="53"/>
    </row>
    <row r="581" spans="6:6" ht="15.75" customHeight="1">
      <c r="F581" s="53"/>
    </row>
    <row r="582" spans="6:6" ht="15.75" customHeight="1">
      <c r="F582" s="53"/>
    </row>
    <row r="583" spans="6:6" ht="15.75" customHeight="1">
      <c r="F583" s="53"/>
    </row>
    <row r="584" spans="6:6" ht="15.75" customHeight="1">
      <c r="F584" s="53"/>
    </row>
    <row r="585" spans="6:6" ht="15.75" customHeight="1">
      <c r="F585" s="53"/>
    </row>
    <row r="586" spans="6:6" ht="15.75" customHeight="1">
      <c r="F586" s="53"/>
    </row>
    <row r="587" spans="6:6" ht="15.75" customHeight="1">
      <c r="F587" s="53"/>
    </row>
    <row r="588" spans="6:6" ht="15.75" customHeight="1">
      <c r="F588" s="53"/>
    </row>
    <row r="589" spans="6:6" ht="15.75" customHeight="1">
      <c r="F589" s="53"/>
    </row>
    <row r="590" spans="6:6" ht="15.75" customHeight="1">
      <c r="F590" s="53"/>
    </row>
    <row r="591" spans="6:6" ht="15.75" customHeight="1">
      <c r="F591" s="53"/>
    </row>
    <row r="592" spans="6:6" ht="15.75" customHeight="1">
      <c r="F592" s="53"/>
    </row>
    <row r="593" spans="6:6" ht="15.75" customHeight="1">
      <c r="F593" s="53"/>
    </row>
    <row r="594" spans="6:6" ht="15.75" customHeight="1">
      <c r="F594" s="53"/>
    </row>
    <row r="595" spans="6:6" ht="15.75" customHeight="1">
      <c r="F595" s="53"/>
    </row>
    <row r="596" spans="6:6" ht="15.75" customHeight="1">
      <c r="F596" s="53"/>
    </row>
    <row r="597" spans="6:6" ht="15.75" customHeight="1">
      <c r="F597" s="53"/>
    </row>
    <row r="598" spans="6:6" ht="15.75" customHeight="1">
      <c r="F598" s="53"/>
    </row>
    <row r="599" spans="6:6" ht="15.75" customHeight="1">
      <c r="F599" s="53"/>
    </row>
    <row r="600" spans="6:6" ht="15.75" customHeight="1">
      <c r="F600" s="53"/>
    </row>
    <row r="601" spans="6:6" ht="15.75" customHeight="1">
      <c r="F601" s="53"/>
    </row>
    <row r="602" spans="6:6" ht="15.75" customHeight="1">
      <c r="F602" s="53"/>
    </row>
    <row r="603" spans="6:6" ht="15.75" customHeight="1">
      <c r="F603" s="53"/>
    </row>
    <row r="604" spans="6:6" ht="15.75" customHeight="1">
      <c r="F604" s="53"/>
    </row>
    <row r="605" spans="6:6" ht="15.75" customHeight="1">
      <c r="F605" s="53"/>
    </row>
    <row r="606" spans="6:6" ht="15.75" customHeight="1">
      <c r="F606" s="53"/>
    </row>
    <row r="607" spans="6:6" ht="15.75" customHeight="1">
      <c r="F607" s="53"/>
    </row>
    <row r="608" spans="6:6" ht="15.75" customHeight="1">
      <c r="F608" s="53"/>
    </row>
    <row r="609" spans="6:6" ht="15.75" customHeight="1">
      <c r="F609" s="53"/>
    </row>
    <row r="610" spans="6:6" ht="15.75" customHeight="1">
      <c r="F610" s="53"/>
    </row>
    <row r="611" spans="6:6" ht="15.75" customHeight="1">
      <c r="F611" s="53"/>
    </row>
    <row r="612" spans="6:6" ht="15.75" customHeight="1">
      <c r="F612" s="53"/>
    </row>
    <row r="613" spans="6:6" ht="15.75" customHeight="1">
      <c r="F613" s="53"/>
    </row>
    <row r="614" spans="6:6" ht="15.75" customHeight="1">
      <c r="F614" s="53"/>
    </row>
    <row r="615" spans="6:6" ht="15.75" customHeight="1">
      <c r="F615" s="53"/>
    </row>
    <row r="616" spans="6:6" ht="15.75" customHeight="1">
      <c r="F616" s="53"/>
    </row>
    <row r="617" spans="6:6" ht="15.75" customHeight="1">
      <c r="F617" s="53"/>
    </row>
    <row r="618" spans="6:6" ht="15.75" customHeight="1">
      <c r="F618" s="53"/>
    </row>
    <row r="619" spans="6:6" ht="15.75" customHeight="1">
      <c r="F619" s="53"/>
    </row>
    <row r="620" spans="6:6" ht="15.75" customHeight="1">
      <c r="F620" s="53"/>
    </row>
    <row r="621" spans="6:6" ht="15.75" customHeight="1">
      <c r="F621" s="53"/>
    </row>
    <row r="622" spans="6:6" ht="15.75" customHeight="1">
      <c r="F622" s="53"/>
    </row>
    <row r="623" spans="6:6" ht="15.75" customHeight="1">
      <c r="F623" s="53"/>
    </row>
    <row r="624" spans="6:6" ht="15.75" customHeight="1">
      <c r="F624" s="53"/>
    </row>
    <row r="625" spans="6:6" ht="15.75" customHeight="1">
      <c r="F625" s="53"/>
    </row>
    <row r="626" spans="6:6" ht="15.75" customHeight="1">
      <c r="F626" s="53"/>
    </row>
    <row r="627" spans="6:6" ht="15.75" customHeight="1">
      <c r="F627" s="53"/>
    </row>
    <row r="628" spans="6:6" ht="15.75" customHeight="1">
      <c r="F628" s="53"/>
    </row>
    <row r="629" spans="6:6" ht="15.75" customHeight="1">
      <c r="F629" s="53"/>
    </row>
    <row r="630" spans="6:6" ht="15.75" customHeight="1">
      <c r="F630" s="53"/>
    </row>
    <row r="631" spans="6:6" ht="15.75" customHeight="1">
      <c r="F631" s="53"/>
    </row>
    <row r="632" spans="6:6" ht="15.75" customHeight="1">
      <c r="F632" s="53"/>
    </row>
    <row r="633" spans="6:6" ht="15.75" customHeight="1">
      <c r="F633" s="53"/>
    </row>
    <row r="634" spans="6:6" ht="15.75" customHeight="1">
      <c r="F634" s="53"/>
    </row>
    <row r="635" spans="6:6" ht="15.75" customHeight="1">
      <c r="F635" s="53"/>
    </row>
    <row r="636" spans="6:6" ht="15.75" customHeight="1">
      <c r="F636" s="53"/>
    </row>
    <row r="637" spans="6:6" ht="15.75" customHeight="1">
      <c r="F637" s="53"/>
    </row>
    <row r="638" spans="6:6" ht="15.75" customHeight="1">
      <c r="F638" s="53"/>
    </row>
    <row r="639" spans="6:6" ht="15.75" customHeight="1">
      <c r="F639" s="53"/>
    </row>
    <row r="640" spans="6:6" ht="15.75" customHeight="1">
      <c r="F640" s="53"/>
    </row>
    <row r="641" spans="6:6" ht="15.75" customHeight="1">
      <c r="F641" s="53"/>
    </row>
    <row r="642" spans="6:6" ht="15.75" customHeight="1">
      <c r="F642" s="53"/>
    </row>
    <row r="643" spans="6:6" ht="15.75" customHeight="1">
      <c r="F643" s="53"/>
    </row>
    <row r="644" spans="6:6" ht="15.75" customHeight="1">
      <c r="F644" s="53"/>
    </row>
    <row r="645" spans="6:6" ht="15.75" customHeight="1">
      <c r="F645" s="53"/>
    </row>
    <row r="646" spans="6:6" ht="15.75" customHeight="1">
      <c r="F646" s="53"/>
    </row>
    <row r="647" spans="6:6" ht="15.75" customHeight="1">
      <c r="F647" s="53"/>
    </row>
    <row r="648" spans="6:6" ht="15.75" customHeight="1">
      <c r="F648" s="53"/>
    </row>
    <row r="649" spans="6:6" ht="15.75" customHeight="1">
      <c r="F649" s="53"/>
    </row>
    <row r="650" spans="6:6" ht="15.75" customHeight="1">
      <c r="F650" s="53"/>
    </row>
    <row r="651" spans="6:6" ht="15.75" customHeight="1">
      <c r="F651" s="53"/>
    </row>
    <row r="652" spans="6:6" ht="15.75" customHeight="1">
      <c r="F652" s="53"/>
    </row>
    <row r="653" spans="6:6" ht="15.75" customHeight="1">
      <c r="F653" s="53"/>
    </row>
    <row r="654" spans="6:6" ht="15.75" customHeight="1">
      <c r="F654" s="53"/>
    </row>
    <row r="655" spans="6:6" ht="15.75" customHeight="1">
      <c r="F655" s="53"/>
    </row>
    <row r="656" spans="6:6" ht="15.75" customHeight="1">
      <c r="F656" s="53"/>
    </row>
    <row r="657" spans="6:6" ht="15.75" customHeight="1">
      <c r="F657" s="53"/>
    </row>
    <row r="658" spans="6:6" ht="15.75" customHeight="1">
      <c r="F658" s="53"/>
    </row>
    <row r="659" spans="6:6" ht="15.75" customHeight="1">
      <c r="F659" s="53"/>
    </row>
    <row r="660" spans="6:6" ht="15.75" customHeight="1">
      <c r="F660" s="53"/>
    </row>
    <row r="661" spans="6:6" ht="15.75" customHeight="1">
      <c r="F661" s="53"/>
    </row>
    <row r="662" spans="6:6" ht="15.75" customHeight="1">
      <c r="F662" s="53"/>
    </row>
    <row r="663" spans="6:6" ht="15.75" customHeight="1">
      <c r="F663" s="53"/>
    </row>
    <row r="664" spans="6:6" ht="15.75" customHeight="1">
      <c r="F664" s="53"/>
    </row>
    <row r="665" spans="6:6" ht="15.75" customHeight="1">
      <c r="F665" s="53"/>
    </row>
    <row r="666" spans="6:6" ht="15.75" customHeight="1">
      <c r="F666" s="53"/>
    </row>
    <row r="667" spans="6:6" ht="15.75" customHeight="1">
      <c r="F667" s="53"/>
    </row>
    <row r="668" spans="6:6" ht="15.75" customHeight="1">
      <c r="F668" s="53"/>
    </row>
    <row r="669" spans="6:6" ht="15.75" customHeight="1">
      <c r="F669" s="53"/>
    </row>
    <row r="670" spans="6:6" ht="15.75" customHeight="1">
      <c r="F670" s="53"/>
    </row>
    <row r="671" spans="6:6" ht="15.75" customHeight="1">
      <c r="F671" s="53"/>
    </row>
    <row r="672" spans="6:6" ht="15.75" customHeight="1">
      <c r="F672" s="53"/>
    </row>
    <row r="673" spans="6:6" ht="15.75" customHeight="1">
      <c r="F673" s="53"/>
    </row>
    <row r="674" spans="6:6" ht="15.75" customHeight="1">
      <c r="F674" s="53"/>
    </row>
    <row r="675" spans="6:6" ht="15.75" customHeight="1">
      <c r="F675" s="53"/>
    </row>
    <row r="676" spans="6:6" ht="15.75" customHeight="1">
      <c r="F676" s="53"/>
    </row>
    <row r="677" spans="6:6" ht="15.75" customHeight="1">
      <c r="F677" s="53"/>
    </row>
    <row r="678" spans="6:6" ht="15.75" customHeight="1">
      <c r="F678" s="53"/>
    </row>
    <row r="679" spans="6:6" ht="15.75" customHeight="1">
      <c r="F679" s="53"/>
    </row>
    <row r="680" spans="6:6" ht="15.75" customHeight="1">
      <c r="F680" s="53"/>
    </row>
    <row r="681" spans="6:6" ht="15.75" customHeight="1">
      <c r="F681" s="53"/>
    </row>
    <row r="682" spans="6:6" ht="15.75" customHeight="1">
      <c r="F682" s="53"/>
    </row>
    <row r="683" spans="6:6" ht="15.75" customHeight="1">
      <c r="F683" s="53"/>
    </row>
    <row r="684" spans="6:6" ht="15.75" customHeight="1">
      <c r="F684" s="53"/>
    </row>
    <row r="685" spans="6:6" ht="15.75" customHeight="1">
      <c r="F685" s="53"/>
    </row>
    <row r="686" spans="6:6" ht="15.75" customHeight="1">
      <c r="F686" s="53"/>
    </row>
    <row r="687" spans="6:6" ht="15.75" customHeight="1">
      <c r="F687" s="53"/>
    </row>
    <row r="688" spans="6:6" ht="15.75" customHeight="1">
      <c r="F688" s="53"/>
    </row>
    <row r="689" spans="6:6" ht="15.75" customHeight="1">
      <c r="F689" s="53"/>
    </row>
    <row r="690" spans="6:6" ht="15.75" customHeight="1">
      <c r="F690" s="53"/>
    </row>
    <row r="691" spans="6:6" ht="15.75" customHeight="1">
      <c r="F691" s="53"/>
    </row>
    <row r="692" spans="6:6" ht="15.75" customHeight="1">
      <c r="F692" s="53"/>
    </row>
    <row r="693" spans="6:6" ht="15.75" customHeight="1">
      <c r="F693" s="53"/>
    </row>
    <row r="694" spans="6:6" ht="15.75" customHeight="1">
      <c r="F694" s="53"/>
    </row>
    <row r="695" spans="6:6" ht="15.75" customHeight="1">
      <c r="F695" s="53"/>
    </row>
    <row r="696" spans="6:6" ht="15.75" customHeight="1">
      <c r="F696" s="53"/>
    </row>
    <row r="697" spans="6:6" ht="15.75" customHeight="1">
      <c r="F697" s="53"/>
    </row>
    <row r="698" spans="6:6" ht="15.75" customHeight="1">
      <c r="F698" s="53"/>
    </row>
    <row r="699" spans="6:6" ht="15.75" customHeight="1">
      <c r="F699" s="53"/>
    </row>
    <row r="700" spans="6:6" ht="15.75" customHeight="1">
      <c r="F700" s="53"/>
    </row>
    <row r="701" spans="6:6" ht="15.75" customHeight="1">
      <c r="F701" s="53"/>
    </row>
    <row r="702" spans="6:6" ht="15.75" customHeight="1">
      <c r="F702" s="53"/>
    </row>
    <row r="703" spans="6:6" ht="15.75" customHeight="1">
      <c r="F703" s="53"/>
    </row>
    <row r="704" spans="6:6" ht="15.75" customHeight="1">
      <c r="F704" s="53"/>
    </row>
  </sheetData>
  <mergeCells count="2">
    <mergeCell ref="A2:B2"/>
    <mergeCell ref="A74:B74"/>
  </mergeCells>
  <pageMargins left="0.70866141732283505" right="0.70866141732283505" top="0.74803149606299202" bottom="0.74803149606299202" header="0" footer="0"/>
  <pageSetup scale="68"/>
  <headerFooter>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4" defaultRowHeight="15" customHeight="1"/>
  <cols>
    <col min="1" max="2" width="7.85546875" customWidth="1"/>
    <col min="3" max="3" width="43.28515625" customWidth="1"/>
    <col min="4" max="4" width="16.5703125" customWidth="1"/>
    <col min="5" max="5" width="14.5703125" customWidth="1"/>
    <col min="6" max="6" width="15.5703125" customWidth="1"/>
    <col min="7" max="7" width="7.85546875" customWidth="1"/>
    <col min="8" max="8" width="11.28515625" customWidth="1"/>
    <col min="9" max="26" width="7.85546875" customWidth="1"/>
  </cols>
  <sheetData>
    <row r="1" spans="2:8" ht="14.25" customHeight="1"/>
    <row r="2" spans="2:8" ht="25.5" customHeight="1">
      <c r="B2" s="1804" t="s">
        <v>2713</v>
      </c>
      <c r="C2" s="1804" t="s">
        <v>2714</v>
      </c>
      <c r="D2" s="729" t="s">
        <v>2715</v>
      </c>
      <c r="E2" s="1803" t="s">
        <v>2716</v>
      </c>
      <c r="F2" s="1777"/>
    </row>
    <row r="3" spans="2:8" ht="14.25" customHeight="1">
      <c r="B3" s="1805"/>
      <c r="C3" s="1805"/>
      <c r="D3" s="823" t="s">
        <v>2717</v>
      </c>
      <c r="E3" s="823" t="s">
        <v>2718</v>
      </c>
      <c r="F3" s="823" t="s">
        <v>2719</v>
      </c>
    </row>
    <row r="4" spans="2:8" ht="31.5" customHeight="1">
      <c r="B4" s="645">
        <v>10301</v>
      </c>
      <c r="C4" s="87" t="s">
        <v>2540</v>
      </c>
      <c r="D4" s="737">
        <f>D19</f>
        <v>459374432</v>
      </c>
      <c r="E4" s="737">
        <f t="shared" ref="E4:F4" si="0">1.04*D4</f>
        <v>477749409.28000003</v>
      </c>
      <c r="F4" s="737">
        <f t="shared" si="0"/>
        <v>496859385.65120006</v>
      </c>
    </row>
    <row r="5" spans="2:8" ht="15.75" customHeight="1">
      <c r="B5" s="103">
        <v>10302</v>
      </c>
      <c r="C5" s="103" t="s">
        <v>2745</v>
      </c>
      <c r="D5" s="737">
        <f>D22</f>
        <v>79951085</v>
      </c>
      <c r="E5" s="737">
        <f t="shared" ref="E5:F5" si="1">1.04*D5</f>
        <v>83149128.400000006</v>
      </c>
      <c r="F5" s="737">
        <f t="shared" si="1"/>
        <v>86475093.536000013</v>
      </c>
      <c r="H5" s="7"/>
    </row>
    <row r="6" spans="2:8" ht="15.75" customHeight="1">
      <c r="B6" s="103">
        <v>10303</v>
      </c>
      <c r="C6" s="103" t="s">
        <v>2756</v>
      </c>
      <c r="D6" s="737">
        <f>D25</f>
        <v>2500000</v>
      </c>
      <c r="E6" s="737">
        <f t="shared" ref="E6:F6" si="2">1.04*D6</f>
        <v>2600000</v>
      </c>
      <c r="F6" s="737">
        <f t="shared" si="2"/>
        <v>2704000</v>
      </c>
      <c r="H6" s="7"/>
    </row>
    <row r="7" spans="2:8" ht="15.75" customHeight="1">
      <c r="B7" s="103">
        <v>10304</v>
      </c>
      <c r="C7" s="103" t="s">
        <v>2760</v>
      </c>
      <c r="D7" s="737">
        <f>D28</f>
        <v>10408000</v>
      </c>
      <c r="E7" s="737">
        <f t="shared" ref="E7:F7" si="3">1.04*D7</f>
        <v>10824320</v>
      </c>
      <c r="F7" s="737">
        <f t="shared" si="3"/>
        <v>11257292.800000001</v>
      </c>
    </row>
    <row r="8" spans="2:8" ht="15.75" customHeight="1">
      <c r="B8" s="645">
        <v>10305</v>
      </c>
      <c r="C8" s="645" t="s">
        <v>2778</v>
      </c>
      <c r="D8" s="737">
        <f>D31</f>
        <v>43203018</v>
      </c>
      <c r="E8" s="737">
        <f t="shared" ref="E8:F8" si="4">1.04*D8</f>
        <v>44931138.719999999</v>
      </c>
      <c r="F8" s="737">
        <f t="shared" si="4"/>
        <v>46728384.268799998</v>
      </c>
    </row>
    <row r="9" spans="2:8" ht="15.75" customHeight="1">
      <c r="B9" s="103">
        <v>10306</v>
      </c>
      <c r="C9" s="103" t="s">
        <v>2782</v>
      </c>
      <c r="D9" s="737">
        <f>D34</f>
        <v>6700000</v>
      </c>
      <c r="E9" s="737">
        <f t="shared" ref="E9:F9" si="5">1.04*D9</f>
        <v>6968000</v>
      </c>
      <c r="F9" s="737">
        <f t="shared" si="5"/>
        <v>7246720</v>
      </c>
    </row>
    <row r="10" spans="2:8" ht="15.75" customHeight="1">
      <c r="B10" s="103">
        <v>10307</v>
      </c>
      <c r="C10" s="103" t="s">
        <v>2784</v>
      </c>
      <c r="D10" s="737">
        <f>D37</f>
        <v>54050000</v>
      </c>
      <c r="E10" s="737">
        <f t="shared" ref="E10:F10" si="6">1.04*D10</f>
        <v>56212000</v>
      </c>
      <c r="F10" s="737">
        <f t="shared" si="6"/>
        <v>58460480</v>
      </c>
    </row>
    <row r="11" spans="2:8" ht="15.75" customHeight="1">
      <c r="B11" s="103">
        <v>10308</v>
      </c>
      <c r="C11" s="103" t="s">
        <v>2804</v>
      </c>
      <c r="D11" s="737">
        <f t="shared" ref="D11:F11" si="7">D41</f>
        <v>3000000</v>
      </c>
      <c r="E11" s="737">
        <f t="shared" si="7"/>
        <v>3120000</v>
      </c>
      <c r="F11" s="737">
        <f t="shared" si="7"/>
        <v>3244800</v>
      </c>
    </row>
    <row r="12" spans="2:8" ht="15.75" customHeight="1">
      <c r="B12" s="103">
        <v>10309</v>
      </c>
      <c r="C12" s="36" t="s">
        <v>2805</v>
      </c>
      <c r="D12" s="737">
        <f t="shared" ref="D12:F12" si="8">D43</f>
        <v>2100000</v>
      </c>
      <c r="E12" s="737">
        <f t="shared" si="8"/>
        <v>2184000</v>
      </c>
      <c r="F12" s="737">
        <f t="shared" si="8"/>
        <v>2271360</v>
      </c>
    </row>
    <row r="13" spans="2:8" ht="15.75" customHeight="1">
      <c r="B13" s="103">
        <v>10310</v>
      </c>
      <c r="C13" s="36" t="s">
        <v>2720</v>
      </c>
      <c r="D13" s="737">
        <f t="shared" ref="D13:F13" si="9">D46</f>
        <v>72400000</v>
      </c>
      <c r="E13" s="737">
        <f t="shared" si="9"/>
        <v>75296000</v>
      </c>
      <c r="F13" s="737">
        <f t="shared" si="9"/>
        <v>78307840</v>
      </c>
    </row>
    <row r="14" spans="2:8" ht="14.25" customHeight="1">
      <c r="B14" s="1810" t="s">
        <v>2806</v>
      </c>
      <c r="C14" s="1777"/>
      <c r="D14" s="824">
        <f t="shared" ref="D14:F14" si="10">SUM(D4:D13)</f>
        <v>733686535</v>
      </c>
      <c r="E14" s="824">
        <f t="shared" si="10"/>
        <v>763033996.4000001</v>
      </c>
      <c r="F14" s="824">
        <f t="shared" si="10"/>
        <v>793555356.25600004</v>
      </c>
    </row>
    <row r="15" spans="2:8" ht="14.25" customHeight="1"/>
    <row r="16" spans="2:8" ht="14.25" customHeight="1"/>
    <row r="17" spans="1:26" ht="25.5" customHeight="1">
      <c r="B17" s="1804" t="s">
        <v>2722</v>
      </c>
      <c r="C17" s="1804" t="s">
        <v>2723</v>
      </c>
      <c r="D17" s="739" t="s">
        <v>2724</v>
      </c>
      <c r="E17" s="1806" t="s">
        <v>2716</v>
      </c>
      <c r="F17" s="1777"/>
    </row>
    <row r="18" spans="1:26" ht="14.25" customHeight="1">
      <c r="B18" s="1805"/>
      <c r="C18" s="1805"/>
      <c r="D18" s="823" t="s">
        <v>2717</v>
      </c>
      <c r="E18" s="823" t="s">
        <v>2718</v>
      </c>
      <c r="F18" s="823" t="s">
        <v>2719</v>
      </c>
    </row>
    <row r="19" spans="1:26" ht="30.75" customHeight="1">
      <c r="A19" s="740"/>
      <c r="B19" s="563">
        <v>10301</v>
      </c>
      <c r="C19" s="825" t="s">
        <v>2540</v>
      </c>
      <c r="D19" s="824">
        <f>D20+D21</f>
        <v>459374432</v>
      </c>
      <c r="E19" s="824">
        <f t="shared" ref="E19:F19" si="11">1.04*D19</f>
        <v>477749409.28000003</v>
      </c>
      <c r="F19" s="824">
        <f t="shared" si="11"/>
        <v>496859385.65120006</v>
      </c>
      <c r="G19" s="740"/>
      <c r="H19" s="740"/>
      <c r="I19" s="740"/>
      <c r="J19" s="740"/>
      <c r="K19" s="740"/>
      <c r="L19" s="740"/>
      <c r="M19" s="740"/>
      <c r="N19" s="740"/>
      <c r="O19" s="740"/>
      <c r="P19" s="740"/>
      <c r="Q19" s="740"/>
      <c r="R19" s="740"/>
      <c r="S19" s="740"/>
      <c r="T19" s="740"/>
      <c r="U19" s="740"/>
      <c r="V19" s="740"/>
      <c r="W19" s="740"/>
      <c r="X19" s="740"/>
      <c r="Y19" s="740"/>
      <c r="Z19" s="740"/>
    </row>
    <row r="20" spans="1:26" ht="15.75" customHeight="1">
      <c r="B20" s="645"/>
      <c r="C20" s="732" t="s">
        <v>2725</v>
      </c>
      <c r="D20" s="826">
        <f>ADMINISTRATION!C89</f>
        <v>459374432</v>
      </c>
      <c r="E20" s="826">
        <f t="shared" ref="E20:F20" si="12">1.04*D20</f>
        <v>477749409.28000003</v>
      </c>
      <c r="F20" s="826">
        <f t="shared" si="12"/>
        <v>496859385.65120006</v>
      </c>
    </row>
    <row r="21" spans="1:26" ht="15.75" customHeight="1">
      <c r="B21" s="645"/>
      <c r="C21" s="732" t="s">
        <v>2643</v>
      </c>
      <c r="D21" s="826">
        <v>0</v>
      </c>
      <c r="E21" s="826">
        <f t="shared" ref="E21:F21" si="13">1.04*D21</f>
        <v>0</v>
      </c>
      <c r="F21" s="826">
        <f t="shared" si="13"/>
        <v>0</v>
      </c>
    </row>
    <row r="22" spans="1:26" ht="15.75" customHeight="1">
      <c r="A22" s="740"/>
      <c r="B22" s="613">
        <v>10302</v>
      </c>
      <c r="C22" s="613" t="s">
        <v>2745</v>
      </c>
      <c r="D22" s="827">
        <f>D23+D24</f>
        <v>79951085</v>
      </c>
      <c r="E22" s="824">
        <f t="shared" ref="E22:F22" si="14">1.04*D22</f>
        <v>83149128.400000006</v>
      </c>
      <c r="F22" s="824">
        <f t="shared" si="14"/>
        <v>86475093.536000013</v>
      </c>
      <c r="G22" s="740"/>
      <c r="H22" s="740"/>
      <c r="I22" s="740"/>
      <c r="J22" s="740"/>
      <c r="K22" s="740"/>
      <c r="L22" s="740"/>
      <c r="M22" s="740"/>
      <c r="N22" s="740"/>
      <c r="O22" s="740"/>
      <c r="P22" s="740"/>
      <c r="Q22" s="740"/>
      <c r="R22" s="740"/>
      <c r="S22" s="740"/>
      <c r="T22" s="740"/>
      <c r="U22" s="740"/>
      <c r="V22" s="740"/>
      <c r="W22" s="740"/>
      <c r="X22" s="740"/>
      <c r="Y22" s="740"/>
      <c r="Z22" s="740"/>
    </row>
    <row r="23" spans="1:26" ht="15.75" customHeight="1">
      <c r="B23" s="103"/>
      <c r="C23" s="732" t="s">
        <v>2725</v>
      </c>
      <c r="D23" s="828">
        <f>ADMINISTRATION!C100</f>
        <v>2391532</v>
      </c>
      <c r="E23" s="826">
        <f t="shared" ref="E23:F23" si="15">1.04*D23</f>
        <v>2487193.2800000003</v>
      </c>
      <c r="F23" s="826">
        <f t="shared" si="15"/>
        <v>2586681.0112000005</v>
      </c>
    </row>
    <row r="24" spans="1:26" ht="15.75" customHeight="1">
      <c r="B24" s="103"/>
      <c r="C24" s="732" t="s">
        <v>2643</v>
      </c>
      <c r="D24" s="828">
        <f>ADMINISTRATION!C106</f>
        <v>77559553</v>
      </c>
      <c r="E24" s="826">
        <f t="shared" ref="E24:F24" si="16">1.04*D24</f>
        <v>80661935.120000005</v>
      </c>
      <c r="F24" s="826">
        <f t="shared" si="16"/>
        <v>83888412.524800003</v>
      </c>
    </row>
    <row r="25" spans="1:26" ht="15.75" customHeight="1">
      <c r="A25" s="740"/>
      <c r="B25" s="613">
        <v>10303</v>
      </c>
      <c r="C25" s="613" t="s">
        <v>2756</v>
      </c>
      <c r="D25" s="824">
        <f>D26+D27</f>
        <v>2500000</v>
      </c>
      <c r="E25" s="824">
        <f t="shared" ref="E25:F25" si="17">1.04*D25</f>
        <v>2600000</v>
      </c>
      <c r="F25" s="824">
        <f t="shared" si="17"/>
        <v>2704000</v>
      </c>
      <c r="G25" s="740"/>
      <c r="H25" s="740"/>
      <c r="I25" s="740"/>
      <c r="J25" s="740"/>
      <c r="K25" s="740"/>
      <c r="L25" s="740"/>
      <c r="M25" s="740"/>
      <c r="N25" s="740"/>
      <c r="O25" s="740"/>
      <c r="P25" s="740"/>
      <c r="Q25" s="740"/>
      <c r="R25" s="740"/>
      <c r="S25" s="740"/>
      <c r="T25" s="740"/>
      <c r="U25" s="740"/>
      <c r="V25" s="740"/>
      <c r="W25" s="740"/>
      <c r="X25" s="740"/>
      <c r="Y25" s="740"/>
      <c r="Z25" s="740"/>
    </row>
    <row r="26" spans="1:26" ht="15.75" customHeight="1">
      <c r="B26" s="103"/>
      <c r="C26" s="732" t="s">
        <v>2725</v>
      </c>
      <c r="D26" s="826">
        <f>ADMINISTRATION!C116</f>
        <v>2500000</v>
      </c>
      <c r="E26" s="826">
        <f t="shared" ref="E26:F26" si="18">1.04*D26</f>
        <v>2600000</v>
      </c>
      <c r="F26" s="826">
        <f t="shared" si="18"/>
        <v>2704000</v>
      </c>
    </row>
    <row r="27" spans="1:26" ht="15.75" customHeight="1">
      <c r="B27" s="103"/>
      <c r="C27" s="732" t="s">
        <v>2643</v>
      </c>
      <c r="D27" s="826">
        <v>0</v>
      </c>
      <c r="E27" s="826">
        <f t="shared" ref="E27:F27" si="19">1.04*D27</f>
        <v>0</v>
      </c>
      <c r="F27" s="826">
        <f t="shared" si="19"/>
        <v>0</v>
      </c>
    </row>
    <row r="28" spans="1:26" ht="15.75" customHeight="1">
      <c r="A28" s="740"/>
      <c r="B28" s="613">
        <v>10304</v>
      </c>
      <c r="C28" s="613" t="s">
        <v>2760</v>
      </c>
      <c r="D28" s="824">
        <f>D29+D30</f>
        <v>10408000</v>
      </c>
      <c r="E28" s="824">
        <f t="shared" ref="E28:F28" si="20">1.04*D28</f>
        <v>10824320</v>
      </c>
      <c r="F28" s="824">
        <f t="shared" si="20"/>
        <v>11257292.800000001</v>
      </c>
      <c r="G28" s="740"/>
      <c r="H28" s="740"/>
      <c r="I28" s="740"/>
      <c r="J28" s="740"/>
      <c r="K28" s="740"/>
      <c r="L28" s="740"/>
      <c r="M28" s="740"/>
      <c r="N28" s="740"/>
      <c r="O28" s="740"/>
      <c r="P28" s="740"/>
      <c r="Q28" s="740"/>
      <c r="R28" s="740"/>
      <c r="S28" s="740"/>
      <c r="T28" s="740"/>
      <c r="U28" s="740"/>
      <c r="V28" s="740"/>
      <c r="W28" s="740"/>
      <c r="X28" s="740"/>
      <c r="Y28" s="740"/>
      <c r="Z28" s="740"/>
    </row>
    <row r="29" spans="1:26" ht="15.75" customHeight="1">
      <c r="B29" s="103"/>
      <c r="C29" s="732" t="s">
        <v>2725</v>
      </c>
      <c r="D29" s="826">
        <f>ADMINISTRATION!C124</f>
        <v>10408000</v>
      </c>
      <c r="E29" s="824">
        <f t="shared" ref="E29:F29" si="21">1.04*D29</f>
        <v>10824320</v>
      </c>
      <c r="F29" s="824">
        <f t="shared" si="21"/>
        <v>11257292.800000001</v>
      </c>
    </row>
    <row r="30" spans="1:26" ht="15.75" customHeight="1">
      <c r="B30" s="103"/>
      <c r="C30" s="732" t="s">
        <v>2643</v>
      </c>
      <c r="D30" s="824">
        <v>0</v>
      </c>
      <c r="E30" s="824">
        <f t="shared" ref="E30:F30" si="22">1.04*D30</f>
        <v>0</v>
      </c>
      <c r="F30" s="824">
        <f t="shared" si="22"/>
        <v>0</v>
      </c>
    </row>
    <row r="31" spans="1:26" ht="15.75" customHeight="1">
      <c r="A31" s="740"/>
      <c r="B31" s="563">
        <v>10305</v>
      </c>
      <c r="C31" s="563" t="s">
        <v>2778</v>
      </c>
      <c r="D31" s="824">
        <f>D32+D33</f>
        <v>43203018</v>
      </c>
      <c r="E31" s="824">
        <f t="shared" ref="E31:F31" si="23">1.04*D31</f>
        <v>44931138.719999999</v>
      </c>
      <c r="F31" s="824">
        <f t="shared" si="23"/>
        <v>46728384.268799998</v>
      </c>
      <c r="G31" s="740"/>
      <c r="H31" s="740"/>
      <c r="I31" s="740"/>
      <c r="J31" s="740"/>
      <c r="K31" s="740"/>
      <c r="L31" s="740"/>
      <c r="M31" s="740"/>
      <c r="N31" s="740"/>
      <c r="O31" s="740"/>
      <c r="P31" s="740"/>
      <c r="Q31" s="740"/>
      <c r="R31" s="740"/>
      <c r="S31" s="740"/>
      <c r="T31" s="740"/>
      <c r="U31" s="740"/>
      <c r="V31" s="740"/>
      <c r="W31" s="740"/>
      <c r="X31" s="740"/>
      <c r="Y31" s="740"/>
      <c r="Z31" s="740"/>
    </row>
    <row r="32" spans="1:26" ht="15.75" customHeight="1">
      <c r="B32" s="645"/>
      <c r="C32" s="732" t="s">
        <v>2725</v>
      </c>
      <c r="D32" s="826">
        <f>STAKEHOLDER!C55</f>
        <v>43203018</v>
      </c>
      <c r="E32" s="824">
        <f t="shared" ref="E32:F32" si="24">1.04*D32</f>
        <v>44931138.719999999</v>
      </c>
      <c r="F32" s="824">
        <f t="shared" si="24"/>
        <v>46728384.268799998</v>
      </c>
    </row>
    <row r="33" spans="1:26" ht="15.75" customHeight="1">
      <c r="B33" s="645"/>
      <c r="C33" s="732" t="s">
        <v>2643</v>
      </c>
      <c r="D33" s="826"/>
      <c r="E33" s="824">
        <f t="shared" ref="E33:F33" si="25">1.04*D33</f>
        <v>0</v>
      </c>
      <c r="F33" s="824">
        <f t="shared" si="25"/>
        <v>0</v>
      </c>
    </row>
    <row r="34" spans="1:26" ht="15.75" customHeight="1">
      <c r="A34" s="740"/>
      <c r="B34" s="613">
        <v>10306</v>
      </c>
      <c r="C34" s="613" t="s">
        <v>2782</v>
      </c>
      <c r="D34" s="824">
        <f>D35+D36</f>
        <v>6700000</v>
      </c>
      <c r="E34" s="824">
        <f t="shared" ref="E34:F34" si="26">1.04*D34</f>
        <v>6968000</v>
      </c>
      <c r="F34" s="824">
        <f t="shared" si="26"/>
        <v>7246720</v>
      </c>
      <c r="G34" s="740"/>
      <c r="H34" s="740"/>
      <c r="I34" s="740"/>
      <c r="J34" s="740"/>
      <c r="K34" s="740"/>
      <c r="L34" s="740"/>
      <c r="M34" s="740"/>
      <c r="N34" s="740"/>
      <c r="O34" s="740"/>
      <c r="P34" s="740"/>
      <c r="Q34" s="740"/>
      <c r="R34" s="740"/>
      <c r="S34" s="740"/>
      <c r="T34" s="740"/>
      <c r="U34" s="740"/>
      <c r="V34" s="740"/>
      <c r="W34" s="740"/>
      <c r="X34" s="740"/>
      <c r="Y34" s="740"/>
      <c r="Z34" s="740"/>
    </row>
    <row r="35" spans="1:26" ht="15.75" customHeight="1">
      <c r="B35" s="103"/>
      <c r="C35" s="732" t="s">
        <v>2725</v>
      </c>
      <c r="D35" s="826">
        <f>STAKEHOLDER!C60</f>
        <v>6700000</v>
      </c>
      <c r="E35" s="824">
        <f t="shared" ref="E35:F35" si="27">1.04*D35</f>
        <v>6968000</v>
      </c>
      <c r="F35" s="824">
        <f t="shared" si="27"/>
        <v>7246720</v>
      </c>
    </row>
    <row r="36" spans="1:26" ht="15.75" customHeight="1">
      <c r="B36" s="103"/>
      <c r="C36" s="732" t="s">
        <v>2643</v>
      </c>
      <c r="D36" s="826"/>
      <c r="E36" s="824">
        <f t="shared" ref="E36:F36" si="28">1.04*D36</f>
        <v>0</v>
      </c>
      <c r="F36" s="824">
        <f t="shared" si="28"/>
        <v>0</v>
      </c>
    </row>
    <row r="37" spans="1:26" ht="15.75" customHeight="1">
      <c r="A37" s="740"/>
      <c r="B37" s="613">
        <v>10307</v>
      </c>
      <c r="C37" s="613" t="s">
        <v>2784</v>
      </c>
      <c r="D37" s="824">
        <f>D38+D39</f>
        <v>54050000</v>
      </c>
      <c r="E37" s="824">
        <f t="shared" ref="E37:F37" si="29">1.04*D37</f>
        <v>56212000</v>
      </c>
      <c r="F37" s="824">
        <f t="shared" si="29"/>
        <v>58460480</v>
      </c>
      <c r="G37" s="740"/>
      <c r="H37" s="740"/>
      <c r="I37" s="740"/>
      <c r="J37" s="740"/>
      <c r="K37" s="740"/>
      <c r="L37" s="740"/>
      <c r="M37" s="740"/>
      <c r="N37" s="740"/>
      <c r="O37" s="740"/>
      <c r="P37" s="740"/>
      <c r="Q37" s="740"/>
      <c r="R37" s="740"/>
      <c r="S37" s="740"/>
      <c r="T37" s="740"/>
      <c r="U37" s="740"/>
      <c r="V37" s="740"/>
      <c r="W37" s="740"/>
      <c r="X37" s="740"/>
      <c r="Y37" s="740"/>
      <c r="Z37" s="740"/>
    </row>
    <row r="38" spans="1:26" ht="14.25" customHeight="1">
      <c r="B38" s="829"/>
      <c r="C38" s="732" t="s">
        <v>2725</v>
      </c>
      <c r="D38" s="826">
        <f>STAKEHOLDER!C67</f>
        <v>28050000</v>
      </c>
      <c r="E38" s="824">
        <f t="shared" ref="E38:F38" si="30">1.04*D38</f>
        <v>29172000</v>
      </c>
      <c r="F38" s="824">
        <f t="shared" si="30"/>
        <v>30338880</v>
      </c>
    </row>
    <row r="39" spans="1:26" ht="14.25" customHeight="1">
      <c r="B39" s="829"/>
      <c r="C39" s="732" t="s">
        <v>2643</v>
      </c>
      <c r="D39" s="826">
        <f>STAKEHOLDER!C73</f>
        <v>26000000</v>
      </c>
      <c r="E39" s="824">
        <f t="shared" ref="E39:F39" si="31">1.04*D39</f>
        <v>27040000</v>
      </c>
      <c r="F39" s="824">
        <f t="shared" si="31"/>
        <v>28121600</v>
      </c>
    </row>
    <row r="40" spans="1:26" ht="15.75" customHeight="1">
      <c r="B40" s="830">
        <v>10308</v>
      </c>
      <c r="C40" s="831" t="s">
        <v>2804</v>
      </c>
      <c r="D40" s="824">
        <f t="shared" ref="D40:F40" si="32">SUM(D41:D42)</f>
        <v>3000000</v>
      </c>
      <c r="E40" s="824">
        <f t="shared" si="32"/>
        <v>3120000</v>
      </c>
      <c r="F40" s="824">
        <f t="shared" si="32"/>
        <v>3244800</v>
      </c>
    </row>
    <row r="41" spans="1:26" ht="14.25" customHeight="1">
      <c r="B41" s="829"/>
      <c r="C41" s="732" t="s">
        <v>2725</v>
      </c>
      <c r="D41" s="826">
        <f>ADMINISTRATION!C129</f>
        <v>3000000</v>
      </c>
      <c r="E41" s="824">
        <f t="shared" ref="E41:F41" si="33">D41*1.04</f>
        <v>3120000</v>
      </c>
      <c r="F41" s="824">
        <f t="shared" si="33"/>
        <v>3244800</v>
      </c>
    </row>
    <row r="42" spans="1:26" ht="14.25" customHeight="1">
      <c r="B42" s="829"/>
      <c r="C42" s="732" t="s">
        <v>2643</v>
      </c>
      <c r="D42" s="826">
        <v>0</v>
      </c>
      <c r="E42" s="824">
        <f t="shared" ref="E42:F42" si="34">D42*1.04</f>
        <v>0</v>
      </c>
      <c r="F42" s="824">
        <f t="shared" si="34"/>
        <v>0</v>
      </c>
    </row>
    <row r="43" spans="1:26" ht="15.75" customHeight="1">
      <c r="B43" s="830">
        <v>10309</v>
      </c>
      <c r="C43" s="581" t="s">
        <v>2805</v>
      </c>
      <c r="D43" s="824">
        <f t="shared" ref="D43:F43" si="35">SUM(D44:D45)</f>
        <v>2100000</v>
      </c>
      <c r="E43" s="824">
        <f t="shared" si="35"/>
        <v>2184000</v>
      </c>
      <c r="F43" s="824">
        <f t="shared" si="35"/>
        <v>2271360</v>
      </c>
    </row>
    <row r="44" spans="1:26" ht="14.25" customHeight="1">
      <c r="B44" s="829"/>
      <c r="C44" s="732" t="s">
        <v>2725</v>
      </c>
      <c r="D44" s="826">
        <f>ADMINISTRATION!C133</f>
        <v>2100000</v>
      </c>
      <c r="E44" s="824">
        <f t="shared" ref="E44:F44" si="36">D44*1.04</f>
        <v>2184000</v>
      </c>
      <c r="F44" s="824">
        <f t="shared" si="36"/>
        <v>2271360</v>
      </c>
    </row>
    <row r="45" spans="1:26" ht="14.25" customHeight="1">
      <c r="B45" s="829"/>
      <c r="C45" s="732" t="s">
        <v>2643</v>
      </c>
      <c r="D45" s="826">
        <v>0</v>
      </c>
      <c r="E45" s="824">
        <f t="shared" ref="E45:F45" si="37">D45*1.04</f>
        <v>0</v>
      </c>
      <c r="F45" s="824">
        <f t="shared" si="37"/>
        <v>0</v>
      </c>
    </row>
    <row r="46" spans="1:26" ht="15.75" customHeight="1">
      <c r="B46" s="830">
        <v>10310</v>
      </c>
      <c r="C46" s="581" t="s">
        <v>2720</v>
      </c>
      <c r="D46" s="824">
        <f t="shared" ref="D46:F46" si="38">SUM(D47:D48)</f>
        <v>72400000</v>
      </c>
      <c r="E46" s="824">
        <f t="shared" si="38"/>
        <v>75296000</v>
      </c>
      <c r="F46" s="824">
        <f t="shared" si="38"/>
        <v>78307840</v>
      </c>
    </row>
    <row r="47" spans="1:26" ht="14.25" customHeight="1">
      <c r="B47" s="829"/>
      <c r="C47" s="732" t="s">
        <v>2725</v>
      </c>
      <c r="D47" s="826">
        <f>STAKEHOLDER!C86</f>
        <v>32400000</v>
      </c>
      <c r="E47" s="824">
        <f t="shared" ref="E47:F47" si="39">D47*1.04</f>
        <v>33696000</v>
      </c>
      <c r="F47" s="824">
        <f t="shared" si="39"/>
        <v>35043840</v>
      </c>
    </row>
    <row r="48" spans="1:26" ht="14.25" customHeight="1">
      <c r="B48" s="829"/>
      <c r="C48" s="732" t="s">
        <v>2643</v>
      </c>
      <c r="D48" s="826">
        <f>STAKEHOLDER!C89</f>
        <v>40000000</v>
      </c>
      <c r="E48" s="824">
        <f t="shared" ref="E48:F48" si="40">D48*1.04</f>
        <v>41600000</v>
      </c>
      <c r="F48" s="824">
        <f t="shared" si="40"/>
        <v>43264000</v>
      </c>
    </row>
    <row r="49" spans="2:6" ht="14.25" customHeight="1">
      <c r="B49" s="1811" t="s">
        <v>2721</v>
      </c>
      <c r="C49" s="1771"/>
      <c r="D49" s="832">
        <f t="shared" ref="D49:F49" si="41">SUM(D19,D22,D25,D28,D31,D34,D37,D46,D43,D40)</f>
        <v>733686535</v>
      </c>
      <c r="E49" s="832">
        <f t="shared" si="41"/>
        <v>763033996.4000001</v>
      </c>
      <c r="F49" s="832">
        <f t="shared" si="41"/>
        <v>793555356.25600004</v>
      </c>
    </row>
    <row r="50" spans="2:6" ht="14.25" customHeight="1">
      <c r="D50" s="7"/>
    </row>
    <row r="51" spans="2:6" ht="14.25" customHeight="1"/>
    <row r="52" spans="2:6" ht="14.25" customHeight="1"/>
    <row r="53" spans="2:6" ht="14.25" customHeight="1"/>
    <row r="54" spans="2:6" ht="14.25" customHeight="1"/>
    <row r="55" spans="2:6" ht="14.25" customHeight="1"/>
    <row r="56" spans="2:6" ht="14.25" customHeight="1"/>
    <row r="57" spans="2:6" ht="14.25" customHeight="1"/>
    <row r="58" spans="2:6" ht="14.25" customHeight="1"/>
    <row r="59" spans="2:6" ht="14.25" customHeight="1"/>
    <row r="60" spans="2:6" ht="14.25" customHeight="1"/>
    <row r="61" spans="2:6" ht="14.25" customHeight="1"/>
    <row r="62" spans="2:6" ht="14.25" customHeight="1"/>
    <row r="63" spans="2:6" ht="14.25" customHeight="1"/>
    <row r="64" spans="2:6"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49:C49"/>
    <mergeCell ref="E2:F2"/>
    <mergeCell ref="B2:B3"/>
    <mergeCell ref="B17:B18"/>
    <mergeCell ref="C2:C3"/>
    <mergeCell ref="C17:C18"/>
    <mergeCell ref="B14:C14"/>
    <mergeCell ref="E17:F17"/>
  </mergeCells>
  <pageMargins left="0.7" right="0.7" top="0.75" bottom="0.75" header="0" footer="0"/>
  <pageSetup fitToWidth="0" fitToHeight="0" orientation="landscape"/>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pageSetUpPr fitToPage="1"/>
  </sheetPr>
  <dimension ref="A1:P766"/>
  <sheetViews>
    <sheetView workbookViewId="0">
      <pane ySplit="2" topLeftCell="A216" activePane="bottomLeft" state="frozen"/>
      <selection pane="bottomLeft" activeCell="Q1" sqref="Q1:R1048576"/>
    </sheetView>
  </sheetViews>
  <sheetFormatPr defaultColWidth="14" defaultRowHeight="15" customHeight="1"/>
  <cols>
    <col min="1" max="1" width="10" customWidth="1"/>
    <col min="2" max="2" width="81.7109375" customWidth="1"/>
    <col min="3" max="6" width="17.42578125" hidden="1" customWidth="1"/>
    <col min="7" max="9" width="18.42578125" hidden="1" customWidth="1"/>
    <col min="10" max="10" width="15.5703125" hidden="1" customWidth="1"/>
    <col min="11" max="11" width="4.85546875" hidden="1" customWidth="1"/>
    <col min="12" max="12" width="2.7109375" hidden="1" customWidth="1"/>
    <col min="13" max="13" width="15.7109375" hidden="1" customWidth="1"/>
    <col min="14" max="14" width="16.5703125" hidden="1" customWidth="1"/>
    <col min="15" max="16" width="15.7109375" customWidth="1"/>
  </cols>
  <sheetData>
    <row r="1" spans="1:16" ht="15.75" customHeight="1">
      <c r="A1" s="1812" t="s">
        <v>186</v>
      </c>
      <c r="B1" s="1808"/>
      <c r="C1" s="794"/>
      <c r="D1" s="794"/>
      <c r="E1" s="794"/>
      <c r="F1" s="805"/>
      <c r="G1" s="818"/>
      <c r="H1" s="818"/>
      <c r="I1" s="818"/>
      <c r="J1" s="818"/>
      <c r="K1" s="818"/>
      <c r="L1" s="818"/>
      <c r="M1" s="818"/>
      <c r="N1" s="818"/>
      <c r="O1" s="818"/>
      <c r="P1" s="818"/>
    </row>
    <row r="2" spans="1:16" ht="67.5" customHeight="1">
      <c r="A2" s="1807" t="s">
        <v>2537</v>
      </c>
      <c r="B2" s="1808"/>
      <c r="C2" s="833" t="s">
        <v>217</v>
      </c>
      <c r="D2" s="833" t="s">
        <v>2538</v>
      </c>
      <c r="E2" s="833" t="s">
        <v>2807</v>
      </c>
      <c r="F2" s="788" t="s">
        <v>218</v>
      </c>
      <c r="G2" s="788" t="s">
        <v>115</v>
      </c>
      <c r="H2" s="788" t="s">
        <v>2539</v>
      </c>
      <c r="I2" s="788" t="s">
        <v>115</v>
      </c>
      <c r="J2" s="668" t="s">
        <v>202</v>
      </c>
      <c r="K2" s="788" t="s">
        <v>114</v>
      </c>
      <c r="L2" s="788" t="s">
        <v>111</v>
      </c>
      <c r="M2" s="788" t="s">
        <v>116</v>
      </c>
      <c r="N2" s="788" t="s">
        <v>111</v>
      </c>
      <c r="O2" s="788" t="s">
        <v>117</v>
      </c>
      <c r="P2" s="788" t="s">
        <v>118</v>
      </c>
    </row>
    <row r="3" spans="1:16" ht="15.75" customHeight="1">
      <c r="A3" s="785">
        <v>10501</v>
      </c>
      <c r="B3" s="785" t="s">
        <v>2540</v>
      </c>
      <c r="C3" s="794"/>
      <c r="D3" s="794"/>
      <c r="E3" s="794"/>
      <c r="F3" s="805"/>
      <c r="G3" s="805"/>
      <c r="H3" s="805"/>
      <c r="I3" s="805"/>
      <c r="J3" s="805"/>
      <c r="K3" s="805"/>
      <c r="L3" s="805"/>
      <c r="M3" s="805"/>
      <c r="N3" s="805"/>
      <c r="O3" s="805"/>
      <c r="P3" s="805"/>
    </row>
    <row r="4" spans="1:16" ht="15.75" customHeight="1">
      <c r="A4" s="834">
        <v>2100000</v>
      </c>
      <c r="B4" s="834" t="s">
        <v>2541</v>
      </c>
      <c r="C4" s="794"/>
      <c r="D4" s="794"/>
      <c r="E4" s="794"/>
      <c r="F4" s="805"/>
      <c r="G4" s="805"/>
      <c r="H4" s="805"/>
      <c r="I4" s="805"/>
      <c r="J4" s="805"/>
      <c r="K4" s="805"/>
      <c r="L4" s="805"/>
      <c r="M4" s="805"/>
      <c r="N4" s="805"/>
      <c r="O4" s="805"/>
      <c r="P4" s="805"/>
    </row>
    <row r="5" spans="1:16" ht="15.75" customHeight="1">
      <c r="A5" s="791"/>
      <c r="B5" s="786" t="s">
        <v>2542</v>
      </c>
      <c r="C5" s="794"/>
      <c r="D5" s="794"/>
      <c r="E5" s="794"/>
      <c r="F5" s="805"/>
      <c r="G5" s="805"/>
      <c r="H5" s="805"/>
      <c r="I5" s="805"/>
      <c r="J5" s="805"/>
      <c r="K5" s="805"/>
      <c r="L5" s="805"/>
      <c r="M5" s="805"/>
      <c r="N5" s="805"/>
      <c r="O5" s="805"/>
      <c r="P5" s="805"/>
    </row>
    <row r="6" spans="1:16" ht="15.75" customHeight="1">
      <c r="A6" s="793" t="s">
        <v>2543</v>
      </c>
      <c r="B6" s="786" t="s">
        <v>2544</v>
      </c>
      <c r="C6" s="794">
        <v>169363115</v>
      </c>
      <c r="D6" s="794"/>
      <c r="E6" s="794">
        <f>SUM(C6:D6)</f>
        <v>169363115</v>
      </c>
      <c r="F6" s="794">
        <v>169363115</v>
      </c>
      <c r="G6" s="794"/>
      <c r="H6" s="794">
        <f>F6+G6</f>
        <v>169363115</v>
      </c>
      <c r="I6" s="794"/>
      <c r="J6" s="794">
        <f>H6+I6</f>
        <v>169363115</v>
      </c>
      <c r="K6" s="794">
        <v>169363115</v>
      </c>
      <c r="L6" s="794">
        <v>-100000000</v>
      </c>
      <c r="M6" s="794">
        <f t="shared" ref="M6:P6" si="0">SUM(K6:L6)</f>
        <v>69363115</v>
      </c>
      <c r="N6" s="794"/>
      <c r="O6" s="794">
        <f t="shared" si="0"/>
        <v>69363115</v>
      </c>
      <c r="P6" s="794">
        <f t="shared" si="0"/>
        <v>69363115</v>
      </c>
    </row>
    <row r="7" spans="1:16" ht="15.75" customHeight="1">
      <c r="A7" s="795" t="s">
        <v>413</v>
      </c>
      <c r="B7" s="796"/>
      <c r="C7" s="835">
        <f t="shared" ref="C7:F7" si="1">SUM(C6)</f>
        <v>169363115</v>
      </c>
      <c r="D7" s="835">
        <f t="shared" si="1"/>
        <v>0</v>
      </c>
      <c r="E7" s="835">
        <f t="shared" si="1"/>
        <v>169363115</v>
      </c>
      <c r="F7" s="835">
        <f t="shared" si="1"/>
        <v>169363115</v>
      </c>
      <c r="G7" s="835">
        <f t="shared" ref="G7:I7" si="2">SUM(G6)</f>
        <v>0</v>
      </c>
      <c r="H7" s="835">
        <f t="shared" ref="H7:H67" si="3">F7+G7</f>
        <v>169363115</v>
      </c>
      <c r="I7" s="835">
        <f t="shared" si="2"/>
        <v>0</v>
      </c>
      <c r="J7" s="835">
        <f t="shared" ref="J7:J14" si="4">H7+I7</f>
        <v>169363115</v>
      </c>
      <c r="K7" s="835">
        <f>SUM(K6)</f>
        <v>169363115</v>
      </c>
      <c r="L7" s="835">
        <f>SUM(L6)</f>
        <v>-100000000</v>
      </c>
      <c r="M7" s="835">
        <f t="shared" ref="M7:M65" si="5">SUM(K7:L7)</f>
        <v>69363115</v>
      </c>
      <c r="N7" s="835">
        <f>SUM(N6)</f>
        <v>0</v>
      </c>
      <c r="O7" s="835">
        <f t="shared" ref="O7:O70" si="6">SUM(M7:N7)</f>
        <v>69363115</v>
      </c>
      <c r="P7" s="835">
        <f>SUM(P6)</f>
        <v>69363115</v>
      </c>
    </row>
    <row r="8" spans="1:16" ht="15.75" customHeight="1">
      <c r="A8" s="793"/>
      <c r="B8" s="786" t="s">
        <v>2545</v>
      </c>
      <c r="C8" s="794"/>
      <c r="D8" s="794"/>
      <c r="E8" s="794"/>
      <c r="F8" s="805"/>
      <c r="G8" s="805"/>
      <c r="H8" s="805">
        <f t="shared" si="3"/>
        <v>0</v>
      </c>
      <c r="I8" s="805"/>
      <c r="J8" s="805">
        <f t="shared" si="4"/>
        <v>0</v>
      </c>
      <c r="K8" s="805">
        <v>0</v>
      </c>
      <c r="L8" s="805"/>
      <c r="M8" s="805">
        <f t="shared" si="5"/>
        <v>0</v>
      </c>
      <c r="N8" s="805"/>
      <c r="O8" s="805">
        <f t="shared" si="6"/>
        <v>0</v>
      </c>
      <c r="P8" s="805">
        <f>SUM(N8:O8)</f>
        <v>0</v>
      </c>
    </row>
    <row r="9" spans="1:16" ht="15.75" customHeight="1">
      <c r="A9" s="793" t="s">
        <v>2546</v>
      </c>
      <c r="B9" s="786" t="s">
        <v>2547</v>
      </c>
      <c r="C9" s="794">
        <v>57120000</v>
      </c>
      <c r="D9" s="794"/>
      <c r="E9" s="794">
        <f t="shared" ref="E9:E13" si="7">SUM(C9:D9)</f>
        <v>57120000</v>
      </c>
      <c r="F9" s="794">
        <v>57120000</v>
      </c>
      <c r="G9" s="794"/>
      <c r="H9" s="794">
        <f t="shared" si="3"/>
        <v>57120000</v>
      </c>
      <c r="I9" s="794"/>
      <c r="J9" s="794">
        <f t="shared" si="4"/>
        <v>57120000</v>
      </c>
      <c r="K9" s="794">
        <v>57120000</v>
      </c>
      <c r="L9" s="794"/>
      <c r="M9" s="794">
        <f t="shared" si="5"/>
        <v>57120000</v>
      </c>
      <c r="N9" s="794"/>
      <c r="O9" s="794">
        <f t="shared" si="6"/>
        <v>57120000</v>
      </c>
      <c r="P9" s="794">
        <v>57120000</v>
      </c>
    </row>
    <row r="10" spans="1:16" ht="15.75" customHeight="1">
      <c r="A10" s="793" t="s">
        <v>2548</v>
      </c>
      <c r="B10" s="786" t="s">
        <v>2549</v>
      </c>
      <c r="C10" s="794">
        <v>17032400</v>
      </c>
      <c r="D10" s="794"/>
      <c r="E10" s="794">
        <f t="shared" si="7"/>
        <v>17032400</v>
      </c>
      <c r="F10" s="794">
        <v>17032400</v>
      </c>
      <c r="G10" s="794"/>
      <c r="H10" s="794">
        <f t="shared" si="3"/>
        <v>17032400</v>
      </c>
      <c r="I10" s="794"/>
      <c r="J10" s="794">
        <f t="shared" si="4"/>
        <v>17032400</v>
      </c>
      <c r="K10" s="794">
        <v>17032400</v>
      </c>
      <c r="L10" s="794"/>
      <c r="M10" s="794">
        <f t="shared" si="5"/>
        <v>17032400</v>
      </c>
      <c r="N10" s="794"/>
      <c r="O10" s="794">
        <f t="shared" si="6"/>
        <v>17032400</v>
      </c>
      <c r="P10" s="794">
        <v>17032400</v>
      </c>
    </row>
    <row r="11" spans="1:16" ht="15.75" customHeight="1">
      <c r="A11" s="793">
        <v>2110502</v>
      </c>
      <c r="B11" s="786" t="s">
        <v>2554</v>
      </c>
      <c r="C11" s="794">
        <v>400000</v>
      </c>
      <c r="D11" s="794"/>
      <c r="E11" s="794">
        <f t="shared" si="7"/>
        <v>400000</v>
      </c>
      <c r="F11" s="794">
        <v>400000</v>
      </c>
      <c r="G11" s="794"/>
      <c r="H11" s="794">
        <f t="shared" si="3"/>
        <v>400000</v>
      </c>
      <c r="I11" s="794"/>
      <c r="J11" s="794">
        <f t="shared" si="4"/>
        <v>400000</v>
      </c>
      <c r="K11" s="794">
        <v>400000</v>
      </c>
      <c r="L11" s="794"/>
      <c r="M11" s="794">
        <f t="shared" si="5"/>
        <v>400000</v>
      </c>
      <c r="N11" s="794"/>
      <c r="O11" s="794">
        <f t="shared" si="6"/>
        <v>400000</v>
      </c>
      <c r="P11" s="794">
        <v>400000</v>
      </c>
    </row>
    <row r="12" spans="1:16" ht="15.75" customHeight="1">
      <c r="A12" s="793" t="s">
        <v>2550</v>
      </c>
      <c r="B12" s="786" t="s">
        <v>2551</v>
      </c>
      <c r="C12" s="794">
        <v>6220645</v>
      </c>
      <c r="D12" s="794"/>
      <c r="E12" s="794">
        <f t="shared" si="7"/>
        <v>6220645</v>
      </c>
      <c r="F12" s="794">
        <v>6220645</v>
      </c>
      <c r="G12" s="794"/>
      <c r="H12" s="794">
        <f t="shared" si="3"/>
        <v>6220645</v>
      </c>
      <c r="I12" s="794"/>
      <c r="J12" s="794">
        <f t="shared" si="4"/>
        <v>6220645</v>
      </c>
      <c r="K12" s="794">
        <v>6220645</v>
      </c>
      <c r="L12" s="794"/>
      <c r="M12" s="794">
        <f t="shared" si="5"/>
        <v>6220645</v>
      </c>
      <c r="N12" s="794"/>
      <c r="O12" s="794">
        <f t="shared" si="6"/>
        <v>6220645</v>
      </c>
      <c r="P12" s="794">
        <v>6220645</v>
      </c>
    </row>
    <row r="13" spans="1:16" s="836" customFormat="1" ht="15.75" customHeight="1">
      <c r="A13" s="837">
        <v>2120103</v>
      </c>
      <c r="B13" s="838" t="s">
        <v>2808</v>
      </c>
      <c r="C13" s="839">
        <v>205000000</v>
      </c>
      <c r="D13" s="839"/>
      <c r="E13" s="839">
        <f t="shared" si="7"/>
        <v>205000000</v>
      </c>
      <c r="F13" s="839">
        <v>167000000</v>
      </c>
      <c r="G13" s="839"/>
      <c r="H13" s="839">
        <f t="shared" si="3"/>
        <v>167000000</v>
      </c>
      <c r="I13" s="839"/>
      <c r="J13" s="839">
        <f t="shared" si="4"/>
        <v>167000000</v>
      </c>
      <c r="K13" s="839">
        <v>167000000</v>
      </c>
      <c r="L13" s="839"/>
      <c r="M13" s="839">
        <f t="shared" si="5"/>
        <v>167000000</v>
      </c>
      <c r="N13" s="839"/>
      <c r="O13" s="839">
        <f t="shared" si="6"/>
        <v>167000000</v>
      </c>
      <c r="P13" s="839">
        <v>167000000</v>
      </c>
    </row>
    <row r="14" spans="1:16" s="836" customFormat="1" ht="15.75" customHeight="1">
      <c r="A14" s="840"/>
      <c r="B14" s="838" t="s">
        <v>2809</v>
      </c>
      <c r="C14" s="841"/>
      <c r="D14" s="841"/>
      <c r="E14" s="841"/>
      <c r="F14" s="839">
        <v>40000000</v>
      </c>
      <c r="G14" s="839"/>
      <c r="H14" s="839">
        <f t="shared" si="3"/>
        <v>40000000</v>
      </c>
      <c r="I14" s="839"/>
      <c r="J14" s="839">
        <f t="shared" si="4"/>
        <v>40000000</v>
      </c>
      <c r="K14" s="839">
        <v>40000000</v>
      </c>
      <c r="L14" s="839"/>
      <c r="M14" s="839">
        <f t="shared" si="5"/>
        <v>40000000</v>
      </c>
      <c r="N14" s="839"/>
      <c r="O14" s="839">
        <f t="shared" si="6"/>
        <v>40000000</v>
      </c>
      <c r="P14" s="839">
        <v>40000000</v>
      </c>
    </row>
    <row r="15" spans="1:16" s="836" customFormat="1" ht="15.75" customHeight="1">
      <c r="A15" s="842"/>
      <c r="B15" s="838" t="s">
        <v>2810</v>
      </c>
      <c r="C15" s="839"/>
      <c r="D15" s="839"/>
      <c r="E15" s="839"/>
      <c r="F15" s="839"/>
      <c r="G15" s="839"/>
      <c r="H15" s="839"/>
      <c r="I15" s="839"/>
      <c r="J15" s="839">
        <v>0</v>
      </c>
      <c r="K15" s="839">
        <v>120000000</v>
      </c>
      <c r="L15" s="839">
        <v>3000000</v>
      </c>
      <c r="M15" s="839">
        <f t="shared" si="5"/>
        <v>123000000</v>
      </c>
      <c r="N15" s="839"/>
      <c r="O15" s="839">
        <f t="shared" si="6"/>
        <v>123000000</v>
      </c>
      <c r="P15" s="839">
        <v>100000000</v>
      </c>
    </row>
    <row r="16" spans="1:16" ht="15.75" customHeight="1">
      <c r="A16" s="795" t="s">
        <v>413</v>
      </c>
      <c r="B16" s="796"/>
      <c r="C16" s="835">
        <f>SUM(C9:C13)</f>
        <v>285773045</v>
      </c>
      <c r="D16" s="835">
        <f>SUM(D9:D13)</f>
        <v>0</v>
      </c>
      <c r="E16" s="835">
        <f>SUM(E9:E13)</f>
        <v>285773045</v>
      </c>
      <c r="F16" s="835">
        <f>SUM(F9:F15)</f>
        <v>287773045</v>
      </c>
      <c r="G16" s="835">
        <f>SUM(G9:G15)</f>
        <v>0</v>
      </c>
      <c r="H16" s="835">
        <f>SUM(H9:H15)</f>
        <v>287773045</v>
      </c>
      <c r="I16" s="835">
        <f>SUM(I9:I15)</f>
        <v>0</v>
      </c>
      <c r="J16" s="835">
        <f>SUM(J9:J15)</f>
        <v>287773045</v>
      </c>
      <c r="K16" s="835">
        <f>SUM(K8:K15)</f>
        <v>407773045</v>
      </c>
      <c r="L16" s="835">
        <f>SUM(L8:L15)</f>
        <v>3000000</v>
      </c>
      <c r="M16" s="835">
        <f t="shared" si="5"/>
        <v>410773045</v>
      </c>
      <c r="N16" s="835">
        <f>SUM(N8:N15)</f>
        <v>0</v>
      </c>
      <c r="O16" s="835">
        <f t="shared" si="6"/>
        <v>410773045</v>
      </c>
      <c r="P16" s="835">
        <f>SUM(P9:P15)</f>
        <v>387773045</v>
      </c>
    </row>
    <row r="17" spans="1:16" ht="15.75" customHeight="1">
      <c r="A17" s="798" t="s">
        <v>2557</v>
      </c>
      <c r="B17" s="799"/>
      <c r="C17" s="843">
        <f>C16+C7</f>
        <v>455136160</v>
      </c>
      <c r="D17" s="843">
        <f>D16+D7</f>
        <v>0</v>
      </c>
      <c r="E17" s="843">
        <f>E16+E7</f>
        <v>455136160</v>
      </c>
      <c r="F17" s="843">
        <f>F16+F7</f>
        <v>457136160</v>
      </c>
      <c r="G17" s="843">
        <f>G16+G7</f>
        <v>0</v>
      </c>
      <c r="H17" s="843">
        <f t="shared" si="3"/>
        <v>457136160</v>
      </c>
      <c r="I17" s="843">
        <f>I16+I7</f>
        <v>0</v>
      </c>
      <c r="J17" s="843">
        <f t="shared" ref="J17:J60" si="8">H17+I17</f>
        <v>457136160</v>
      </c>
      <c r="K17" s="843">
        <f>K7+K16</f>
        <v>577136160</v>
      </c>
      <c r="L17" s="843">
        <f>L7+L16</f>
        <v>-97000000</v>
      </c>
      <c r="M17" s="843">
        <f t="shared" si="5"/>
        <v>480136160</v>
      </c>
      <c r="N17" s="843">
        <f>N7+N16</f>
        <v>0</v>
      </c>
      <c r="O17" s="843">
        <f t="shared" si="6"/>
        <v>480136160</v>
      </c>
      <c r="P17" s="843">
        <f>SUM(P7,P16)</f>
        <v>457136160</v>
      </c>
    </row>
    <row r="18" spans="1:16" ht="15.75" customHeight="1">
      <c r="A18" s="785">
        <v>2200000</v>
      </c>
      <c r="B18" s="801" t="s">
        <v>2558</v>
      </c>
      <c r="C18" s="794"/>
      <c r="D18" s="794"/>
      <c r="E18" s="794"/>
      <c r="F18" s="805"/>
      <c r="G18" s="805"/>
      <c r="H18" s="805">
        <f t="shared" si="3"/>
        <v>0</v>
      </c>
      <c r="I18" s="805"/>
      <c r="J18" s="805">
        <f t="shared" si="8"/>
        <v>0</v>
      </c>
      <c r="K18" s="805"/>
      <c r="L18" s="805"/>
      <c r="M18" s="805">
        <f t="shared" si="5"/>
        <v>0</v>
      </c>
      <c r="N18" s="805"/>
      <c r="O18" s="805">
        <f t="shared" si="6"/>
        <v>0</v>
      </c>
      <c r="P18" s="805"/>
    </row>
    <row r="19" spans="1:16" s="56" customFormat="1" ht="15.75" customHeight="1">
      <c r="A19" s="844"/>
      <c r="B19" s="792" t="s">
        <v>2559</v>
      </c>
      <c r="C19" s="845"/>
      <c r="D19" s="845"/>
      <c r="E19" s="845"/>
      <c r="F19" s="846"/>
      <c r="G19" s="846"/>
      <c r="H19" s="846">
        <f t="shared" si="3"/>
        <v>0</v>
      </c>
      <c r="I19" s="846"/>
      <c r="J19" s="846"/>
      <c r="K19" s="846"/>
      <c r="L19" s="846"/>
      <c r="M19" s="846">
        <f t="shared" si="5"/>
        <v>0</v>
      </c>
      <c r="N19" s="846"/>
      <c r="O19" s="846">
        <f t="shared" si="6"/>
        <v>0</v>
      </c>
      <c r="P19" s="846"/>
    </row>
    <row r="20" spans="1:16" ht="15.75" customHeight="1">
      <c r="A20" s="793" t="s">
        <v>2560</v>
      </c>
      <c r="B20" s="786" t="s">
        <v>2561</v>
      </c>
      <c r="C20" s="794">
        <v>12000000</v>
      </c>
      <c r="D20" s="794">
        <v>12000000</v>
      </c>
      <c r="E20" s="794">
        <f t="shared" ref="E20" si="9">SUM(C20:D20)</f>
        <v>24000000</v>
      </c>
      <c r="F20" s="794">
        <v>24000000</v>
      </c>
      <c r="G20" s="794"/>
      <c r="H20" s="794">
        <f t="shared" si="3"/>
        <v>24000000</v>
      </c>
      <c r="I20" s="794"/>
      <c r="J20" s="794">
        <f t="shared" si="8"/>
        <v>24000000</v>
      </c>
      <c r="K20" s="794">
        <v>15000000</v>
      </c>
      <c r="L20" s="794"/>
      <c r="M20" s="794">
        <f t="shared" si="5"/>
        <v>15000000</v>
      </c>
      <c r="N20" s="794"/>
      <c r="O20" s="794">
        <f t="shared" si="6"/>
        <v>15000000</v>
      </c>
      <c r="P20" s="794">
        <v>15000000</v>
      </c>
    </row>
    <row r="21" spans="1:16" ht="15.75" customHeight="1">
      <c r="A21" s="795" t="s">
        <v>413</v>
      </c>
      <c r="B21" s="796"/>
      <c r="C21" s="835">
        <f>SUM(C20:C20)</f>
        <v>12000000</v>
      </c>
      <c r="D21" s="835">
        <f>SUM(D20:D20)</f>
        <v>12000000</v>
      </c>
      <c r="E21" s="835">
        <f>SUM(E20:E20)</f>
        <v>24000000</v>
      </c>
      <c r="F21" s="835">
        <f>SUM(F20:F20)</f>
        <v>24000000</v>
      </c>
      <c r="G21" s="835">
        <f>SUM(G20:G20)</f>
        <v>0</v>
      </c>
      <c r="H21" s="835">
        <f t="shared" si="3"/>
        <v>24000000</v>
      </c>
      <c r="I21" s="835">
        <f>SUM(I20:I20)</f>
        <v>0</v>
      </c>
      <c r="J21" s="835">
        <f t="shared" si="8"/>
        <v>24000000</v>
      </c>
      <c r="K21" s="835">
        <f t="shared" ref="K21:P21" si="10">SUM(K20:K20)</f>
        <v>15000000</v>
      </c>
      <c r="L21" s="835">
        <f t="shared" si="10"/>
        <v>0</v>
      </c>
      <c r="M21" s="835">
        <f t="shared" si="5"/>
        <v>15000000</v>
      </c>
      <c r="N21" s="835">
        <f t="shared" si="10"/>
        <v>0</v>
      </c>
      <c r="O21" s="835">
        <f t="shared" si="6"/>
        <v>15000000</v>
      </c>
      <c r="P21" s="835">
        <f t="shared" si="10"/>
        <v>15000000</v>
      </c>
    </row>
    <row r="22" spans="1:16" ht="15.75" customHeight="1">
      <c r="A22" s="793"/>
      <c r="B22" s="792" t="s">
        <v>2564</v>
      </c>
      <c r="C22" s="794"/>
      <c r="D22" s="794"/>
      <c r="E22" s="794"/>
      <c r="F22" s="805"/>
      <c r="G22" s="805"/>
      <c r="H22" s="805">
        <f t="shared" si="3"/>
        <v>0</v>
      </c>
      <c r="I22" s="805"/>
      <c r="J22" s="805">
        <f t="shared" si="8"/>
        <v>0</v>
      </c>
      <c r="K22" s="805"/>
      <c r="L22" s="805"/>
      <c r="M22" s="805">
        <f t="shared" si="5"/>
        <v>0</v>
      </c>
      <c r="N22" s="805"/>
      <c r="O22" s="805">
        <f t="shared" si="6"/>
        <v>0</v>
      </c>
      <c r="P22" s="805"/>
    </row>
    <row r="23" spans="1:16" ht="15.75" customHeight="1">
      <c r="A23" s="793" t="s">
        <v>2567</v>
      </c>
      <c r="B23" s="786" t="s">
        <v>2568</v>
      </c>
      <c r="C23" s="794">
        <v>100000</v>
      </c>
      <c r="D23" s="794"/>
      <c r="E23" s="794">
        <f t="shared" ref="E23" si="11">SUM(C23:D23)</f>
        <v>100000</v>
      </c>
      <c r="F23" s="794">
        <v>100000</v>
      </c>
      <c r="G23" s="794"/>
      <c r="H23" s="794">
        <f t="shared" si="3"/>
        <v>100000</v>
      </c>
      <c r="I23" s="794"/>
      <c r="J23" s="794">
        <f t="shared" si="8"/>
        <v>100000</v>
      </c>
      <c r="K23" s="847">
        <v>100000</v>
      </c>
      <c r="L23" s="847"/>
      <c r="M23" s="847">
        <f t="shared" si="5"/>
        <v>100000</v>
      </c>
      <c r="N23" s="847"/>
      <c r="O23" s="847">
        <f t="shared" si="6"/>
        <v>100000</v>
      </c>
      <c r="P23" s="847">
        <v>100000</v>
      </c>
    </row>
    <row r="24" spans="1:16" ht="15.75" customHeight="1">
      <c r="A24" s="795" t="s">
        <v>413</v>
      </c>
      <c r="B24" s="796"/>
      <c r="C24" s="835">
        <f t="shared" ref="C24:F24" si="12">SUM(C23)</f>
        <v>100000</v>
      </c>
      <c r="D24" s="835">
        <f t="shared" si="12"/>
        <v>0</v>
      </c>
      <c r="E24" s="835">
        <f t="shared" si="12"/>
        <v>100000</v>
      </c>
      <c r="F24" s="835">
        <f t="shared" si="12"/>
        <v>100000</v>
      </c>
      <c r="G24" s="835">
        <f t="shared" ref="G24:I24" si="13">SUM(G23)</f>
        <v>0</v>
      </c>
      <c r="H24" s="835">
        <f t="shared" si="3"/>
        <v>100000</v>
      </c>
      <c r="I24" s="835">
        <f t="shared" si="13"/>
        <v>0</v>
      </c>
      <c r="J24" s="835">
        <f t="shared" si="8"/>
        <v>100000</v>
      </c>
      <c r="K24" s="835">
        <f t="shared" ref="K24:P24" si="14">SUM(K23)</f>
        <v>100000</v>
      </c>
      <c r="L24" s="835">
        <f t="shared" si="14"/>
        <v>0</v>
      </c>
      <c r="M24" s="835">
        <f t="shared" si="5"/>
        <v>100000</v>
      </c>
      <c r="N24" s="835">
        <f t="shared" si="14"/>
        <v>0</v>
      </c>
      <c r="O24" s="835">
        <f t="shared" si="6"/>
        <v>100000</v>
      </c>
      <c r="P24" s="835">
        <f t="shared" si="14"/>
        <v>100000</v>
      </c>
    </row>
    <row r="25" spans="1:16" ht="15.75" customHeight="1">
      <c r="A25" s="793"/>
      <c r="B25" s="792" t="s">
        <v>2569</v>
      </c>
      <c r="C25" s="794"/>
      <c r="D25" s="794"/>
      <c r="E25" s="794"/>
      <c r="F25" s="805"/>
      <c r="G25" s="805"/>
      <c r="H25" s="805">
        <f t="shared" si="3"/>
        <v>0</v>
      </c>
      <c r="I25" s="805"/>
      <c r="J25" s="805">
        <f t="shared" si="8"/>
        <v>0</v>
      </c>
      <c r="K25" s="805"/>
      <c r="L25" s="805"/>
      <c r="M25" s="805">
        <f t="shared" si="5"/>
        <v>0</v>
      </c>
      <c r="N25" s="805"/>
      <c r="O25" s="805">
        <f t="shared" si="6"/>
        <v>0</v>
      </c>
      <c r="P25" s="805"/>
    </row>
    <row r="26" spans="1:16" ht="15.75" customHeight="1">
      <c r="A26" s="793" t="s">
        <v>2649</v>
      </c>
      <c r="B26" s="786" t="s">
        <v>2570</v>
      </c>
      <c r="C26" s="794">
        <v>500000</v>
      </c>
      <c r="D26" s="794"/>
      <c r="E26" s="794">
        <f t="shared" ref="E26:E28" si="15">SUM(C26:D26)</f>
        <v>500000</v>
      </c>
      <c r="F26" s="794">
        <v>300000</v>
      </c>
      <c r="G26" s="794"/>
      <c r="H26" s="794">
        <f t="shared" si="3"/>
        <v>300000</v>
      </c>
      <c r="I26" s="794"/>
      <c r="J26" s="794">
        <f t="shared" si="8"/>
        <v>300000</v>
      </c>
      <c r="K26" s="794">
        <v>500000</v>
      </c>
      <c r="L26" s="794">
        <v>1000000</v>
      </c>
      <c r="M26" s="794">
        <f t="shared" si="5"/>
        <v>1500000</v>
      </c>
      <c r="N26" s="794"/>
      <c r="O26" s="794">
        <f t="shared" si="6"/>
        <v>1500000</v>
      </c>
      <c r="P26" s="794">
        <v>1500000</v>
      </c>
    </row>
    <row r="27" spans="1:16" ht="15.75" customHeight="1">
      <c r="A27" s="793" t="s">
        <v>2571</v>
      </c>
      <c r="B27" s="786" t="s">
        <v>2572</v>
      </c>
      <c r="C27" s="794">
        <v>4000000</v>
      </c>
      <c r="D27" s="794"/>
      <c r="E27" s="794">
        <f t="shared" si="15"/>
        <v>4000000</v>
      </c>
      <c r="F27" s="794">
        <v>300000</v>
      </c>
      <c r="G27" s="794"/>
      <c r="H27" s="794">
        <f t="shared" si="3"/>
        <v>300000</v>
      </c>
      <c r="I27" s="794"/>
      <c r="J27" s="794">
        <f t="shared" si="8"/>
        <v>300000</v>
      </c>
      <c r="K27" s="794">
        <v>500000</v>
      </c>
      <c r="L27" s="794">
        <v>8000000</v>
      </c>
      <c r="M27" s="794">
        <f t="shared" si="5"/>
        <v>8500000</v>
      </c>
      <c r="N27" s="794"/>
      <c r="O27" s="794">
        <f t="shared" si="6"/>
        <v>8500000</v>
      </c>
      <c r="P27" s="794">
        <v>7000000</v>
      </c>
    </row>
    <row r="28" spans="1:16" ht="15.75" customHeight="1">
      <c r="A28" s="793" t="s">
        <v>2573</v>
      </c>
      <c r="B28" s="786" t="s">
        <v>2574</v>
      </c>
      <c r="C28" s="794">
        <v>5000000</v>
      </c>
      <c r="D28" s="794"/>
      <c r="E28" s="794">
        <f t="shared" si="15"/>
        <v>5000000</v>
      </c>
      <c r="F28" s="794">
        <v>300000</v>
      </c>
      <c r="G28" s="794"/>
      <c r="H28" s="794">
        <f t="shared" si="3"/>
        <v>300000</v>
      </c>
      <c r="I28" s="794"/>
      <c r="J28" s="794">
        <f t="shared" si="8"/>
        <v>300000</v>
      </c>
      <c r="K28" s="794">
        <v>4000000</v>
      </c>
      <c r="L28" s="794">
        <v>15000000</v>
      </c>
      <c r="M28" s="794">
        <f t="shared" si="5"/>
        <v>19000000</v>
      </c>
      <c r="N28" s="794"/>
      <c r="O28" s="794">
        <f t="shared" si="6"/>
        <v>19000000</v>
      </c>
      <c r="P28" s="794">
        <v>15000000</v>
      </c>
    </row>
    <row r="29" spans="1:16" ht="15.75" customHeight="1">
      <c r="A29" s="795" t="s">
        <v>413</v>
      </c>
      <c r="B29" s="796"/>
      <c r="C29" s="835">
        <f t="shared" ref="C29:F29" si="16">SUM(C26:C28)</f>
        <v>9500000</v>
      </c>
      <c r="D29" s="835">
        <f t="shared" si="16"/>
        <v>0</v>
      </c>
      <c r="E29" s="835">
        <f t="shared" si="16"/>
        <v>9500000</v>
      </c>
      <c r="F29" s="835">
        <f t="shared" si="16"/>
        <v>900000</v>
      </c>
      <c r="G29" s="835">
        <f t="shared" ref="G29:I29" si="17">SUM(G26:G28)</f>
        <v>0</v>
      </c>
      <c r="H29" s="835">
        <f t="shared" si="3"/>
        <v>900000</v>
      </c>
      <c r="I29" s="835">
        <f t="shared" si="17"/>
        <v>0</v>
      </c>
      <c r="J29" s="835">
        <f t="shared" si="8"/>
        <v>900000</v>
      </c>
      <c r="K29" s="835">
        <f t="shared" ref="K29:P29" si="18">SUM(K26:K28)</f>
        <v>5000000</v>
      </c>
      <c r="L29" s="835">
        <f t="shared" si="18"/>
        <v>24000000</v>
      </c>
      <c r="M29" s="835">
        <f t="shared" si="5"/>
        <v>29000000</v>
      </c>
      <c r="N29" s="835">
        <f t="shared" si="18"/>
        <v>0</v>
      </c>
      <c r="O29" s="835">
        <f t="shared" si="6"/>
        <v>29000000</v>
      </c>
      <c r="P29" s="835">
        <f t="shared" si="18"/>
        <v>23500000</v>
      </c>
    </row>
    <row r="30" spans="1:16" ht="15.75" customHeight="1">
      <c r="A30" s="793"/>
      <c r="B30" s="792" t="s">
        <v>2577</v>
      </c>
      <c r="C30" s="794"/>
      <c r="D30" s="794"/>
      <c r="E30" s="794"/>
      <c r="F30" s="805"/>
      <c r="G30" s="805"/>
      <c r="H30" s="805">
        <f t="shared" si="3"/>
        <v>0</v>
      </c>
      <c r="I30" s="805"/>
      <c r="J30" s="805">
        <f t="shared" si="8"/>
        <v>0</v>
      </c>
      <c r="K30" s="805"/>
      <c r="L30" s="805"/>
      <c r="M30" s="805">
        <f t="shared" si="5"/>
        <v>0</v>
      </c>
      <c r="N30" s="805"/>
      <c r="O30" s="805">
        <f t="shared" si="6"/>
        <v>0</v>
      </c>
      <c r="P30" s="805"/>
    </row>
    <row r="31" spans="1:16" ht="15.75" customHeight="1">
      <c r="A31" s="848" t="s">
        <v>2687</v>
      </c>
      <c r="B31" s="849" t="s">
        <v>2578</v>
      </c>
      <c r="C31" s="850">
        <v>500000</v>
      </c>
      <c r="D31" s="850">
        <v>-500000</v>
      </c>
      <c r="E31" s="850">
        <f t="shared" ref="E31:E32" si="19">SUM(C31:D31)</f>
        <v>0</v>
      </c>
      <c r="F31" s="851"/>
      <c r="G31" s="851"/>
      <c r="H31" s="851">
        <f t="shared" si="3"/>
        <v>0</v>
      </c>
      <c r="I31" s="850">
        <v>2500000</v>
      </c>
      <c r="J31" s="850">
        <f t="shared" si="8"/>
        <v>2500000</v>
      </c>
      <c r="K31" s="850">
        <v>3500000</v>
      </c>
      <c r="L31" s="850">
        <v>6000000</v>
      </c>
      <c r="M31" s="850">
        <f t="shared" si="5"/>
        <v>9500000</v>
      </c>
      <c r="N31" s="850">
        <v>2000000</v>
      </c>
      <c r="O31" s="850">
        <f t="shared" si="6"/>
        <v>11500000</v>
      </c>
      <c r="P31" s="850">
        <v>11500000</v>
      </c>
    </row>
    <row r="32" spans="1:16" ht="15.75" customHeight="1">
      <c r="A32" s="848" t="s">
        <v>2581</v>
      </c>
      <c r="B32" s="849" t="s">
        <v>2574</v>
      </c>
      <c r="C32" s="850">
        <v>3550000</v>
      </c>
      <c r="D32" s="850">
        <v>-3550000</v>
      </c>
      <c r="E32" s="850">
        <f t="shared" si="19"/>
        <v>0</v>
      </c>
      <c r="F32" s="851"/>
      <c r="G32" s="851"/>
      <c r="H32" s="851">
        <f t="shared" si="3"/>
        <v>0</v>
      </c>
      <c r="I32" s="850">
        <v>5000000</v>
      </c>
      <c r="J32" s="850">
        <f t="shared" si="8"/>
        <v>5000000</v>
      </c>
      <c r="K32" s="850">
        <v>4500000</v>
      </c>
      <c r="L32" s="850">
        <v>11000000</v>
      </c>
      <c r="M32" s="850">
        <f t="shared" si="5"/>
        <v>15500000</v>
      </c>
      <c r="N32" s="850">
        <v>5000000</v>
      </c>
      <c r="O32" s="850">
        <f t="shared" si="6"/>
        <v>20500000</v>
      </c>
      <c r="P32" s="850">
        <v>15000000</v>
      </c>
    </row>
    <row r="33" spans="1:16" ht="15.75" customHeight="1">
      <c r="A33" s="795" t="s">
        <v>413</v>
      </c>
      <c r="B33" s="796"/>
      <c r="C33" s="835">
        <v>4050000</v>
      </c>
      <c r="D33" s="835">
        <f t="shared" ref="D33:F33" si="20">SUM(D31:D32)</f>
        <v>-4050000</v>
      </c>
      <c r="E33" s="835">
        <f t="shared" si="20"/>
        <v>0</v>
      </c>
      <c r="F33" s="835">
        <f t="shared" si="20"/>
        <v>0</v>
      </c>
      <c r="G33" s="835">
        <f t="shared" ref="G33:I33" si="21">SUM(G31:G32)</f>
        <v>0</v>
      </c>
      <c r="H33" s="835">
        <f t="shared" si="3"/>
        <v>0</v>
      </c>
      <c r="I33" s="835">
        <f t="shared" si="21"/>
        <v>7500000</v>
      </c>
      <c r="J33" s="835">
        <f t="shared" si="8"/>
        <v>7500000</v>
      </c>
      <c r="K33" s="835">
        <f t="shared" ref="K33:P33" si="22">SUM(K31:K32)</f>
        <v>8000000</v>
      </c>
      <c r="L33" s="835">
        <f t="shared" si="22"/>
        <v>17000000</v>
      </c>
      <c r="M33" s="835">
        <f t="shared" si="5"/>
        <v>25000000</v>
      </c>
      <c r="N33" s="835">
        <f t="shared" si="22"/>
        <v>7000000</v>
      </c>
      <c r="O33" s="835">
        <f t="shared" si="6"/>
        <v>32000000</v>
      </c>
      <c r="P33" s="835">
        <f t="shared" si="22"/>
        <v>26500000</v>
      </c>
    </row>
    <row r="34" spans="1:16" ht="15.75" hidden="1" customHeight="1">
      <c r="A34" s="793"/>
      <c r="B34" s="792" t="s">
        <v>2584</v>
      </c>
      <c r="C34" s="794"/>
      <c r="D34" s="794"/>
      <c r="E34" s="794"/>
      <c r="F34" s="805"/>
      <c r="G34" s="805"/>
      <c r="H34" s="805">
        <f t="shared" si="3"/>
        <v>0</v>
      </c>
      <c r="I34" s="805"/>
      <c r="J34" s="805">
        <f t="shared" si="8"/>
        <v>0</v>
      </c>
      <c r="K34" s="805"/>
      <c r="L34" s="805"/>
      <c r="M34" s="805">
        <f t="shared" si="5"/>
        <v>0</v>
      </c>
      <c r="N34" s="805"/>
      <c r="O34" s="805">
        <f t="shared" si="6"/>
        <v>0</v>
      </c>
      <c r="P34" s="805"/>
    </row>
    <row r="35" spans="1:16" ht="15.75" hidden="1" customHeight="1">
      <c r="A35" s="793" t="s">
        <v>2585</v>
      </c>
      <c r="B35" s="786" t="s">
        <v>2586</v>
      </c>
      <c r="C35" s="794"/>
      <c r="D35" s="794"/>
      <c r="E35" s="794">
        <f t="shared" ref="E35:E37" si="23">SUM(C35:D35)</f>
        <v>0</v>
      </c>
      <c r="F35" s="805"/>
      <c r="G35" s="805"/>
      <c r="H35" s="805">
        <f t="shared" si="3"/>
        <v>0</v>
      </c>
      <c r="I35" s="805"/>
      <c r="J35" s="805">
        <f t="shared" si="8"/>
        <v>0</v>
      </c>
      <c r="K35" s="805"/>
      <c r="L35" s="805"/>
      <c r="M35" s="805">
        <f t="shared" si="5"/>
        <v>0</v>
      </c>
      <c r="N35" s="805"/>
      <c r="O35" s="805">
        <f t="shared" si="6"/>
        <v>0</v>
      </c>
      <c r="P35" s="805"/>
    </row>
    <row r="36" spans="1:16" ht="15.75" hidden="1" customHeight="1">
      <c r="A36" s="793" t="s">
        <v>2587</v>
      </c>
      <c r="B36" s="786" t="s">
        <v>2588</v>
      </c>
      <c r="C36" s="794"/>
      <c r="D36" s="794"/>
      <c r="E36" s="794">
        <f t="shared" si="23"/>
        <v>0</v>
      </c>
      <c r="F36" s="805"/>
      <c r="G36" s="805"/>
      <c r="H36" s="805">
        <f t="shared" si="3"/>
        <v>0</v>
      </c>
      <c r="I36" s="805"/>
      <c r="J36" s="805">
        <f t="shared" si="8"/>
        <v>0</v>
      </c>
      <c r="K36" s="805"/>
      <c r="L36" s="805"/>
      <c r="M36" s="805">
        <f t="shared" si="5"/>
        <v>0</v>
      </c>
      <c r="N36" s="805"/>
      <c r="O36" s="805">
        <f t="shared" si="6"/>
        <v>0</v>
      </c>
      <c r="P36" s="805"/>
    </row>
    <row r="37" spans="1:16" ht="15.75" hidden="1" customHeight="1">
      <c r="A37" s="793" t="s">
        <v>2589</v>
      </c>
      <c r="B37" s="786" t="s">
        <v>2590</v>
      </c>
      <c r="C37" s="794">
        <v>300000</v>
      </c>
      <c r="D37" s="794"/>
      <c r="E37" s="794">
        <f t="shared" si="23"/>
        <v>300000</v>
      </c>
      <c r="F37" s="794">
        <v>600000</v>
      </c>
      <c r="G37" s="810"/>
      <c r="H37" s="794">
        <f t="shared" si="3"/>
        <v>600000</v>
      </c>
      <c r="I37" s="810"/>
      <c r="J37" s="794">
        <f t="shared" si="8"/>
        <v>600000</v>
      </c>
      <c r="K37" s="847">
        <v>0</v>
      </c>
      <c r="L37" s="847"/>
      <c r="M37" s="847">
        <f t="shared" si="5"/>
        <v>0</v>
      </c>
      <c r="N37" s="847"/>
      <c r="O37" s="847">
        <f t="shared" si="6"/>
        <v>0</v>
      </c>
      <c r="P37" s="847">
        <v>0</v>
      </c>
    </row>
    <row r="38" spans="1:16" ht="15.75" hidden="1" customHeight="1">
      <c r="A38" s="795" t="s">
        <v>413</v>
      </c>
      <c r="B38" s="796"/>
      <c r="C38" s="835">
        <v>300000</v>
      </c>
      <c r="D38" s="835">
        <f t="shared" ref="D38:F38" si="24">SUM(D35:D37)</f>
        <v>0</v>
      </c>
      <c r="E38" s="835">
        <f t="shared" si="24"/>
        <v>300000</v>
      </c>
      <c r="F38" s="835">
        <f t="shared" si="24"/>
        <v>600000</v>
      </c>
      <c r="G38" s="835">
        <f t="shared" ref="G38:I38" si="25">SUM(G35:G37)</f>
        <v>0</v>
      </c>
      <c r="H38" s="835">
        <f t="shared" si="3"/>
        <v>600000</v>
      </c>
      <c r="I38" s="835">
        <f t="shared" si="25"/>
        <v>0</v>
      </c>
      <c r="J38" s="835">
        <f t="shared" si="8"/>
        <v>600000</v>
      </c>
      <c r="K38" s="835">
        <f t="shared" ref="K38:P38" si="26">SUM(K37)</f>
        <v>0</v>
      </c>
      <c r="L38" s="835">
        <f t="shared" si="26"/>
        <v>0</v>
      </c>
      <c r="M38" s="835">
        <f t="shared" si="5"/>
        <v>0</v>
      </c>
      <c r="N38" s="835">
        <f t="shared" si="26"/>
        <v>0</v>
      </c>
      <c r="O38" s="835">
        <f t="shared" si="6"/>
        <v>0</v>
      </c>
      <c r="P38" s="835">
        <f t="shared" si="26"/>
        <v>0</v>
      </c>
    </row>
    <row r="39" spans="1:16" ht="15.75" hidden="1" customHeight="1">
      <c r="A39" s="793"/>
      <c r="B39" s="786" t="s">
        <v>2594</v>
      </c>
      <c r="C39" s="794"/>
      <c r="D39" s="794"/>
      <c r="E39" s="794">
        <f t="shared" ref="E39:E43" si="27">SUM(C39:D39)</f>
        <v>0</v>
      </c>
      <c r="F39" s="805"/>
      <c r="G39" s="805"/>
      <c r="H39" s="805">
        <f t="shared" si="3"/>
        <v>0</v>
      </c>
      <c r="I39" s="805"/>
      <c r="J39" s="805">
        <f t="shared" si="8"/>
        <v>0</v>
      </c>
      <c r="K39" s="805"/>
      <c r="L39" s="805"/>
      <c r="M39" s="805">
        <f t="shared" si="5"/>
        <v>0</v>
      </c>
      <c r="N39" s="805"/>
      <c r="O39" s="805">
        <f t="shared" si="6"/>
        <v>0</v>
      </c>
      <c r="P39" s="805"/>
    </row>
    <row r="40" spans="1:16" ht="15.75" hidden="1" customHeight="1">
      <c r="A40" s="793" t="s">
        <v>2595</v>
      </c>
      <c r="B40" s="786" t="s">
        <v>2596</v>
      </c>
      <c r="C40" s="794"/>
      <c r="D40" s="794"/>
      <c r="E40" s="794">
        <f t="shared" si="27"/>
        <v>0</v>
      </c>
      <c r="F40" s="805"/>
      <c r="G40" s="805"/>
      <c r="H40" s="805">
        <f t="shared" si="3"/>
        <v>0</v>
      </c>
      <c r="I40" s="805"/>
      <c r="J40" s="805">
        <f t="shared" si="8"/>
        <v>0</v>
      </c>
      <c r="K40" s="805"/>
      <c r="L40" s="805"/>
      <c r="M40" s="805">
        <f t="shared" si="5"/>
        <v>0</v>
      </c>
      <c r="N40" s="805"/>
      <c r="O40" s="805">
        <f t="shared" si="6"/>
        <v>0</v>
      </c>
      <c r="P40" s="805"/>
    </row>
    <row r="41" spans="1:16" ht="15.75" hidden="1" customHeight="1">
      <c r="A41" s="793" t="s">
        <v>2597</v>
      </c>
      <c r="B41" s="786" t="s">
        <v>2598</v>
      </c>
      <c r="C41" s="794"/>
      <c r="D41" s="794"/>
      <c r="E41" s="794">
        <f t="shared" si="27"/>
        <v>0</v>
      </c>
      <c r="F41" s="805"/>
      <c r="G41" s="805"/>
      <c r="H41" s="805">
        <f t="shared" si="3"/>
        <v>0</v>
      </c>
      <c r="I41" s="805"/>
      <c r="J41" s="805">
        <f t="shared" si="8"/>
        <v>0</v>
      </c>
      <c r="K41" s="805"/>
      <c r="L41" s="805"/>
      <c r="M41" s="805">
        <f t="shared" si="5"/>
        <v>0</v>
      </c>
      <c r="N41" s="805"/>
      <c r="O41" s="805">
        <f t="shared" si="6"/>
        <v>0</v>
      </c>
      <c r="P41" s="805"/>
    </row>
    <row r="42" spans="1:16" ht="15.75" hidden="1" customHeight="1">
      <c r="A42" s="793" t="s">
        <v>2599</v>
      </c>
      <c r="B42" s="786" t="s">
        <v>2661</v>
      </c>
      <c r="C42" s="794"/>
      <c r="D42" s="794"/>
      <c r="E42" s="794">
        <f t="shared" si="27"/>
        <v>0</v>
      </c>
      <c r="F42" s="805"/>
      <c r="G42" s="805"/>
      <c r="H42" s="805">
        <f t="shared" si="3"/>
        <v>0</v>
      </c>
      <c r="I42" s="805"/>
      <c r="J42" s="805">
        <f t="shared" si="8"/>
        <v>0</v>
      </c>
      <c r="K42" s="805"/>
      <c r="L42" s="805"/>
      <c r="M42" s="805">
        <f t="shared" si="5"/>
        <v>0</v>
      </c>
      <c r="N42" s="805"/>
      <c r="O42" s="805">
        <f t="shared" si="6"/>
        <v>0</v>
      </c>
      <c r="P42" s="805"/>
    </row>
    <row r="43" spans="1:16" ht="15.75" hidden="1" customHeight="1">
      <c r="A43" s="795" t="s">
        <v>413</v>
      </c>
      <c r="B43" s="796"/>
      <c r="C43" s="835">
        <v>0</v>
      </c>
      <c r="D43" s="835"/>
      <c r="E43" s="794">
        <f t="shared" si="27"/>
        <v>0</v>
      </c>
      <c r="F43" s="805"/>
      <c r="G43" s="805"/>
      <c r="H43" s="805">
        <f t="shared" si="3"/>
        <v>0</v>
      </c>
      <c r="I43" s="805"/>
      <c r="J43" s="805">
        <f t="shared" si="8"/>
        <v>0</v>
      </c>
      <c r="K43" s="805"/>
      <c r="L43" s="805"/>
      <c r="M43" s="805">
        <f t="shared" si="5"/>
        <v>0</v>
      </c>
      <c r="N43" s="805"/>
      <c r="O43" s="805">
        <f t="shared" si="6"/>
        <v>0</v>
      </c>
      <c r="P43" s="805"/>
    </row>
    <row r="44" spans="1:16" s="56" customFormat="1" ht="15.75" customHeight="1">
      <c r="A44" s="844"/>
      <c r="B44" s="792" t="s">
        <v>2602</v>
      </c>
      <c r="C44" s="845"/>
      <c r="D44" s="845"/>
      <c r="E44" s="845"/>
      <c r="F44" s="846"/>
      <c r="G44" s="846"/>
      <c r="H44" s="846">
        <f t="shared" si="3"/>
        <v>0</v>
      </c>
      <c r="I44" s="846"/>
      <c r="J44" s="846">
        <f t="shared" si="8"/>
        <v>0</v>
      </c>
      <c r="K44" s="846"/>
      <c r="L44" s="846"/>
      <c r="M44" s="846">
        <f t="shared" si="5"/>
        <v>0</v>
      </c>
      <c r="N44" s="846"/>
      <c r="O44" s="846">
        <f t="shared" si="6"/>
        <v>0</v>
      </c>
      <c r="P44" s="846"/>
    </row>
    <row r="45" spans="1:16" s="40" customFormat="1" ht="15.75" customHeight="1">
      <c r="A45" s="793" t="s">
        <v>2655</v>
      </c>
      <c r="B45" s="786" t="s">
        <v>2656</v>
      </c>
      <c r="C45" s="794">
        <v>2500000</v>
      </c>
      <c r="D45" s="794">
        <v>-1000000</v>
      </c>
      <c r="E45" s="794">
        <f t="shared" ref="E45:E46" si="28">SUM(C45:D45)</f>
        <v>1500000</v>
      </c>
      <c r="F45" s="794">
        <v>500000</v>
      </c>
      <c r="G45" s="810">
        <v>-300000</v>
      </c>
      <c r="H45" s="794">
        <f t="shared" si="3"/>
        <v>200000</v>
      </c>
      <c r="I45" s="810"/>
      <c r="J45" s="794">
        <f t="shared" si="8"/>
        <v>200000</v>
      </c>
      <c r="K45" s="794">
        <v>1700000</v>
      </c>
      <c r="L45" s="794">
        <v>2253807</v>
      </c>
      <c r="M45" s="794">
        <f t="shared" si="5"/>
        <v>3953807</v>
      </c>
      <c r="N45" s="794"/>
      <c r="O45" s="794">
        <f t="shared" si="6"/>
        <v>3953807</v>
      </c>
      <c r="P45" s="794">
        <v>2000000</v>
      </c>
    </row>
    <row r="46" spans="1:16" ht="15.75" customHeight="1">
      <c r="A46" s="793" t="s">
        <v>2603</v>
      </c>
      <c r="B46" s="786" t="s">
        <v>2604</v>
      </c>
      <c r="C46" s="794">
        <v>300000</v>
      </c>
      <c r="D46" s="794"/>
      <c r="E46" s="794">
        <f t="shared" si="28"/>
        <v>300000</v>
      </c>
      <c r="F46" s="794">
        <v>3000000</v>
      </c>
      <c r="G46" s="810">
        <f>-3000000+1450000</f>
        <v>-1550000</v>
      </c>
      <c r="H46" s="794">
        <f t="shared" si="3"/>
        <v>1450000</v>
      </c>
      <c r="I46" s="810"/>
      <c r="J46" s="794">
        <f t="shared" si="8"/>
        <v>1450000</v>
      </c>
      <c r="K46" s="794">
        <v>1000000</v>
      </c>
      <c r="L46" s="794"/>
      <c r="M46" s="794">
        <f t="shared" si="5"/>
        <v>1000000</v>
      </c>
      <c r="N46" s="794"/>
      <c r="O46" s="794">
        <f t="shared" si="6"/>
        <v>1000000</v>
      </c>
      <c r="P46" s="794">
        <v>7000000</v>
      </c>
    </row>
    <row r="47" spans="1:16" ht="15.75" customHeight="1">
      <c r="A47" s="795" t="s">
        <v>413</v>
      </c>
      <c r="B47" s="796"/>
      <c r="C47" s="835">
        <v>2800000</v>
      </c>
      <c r="D47" s="835">
        <f t="shared" ref="D47:G47" si="29">SUM(D45:D46)</f>
        <v>-1000000</v>
      </c>
      <c r="E47" s="835">
        <f t="shared" si="29"/>
        <v>1800000</v>
      </c>
      <c r="F47" s="835">
        <f t="shared" si="29"/>
        <v>3500000</v>
      </c>
      <c r="G47" s="835">
        <f t="shared" si="29"/>
        <v>-1850000</v>
      </c>
      <c r="H47" s="835">
        <f t="shared" si="3"/>
        <v>1650000</v>
      </c>
      <c r="I47" s="835">
        <f t="shared" ref="I47" si="30">SUM(I45:I46)</f>
        <v>0</v>
      </c>
      <c r="J47" s="835">
        <f t="shared" si="8"/>
        <v>1650000</v>
      </c>
      <c r="K47" s="835">
        <f t="shared" ref="K47:P47" si="31">SUM(K45:K46)</f>
        <v>2700000</v>
      </c>
      <c r="L47" s="835">
        <f t="shared" si="31"/>
        <v>2253807</v>
      </c>
      <c r="M47" s="835">
        <f t="shared" si="5"/>
        <v>4953807</v>
      </c>
      <c r="N47" s="835">
        <f t="shared" si="31"/>
        <v>0</v>
      </c>
      <c r="O47" s="835">
        <f t="shared" si="6"/>
        <v>4953807</v>
      </c>
      <c r="P47" s="835">
        <f t="shared" si="31"/>
        <v>9000000</v>
      </c>
    </row>
    <row r="48" spans="1:16" s="643" customFormat="1" ht="15.75" customHeight="1">
      <c r="A48" s="791"/>
      <c r="B48" s="803" t="s">
        <v>2811</v>
      </c>
      <c r="C48" s="805"/>
      <c r="D48" s="805"/>
      <c r="E48" s="805"/>
      <c r="F48" s="805"/>
      <c r="G48" s="805"/>
      <c r="H48" s="805">
        <f t="shared" si="3"/>
        <v>0</v>
      </c>
      <c r="I48" s="805"/>
      <c r="J48" s="805">
        <f t="shared" si="8"/>
        <v>0</v>
      </c>
      <c r="K48" s="805"/>
      <c r="L48" s="805"/>
      <c r="M48" s="805">
        <f t="shared" si="5"/>
        <v>0</v>
      </c>
      <c r="N48" s="805"/>
      <c r="O48" s="805">
        <f t="shared" si="6"/>
        <v>0</v>
      </c>
      <c r="P48" s="805"/>
    </row>
    <row r="49" spans="1:16" ht="15.75" customHeight="1">
      <c r="A49" s="848" t="s">
        <v>2812</v>
      </c>
      <c r="B49" s="849" t="s">
        <v>2813</v>
      </c>
      <c r="C49" s="850">
        <v>5000000</v>
      </c>
      <c r="D49" s="850">
        <v>-3000000</v>
      </c>
      <c r="E49" s="850">
        <f t="shared" ref="E49:E51" si="32">SUM(C49:D49)</f>
        <v>2000000</v>
      </c>
      <c r="F49" s="850">
        <v>2000000</v>
      </c>
      <c r="G49" s="140">
        <v>-1000000</v>
      </c>
      <c r="H49" s="850">
        <f t="shared" si="3"/>
        <v>1000000</v>
      </c>
      <c r="I49" s="140"/>
      <c r="J49" s="850">
        <f t="shared" si="8"/>
        <v>1000000</v>
      </c>
      <c r="K49" s="850">
        <v>40000000</v>
      </c>
      <c r="L49" s="140">
        <v>-30000000</v>
      </c>
      <c r="M49" s="850">
        <f t="shared" si="5"/>
        <v>10000000</v>
      </c>
      <c r="N49" s="140"/>
      <c r="O49" s="850">
        <f t="shared" si="6"/>
        <v>10000000</v>
      </c>
      <c r="P49" s="850">
        <v>10000000</v>
      </c>
    </row>
    <row r="50" spans="1:16" ht="15.75" customHeight="1">
      <c r="A50" s="793" t="s">
        <v>2814</v>
      </c>
      <c r="B50" s="786" t="s">
        <v>2815</v>
      </c>
      <c r="C50" s="794">
        <v>8000000</v>
      </c>
      <c r="D50" s="794">
        <v>10000000</v>
      </c>
      <c r="E50" s="794">
        <f t="shared" si="32"/>
        <v>18000000</v>
      </c>
      <c r="F50" s="794">
        <v>8000000</v>
      </c>
      <c r="G50" s="810">
        <v>-2500000</v>
      </c>
      <c r="H50" s="794">
        <f t="shared" si="3"/>
        <v>5500000</v>
      </c>
      <c r="I50" s="810">
        <v>10000000</v>
      </c>
      <c r="J50" s="794">
        <f t="shared" si="8"/>
        <v>15500000</v>
      </c>
      <c r="K50" s="794">
        <v>8000000</v>
      </c>
      <c r="L50" s="140">
        <v>1000000</v>
      </c>
      <c r="M50" s="794">
        <f t="shared" si="5"/>
        <v>9000000</v>
      </c>
      <c r="N50" s="140"/>
      <c r="O50" s="794">
        <f t="shared" si="6"/>
        <v>9000000</v>
      </c>
      <c r="P50" s="794">
        <v>10000000</v>
      </c>
    </row>
    <row r="51" spans="1:16" ht="15.75" customHeight="1">
      <c r="A51" s="793" t="s">
        <v>2816</v>
      </c>
      <c r="B51" s="786" t="s">
        <v>2817</v>
      </c>
      <c r="C51" s="794">
        <v>200000000</v>
      </c>
      <c r="D51" s="794">
        <v>45000000</v>
      </c>
      <c r="E51" s="794">
        <f t="shared" si="32"/>
        <v>245000000</v>
      </c>
      <c r="F51" s="794">
        <v>300000000</v>
      </c>
      <c r="G51" s="810">
        <f>-24700000+2500000</f>
        <v>-22200000</v>
      </c>
      <c r="H51" s="794">
        <f t="shared" si="3"/>
        <v>277800000</v>
      </c>
      <c r="I51" s="810">
        <v>22199999</v>
      </c>
      <c r="J51" s="794">
        <f t="shared" si="8"/>
        <v>299999999</v>
      </c>
      <c r="K51" s="794">
        <v>350000000</v>
      </c>
      <c r="L51" s="140">
        <v>-10000000</v>
      </c>
      <c r="M51" s="794">
        <f t="shared" si="5"/>
        <v>340000000</v>
      </c>
      <c r="N51" s="140"/>
      <c r="O51" s="794">
        <f t="shared" si="6"/>
        <v>340000000</v>
      </c>
      <c r="P51" s="794">
        <v>360000000</v>
      </c>
    </row>
    <row r="52" spans="1:16" ht="15.75" customHeight="1">
      <c r="A52" s="795" t="s">
        <v>413</v>
      </c>
      <c r="B52" s="796"/>
      <c r="C52" s="835">
        <v>226000000</v>
      </c>
      <c r="D52" s="835">
        <f>SUM(D49:D51)</f>
        <v>52000000</v>
      </c>
      <c r="E52" s="835">
        <f>SUM(E49:E51)</f>
        <v>265000000</v>
      </c>
      <c r="F52" s="835">
        <f>SUM(F49:F51)</f>
        <v>310000000</v>
      </c>
      <c r="G52" s="835">
        <f>SUM(G49:G51)</f>
        <v>-25700000</v>
      </c>
      <c r="H52" s="835">
        <f t="shared" si="3"/>
        <v>284300000</v>
      </c>
      <c r="I52" s="835">
        <f>SUM(I49:I51)</f>
        <v>32199999</v>
      </c>
      <c r="J52" s="835">
        <f t="shared" si="8"/>
        <v>316499999</v>
      </c>
      <c r="K52" s="835">
        <f t="shared" ref="K52:P52" si="33">SUM(K49:K51)</f>
        <v>398000000</v>
      </c>
      <c r="L52" s="852">
        <f t="shared" si="33"/>
        <v>-39000000</v>
      </c>
      <c r="M52" s="835">
        <f t="shared" si="5"/>
        <v>359000000</v>
      </c>
      <c r="N52" s="852">
        <f t="shared" si="33"/>
        <v>0</v>
      </c>
      <c r="O52" s="835">
        <f t="shared" si="6"/>
        <v>359000000</v>
      </c>
      <c r="P52" s="835">
        <f t="shared" si="33"/>
        <v>380000000</v>
      </c>
    </row>
    <row r="53" spans="1:16" s="56" customFormat="1" ht="15.75" customHeight="1">
      <c r="A53" s="853" t="s">
        <v>2818</v>
      </c>
      <c r="B53" s="803"/>
      <c r="C53" s="846"/>
      <c r="D53" s="846"/>
      <c r="E53" s="845"/>
      <c r="F53" s="846"/>
      <c r="G53" s="846"/>
      <c r="H53" s="846">
        <f t="shared" si="3"/>
        <v>0</v>
      </c>
      <c r="I53" s="846"/>
      <c r="J53" s="846">
        <f t="shared" si="8"/>
        <v>0</v>
      </c>
      <c r="K53" s="846"/>
      <c r="L53" s="846"/>
      <c r="M53" s="846">
        <f t="shared" si="5"/>
        <v>0</v>
      </c>
      <c r="N53" s="846"/>
      <c r="O53" s="846">
        <f t="shared" si="6"/>
        <v>0</v>
      </c>
      <c r="P53" s="846"/>
    </row>
    <row r="54" spans="1:16" ht="15.75" customHeight="1">
      <c r="A54" s="793">
        <v>2211004</v>
      </c>
      <c r="B54" s="786" t="s">
        <v>2819</v>
      </c>
      <c r="C54" s="794">
        <v>950000</v>
      </c>
      <c r="D54" s="794"/>
      <c r="E54" s="794">
        <f>SUM(C54:D54)</f>
        <v>950000</v>
      </c>
      <c r="F54" s="794">
        <v>300000</v>
      </c>
      <c r="G54" s="794"/>
      <c r="H54" s="794">
        <f t="shared" si="3"/>
        <v>300000</v>
      </c>
      <c r="I54" s="794"/>
      <c r="J54" s="794">
        <f t="shared" si="8"/>
        <v>300000</v>
      </c>
      <c r="K54" s="794">
        <v>300000</v>
      </c>
      <c r="L54" s="794"/>
      <c r="M54" s="794">
        <f t="shared" si="5"/>
        <v>300000</v>
      </c>
      <c r="N54" s="794"/>
      <c r="O54" s="794">
        <f t="shared" si="6"/>
        <v>300000</v>
      </c>
      <c r="P54" s="794">
        <v>300000</v>
      </c>
    </row>
    <row r="55" spans="1:16" ht="15.75" customHeight="1">
      <c r="A55" s="795" t="s">
        <v>413</v>
      </c>
      <c r="B55" s="796"/>
      <c r="C55" s="835">
        <v>950000</v>
      </c>
      <c r="D55" s="835">
        <f t="shared" ref="D55:F55" si="34">SUM(D54)</f>
        <v>0</v>
      </c>
      <c r="E55" s="835">
        <f t="shared" si="34"/>
        <v>950000</v>
      </c>
      <c r="F55" s="835">
        <f t="shared" si="34"/>
        <v>300000</v>
      </c>
      <c r="G55" s="835">
        <f t="shared" ref="G55:I55" si="35">SUM(G54)</f>
        <v>0</v>
      </c>
      <c r="H55" s="835">
        <f t="shared" si="3"/>
        <v>300000</v>
      </c>
      <c r="I55" s="835">
        <f t="shared" si="35"/>
        <v>0</v>
      </c>
      <c r="J55" s="835">
        <f t="shared" si="8"/>
        <v>300000</v>
      </c>
      <c r="K55" s="835">
        <f t="shared" ref="K55:P55" si="36">SUM(K54)</f>
        <v>300000</v>
      </c>
      <c r="L55" s="835">
        <f t="shared" si="36"/>
        <v>0</v>
      </c>
      <c r="M55" s="835">
        <f t="shared" si="5"/>
        <v>300000</v>
      </c>
      <c r="N55" s="835">
        <f t="shared" si="36"/>
        <v>0</v>
      </c>
      <c r="O55" s="835">
        <f t="shared" si="6"/>
        <v>300000</v>
      </c>
      <c r="P55" s="835">
        <f t="shared" si="36"/>
        <v>300000</v>
      </c>
    </row>
    <row r="56" spans="1:16" ht="15.75" customHeight="1">
      <c r="A56" s="793"/>
      <c r="B56" s="803" t="s">
        <v>2820</v>
      </c>
      <c r="C56" s="794"/>
      <c r="D56" s="794"/>
      <c r="E56" s="794"/>
      <c r="F56" s="805"/>
      <c r="G56" s="805"/>
      <c r="H56" s="805">
        <f t="shared" si="3"/>
        <v>0</v>
      </c>
      <c r="I56" s="805"/>
      <c r="J56" s="805">
        <f t="shared" si="8"/>
        <v>0</v>
      </c>
      <c r="K56" s="805"/>
      <c r="L56" s="805"/>
      <c r="M56" s="805">
        <f t="shared" si="5"/>
        <v>0</v>
      </c>
      <c r="N56" s="805"/>
      <c r="O56" s="805">
        <f t="shared" si="6"/>
        <v>0</v>
      </c>
      <c r="P56" s="805"/>
    </row>
    <row r="57" spans="1:16" s="40" customFormat="1" ht="15.75" customHeight="1">
      <c r="A57" s="793">
        <v>2210701</v>
      </c>
      <c r="B57" s="786" t="s">
        <v>2821</v>
      </c>
      <c r="C57" s="794"/>
      <c r="D57" s="794"/>
      <c r="E57" s="794">
        <v>0</v>
      </c>
      <c r="F57" s="794">
        <v>300000</v>
      </c>
      <c r="G57" s="810">
        <v>-160000</v>
      </c>
      <c r="H57" s="794">
        <f t="shared" si="3"/>
        <v>140000</v>
      </c>
      <c r="I57" s="810"/>
      <c r="J57" s="794">
        <f t="shared" si="8"/>
        <v>140000</v>
      </c>
      <c r="K57" s="794">
        <v>200000</v>
      </c>
      <c r="L57" s="794"/>
      <c r="M57" s="794">
        <f t="shared" si="5"/>
        <v>200000</v>
      </c>
      <c r="N57" s="794"/>
      <c r="O57" s="794">
        <f t="shared" si="6"/>
        <v>200000</v>
      </c>
      <c r="P57" s="794">
        <v>200000</v>
      </c>
    </row>
    <row r="58" spans="1:16" s="40" customFormat="1" ht="15.75" customHeight="1">
      <c r="A58" s="793">
        <v>2210702</v>
      </c>
      <c r="B58" s="786" t="s">
        <v>2822</v>
      </c>
      <c r="C58" s="794"/>
      <c r="D58" s="794"/>
      <c r="E58" s="794"/>
      <c r="F58" s="794"/>
      <c r="G58" s="810"/>
      <c r="H58" s="794"/>
      <c r="I58" s="810"/>
      <c r="J58" s="794"/>
      <c r="K58" s="794">
        <v>3000000</v>
      </c>
      <c r="L58" s="794"/>
      <c r="M58" s="794">
        <f t="shared" si="5"/>
        <v>3000000</v>
      </c>
      <c r="N58" s="794"/>
      <c r="O58" s="794">
        <f t="shared" si="6"/>
        <v>3000000</v>
      </c>
      <c r="P58" s="794">
        <v>3000000</v>
      </c>
    </row>
    <row r="59" spans="1:16" s="40" customFormat="1" ht="15.75" customHeight="1">
      <c r="A59" s="793">
        <v>2210710</v>
      </c>
      <c r="B59" s="786" t="s">
        <v>2823</v>
      </c>
      <c r="C59" s="794"/>
      <c r="D59" s="794"/>
      <c r="E59" s="794">
        <v>0</v>
      </c>
      <c r="F59" s="794">
        <v>300000</v>
      </c>
      <c r="G59" s="810">
        <v>-127000</v>
      </c>
      <c r="H59" s="794">
        <f t="shared" si="3"/>
        <v>173000</v>
      </c>
      <c r="I59" s="810"/>
      <c r="J59" s="794">
        <f t="shared" si="8"/>
        <v>173000</v>
      </c>
      <c r="K59" s="794">
        <v>300000</v>
      </c>
      <c r="L59" s="794"/>
      <c r="M59" s="794">
        <f t="shared" si="5"/>
        <v>300000</v>
      </c>
      <c r="N59" s="794"/>
      <c r="O59" s="794">
        <f t="shared" si="6"/>
        <v>300000</v>
      </c>
      <c r="P59" s="794">
        <v>300000</v>
      </c>
    </row>
    <row r="60" spans="1:16" s="40" customFormat="1" ht="15.75" customHeight="1">
      <c r="A60" s="793">
        <v>2210711</v>
      </c>
      <c r="B60" s="786" t="s">
        <v>2824</v>
      </c>
      <c r="C60" s="794"/>
      <c r="D60" s="794"/>
      <c r="E60" s="794">
        <v>0</v>
      </c>
      <c r="F60" s="794">
        <v>300000</v>
      </c>
      <c r="G60" s="810">
        <v>-150000</v>
      </c>
      <c r="H60" s="794">
        <f t="shared" si="3"/>
        <v>150000</v>
      </c>
      <c r="I60" s="810"/>
      <c r="J60" s="794">
        <f t="shared" si="8"/>
        <v>150000</v>
      </c>
      <c r="K60" s="794">
        <v>300000</v>
      </c>
      <c r="L60" s="794"/>
      <c r="M60" s="794">
        <f t="shared" si="5"/>
        <v>300000</v>
      </c>
      <c r="N60" s="794"/>
      <c r="O60" s="794">
        <f t="shared" si="6"/>
        <v>300000</v>
      </c>
      <c r="P60" s="794">
        <v>300000</v>
      </c>
    </row>
    <row r="61" spans="1:16" ht="15.75" customHeight="1">
      <c r="A61" s="854" t="s">
        <v>2825</v>
      </c>
      <c r="B61" s="855"/>
      <c r="C61" s="856"/>
      <c r="D61" s="856"/>
      <c r="E61" s="856"/>
      <c r="F61" s="857">
        <f>F57+F59+F60</f>
        <v>900000</v>
      </c>
      <c r="G61" s="857">
        <f>G57+G59+G60</f>
        <v>-437000</v>
      </c>
      <c r="H61" s="857">
        <f>H57+H59+H60</f>
        <v>463000</v>
      </c>
      <c r="I61" s="857">
        <f>I57+I59+I60</f>
        <v>0</v>
      </c>
      <c r="J61" s="857">
        <f>J57+J59+J60</f>
        <v>463000</v>
      </c>
      <c r="K61" s="857">
        <f t="shared" ref="K61:P61" si="37">SUM(K57:K60)</f>
        <v>3800000</v>
      </c>
      <c r="L61" s="857">
        <f t="shared" si="37"/>
        <v>0</v>
      </c>
      <c r="M61" s="857">
        <f t="shared" si="5"/>
        <v>3800000</v>
      </c>
      <c r="N61" s="857">
        <f t="shared" si="37"/>
        <v>0</v>
      </c>
      <c r="O61" s="857">
        <f t="shared" si="6"/>
        <v>3800000</v>
      </c>
      <c r="P61" s="857">
        <f t="shared" si="37"/>
        <v>3800000</v>
      </c>
    </row>
    <row r="62" spans="1:16" s="56" customFormat="1" ht="15.75" customHeight="1">
      <c r="A62" s="844"/>
      <c r="B62" s="792" t="s">
        <v>2605</v>
      </c>
      <c r="C62" s="845"/>
      <c r="D62" s="845"/>
      <c r="E62" s="845"/>
      <c r="F62" s="846"/>
      <c r="G62" s="846"/>
      <c r="H62" s="846">
        <f t="shared" si="3"/>
        <v>0</v>
      </c>
      <c r="I62" s="846"/>
      <c r="J62" s="846">
        <f t="shared" ref="J62:J77" si="38">H62+I62</f>
        <v>0</v>
      </c>
      <c r="K62" s="846"/>
      <c r="L62" s="846"/>
      <c r="M62" s="846">
        <f t="shared" si="5"/>
        <v>0</v>
      </c>
      <c r="N62" s="846"/>
      <c r="O62" s="846">
        <f t="shared" si="6"/>
        <v>0</v>
      </c>
      <c r="P62" s="846"/>
    </row>
    <row r="63" spans="1:16" ht="15.75" customHeight="1">
      <c r="A63" s="793" t="s">
        <v>2606</v>
      </c>
      <c r="B63" s="786" t="s">
        <v>2607</v>
      </c>
      <c r="C63" s="794">
        <v>1500000</v>
      </c>
      <c r="D63" s="794"/>
      <c r="E63" s="794">
        <f t="shared" ref="E63:E65" si="39">SUM(C63:D63)</f>
        <v>1500000</v>
      </c>
      <c r="F63" s="794">
        <v>2000000</v>
      </c>
      <c r="G63" s="810"/>
      <c r="H63" s="794">
        <f t="shared" si="3"/>
        <v>2000000</v>
      </c>
      <c r="I63" s="810"/>
      <c r="J63" s="794">
        <f t="shared" si="38"/>
        <v>2000000</v>
      </c>
      <c r="K63" s="794">
        <v>800000</v>
      </c>
      <c r="L63" s="794">
        <v>5000000</v>
      </c>
      <c r="M63" s="794">
        <f t="shared" si="5"/>
        <v>5800000</v>
      </c>
      <c r="N63" s="794"/>
      <c r="O63" s="794">
        <f t="shared" si="6"/>
        <v>5800000</v>
      </c>
      <c r="P63" s="794">
        <v>5800000</v>
      </c>
    </row>
    <row r="64" spans="1:16" ht="15.75" customHeight="1">
      <c r="A64" s="793" t="s">
        <v>2608</v>
      </c>
      <c r="B64" s="786" t="s">
        <v>2609</v>
      </c>
      <c r="C64" s="794">
        <v>1300000</v>
      </c>
      <c r="D64" s="794"/>
      <c r="E64" s="794">
        <f t="shared" si="39"/>
        <v>1300000</v>
      </c>
      <c r="F64" s="794">
        <v>2000000</v>
      </c>
      <c r="G64" s="810"/>
      <c r="H64" s="794">
        <f t="shared" si="3"/>
        <v>2000000</v>
      </c>
      <c r="I64" s="810"/>
      <c r="J64" s="794">
        <f t="shared" si="38"/>
        <v>2000000</v>
      </c>
      <c r="K64" s="794">
        <v>800000</v>
      </c>
      <c r="L64" s="794"/>
      <c r="M64" s="794">
        <f t="shared" si="5"/>
        <v>800000</v>
      </c>
      <c r="N64" s="794"/>
      <c r="O64" s="794">
        <f t="shared" si="6"/>
        <v>800000</v>
      </c>
      <c r="P64" s="794">
        <v>800000</v>
      </c>
    </row>
    <row r="65" spans="1:16" ht="15.75" customHeight="1">
      <c r="A65" s="793" t="s">
        <v>2610</v>
      </c>
      <c r="B65" s="786" t="s">
        <v>2611</v>
      </c>
      <c r="C65" s="794">
        <v>1000000</v>
      </c>
      <c r="D65" s="794"/>
      <c r="E65" s="794">
        <f t="shared" si="39"/>
        <v>1000000</v>
      </c>
      <c r="F65" s="794">
        <v>500000</v>
      </c>
      <c r="G65" s="810"/>
      <c r="H65" s="794">
        <f t="shared" si="3"/>
        <v>500000</v>
      </c>
      <c r="I65" s="810"/>
      <c r="J65" s="794">
        <f t="shared" si="38"/>
        <v>500000</v>
      </c>
      <c r="K65" s="794">
        <v>200000</v>
      </c>
      <c r="L65" s="794">
        <v>3000000</v>
      </c>
      <c r="M65" s="794">
        <f t="shared" si="5"/>
        <v>3200000</v>
      </c>
      <c r="N65" s="794"/>
      <c r="O65" s="794">
        <f t="shared" si="6"/>
        <v>3200000</v>
      </c>
      <c r="P65" s="794">
        <v>3200000</v>
      </c>
    </row>
    <row r="66" spans="1:16" ht="15.75" customHeight="1">
      <c r="A66" s="795" t="s">
        <v>413</v>
      </c>
      <c r="B66" s="796"/>
      <c r="C66" s="835">
        <v>3800000</v>
      </c>
      <c r="D66" s="835">
        <f>SUM(D63:D65)</f>
        <v>0</v>
      </c>
      <c r="E66" s="835">
        <f>SUM(E63:E65)</f>
        <v>3800000</v>
      </c>
      <c r="F66" s="835">
        <f>SUM(F63:F65)</f>
        <v>4500000</v>
      </c>
      <c r="G66" s="835">
        <f>SUM(G63:G65)</f>
        <v>0</v>
      </c>
      <c r="H66" s="835">
        <f t="shared" si="3"/>
        <v>4500000</v>
      </c>
      <c r="I66" s="835">
        <f>SUM(I63:I65)</f>
        <v>0</v>
      </c>
      <c r="J66" s="835">
        <f t="shared" si="38"/>
        <v>4500000</v>
      </c>
      <c r="K66" s="835">
        <f t="shared" ref="K66:P66" si="40">SUM(K63:K65)</f>
        <v>1800000</v>
      </c>
      <c r="L66" s="835">
        <f t="shared" si="40"/>
        <v>8000000</v>
      </c>
      <c r="M66" s="835">
        <f t="shared" ref="M66:M129" si="41">SUM(K66:L66)</f>
        <v>9800000</v>
      </c>
      <c r="N66" s="835">
        <f t="shared" si="40"/>
        <v>0</v>
      </c>
      <c r="O66" s="835">
        <f t="shared" si="6"/>
        <v>9800000</v>
      </c>
      <c r="P66" s="835">
        <f t="shared" si="40"/>
        <v>9800000</v>
      </c>
    </row>
    <row r="67" spans="1:16" s="56" customFormat="1" ht="15.75" customHeight="1">
      <c r="A67" s="844"/>
      <c r="B67" s="792" t="s">
        <v>2612</v>
      </c>
      <c r="C67" s="845"/>
      <c r="D67" s="845"/>
      <c r="E67" s="845"/>
      <c r="F67" s="846"/>
      <c r="G67" s="846"/>
      <c r="H67" s="846">
        <f t="shared" si="3"/>
        <v>0</v>
      </c>
      <c r="I67" s="846"/>
      <c r="J67" s="846">
        <f t="shared" si="38"/>
        <v>0</v>
      </c>
      <c r="K67" s="846"/>
      <c r="L67" s="846"/>
      <c r="M67" s="846">
        <f t="shared" si="41"/>
        <v>0</v>
      </c>
      <c r="N67" s="846"/>
      <c r="O67" s="846">
        <f t="shared" si="6"/>
        <v>0</v>
      </c>
      <c r="P67" s="846"/>
    </row>
    <row r="68" spans="1:16" ht="15.75" customHeight="1">
      <c r="A68" s="793" t="s">
        <v>2613</v>
      </c>
      <c r="B68" s="786" t="s">
        <v>2614</v>
      </c>
      <c r="C68" s="794">
        <v>2000000</v>
      </c>
      <c r="D68" s="794"/>
      <c r="E68" s="794">
        <f>SUM(C68:D68)</f>
        <v>2000000</v>
      </c>
      <c r="F68" s="794">
        <v>2000000</v>
      </c>
      <c r="G68" s="794"/>
      <c r="H68" s="794">
        <f t="shared" ref="H68:H133" si="42">F68+G68</f>
        <v>2000000</v>
      </c>
      <c r="I68" s="794"/>
      <c r="J68" s="794">
        <f t="shared" si="38"/>
        <v>2000000</v>
      </c>
      <c r="K68" s="794">
        <v>2000000</v>
      </c>
      <c r="L68" s="794"/>
      <c r="M68" s="794">
        <f t="shared" si="41"/>
        <v>2000000</v>
      </c>
      <c r="N68" s="794"/>
      <c r="O68" s="794">
        <f t="shared" si="6"/>
        <v>2000000</v>
      </c>
      <c r="P68" s="794">
        <v>2000000</v>
      </c>
    </row>
    <row r="69" spans="1:16" ht="15.75" customHeight="1">
      <c r="A69" s="795" t="s">
        <v>413</v>
      </c>
      <c r="B69" s="796"/>
      <c r="C69" s="835">
        <v>2000000</v>
      </c>
      <c r="D69" s="835">
        <f t="shared" ref="D69:F69" si="43">SUM(D68)</f>
        <v>0</v>
      </c>
      <c r="E69" s="835">
        <f t="shared" si="43"/>
        <v>2000000</v>
      </c>
      <c r="F69" s="835">
        <f t="shared" si="43"/>
        <v>2000000</v>
      </c>
      <c r="G69" s="835">
        <f t="shared" ref="G69:I69" si="44">SUM(G68)</f>
        <v>0</v>
      </c>
      <c r="H69" s="835">
        <f t="shared" si="42"/>
        <v>2000000</v>
      </c>
      <c r="I69" s="835">
        <f t="shared" si="44"/>
        <v>0</v>
      </c>
      <c r="J69" s="835">
        <f t="shared" si="38"/>
        <v>2000000</v>
      </c>
      <c r="K69" s="835">
        <f t="shared" ref="K69:P69" si="45">SUM(K68)</f>
        <v>2000000</v>
      </c>
      <c r="L69" s="835">
        <f t="shared" si="45"/>
        <v>0</v>
      </c>
      <c r="M69" s="835">
        <f t="shared" si="41"/>
        <v>2000000</v>
      </c>
      <c r="N69" s="835">
        <f t="shared" si="45"/>
        <v>0</v>
      </c>
      <c r="O69" s="835">
        <f t="shared" si="6"/>
        <v>2000000</v>
      </c>
      <c r="P69" s="835">
        <f t="shared" si="45"/>
        <v>2000000</v>
      </c>
    </row>
    <row r="70" spans="1:16" s="56" customFormat="1" ht="15.75" customHeight="1">
      <c r="A70" s="844"/>
      <c r="B70" s="792" t="s">
        <v>2617</v>
      </c>
      <c r="C70" s="845"/>
      <c r="D70" s="845"/>
      <c r="E70" s="845"/>
      <c r="F70" s="846"/>
      <c r="G70" s="846"/>
      <c r="H70" s="846">
        <f t="shared" si="42"/>
        <v>0</v>
      </c>
      <c r="I70" s="846"/>
      <c r="J70" s="846">
        <f t="shared" si="38"/>
        <v>0</v>
      </c>
      <c r="K70" s="846"/>
      <c r="L70" s="846"/>
      <c r="M70" s="846">
        <f t="shared" si="41"/>
        <v>0</v>
      </c>
      <c r="N70" s="846"/>
      <c r="O70" s="846">
        <f t="shared" si="6"/>
        <v>0</v>
      </c>
      <c r="P70" s="846"/>
    </row>
    <row r="71" spans="1:16" ht="15.75" customHeight="1">
      <c r="A71" s="793"/>
      <c r="B71" s="786" t="s">
        <v>2826</v>
      </c>
      <c r="C71" s="794"/>
      <c r="D71" s="794"/>
      <c r="E71" s="794"/>
      <c r="F71" s="794">
        <v>17000000</v>
      </c>
      <c r="G71" s="810">
        <v>1000000</v>
      </c>
      <c r="H71" s="794">
        <f t="shared" si="42"/>
        <v>18000000</v>
      </c>
      <c r="I71" s="858">
        <v>9000000</v>
      </c>
      <c r="J71" s="794">
        <f t="shared" si="38"/>
        <v>27000000</v>
      </c>
      <c r="K71" s="794" t="s">
        <v>2827</v>
      </c>
      <c r="L71" s="794">
        <v>60600000</v>
      </c>
      <c r="M71" s="794">
        <f t="shared" si="41"/>
        <v>60600000</v>
      </c>
      <c r="N71" s="794"/>
      <c r="O71" s="794">
        <f t="shared" ref="O71:O134" si="46">SUM(M71:N71)</f>
        <v>60600000</v>
      </c>
      <c r="P71" s="794" t="s">
        <v>2621</v>
      </c>
    </row>
    <row r="72" spans="1:16" ht="15.75" customHeight="1">
      <c r="A72" s="793">
        <v>2211308</v>
      </c>
      <c r="B72" s="786" t="s">
        <v>2828</v>
      </c>
      <c r="C72" s="794">
        <v>2000000</v>
      </c>
      <c r="D72" s="794"/>
      <c r="E72" s="794">
        <f t="shared" ref="E72:E77" si="47">SUM(C72:D72)</f>
        <v>2000000</v>
      </c>
      <c r="F72" s="794">
        <v>45000000</v>
      </c>
      <c r="G72" s="810">
        <v>-35000000</v>
      </c>
      <c r="H72" s="794">
        <f t="shared" si="42"/>
        <v>10000000</v>
      </c>
      <c r="I72" s="810"/>
      <c r="J72" s="794">
        <f t="shared" si="38"/>
        <v>10000000</v>
      </c>
      <c r="K72" s="794">
        <v>20000000</v>
      </c>
      <c r="L72" s="794"/>
      <c r="M72" s="794">
        <f t="shared" si="41"/>
        <v>20000000</v>
      </c>
      <c r="N72" s="794"/>
      <c r="O72" s="794">
        <f t="shared" si="46"/>
        <v>20000000</v>
      </c>
      <c r="P72" s="794">
        <v>20000000</v>
      </c>
    </row>
    <row r="73" spans="1:16" s="643" customFormat="1" ht="15.75" customHeight="1">
      <c r="A73" s="801"/>
      <c r="B73" s="801" t="s">
        <v>2829</v>
      </c>
      <c r="C73" s="805">
        <v>682562</v>
      </c>
      <c r="D73" s="805"/>
      <c r="E73" s="805">
        <f t="shared" si="47"/>
        <v>682562</v>
      </c>
      <c r="F73" s="805">
        <v>117616</v>
      </c>
      <c r="G73" s="859"/>
      <c r="H73" s="805">
        <f t="shared" si="42"/>
        <v>117616</v>
      </c>
      <c r="I73" s="859"/>
      <c r="J73" s="805">
        <f t="shared" si="38"/>
        <v>117616</v>
      </c>
      <c r="K73" s="805"/>
      <c r="L73" s="805">
        <v>682562</v>
      </c>
      <c r="M73" s="805">
        <f t="shared" si="41"/>
        <v>682562</v>
      </c>
      <c r="N73" s="805"/>
      <c r="O73" s="805">
        <f t="shared" si="46"/>
        <v>682562</v>
      </c>
      <c r="P73" s="805">
        <v>1560790</v>
      </c>
    </row>
    <row r="74" spans="1:16" ht="15.75" customHeight="1">
      <c r="A74" s="793" t="s">
        <v>2629</v>
      </c>
      <c r="B74" s="786" t="s">
        <v>2630</v>
      </c>
      <c r="C74" s="794">
        <v>200000</v>
      </c>
      <c r="D74" s="794"/>
      <c r="E74" s="794">
        <f t="shared" si="47"/>
        <v>200000</v>
      </c>
      <c r="F74" s="794">
        <v>200000</v>
      </c>
      <c r="G74" s="810"/>
      <c r="H74" s="794">
        <f t="shared" si="42"/>
        <v>200000</v>
      </c>
      <c r="I74" s="810"/>
      <c r="J74" s="794">
        <f t="shared" si="38"/>
        <v>200000</v>
      </c>
      <c r="K74" s="794" t="s">
        <v>2827</v>
      </c>
      <c r="L74" s="794"/>
      <c r="M74" s="794">
        <f t="shared" si="41"/>
        <v>0</v>
      </c>
      <c r="N74" s="794"/>
      <c r="O74" s="794">
        <f t="shared" si="46"/>
        <v>0</v>
      </c>
      <c r="P74" s="794" t="s">
        <v>2621</v>
      </c>
    </row>
    <row r="75" spans="1:16" ht="15.75" customHeight="1">
      <c r="A75" s="793">
        <v>9910321</v>
      </c>
      <c r="B75" s="786" t="s">
        <v>2830</v>
      </c>
      <c r="C75" s="794">
        <v>35000000</v>
      </c>
      <c r="D75" s="794"/>
      <c r="E75" s="794">
        <f t="shared" si="47"/>
        <v>35000000</v>
      </c>
      <c r="F75" s="794">
        <v>10000000</v>
      </c>
      <c r="G75" s="810">
        <v>-9000000</v>
      </c>
      <c r="H75" s="794">
        <f t="shared" si="42"/>
        <v>1000000</v>
      </c>
      <c r="I75" s="810"/>
      <c r="J75" s="794">
        <f t="shared" si="38"/>
        <v>1000000</v>
      </c>
      <c r="K75" s="794">
        <v>2000000</v>
      </c>
      <c r="L75" s="794"/>
      <c r="M75" s="794">
        <f t="shared" si="41"/>
        <v>2000000</v>
      </c>
      <c r="N75" s="794">
        <v>20160184</v>
      </c>
      <c r="O75" s="794">
        <f t="shared" si="46"/>
        <v>22160184</v>
      </c>
      <c r="P75" s="794">
        <v>20000000</v>
      </c>
    </row>
    <row r="76" spans="1:16" ht="15.75" hidden="1" customHeight="1">
      <c r="A76" s="793">
        <v>2810205</v>
      </c>
      <c r="B76" s="786" t="s">
        <v>2831</v>
      </c>
      <c r="C76" s="794">
        <v>90000000</v>
      </c>
      <c r="D76" s="794">
        <v>-50000000</v>
      </c>
      <c r="E76" s="794">
        <f t="shared" si="47"/>
        <v>40000000</v>
      </c>
      <c r="F76" s="794"/>
      <c r="G76" s="794"/>
      <c r="H76" s="794">
        <f t="shared" si="42"/>
        <v>0</v>
      </c>
      <c r="I76" s="794"/>
      <c r="J76" s="794">
        <f t="shared" si="38"/>
        <v>0</v>
      </c>
      <c r="K76" s="794"/>
      <c r="L76" s="794"/>
      <c r="M76" s="794">
        <f t="shared" si="41"/>
        <v>0</v>
      </c>
      <c r="N76" s="794"/>
      <c r="O76" s="794">
        <f t="shared" si="46"/>
        <v>0</v>
      </c>
      <c r="P76" s="794" t="s">
        <v>2621</v>
      </c>
    </row>
    <row r="77" spans="1:16" ht="15.75" customHeight="1">
      <c r="A77" s="793">
        <v>2810205</v>
      </c>
      <c r="B77" s="786" t="s">
        <v>2832</v>
      </c>
      <c r="C77" s="794">
        <v>20000000</v>
      </c>
      <c r="D77" s="794">
        <v>-15000000</v>
      </c>
      <c r="E77" s="794">
        <f t="shared" si="47"/>
        <v>5000000</v>
      </c>
      <c r="F77" s="794">
        <v>20000000</v>
      </c>
      <c r="G77" s="794"/>
      <c r="H77" s="794">
        <f t="shared" si="42"/>
        <v>20000000</v>
      </c>
      <c r="I77" s="794">
        <v>65834503</v>
      </c>
      <c r="J77" s="794">
        <f t="shared" si="38"/>
        <v>85834503</v>
      </c>
      <c r="K77" s="794">
        <v>100000000</v>
      </c>
      <c r="L77" s="794"/>
      <c r="M77" s="794">
        <f t="shared" si="41"/>
        <v>100000000</v>
      </c>
      <c r="N77" s="794">
        <v>131817550</v>
      </c>
      <c r="O77" s="794">
        <f t="shared" si="46"/>
        <v>231817550</v>
      </c>
      <c r="P77" s="794">
        <v>100000000</v>
      </c>
    </row>
    <row r="78" spans="1:16" ht="15.75" customHeight="1">
      <c r="A78" s="860" t="s">
        <v>2833</v>
      </c>
      <c r="B78" s="861" t="s">
        <v>2834</v>
      </c>
      <c r="C78" s="845"/>
      <c r="D78" s="845"/>
      <c r="E78" s="845"/>
      <c r="F78" s="845"/>
      <c r="G78" s="862"/>
      <c r="H78" s="845"/>
      <c r="I78" s="845"/>
      <c r="J78" s="794">
        <v>0</v>
      </c>
      <c r="K78" s="794">
        <v>20000000</v>
      </c>
      <c r="L78" s="794"/>
      <c r="M78" s="794">
        <f t="shared" si="41"/>
        <v>20000000</v>
      </c>
      <c r="N78" s="794"/>
      <c r="O78" s="794">
        <f t="shared" si="46"/>
        <v>20000000</v>
      </c>
      <c r="P78" s="794">
        <v>20000000</v>
      </c>
    </row>
    <row r="79" spans="1:16" ht="15.75" customHeight="1">
      <c r="A79" s="795" t="s">
        <v>413</v>
      </c>
      <c r="B79" s="796"/>
      <c r="C79" s="835">
        <v>154382562</v>
      </c>
      <c r="D79" s="835">
        <f>SUM(D72:D77)</f>
        <v>-65000000</v>
      </c>
      <c r="E79" s="835">
        <f>SUM(E72:E77)</f>
        <v>82882562</v>
      </c>
      <c r="F79" s="835">
        <f>SUM(F71:F77)</f>
        <v>92317616</v>
      </c>
      <c r="G79" s="863">
        <f>SUM(G71:G77)</f>
        <v>-43000000</v>
      </c>
      <c r="H79" s="835">
        <f>SUM(H70:H77)</f>
        <v>49317616</v>
      </c>
      <c r="I79" s="835">
        <f>SUM(I70:I77)</f>
        <v>74834503</v>
      </c>
      <c r="J79" s="835">
        <f>SUM(J70:J77)</f>
        <v>124152119</v>
      </c>
      <c r="K79" s="835">
        <f t="shared" ref="K79:P79" si="48">SUM(K71:K78)</f>
        <v>142000000</v>
      </c>
      <c r="L79" s="835">
        <f t="shared" si="48"/>
        <v>61282562</v>
      </c>
      <c r="M79" s="835">
        <f t="shared" si="41"/>
        <v>203282562</v>
      </c>
      <c r="N79" s="835">
        <f t="shared" si="48"/>
        <v>151977734</v>
      </c>
      <c r="O79" s="835">
        <f t="shared" si="46"/>
        <v>355260296</v>
      </c>
      <c r="P79" s="835">
        <f t="shared" si="48"/>
        <v>161560790</v>
      </c>
    </row>
    <row r="80" spans="1:16" s="56" customFormat="1" ht="15.75" customHeight="1">
      <c r="A80" s="844"/>
      <c r="B80" s="792" t="s">
        <v>2633</v>
      </c>
      <c r="C80" s="845"/>
      <c r="D80" s="845"/>
      <c r="E80" s="845"/>
      <c r="F80" s="846"/>
      <c r="G80" s="846"/>
      <c r="H80" s="846">
        <f t="shared" si="42"/>
        <v>0</v>
      </c>
      <c r="I80" s="846"/>
      <c r="J80" s="846"/>
      <c r="K80" s="846"/>
      <c r="L80" s="846"/>
      <c r="M80" s="846">
        <f t="shared" si="41"/>
        <v>0</v>
      </c>
      <c r="N80" s="846"/>
      <c r="O80" s="846">
        <f t="shared" si="46"/>
        <v>0</v>
      </c>
      <c r="P80" s="846"/>
    </row>
    <row r="81" spans="1:16" ht="15.75" customHeight="1">
      <c r="A81" s="793" t="s">
        <v>2634</v>
      </c>
      <c r="B81" s="786" t="s">
        <v>2635</v>
      </c>
      <c r="C81" s="794">
        <v>1000000</v>
      </c>
      <c r="D81" s="794"/>
      <c r="E81" s="794">
        <f t="shared" ref="E81:E82" si="49">SUM(C81:D81)</f>
        <v>1000000</v>
      </c>
      <c r="F81" s="794">
        <v>1000000</v>
      </c>
      <c r="G81" s="794"/>
      <c r="H81" s="794">
        <f t="shared" si="42"/>
        <v>1000000</v>
      </c>
      <c r="I81" s="794"/>
      <c r="J81" s="794">
        <f t="shared" ref="J81:K141" si="50">H81+I81</f>
        <v>1000000</v>
      </c>
      <c r="K81" s="794">
        <v>1000000</v>
      </c>
      <c r="L81" s="794"/>
      <c r="M81" s="794">
        <f t="shared" si="41"/>
        <v>1000000</v>
      </c>
      <c r="N81" s="794"/>
      <c r="O81" s="794">
        <f t="shared" si="46"/>
        <v>1000000</v>
      </c>
      <c r="P81" s="794">
        <v>1000000</v>
      </c>
    </row>
    <row r="82" spans="1:16" ht="15.75" hidden="1" customHeight="1">
      <c r="A82" s="793">
        <v>2211307</v>
      </c>
      <c r="B82" s="786" t="s">
        <v>2835</v>
      </c>
      <c r="C82" s="794"/>
      <c r="D82" s="794"/>
      <c r="E82" s="794">
        <f t="shared" si="49"/>
        <v>0</v>
      </c>
      <c r="F82" s="805"/>
      <c r="G82" s="805"/>
      <c r="H82" s="805">
        <f t="shared" si="42"/>
        <v>0</v>
      </c>
      <c r="I82" s="805"/>
      <c r="J82" s="805">
        <f t="shared" si="50"/>
        <v>0</v>
      </c>
      <c r="K82" s="805"/>
      <c r="L82" s="805"/>
      <c r="M82" s="805">
        <f t="shared" si="41"/>
        <v>0</v>
      </c>
      <c r="N82" s="805"/>
      <c r="O82" s="805">
        <f t="shared" si="46"/>
        <v>0</v>
      </c>
      <c r="P82" s="805"/>
    </row>
    <row r="83" spans="1:16" ht="15.75" customHeight="1">
      <c r="A83" s="795" t="s">
        <v>413</v>
      </c>
      <c r="B83" s="796"/>
      <c r="C83" s="835">
        <v>1000000</v>
      </c>
      <c r="D83" s="835">
        <f t="shared" ref="D83:F83" si="51">SUM(D81:D82)</f>
        <v>0</v>
      </c>
      <c r="E83" s="835">
        <f t="shared" si="51"/>
        <v>1000000</v>
      </c>
      <c r="F83" s="835">
        <f t="shared" si="51"/>
        <v>1000000</v>
      </c>
      <c r="G83" s="835">
        <f t="shared" ref="G83:I83" si="52">SUM(G81:G82)</f>
        <v>0</v>
      </c>
      <c r="H83" s="835">
        <f t="shared" si="42"/>
        <v>1000000</v>
      </c>
      <c r="I83" s="835">
        <f t="shared" si="52"/>
        <v>0</v>
      </c>
      <c r="J83" s="835">
        <f t="shared" si="50"/>
        <v>1000000</v>
      </c>
      <c r="K83" s="835">
        <f t="shared" ref="K83:P83" si="53">SUM(K81)</f>
        <v>1000000</v>
      </c>
      <c r="L83" s="835">
        <f t="shared" si="53"/>
        <v>0</v>
      </c>
      <c r="M83" s="835">
        <f t="shared" si="41"/>
        <v>1000000</v>
      </c>
      <c r="N83" s="835">
        <f t="shared" si="53"/>
        <v>0</v>
      </c>
      <c r="O83" s="835">
        <f t="shared" si="46"/>
        <v>1000000</v>
      </c>
      <c r="P83" s="835">
        <f t="shared" si="53"/>
        <v>1000000</v>
      </c>
    </row>
    <row r="84" spans="1:16" s="56" customFormat="1" ht="15.75" hidden="1" customHeight="1">
      <c r="A84" s="844"/>
      <c r="B84" s="792" t="s">
        <v>2636</v>
      </c>
      <c r="C84" s="845"/>
      <c r="D84" s="845"/>
      <c r="E84" s="845"/>
      <c r="F84" s="846"/>
      <c r="G84" s="846"/>
      <c r="H84" s="846">
        <f t="shared" si="42"/>
        <v>0</v>
      </c>
      <c r="I84" s="846"/>
      <c r="J84" s="846"/>
      <c r="K84" s="846"/>
      <c r="L84" s="846"/>
      <c r="M84" s="846">
        <f t="shared" si="41"/>
        <v>0</v>
      </c>
      <c r="N84" s="846"/>
      <c r="O84" s="846">
        <f t="shared" si="46"/>
        <v>0</v>
      </c>
      <c r="P84" s="846"/>
    </row>
    <row r="85" spans="1:16" ht="15.75" hidden="1" customHeight="1">
      <c r="A85" s="793" t="s">
        <v>2637</v>
      </c>
      <c r="B85" s="786" t="s">
        <v>2638</v>
      </c>
      <c r="C85" s="794">
        <v>1000000</v>
      </c>
      <c r="D85" s="794"/>
      <c r="E85" s="794">
        <f>SUM(C85:D85)</f>
        <v>1000000</v>
      </c>
      <c r="F85" s="794">
        <v>1000000</v>
      </c>
      <c r="G85" s="810">
        <v>-1000000</v>
      </c>
      <c r="H85" s="794">
        <f t="shared" si="42"/>
        <v>0</v>
      </c>
      <c r="I85" s="810"/>
      <c r="J85" s="794">
        <f t="shared" si="50"/>
        <v>0</v>
      </c>
      <c r="K85" s="794"/>
      <c r="L85" s="794"/>
      <c r="M85" s="794">
        <f t="shared" si="41"/>
        <v>0</v>
      </c>
      <c r="N85" s="794"/>
      <c r="O85" s="794">
        <f t="shared" si="46"/>
        <v>0</v>
      </c>
      <c r="P85" s="794"/>
    </row>
    <row r="86" spans="1:16" ht="15.75" hidden="1" customHeight="1">
      <c r="A86" s="795" t="s">
        <v>413</v>
      </c>
      <c r="B86" s="796"/>
      <c r="C86" s="835">
        <v>1000000</v>
      </c>
      <c r="D86" s="835">
        <f t="shared" ref="D86:F86" si="54">SUM(D85)</f>
        <v>0</v>
      </c>
      <c r="E86" s="835">
        <f t="shared" si="54"/>
        <v>1000000</v>
      </c>
      <c r="F86" s="835">
        <f t="shared" si="54"/>
        <v>1000000</v>
      </c>
      <c r="G86" s="863">
        <f t="shared" ref="G86:I86" si="55">SUM(G85)</f>
        <v>-1000000</v>
      </c>
      <c r="H86" s="835">
        <f t="shared" si="42"/>
        <v>0</v>
      </c>
      <c r="I86" s="863">
        <f t="shared" si="55"/>
        <v>0</v>
      </c>
      <c r="J86" s="835">
        <f t="shared" si="50"/>
        <v>0</v>
      </c>
      <c r="K86" s="835">
        <f t="shared" ref="K86:P86" si="56">SUM(K85)</f>
        <v>0</v>
      </c>
      <c r="L86" s="835">
        <f t="shared" si="56"/>
        <v>0</v>
      </c>
      <c r="M86" s="835">
        <f t="shared" si="41"/>
        <v>0</v>
      </c>
      <c r="N86" s="835">
        <f t="shared" si="56"/>
        <v>0</v>
      </c>
      <c r="O86" s="835">
        <f t="shared" si="46"/>
        <v>0</v>
      </c>
      <c r="P86" s="835">
        <f t="shared" si="56"/>
        <v>0</v>
      </c>
    </row>
    <row r="87" spans="1:16" ht="15.75" customHeight="1">
      <c r="A87" s="864"/>
      <c r="B87" s="865" t="s">
        <v>2641</v>
      </c>
      <c r="C87" s="866">
        <v>418882562</v>
      </c>
      <c r="D87" s="866">
        <f>SUM(D86,D83,D79,D69,D66,D55,D52,D47,D43,D38,D33,D29,D24,D21)</f>
        <v>-6050000</v>
      </c>
      <c r="E87" s="866">
        <f>SUM(E86,E83,E79,E69,E66,E55,E52,E47,E43,E38,E33,E29,E24,E21)</f>
        <v>392332562</v>
      </c>
      <c r="F87" s="866">
        <f>SUM(F86,F83,F79,F69,F66,F55,F52,F47,F43,F38,F33,F29,F24,F21,F61)</f>
        <v>441117616</v>
      </c>
      <c r="G87" s="821">
        <f>SUM(G86,G83,G79,G69,G66,G55,G52,G47,G43,G38,G33,G29,G24,G21,G61)</f>
        <v>-71987000</v>
      </c>
      <c r="H87" s="866">
        <f t="shared" si="42"/>
        <v>369130616</v>
      </c>
      <c r="I87" s="821">
        <f>SUM(I86,I83,I79,I69,I66,I55,I52,I47,I43,I38,I33,I29,I24,I21,I61)</f>
        <v>114534502</v>
      </c>
      <c r="J87" s="866">
        <f t="shared" si="50"/>
        <v>483665118</v>
      </c>
      <c r="K87" s="866">
        <f t="shared" ref="K87:N87" si="57">SUM(K86,K83,K79,K69,K66,K61,K55,K52,K47,K38,K33,K29,K24,K21)</f>
        <v>579700000</v>
      </c>
      <c r="L87" s="866">
        <f t="shared" si="57"/>
        <v>73536369</v>
      </c>
      <c r="M87" s="866">
        <f t="shared" si="41"/>
        <v>653236369</v>
      </c>
      <c r="N87" s="866">
        <f t="shared" si="57"/>
        <v>158977734</v>
      </c>
      <c r="O87" s="866">
        <f t="shared" si="46"/>
        <v>812214103</v>
      </c>
      <c r="P87" s="866">
        <f>SUM(P83,P79,P69,P66,P61,P55,P52,P47,P33,P29,P24,P21)</f>
        <v>632560790</v>
      </c>
    </row>
    <row r="88" spans="1:16" ht="15.75" customHeight="1">
      <c r="A88" s="795"/>
      <c r="B88" s="796" t="s">
        <v>2836</v>
      </c>
      <c r="C88" s="835">
        <v>874018722</v>
      </c>
      <c r="D88" s="835">
        <f>SUM(D87,D17)</f>
        <v>-6050000</v>
      </c>
      <c r="E88" s="835">
        <f>SUM(E87,E17)</f>
        <v>847468722</v>
      </c>
      <c r="F88" s="835">
        <f>SUM(F87,F17)</f>
        <v>898253776</v>
      </c>
      <c r="G88" s="835">
        <f>SUM(G87,G17)</f>
        <v>-71987000</v>
      </c>
      <c r="H88" s="835">
        <f t="shared" si="42"/>
        <v>826266776</v>
      </c>
      <c r="I88" s="835">
        <f>SUM(I87,I17)</f>
        <v>114534502</v>
      </c>
      <c r="J88" s="835">
        <f t="shared" si="50"/>
        <v>940801278</v>
      </c>
      <c r="K88" s="835">
        <f t="shared" ref="K88:P88" si="58">K87+K17</f>
        <v>1156836160</v>
      </c>
      <c r="L88" s="835">
        <f t="shared" si="58"/>
        <v>-23463631</v>
      </c>
      <c r="M88" s="835">
        <f t="shared" si="41"/>
        <v>1133372529</v>
      </c>
      <c r="N88" s="835">
        <f t="shared" si="58"/>
        <v>158977734</v>
      </c>
      <c r="O88" s="835">
        <f t="shared" si="46"/>
        <v>1292350263</v>
      </c>
      <c r="P88" s="835">
        <f t="shared" si="58"/>
        <v>1089696950</v>
      </c>
    </row>
    <row r="89" spans="1:16" ht="15.75" customHeight="1">
      <c r="A89" s="791">
        <v>10502</v>
      </c>
      <c r="B89" s="801" t="s">
        <v>2837</v>
      </c>
      <c r="C89" s="794"/>
      <c r="D89" s="794"/>
      <c r="E89" s="794"/>
      <c r="F89" s="805"/>
      <c r="G89" s="805"/>
      <c r="H89" s="805">
        <f t="shared" si="42"/>
        <v>0</v>
      </c>
      <c r="I89" s="805"/>
      <c r="J89" s="805">
        <f t="shared" si="50"/>
        <v>0</v>
      </c>
      <c r="K89" s="805"/>
      <c r="L89" s="805"/>
      <c r="M89" s="805">
        <f t="shared" si="41"/>
        <v>0</v>
      </c>
      <c r="N89" s="805"/>
      <c r="O89" s="805">
        <f t="shared" si="46"/>
        <v>0</v>
      </c>
      <c r="P89" s="805"/>
    </row>
    <row r="90" spans="1:16" ht="15.75" customHeight="1">
      <c r="A90" s="791">
        <v>1050201</v>
      </c>
      <c r="B90" s="801" t="s">
        <v>2838</v>
      </c>
      <c r="C90" s="794"/>
      <c r="D90" s="794"/>
      <c r="E90" s="794"/>
      <c r="F90" s="805"/>
      <c r="G90" s="805"/>
      <c r="H90" s="805">
        <f t="shared" si="42"/>
        <v>0</v>
      </c>
      <c r="I90" s="805"/>
      <c r="J90" s="805">
        <f t="shared" si="50"/>
        <v>0</v>
      </c>
      <c r="K90" s="805"/>
      <c r="L90" s="805"/>
      <c r="M90" s="805">
        <f t="shared" si="41"/>
        <v>0</v>
      </c>
      <c r="N90" s="805"/>
      <c r="O90" s="805">
        <f t="shared" si="46"/>
        <v>0</v>
      </c>
      <c r="P90" s="805"/>
    </row>
    <row r="91" spans="1:16" ht="15.75" customHeight="1">
      <c r="A91" s="793" t="s">
        <v>2565</v>
      </c>
      <c r="B91" s="786" t="s">
        <v>2566</v>
      </c>
      <c r="C91" s="794">
        <v>50000</v>
      </c>
      <c r="D91" s="794"/>
      <c r="E91" s="794">
        <f>SUM(C91:D91)</f>
        <v>50000</v>
      </c>
      <c r="F91" s="794">
        <v>50000</v>
      </c>
      <c r="G91" s="794"/>
      <c r="H91" s="794">
        <f t="shared" si="42"/>
        <v>50000</v>
      </c>
      <c r="I91" s="794"/>
      <c r="J91" s="794">
        <f t="shared" si="50"/>
        <v>50000</v>
      </c>
      <c r="K91" s="794"/>
      <c r="L91" s="794"/>
      <c r="M91" s="794">
        <f t="shared" si="41"/>
        <v>0</v>
      </c>
      <c r="N91" s="794"/>
      <c r="O91" s="794">
        <f t="shared" si="46"/>
        <v>0</v>
      </c>
      <c r="P91" s="794"/>
    </row>
    <row r="92" spans="1:16" ht="15.75" customHeight="1">
      <c r="A92" s="795" t="s">
        <v>413</v>
      </c>
      <c r="B92" s="796"/>
      <c r="C92" s="835">
        <v>50000</v>
      </c>
      <c r="D92" s="835">
        <f t="shared" ref="D92:F92" si="59">SUM(D91)</f>
        <v>0</v>
      </c>
      <c r="E92" s="835">
        <f t="shared" si="59"/>
        <v>50000</v>
      </c>
      <c r="F92" s="835">
        <f t="shared" si="59"/>
        <v>50000</v>
      </c>
      <c r="G92" s="835">
        <f t="shared" ref="G92:I92" si="60">SUM(G91)</f>
        <v>0</v>
      </c>
      <c r="H92" s="835">
        <f t="shared" si="42"/>
        <v>50000</v>
      </c>
      <c r="I92" s="835">
        <f t="shared" si="60"/>
        <v>0</v>
      </c>
      <c r="J92" s="835">
        <f t="shared" si="50"/>
        <v>50000</v>
      </c>
      <c r="K92" s="835">
        <f t="shared" ref="K92:P92" si="61">SUM(K91)</f>
        <v>0</v>
      </c>
      <c r="L92" s="835">
        <f t="shared" si="61"/>
        <v>0</v>
      </c>
      <c r="M92" s="835">
        <f t="shared" si="41"/>
        <v>0</v>
      </c>
      <c r="N92" s="835">
        <f t="shared" si="61"/>
        <v>0</v>
      </c>
      <c r="O92" s="835">
        <f t="shared" si="46"/>
        <v>0</v>
      </c>
      <c r="P92" s="835">
        <f t="shared" si="61"/>
        <v>0</v>
      </c>
    </row>
    <row r="93" spans="1:16" ht="15.75" customHeight="1">
      <c r="A93" s="793"/>
      <c r="B93" s="792" t="s">
        <v>2569</v>
      </c>
      <c r="C93" s="794"/>
      <c r="D93" s="794"/>
      <c r="E93" s="794"/>
      <c r="F93" s="805"/>
      <c r="G93" s="805"/>
      <c r="H93" s="805">
        <f t="shared" si="42"/>
        <v>0</v>
      </c>
      <c r="I93" s="805"/>
      <c r="J93" s="805"/>
      <c r="K93" s="805"/>
      <c r="L93" s="805"/>
      <c r="M93" s="805">
        <f t="shared" si="41"/>
        <v>0</v>
      </c>
      <c r="N93" s="805"/>
      <c r="O93" s="805">
        <f t="shared" si="46"/>
        <v>0</v>
      </c>
      <c r="P93" s="805"/>
    </row>
    <row r="94" spans="1:16" ht="15.75" customHeight="1">
      <c r="A94" s="793" t="s">
        <v>2649</v>
      </c>
      <c r="B94" s="786" t="s">
        <v>2570</v>
      </c>
      <c r="C94" s="794">
        <v>50000</v>
      </c>
      <c r="D94" s="794"/>
      <c r="E94" s="794">
        <f t="shared" ref="E94:E95" si="62">SUM(C94:D94)</f>
        <v>50000</v>
      </c>
      <c r="F94" s="794">
        <v>50000</v>
      </c>
      <c r="G94" s="794"/>
      <c r="H94" s="794">
        <f t="shared" si="42"/>
        <v>50000</v>
      </c>
      <c r="I94" s="794"/>
      <c r="J94" s="794">
        <f t="shared" si="50"/>
        <v>50000</v>
      </c>
      <c r="K94" s="794">
        <v>500000</v>
      </c>
      <c r="L94" s="794">
        <v>-300000</v>
      </c>
      <c r="M94" s="794">
        <f t="shared" si="41"/>
        <v>200000</v>
      </c>
      <c r="N94" s="794"/>
      <c r="O94" s="794">
        <f t="shared" si="46"/>
        <v>200000</v>
      </c>
      <c r="P94" s="794">
        <v>200000</v>
      </c>
    </row>
    <row r="95" spans="1:16" ht="15.75" hidden="1" customHeight="1">
      <c r="A95" s="793" t="s">
        <v>2571</v>
      </c>
      <c r="B95" s="786" t="s">
        <v>2572</v>
      </c>
      <c r="C95" s="794"/>
      <c r="D95" s="794"/>
      <c r="E95" s="794">
        <f t="shared" si="62"/>
        <v>0</v>
      </c>
      <c r="F95" s="794"/>
      <c r="G95" s="794"/>
      <c r="H95" s="794">
        <f t="shared" si="42"/>
        <v>0</v>
      </c>
      <c r="I95" s="794"/>
      <c r="J95" s="794">
        <f t="shared" si="50"/>
        <v>0</v>
      </c>
      <c r="K95" s="794"/>
      <c r="L95" s="794"/>
      <c r="M95" s="794">
        <f t="shared" si="41"/>
        <v>0</v>
      </c>
      <c r="N95" s="794"/>
      <c r="O95" s="794">
        <f t="shared" si="46"/>
        <v>0</v>
      </c>
      <c r="P95" s="794">
        <v>0</v>
      </c>
    </row>
    <row r="96" spans="1:16" ht="15.75" customHeight="1">
      <c r="A96" s="793" t="s">
        <v>2571</v>
      </c>
      <c r="B96" s="786" t="s">
        <v>2572</v>
      </c>
      <c r="C96" s="794"/>
      <c r="D96" s="794"/>
      <c r="E96" s="794"/>
      <c r="F96" s="794">
        <v>500000</v>
      </c>
      <c r="G96" s="794"/>
      <c r="H96" s="794">
        <f t="shared" si="42"/>
        <v>500000</v>
      </c>
      <c r="I96" s="794"/>
      <c r="J96" s="794">
        <f t="shared" si="50"/>
        <v>500000</v>
      </c>
      <c r="K96" s="794">
        <v>500000</v>
      </c>
      <c r="L96" s="794"/>
      <c r="M96" s="794">
        <f t="shared" si="41"/>
        <v>500000</v>
      </c>
      <c r="N96" s="794"/>
      <c r="O96" s="794">
        <f t="shared" si="46"/>
        <v>500000</v>
      </c>
      <c r="P96" s="794">
        <v>500000</v>
      </c>
    </row>
    <row r="97" spans="1:16" ht="15.75" customHeight="1">
      <c r="A97" s="793" t="s">
        <v>2573</v>
      </c>
      <c r="B97" s="786" t="s">
        <v>2574</v>
      </c>
      <c r="C97" s="794">
        <v>500000</v>
      </c>
      <c r="D97" s="794"/>
      <c r="E97" s="794">
        <f t="shared" ref="E97" si="63">SUM(C97:D97)</f>
        <v>500000</v>
      </c>
      <c r="F97" s="794">
        <v>500000</v>
      </c>
      <c r="G97" s="794"/>
      <c r="H97" s="794">
        <f t="shared" si="42"/>
        <v>500000</v>
      </c>
      <c r="I97" s="794"/>
      <c r="J97" s="794">
        <f t="shared" si="50"/>
        <v>500000</v>
      </c>
      <c r="K97" s="794">
        <v>800000</v>
      </c>
      <c r="L97" s="794">
        <v>-300000</v>
      </c>
      <c r="M97" s="794">
        <f t="shared" si="41"/>
        <v>500000</v>
      </c>
      <c r="N97" s="794"/>
      <c r="O97" s="794">
        <f t="shared" si="46"/>
        <v>500000</v>
      </c>
      <c r="P97" s="794">
        <v>1000000</v>
      </c>
    </row>
    <row r="98" spans="1:16" ht="15.75" customHeight="1">
      <c r="A98" s="795" t="s">
        <v>413</v>
      </c>
      <c r="B98" s="796"/>
      <c r="C98" s="835">
        <v>1550000</v>
      </c>
      <c r="D98" s="835">
        <f>SUM(D94:D97)</f>
        <v>0</v>
      </c>
      <c r="E98" s="835">
        <f>SUM(E94:E97)</f>
        <v>550000</v>
      </c>
      <c r="F98" s="835">
        <f>SUM(F94:F97)</f>
        <v>1050000</v>
      </c>
      <c r="G98" s="835">
        <f>SUM(G94:G97)</f>
        <v>0</v>
      </c>
      <c r="H98" s="835">
        <f t="shared" si="42"/>
        <v>1050000</v>
      </c>
      <c r="I98" s="835">
        <f>SUM(I94:I97)</f>
        <v>0</v>
      </c>
      <c r="J98" s="835">
        <f t="shared" si="50"/>
        <v>1050000</v>
      </c>
      <c r="K98" s="835">
        <f t="shared" ref="K98:P98" si="64">SUM(K94:K97)</f>
        <v>1800000</v>
      </c>
      <c r="L98" s="835">
        <f t="shared" si="64"/>
        <v>-600000</v>
      </c>
      <c r="M98" s="835">
        <f t="shared" si="41"/>
        <v>1200000</v>
      </c>
      <c r="N98" s="835">
        <f t="shared" si="64"/>
        <v>0</v>
      </c>
      <c r="O98" s="835">
        <f t="shared" si="46"/>
        <v>1200000</v>
      </c>
      <c r="P98" s="835">
        <f t="shared" si="64"/>
        <v>1700000</v>
      </c>
    </row>
    <row r="99" spans="1:16" ht="15.75" customHeight="1">
      <c r="A99" s="793"/>
      <c r="B99" s="792" t="s">
        <v>2584</v>
      </c>
      <c r="C99" s="794"/>
      <c r="D99" s="794"/>
      <c r="E99" s="794"/>
      <c r="F99" s="805"/>
      <c r="G99" s="805"/>
      <c r="H99" s="805">
        <f t="shared" si="42"/>
        <v>0</v>
      </c>
      <c r="I99" s="805"/>
      <c r="J99" s="805"/>
      <c r="K99" s="805"/>
      <c r="L99" s="805"/>
      <c r="M99" s="805">
        <f t="shared" si="41"/>
        <v>0</v>
      </c>
      <c r="N99" s="805"/>
      <c r="O99" s="805">
        <f t="shared" si="46"/>
        <v>0</v>
      </c>
      <c r="P99" s="805"/>
    </row>
    <row r="100" spans="1:16" ht="15.75" customHeight="1">
      <c r="A100" s="793" t="s">
        <v>2585</v>
      </c>
      <c r="B100" s="786" t="s">
        <v>2586</v>
      </c>
      <c r="C100" s="794">
        <v>50000</v>
      </c>
      <c r="D100" s="794"/>
      <c r="E100" s="794">
        <f>SUM(C100:D100)</f>
        <v>50000</v>
      </c>
      <c r="F100" s="794">
        <v>50000</v>
      </c>
      <c r="G100" s="794"/>
      <c r="H100" s="794">
        <f t="shared" si="42"/>
        <v>50000</v>
      </c>
      <c r="I100" s="794"/>
      <c r="J100" s="794">
        <f t="shared" si="50"/>
        <v>50000</v>
      </c>
      <c r="K100" s="794">
        <v>100000</v>
      </c>
      <c r="L100" s="794"/>
      <c r="M100" s="794">
        <f t="shared" si="41"/>
        <v>100000</v>
      </c>
      <c r="N100" s="794"/>
      <c r="O100" s="794">
        <f t="shared" si="46"/>
        <v>100000</v>
      </c>
      <c r="P100" s="794">
        <v>100000</v>
      </c>
    </row>
    <row r="101" spans="1:16" ht="15.75" customHeight="1">
      <c r="A101" s="867" t="s">
        <v>2825</v>
      </c>
      <c r="B101" s="868"/>
      <c r="C101" s="869"/>
      <c r="D101" s="869"/>
      <c r="E101" s="869"/>
      <c r="F101" s="870">
        <f>SUM(F100)</f>
        <v>50000</v>
      </c>
      <c r="G101" s="870">
        <f>SUM(G100)</f>
        <v>0</v>
      </c>
      <c r="H101" s="870">
        <f t="shared" si="42"/>
        <v>50000</v>
      </c>
      <c r="I101" s="870">
        <f>SUM(I100)</f>
        <v>0</v>
      </c>
      <c r="J101" s="870">
        <f t="shared" si="50"/>
        <v>50000</v>
      </c>
      <c r="K101" s="870">
        <f t="shared" ref="K101:P101" si="65">SUM(K100)</f>
        <v>100000</v>
      </c>
      <c r="L101" s="870">
        <f t="shared" si="65"/>
        <v>0</v>
      </c>
      <c r="M101" s="870">
        <f t="shared" si="41"/>
        <v>100000</v>
      </c>
      <c r="N101" s="870">
        <f t="shared" si="65"/>
        <v>0</v>
      </c>
      <c r="O101" s="870">
        <f t="shared" si="46"/>
        <v>100000</v>
      </c>
      <c r="P101" s="870">
        <f t="shared" si="65"/>
        <v>100000</v>
      </c>
    </row>
    <row r="102" spans="1:16" ht="15.75" customHeight="1">
      <c r="A102" s="793"/>
      <c r="B102" s="792" t="s">
        <v>2594</v>
      </c>
      <c r="C102" s="794"/>
      <c r="D102" s="794"/>
      <c r="E102" s="794">
        <f t="shared" ref="E102:E106" si="66">SUM(C102:D102)</f>
        <v>0</v>
      </c>
      <c r="F102" s="805"/>
      <c r="G102" s="805"/>
      <c r="H102" s="805">
        <f t="shared" si="42"/>
        <v>0</v>
      </c>
      <c r="I102" s="805"/>
      <c r="J102" s="805"/>
      <c r="K102" s="805"/>
      <c r="L102" s="805"/>
      <c r="M102" s="805">
        <f t="shared" si="41"/>
        <v>0</v>
      </c>
      <c r="N102" s="805"/>
      <c r="O102" s="805">
        <f t="shared" si="46"/>
        <v>0</v>
      </c>
      <c r="P102" s="805"/>
    </row>
    <row r="103" spans="1:16" ht="15.75" customHeight="1">
      <c r="A103" s="793" t="s">
        <v>2595</v>
      </c>
      <c r="B103" s="786" t="s">
        <v>2596</v>
      </c>
      <c r="C103" s="794"/>
      <c r="D103" s="794"/>
      <c r="E103" s="794">
        <f t="shared" si="66"/>
        <v>0</v>
      </c>
      <c r="F103" s="794">
        <v>100000</v>
      </c>
      <c r="G103" s="794"/>
      <c r="H103" s="794">
        <f t="shared" si="42"/>
        <v>100000</v>
      </c>
      <c r="I103" s="794"/>
      <c r="J103" s="794">
        <f t="shared" si="50"/>
        <v>100000</v>
      </c>
      <c r="K103" s="794">
        <v>100000</v>
      </c>
      <c r="L103" s="794"/>
      <c r="M103" s="794">
        <f t="shared" si="41"/>
        <v>100000</v>
      </c>
      <c r="N103" s="794"/>
      <c r="O103" s="794">
        <f t="shared" si="46"/>
        <v>100000</v>
      </c>
      <c r="P103" s="794">
        <v>100000</v>
      </c>
    </row>
    <row r="104" spans="1:16" ht="15.75" customHeight="1">
      <c r="A104" s="793" t="s">
        <v>2597</v>
      </c>
      <c r="B104" s="786" t="s">
        <v>2598</v>
      </c>
      <c r="C104" s="794"/>
      <c r="D104" s="794"/>
      <c r="E104" s="794">
        <f t="shared" si="66"/>
        <v>0</v>
      </c>
      <c r="F104" s="794">
        <v>400000</v>
      </c>
      <c r="G104" s="794"/>
      <c r="H104" s="794">
        <f t="shared" si="42"/>
        <v>400000</v>
      </c>
      <c r="I104" s="794"/>
      <c r="J104" s="794">
        <f t="shared" si="50"/>
        <v>400000</v>
      </c>
      <c r="K104" s="794">
        <v>400000</v>
      </c>
      <c r="L104" s="794"/>
      <c r="M104" s="794">
        <f t="shared" si="41"/>
        <v>400000</v>
      </c>
      <c r="N104" s="794"/>
      <c r="O104" s="794">
        <f t="shared" si="46"/>
        <v>400000</v>
      </c>
      <c r="P104" s="794">
        <v>400000</v>
      </c>
    </row>
    <row r="105" spans="1:16" ht="15.75" customHeight="1">
      <c r="A105" s="793">
        <v>2210711</v>
      </c>
      <c r="B105" s="786" t="s">
        <v>2839</v>
      </c>
      <c r="C105" s="794"/>
      <c r="D105" s="794"/>
      <c r="E105" s="794">
        <f t="shared" si="66"/>
        <v>0</v>
      </c>
      <c r="F105" s="794">
        <v>400000</v>
      </c>
      <c r="G105" s="794"/>
      <c r="H105" s="794">
        <f t="shared" si="42"/>
        <v>400000</v>
      </c>
      <c r="I105" s="794"/>
      <c r="J105" s="794">
        <f t="shared" si="50"/>
        <v>400000</v>
      </c>
      <c r="K105" s="794">
        <v>400000</v>
      </c>
      <c r="L105" s="794"/>
      <c r="M105" s="794">
        <f t="shared" si="41"/>
        <v>400000</v>
      </c>
      <c r="N105" s="794"/>
      <c r="O105" s="794">
        <f t="shared" si="46"/>
        <v>400000</v>
      </c>
      <c r="P105" s="794">
        <v>400000</v>
      </c>
    </row>
    <row r="106" spans="1:16" ht="15.75" customHeight="1">
      <c r="A106" s="795" t="s">
        <v>413</v>
      </c>
      <c r="B106" s="796"/>
      <c r="C106" s="835">
        <v>0</v>
      </c>
      <c r="D106" s="835"/>
      <c r="E106" s="869">
        <f t="shared" si="66"/>
        <v>0</v>
      </c>
      <c r="F106" s="870">
        <f>SUM(F103:F105)</f>
        <v>900000</v>
      </c>
      <c r="G106" s="870">
        <f>SUM(G103:G105)</f>
        <v>0</v>
      </c>
      <c r="H106" s="870">
        <f t="shared" si="42"/>
        <v>900000</v>
      </c>
      <c r="I106" s="870">
        <f>SUM(I103:I105)</f>
        <v>0</v>
      </c>
      <c r="J106" s="870">
        <f t="shared" si="50"/>
        <v>900000</v>
      </c>
      <c r="K106" s="870">
        <f t="shared" ref="K106:P106" si="67">SUM(K103:K105)</f>
        <v>900000</v>
      </c>
      <c r="L106" s="870">
        <f t="shared" si="67"/>
        <v>0</v>
      </c>
      <c r="M106" s="870">
        <f t="shared" si="41"/>
        <v>900000</v>
      </c>
      <c r="N106" s="870">
        <f t="shared" si="67"/>
        <v>0</v>
      </c>
      <c r="O106" s="870">
        <f t="shared" si="46"/>
        <v>900000</v>
      </c>
      <c r="P106" s="870">
        <f t="shared" si="67"/>
        <v>900000</v>
      </c>
    </row>
    <row r="107" spans="1:16" ht="15.75" customHeight="1">
      <c r="A107" s="793"/>
      <c r="B107" s="792" t="s">
        <v>2602</v>
      </c>
      <c r="C107" s="794"/>
      <c r="D107" s="794"/>
      <c r="E107" s="794"/>
      <c r="F107" s="805"/>
      <c r="G107" s="805"/>
      <c r="H107" s="805">
        <f t="shared" si="42"/>
        <v>0</v>
      </c>
      <c r="I107" s="805"/>
      <c r="J107" s="805"/>
      <c r="K107" s="805"/>
      <c r="L107" s="805"/>
      <c r="M107" s="805">
        <f t="shared" si="41"/>
        <v>0</v>
      </c>
      <c r="N107" s="805"/>
      <c r="O107" s="805">
        <f t="shared" si="46"/>
        <v>0</v>
      </c>
      <c r="P107" s="805"/>
    </row>
    <row r="108" spans="1:16" ht="15.75" hidden="1" customHeight="1">
      <c r="A108" s="793" t="s">
        <v>2655</v>
      </c>
      <c r="B108" s="786" t="s">
        <v>2656</v>
      </c>
      <c r="C108" s="794">
        <v>1000000</v>
      </c>
      <c r="D108" s="794">
        <v>-500000</v>
      </c>
      <c r="E108" s="794">
        <f t="shared" ref="E108:E109" si="68">SUM(C108:D108)</f>
        <v>500000</v>
      </c>
      <c r="F108" s="794">
        <v>0</v>
      </c>
      <c r="G108" s="794">
        <v>0</v>
      </c>
      <c r="H108" s="794">
        <f t="shared" si="42"/>
        <v>0</v>
      </c>
      <c r="I108" s="794">
        <v>0</v>
      </c>
      <c r="J108" s="794">
        <f t="shared" si="50"/>
        <v>0</v>
      </c>
      <c r="K108" s="794"/>
      <c r="L108" s="794"/>
      <c r="M108" s="794">
        <f t="shared" si="41"/>
        <v>0</v>
      </c>
      <c r="N108" s="794"/>
      <c r="O108" s="794">
        <f t="shared" si="46"/>
        <v>0</v>
      </c>
      <c r="P108" s="794"/>
    </row>
    <row r="109" spans="1:16" ht="15.75" customHeight="1">
      <c r="A109" s="793" t="s">
        <v>2603</v>
      </c>
      <c r="B109" s="786" t="s">
        <v>2604</v>
      </c>
      <c r="C109" s="794">
        <v>2200000</v>
      </c>
      <c r="D109" s="794">
        <v>-1000000</v>
      </c>
      <c r="E109" s="794">
        <f t="shared" si="68"/>
        <v>1200000</v>
      </c>
      <c r="F109" s="794">
        <v>1000000</v>
      </c>
      <c r="G109" s="794"/>
      <c r="H109" s="794">
        <f t="shared" si="42"/>
        <v>1000000</v>
      </c>
      <c r="I109" s="794"/>
      <c r="J109" s="794">
        <f t="shared" si="50"/>
        <v>1000000</v>
      </c>
      <c r="K109" s="794">
        <v>1000000</v>
      </c>
      <c r="L109" s="794">
        <v>-500000</v>
      </c>
      <c r="M109" s="794">
        <f t="shared" si="41"/>
        <v>500000</v>
      </c>
      <c r="N109" s="794">
        <v>10000000</v>
      </c>
      <c r="O109" s="794">
        <f t="shared" si="46"/>
        <v>10500000</v>
      </c>
      <c r="P109" s="794">
        <v>10500000</v>
      </c>
    </row>
    <row r="110" spans="1:16" ht="15.75" customHeight="1">
      <c r="A110" s="795" t="s">
        <v>413</v>
      </c>
      <c r="B110" s="796"/>
      <c r="C110" s="835">
        <v>3200000</v>
      </c>
      <c r="D110" s="835">
        <f t="shared" ref="D110:F110" si="69">SUM(D108:D109)</f>
        <v>-1500000</v>
      </c>
      <c r="E110" s="835">
        <f t="shared" si="69"/>
        <v>1700000</v>
      </c>
      <c r="F110" s="835">
        <f t="shared" si="69"/>
        <v>1000000</v>
      </c>
      <c r="G110" s="835">
        <f t="shared" ref="G110:I110" si="70">SUM(G108:G109)</f>
        <v>0</v>
      </c>
      <c r="H110" s="835">
        <f t="shared" si="42"/>
        <v>1000000</v>
      </c>
      <c r="I110" s="835">
        <f t="shared" si="70"/>
        <v>0</v>
      </c>
      <c r="J110" s="835">
        <f t="shared" si="50"/>
        <v>1000000</v>
      </c>
      <c r="K110" s="835">
        <f t="shared" ref="K110:P110" si="71">SUM(K109)</f>
        <v>1000000</v>
      </c>
      <c r="L110" s="835">
        <f t="shared" si="71"/>
        <v>-500000</v>
      </c>
      <c r="M110" s="835">
        <f t="shared" si="41"/>
        <v>500000</v>
      </c>
      <c r="N110" s="835">
        <f t="shared" si="71"/>
        <v>10000000</v>
      </c>
      <c r="O110" s="835">
        <f t="shared" si="46"/>
        <v>10500000</v>
      </c>
      <c r="P110" s="835">
        <f t="shared" si="71"/>
        <v>10500000</v>
      </c>
    </row>
    <row r="111" spans="1:16" ht="15.75" customHeight="1">
      <c r="A111" s="793"/>
      <c r="B111" s="792" t="s">
        <v>2605</v>
      </c>
      <c r="C111" s="794"/>
      <c r="D111" s="794"/>
      <c r="E111" s="794"/>
      <c r="F111" s="805"/>
      <c r="G111" s="805"/>
      <c r="H111" s="805">
        <f t="shared" si="42"/>
        <v>0</v>
      </c>
      <c r="I111" s="805"/>
      <c r="J111" s="805"/>
      <c r="K111" s="805"/>
      <c r="L111" s="805"/>
      <c r="M111" s="805">
        <f t="shared" si="41"/>
        <v>0</v>
      </c>
      <c r="N111" s="805"/>
      <c r="O111" s="805">
        <f t="shared" si="46"/>
        <v>0</v>
      </c>
      <c r="P111" s="805"/>
    </row>
    <row r="112" spans="1:16" ht="15.75" customHeight="1">
      <c r="A112" s="793" t="s">
        <v>2606</v>
      </c>
      <c r="B112" s="786" t="s">
        <v>2607</v>
      </c>
      <c r="C112" s="794">
        <v>1000000</v>
      </c>
      <c r="D112" s="794"/>
      <c r="E112" s="794">
        <f t="shared" ref="E112:E114" si="72">SUM(C112:D112)</f>
        <v>1000000</v>
      </c>
      <c r="F112" s="794">
        <v>700000</v>
      </c>
      <c r="G112" s="794"/>
      <c r="H112" s="794">
        <f t="shared" si="42"/>
        <v>700000</v>
      </c>
      <c r="I112" s="794"/>
      <c r="J112" s="794">
        <f t="shared" si="50"/>
        <v>700000</v>
      </c>
      <c r="K112" s="794">
        <v>700000</v>
      </c>
      <c r="L112" s="794"/>
      <c r="M112" s="794">
        <f t="shared" si="41"/>
        <v>700000</v>
      </c>
      <c r="N112" s="794"/>
      <c r="O112" s="794">
        <f t="shared" si="46"/>
        <v>700000</v>
      </c>
      <c r="P112" s="794">
        <v>1000000</v>
      </c>
    </row>
    <row r="113" spans="1:16" ht="15.75" customHeight="1">
      <c r="A113" s="793" t="s">
        <v>2608</v>
      </c>
      <c r="B113" s="786" t="s">
        <v>2609</v>
      </c>
      <c r="C113" s="794">
        <v>800000</v>
      </c>
      <c r="D113" s="794"/>
      <c r="E113" s="794">
        <f t="shared" si="72"/>
        <v>800000</v>
      </c>
      <c r="F113" s="794">
        <v>500000</v>
      </c>
      <c r="G113" s="794"/>
      <c r="H113" s="794">
        <f t="shared" si="42"/>
        <v>500000</v>
      </c>
      <c r="I113" s="794"/>
      <c r="J113" s="794">
        <f t="shared" si="50"/>
        <v>500000</v>
      </c>
      <c r="K113" s="794">
        <v>500000</v>
      </c>
      <c r="L113" s="794"/>
      <c r="M113" s="794">
        <f t="shared" si="41"/>
        <v>500000</v>
      </c>
      <c r="N113" s="794"/>
      <c r="O113" s="794">
        <f t="shared" si="46"/>
        <v>500000</v>
      </c>
      <c r="P113" s="794">
        <v>500000</v>
      </c>
    </row>
    <row r="114" spans="1:16" ht="15.75" customHeight="1">
      <c r="A114" s="793" t="s">
        <v>2610</v>
      </c>
      <c r="B114" s="786" t="s">
        <v>2611</v>
      </c>
      <c r="C114" s="794">
        <v>900000</v>
      </c>
      <c r="D114" s="794"/>
      <c r="E114" s="794">
        <f t="shared" si="72"/>
        <v>900000</v>
      </c>
      <c r="F114" s="794">
        <v>300000</v>
      </c>
      <c r="G114" s="794"/>
      <c r="H114" s="794">
        <f t="shared" si="42"/>
        <v>300000</v>
      </c>
      <c r="I114" s="794"/>
      <c r="J114" s="794">
        <f t="shared" si="50"/>
        <v>300000</v>
      </c>
      <c r="K114" s="794">
        <v>300000</v>
      </c>
      <c r="L114" s="794"/>
      <c r="M114" s="794">
        <f t="shared" si="41"/>
        <v>300000</v>
      </c>
      <c r="N114" s="794"/>
      <c r="O114" s="794">
        <f t="shared" si="46"/>
        <v>300000</v>
      </c>
      <c r="P114" s="794">
        <v>300000</v>
      </c>
    </row>
    <row r="115" spans="1:16" ht="15.75" customHeight="1">
      <c r="A115" s="795" t="s">
        <v>413</v>
      </c>
      <c r="B115" s="796"/>
      <c r="C115" s="835">
        <v>2700000</v>
      </c>
      <c r="D115" s="835">
        <f t="shared" ref="D115:F115" si="73">SUM(D112:D114)</f>
        <v>0</v>
      </c>
      <c r="E115" s="835">
        <f t="shared" si="73"/>
        <v>2700000</v>
      </c>
      <c r="F115" s="835">
        <f t="shared" si="73"/>
        <v>1500000</v>
      </c>
      <c r="G115" s="835">
        <f t="shared" ref="G115:I115" si="74">SUM(G112:G114)</f>
        <v>0</v>
      </c>
      <c r="H115" s="835">
        <f t="shared" si="42"/>
        <v>1500000</v>
      </c>
      <c r="I115" s="835">
        <f t="shared" si="74"/>
        <v>0</v>
      </c>
      <c r="J115" s="835">
        <f t="shared" si="50"/>
        <v>1500000</v>
      </c>
      <c r="K115" s="835">
        <f t="shared" ref="K115:P115" si="75">SUM(K112:K114)</f>
        <v>1500000</v>
      </c>
      <c r="L115" s="835">
        <f t="shared" si="75"/>
        <v>0</v>
      </c>
      <c r="M115" s="835">
        <f t="shared" si="41"/>
        <v>1500000</v>
      </c>
      <c r="N115" s="835">
        <f t="shared" si="75"/>
        <v>0</v>
      </c>
      <c r="O115" s="835">
        <f t="shared" si="46"/>
        <v>1500000</v>
      </c>
      <c r="P115" s="835">
        <f t="shared" si="75"/>
        <v>1800000</v>
      </c>
    </row>
    <row r="116" spans="1:16" ht="15.75" customHeight="1">
      <c r="A116" s="793"/>
      <c r="B116" s="792" t="s">
        <v>2612</v>
      </c>
      <c r="C116" s="794"/>
      <c r="D116" s="794"/>
      <c r="E116" s="794"/>
      <c r="F116" s="805"/>
      <c r="G116" s="805"/>
      <c r="H116" s="805">
        <f t="shared" si="42"/>
        <v>0</v>
      </c>
      <c r="I116" s="805"/>
      <c r="J116" s="805"/>
      <c r="K116" s="805"/>
      <c r="L116" s="805"/>
      <c r="M116" s="805">
        <f t="shared" si="41"/>
        <v>0</v>
      </c>
      <c r="N116" s="805"/>
      <c r="O116" s="805">
        <f t="shared" si="46"/>
        <v>0</v>
      </c>
      <c r="P116" s="805"/>
    </row>
    <row r="117" spans="1:16" ht="15.75" customHeight="1">
      <c r="A117" s="793"/>
      <c r="B117" s="786" t="s">
        <v>2840</v>
      </c>
      <c r="C117" s="794"/>
      <c r="D117" s="794"/>
      <c r="E117" s="794">
        <v>50</v>
      </c>
      <c r="F117" s="794">
        <v>300000</v>
      </c>
      <c r="G117" s="794"/>
      <c r="H117" s="794">
        <f t="shared" si="42"/>
        <v>300000</v>
      </c>
      <c r="I117" s="794"/>
      <c r="J117" s="794">
        <f t="shared" si="50"/>
        <v>300000</v>
      </c>
      <c r="K117" s="794">
        <v>300000</v>
      </c>
      <c r="L117" s="794"/>
      <c r="M117" s="794">
        <f t="shared" si="41"/>
        <v>300000</v>
      </c>
      <c r="N117" s="794"/>
      <c r="O117" s="794">
        <f t="shared" si="46"/>
        <v>300000</v>
      </c>
      <c r="P117" s="794">
        <v>300000</v>
      </c>
    </row>
    <row r="118" spans="1:16" ht="15.75" customHeight="1">
      <c r="A118" s="871" t="s">
        <v>413</v>
      </c>
      <c r="B118" s="868"/>
      <c r="C118" s="869"/>
      <c r="D118" s="869"/>
      <c r="E118" s="869">
        <f t="shared" ref="E118:F118" si="76">SUM(E117)</f>
        <v>50</v>
      </c>
      <c r="F118" s="870">
        <f t="shared" si="76"/>
        <v>300000</v>
      </c>
      <c r="G118" s="870">
        <f t="shared" ref="G118:I118" si="77">SUM(G117)</f>
        <v>0</v>
      </c>
      <c r="H118" s="870">
        <f t="shared" si="42"/>
        <v>300000</v>
      </c>
      <c r="I118" s="870">
        <f t="shared" si="77"/>
        <v>0</v>
      </c>
      <c r="J118" s="870">
        <f t="shared" si="50"/>
        <v>300000</v>
      </c>
      <c r="K118" s="870">
        <f t="shared" ref="K118:P118" si="78">SUM(K117)</f>
        <v>300000</v>
      </c>
      <c r="L118" s="870">
        <f t="shared" si="78"/>
        <v>0</v>
      </c>
      <c r="M118" s="870">
        <f t="shared" si="41"/>
        <v>300000</v>
      </c>
      <c r="N118" s="870">
        <f t="shared" si="78"/>
        <v>0</v>
      </c>
      <c r="O118" s="870">
        <f t="shared" si="46"/>
        <v>300000</v>
      </c>
      <c r="P118" s="870">
        <f t="shared" si="78"/>
        <v>300000</v>
      </c>
    </row>
    <row r="119" spans="1:16" ht="15.75" customHeight="1">
      <c r="A119" s="793"/>
      <c r="B119" s="792" t="s">
        <v>2617</v>
      </c>
      <c r="C119" s="794"/>
      <c r="D119" s="794"/>
      <c r="E119" s="794"/>
      <c r="F119" s="805"/>
      <c r="G119" s="805"/>
      <c r="H119" s="805">
        <f t="shared" si="42"/>
        <v>0</v>
      </c>
      <c r="I119" s="805"/>
      <c r="J119" s="805"/>
      <c r="K119" s="805"/>
      <c r="L119" s="805"/>
      <c r="M119" s="805">
        <f t="shared" si="41"/>
        <v>0</v>
      </c>
      <c r="N119" s="805"/>
      <c r="O119" s="805">
        <f t="shared" si="46"/>
        <v>0</v>
      </c>
      <c r="P119" s="805"/>
    </row>
    <row r="120" spans="1:16" ht="15.75" customHeight="1">
      <c r="A120" s="793" t="s">
        <v>2618</v>
      </c>
      <c r="B120" s="786" t="s">
        <v>2619</v>
      </c>
      <c r="C120" s="794">
        <v>200000</v>
      </c>
      <c r="D120" s="794"/>
      <c r="E120" s="794">
        <f>SUM(C120:D120)</f>
        <v>200000</v>
      </c>
      <c r="F120" s="794">
        <v>250000</v>
      </c>
      <c r="G120" s="794"/>
      <c r="H120" s="794">
        <f t="shared" si="42"/>
        <v>250000</v>
      </c>
      <c r="I120" s="794"/>
      <c r="J120" s="794">
        <f t="shared" si="50"/>
        <v>250000</v>
      </c>
      <c r="K120" s="794">
        <v>250000</v>
      </c>
      <c r="L120" s="794"/>
      <c r="M120" s="794">
        <f t="shared" si="41"/>
        <v>250000</v>
      </c>
      <c r="N120" s="794"/>
      <c r="O120" s="794">
        <f t="shared" si="46"/>
        <v>250000</v>
      </c>
      <c r="P120" s="794">
        <v>400000</v>
      </c>
    </row>
    <row r="121" spans="1:16" ht="15.75" customHeight="1">
      <c r="A121" s="795" t="s">
        <v>413</v>
      </c>
      <c r="B121" s="796"/>
      <c r="C121" s="835">
        <v>3700000</v>
      </c>
      <c r="D121" s="835">
        <f t="shared" ref="D121:F121" si="79">SUM(D120)</f>
        <v>0</v>
      </c>
      <c r="E121" s="835">
        <f t="shared" si="79"/>
        <v>200000</v>
      </c>
      <c r="F121" s="835">
        <f t="shared" si="79"/>
        <v>250000</v>
      </c>
      <c r="G121" s="835">
        <f t="shared" ref="G121:I121" si="80">SUM(G120)</f>
        <v>0</v>
      </c>
      <c r="H121" s="835">
        <f t="shared" si="42"/>
        <v>250000</v>
      </c>
      <c r="I121" s="835">
        <f t="shared" si="80"/>
        <v>0</v>
      </c>
      <c r="J121" s="835">
        <f t="shared" si="50"/>
        <v>250000</v>
      </c>
      <c r="K121" s="835">
        <f t="shared" ref="K121:P121" si="81">SUM(K120)</f>
        <v>250000</v>
      </c>
      <c r="L121" s="835">
        <f t="shared" si="81"/>
        <v>0</v>
      </c>
      <c r="M121" s="835">
        <f t="shared" si="41"/>
        <v>250000</v>
      </c>
      <c r="N121" s="835">
        <f t="shared" si="81"/>
        <v>0</v>
      </c>
      <c r="O121" s="835">
        <f t="shared" si="46"/>
        <v>250000</v>
      </c>
      <c r="P121" s="835">
        <f t="shared" si="81"/>
        <v>400000</v>
      </c>
    </row>
    <row r="122" spans="1:16" ht="15.75" customHeight="1">
      <c r="A122" s="864"/>
      <c r="B122" s="865" t="s">
        <v>2841</v>
      </c>
      <c r="C122" s="866">
        <v>11300000</v>
      </c>
      <c r="D122" s="866" t="e">
        <f>SUM(D121,D115,D110,D106,#REF!,D98,D92)</f>
        <v>#REF!</v>
      </c>
      <c r="E122" s="866">
        <f>SUM(E121,E115,E110,E106,E98,E92)</f>
        <v>5200000</v>
      </c>
      <c r="F122" s="866">
        <f>F121+F118+F115+F110+F106+F101+F98+F92</f>
        <v>5100000</v>
      </c>
      <c r="G122" s="866">
        <f>G121+G118+G115+G110+G106+G101+G98+G92</f>
        <v>0</v>
      </c>
      <c r="H122" s="866">
        <f t="shared" si="42"/>
        <v>5100000</v>
      </c>
      <c r="I122" s="866">
        <f>I121+I118+I115+I110+I106+I101+I98+I92</f>
        <v>0</v>
      </c>
      <c r="J122" s="866">
        <f t="shared" si="50"/>
        <v>5100000</v>
      </c>
      <c r="K122" s="866">
        <f t="shared" ref="K122:P122" si="82">SUM(K121,K118,K115,K110,K106,K101,K98,K92)</f>
        <v>5850000</v>
      </c>
      <c r="L122" s="866">
        <f t="shared" si="82"/>
        <v>-1100000</v>
      </c>
      <c r="M122" s="866">
        <f t="shared" si="41"/>
        <v>4750000</v>
      </c>
      <c r="N122" s="866">
        <f t="shared" si="82"/>
        <v>10000000</v>
      </c>
      <c r="O122" s="866">
        <f t="shared" si="46"/>
        <v>14750000</v>
      </c>
      <c r="P122" s="866">
        <f t="shared" si="82"/>
        <v>15700000</v>
      </c>
    </row>
    <row r="123" spans="1:16" ht="15.75" customHeight="1">
      <c r="A123" s="791">
        <v>1050202</v>
      </c>
      <c r="B123" s="801" t="s">
        <v>2842</v>
      </c>
      <c r="C123" s="794"/>
      <c r="D123" s="794"/>
      <c r="E123" s="794">
        <f t="shared" ref="E123:E125" si="83">SUM(C123:D123)</f>
        <v>0</v>
      </c>
      <c r="F123" s="805"/>
      <c r="G123" s="805"/>
      <c r="H123" s="805">
        <f t="shared" si="42"/>
        <v>0</v>
      </c>
      <c r="I123" s="805"/>
      <c r="J123" s="805"/>
      <c r="K123" s="805"/>
      <c r="L123" s="805"/>
      <c r="M123" s="805">
        <f t="shared" si="41"/>
        <v>0</v>
      </c>
      <c r="N123" s="805"/>
      <c r="O123" s="805">
        <f t="shared" si="46"/>
        <v>0</v>
      </c>
      <c r="P123" s="805"/>
    </row>
    <row r="124" spans="1:16" ht="15.75" customHeight="1">
      <c r="A124" s="793" t="s">
        <v>2565</v>
      </c>
      <c r="B124" s="786" t="s">
        <v>2566</v>
      </c>
      <c r="C124" s="794">
        <v>0</v>
      </c>
      <c r="D124" s="794"/>
      <c r="E124" s="794">
        <f t="shared" si="83"/>
        <v>0</v>
      </c>
      <c r="F124" s="794">
        <v>0</v>
      </c>
      <c r="G124" s="794">
        <v>0</v>
      </c>
      <c r="H124" s="794">
        <f t="shared" si="42"/>
        <v>0</v>
      </c>
      <c r="I124" s="794">
        <v>0</v>
      </c>
      <c r="J124" s="805">
        <f t="shared" si="50"/>
        <v>0</v>
      </c>
      <c r="K124" s="805">
        <f t="shared" si="50"/>
        <v>0</v>
      </c>
      <c r="L124" s="805"/>
      <c r="M124" s="805">
        <f t="shared" si="41"/>
        <v>0</v>
      </c>
      <c r="N124" s="805"/>
      <c r="O124" s="805">
        <f t="shared" si="46"/>
        <v>0</v>
      </c>
      <c r="P124" s="805"/>
    </row>
    <row r="125" spans="1:16" ht="15.75" customHeight="1">
      <c r="A125" s="795" t="s">
        <v>413</v>
      </c>
      <c r="B125" s="796"/>
      <c r="C125" s="835">
        <v>0</v>
      </c>
      <c r="D125" s="835"/>
      <c r="E125" s="869">
        <f t="shared" si="83"/>
        <v>0</v>
      </c>
      <c r="F125" s="870">
        <f>SUM(F124)</f>
        <v>0</v>
      </c>
      <c r="G125" s="870">
        <f>SUM(G124)</f>
        <v>0</v>
      </c>
      <c r="H125" s="870">
        <f t="shared" si="42"/>
        <v>0</v>
      </c>
      <c r="I125" s="870">
        <f>SUM(I124)</f>
        <v>0</v>
      </c>
      <c r="J125" s="870">
        <f t="shared" si="50"/>
        <v>0</v>
      </c>
      <c r="K125" s="870">
        <f>SUM(K124)</f>
        <v>0</v>
      </c>
      <c r="L125" s="870"/>
      <c r="M125" s="870">
        <f t="shared" si="41"/>
        <v>0</v>
      </c>
      <c r="N125" s="870"/>
      <c r="O125" s="870">
        <f t="shared" si="46"/>
        <v>0</v>
      </c>
      <c r="P125" s="870">
        <f>SUM(P124)</f>
        <v>0</v>
      </c>
    </row>
    <row r="126" spans="1:16" ht="15.75" customHeight="1">
      <c r="A126" s="793"/>
      <c r="B126" s="792" t="s">
        <v>2569</v>
      </c>
      <c r="C126" s="794"/>
      <c r="D126" s="794"/>
      <c r="E126" s="794"/>
      <c r="F126" s="805"/>
      <c r="G126" s="805"/>
      <c r="H126" s="805">
        <f t="shared" si="42"/>
        <v>0</v>
      </c>
      <c r="I126" s="805"/>
      <c r="J126" s="805"/>
      <c r="K126" s="805"/>
      <c r="L126" s="805"/>
      <c r="M126" s="805">
        <f t="shared" si="41"/>
        <v>0</v>
      </c>
      <c r="N126" s="805"/>
      <c r="O126" s="805">
        <f t="shared" si="46"/>
        <v>0</v>
      </c>
      <c r="P126" s="805"/>
    </row>
    <row r="127" spans="1:16" ht="15.75" customHeight="1">
      <c r="A127" s="793" t="s">
        <v>2649</v>
      </c>
      <c r="B127" s="786" t="s">
        <v>2570</v>
      </c>
      <c r="C127" s="794">
        <v>100000</v>
      </c>
      <c r="D127" s="794"/>
      <c r="E127" s="794">
        <f t="shared" ref="E127:E128" si="84">SUM(C127:D127)</f>
        <v>100000</v>
      </c>
      <c r="F127" s="794">
        <v>100000</v>
      </c>
      <c r="G127" s="794"/>
      <c r="H127" s="794">
        <f t="shared" si="42"/>
        <v>100000</v>
      </c>
      <c r="I127" s="794"/>
      <c r="J127" s="794">
        <f t="shared" si="50"/>
        <v>100000</v>
      </c>
      <c r="K127" s="794">
        <v>100000</v>
      </c>
      <c r="L127" s="794"/>
      <c r="M127" s="794">
        <f t="shared" si="41"/>
        <v>100000</v>
      </c>
      <c r="N127" s="794"/>
      <c r="O127" s="794">
        <f t="shared" si="46"/>
        <v>100000</v>
      </c>
      <c r="P127" s="794">
        <v>100000</v>
      </c>
    </row>
    <row r="128" spans="1:16" ht="15.75" customHeight="1">
      <c r="A128" s="793" t="s">
        <v>2573</v>
      </c>
      <c r="B128" s="786" t="s">
        <v>2574</v>
      </c>
      <c r="C128" s="794">
        <v>1000000</v>
      </c>
      <c r="D128" s="794"/>
      <c r="E128" s="794">
        <f t="shared" si="84"/>
        <v>1000000</v>
      </c>
      <c r="F128" s="794">
        <v>1000000</v>
      </c>
      <c r="G128" s="794"/>
      <c r="H128" s="794">
        <f t="shared" si="42"/>
        <v>1000000</v>
      </c>
      <c r="I128" s="794"/>
      <c r="J128" s="794">
        <f t="shared" si="50"/>
        <v>1000000</v>
      </c>
      <c r="K128" s="794">
        <v>500000</v>
      </c>
      <c r="L128" s="794"/>
      <c r="M128" s="794">
        <f t="shared" si="41"/>
        <v>500000</v>
      </c>
      <c r="N128" s="794"/>
      <c r="O128" s="794">
        <f t="shared" si="46"/>
        <v>500000</v>
      </c>
      <c r="P128" s="794">
        <v>500000</v>
      </c>
    </row>
    <row r="129" spans="1:16" ht="15.75" customHeight="1">
      <c r="A129" s="795" t="s">
        <v>413</v>
      </c>
      <c r="B129" s="796"/>
      <c r="C129" s="835">
        <v>3100000</v>
      </c>
      <c r="D129" s="835">
        <f>SUM(D127:D128)</f>
        <v>0</v>
      </c>
      <c r="E129" s="835">
        <f>SUM(E127:E128)</f>
        <v>1100000</v>
      </c>
      <c r="F129" s="835">
        <f>SUM(F127:F128)</f>
        <v>1100000</v>
      </c>
      <c r="G129" s="835">
        <f>SUM(G127:G128)</f>
        <v>0</v>
      </c>
      <c r="H129" s="835">
        <f t="shared" si="42"/>
        <v>1100000</v>
      </c>
      <c r="I129" s="835">
        <f>SUM(I127:I128)</f>
        <v>0</v>
      </c>
      <c r="J129" s="835">
        <f t="shared" si="50"/>
        <v>1100000</v>
      </c>
      <c r="K129" s="835">
        <f t="shared" ref="K129:P129" si="85">SUM(K127:K128)</f>
        <v>600000</v>
      </c>
      <c r="L129" s="835">
        <f t="shared" si="85"/>
        <v>0</v>
      </c>
      <c r="M129" s="835">
        <f t="shared" si="41"/>
        <v>600000</v>
      </c>
      <c r="N129" s="835">
        <f t="shared" si="85"/>
        <v>0</v>
      </c>
      <c r="O129" s="835">
        <f t="shared" si="46"/>
        <v>600000</v>
      </c>
      <c r="P129" s="835">
        <f t="shared" si="85"/>
        <v>600000</v>
      </c>
    </row>
    <row r="130" spans="1:16" ht="15.75" customHeight="1">
      <c r="A130" s="793"/>
      <c r="B130" s="792" t="s">
        <v>2584</v>
      </c>
      <c r="C130" s="794"/>
      <c r="D130" s="794"/>
      <c r="E130" s="794"/>
      <c r="F130" s="805"/>
      <c r="G130" s="805"/>
      <c r="H130" s="805">
        <f t="shared" si="42"/>
        <v>0</v>
      </c>
      <c r="I130" s="805"/>
      <c r="J130" s="805">
        <f t="shared" si="50"/>
        <v>0</v>
      </c>
      <c r="K130" s="805"/>
      <c r="L130" s="805"/>
      <c r="M130" s="805">
        <f t="shared" ref="M130:M141" si="86">SUM(K130:L130)</f>
        <v>0</v>
      </c>
      <c r="N130" s="805"/>
      <c r="O130" s="805">
        <f t="shared" si="46"/>
        <v>0</v>
      </c>
      <c r="P130" s="805"/>
    </row>
    <row r="131" spans="1:16" ht="15.75" customHeight="1">
      <c r="A131" s="793" t="s">
        <v>2585</v>
      </c>
      <c r="B131" s="786" t="s">
        <v>2586</v>
      </c>
      <c r="C131" s="794">
        <v>0</v>
      </c>
      <c r="D131" s="794"/>
      <c r="E131" s="794">
        <f t="shared" ref="E131:E132" si="87">SUM(C131:D131)</f>
        <v>0</v>
      </c>
      <c r="F131" s="794">
        <v>50000</v>
      </c>
      <c r="G131" s="794"/>
      <c r="H131" s="794">
        <f t="shared" si="42"/>
        <v>50000</v>
      </c>
      <c r="I131" s="794"/>
      <c r="J131" s="794">
        <f t="shared" si="50"/>
        <v>50000</v>
      </c>
      <c r="K131" s="794">
        <v>50000</v>
      </c>
      <c r="L131" s="794"/>
      <c r="M131" s="794">
        <f t="shared" si="86"/>
        <v>50000</v>
      </c>
      <c r="N131" s="794"/>
      <c r="O131" s="794">
        <f t="shared" si="46"/>
        <v>50000</v>
      </c>
      <c r="P131" s="794">
        <v>200000</v>
      </c>
    </row>
    <row r="132" spans="1:16" ht="15.75" customHeight="1">
      <c r="A132" s="793">
        <v>2210504</v>
      </c>
      <c r="B132" s="786" t="s">
        <v>2843</v>
      </c>
      <c r="C132" s="794">
        <v>800000</v>
      </c>
      <c r="D132" s="794"/>
      <c r="E132" s="794">
        <f t="shared" si="87"/>
        <v>800000</v>
      </c>
      <c r="F132" s="794">
        <v>800000</v>
      </c>
      <c r="G132" s="794"/>
      <c r="H132" s="794">
        <f t="shared" si="42"/>
        <v>800000</v>
      </c>
      <c r="I132" s="794"/>
      <c r="J132" s="794">
        <f t="shared" si="50"/>
        <v>800000</v>
      </c>
      <c r="K132" s="794">
        <v>500000</v>
      </c>
      <c r="L132" s="794"/>
      <c r="M132" s="794">
        <f t="shared" si="86"/>
        <v>500000</v>
      </c>
      <c r="N132" s="794"/>
      <c r="O132" s="794">
        <f t="shared" si="46"/>
        <v>500000</v>
      </c>
      <c r="P132" s="794">
        <v>500000</v>
      </c>
    </row>
    <row r="133" spans="1:16" ht="15.75" customHeight="1">
      <c r="A133" s="795" t="s">
        <v>413</v>
      </c>
      <c r="B133" s="796"/>
      <c r="C133" s="835">
        <v>800000</v>
      </c>
      <c r="D133" s="835">
        <f t="shared" ref="D133:F133" si="88">SUM(D131:D132)</f>
        <v>0</v>
      </c>
      <c r="E133" s="835">
        <f t="shared" si="88"/>
        <v>800000</v>
      </c>
      <c r="F133" s="835">
        <f t="shared" si="88"/>
        <v>850000</v>
      </c>
      <c r="G133" s="835">
        <f t="shared" ref="G133:I133" si="89">SUM(G131:G132)</f>
        <v>0</v>
      </c>
      <c r="H133" s="835">
        <f t="shared" si="42"/>
        <v>850000</v>
      </c>
      <c r="I133" s="835">
        <f t="shared" si="89"/>
        <v>0</v>
      </c>
      <c r="J133" s="835">
        <f t="shared" si="50"/>
        <v>850000</v>
      </c>
      <c r="K133" s="835">
        <f t="shared" ref="K133:P133" si="90">SUM(K131:K132)</f>
        <v>550000</v>
      </c>
      <c r="L133" s="835">
        <f t="shared" si="90"/>
        <v>0</v>
      </c>
      <c r="M133" s="835">
        <f t="shared" si="86"/>
        <v>550000</v>
      </c>
      <c r="N133" s="835">
        <f t="shared" si="90"/>
        <v>0</v>
      </c>
      <c r="O133" s="835">
        <f t="shared" si="46"/>
        <v>550000</v>
      </c>
      <c r="P133" s="835">
        <f t="shared" si="90"/>
        <v>700000</v>
      </c>
    </row>
    <row r="134" spans="1:16" ht="15.75" customHeight="1">
      <c r="A134" s="793"/>
      <c r="B134" s="792" t="s">
        <v>2594</v>
      </c>
      <c r="C134" s="794"/>
      <c r="D134" s="794"/>
      <c r="E134" s="794"/>
      <c r="F134" s="805"/>
      <c r="G134" s="805"/>
      <c r="H134" s="805">
        <f t="shared" ref="H134:H141" si="91">F134+G134</f>
        <v>0</v>
      </c>
      <c r="I134" s="805"/>
      <c r="J134" s="805"/>
      <c r="K134" s="805"/>
      <c r="L134" s="805"/>
      <c r="M134" s="805">
        <f t="shared" si="86"/>
        <v>0</v>
      </c>
      <c r="N134" s="805"/>
      <c r="O134" s="805">
        <f t="shared" si="46"/>
        <v>0</v>
      </c>
      <c r="P134" s="805"/>
    </row>
    <row r="135" spans="1:16" ht="15.75" customHeight="1">
      <c r="A135" s="793" t="s">
        <v>2595</v>
      </c>
      <c r="B135" s="786" t="s">
        <v>2596</v>
      </c>
      <c r="C135" s="794">
        <v>100000</v>
      </c>
      <c r="D135" s="794"/>
      <c r="E135" s="794">
        <f t="shared" ref="E135:E138" si="92">SUM(C135:D135)</f>
        <v>100000</v>
      </c>
      <c r="F135" s="794">
        <v>200000</v>
      </c>
      <c r="G135" s="794"/>
      <c r="H135" s="794">
        <f t="shared" si="91"/>
        <v>200000</v>
      </c>
      <c r="I135" s="794"/>
      <c r="J135" s="794">
        <f t="shared" si="50"/>
        <v>200000</v>
      </c>
      <c r="K135" s="794">
        <v>200000</v>
      </c>
      <c r="L135" s="794"/>
      <c r="M135" s="794">
        <f t="shared" si="86"/>
        <v>200000</v>
      </c>
      <c r="N135" s="794"/>
      <c r="O135" s="794">
        <f t="shared" ref="O135:O141" si="93">SUM(M135:N135)</f>
        <v>200000</v>
      </c>
      <c r="P135" s="794">
        <v>200000</v>
      </c>
    </row>
    <row r="136" spans="1:16" ht="15.75" customHeight="1">
      <c r="A136" s="793" t="s">
        <v>2690</v>
      </c>
      <c r="B136" s="786" t="s">
        <v>2691</v>
      </c>
      <c r="C136" s="794"/>
      <c r="D136" s="794"/>
      <c r="E136" s="794">
        <f t="shared" si="92"/>
        <v>0</v>
      </c>
      <c r="F136" s="794">
        <v>500000</v>
      </c>
      <c r="G136" s="794"/>
      <c r="H136" s="794">
        <f t="shared" si="91"/>
        <v>500000</v>
      </c>
      <c r="I136" s="794"/>
      <c r="J136" s="794">
        <f t="shared" si="50"/>
        <v>500000</v>
      </c>
      <c r="K136" s="794">
        <v>500000</v>
      </c>
      <c r="L136" s="794"/>
      <c r="M136" s="794">
        <f t="shared" si="86"/>
        <v>500000</v>
      </c>
      <c r="N136" s="794"/>
      <c r="O136" s="794">
        <f t="shared" si="93"/>
        <v>500000</v>
      </c>
      <c r="P136" s="794">
        <v>500000</v>
      </c>
    </row>
    <row r="137" spans="1:16" ht="15.75" customHeight="1">
      <c r="A137" s="793" t="s">
        <v>2597</v>
      </c>
      <c r="B137" s="786" t="s">
        <v>2598</v>
      </c>
      <c r="C137" s="794">
        <v>500000</v>
      </c>
      <c r="D137" s="794">
        <v>-500000</v>
      </c>
      <c r="E137" s="794">
        <f t="shared" si="92"/>
        <v>0</v>
      </c>
      <c r="F137" s="794">
        <v>500000</v>
      </c>
      <c r="G137" s="794"/>
      <c r="H137" s="794">
        <f t="shared" si="91"/>
        <v>500000</v>
      </c>
      <c r="I137" s="794"/>
      <c r="J137" s="794">
        <f t="shared" si="50"/>
        <v>500000</v>
      </c>
      <c r="K137" s="794">
        <v>384000</v>
      </c>
      <c r="L137" s="794"/>
      <c r="M137" s="794">
        <f t="shared" si="86"/>
        <v>384000</v>
      </c>
      <c r="N137" s="794"/>
      <c r="O137" s="794">
        <f t="shared" si="93"/>
        <v>384000</v>
      </c>
      <c r="P137" s="794">
        <v>384966</v>
      </c>
    </row>
    <row r="138" spans="1:16" ht="15.75" customHeight="1">
      <c r="A138" s="793">
        <v>2210711</v>
      </c>
      <c r="B138" s="786" t="s">
        <v>2839</v>
      </c>
      <c r="C138" s="794"/>
      <c r="D138" s="794"/>
      <c r="E138" s="794">
        <f t="shared" si="92"/>
        <v>0</v>
      </c>
      <c r="F138" s="794">
        <v>500000</v>
      </c>
      <c r="G138" s="794"/>
      <c r="H138" s="794">
        <f t="shared" si="91"/>
        <v>500000</v>
      </c>
      <c r="I138" s="794"/>
      <c r="J138" s="794">
        <f t="shared" si="50"/>
        <v>500000</v>
      </c>
      <c r="K138" s="794">
        <v>500000</v>
      </c>
      <c r="L138" s="794"/>
      <c r="M138" s="794">
        <f t="shared" si="86"/>
        <v>500000</v>
      </c>
      <c r="N138" s="794"/>
      <c r="O138" s="794">
        <f t="shared" si="93"/>
        <v>500000</v>
      </c>
      <c r="P138" s="794">
        <v>500000</v>
      </c>
    </row>
    <row r="139" spans="1:16" ht="15.75" customHeight="1">
      <c r="A139" s="795" t="s">
        <v>413</v>
      </c>
      <c r="B139" s="796"/>
      <c r="C139" s="835">
        <f>SUM(C135:C138)</f>
        <v>600000</v>
      </c>
      <c r="D139" s="835">
        <f>SUM(D135:D138)</f>
        <v>-500000</v>
      </c>
      <c r="E139" s="835">
        <f>SUM(E135:E138)</f>
        <v>100000</v>
      </c>
      <c r="F139" s="835">
        <f>SUM(F135:F138)</f>
        <v>1700000</v>
      </c>
      <c r="G139" s="835">
        <f>SUM(G135:G138)</f>
        <v>0</v>
      </c>
      <c r="H139" s="835">
        <f t="shared" si="91"/>
        <v>1700000</v>
      </c>
      <c r="I139" s="835">
        <f>SUM(I135:I138)</f>
        <v>0</v>
      </c>
      <c r="J139" s="835">
        <f t="shared" si="50"/>
        <v>1700000</v>
      </c>
      <c r="K139" s="835">
        <f t="shared" ref="K139:P139" si="94">SUM(K135:K138)</f>
        <v>1584000</v>
      </c>
      <c r="L139" s="835">
        <f t="shared" si="94"/>
        <v>0</v>
      </c>
      <c r="M139" s="835">
        <f t="shared" si="86"/>
        <v>1584000</v>
      </c>
      <c r="N139" s="835">
        <f t="shared" si="94"/>
        <v>0</v>
      </c>
      <c r="O139" s="835">
        <f t="shared" si="93"/>
        <v>1584000</v>
      </c>
      <c r="P139" s="835">
        <f t="shared" si="94"/>
        <v>1584966</v>
      </c>
    </row>
    <row r="140" spans="1:16" ht="15.75" customHeight="1">
      <c r="A140" s="793"/>
      <c r="B140" s="792" t="s">
        <v>2602</v>
      </c>
      <c r="C140" s="794"/>
      <c r="D140" s="794"/>
      <c r="E140" s="794"/>
      <c r="F140" s="805"/>
      <c r="G140" s="805"/>
      <c r="H140" s="805">
        <f t="shared" si="91"/>
        <v>0</v>
      </c>
      <c r="I140" s="805"/>
      <c r="J140" s="805">
        <f t="shared" si="50"/>
        <v>0</v>
      </c>
      <c r="K140" s="805"/>
      <c r="L140" s="805"/>
      <c r="M140" s="805">
        <f t="shared" si="86"/>
        <v>0</v>
      </c>
      <c r="N140" s="805"/>
      <c r="O140" s="805">
        <f t="shared" si="93"/>
        <v>0</v>
      </c>
      <c r="P140" s="805"/>
    </row>
    <row r="141" spans="1:16" ht="15.75" hidden="1" customHeight="1">
      <c r="A141" s="793" t="s">
        <v>2655</v>
      </c>
      <c r="B141" s="786" t="s">
        <v>2656</v>
      </c>
      <c r="C141" s="794">
        <v>100000</v>
      </c>
      <c r="D141" s="794"/>
      <c r="E141" s="794">
        <f>SUM(C141:D141)</f>
        <v>100000</v>
      </c>
      <c r="F141" s="794">
        <v>0</v>
      </c>
      <c r="G141" s="794">
        <v>0</v>
      </c>
      <c r="H141" s="794">
        <f t="shared" si="91"/>
        <v>0</v>
      </c>
      <c r="I141" s="794">
        <v>0</v>
      </c>
      <c r="J141" s="794">
        <f t="shared" si="50"/>
        <v>0</v>
      </c>
      <c r="K141" s="794"/>
      <c r="L141" s="794"/>
      <c r="M141" s="794">
        <f t="shared" si="86"/>
        <v>0</v>
      </c>
      <c r="N141" s="794"/>
      <c r="O141" s="794">
        <f t="shared" si="93"/>
        <v>0</v>
      </c>
      <c r="P141" s="794"/>
    </row>
    <row r="142" spans="1:16" ht="15.75" customHeight="1">
      <c r="A142" s="793">
        <v>2210801</v>
      </c>
      <c r="B142" s="786" t="s">
        <v>2656</v>
      </c>
      <c r="C142" s="794"/>
      <c r="D142" s="794"/>
      <c r="E142" s="794"/>
      <c r="F142" s="794"/>
      <c r="G142" s="794"/>
      <c r="H142" s="794"/>
      <c r="I142" s="794"/>
      <c r="J142" s="794"/>
      <c r="K142" s="794"/>
      <c r="L142" s="794"/>
      <c r="M142" s="794"/>
      <c r="N142" s="794"/>
      <c r="O142" s="794"/>
      <c r="P142" s="794">
        <v>0</v>
      </c>
    </row>
    <row r="143" spans="1:16" ht="15.75" customHeight="1">
      <c r="A143" s="793" t="s">
        <v>2603</v>
      </c>
      <c r="B143" s="786" t="s">
        <v>2604</v>
      </c>
      <c r="C143" s="794">
        <v>400000</v>
      </c>
      <c r="D143" s="794"/>
      <c r="E143" s="794">
        <f>SUM(C143:D143)</f>
        <v>400000</v>
      </c>
      <c r="F143" s="794">
        <v>400000</v>
      </c>
      <c r="G143" s="794"/>
      <c r="H143" s="794">
        <f t="shared" ref="H143:H194" si="95">F143+G143</f>
        <v>400000</v>
      </c>
      <c r="I143" s="794"/>
      <c r="J143" s="794">
        <f t="shared" ref="J143:J163" si="96">H143+I143</f>
        <v>400000</v>
      </c>
      <c r="K143" s="794">
        <v>500000</v>
      </c>
      <c r="L143" s="794"/>
      <c r="M143" s="794">
        <f t="shared" ref="M143:M186" si="97">SUM(K143:L143)</f>
        <v>500000</v>
      </c>
      <c r="N143" s="794"/>
      <c r="O143" s="794">
        <f t="shared" ref="O143:O186" si="98">SUM(M143:N143)</f>
        <v>500000</v>
      </c>
      <c r="P143" s="794">
        <v>2000000</v>
      </c>
    </row>
    <row r="144" spans="1:16" ht="15.75" customHeight="1">
      <c r="A144" s="795" t="s">
        <v>413</v>
      </c>
      <c r="B144" s="796"/>
      <c r="C144" s="835">
        <v>500000</v>
      </c>
      <c r="D144" s="835">
        <f>SUM(D141:D143)</f>
        <v>0</v>
      </c>
      <c r="E144" s="835">
        <f>SUM(E141:E143)</f>
        <v>500000</v>
      </c>
      <c r="F144" s="835">
        <f>SUM(F141:F143)</f>
        <v>400000</v>
      </c>
      <c r="G144" s="835">
        <f>SUM(G141:G143)</f>
        <v>0</v>
      </c>
      <c r="H144" s="835">
        <f t="shared" si="95"/>
        <v>400000</v>
      </c>
      <c r="I144" s="835">
        <f>SUM(I141:I143)</f>
        <v>0</v>
      </c>
      <c r="J144" s="835">
        <f t="shared" si="96"/>
        <v>400000</v>
      </c>
      <c r="K144" s="835">
        <f t="shared" ref="K144:N144" si="99">SUM(K143)</f>
        <v>500000</v>
      </c>
      <c r="L144" s="835">
        <f t="shared" si="99"/>
        <v>0</v>
      </c>
      <c r="M144" s="835">
        <f t="shared" si="97"/>
        <v>500000</v>
      </c>
      <c r="N144" s="835">
        <f t="shared" si="99"/>
        <v>0</v>
      </c>
      <c r="O144" s="835">
        <f t="shared" si="98"/>
        <v>500000</v>
      </c>
      <c r="P144" s="835">
        <f>SUM(P142:P143)</f>
        <v>2000000</v>
      </c>
    </row>
    <row r="145" spans="1:16" ht="15.75" customHeight="1">
      <c r="A145" s="793"/>
      <c r="B145" s="792" t="s">
        <v>2605</v>
      </c>
      <c r="C145" s="794"/>
      <c r="D145" s="794"/>
      <c r="E145" s="794"/>
      <c r="F145" s="805"/>
      <c r="G145" s="805"/>
      <c r="H145" s="805">
        <f t="shared" si="95"/>
        <v>0</v>
      </c>
      <c r="I145" s="805"/>
      <c r="J145" s="805"/>
      <c r="K145" s="805"/>
      <c r="L145" s="805"/>
      <c r="M145" s="805">
        <f t="shared" si="97"/>
        <v>0</v>
      </c>
      <c r="N145" s="805"/>
      <c r="O145" s="805">
        <f t="shared" si="98"/>
        <v>0</v>
      </c>
      <c r="P145" s="805"/>
    </row>
    <row r="146" spans="1:16" ht="15.75" customHeight="1">
      <c r="A146" s="793" t="s">
        <v>2606</v>
      </c>
      <c r="B146" s="786" t="s">
        <v>2607</v>
      </c>
      <c r="C146" s="794">
        <v>1200000</v>
      </c>
      <c r="D146" s="794"/>
      <c r="E146" s="794">
        <f t="shared" ref="E146:E148" si="100">SUM(C146:D146)</f>
        <v>1200000</v>
      </c>
      <c r="F146" s="794">
        <v>1000000</v>
      </c>
      <c r="G146" s="794"/>
      <c r="H146" s="794">
        <f t="shared" si="95"/>
        <v>1000000</v>
      </c>
      <c r="I146" s="794"/>
      <c r="J146" s="794">
        <f t="shared" si="96"/>
        <v>1000000</v>
      </c>
      <c r="K146" s="794">
        <v>532000</v>
      </c>
      <c r="L146" s="794"/>
      <c r="M146" s="794">
        <f t="shared" si="97"/>
        <v>532000</v>
      </c>
      <c r="N146" s="794"/>
      <c r="O146" s="794">
        <f t="shared" si="98"/>
        <v>532000</v>
      </c>
      <c r="P146" s="794">
        <v>1000000</v>
      </c>
    </row>
    <row r="147" spans="1:16" ht="15.75" customHeight="1">
      <c r="A147" s="793" t="s">
        <v>2608</v>
      </c>
      <c r="B147" s="786" t="s">
        <v>2609</v>
      </c>
      <c r="C147" s="794">
        <v>400000</v>
      </c>
      <c r="D147" s="794"/>
      <c r="E147" s="794">
        <f t="shared" si="100"/>
        <v>400000</v>
      </c>
      <c r="F147" s="794">
        <v>500000</v>
      </c>
      <c r="G147" s="794"/>
      <c r="H147" s="794">
        <f t="shared" si="95"/>
        <v>500000</v>
      </c>
      <c r="I147" s="794"/>
      <c r="J147" s="794">
        <f t="shared" si="96"/>
        <v>500000</v>
      </c>
      <c r="K147" s="794">
        <v>400000</v>
      </c>
      <c r="L147" s="794"/>
      <c r="M147" s="794">
        <f t="shared" si="97"/>
        <v>400000</v>
      </c>
      <c r="N147" s="794"/>
      <c r="O147" s="794">
        <f t="shared" si="98"/>
        <v>400000</v>
      </c>
      <c r="P147" s="794">
        <v>500000</v>
      </c>
    </row>
    <row r="148" spans="1:16" ht="15.75" customHeight="1">
      <c r="A148" s="793" t="s">
        <v>2610</v>
      </c>
      <c r="B148" s="786" t="s">
        <v>2611</v>
      </c>
      <c r="C148" s="794">
        <v>400000</v>
      </c>
      <c r="D148" s="794"/>
      <c r="E148" s="794">
        <f t="shared" si="100"/>
        <v>400000</v>
      </c>
      <c r="F148" s="794">
        <v>300000</v>
      </c>
      <c r="G148" s="794"/>
      <c r="H148" s="794">
        <f t="shared" si="95"/>
        <v>300000</v>
      </c>
      <c r="I148" s="794"/>
      <c r="J148" s="794">
        <f t="shared" si="96"/>
        <v>300000</v>
      </c>
      <c r="K148" s="794">
        <v>300000</v>
      </c>
      <c r="L148" s="794"/>
      <c r="M148" s="794">
        <f t="shared" si="97"/>
        <v>300000</v>
      </c>
      <c r="N148" s="794"/>
      <c r="O148" s="794">
        <f t="shared" si="98"/>
        <v>300000</v>
      </c>
      <c r="P148" s="794">
        <v>300000</v>
      </c>
    </row>
    <row r="149" spans="1:16" ht="15.75" customHeight="1">
      <c r="A149" s="795" t="s">
        <v>413</v>
      </c>
      <c r="B149" s="796"/>
      <c r="C149" s="835">
        <v>2000000</v>
      </c>
      <c r="D149" s="835">
        <f t="shared" ref="D149:F149" si="101">SUM(D146:D148)</f>
        <v>0</v>
      </c>
      <c r="E149" s="835">
        <f t="shared" si="101"/>
        <v>2000000</v>
      </c>
      <c r="F149" s="835">
        <f t="shared" si="101"/>
        <v>1800000</v>
      </c>
      <c r="G149" s="835">
        <f t="shared" ref="G149:I149" si="102">SUM(G146:G148)</f>
        <v>0</v>
      </c>
      <c r="H149" s="835">
        <f t="shared" si="95"/>
        <v>1800000</v>
      </c>
      <c r="I149" s="835">
        <f t="shared" si="102"/>
        <v>0</v>
      </c>
      <c r="J149" s="835">
        <f t="shared" si="96"/>
        <v>1800000</v>
      </c>
      <c r="K149" s="835">
        <f t="shared" ref="K149:P149" si="103">SUM(K146:K148)</f>
        <v>1232000</v>
      </c>
      <c r="L149" s="835">
        <f t="shared" si="103"/>
        <v>0</v>
      </c>
      <c r="M149" s="835">
        <f t="shared" si="97"/>
        <v>1232000</v>
      </c>
      <c r="N149" s="835">
        <f t="shared" si="103"/>
        <v>0</v>
      </c>
      <c r="O149" s="835">
        <f t="shared" si="98"/>
        <v>1232000</v>
      </c>
      <c r="P149" s="835">
        <f t="shared" si="103"/>
        <v>1800000</v>
      </c>
    </row>
    <row r="150" spans="1:16" ht="15.75" customHeight="1">
      <c r="A150" s="793"/>
      <c r="B150" s="792" t="s">
        <v>2617</v>
      </c>
      <c r="C150" s="794"/>
      <c r="D150" s="794"/>
      <c r="E150" s="794"/>
      <c r="F150" s="805"/>
      <c r="G150" s="805"/>
      <c r="H150" s="805">
        <f t="shared" si="95"/>
        <v>0</v>
      </c>
      <c r="I150" s="805"/>
      <c r="J150" s="805"/>
      <c r="K150" s="805"/>
      <c r="L150" s="805"/>
      <c r="M150" s="805">
        <f t="shared" si="97"/>
        <v>0</v>
      </c>
      <c r="N150" s="805"/>
      <c r="O150" s="805">
        <f t="shared" si="98"/>
        <v>0</v>
      </c>
      <c r="P150" s="805"/>
    </row>
    <row r="151" spans="1:16" ht="15.75" customHeight="1">
      <c r="A151" s="793">
        <v>2211306</v>
      </c>
      <c r="B151" s="786" t="s">
        <v>2619</v>
      </c>
      <c r="C151" s="794">
        <v>600000</v>
      </c>
      <c r="D151" s="794"/>
      <c r="E151" s="794">
        <f>SUM(C151:D151)</f>
        <v>600000</v>
      </c>
      <c r="F151" s="794">
        <v>800000</v>
      </c>
      <c r="G151" s="794"/>
      <c r="H151" s="794">
        <f t="shared" si="95"/>
        <v>800000</v>
      </c>
      <c r="I151" s="794"/>
      <c r="J151" s="794">
        <f t="shared" si="96"/>
        <v>800000</v>
      </c>
      <c r="K151" s="794">
        <v>800000</v>
      </c>
      <c r="L151" s="794"/>
      <c r="M151" s="794">
        <f t="shared" si="97"/>
        <v>800000</v>
      </c>
      <c r="N151" s="794"/>
      <c r="O151" s="794">
        <f t="shared" si="98"/>
        <v>800000</v>
      </c>
      <c r="P151" s="794">
        <v>1500000</v>
      </c>
    </row>
    <row r="152" spans="1:16" ht="15.75" hidden="1" customHeight="1">
      <c r="A152" s="793"/>
      <c r="B152" s="786" t="s">
        <v>2844</v>
      </c>
      <c r="C152" s="794"/>
      <c r="D152" s="794"/>
      <c r="E152" s="794"/>
      <c r="F152" s="794"/>
      <c r="G152" s="794"/>
      <c r="H152" s="794">
        <f t="shared" si="95"/>
        <v>0</v>
      </c>
      <c r="I152" s="794"/>
      <c r="J152" s="794">
        <f t="shared" si="96"/>
        <v>0</v>
      </c>
      <c r="K152" s="794"/>
      <c r="L152" s="794"/>
      <c r="M152" s="794">
        <f t="shared" si="97"/>
        <v>0</v>
      </c>
      <c r="N152" s="794"/>
      <c r="O152" s="794">
        <f t="shared" si="98"/>
        <v>0</v>
      </c>
      <c r="P152" s="794"/>
    </row>
    <row r="153" spans="1:16" ht="15.75" customHeight="1">
      <c r="A153" s="795" t="s">
        <v>413</v>
      </c>
      <c r="B153" s="796"/>
      <c r="C153" s="835">
        <v>2100000</v>
      </c>
      <c r="D153" s="835">
        <f t="shared" ref="D153:E153" si="104">SUM(D151)</f>
        <v>0</v>
      </c>
      <c r="E153" s="835">
        <f t="shared" si="104"/>
        <v>600000</v>
      </c>
      <c r="F153" s="835">
        <f>SUM(F151:F152)</f>
        <v>800000</v>
      </c>
      <c r="G153" s="835">
        <f>SUM(G151:G152)</f>
        <v>0</v>
      </c>
      <c r="H153" s="835">
        <f t="shared" si="95"/>
        <v>800000</v>
      </c>
      <c r="I153" s="835">
        <f>SUM(I151:I152)</f>
        <v>0</v>
      </c>
      <c r="J153" s="835">
        <f t="shared" si="96"/>
        <v>800000</v>
      </c>
      <c r="K153" s="835">
        <f t="shared" ref="K153:P153" si="105">SUM(K151)</f>
        <v>800000</v>
      </c>
      <c r="L153" s="835">
        <f t="shared" si="105"/>
        <v>0</v>
      </c>
      <c r="M153" s="835">
        <f t="shared" si="97"/>
        <v>800000</v>
      </c>
      <c r="N153" s="835">
        <f t="shared" si="105"/>
        <v>0</v>
      </c>
      <c r="O153" s="835">
        <f t="shared" si="98"/>
        <v>800000</v>
      </c>
      <c r="P153" s="835">
        <f t="shared" si="105"/>
        <v>1500000</v>
      </c>
    </row>
    <row r="154" spans="1:16" ht="15.75" customHeight="1">
      <c r="A154" s="864"/>
      <c r="B154" s="864" t="s">
        <v>2845</v>
      </c>
      <c r="C154" s="866">
        <f>SUM(C153,C149,C144,C139,C133,C129)</f>
        <v>9100000</v>
      </c>
      <c r="D154" s="866">
        <f>SUM(D153,D149,D144,D139,D133,D129)</f>
        <v>-500000</v>
      </c>
      <c r="E154" s="866">
        <f>SUM(E153,E149,E144,E139,E133,E129)</f>
        <v>5100000</v>
      </c>
      <c r="F154" s="866">
        <f>SUM(F153,F149,F144,F139,F133,F129)</f>
        <v>6650000</v>
      </c>
      <c r="G154" s="866">
        <f>SUM(G153,G149,G144,G139,G133,G129)</f>
        <v>0</v>
      </c>
      <c r="H154" s="866">
        <f t="shared" si="95"/>
        <v>6650000</v>
      </c>
      <c r="I154" s="866">
        <f>SUM(I153,I149,I144,I139,I133,I129)</f>
        <v>0</v>
      </c>
      <c r="J154" s="866">
        <f t="shared" si="96"/>
        <v>6650000</v>
      </c>
      <c r="K154" s="866">
        <f t="shared" ref="K154:P154" si="106">SUM(K153,K149,K144,K139,K133,K129,K125)</f>
        <v>5266000</v>
      </c>
      <c r="L154" s="866">
        <f t="shared" si="106"/>
        <v>0</v>
      </c>
      <c r="M154" s="866">
        <f t="shared" si="97"/>
        <v>5266000</v>
      </c>
      <c r="N154" s="866">
        <f t="shared" si="106"/>
        <v>0</v>
      </c>
      <c r="O154" s="866">
        <f t="shared" si="98"/>
        <v>5266000</v>
      </c>
      <c r="P154" s="866">
        <f t="shared" si="106"/>
        <v>8184966</v>
      </c>
    </row>
    <row r="155" spans="1:16" ht="15.75" customHeight="1">
      <c r="A155" s="791">
        <v>1050203</v>
      </c>
      <c r="B155" s="801" t="s">
        <v>2846</v>
      </c>
      <c r="C155" s="794"/>
      <c r="D155" s="794"/>
      <c r="E155" s="794"/>
      <c r="F155" s="805"/>
      <c r="G155" s="805"/>
      <c r="H155" s="805">
        <f t="shared" si="95"/>
        <v>0</v>
      </c>
      <c r="I155" s="805"/>
      <c r="J155" s="805">
        <f t="shared" si="96"/>
        <v>0</v>
      </c>
      <c r="K155" s="805"/>
      <c r="L155" s="805"/>
      <c r="M155" s="805">
        <f t="shared" si="97"/>
        <v>0</v>
      </c>
      <c r="N155" s="805"/>
      <c r="O155" s="805">
        <f t="shared" si="98"/>
        <v>0</v>
      </c>
      <c r="P155" s="805"/>
    </row>
    <row r="156" spans="1:16" ht="15.75" hidden="1" customHeight="1">
      <c r="A156" s="793" t="s">
        <v>2565</v>
      </c>
      <c r="B156" s="786" t="s">
        <v>2566</v>
      </c>
      <c r="C156" s="794"/>
      <c r="D156" s="794"/>
      <c r="E156" s="794">
        <f t="shared" ref="E156:E157" si="107">SUM(C156:D156)</f>
        <v>0</v>
      </c>
      <c r="F156" s="805"/>
      <c r="G156" s="805"/>
      <c r="H156" s="805">
        <f t="shared" si="95"/>
        <v>0</v>
      </c>
      <c r="I156" s="805"/>
      <c r="J156" s="805">
        <f t="shared" si="96"/>
        <v>0</v>
      </c>
      <c r="K156" s="805"/>
      <c r="L156" s="805"/>
      <c r="M156" s="805">
        <f t="shared" si="97"/>
        <v>0</v>
      </c>
      <c r="N156" s="805"/>
      <c r="O156" s="805">
        <f t="shared" si="98"/>
        <v>0</v>
      </c>
      <c r="P156" s="805"/>
    </row>
    <row r="157" spans="1:16" ht="15.75" customHeight="1">
      <c r="A157" s="793" t="s">
        <v>2560</v>
      </c>
      <c r="B157" s="786" t="s">
        <v>2561</v>
      </c>
      <c r="C157" s="794">
        <v>1000000</v>
      </c>
      <c r="D157" s="794"/>
      <c r="E157" s="794">
        <f t="shared" si="107"/>
        <v>1000000</v>
      </c>
      <c r="F157" s="794">
        <v>1000000</v>
      </c>
      <c r="G157" s="794"/>
      <c r="H157" s="794">
        <f t="shared" si="95"/>
        <v>1000000</v>
      </c>
      <c r="I157" s="794"/>
      <c r="J157" s="794">
        <f t="shared" si="96"/>
        <v>1000000</v>
      </c>
      <c r="K157" s="794">
        <v>0</v>
      </c>
      <c r="L157" s="794"/>
      <c r="M157" s="794">
        <f t="shared" si="97"/>
        <v>0</v>
      </c>
      <c r="N157" s="794"/>
      <c r="O157" s="794">
        <f t="shared" si="98"/>
        <v>0</v>
      </c>
      <c r="P157" s="794"/>
    </row>
    <row r="158" spans="1:16" ht="15.75" customHeight="1">
      <c r="A158" s="795" t="s">
        <v>413</v>
      </c>
      <c r="B158" s="796"/>
      <c r="C158" s="835">
        <v>1000000</v>
      </c>
      <c r="D158" s="835">
        <f t="shared" ref="D158:F158" si="108">SUM(D157)</f>
        <v>0</v>
      </c>
      <c r="E158" s="835">
        <f t="shared" si="108"/>
        <v>1000000</v>
      </c>
      <c r="F158" s="835">
        <f t="shared" si="108"/>
        <v>1000000</v>
      </c>
      <c r="G158" s="835">
        <f t="shared" ref="G158:I158" si="109">SUM(G157)</f>
        <v>0</v>
      </c>
      <c r="H158" s="835">
        <f t="shared" si="95"/>
        <v>1000000</v>
      </c>
      <c r="I158" s="835">
        <f t="shared" si="109"/>
        <v>0</v>
      </c>
      <c r="J158" s="835">
        <f t="shared" si="96"/>
        <v>1000000</v>
      </c>
      <c r="K158" s="835">
        <f t="shared" ref="K158:P158" si="110">SUM(K157)</f>
        <v>0</v>
      </c>
      <c r="L158" s="835">
        <f t="shared" si="110"/>
        <v>0</v>
      </c>
      <c r="M158" s="835">
        <f t="shared" si="97"/>
        <v>0</v>
      </c>
      <c r="N158" s="835">
        <f t="shared" si="110"/>
        <v>0</v>
      </c>
      <c r="O158" s="835">
        <f t="shared" si="98"/>
        <v>0</v>
      </c>
      <c r="P158" s="835">
        <f t="shared" si="110"/>
        <v>0</v>
      </c>
    </row>
    <row r="159" spans="1:16" s="56" customFormat="1" ht="15.75" customHeight="1">
      <c r="A159" s="844"/>
      <c r="B159" s="792" t="s">
        <v>2569</v>
      </c>
      <c r="C159" s="845"/>
      <c r="D159" s="845"/>
      <c r="E159" s="845"/>
      <c r="F159" s="846"/>
      <c r="G159" s="846"/>
      <c r="H159" s="846">
        <f t="shared" si="95"/>
        <v>0</v>
      </c>
      <c r="I159" s="846"/>
      <c r="J159" s="846">
        <f t="shared" si="96"/>
        <v>0</v>
      </c>
      <c r="K159" s="846"/>
      <c r="L159" s="846"/>
      <c r="M159" s="846">
        <f t="shared" si="97"/>
        <v>0</v>
      </c>
      <c r="N159" s="846"/>
      <c r="O159" s="846">
        <f t="shared" si="98"/>
        <v>0</v>
      </c>
      <c r="P159" s="846"/>
    </row>
    <row r="160" spans="1:16" ht="15.75" customHeight="1">
      <c r="A160" s="793" t="s">
        <v>2649</v>
      </c>
      <c r="B160" s="786" t="s">
        <v>2570</v>
      </c>
      <c r="C160" s="794">
        <v>0</v>
      </c>
      <c r="D160" s="794"/>
      <c r="E160" s="794">
        <f t="shared" ref="E160:E163" si="111">SUM(C160:D160)</f>
        <v>0</v>
      </c>
      <c r="F160" s="794">
        <v>400000</v>
      </c>
      <c r="G160" s="794"/>
      <c r="H160" s="794">
        <f t="shared" si="95"/>
        <v>400000</v>
      </c>
      <c r="I160" s="794"/>
      <c r="J160" s="794">
        <f t="shared" si="96"/>
        <v>400000</v>
      </c>
      <c r="K160" s="794">
        <v>500000</v>
      </c>
      <c r="L160" s="794"/>
      <c r="M160" s="794">
        <f t="shared" si="97"/>
        <v>500000</v>
      </c>
      <c r="N160" s="794"/>
      <c r="O160" s="794">
        <f t="shared" si="98"/>
        <v>500000</v>
      </c>
      <c r="P160" s="794">
        <v>500000</v>
      </c>
    </row>
    <row r="161" spans="1:16" ht="15.75" customHeight="1">
      <c r="A161" s="793" t="s">
        <v>2571</v>
      </c>
      <c r="B161" s="786" t="s">
        <v>2572</v>
      </c>
      <c r="C161" s="794">
        <v>100000</v>
      </c>
      <c r="D161" s="794"/>
      <c r="E161" s="794">
        <f t="shared" si="111"/>
        <v>100000</v>
      </c>
      <c r="F161" s="794">
        <v>1000000</v>
      </c>
      <c r="G161" s="794"/>
      <c r="H161" s="794">
        <f t="shared" si="95"/>
        <v>1000000</v>
      </c>
      <c r="I161" s="794"/>
      <c r="J161" s="794">
        <f t="shared" si="96"/>
        <v>1000000</v>
      </c>
      <c r="K161" s="794">
        <v>500000</v>
      </c>
      <c r="L161" s="794"/>
      <c r="M161" s="794">
        <f t="shared" si="97"/>
        <v>500000</v>
      </c>
      <c r="N161" s="794"/>
      <c r="O161" s="794">
        <f t="shared" si="98"/>
        <v>500000</v>
      </c>
      <c r="P161" s="794">
        <v>500000</v>
      </c>
    </row>
    <row r="162" spans="1:16" ht="15.75" customHeight="1">
      <c r="A162" s="793" t="s">
        <v>2573</v>
      </c>
      <c r="B162" s="786" t="s">
        <v>2574</v>
      </c>
      <c r="C162" s="794">
        <v>700000</v>
      </c>
      <c r="D162" s="794"/>
      <c r="E162" s="794">
        <f t="shared" si="111"/>
        <v>700000</v>
      </c>
      <c r="F162" s="794">
        <v>0</v>
      </c>
      <c r="G162" s="794">
        <v>0</v>
      </c>
      <c r="H162" s="794">
        <f t="shared" si="95"/>
        <v>0</v>
      </c>
      <c r="I162" s="794">
        <v>0</v>
      </c>
      <c r="J162" s="794">
        <f t="shared" si="96"/>
        <v>0</v>
      </c>
      <c r="K162" s="794">
        <v>500000</v>
      </c>
      <c r="L162" s="794"/>
      <c r="M162" s="794">
        <f t="shared" si="97"/>
        <v>500000</v>
      </c>
      <c r="N162" s="794"/>
      <c r="O162" s="794">
        <f t="shared" si="98"/>
        <v>500000</v>
      </c>
      <c r="P162" s="794">
        <v>1000000</v>
      </c>
    </row>
    <row r="163" spans="1:16" s="56" customFormat="1" ht="15.75" customHeight="1">
      <c r="A163" s="793">
        <v>2210309</v>
      </c>
      <c r="B163" s="786" t="s">
        <v>2847</v>
      </c>
      <c r="C163" s="794">
        <v>2400000</v>
      </c>
      <c r="D163" s="794"/>
      <c r="E163" s="794">
        <f t="shared" si="111"/>
        <v>2400000</v>
      </c>
      <c r="F163" s="794">
        <v>0</v>
      </c>
      <c r="G163" s="794">
        <f>3000000-1450000</f>
        <v>1550000</v>
      </c>
      <c r="H163" s="794">
        <f t="shared" si="95"/>
        <v>1550000</v>
      </c>
      <c r="I163" s="794"/>
      <c r="J163" s="794">
        <f t="shared" si="96"/>
        <v>1550000</v>
      </c>
      <c r="K163" s="794">
        <v>1000000</v>
      </c>
      <c r="L163" s="794"/>
      <c r="M163" s="794">
        <f t="shared" si="97"/>
        <v>1000000</v>
      </c>
      <c r="N163" s="794"/>
      <c r="O163" s="794">
        <f t="shared" si="98"/>
        <v>1000000</v>
      </c>
      <c r="P163" s="794">
        <v>3500000</v>
      </c>
    </row>
    <row r="164" spans="1:16" ht="15.75" customHeight="1">
      <c r="A164" s="795" t="s">
        <v>413</v>
      </c>
      <c r="B164" s="796"/>
      <c r="C164" s="835">
        <v>3200000</v>
      </c>
      <c r="D164" s="835">
        <f t="shared" ref="D164:H164" si="112">SUM(D160:D163)</f>
        <v>0</v>
      </c>
      <c r="E164" s="835">
        <f t="shared" si="112"/>
        <v>3200000</v>
      </c>
      <c r="F164" s="835">
        <f t="shared" si="112"/>
        <v>1400000</v>
      </c>
      <c r="G164" s="835">
        <f t="shared" si="112"/>
        <v>1550000</v>
      </c>
      <c r="H164" s="835">
        <f t="shared" si="112"/>
        <v>2950000</v>
      </c>
      <c r="I164" s="835">
        <f t="shared" ref="I164:L164" si="113">SUM(I160:I163)</f>
        <v>0</v>
      </c>
      <c r="J164" s="835">
        <f t="shared" si="113"/>
        <v>2950000</v>
      </c>
      <c r="K164" s="835">
        <f t="shared" si="113"/>
        <v>2500000</v>
      </c>
      <c r="L164" s="835">
        <f t="shared" si="113"/>
        <v>0</v>
      </c>
      <c r="M164" s="835">
        <f t="shared" si="97"/>
        <v>2500000</v>
      </c>
      <c r="N164" s="835">
        <f>SUM(N160:N163)</f>
        <v>0</v>
      </c>
      <c r="O164" s="835">
        <f t="shared" si="98"/>
        <v>2500000</v>
      </c>
      <c r="P164" s="835">
        <f>SUM(P160:P163)</f>
        <v>5500000</v>
      </c>
    </row>
    <row r="165" spans="1:16" s="56" customFormat="1" ht="15.75" customHeight="1">
      <c r="A165" s="844"/>
      <c r="B165" s="792" t="s">
        <v>2584</v>
      </c>
      <c r="C165" s="845"/>
      <c r="D165" s="845"/>
      <c r="E165" s="845"/>
      <c r="F165" s="846"/>
      <c r="G165" s="846"/>
      <c r="H165" s="846">
        <f t="shared" si="95"/>
        <v>0</v>
      </c>
      <c r="I165" s="846"/>
      <c r="J165" s="846">
        <f t="shared" ref="J165:J203" si="114">H165+I165</f>
        <v>0</v>
      </c>
      <c r="K165" s="846"/>
      <c r="L165" s="846"/>
      <c r="M165" s="846">
        <f t="shared" si="97"/>
        <v>0</v>
      </c>
      <c r="N165" s="846"/>
      <c r="O165" s="846">
        <f t="shared" si="98"/>
        <v>0</v>
      </c>
      <c r="P165" s="846"/>
    </row>
    <row r="166" spans="1:16" ht="15.75" customHeight="1">
      <c r="A166" s="793" t="s">
        <v>2585</v>
      </c>
      <c r="B166" s="786" t="s">
        <v>2586</v>
      </c>
      <c r="C166" s="794">
        <v>1000000</v>
      </c>
      <c r="D166" s="794"/>
      <c r="E166" s="794">
        <f t="shared" ref="E166:E167" si="115">SUM(C166:D166)</f>
        <v>1000000</v>
      </c>
      <c r="F166" s="794">
        <v>1000000</v>
      </c>
      <c r="G166" s="794"/>
      <c r="H166" s="794">
        <f t="shared" si="95"/>
        <v>1000000</v>
      </c>
      <c r="I166" s="794"/>
      <c r="J166" s="794">
        <f t="shared" si="114"/>
        <v>1000000</v>
      </c>
      <c r="K166" s="794">
        <v>1000000</v>
      </c>
      <c r="L166" s="794"/>
      <c r="M166" s="794">
        <f t="shared" si="97"/>
        <v>1000000</v>
      </c>
      <c r="N166" s="794"/>
      <c r="O166" s="794">
        <f t="shared" si="98"/>
        <v>1000000</v>
      </c>
      <c r="P166" s="794">
        <v>2000000</v>
      </c>
    </row>
    <row r="167" spans="1:16" ht="15.75" customHeight="1">
      <c r="A167" s="793">
        <v>2210504</v>
      </c>
      <c r="B167" s="786" t="s">
        <v>2848</v>
      </c>
      <c r="C167" s="794">
        <v>1000000</v>
      </c>
      <c r="D167" s="794"/>
      <c r="E167" s="794">
        <f t="shared" si="115"/>
        <v>1000000</v>
      </c>
      <c r="F167" s="794">
        <v>1000000</v>
      </c>
      <c r="G167" s="794"/>
      <c r="H167" s="794">
        <f t="shared" si="95"/>
        <v>1000000</v>
      </c>
      <c r="I167" s="794"/>
      <c r="J167" s="794">
        <f t="shared" si="114"/>
        <v>1000000</v>
      </c>
      <c r="K167" s="794">
        <v>800000</v>
      </c>
      <c r="L167" s="794"/>
      <c r="M167" s="794">
        <f t="shared" si="97"/>
        <v>800000</v>
      </c>
      <c r="N167" s="794"/>
      <c r="O167" s="794">
        <f t="shared" si="98"/>
        <v>800000</v>
      </c>
      <c r="P167" s="794">
        <v>1500000</v>
      </c>
    </row>
    <row r="168" spans="1:16" ht="15.75" customHeight="1">
      <c r="A168" s="795" t="s">
        <v>413</v>
      </c>
      <c r="B168" s="796"/>
      <c r="C168" s="835">
        <v>2000000</v>
      </c>
      <c r="D168" s="835">
        <f t="shared" ref="D168:F168" si="116">SUM(D166:D167)</f>
        <v>0</v>
      </c>
      <c r="E168" s="835">
        <f t="shared" si="116"/>
        <v>2000000</v>
      </c>
      <c r="F168" s="835">
        <f t="shared" si="116"/>
        <v>2000000</v>
      </c>
      <c r="G168" s="835">
        <f t="shared" ref="G168:I168" si="117">SUM(G166:G167)</f>
        <v>0</v>
      </c>
      <c r="H168" s="835">
        <f t="shared" si="95"/>
        <v>2000000</v>
      </c>
      <c r="I168" s="835">
        <f t="shared" si="117"/>
        <v>0</v>
      </c>
      <c r="J168" s="835">
        <f t="shared" si="114"/>
        <v>2000000</v>
      </c>
      <c r="K168" s="835">
        <f t="shared" ref="K168:P168" si="118">SUM(K166:K167)</f>
        <v>1800000</v>
      </c>
      <c r="L168" s="835">
        <f t="shared" si="118"/>
        <v>0</v>
      </c>
      <c r="M168" s="835">
        <f t="shared" si="97"/>
        <v>1800000</v>
      </c>
      <c r="N168" s="835">
        <f t="shared" si="118"/>
        <v>0</v>
      </c>
      <c r="O168" s="835">
        <f t="shared" si="98"/>
        <v>1800000</v>
      </c>
      <c r="P168" s="835">
        <f t="shared" si="118"/>
        <v>3500000</v>
      </c>
    </row>
    <row r="169" spans="1:16" s="56" customFormat="1" ht="15.75" customHeight="1">
      <c r="A169" s="844"/>
      <c r="B169" s="792" t="s">
        <v>2594</v>
      </c>
      <c r="C169" s="845"/>
      <c r="D169" s="845"/>
      <c r="E169" s="845"/>
      <c r="F169" s="846"/>
      <c r="G169" s="846"/>
      <c r="H169" s="846">
        <f t="shared" si="95"/>
        <v>0</v>
      </c>
      <c r="I169" s="846"/>
      <c r="J169" s="846">
        <f t="shared" si="114"/>
        <v>0</v>
      </c>
      <c r="K169" s="846"/>
      <c r="L169" s="846"/>
      <c r="M169" s="846">
        <f t="shared" si="97"/>
        <v>0</v>
      </c>
      <c r="N169" s="846"/>
      <c r="O169" s="846">
        <f t="shared" si="98"/>
        <v>0</v>
      </c>
      <c r="P169" s="846"/>
    </row>
    <row r="170" spans="1:16" ht="15.75" customHeight="1">
      <c r="A170" s="793" t="s">
        <v>2595</v>
      </c>
      <c r="B170" s="786" t="s">
        <v>2596</v>
      </c>
      <c r="C170" s="794">
        <v>0</v>
      </c>
      <c r="D170" s="794"/>
      <c r="E170" s="794">
        <f t="shared" ref="E170:E173" si="119">SUM(C170:D170)</f>
        <v>0</v>
      </c>
      <c r="F170" s="794">
        <v>200000</v>
      </c>
      <c r="G170" s="794"/>
      <c r="H170" s="794">
        <f t="shared" si="95"/>
        <v>200000</v>
      </c>
      <c r="I170" s="794"/>
      <c r="J170" s="794">
        <f t="shared" si="114"/>
        <v>200000</v>
      </c>
      <c r="K170" s="847">
        <v>200000</v>
      </c>
      <c r="L170" s="847"/>
      <c r="M170" s="847">
        <f t="shared" si="97"/>
        <v>200000</v>
      </c>
      <c r="N170" s="847"/>
      <c r="O170" s="847">
        <f t="shared" si="98"/>
        <v>200000</v>
      </c>
      <c r="P170" s="847">
        <v>200000</v>
      </c>
    </row>
    <row r="171" spans="1:16" ht="15.75" customHeight="1">
      <c r="A171" s="786">
        <v>2210711</v>
      </c>
      <c r="B171" s="786" t="s">
        <v>2824</v>
      </c>
      <c r="C171" s="794">
        <v>561980</v>
      </c>
      <c r="D171" s="794"/>
      <c r="E171" s="794">
        <f t="shared" si="119"/>
        <v>561980</v>
      </c>
      <c r="F171" s="794">
        <v>500000</v>
      </c>
      <c r="G171" s="794"/>
      <c r="H171" s="794">
        <f t="shared" si="95"/>
        <v>500000</v>
      </c>
      <c r="I171" s="794"/>
      <c r="J171" s="794">
        <f t="shared" si="114"/>
        <v>500000</v>
      </c>
      <c r="K171" s="847">
        <v>500000</v>
      </c>
      <c r="L171" s="847"/>
      <c r="M171" s="847">
        <f t="shared" si="97"/>
        <v>500000</v>
      </c>
      <c r="N171" s="847"/>
      <c r="O171" s="847">
        <f t="shared" si="98"/>
        <v>500000</v>
      </c>
      <c r="P171" s="847">
        <v>500000</v>
      </c>
    </row>
    <row r="172" spans="1:16" ht="15.75" customHeight="1">
      <c r="A172" s="793">
        <v>2210712</v>
      </c>
      <c r="B172" s="786" t="s">
        <v>2822</v>
      </c>
      <c r="C172" s="794">
        <v>100000</v>
      </c>
      <c r="D172" s="794"/>
      <c r="E172" s="794">
        <f t="shared" si="119"/>
        <v>100000</v>
      </c>
      <c r="F172" s="794">
        <v>500000</v>
      </c>
      <c r="G172" s="794"/>
      <c r="H172" s="794">
        <f t="shared" si="95"/>
        <v>500000</v>
      </c>
      <c r="I172" s="794"/>
      <c r="J172" s="794">
        <f t="shared" si="114"/>
        <v>500000</v>
      </c>
      <c r="K172" s="847">
        <v>500000</v>
      </c>
      <c r="L172" s="847"/>
      <c r="M172" s="847">
        <f t="shared" si="97"/>
        <v>500000</v>
      </c>
      <c r="N172" s="847"/>
      <c r="O172" s="847">
        <f t="shared" si="98"/>
        <v>500000</v>
      </c>
      <c r="P172" s="847">
        <v>500000</v>
      </c>
    </row>
    <row r="173" spans="1:16" ht="15.75" hidden="1" customHeight="1">
      <c r="A173" s="786" t="s">
        <v>2849</v>
      </c>
      <c r="B173" s="786" t="s">
        <v>2654</v>
      </c>
      <c r="C173" s="794">
        <v>280000</v>
      </c>
      <c r="D173" s="794"/>
      <c r="E173" s="794">
        <f t="shared" si="119"/>
        <v>280000</v>
      </c>
      <c r="F173" s="794">
        <v>0</v>
      </c>
      <c r="G173" s="794">
        <v>0</v>
      </c>
      <c r="H173" s="794">
        <f t="shared" si="95"/>
        <v>0</v>
      </c>
      <c r="I173" s="794">
        <v>0</v>
      </c>
      <c r="J173" s="794">
        <f t="shared" si="114"/>
        <v>0</v>
      </c>
      <c r="K173" s="794"/>
      <c r="L173" s="794"/>
      <c r="M173" s="794">
        <f t="shared" si="97"/>
        <v>0</v>
      </c>
      <c r="N173" s="794"/>
      <c r="O173" s="794">
        <f t="shared" si="98"/>
        <v>0</v>
      </c>
      <c r="P173" s="794" t="s">
        <v>2621</v>
      </c>
    </row>
    <row r="174" spans="1:16" ht="15.75" customHeight="1">
      <c r="A174" s="795" t="s">
        <v>413</v>
      </c>
      <c r="B174" s="796"/>
      <c r="C174" s="835">
        <v>941980</v>
      </c>
      <c r="D174" s="835">
        <f t="shared" ref="D174:F174" si="120">SUM(D170:D173)</f>
        <v>0</v>
      </c>
      <c r="E174" s="835">
        <f t="shared" si="120"/>
        <v>941980</v>
      </c>
      <c r="F174" s="835">
        <f t="shared" si="120"/>
        <v>1200000</v>
      </c>
      <c r="G174" s="835">
        <f t="shared" ref="G174:I174" si="121">SUM(G170:G173)</f>
        <v>0</v>
      </c>
      <c r="H174" s="835">
        <f t="shared" si="95"/>
        <v>1200000</v>
      </c>
      <c r="I174" s="835">
        <f t="shared" si="121"/>
        <v>0</v>
      </c>
      <c r="J174" s="835">
        <f t="shared" si="114"/>
        <v>1200000</v>
      </c>
      <c r="K174" s="835">
        <f t="shared" ref="K174:P174" si="122">SUM(K170:K172)</f>
        <v>1200000</v>
      </c>
      <c r="L174" s="835">
        <f t="shared" si="122"/>
        <v>0</v>
      </c>
      <c r="M174" s="835">
        <f t="shared" si="97"/>
        <v>1200000</v>
      </c>
      <c r="N174" s="835">
        <f t="shared" si="122"/>
        <v>0</v>
      </c>
      <c r="O174" s="835">
        <f t="shared" si="98"/>
        <v>1200000</v>
      </c>
      <c r="P174" s="835">
        <f t="shared" si="122"/>
        <v>1200000</v>
      </c>
    </row>
    <row r="175" spans="1:16" s="56" customFormat="1" ht="15.75" customHeight="1">
      <c r="A175" s="844"/>
      <c r="B175" s="792" t="s">
        <v>2602</v>
      </c>
      <c r="C175" s="845">
        <v>0</v>
      </c>
      <c r="D175" s="845"/>
      <c r="E175" s="845">
        <f>SUM(C175:D175)</f>
        <v>0</v>
      </c>
      <c r="F175" s="846"/>
      <c r="G175" s="846"/>
      <c r="H175" s="846">
        <f t="shared" si="95"/>
        <v>0</v>
      </c>
      <c r="I175" s="846"/>
      <c r="J175" s="846"/>
      <c r="K175" s="846"/>
      <c r="L175" s="846"/>
      <c r="M175" s="846">
        <f t="shared" si="97"/>
        <v>0</v>
      </c>
      <c r="N175" s="846"/>
      <c r="O175" s="846">
        <f t="shared" si="98"/>
        <v>0</v>
      </c>
      <c r="P175" s="846"/>
    </row>
    <row r="176" spans="1:16" ht="15.75" customHeight="1">
      <c r="A176" s="793"/>
      <c r="B176" s="786" t="s">
        <v>2850</v>
      </c>
      <c r="C176" s="794"/>
      <c r="D176" s="794"/>
      <c r="E176" s="794"/>
      <c r="F176" s="794"/>
      <c r="G176" s="794"/>
      <c r="H176" s="794">
        <f t="shared" si="95"/>
        <v>0</v>
      </c>
      <c r="I176" s="794"/>
      <c r="J176" s="794">
        <f t="shared" si="114"/>
        <v>0</v>
      </c>
      <c r="K176" s="794">
        <v>1000000</v>
      </c>
      <c r="L176" s="794"/>
      <c r="M176" s="794">
        <f t="shared" si="97"/>
        <v>1000000</v>
      </c>
      <c r="N176" s="794">
        <v>6000000</v>
      </c>
      <c r="O176" s="794">
        <f t="shared" si="98"/>
        <v>7000000</v>
      </c>
      <c r="P176" s="794">
        <v>3000000</v>
      </c>
    </row>
    <row r="177" spans="1:16" ht="15.75" customHeight="1">
      <c r="A177" s="795" t="s">
        <v>413</v>
      </c>
      <c r="B177" s="796"/>
      <c r="C177" s="794">
        <v>0</v>
      </c>
      <c r="D177" s="794"/>
      <c r="E177" s="872">
        <f>SUM(C177:D177)</f>
        <v>0</v>
      </c>
      <c r="F177" s="873">
        <f>SUM(F176)</f>
        <v>0</v>
      </c>
      <c r="G177" s="873">
        <f>SUM(G176)</f>
        <v>0</v>
      </c>
      <c r="H177" s="873">
        <f t="shared" si="95"/>
        <v>0</v>
      </c>
      <c r="I177" s="873">
        <f>SUM(I176)</f>
        <v>0</v>
      </c>
      <c r="J177" s="873">
        <f t="shared" si="114"/>
        <v>0</v>
      </c>
      <c r="K177" s="873">
        <f t="shared" ref="K177:P177" si="123">SUM(K176)</f>
        <v>1000000</v>
      </c>
      <c r="L177" s="873">
        <f t="shared" si="123"/>
        <v>0</v>
      </c>
      <c r="M177" s="873">
        <f t="shared" si="97"/>
        <v>1000000</v>
      </c>
      <c r="N177" s="873">
        <f t="shared" si="123"/>
        <v>6000000</v>
      </c>
      <c r="O177" s="873">
        <f t="shared" si="98"/>
        <v>7000000</v>
      </c>
      <c r="P177" s="873">
        <f t="shared" si="123"/>
        <v>3000000</v>
      </c>
    </row>
    <row r="178" spans="1:16" s="56" customFormat="1" ht="15.75" customHeight="1">
      <c r="A178" s="844"/>
      <c r="B178" s="792" t="s">
        <v>2605</v>
      </c>
      <c r="C178" s="845"/>
      <c r="D178" s="845"/>
      <c r="E178" s="845"/>
      <c r="F178" s="846"/>
      <c r="G178" s="846"/>
      <c r="H178" s="846">
        <f t="shared" si="95"/>
        <v>0</v>
      </c>
      <c r="I178" s="846"/>
      <c r="J178" s="846"/>
      <c r="K178" s="846"/>
      <c r="L178" s="846"/>
      <c r="M178" s="846">
        <f t="shared" si="97"/>
        <v>0</v>
      </c>
      <c r="N178" s="846"/>
      <c r="O178" s="846">
        <f t="shared" si="98"/>
        <v>0</v>
      </c>
      <c r="P178" s="846"/>
    </row>
    <row r="179" spans="1:16" ht="15.75" customHeight="1">
      <c r="A179" s="793" t="s">
        <v>2606</v>
      </c>
      <c r="B179" s="786" t="s">
        <v>2607</v>
      </c>
      <c r="C179" s="794">
        <v>1678468</v>
      </c>
      <c r="D179" s="794"/>
      <c r="E179" s="794">
        <f t="shared" ref="E179:E180" si="124">SUM(C179:D179)</f>
        <v>1678468</v>
      </c>
      <c r="F179" s="794">
        <v>2000000</v>
      </c>
      <c r="G179" s="794"/>
      <c r="H179" s="794">
        <f t="shared" si="95"/>
        <v>2000000</v>
      </c>
      <c r="I179" s="794"/>
      <c r="J179" s="794">
        <f t="shared" si="114"/>
        <v>2000000</v>
      </c>
      <c r="K179" s="794">
        <v>2000000</v>
      </c>
      <c r="L179" s="794"/>
      <c r="M179" s="794">
        <f t="shared" si="97"/>
        <v>2000000</v>
      </c>
      <c r="N179" s="794"/>
      <c r="O179" s="794">
        <f t="shared" si="98"/>
        <v>2000000</v>
      </c>
      <c r="P179" s="794">
        <v>3000000</v>
      </c>
    </row>
    <row r="180" spans="1:16" ht="15.75" customHeight="1">
      <c r="A180" s="793" t="s">
        <v>2608</v>
      </c>
      <c r="B180" s="786" t="s">
        <v>2609</v>
      </c>
      <c r="C180" s="794">
        <v>1000000</v>
      </c>
      <c r="D180" s="794"/>
      <c r="E180" s="794">
        <f t="shared" si="124"/>
        <v>1000000</v>
      </c>
      <c r="F180" s="794">
        <v>1000000</v>
      </c>
      <c r="G180" s="794"/>
      <c r="H180" s="794">
        <f t="shared" si="95"/>
        <v>1000000</v>
      </c>
      <c r="I180" s="794"/>
      <c r="J180" s="794">
        <f t="shared" si="114"/>
        <v>1000000</v>
      </c>
      <c r="K180" s="794">
        <v>1000000</v>
      </c>
      <c r="L180" s="794"/>
      <c r="M180" s="794">
        <f t="shared" si="97"/>
        <v>1000000</v>
      </c>
      <c r="N180" s="794"/>
      <c r="O180" s="794">
        <f t="shared" si="98"/>
        <v>1000000</v>
      </c>
      <c r="P180" s="794">
        <v>1000000</v>
      </c>
    </row>
    <row r="181" spans="1:16" ht="15.75" customHeight="1">
      <c r="A181" s="795" t="s">
        <v>413</v>
      </c>
      <c r="B181" s="796"/>
      <c r="C181" s="835">
        <v>2678468</v>
      </c>
      <c r="D181" s="835">
        <f t="shared" ref="D181:F181" si="125">SUM(D179:D180)</f>
        <v>0</v>
      </c>
      <c r="E181" s="835">
        <f t="shared" si="125"/>
        <v>2678468</v>
      </c>
      <c r="F181" s="835">
        <f t="shared" si="125"/>
        <v>3000000</v>
      </c>
      <c r="G181" s="835">
        <f t="shared" ref="G181:I181" si="126">SUM(G179:G180)</f>
        <v>0</v>
      </c>
      <c r="H181" s="835">
        <f t="shared" si="95"/>
        <v>3000000</v>
      </c>
      <c r="I181" s="835">
        <f t="shared" si="126"/>
        <v>0</v>
      </c>
      <c r="J181" s="835">
        <f t="shared" si="114"/>
        <v>3000000</v>
      </c>
      <c r="K181" s="835">
        <f t="shared" ref="K181:P181" si="127">SUM(K179:K180)</f>
        <v>3000000</v>
      </c>
      <c r="L181" s="835">
        <f t="shared" si="127"/>
        <v>0</v>
      </c>
      <c r="M181" s="835">
        <f t="shared" si="97"/>
        <v>3000000</v>
      </c>
      <c r="N181" s="835">
        <f t="shared" si="127"/>
        <v>0</v>
      </c>
      <c r="O181" s="835">
        <f t="shared" si="98"/>
        <v>3000000</v>
      </c>
      <c r="P181" s="835">
        <f t="shared" si="127"/>
        <v>4000000</v>
      </c>
    </row>
    <row r="182" spans="1:16" s="56" customFormat="1" ht="15.75" customHeight="1">
      <c r="A182" s="844"/>
      <c r="B182" s="792" t="s">
        <v>2617</v>
      </c>
      <c r="C182" s="845"/>
      <c r="D182" s="845"/>
      <c r="E182" s="845"/>
      <c r="F182" s="846"/>
      <c r="G182" s="846"/>
      <c r="H182" s="846">
        <f t="shared" si="95"/>
        <v>0</v>
      </c>
      <c r="I182" s="846"/>
      <c r="J182" s="846"/>
      <c r="K182" s="846"/>
      <c r="L182" s="846"/>
      <c r="M182" s="846">
        <f t="shared" si="97"/>
        <v>0</v>
      </c>
      <c r="N182" s="846"/>
      <c r="O182" s="846">
        <f t="shared" si="98"/>
        <v>0</v>
      </c>
      <c r="P182" s="846"/>
    </row>
    <row r="183" spans="1:16" ht="15.75" customHeight="1">
      <c r="A183" s="793">
        <v>3111002</v>
      </c>
      <c r="B183" s="786" t="s">
        <v>2851</v>
      </c>
      <c r="C183" s="794">
        <v>13900000</v>
      </c>
      <c r="D183" s="794"/>
      <c r="E183" s="794">
        <f t="shared" ref="E183:F183" si="128">SUM(C183:D183)</f>
        <v>13900000</v>
      </c>
      <c r="F183" s="794">
        <f t="shared" si="128"/>
        <v>13900000</v>
      </c>
      <c r="G183" s="794"/>
      <c r="H183" s="794">
        <f t="shared" si="95"/>
        <v>13900000</v>
      </c>
      <c r="I183" s="794"/>
      <c r="J183" s="794">
        <f t="shared" si="114"/>
        <v>13900000</v>
      </c>
      <c r="K183" s="794" t="s">
        <v>2827</v>
      </c>
      <c r="L183" s="794"/>
      <c r="M183" s="794">
        <f t="shared" si="97"/>
        <v>0</v>
      </c>
      <c r="N183" s="794"/>
      <c r="O183" s="794">
        <f t="shared" si="98"/>
        <v>0</v>
      </c>
      <c r="P183" s="794"/>
    </row>
    <row r="184" spans="1:16" ht="15.75" customHeight="1">
      <c r="A184" s="793">
        <v>2211306</v>
      </c>
      <c r="B184" s="786" t="s">
        <v>2852</v>
      </c>
      <c r="C184" s="794">
        <v>150000</v>
      </c>
      <c r="D184" s="794"/>
      <c r="E184" s="794">
        <f t="shared" ref="E184:E185" si="129">SUM(C184:D184)</f>
        <v>150000</v>
      </c>
      <c r="F184" s="794">
        <v>150000</v>
      </c>
      <c r="G184" s="794"/>
      <c r="H184" s="794">
        <f t="shared" si="95"/>
        <v>150000</v>
      </c>
      <c r="I184" s="794"/>
      <c r="J184" s="794">
        <f t="shared" si="114"/>
        <v>150000</v>
      </c>
      <c r="K184" s="794">
        <v>150000</v>
      </c>
      <c r="L184" s="794"/>
      <c r="M184" s="794">
        <f t="shared" si="97"/>
        <v>150000</v>
      </c>
      <c r="N184" s="794"/>
      <c r="O184" s="794">
        <f t="shared" si="98"/>
        <v>150000</v>
      </c>
      <c r="P184" s="794">
        <v>150000</v>
      </c>
    </row>
    <row r="185" spans="1:16" ht="15.75" customHeight="1">
      <c r="A185" s="793">
        <v>2211311</v>
      </c>
      <c r="B185" s="786" t="s">
        <v>2853</v>
      </c>
      <c r="C185" s="794">
        <v>20000000</v>
      </c>
      <c r="D185" s="794">
        <v>10000000</v>
      </c>
      <c r="E185" s="794">
        <f t="shared" si="129"/>
        <v>30000000</v>
      </c>
      <c r="F185" s="794">
        <v>35000000</v>
      </c>
      <c r="G185" s="810">
        <v>-10000000</v>
      </c>
      <c r="H185" s="794">
        <f t="shared" si="95"/>
        <v>25000000</v>
      </c>
      <c r="I185" s="874">
        <v>5684633</v>
      </c>
      <c r="J185" s="794">
        <f t="shared" si="114"/>
        <v>30684633</v>
      </c>
      <c r="K185" s="794">
        <v>20000000</v>
      </c>
      <c r="L185" s="794"/>
      <c r="M185" s="794">
        <f t="shared" si="97"/>
        <v>20000000</v>
      </c>
      <c r="N185" s="794">
        <v>20000000</v>
      </c>
      <c r="O185" s="794">
        <f t="shared" si="98"/>
        <v>40000000</v>
      </c>
      <c r="P185" s="794">
        <v>40000000</v>
      </c>
    </row>
    <row r="186" spans="1:16" ht="15.75" customHeight="1">
      <c r="A186" s="103">
        <v>3111001</v>
      </c>
      <c r="B186" s="875" t="s">
        <v>2854</v>
      </c>
      <c r="C186" s="794"/>
      <c r="D186" s="794"/>
      <c r="E186" s="794"/>
      <c r="F186" s="794"/>
      <c r="G186" s="876"/>
      <c r="H186" s="794"/>
      <c r="I186" s="876"/>
      <c r="J186" s="794">
        <v>0</v>
      </c>
      <c r="K186" s="794" t="s">
        <v>2827</v>
      </c>
      <c r="L186" s="794">
        <v>3000000</v>
      </c>
      <c r="M186" s="794">
        <f t="shared" si="97"/>
        <v>3000000</v>
      </c>
      <c r="N186" s="794">
        <v>-3000000</v>
      </c>
      <c r="O186" s="794">
        <f t="shared" si="98"/>
        <v>0</v>
      </c>
      <c r="P186" s="794">
        <v>0</v>
      </c>
    </row>
    <row r="187" spans="1:16" ht="15.75" customHeight="1">
      <c r="A187" s="795" t="s">
        <v>413</v>
      </c>
      <c r="B187" s="796"/>
      <c r="C187" s="835">
        <v>34050000</v>
      </c>
      <c r="D187" s="835">
        <f>SUM(D183:D185)</f>
        <v>10000000</v>
      </c>
      <c r="E187" s="835">
        <f>SUM(E183:E185)</f>
        <v>44050000</v>
      </c>
      <c r="F187" s="835">
        <f>SUM(F183:F186)</f>
        <v>49050000</v>
      </c>
      <c r="G187" s="835">
        <f>SUM(G183:G186)</f>
        <v>-10000000</v>
      </c>
      <c r="H187" s="835">
        <f t="shared" si="95"/>
        <v>39050000</v>
      </c>
      <c r="I187" s="835">
        <f>SUM(I183:I186)</f>
        <v>5684633</v>
      </c>
      <c r="J187" s="835">
        <f t="shared" si="114"/>
        <v>44734633</v>
      </c>
      <c r="K187" s="835">
        <f t="shared" ref="K187:P187" si="130">SUM(K183:K186)</f>
        <v>20150000</v>
      </c>
      <c r="L187" s="835">
        <f t="shared" si="130"/>
        <v>3000000</v>
      </c>
      <c r="M187" s="835">
        <f t="shared" ref="M187:M227" si="131">SUM(K187:L187)</f>
        <v>23150000</v>
      </c>
      <c r="N187" s="835">
        <f t="shared" si="130"/>
        <v>17000000</v>
      </c>
      <c r="O187" s="835">
        <f t="shared" ref="O187:O226" si="132">SUM(M187:N187)</f>
        <v>40150000</v>
      </c>
      <c r="P187" s="835">
        <f t="shared" si="130"/>
        <v>40150000</v>
      </c>
    </row>
    <row r="188" spans="1:16" s="56" customFormat="1" ht="15.75" customHeight="1">
      <c r="A188" s="844"/>
      <c r="B188" s="792" t="s">
        <v>2855</v>
      </c>
      <c r="C188" s="845"/>
      <c r="D188" s="845"/>
      <c r="E188" s="845"/>
      <c r="F188" s="846"/>
      <c r="G188" s="846"/>
      <c r="H188" s="846">
        <f t="shared" si="95"/>
        <v>0</v>
      </c>
      <c r="I188" s="846"/>
      <c r="J188" s="846"/>
      <c r="K188" s="846"/>
      <c r="L188" s="846"/>
      <c r="M188" s="846">
        <f t="shared" si="131"/>
        <v>0</v>
      </c>
      <c r="N188" s="846"/>
      <c r="O188" s="846">
        <f t="shared" si="132"/>
        <v>0</v>
      </c>
      <c r="P188" s="846"/>
    </row>
    <row r="189" spans="1:16" s="40" customFormat="1" ht="15.75" customHeight="1">
      <c r="A189" s="793">
        <v>2211016</v>
      </c>
      <c r="B189" s="786" t="s">
        <v>2856</v>
      </c>
      <c r="C189" s="794">
        <v>3000000</v>
      </c>
      <c r="D189" s="794"/>
      <c r="E189" s="794">
        <f t="shared" ref="E189:F189" si="133">SUM(C189:D189)</f>
        <v>3000000</v>
      </c>
      <c r="F189" s="794">
        <f t="shared" si="133"/>
        <v>3000000</v>
      </c>
      <c r="G189" s="810">
        <v>-500000</v>
      </c>
      <c r="H189" s="794">
        <f t="shared" si="95"/>
        <v>2500000</v>
      </c>
      <c r="I189" s="810"/>
      <c r="J189" s="794">
        <f t="shared" si="114"/>
        <v>2500000</v>
      </c>
      <c r="K189" s="794">
        <v>0</v>
      </c>
      <c r="L189" s="794"/>
      <c r="M189" s="794">
        <f t="shared" si="131"/>
        <v>0</v>
      </c>
      <c r="N189" s="794"/>
      <c r="O189" s="794">
        <f t="shared" si="132"/>
        <v>0</v>
      </c>
      <c r="P189" s="794"/>
    </row>
    <row r="190" spans="1:16" ht="15.75" customHeight="1">
      <c r="A190" s="795" t="s">
        <v>413</v>
      </c>
      <c r="B190" s="796"/>
      <c r="C190" s="835">
        <v>3000000</v>
      </c>
      <c r="D190" s="835">
        <f t="shared" ref="D190:F190" si="134">SUM(D189)</f>
        <v>0</v>
      </c>
      <c r="E190" s="835">
        <f t="shared" si="134"/>
        <v>3000000</v>
      </c>
      <c r="F190" s="835">
        <f t="shared" si="134"/>
        <v>3000000</v>
      </c>
      <c r="G190" s="835">
        <f t="shared" ref="G190:I190" si="135">SUM(G189)</f>
        <v>-500000</v>
      </c>
      <c r="H190" s="835">
        <f t="shared" si="95"/>
        <v>2500000</v>
      </c>
      <c r="I190" s="835">
        <f t="shared" si="135"/>
        <v>0</v>
      </c>
      <c r="J190" s="835">
        <f t="shared" si="114"/>
        <v>2500000</v>
      </c>
      <c r="K190" s="835">
        <f t="shared" ref="K190:P190" si="136">SUM(K189)</f>
        <v>0</v>
      </c>
      <c r="L190" s="835">
        <f t="shared" si="136"/>
        <v>0</v>
      </c>
      <c r="M190" s="835">
        <f t="shared" si="131"/>
        <v>0</v>
      </c>
      <c r="N190" s="835">
        <f t="shared" si="136"/>
        <v>0</v>
      </c>
      <c r="O190" s="835">
        <f t="shared" si="132"/>
        <v>0</v>
      </c>
      <c r="P190" s="835">
        <f t="shared" si="136"/>
        <v>0</v>
      </c>
    </row>
    <row r="191" spans="1:16" s="56" customFormat="1" ht="15.75" customHeight="1">
      <c r="A191" s="844"/>
      <c r="B191" s="792" t="s">
        <v>2612</v>
      </c>
      <c r="C191" s="845"/>
      <c r="D191" s="845"/>
      <c r="E191" s="845"/>
      <c r="F191" s="846"/>
      <c r="G191" s="846"/>
      <c r="H191" s="846">
        <f t="shared" si="95"/>
        <v>0</v>
      </c>
      <c r="I191" s="846"/>
      <c r="J191" s="846"/>
      <c r="K191" s="846"/>
      <c r="L191" s="846"/>
      <c r="M191" s="846">
        <f t="shared" si="131"/>
        <v>0</v>
      </c>
      <c r="N191" s="846"/>
      <c r="O191" s="846">
        <f t="shared" si="132"/>
        <v>0</v>
      </c>
      <c r="P191" s="846"/>
    </row>
    <row r="192" spans="1:16" ht="15.75" customHeight="1">
      <c r="A192" s="793" t="s">
        <v>2613</v>
      </c>
      <c r="B192" s="786" t="s">
        <v>2614</v>
      </c>
      <c r="C192" s="794">
        <v>3500000</v>
      </c>
      <c r="D192" s="794"/>
      <c r="E192" s="794">
        <f>SUM(C192:D192)</f>
        <v>3500000</v>
      </c>
      <c r="F192" s="794">
        <v>3382512</v>
      </c>
      <c r="G192" s="794"/>
      <c r="H192" s="794">
        <f t="shared" si="95"/>
        <v>3382512</v>
      </c>
      <c r="I192" s="794"/>
      <c r="J192" s="794">
        <f t="shared" si="114"/>
        <v>3382512</v>
      </c>
      <c r="K192" s="794">
        <v>3000000</v>
      </c>
      <c r="L192" s="794"/>
      <c r="M192" s="794">
        <f t="shared" si="131"/>
        <v>3000000</v>
      </c>
      <c r="N192" s="794"/>
      <c r="O192" s="794">
        <f t="shared" si="132"/>
        <v>3000000</v>
      </c>
      <c r="P192" s="794">
        <v>3009000</v>
      </c>
    </row>
    <row r="193" spans="1:16" ht="15.75" customHeight="1">
      <c r="A193" s="795" t="s">
        <v>413</v>
      </c>
      <c r="B193" s="796"/>
      <c r="C193" s="835">
        <v>3500000</v>
      </c>
      <c r="D193" s="835">
        <f t="shared" ref="D193:F193" si="137">SUM(D192)</f>
        <v>0</v>
      </c>
      <c r="E193" s="835">
        <f t="shared" si="137"/>
        <v>3500000</v>
      </c>
      <c r="F193" s="835">
        <f t="shared" si="137"/>
        <v>3382512</v>
      </c>
      <c r="G193" s="835">
        <f t="shared" ref="G193:I193" si="138">SUM(G192)</f>
        <v>0</v>
      </c>
      <c r="H193" s="835">
        <f t="shared" si="95"/>
        <v>3382512</v>
      </c>
      <c r="I193" s="835">
        <f t="shared" si="138"/>
        <v>0</v>
      </c>
      <c r="J193" s="835">
        <f t="shared" si="114"/>
        <v>3382512</v>
      </c>
      <c r="K193" s="835">
        <f t="shared" ref="K193:P193" si="139">SUM(K192)</f>
        <v>3000000</v>
      </c>
      <c r="L193" s="835">
        <f t="shared" si="139"/>
        <v>0</v>
      </c>
      <c r="M193" s="835">
        <f t="shared" si="131"/>
        <v>3000000</v>
      </c>
      <c r="N193" s="835">
        <f t="shared" si="139"/>
        <v>0</v>
      </c>
      <c r="O193" s="835">
        <f t="shared" si="132"/>
        <v>3000000</v>
      </c>
      <c r="P193" s="835">
        <f t="shared" si="139"/>
        <v>3009000</v>
      </c>
    </row>
    <row r="194" spans="1:16" s="56" customFormat="1" ht="15.75" customHeight="1">
      <c r="A194" s="844"/>
      <c r="B194" s="792" t="s">
        <v>2633</v>
      </c>
      <c r="C194" s="845"/>
      <c r="D194" s="845"/>
      <c r="E194" s="845"/>
      <c r="F194" s="846"/>
      <c r="G194" s="846"/>
      <c r="H194" s="846">
        <f t="shared" si="95"/>
        <v>0</v>
      </c>
      <c r="I194" s="846"/>
      <c r="J194" s="846"/>
      <c r="K194" s="846"/>
      <c r="L194" s="846"/>
      <c r="M194" s="846">
        <f t="shared" si="131"/>
        <v>0</v>
      </c>
      <c r="N194" s="846"/>
      <c r="O194" s="846">
        <f t="shared" si="132"/>
        <v>0</v>
      </c>
      <c r="P194" s="846"/>
    </row>
    <row r="195" spans="1:16" ht="15.75" customHeight="1">
      <c r="A195" s="793" t="s">
        <v>2634</v>
      </c>
      <c r="B195" s="786" t="s">
        <v>2635</v>
      </c>
      <c r="C195" s="794">
        <v>4000000</v>
      </c>
      <c r="D195" s="794"/>
      <c r="E195" s="794">
        <f>SUM(C195:D195)</f>
        <v>4000000</v>
      </c>
      <c r="F195" s="794">
        <v>2000000</v>
      </c>
      <c r="G195" s="794"/>
      <c r="H195" s="794">
        <f t="shared" ref="H195:H226" si="140">F195+G195</f>
        <v>2000000</v>
      </c>
      <c r="I195" s="794"/>
      <c r="J195" s="794">
        <f t="shared" si="114"/>
        <v>2000000</v>
      </c>
      <c r="K195" s="794">
        <v>2000000</v>
      </c>
      <c r="L195" s="794">
        <v>-1000000</v>
      </c>
      <c r="M195" s="794">
        <f t="shared" si="131"/>
        <v>1000000</v>
      </c>
      <c r="N195" s="794"/>
      <c r="O195" s="794">
        <f t="shared" si="132"/>
        <v>1000000</v>
      </c>
      <c r="P195" s="794">
        <v>2000000</v>
      </c>
    </row>
    <row r="196" spans="1:16" ht="15.75" customHeight="1">
      <c r="A196" s="795" t="s">
        <v>413</v>
      </c>
      <c r="B196" s="796"/>
      <c r="C196" s="835">
        <v>4000000</v>
      </c>
      <c r="D196" s="835">
        <f t="shared" ref="D196:F196" si="141">SUM(D195)</f>
        <v>0</v>
      </c>
      <c r="E196" s="835">
        <f t="shared" si="141"/>
        <v>4000000</v>
      </c>
      <c r="F196" s="835">
        <f t="shared" si="141"/>
        <v>2000000</v>
      </c>
      <c r="G196" s="835">
        <f t="shared" ref="G196:I196" si="142">SUM(G195)</f>
        <v>0</v>
      </c>
      <c r="H196" s="835">
        <f t="shared" si="140"/>
        <v>2000000</v>
      </c>
      <c r="I196" s="835">
        <f t="shared" si="142"/>
        <v>0</v>
      </c>
      <c r="J196" s="835">
        <f t="shared" si="114"/>
        <v>2000000</v>
      </c>
      <c r="K196" s="835">
        <f t="shared" ref="K196:P196" si="143">SUM(K195)</f>
        <v>2000000</v>
      </c>
      <c r="L196" s="835">
        <f t="shared" si="143"/>
        <v>-1000000</v>
      </c>
      <c r="M196" s="835">
        <f t="shared" si="131"/>
        <v>1000000</v>
      </c>
      <c r="N196" s="835">
        <f t="shared" si="143"/>
        <v>0</v>
      </c>
      <c r="O196" s="835">
        <f t="shared" si="132"/>
        <v>1000000</v>
      </c>
      <c r="P196" s="835">
        <f t="shared" si="143"/>
        <v>2000000</v>
      </c>
    </row>
    <row r="197" spans="1:16" ht="15.75" customHeight="1">
      <c r="A197" s="864"/>
      <c r="B197" s="865" t="s">
        <v>2857</v>
      </c>
      <c r="C197" s="866">
        <v>54370448</v>
      </c>
      <c r="D197" s="866">
        <f>SUM(D196,D193,D190,D187,D181,D177,D174,D168,D164,D158)</f>
        <v>10000000</v>
      </c>
      <c r="E197" s="866">
        <f>SUM(E196,E193,E190,E187,E181,E177,E174,E168,E164,E158)</f>
        <v>64370448</v>
      </c>
      <c r="F197" s="866">
        <f>SUM(F196,F193,F190,F187,F181,F177,F174,F168,F164,F158)</f>
        <v>66032512</v>
      </c>
      <c r="G197" s="866">
        <f>SUM(G196,G193,G190,G187,G181,G177,G174,G168,G164,G158)</f>
        <v>-8950000</v>
      </c>
      <c r="H197" s="866">
        <f t="shared" si="140"/>
        <v>57082512</v>
      </c>
      <c r="I197" s="866">
        <f>SUM(I196,I193,I190,I187,I181,I177,I174,I168,I164,I158)</f>
        <v>5684633</v>
      </c>
      <c r="J197" s="866">
        <f t="shared" si="114"/>
        <v>62767145</v>
      </c>
      <c r="K197" s="866">
        <f t="shared" ref="K197:P197" si="144">SUM(K196,K193,K190,K187,K181,K177,K174,K168,K164,K158)</f>
        <v>34650000</v>
      </c>
      <c r="L197" s="866">
        <f t="shared" si="144"/>
        <v>2000000</v>
      </c>
      <c r="M197" s="866">
        <f t="shared" si="131"/>
        <v>36650000</v>
      </c>
      <c r="N197" s="866">
        <f t="shared" si="144"/>
        <v>23000000</v>
      </c>
      <c r="O197" s="866">
        <f t="shared" si="132"/>
        <v>59650000</v>
      </c>
      <c r="P197" s="866">
        <f t="shared" si="144"/>
        <v>62359000</v>
      </c>
    </row>
    <row r="198" spans="1:16" ht="15.75" customHeight="1">
      <c r="A198" s="791"/>
      <c r="B198" s="801" t="s">
        <v>2858</v>
      </c>
      <c r="C198" s="805"/>
      <c r="D198" s="805"/>
      <c r="E198" s="794"/>
      <c r="F198" s="805"/>
      <c r="G198" s="805"/>
      <c r="H198" s="805">
        <f t="shared" si="140"/>
        <v>0</v>
      </c>
      <c r="I198" s="805"/>
      <c r="J198" s="805"/>
      <c r="K198" s="805"/>
      <c r="L198" s="805"/>
      <c r="M198" s="805">
        <f t="shared" si="131"/>
        <v>0</v>
      </c>
      <c r="N198" s="805"/>
      <c r="O198" s="805">
        <f t="shared" si="132"/>
        <v>0</v>
      </c>
      <c r="P198" s="805"/>
    </row>
    <row r="199" spans="1:16" s="56" customFormat="1" ht="15.75" customHeight="1">
      <c r="A199" s="853"/>
      <c r="B199" s="792" t="s">
        <v>2569</v>
      </c>
      <c r="C199" s="845"/>
      <c r="D199" s="845"/>
      <c r="E199" s="845"/>
      <c r="F199" s="846"/>
      <c r="G199" s="846"/>
      <c r="H199" s="846">
        <f t="shared" si="140"/>
        <v>0</v>
      </c>
      <c r="I199" s="846"/>
      <c r="J199" s="846"/>
      <c r="K199" s="846"/>
      <c r="L199" s="846"/>
      <c r="M199" s="846">
        <f t="shared" si="131"/>
        <v>0</v>
      </c>
      <c r="N199" s="846"/>
      <c r="O199" s="846">
        <f t="shared" si="132"/>
        <v>0</v>
      </c>
      <c r="P199" s="846"/>
    </row>
    <row r="200" spans="1:16" s="40" customFormat="1" ht="15.75" customHeight="1">
      <c r="A200" s="793" t="s">
        <v>2649</v>
      </c>
      <c r="B200" s="786" t="s">
        <v>2570</v>
      </c>
      <c r="C200" s="794">
        <v>100000</v>
      </c>
      <c r="D200" s="794"/>
      <c r="E200" s="794">
        <f t="shared" ref="E200:E203" si="145">SUM(C200:D200)</f>
        <v>100000</v>
      </c>
      <c r="F200" s="794">
        <v>300000</v>
      </c>
      <c r="G200" s="810">
        <v>-150000</v>
      </c>
      <c r="H200" s="794">
        <f t="shared" si="140"/>
        <v>150000</v>
      </c>
      <c r="I200" s="810"/>
      <c r="J200" s="794">
        <f t="shared" si="114"/>
        <v>150000</v>
      </c>
      <c r="K200" s="794">
        <v>300000</v>
      </c>
      <c r="L200" s="794"/>
      <c r="M200" s="794">
        <f t="shared" si="131"/>
        <v>300000</v>
      </c>
      <c r="N200" s="794"/>
      <c r="O200" s="794">
        <f t="shared" si="132"/>
        <v>300000</v>
      </c>
      <c r="P200" s="794">
        <v>300000</v>
      </c>
    </row>
    <row r="201" spans="1:16" ht="15.75" customHeight="1">
      <c r="A201" s="793" t="s">
        <v>2571</v>
      </c>
      <c r="B201" s="786" t="s">
        <v>2572</v>
      </c>
      <c r="C201" s="794">
        <v>400000</v>
      </c>
      <c r="D201" s="794"/>
      <c r="E201" s="794">
        <f t="shared" si="145"/>
        <v>400000</v>
      </c>
      <c r="F201" s="794">
        <v>400000</v>
      </c>
      <c r="G201" s="810"/>
      <c r="H201" s="794">
        <f t="shared" si="140"/>
        <v>400000</v>
      </c>
      <c r="I201" s="810"/>
      <c r="J201" s="794">
        <f t="shared" si="114"/>
        <v>400000</v>
      </c>
      <c r="K201" s="794">
        <v>500000</v>
      </c>
      <c r="L201" s="794"/>
      <c r="M201" s="794">
        <f t="shared" si="131"/>
        <v>500000</v>
      </c>
      <c r="N201" s="794"/>
      <c r="O201" s="794">
        <f t="shared" si="132"/>
        <v>500000</v>
      </c>
      <c r="P201" s="794">
        <v>500000</v>
      </c>
    </row>
    <row r="202" spans="1:16" s="40" customFormat="1" ht="15.75" customHeight="1">
      <c r="A202" s="793" t="s">
        <v>2573</v>
      </c>
      <c r="B202" s="786" t="s">
        <v>2574</v>
      </c>
      <c r="C202" s="794">
        <v>2000000</v>
      </c>
      <c r="D202" s="794"/>
      <c r="E202" s="794">
        <f t="shared" si="145"/>
        <v>2000000</v>
      </c>
      <c r="F202" s="794">
        <v>1000000</v>
      </c>
      <c r="G202" s="810">
        <v>-500000</v>
      </c>
      <c r="H202" s="794">
        <f t="shared" si="140"/>
        <v>500000</v>
      </c>
      <c r="I202" s="810"/>
      <c r="J202" s="794">
        <f t="shared" si="114"/>
        <v>500000</v>
      </c>
      <c r="K202" s="794">
        <v>300000</v>
      </c>
      <c r="L202" s="794"/>
      <c r="M202" s="794">
        <f t="shared" si="131"/>
        <v>300000</v>
      </c>
      <c r="N202" s="794"/>
      <c r="O202" s="794">
        <f t="shared" si="132"/>
        <v>300000</v>
      </c>
      <c r="P202" s="794">
        <v>300000</v>
      </c>
    </row>
    <row r="203" spans="1:16" s="40" customFormat="1" ht="15.75" customHeight="1">
      <c r="A203" s="793">
        <v>2210309</v>
      </c>
      <c r="B203" s="786" t="s">
        <v>2847</v>
      </c>
      <c r="C203" s="794">
        <v>4000000</v>
      </c>
      <c r="D203" s="794"/>
      <c r="E203" s="794">
        <f t="shared" si="145"/>
        <v>4000000</v>
      </c>
      <c r="F203" s="794">
        <v>600000</v>
      </c>
      <c r="G203" s="810">
        <v>-300000</v>
      </c>
      <c r="H203" s="794">
        <f t="shared" si="140"/>
        <v>300000</v>
      </c>
      <c r="I203" s="810"/>
      <c r="J203" s="794">
        <f t="shared" si="114"/>
        <v>300000</v>
      </c>
      <c r="K203" s="794"/>
      <c r="L203" s="794"/>
      <c r="M203" s="794">
        <f t="shared" si="131"/>
        <v>0</v>
      </c>
      <c r="N203" s="794"/>
      <c r="O203" s="794">
        <f t="shared" si="132"/>
        <v>0</v>
      </c>
      <c r="P203" s="794">
        <v>0</v>
      </c>
    </row>
    <row r="204" spans="1:16" ht="15.75" customHeight="1">
      <c r="A204" s="795" t="s">
        <v>413</v>
      </c>
      <c r="B204" s="796"/>
      <c r="C204" s="835">
        <v>6500000</v>
      </c>
      <c r="D204" s="835">
        <f t="shared" ref="D204:F204" si="146">SUM(D200:D203)</f>
        <v>0</v>
      </c>
      <c r="E204" s="835">
        <f t="shared" si="146"/>
        <v>6500000</v>
      </c>
      <c r="F204" s="835">
        <f t="shared" si="146"/>
        <v>2300000</v>
      </c>
      <c r="G204" s="835">
        <f t="shared" ref="G204:L204" si="147">SUM(G200:G203)</f>
        <v>-950000</v>
      </c>
      <c r="H204" s="835">
        <f t="shared" si="147"/>
        <v>1350000</v>
      </c>
      <c r="I204" s="835">
        <f t="shared" ref="I204:J204" si="148">SUM(I200:I203)</f>
        <v>0</v>
      </c>
      <c r="J204" s="835">
        <f t="shared" si="148"/>
        <v>1350000</v>
      </c>
      <c r="K204" s="835">
        <f t="shared" si="147"/>
        <v>1100000</v>
      </c>
      <c r="L204" s="835">
        <f t="shared" si="147"/>
        <v>0</v>
      </c>
      <c r="M204" s="835">
        <f t="shared" si="131"/>
        <v>1100000</v>
      </c>
      <c r="N204" s="835">
        <f t="shared" ref="N204" si="149">SUM(N200:N203)</f>
        <v>0</v>
      </c>
      <c r="O204" s="835">
        <f t="shared" si="132"/>
        <v>1100000</v>
      </c>
      <c r="P204" s="835">
        <f>SUM(P200:P203)</f>
        <v>1100000</v>
      </c>
    </row>
    <row r="205" spans="1:16" s="56" customFormat="1" ht="15.75" customHeight="1">
      <c r="A205" s="844"/>
      <c r="B205" s="792" t="s">
        <v>2602</v>
      </c>
      <c r="C205" s="845"/>
      <c r="D205" s="845"/>
      <c r="E205" s="845">
        <f t="shared" ref="E205:E207" si="150">SUM(C205:D205)</f>
        <v>0</v>
      </c>
      <c r="F205" s="846"/>
      <c r="G205" s="846"/>
      <c r="H205" s="846">
        <f t="shared" si="140"/>
        <v>0</v>
      </c>
      <c r="I205" s="846"/>
      <c r="J205" s="846"/>
      <c r="K205" s="846"/>
      <c r="L205" s="846"/>
      <c r="M205" s="846">
        <f t="shared" si="131"/>
        <v>0</v>
      </c>
      <c r="N205" s="846"/>
      <c r="O205" s="846">
        <f t="shared" si="132"/>
        <v>0</v>
      </c>
      <c r="P205" s="846"/>
    </row>
    <row r="206" spans="1:16" ht="15.75" customHeight="1">
      <c r="A206" s="877" t="s">
        <v>2603</v>
      </c>
      <c r="B206" s="818" t="s">
        <v>2604</v>
      </c>
      <c r="C206" s="878"/>
      <c r="D206" s="878"/>
      <c r="E206" s="794">
        <f t="shared" si="150"/>
        <v>0</v>
      </c>
      <c r="F206" s="794"/>
      <c r="G206" s="794"/>
      <c r="H206" s="794">
        <f t="shared" si="140"/>
        <v>0</v>
      </c>
      <c r="I206" s="794"/>
      <c r="J206" s="794">
        <f t="shared" ref="J206:J226" si="151">H206+I206</f>
        <v>0</v>
      </c>
      <c r="K206" s="794">
        <v>0</v>
      </c>
      <c r="L206" s="794"/>
      <c r="M206" s="794">
        <f t="shared" si="131"/>
        <v>0</v>
      </c>
      <c r="N206" s="794"/>
      <c r="O206" s="794">
        <f t="shared" si="132"/>
        <v>0</v>
      </c>
      <c r="P206" s="794">
        <v>5000000</v>
      </c>
    </row>
    <row r="207" spans="1:16" ht="15.75" customHeight="1">
      <c r="A207" s="795" t="s">
        <v>413</v>
      </c>
      <c r="B207" s="796"/>
      <c r="C207" s="835">
        <v>0</v>
      </c>
      <c r="D207" s="835"/>
      <c r="E207" s="869">
        <f t="shared" si="150"/>
        <v>0</v>
      </c>
      <c r="F207" s="870">
        <f>F206</f>
        <v>0</v>
      </c>
      <c r="G207" s="870">
        <f>G206</f>
        <v>0</v>
      </c>
      <c r="H207" s="870">
        <f t="shared" si="140"/>
        <v>0</v>
      </c>
      <c r="I207" s="870">
        <f>I206</f>
        <v>0</v>
      </c>
      <c r="J207" s="870">
        <f t="shared" si="151"/>
        <v>0</v>
      </c>
      <c r="K207" s="870">
        <f t="shared" ref="K207:P207" si="152">SUM(K206)</f>
        <v>0</v>
      </c>
      <c r="L207" s="870">
        <f t="shared" si="152"/>
        <v>0</v>
      </c>
      <c r="M207" s="870">
        <f t="shared" si="131"/>
        <v>0</v>
      </c>
      <c r="N207" s="870">
        <f t="shared" si="152"/>
        <v>0</v>
      </c>
      <c r="O207" s="870">
        <f t="shared" si="132"/>
        <v>0</v>
      </c>
      <c r="P207" s="870">
        <f t="shared" si="152"/>
        <v>5000000</v>
      </c>
    </row>
    <row r="208" spans="1:16" s="56" customFormat="1" ht="15.75" customHeight="1">
      <c r="A208" s="844"/>
      <c r="B208" s="792" t="s">
        <v>2605</v>
      </c>
      <c r="C208" s="845"/>
      <c r="D208" s="845"/>
      <c r="E208" s="845"/>
      <c r="F208" s="846"/>
      <c r="G208" s="846"/>
      <c r="H208" s="846">
        <f t="shared" si="140"/>
        <v>0</v>
      </c>
      <c r="I208" s="846"/>
      <c r="J208" s="846"/>
      <c r="K208" s="846"/>
      <c r="L208" s="846"/>
      <c r="M208" s="846">
        <f t="shared" si="131"/>
        <v>0</v>
      </c>
      <c r="N208" s="846"/>
      <c r="O208" s="846">
        <f t="shared" si="132"/>
        <v>0</v>
      </c>
      <c r="P208" s="846"/>
    </row>
    <row r="209" spans="1:16" ht="15.75" customHeight="1">
      <c r="A209" s="793" t="s">
        <v>2606</v>
      </c>
      <c r="B209" s="786" t="s">
        <v>2607</v>
      </c>
      <c r="C209" s="794">
        <v>2500000</v>
      </c>
      <c r="D209" s="794">
        <v>-500000</v>
      </c>
      <c r="E209" s="794">
        <f t="shared" ref="E209:E211" si="153">SUM(C209:D209)</f>
        <v>2000000</v>
      </c>
      <c r="F209" s="794">
        <v>1000000</v>
      </c>
      <c r="G209" s="794"/>
      <c r="H209" s="794">
        <f t="shared" si="140"/>
        <v>1000000</v>
      </c>
      <c r="I209" s="794"/>
      <c r="J209" s="794">
        <f t="shared" si="151"/>
        <v>1000000</v>
      </c>
      <c r="K209" s="794">
        <v>1000000</v>
      </c>
      <c r="L209" s="794"/>
      <c r="M209" s="794">
        <f t="shared" si="131"/>
        <v>1000000</v>
      </c>
      <c r="N209" s="794"/>
      <c r="O209" s="794">
        <f t="shared" si="132"/>
        <v>1000000</v>
      </c>
      <c r="P209" s="794">
        <v>1000000</v>
      </c>
    </row>
    <row r="210" spans="1:16" ht="15.75" customHeight="1">
      <c r="A210" s="793" t="s">
        <v>2608</v>
      </c>
      <c r="B210" s="786" t="s">
        <v>2609</v>
      </c>
      <c r="C210" s="794">
        <v>2000000</v>
      </c>
      <c r="D210" s="794"/>
      <c r="E210" s="794">
        <f t="shared" si="153"/>
        <v>2000000</v>
      </c>
      <c r="F210" s="794">
        <v>1500000</v>
      </c>
      <c r="G210" s="794"/>
      <c r="H210" s="794">
        <f t="shared" si="140"/>
        <v>1500000</v>
      </c>
      <c r="I210" s="794"/>
      <c r="J210" s="794">
        <f t="shared" si="151"/>
        <v>1500000</v>
      </c>
      <c r="K210" s="794">
        <v>800000</v>
      </c>
      <c r="L210" s="794"/>
      <c r="M210" s="794">
        <f t="shared" si="131"/>
        <v>800000</v>
      </c>
      <c r="N210" s="794"/>
      <c r="O210" s="794">
        <f t="shared" si="132"/>
        <v>800000</v>
      </c>
      <c r="P210" s="794">
        <v>900000</v>
      </c>
    </row>
    <row r="211" spans="1:16" ht="15.75" customHeight="1">
      <c r="A211" s="877" t="s">
        <v>2610</v>
      </c>
      <c r="B211" s="818" t="s">
        <v>2611</v>
      </c>
      <c r="C211" s="878">
        <v>1000000</v>
      </c>
      <c r="D211" s="878"/>
      <c r="E211" s="794">
        <f t="shared" si="153"/>
        <v>1000000</v>
      </c>
      <c r="F211" s="794">
        <v>300000</v>
      </c>
      <c r="G211" s="794"/>
      <c r="H211" s="794">
        <f t="shared" si="140"/>
        <v>300000</v>
      </c>
      <c r="I211" s="794"/>
      <c r="J211" s="794">
        <f t="shared" si="151"/>
        <v>300000</v>
      </c>
      <c r="K211" s="794">
        <v>300000</v>
      </c>
      <c r="L211" s="794"/>
      <c r="M211" s="794">
        <f t="shared" si="131"/>
        <v>300000</v>
      </c>
      <c r="N211" s="794"/>
      <c r="O211" s="794">
        <f t="shared" si="132"/>
        <v>300000</v>
      </c>
      <c r="P211" s="794">
        <v>200000</v>
      </c>
    </row>
    <row r="212" spans="1:16" ht="15.75" customHeight="1">
      <c r="A212" s="795" t="s">
        <v>413</v>
      </c>
      <c r="B212" s="796"/>
      <c r="C212" s="835">
        <v>5500000</v>
      </c>
      <c r="D212" s="835">
        <f t="shared" ref="D212:F212" si="154">SUM(D209:D211)</f>
        <v>-500000</v>
      </c>
      <c r="E212" s="835">
        <f t="shared" si="154"/>
        <v>5000000</v>
      </c>
      <c r="F212" s="835">
        <f t="shared" si="154"/>
        <v>2800000</v>
      </c>
      <c r="G212" s="835">
        <f t="shared" ref="G212:I212" si="155">SUM(G209:G211)</f>
        <v>0</v>
      </c>
      <c r="H212" s="835">
        <f t="shared" si="140"/>
        <v>2800000</v>
      </c>
      <c r="I212" s="835">
        <f t="shared" si="155"/>
        <v>0</v>
      </c>
      <c r="J212" s="835">
        <f t="shared" si="151"/>
        <v>2800000</v>
      </c>
      <c r="K212" s="835">
        <f t="shared" ref="K212:P212" si="156">SUM(K209:K211)</f>
        <v>2100000</v>
      </c>
      <c r="L212" s="835">
        <f t="shared" si="156"/>
        <v>0</v>
      </c>
      <c r="M212" s="835">
        <f t="shared" si="131"/>
        <v>2100000</v>
      </c>
      <c r="N212" s="835">
        <f t="shared" si="156"/>
        <v>0</v>
      </c>
      <c r="O212" s="835">
        <f t="shared" si="132"/>
        <v>2100000</v>
      </c>
      <c r="P212" s="835">
        <f t="shared" si="156"/>
        <v>2100000</v>
      </c>
    </row>
    <row r="213" spans="1:16" ht="15.75" customHeight="1">
      <c r="A213" s="879"/>
      <c r="B213" s="880" t="s">
        <v>2594</v>
      </c>
      <c r="C213" s="835"/>
      <c r="D213" s="835"/>
      <c r="E213" s="835"/>
      <c r="F213" s="835"/>
      <c r="G213" s="835"/>
      <c r="H213" s="847">
        <v>0</v>
      </c>
      <c r="I213" s="847"/>
      <c r="J213" s="847"/>
      <c r="K213" s="794"/>
      <c r="L213" s="794"/>
      <c r="M213" s="794">
        <f t="shared" si="131"/>
        <v>0</v>
      </c>
      <c r="N213" s="794"/>
      <c r="O213" s="794">
        <f t="shared" si="132"/>
        <v>0</v>
      </c>
      <c r="P213" s="794"/>
    </row>
    <row r="214" spans="1:16" ht="15.75" customHeight="1">
      <c r="A214" s="881" t="s">
        <v>2595</v>
      </c>
      <c r="B214" s="875" t="s">
        <v>2596</v>
      </c>
      <c r="C214" s="835"/>
      <c r="D214" s="835"/>
      <c r="E214" s="835"/>
      <c r="F214" s="835"/>
      <c r="G214" s="835"/>
      <c r="H214" s="847">
        <v>0</v>
      </c>
      <c r="I214" s="847"/>
      <c r="J214" s="847"/>
      <c r="K214" s="794">
        <v>100000</v>
      </c>
      <c r="L214" s="794"/>
      <c r="M214" s="794">
        <f t="shared" si="131"/>
        <v>100000</v>
      </c>
      <c r="N214" s="794"/>
      <c r="O214" s="794">
        <f t="shared" si="132"/>
        <v>100000</v>
      </c>
      <c r="P214" s="794">
        <v>100000</v>
      </c>
    </row>
    <row r="215" spans="1:16" ht="15.75" customHeight="1">
      <c r="A215" s="875">
        <v>2210711</v>
      </c>
      <c r="B215" s="875" t="s">
        <v>2824</v>
      </c>
      <c r="C215" s="835"/>
      <c r="D215" s="835"/>
      <c r="E215" s="835"/>
      <c r="F215" s="835"/>
      <c r="G215" s="835"/>
      <c r="H215" s="847">
        <v>0</v>
      </c>
      <c r="I215" s="847"/>
      <c r="J215" s="847"/>
      <c r="K215" s="794">
        <v>400000</v>
      </c>
      <c r="L215" s="794"/>
      <c r="M215" s="794">
        <f t="shared" si="131"/>
        <v>400000</v>
      </c>
      <c r="N215" s="794"/>
      <c r="O215" s="794">
        <f t="shared" si="132"/>
        <v>400000</v>
      </c>
      <c r="P215" s="794">
        <v>400000</v>
      </c>
    </row>
    <row r="216" spans="1:16" ht="15.75" customHeight="1">
      <c r="A216" s="881">
        <v>2210712</v>
      </c>
      <c r="B216" s="875" t="s">
        <v>2822</v>
      </c>
      <c r="C216" s="835"/>
      <c r="D216" s="835"/>
      <c r="E216" s="835"/>
      <c r="F216" s="835"/>
      <c r="G216" s="835"/>
      <c r="H216" s="847">
        <v>0</v>
      </c>
      <c r="I216" s="847"/>
      <c r="J216" s="847"/>
      <c r="K216" s="794">
        <v>200000</v>
      </c>
      <c r="L216" s="794"/>
      <c r="M216" s="794">
        <f t="shared" si="131"/>
        <v>200000</v>
      </c>
      <c r="N216" s="794"/>
      <c r="O216" s="794">
        <f t="shared" si="132"/>
        <v>200000</v>
      </c>
      <c r="P216" s="794">
        <v>200000</v>
      </c>
    </row>
    <row r="217" spans="1:16" ht="15.75" customHeight="1">
      <c r="A217" s="875" t="s">
        <v>2849</v>
      </c>
      <c r="B217" s="875" t="s">
        <v>2654</v>
      </c>
      <c r="C217" s="835"/>
      <c r="D217" s="835"/>
      <c r="E217" s="835"/>
      <c r="F217" s="835"/>
      <c r="G217" s="835"/>
      <c r="H217" s="847">
        <v>0</v>
      </c>
      <c r="I217" s="847"/>
      <c r="J217" s="847"/>
      <c r="K217" s="794">
        <v>684000</v>
      </c>
      <c r="L217" s="794"/>
      <c r="M217" s="794">
        <f t="shared" si="131"/>
        <v>684000</v>
      </c>
      <c r="N217" s="794">
        <v>-684000</v>
      </c>
      <c r="O217" s="794">
        <f t="shared" si="132"/>
        <v>0</v>
      </c>
      <c r="P217" s="794">
        <v>0</v>
      </c>
    </row>
    <row r="218" spans="1:16" ht="15.75" customHeight="1">
      <c r="A218" s="882" t="s">
        <v>413</v>
      </c>
      <c r="B218" s="883"/>
      <c r="C218" s="835"/>
      <c r="D218" s="835"/>
      <c r="E218" s="835"/>
      <c r="F218" s="835"/>
      <c r="G218" s="835"/>
      <c r="H218" s="835">
        <f>SUM(H213:H217)</f>
        <v>0</v>
      </c>
      <c r="I218" s="835">
        <f t="shared" ref="I218:L218" si="157">SUM(I213:I217)</f>
        <v>0</v>
      </c>
      <c r="J218" s="835">
        <f t="shared" si="157"/>
        <v>0</v>
      </c>
      <c r="K218" s="835">
        <f t="shared" si="157"/>
        <v>1384000</v>
      </c>
      <c r="L218" s="835">
        <f t="shared" si="157"/>
        <v>0</v>
      </c>
      <c r="M218" s="835">
        <f t="shared" si="131"/>
        <v>1384000</v>
      </c>
      <c r="N218" s="835">
        <f t="shared" ref="N218" si="158">SUM(N213:N217)</f>
        <v>-684000</v>
      </c>
      <c r="O218" s="835">
        <f t="shared" si="132"/>
        <v>700000</v>
      </c>
      <c r="P218" s="835">
        <f>SUM(P213:P217)</f>
        <v>700000</v>
      </c>
    </row>
    <row r="219" spans="1:16" s="56" customFormat="1" ht="15.75" customHeight="1">
      <c r="A219" s="844"/>
      <c r="B219" s="792" t="s">
        <v>2617</v>
      </c>
      <c r="C219" s="845"/>
      <c r="D219" s="845"/>
      <c r="E219" s="845"/>
      <c r="F219" s="846"/>
      <c r="G219" s="846"/>
      <c r="H219" s="846">
        <f t="shared" si="140"/>
        <v>0</v>
      </c>
      <c r="I219" s="846"/>
      <c r="J219" s="846">
        <f t="shared" si="151"/>
        <v>0</v>
      </c>
      <c r="K219" s="846"/>
      <c r="L219" s="846"/>
      <c r="M219" s="846">
        <f t="shared" si="131"/>
        <v>0</v>
      </c>
      <c r="N219" s="846"/>
      <c r="O219" s="846">
        <f t="shared" si="132"/>
        <v>0</v>
      </c>
      <c r="P219" s="846"/>
    </row>
    <row r="220" spans="1:16" ht="15.75" customHeight="1">
      <c r="A220" s="793" t="s">
        <v>2618</v>
      </c>
      <c r="B220" s="786" t="s">
        <v>2619</v>
      </c>
      <c r="C220" s="794">
        <v>1000000</v>
      </c>
      <c r="D220" s="794"/>
      <c r="E220" s="794">
        <f>SUM(C220:D220)</f>
        <v>1000000</v>
      </c>
      <c r="F220" s="794">
        <v>1000000</v>
      </c>
      <c r="G220" s="794"/>
      <c r="H220" s="794">
        <f t="shared" si="140"/>
        <v>1000000</v>
      </c>
      <c r="I220" s="794"/>
      <c r="J220" s="794">
        <f t="shared" si="151"/>
        <v>1000000</v>
      </c>
      <c r="K220" s="794">
        <v>1000000</v>
      </c>
      <c r="L220" s="794"/>
      <c r="M220" s="794">
        <f t="shared" si="131"/>
        <v>1000000</v>
      </c>
      <c r="N220" s="794"/>
      <c r="O220" s="794">
        <f t="shared" si="132"/>
        <v>1000000</v>
      </c>
      <c r="P220" s="794">
        <v>1000000</v>
      </c>
    </row>
    <row r="221" spans="1:16" ht="15.75" customHeight="1">
      <c r="A221" s="795" t="s">
        <v>413</v>
      </c>
      <c r="B221" s="796"/>
      <c r="C221" s="835">
        <v>1000000</v>
      </c>
      <c r="D221" s="835">
        <f t="shared" ref="D221:F221" si="159">D220</f>
        <v>0</v>
      </c>
      <c r="E221" s="835">
        <f t="shared" si="159"/>
        <v>1000000</v>
      </c>
      <c r="F221" s="835">
        <f t="shared" si="159"/>
        <v>1000000</v>
      </c>
      <c r="G221" s="835">
        <f t="shared" ref="G221:I221" si="160">G220</f>
        <v>0</v>
      </c>
      <c r="H221" s="835">
        <f t="shared" si="140"/>
        <v>1000000</v>
      </c>
      <c r="I221" s="835">
        <f t="shared" si="160"/>
        <v>0</v>
      </c>
      <c r="J221" s="835">
        <f t="shared" si="151"/>
        <v>1000000</v>
      </c>
      <c r="K221" s="835">
        <f t="shared" ref="K221" si="161">K220</f>
        <v>1000000</v>
      </c>
      <c r="L221" s="835">
        <f t="shared" ref="L221:N221" si="162">L220</f>
        <v>0</v>
      </c>
      <c r="M221" s="835">
        <f t="shared" si="131"/>
        <v>1000000</v>
      </c>
      <c r="N221" s="835">
        <f t="shared" si="162"/>
        <v>0</v>
      </c>
      <c r="O221" s="835">
        <f t="shared" si="132"/>
        <v>1000000</v>
      </c>
      <c r="P221" s="835">
        <f>P220</f>
        <v>1000000</v>
      </c>
    </row>
    <row r="222" spans="1:16" ht="15.75" customHeight="1">
      <c r="A222" s="884"/>
      <c r="B222" s="885" t="s">
        <v>2859</v>
      </c>
      <c r="C222" s="886">
        <v>13000000</v>
      </c>
      <c r="D222" s="886">
        <f>D221+D207+D212+D204</f>
        <v>-500000</v>
      </c>
      <c r="E222" s="886">
        <f>E221+E207+E212+E204</f>
        <v>12500000</v>
      </c>
      <c r="F222" s="886">
        <f>F221+F207+F212+F204</f>
        <v>6100000</v>
      </c>
      <c r="G222" s="886">
        <f>G221+G207+G212+G204</f>
        <v>-950000</v>
      </c>
      <c r="H222" s="886">
        <f t="shared" si="140"/>
        <v>5150000</v>
      </c>
      <c r="I222" s="886">
        <f>I221+I207+I212+I204</f>
        <v>0</v>
      </c>
      <c r="J222" s="886">
        <f t="shared" si="151"/>
        <v>5150000</v>
      </c>
      <c r="K222" s="886">
        <f t="shared" ref="K222:P222" si="163">SUM(K221,K218,K212,K207,K204)</f>
        <v>5584000</v>
      </c>
      <c r="L222" s="886">
        <f t="shared" si="163"/>
        <v>0</v>
      </c>
      <c r="M222" s="886">
        <f t="shared" si="131"/>
        <v>5584000</v>
      </c>
      <c r="N222" s="886">
        <f t="shared" si="163"/>
        <v>-684000</v>
      </c>
      <c r="O222" s="886">
        <f t="shared" si="132"/>
        <v>4900000</v>
      </c>
      <c r="P222" s="886">
        <f t="shared" si="163"/>
        <v>9900000</v>
      </c>
    </row>
    <row r="223" spans="1:16" ht="15.75" customHeight="1">
      <c r="A223" s="795"/>
      <c r="B223" s="796" t="s">
        <v>2860</v>
      </c>
      <c r="C223" s="835">
        <v>88170448</v>
      </c>
      <c r="D223" s="835" t="e">
        <f>SUM(D197,D154,D122,D222)</f>
        <v>#REF!</v>
      </c>
      <c r="E223" s="835">
        <f>SUM(E197,E154,E122,E222)</f>
        <v>87170448</v>
      </c>
      <c r="F223" s="835">
        <f>SUM(F197,F154,F122,F222)</f>
        <v>83882512</v>
      </c>
      <c r="G223" s="835">
        <f>SUM(G197,G154,G122,G222)</f>
        <v>-9900000</v>
      </c>
      <c r="H223" s="835">
        <f t="shared" si="140"/>
        <v>73982512</v>
      </c>
      <c r="I223" s="835">
        <f>SUM(I197,I154,I122,I222)</f>
        <v>5684633</v>
      </c>
      <c r="J223" s="835">
        <f t="shared" si="151"/>
        <v>79667145</v>
      </c>
      <c r="K223" s="835">
        <f t="shared" ref="K223:P223" si="164">SUM(K197,K154,K122,K222)</f>
        <v>51350000</v>
      </c>
      <c r="L223" s="835">
        <f t="shared" si="164"/>
        <v>900000</v>
      </c>
      <c r="M223" s="835">
        <f t="shared" si="131"/>
        <v>52250000</v>
      </c>
      <c r="N223" s="835">
        <f t="shared" si="164"/>
        <v>32316000</v>
      </c>
      <c r="O223" s="835">
        <f t="shared" si="132"/>
        <v>84566000</v>
      </c>
      <c r="P223" s="835">
        <f t="shared" si="164"/>
        <v>96143966</v>
      </c>
    </row>
    <row r="224" spans="1:16" ht="15.75" customHeight="1">
      <c r="A224" s="798"/>
      <c r="B224" s="798" t="s">
        <v>2680</v>
      </c>
      <c r="C224" s="843">
        <v>507053010</v>
      </c>
      <c r="D224" s="843" t="e">
        <f>SUM(D197,D154,D122,D87,D222)</f>
        <v>#REF!</v>
      </c>
      <c r="E224" s="843">
        <f>SUM(E197,E154,E122,E87,E222)</f>
        <v>479503010</v>
      </c>
      <c r="F224" s="843">
        <f>SUM(F197,F154,F122,F87,F222)</f>
        <v>525000128</v>
      </c>
      <c r="G224" s="843">
        <f>SUM(G197,G154,G122,G87,G222)</f>
        <v>-81887000</v>
      </c>
      <c r="H224" s="843">
        <f t="shared" si="140"/>
        <v>443113128</v>
      </c>
      <c r="I224" s="843">
        <f>SUM(I197,I154,I122,I87,I222)</f>
        <v>120219135</v>
      </c>
      <c r="J224" s="843">
        <f t="shared" si="151"/>
        <v>563332263</v>
      </c>
      <c r="K224" s="843">
        <f t="shared" ref="K224:P224" si="165">SUM(K197,K154,K122,K87,K222)</f>
        <v>631050000</v>
      </c>
      <c r="L224" s="843">
        <f t="shared" si="165"/>
        <v>74436369</v>
      </c>
      <c r="M224" s="843">
        <f t="shared" si="131"/>
        <v>705486369</v>
      </c>
      <c r="N224" s="843">
        <f t="shared" si="165"/>
        <v>191293734</v>
      </c>
      <c r="O224" s="843">
        <f t="shared" si="132"/>
        <v>896780103</v>
      </c>
      <c r="P224" s="843">
        <f t="shared" si="165"/>
        <v>728704756</v>
      </c>
    </row>
    <row r="225" spans="1:16" ht="16.149999999999999" customHeight="1">
      <c r="A225" s="807"/>
      <c r="B225" s="807" t="s">
        <v>2861</v>
      </c>
      <c r="C225" s="887">
        <f>SUM(C224,C17)</f>
        <v>962189170</v>
      </c>
      <c r="D225" s="887" t="e">
        <f>SUM(D224,D17)</f>
        <v>#REF!</v>
      </c>
      <c r="E225" s="887">
        <f>SUM(E224,E17)</f>
        <v>934639170</v>
      </c>
      <c r="F225" s="887">
        <f>SUM(F224,F17)</f>
        <v>982136288</v>
      </c>
      <c r="G225" s="887">
        <f>SUM(G224,G17)</f>
        <v>-81887000</v>
      </c>
      <c r="H225" s="887">
        <f t="shared" si="140"/>
        <v>900249288</v>
      </c>
      <c r="I225" s="887">
        <f>SUM(I224,I17)</f>
        <v>120219135</v>
      </c>
      <c r="J225" s="887">
        <f t="shared" si="151"/>
        <v>1020468423</v>
      </c>
      <c r="K225" s="887">
        <f t="shared" ref="K225:P225" si="166">SUM(K224,K17)</f>
        <v>1208186160</v>
      </c>
      <c r="L225" s="887">
        <f t="shared" si="166"/>
        <v>-22563631</v>
      </c>
      <c r="M225" s="887">
        <f t="shared" si="131"/>
        <v>1185622529</v>
      </c>
      <c r="N225" s="887">
        <f t="shared" si="166"/>
        <v>191293734</v>
      </c>
      <c r="O225" s="887">
        <f t="shared" si="132"/>
        <v>1376916263</v>
      </c>
      <c r="P225" s="887">
        <f t="shared" si="166"/>
        <v>1185840916</v>
      </c>
    </row>
    <row r="226" spans="1:16" ht="14.45" hidden="1" customHeight="1">
      <c r="A226" s="795"/>
      <c r="B226" s="807" t="s">
        <v>2862</v>
      </c>
      <c r="C226" s="887">
        <v>0</v>
      </c>
      <c r="D226" s="887"/>
      <c r="E226" s="887">
        <v>0</v>
      </c>
      <c r="F226" s="887"/>
      <c r="G226" s="887"/>
      <c r="H226" s="887">
        <f t="shared" si="140"/>
        <v>0</v>
      </c>
      <c r="I226" s="887"/>
      <c r="J226" s="887">
        <f t="shared" si="151"/>
        <v>0</v>
      </c>
      <c r="K226" s="887"/>
      <c r="L226" s="887"/>
      <c r="M226" s="887">
        <f t="shared" si="131"/>
        <v>0</v>
      </c>
      <c r="N226" s="887"/>
      <c r="O226" s="887">
        <f t="shared" si="132"/>
        <v>0</v>
      </c>
      <c r="P226" s="887"/>
    </row>
    <row r="227" spans="1:16" ht="15.75" customHeight="1">
      <c r="A227" s="888"/>
      <c r="B227" s="889" t="s">
        <v>2863</v>
      </c>
      <c r="C227" s="890"/>
      <c r="D227" s="890"/>
      <c r="E227" s="890"/>
      <c r="F227" s="890" t="e">
        <f>F225+PLANNING!F177</f>
        <v>#REF!</v>
      </c>
      <c r="G227" s="890" t="e">
        <f>G225+PLANNING!G177</f>
        <v>#REF!</v>
      </c>
      <c r="H227" s="890" t="e">
        <f>H225+PLANNING!H177</f>
        <v>#REF!</v>
      </c>
      <c r="I227" s="890" t="e">
        <f>I225+PLANNING!K177</f>
        <v>#REF!</v>
      </c>
      <c r="J227" s="890" t="e">
        <f>J225+PLANNING!M177</f>
        <v>#REF!</v>
      </c>
      <c r="K227" s="890" t="e">
        <f>K225+PLANNING!K177</f>
        <v>#REF!</v>
      </c>
      <c r="L227" s="890" t="e">
        <f>L225+PLANNING!L177</f>
        <v>#REF!</v>
      </c>
      <c r="M227" s="890" t="e">
        <f t="shared" si="131"/>
        <v>#REF!</v>
      </c>
      <c r="N227" s="890" t="e">
        <f>N225+PLANNING!N177</f>
        <v>#REF!</v>
      </c>
      <c r="O227" s="890">
        <f>O225+PLANNING!O177</f>
        <v>1500635905</v>
      </c>
      <c r="P227" s="890">
        <f>P225+PLANNING!P177</f>
        <v>1344759756</v>
      </c>
    </row>
    <row r="228" spans="1:16" ht="15.75" customHeight="1">
      <c r="F228" s="740"/>
    </row>
    <row r="229" spans="1:16" ht="15.75" customHeight="1">
      <c r="F229" s="740"/>
    </row>
    <row r="230" spans="1:16" ht="15.75" customHeight="1">
      <c r="F230" s="740"/>
    </row>
    <row r="231" spans="1:16" ht="15.75" customHeight="1">
      <c r="F231" s="740"/>
    </row>
    <row r="232" spans="1:16" ht="15.75" customHeight="1">
      <c r="F232" s="740"/>
    </row>
    <row r="233" spans="1:16" ht="15.75" customHeight="1">
      <c r="F233" s="740"/>
    </row>
    <row r="234" spans="1:16" ht="15.75" customHeight="1">
      <c r="F234" s="740"/>
    </row>
    <row r="235" spans="1:16" ht="15.75" customHeight="1">
      <c r="F235" s="740"/>
    </row>
    <row r="236" spans="1:16" ht="15.75" customHeight="1">
      <c r="F236" s="740"/>
    </row>
    <row r="237" spans="1:16" ht="15.75" customHeight="1">
      <c r="F237" s="740"/>
    </row>
    <row r="238" spans="1:16" ht="15.75" customHeight="1">
      <c r="F238" s="740"/>
    </row>
    <row r="239" spans="1:16" ht="15.75" customHeight="1">
      <c r="F239" s="740"/>
    </row>
    <row r="240" spans="1:16" ht="15.75" customHeight="1">
      <c r="F240" s="740"/>
    </row>
    <row r="241" spans="6:6" ht="15.75" customHeight="1">
      <c r="F241" s="740"/>
    </row>
    <row r="242" spans="6:6" ht="15.75" customHeight="1">
      <c r="F242" s="740"/>
    </row>
    <row r="243" spans="6:6" ht="15.75" customHeight="1">
      <c r="F243" s="740"/>
    </row>
    <row r="244" spans="6:6" ht="15.75" customHeight="1">
      <c r="F244" s="740"/>
    </row>
    <row r="245" spans="6:6" ht="15.75" customHeight="1">
      <c r="F245" s="740"/>
    </row>
    <row r="246" spans="6:6" ht="15.75" customHeight="1">
      <c r="F246" s="740"/>
    </row>
    <row r="247" spans="6:6" ht="15.75" customHeight="1">
      <c r="F247" s="740"/>
    </row>
    <row r="248" spans="6:6" ht="15.75" customHeight="1">
      <c r="F248" s="740"/>
    </row>
    <row r="249" spans="6:6" ht="15.75" customHeight="1">
      <c r="F249" s="740"/>
    </row>
    <row r="250" spans="6:6" ht="15.75" customHeight="1">
      <c r="F250" s="740"/>
    </row>
    <row r="251" spans="6:6" ht="15.75" customHeight="1">
      <c r="F251" s="740"/>
    </row>
    <row r="252" spans="6:6" ht="15.75" customHeight="1">
      <c r="F252" s="740"/>
    </row>
    <row r="253" spans="6:6" ht="15.75" customHeight="1">
      <c r="F253" s="740"/>
    </row>
    <row r="254" spans="6:6" ht="15.75" customHeight="1">
      <c r="F254" s="740"/>
    </row>
    <row r="255" spans="6:6" ht="15.75" customHeight="1">
      <c r="F255" s="740"/>
    </row>
    <row r="256" spans="6:6" ht="15.75" customHeight="1">
      <c r="F256" s="740"/>
    </row>
    <row r="257" spans="6:6" ht="15.75" customHeight="1">
      <c r="F257" s="740"/>
    </row>
    <row r="258" spans="6:6" ht="15.75" customHeight="1">
      <c r="F258" s="740"/>
    </row>
    <row r="259" spans="6:6" ht="15.75" customHeight="1">
      <c r="F259" s="740"/>
    </row>
    <row r="260" spans="6:6" ht="15.75" customHeight="1">
      <c r="F260" s="740"/>
    </row>
    <row r="261" spans="6:6" ht="15.75" customHeight="1">
      <c r="F261" s="740"/>
    </row>
    <row r="262" spans="6:6" ht="15.75" customHeight="1">
      <c r="F262" s="740"/>
    </row>
    <row r="263" spans="6:6" ht="15.75" customHeight="1">
      <c r="F263" s="740"/>
    </row>
    <row r="264" spans="6:6" ht="15.75" customHeight="1">
      <c r="F264" s="740"/>
    </row>
    <row r="265" spans="6:6" ht="15.75" customHeight="1">
      <c r="F265" s="740"/>
    </row>
    <row r="266" spans="6:6" ht="15.75" customHeight="1">
      <c r="F266" s="740"/>
    </row>
    <row r="267" spans="6:6" ht="15.75" customHeight="1">
      <c r="F267" s="740"/>
    </row>
    <row r="268" spans="6:6" ht="15.75" customHeight="1">
      <c r="F268" s="740"/>
    </row>
    <row r="269" spans="6:6" ht="15.75" customHeight="1">
      <c r="F269" s="740"/>
    </row>
    <row r="270" spans="6:6" ht="15.75" customHeight="1">
      <c r="F270" s="740"/>
    </row>
    <row r="271" spans="6:6" ht="15.75" customHeight="1">
      <c r="F271" s="740"/>
    </row>
    <row r="272" spans="6:6" ht="15.75" customHeight="1">
      <c r="F272" s="740"/>
    </row>
    <row r="273" spans="6:6" ht="15.75" customHeight="1">
      <c r="F273" s="740"/>
    </row>
    <row r="274" spans="6:6" ht="15.75" customHeight="1">
      <c r="F274" s="740"/>
    </row>
    <row r="275" spans="6:6" ht="15.75" customHeight="1">
      <c r="F275" s="740"/>
    </row>
    <row r="276" spans="6:6" ht="15.75" customHeight="1">
      <c r="F276" s="740"/>
    </row>
    <row r="277" spans="6:6" ht="15.75" customHeight="1">
      <c r="F277" s="740"/>
    </row>
    <row r="278" spans="6:6" ht="15.75" customHeight="1">
      <c r="F278" s="740"/>
    </row>
    <row r="279" spans="6:6" ht="15.75" customHeight="1">
      <c r="F279" s="740"/>
    </row>
    <row r="280" spans="6:6" ht="15.75" customHeight="1">
      <c r="F280" s="740"/>
    </row>
    <row r="281" spans="6:6" ht="15.75" customHeight="1">
      <c r="F281" s="740"/>
    </row>
    <row r="282" spans="6:6" ht="15.75" customHeight="1">
      <c r="F282" s="740"/>
    </row>
    <row r="283" spans="6:6" ht="15.75" customHeight="1">
      <c r="F283" s="740"/>
    </row>
    <row r="284" spans="6:6" ht="15.75" customHeight="1">
      <c r="F284" s="740"/>
    </row>
    <row r="285" spans="6:6" ht="15.75" customHeight="1">
      <c r="F285" s="740"/>
    </row>
    <row r="286" spans="6:6" ht="15.75" customHeight="1">
      <c r="F286" s="740"/>
    </row>
    <row r="287" spans="6:6" ht="15.75" customHeight="1">
      <c r="F287" s="740"/>
    </row>
    <row r="288" spans="6:6" ht="15.75" customHeight="1">
      <c r="F288" s="740"/>
    </row>
    <row r="289" spans="6:6" ht="15.75" customHeight="1">
      <c r="F289" s="740"/>
    </row>
    <row r="290" spans="6:6" ht="15.75" customHeight="1">
      <c r="F290" s="740"/>
    </row>
    <row r="291" spans="6:6" ht="15.75" customHeight="1">
      <c r="F291" s="740"/>
    </row>
    <row r="292" spans="6:6" ht="15.75" customHeight="1">
      <c r="F292" s="740"/>
    </row>
    <row r="293" spans="6:6" ht="15.75" customHeight="1">
      <c r="F293" s="740"/>
    </row>
    <row r="294" spans="6:6" ht="15.75" customHeight="1">
      <c r="F294" s="740"/>
    </row>
    <row r="295" spans="6:6" ht="15.75" customHeight="1">
      <c r="F295" s="740"/>
    </row>
    <row r="296" spans="6:6" ht="15.75" customHeight="1">
      <c r="F296" s="740"/>
    </row>
    <row r="297" spans="6:6" ht="15.75" customHeight="1">
      <c r="F297" s="740"/>
    </row>
    <row r="298" spans="6:6" ht="15.75" customHeight="1">
      <c r="F298" s="740"/>
    </row>
    <row r="299" spans="6:6" ht="15.75" customHeight="1">
      <c r="F299" s="740"/>
    </row>
    <row r="300" spans="6:6" ht="15.75" customHeight="1">
      <c r="F300" s="740"/>
    </row>
    <row r="301" spans="6:6" ht="15.75" customHeight="1">
      <c r="F301" s="740"/>
    </row>
    <row r="302" spans="6:6" ht="15.75" customHeight="1">
      <c r="F302" s="740"/>
    </row>
    <row r="303" spans="6:6" ht="15.75" customHeight="1">
      <c r="F303" s="740"/>
    </row>
    <row r="304" spans="6:6" ht="15.75" customHeight="1">
      <c r="F304" s="740"/>
    </row>
    <row r="305" spans="6:6" ht="15.75" customHeight="1">
      <c r="F305" s="740"/>
    </row>
    <row r="306" spans="6:6" ht="15.75" customHeight="1">
      <c r="F306" s="740"/>
    </row>
    <row r="307" spans="6:6" ht="15.75" customHeight="1">
      <c r="F307" s="740"/>
    </row>
    <row r="308" spans="6:6" ht="15.75" customHeight="1">
      <c r="F308" s="740"/>
    </row>
    <row r="309" spans="6:6" ht="15.75" customHeight="1">
      <c r="F309" s="740"/>
    </row>
    <row r="310" spans="6:6" ht="15.75" customHeight="1">
      <c r="F310" s="740"/>
    </row>
    <row r="311" spans="6:6" ht="15.75" customHeight="1">
      <c r="F311" s="740"/>
    </row>
    <row r="312" spans="6:6" ht="15.75" customHeight="1">
      <c r="F312" s="740"/>
    </row>
    <row r="313" spans="6:6" ht="15.75" customHeight="1">
      <c r="F313" s="740"/>
    </row>
    <row r="314" spans="6:6" ht="15.75" customHeight="1">
      <c r="F314" s="740"/>
    </row>
    <row r="315" spans="6:6" ht="15.75" customHeight="1">
      <c r="F315" s="740"/>
    </row>
    <row r="316" spans="6:6" ht="15.75" customHeight="1">
      <c r="F316" s="740"/>
    </row>
    <row r="317" spans="6:6" ht="15.75" customHeight="1">
      <c r="F317" s="740"/>
    </row>
    <row r="318" spans="6:6" ht="15.75" customHeight="1">
      <c r="F318" s="740"/>
    </row>
    <row r="319" spans="6:6" ht="15.75" customHeight="1">
      <c r="F319" s="740"/>
    </row>
    <row r="320" spans="6:6" ht="15.75" customHeight="1">
      <c r="F320" s="740"/>
    </row>
    <row r="321" spans="6:6" ht="15.75" customHeight="1">
      <c r="F321" s="740"/>
    </row>
    <row r="322" spans="6:6" ht="15.75" customHeight="1">
      <c r="F322" s="740"/>
    </row>
    <row r="323" spans="6:6" ht="15.75" customHeight="1">
      <c r="F323" s="740"/>
    </row>
    <row r="324" spans="6:6" ht="15.75" customHeight="1">
      <c r="F324" s="740"/>
    </row>
    <row r="325" spans="6:6" ht="15.75" customHeight="1">
      <c r="F325" s="740"/>
    </row>
    <row r="326" spans="6:6" ht="15.75" customHeight="1">
      <c r="F326" s="740"/>
    </row>
    <row r="327" spans="6:6" ht="15.75" customHeight="1">
      <c r="F327" s="740"/>
    </row>
    <row r="328" spans="6:6" ht="15.75" customHeight="1">
      <c r="F328" s="740"/>
    </row>
    <row r="329" spans="6:6" ht="15.75" customHeight="1">
      <c r="F329" s="740"/>
    </row>
    <row r="330" spans="6:6" ht="15.75" customHeight="1">
      <c r="F330" s="740"/>
    </row>
    <row r="331" spans="6:6" ht="15.75" customHeight="1">
      <c r="F331" s="740"/>
    </row>
    <row r="332" spans="6:6" ht="15.75" customHeight="1">
      <c r="F332" s="740"/>
    </row>
    <row r="333" spans="6:6" ht="15.75" customHeight="1">
      <c r="F333" s="740"/>
    </row>
    <row r="334" spans="6:6" ht="15.75" customHeight="1">
      <c r="F334" s="740"/>
    </row>
    <row r="335" spans="6:6" ht="15.75" customHeight="1">
      <c r="F335" s="740"/>
    </row>
    <row r="336" spans="6:6" ht="15.75" customHeight="1">
      <c r="F336" s="740"/>
    </row>
    <row r="337" spans="6:6" ht="15.75" customHeight="1">
      <c r="F337" s="740"/>
    </row>
    <row r="338" spans="6:6" ht="15.75" customHeight="1">
      <c r="F338" s="740"/>
    </row>
    <row r="339" spans="6:6" ht="15.75" customHeight="1">
      <c r="F339" s="740"/>
    </row>
    <row r="340" spans="6:6" ht="15.75" customHeight="1">
      <c r="F340" s="740"/>
    </row>
    <row r="341" spans="6:6" ht="15.75" customHeight="1">
      <c r="F341" s="740"/>
    </row>
    <row r="342" spans="6:6" ht="15.75" customHeight="1">
      <c r="F342" s="740"/>
    </row>
    <row r="343" spans="6:6" ht="15.75" customHeight="1">
      <c r="F343" s="740"/>
    </row>
    <row r="344" spans="6:6" ht="15.75" customHeight="1">
      <c r="F344" s="740"/>
    </row>
    <row r="345" spans="6:6" ht="15.75" customHeight="1">
      <c r="F345" s="740"/>
    </row>
    <row r="346" spans="6:6" ht="15.75" customHeight="1">
      <c r="F346" s="740"/>
    </row>
    <row r="347" spans="6:6" ht="15.75" customHeight="1">
      <c r="F347" s="740"/>
    </row>
    <row r="348" spans="6:6" ht="15.75" customHeight="1">
      <c r="F348" s="740"/>
    </row>
    <row r="349" spans="6:6" ht="15.75" customHeight="1">
      <c r="F349" s="740"/>
    </row>
    <row r="350" spans="6:6" ht="15.75" customHeight="1">
      <c r="F350" s="740"/>
    </row>
    <row r="351" spans="6:6" ht="15.75" customHeight="1">
      <c r="F351" s="740"/>
    </row>
    <row r="352" spans="6:6" ht="15.75" customHeight="1">
      <c r="F352" s="740"/>
    </row>
    <row r="353" spans="6:6" ht="15.75" customHeight="1">
      <c r="F353" s="740"/>
    </row>
    <row r="354" spans="6:6" ht="15.75" customHeight="1">
      <c r="F354" s="740"/>
    </row>
    <row r="355" spans="6:6" ht="15.75" customHeight="1">
      <c r="F355" s="740"/>
    </row>
    <row r="356" spans="6:6" ht="15.75" customHeight="1">
      <c r="F356" s="740"/>
    </row>
    <row r="357" spans="6:6" ht="15.75" customHeight="1">
      <c r="F357" s="740"/>
    </row>
    <row r="358" spans="6:6" ht="15.75" customHeight="1">
      <c r="F358" s="740"/>
    </row>
    <row r="359" spans="6:6" ht="15.75" customHeight="1">
      <c r="F359" s="740"/>
    </row>
    <row r="360" spans="6:6" ht="15.75" customHeight="1">
      <c r="F360" s="740"/>
    </row>
    <row r="361" spans="6:6" ht="15.75" customHeight="1">
      <c r="F361" s="740"/>
    </row>
    <row r="362" spans="6:6" ht="15.75" customHeight="1">
      <c r="F362" s="740"/>
    </row>
    <row r="363" spans="6:6" ht="15.75" customHeight="1">
      <c r="F363" s="740"/>
    </row>
    <row r="364" spans="6:6" ht="15.75" customHeight="1">
      <c r="F364" s="740"/>
    </row>
    <row r="365" spans="6:6" ht="15.75" customHeight="1">
      <c r="F365" s="740"/>
    </row>
    <row r="366" spans="6:6" ht="15.75" customHeight="1">
      <c r="F366" s="740"/>
    </row>
    <row r="367" spans="6:6" ht="15.75" customHeight="1">
      <c r="F367" s="740"/>
    </row>
    <row r="368" spans="6:6" ht="15.75" customHeight="1">
      <c r="F368" s="740"/>
    </row>
    <row r="369" spans="6:6" ht="15.75" customHeight="1">
      <c r="F369" s="740"/>
    </row>
    <row r="370" spans="6:6" ht="15.75" customHeight="1">
      <c r="F370" s="740"/>
    </row>
    <row r="371" spans="6:6" ht="15.75" customHeight="1">
      <c r="F371" s="740"/>
    </row>
    <row r="372" spans="6:6" ht="15.75" customHeight="1">
      <c r="F372" s="740"/>
    </row>
    <row r="373" spans="6:6" ht="15.75" customHeight="1">
      <c r="F373" s="740"/>
    </row>
    <row r="374" spans="6:6" ht="15.75" customHeight="1">
      <c r="F374" s="740"/>
    </row>
    <row r="375" spans="6:6" ht="15.75" customHeight="1">
      <c r="F375" s="740"/>
    </row>
    <row r="376" spans="6:6" ht="15.75" customHeight="1">
      <c r="F376" s="740"/>
    </row>
    <row r="377" spans="6:6" ht="15.75" customHeight="1">
      <c r="F377" s="740"/>
    </row>
    <row r="378" spans="6:6" ht="15.75" customHeight="1">
      <c r="F378" s="740"/>
    </row>
    <row r="379" spans="6:6" ht="15.75" customHeight="1">
      <c r="F379" s="740"/>
    </row>
    <row r="380" spans="6:6" ht="15.75" customHeight="1">
      <c r="F380" s="740"/>
    </row>
    <row r="381" spans="6:6" ht="15.75" customHeight="1">
      <c r="F381" s="740"/>
    </row>
    <row r="382" spans="6:6" ht="15.75" customHeight="1">
      <c r="F382" s="740"/>
    </row>
    <row r="383" spans="6:6" ht="15.75" customHeight="1">
      <c r="F383" s="740"/>
    </row>
    <row r="384" spans="6:6" ht="15.75" customHeight="1">
      <c r="F384" s="740"/>
    </row>
    <row r="385" spans="6:6" ht="15.75" customHeight="1">
      <c r="F385" s="740"/>
    </row>
    <row r="386" spans="6:6" ht="15.75" customHeight="1">
      <c r="F386" s="740"/>
    </row>
    <row r="387" spans="6:6" ht="15.75" customHeight="1">
      <c r="F387" s="740"/>
    </row>
    <row r="388" spans="6:6" ht="15.75" customHeight="1">
      <c r="F388" s="740"/>
    </row>
    <row r="389" spans="6:6" ht="15.75" customHeight="1">
      <c r="F389" s="740"/>
    </row>
    <row r="390" spans="6:6" ht="15.75" customHeight="1">
      <c r="F390" s="740"/>
    </row>
    <row r="391" spans="6:6" ht="15.75" customHeight="1">
      <c r="F391" s="740"/>
    </row>
    <row r="392" spans="6:6" ht="15.75" customHeight="1">
      <c r="F392" s="740"/>
    </row>
    <row r="393" spans="6:6" ht="15.75" customHeight="1">
      <c r="F393" s="740"/>
    </row>
    <row r="394" spans="6:6" ht="15.75" customHeight="1">
      <c r="F394" s="740"/>
    </row>
    <row r="395" spans="6:6" ht="15.75" customHeight="1">
      <c r="F395" s="740"/>
    </row>
    <row r="396" spans="6:6" ht="15.75" customHeight="1">
      <c r="F396" s="740"/>
    </row>
    <row r="397" spans="6:6" ht="15.75" customHeight="1">
      <c r="F397" s="740"/>
    </row>
    <row r="398" spans="6:6" ht="15.75" customHeight="1">
      <c r="F398" s="740"/>
    </row>
    <row r="399" spans="6:6" ht="15.75" customHeight="1">
      <c r="F399" s="740"/>
    </row>
    <row r="400" spans="6:6" ht="15.75" customHeight="1">
      <c r="F400" s="740"/>
    </row>
    <row r="401" spans="6:6" ht="15.75" customHeight="1">
      <c r="F401" s="740"/>
    </row>
    <row r="402" spans="6:6" ht="15.75" customHeight="1">
      <c r="F402" s="740"/>
    </row>
    <row r="403" spans="6:6" ht="15.75" customHeight="1">
      <c r="F403" s="740"/>
    </row>
    <row r="404" spans="6:6" ht="15.75" customHeight="1">
      <c r="F404" s="740"/>
    </row>
    <row r="405" spans="6:6" ht="15.75" customHeight="1">
      <c r="F405" s="740"/>
    </row>
    <row r="406" spans="6:6" ht="15.75" customHeight="1">
      <c r="F406" s="740"/>
    </row>
    <row r="407" spans="6:6" ht="15.75" customHeight="1">
      <c r="F407" s="740"/>
    </row>
    <row r="408" spans="6:6" ht="15.75" customHeight="1">
      <c r="F408" s="740"/>
    </row>
    <row r="409" spans="6:6" ht="15.75" customHeight="1">
      <c r="F409" s="740"/>
    </row>
    <row r="410" spans="6:6" ht="15.75" customHeight="1">
      <c r="F410" s="740"/>
    </row>
    <row r="411" spans="6:6" ht="15.75" customHeight="1">
      <c r="F411" s="740"/>
    </row>
    <row r="412" spans="6:6" ht="15.75" customHeight="1">
      <c r="F412" s="740"/>
    </row>
    <row r="413" spans="6:6" ht="15.75" customHeight="1">
      <c r="F413" s="740"/>
    </row>
    <row r="414" spans="6:6" ht="15.75" customHeight="1">
      <c r="F414" s="740"/>
    </row>
    <row r="415" spans="6:6" ht="15.75" customHeight="1">
      <c r="F415" s="740"/>
    </row>
    <row r="416" spans="6:6" ht="15.75" customHeight="1">
      <c r="F416" s="740"/>
    </row>
    <row r="417" spans="6:6" ht="15.75" customHeight="1">
      <c r="F417" s="740"/>
    </row>
    <row r="418" spans="6:6" ht="15.75" customHeight="1">
      <c r="F418" s="740"/>
    </row>
    <row r="419" spans="6:6" ht="15.75" customHeight="1">
      <c r="F419" s="740"/>
    </row>
    <row r="420" spans="6:6" ht="15.75" customHeight="1">
      <c r="F420" s="740"/>
    </row>
    <row r="421" spans="6:6" ht="15.75" customHeight="1">
      <c r="F421" s="740"/>
    </row>
    <row r="422" spans="6:6" ht="15.75" customHeight="1">
      <c r="F422" s="740"/>
    </row>
    <row r="423" spans="6:6" ht="15.75" customHeight="1">
      <c r="F423" s="740"/>
    </row>
    <row r="424" spans="6:6" ht="15.75" customHeight="1">
      <c r="F424" s="740"/>
    </row>
    <row r="425" spans="6:6" ht="15.75" customHeight="1">
      <c r="F425" s="740"/>
    </row>
    <row r="426" spans="6:6" ht="15.75" customHeight="1">
      <c r="F426" s="740"/>
    </row>
    <row r="427" spans="6:6" ht="15.75" customHeight="1">
      <c r="F427" s="740"/>
    </row>
    <row r="428" spans="6:6" ht="15.75" customHeight="1">
      <c r="F428" s="740"/>
    </row>
    <row r="429" spans="6:6" ht="15.75" customHeight="1">
      <c r="F429" s="740"/>
    </row>
    <row r="430" spans="6:6" ht="15.75" customHeight="1">
      <c r="F430" s="740"/>
    </row>
    <row r="431" spans="6:6" ht="15.75" customHeight="1">
      <c r="F431" s="740"/>
    </row>
    <row r="432" spans="6:6" ht="15.75" customHeight="1">
      <c r="F432" s="740"/>
    </row>
    <row r="433" spans="6:6" ht="15.75" customHeight="1">
      <c r="F433" s="740"/>
    </row>
    <row r="434" spans="6:6" ht="15.75" customHeight="1">
      <c r="F434" s="740"/>
    </row>
    <row r="435" spans="6:6" ht="15.75" customHeight="1">
      <c r="F435" s="740"/>
    </row>
    <row r="436" spans="6:6" ht="15.75" customHeight="1">
      <c r="F436" s="740"/>
    </row>
    <row r="437" spans="6:6" ht="15.75" customHeight="1">
      <c r="F437" s="740"/>
    </row>
    <row r="438" spans="6:6" ht="15.75" customHeight="1">
      <c r="F438" s="740"/>
    </row>
    <row r="439" spans="6:6" ht="15.75" customHeight="1">
      <c r="F439" s="740"/>
    </row>
    <row r="440" spans="6:6" ht="15.75" customHeight="1">
      <c r="F440" s="740"/>
    </row>
    <row r="441" spans="6:6" ht="15.75" customHeight="1">
      <c r="F441" s="740"/>
    </row>
    <row r="442" spans="6:6" ht="15.75" customHeight="1">
      <c r="F442" s="740"/>
    </row>
    <row r="443" spans="6:6" ht="15.75" customHeight="1">
      <c r="F443" s="740"/>
    </row>
    <row r="444" spans="6:6" ht="15.75" customHeight="1">
      <c r="F444" s="740"/>
    </row>
    <row r="445" spans="6:6" ht="15.75" customHeight="1">
      <c r="F445" s="740"/>
    </row>
    <row r="446" spans="6:6" ht="15.75" customHeight="1">
      <c r="F446" s="740"/>
    </row>
    <row r="447" spans="6:6" ht="15.75" customHeight="1">
      <c r="F447" s="740"/>
    </row>
    <row r="448" spans="6:6" ht="15.75" customHeight="1">
      <c r="F448" s="740"/>
    </row>
    <row r="449" spans="6:6" ht="15.75" customHeight="1">
      <c r="F449" s="740"/>
    </row>
    <row r="450" spans="6:6" ht="15.75" customHeight="1">
      <c r="F450" s="740"/>
    </row>
    <row r="451" spans="6:6" ht="15.75" customHeight="1">
      <c r="F451" s="740"/>
    </row>
    <row r="452" spans="6:6" ht="15.75" customHeight="1">
      <c r="F452" s="740"/>
    </row>
    <row r="453" spans="6:6" ht="15.75" customHeight="1">
      <c r="F453" s="740"/>
    </row>
    <row r="454" spans="6:6" ht="15.75" customHeight="1">
      <c r="F454" s="740"/>
    </row>
    <row r="455" spans="6:6" ht="15.75" customHeight="1">
      <c r="F455" s="740"/>
    </row>
    <row r="456" spans="6:6" ht="15.75" customHeight="1">
      <c r="F456" s="740"/>
    </row>
    <row r="457" spans="6:6" ht="15.75" customHeight="1">
      <c r="F457" s="740"/>
    </row>
    <row r="458" spans="6:6" ht="15.75" customHeight="1">
      <c r="F458" s="740"/>
    </row>
    <row r="459" spans="6:6" ht="15.75" customHeight="1">
      <c r="F459" s="740"/>
    </row>
    <row r="460" spans="6:6" ht="15.75" customHeight="1">
      <c r="F460" s="740"/>
    </row>
    <row r="461" spans="6:6" ht="15.75" customHeight="1">
      <c r="F461" s="740"/>
    </row>
    <row r="462" spans="6:6" ht="15.75" customHeight="1">
      <c r="F462" s="740"/>
    </row>
    <row r="463" spans="6:6" ht="15.75" customHeight="1">
      <c r="F463" s="740"/>
    </row>
    <row r="464" spans="6:6" ht="15.75" customHeight="1">
      <c r="F464" s="740"/>
    </row>
    <row r="465" spans="6:6" ht="15.75" customHeight="1">
      <c r="F465" s="740"/>
    </row>
    <row r="466" spans="6:6" ht="15.75" customHeight="1">
      <c r="F466" s="740"/>
    </row>
    <row r="467" spans="6:6" ht="15.75" customHeight="1">
      <c r="F467" s="740"/>
    </row>
    <row r="468" spans="6:6" ht="15.75" customHeight="1">
      <c r="F468" s="740"/>
    </row>
    <row r="469" spans="6:6" ht="15.75" customHeight="1">
      <c r="F469" s="740"/>
    </row>
    <row r="470" spans="6:6" ht="15.75" customHeight="1">
      <c r="F470" s="740"/>
    </row>
    <row r="471" spans="6:6" ht="15.75" customHeight="1">
      <c r="F471" s="740"/>
    </row>
    <row r="472" spans="6:6" ht="15.75" customHeight="1">
      <c r="F472" s="740"/>
    </row>
    <row r="473" spans="6:6" ht="15.75" customHeight="1">
      <c r="F473" s="740"/>
    </row>
    <row r="474" spans="6:6" ht="15.75" customHeight="1">
      <c r="F474" s="740"/>
    </row>
    <row r="475" spans="6:6" ht="15.75" customHeight="1">
      <c r="F475" s="740"/>
    </row>
    <row r="476" spans="6:6" ht="15.75" customHeight="1">
      <c r="F476" s="740"/>
    </row>
    <row r="477" spans="6:6" ht="15.75" customHeight="1">
      <c r="F477" s="740"/>
    </row>
    <row r="478" spans="6:6" ht="15.75" customHeight="1">
      <c r="F478" s="740"/>
    </row>
    <row r="479" spans="6:6" ht="15.75" customHeight="1">
      <c r="F479" s="740"/>
    </row>
    <row r="480" spans="6:6" ht="15.75" customHeight="1">
      <c r="F480" s="740"/>
    </row>
    <row r="481" spans="6:6" ht="15.75" customHeight="1">
      <c r="F481" s="740"/>
    </row>
    <row r="482" spans="6:6" ht="15.75" customHeight="1">
      <c r="F482" s="740"/>
    </row>
    <row r="483" spans="6:6" ht="15.75" customHeight="1">
      <c r="F483" s="740"/>
    </row>
    <row r="484" spans="6:6" ht="15.75" customHeight="1">
      <c r="F484" s="740"/>
    </row>
    <row r="485" spans="6:6" ht="15.75" customHeight="1">
      <c r="F485" s="740"/>
    </row>
    <row r="486" spans="6:6" ht="15.75" customHeight="1">
      <c r="F486" s="740"/>
    </row>
    <row r="487" spans="6:6" ht="15.75" customHeight="1">
      <c r="F487" s="740"/>
    </row>
    <row r="488" spans="6:6" ht="15.75" customHeight="1">
      <c r="F488" s="740"/>
    </row>
    <row r="489" spans="6:6" ht="15.75" customHeight="1">
      <c r="F489" s="740"/>
    </row>
    <row r="490" spans="6:6" ht="15.75" customHeight="1">
      <c r="F490" s="740"/>
    </row>
    <row r="491" spans="6:6" ht="15.75" customHeight="1">
      <c r="F491" s="740"/>
    </row>
    <row r="492" spans="6:6" ht="15.75" customHeight="1">
      <c r="F492" s="740"/>
    </row>
    <row r="493" spans="6:6" ht="15.75" customHeight="1">
      <c r="F493" s="740"/>
    </row>
    <row r="494" spans="6:6" ht="15.75" customHeight="1">
      <c r="F494" s="740"/>
    </row>
    <row r="495" spans="6:6" ht="15.75" customHeight="1">
      <c r="F495" s="740"/>
    </row>
    <row r="496" spans="6:6" ht="15.75" customHeight="1">
      <c r="F496" s="740"/>
    </row>
    <row r="497" spans="6:6" ht="15.75" customHeight="1">
      <c r="F497" s="740"/>
    </row>
    <row r="498" spans="6:6" ht="15.75" customHeight="1">
      <c r="F498" s="740"/>
    </row>
    <row r="499" spans="6:6" ht="15.75" customHeight="1">
      <c r="F499" s="740"/>
    </row>
    <row r="500" spans="6:6" ht="15.75" customHeight="1">
      <c r="F500" s="740"/>
    </row>
    <row r="501" spans="6:6" ht="15.75" customHeight="1">
      <c r="F501" s="740"/>
    </row>
    <row r="502" spans="6:6" ht="15.75" customHeight="1">
      <c r="F502" s="740"/>
    </row>
    <row r="503" spans="6:6" ht="15.75" customHeight="1">
      <c r="F503" s="740"/>
    </row>
    <row r="504" spans="6:6" ht="15.75" customHeight="1">
      <c r="F504" s="740"/>
    </row>
    <row r="505" spans="6:6" ht="15.75" customHeight="1">
      <c r="F505" s="740"/>
    </row>
    <row r="506" spans="6:6" ht="15.75" customHeight="1">
      <c r="F506" s="740"/>
    </row>
    <row r="507" spans="6:6" ht="15.75" customHeight="1">
      <c r="F507" s="740"/>
    </row>
    <row r="508" spans="6:6" ht="15.75" customHeight="1">
      <c r="F508" s="740"/>
    </row>
    <row r="509" spans="6:6" ht="15.75" customHeight="1">
      <c r="F509" s="740"/>
    </row>
    <row r="510" spans="6:6" ht="15.75" customHeight="1">
      <c r="F510" s="740"/>
    </row>
    <row r="511" spans="6:6" ht="15.75" customHeight="1">
      <c r="F511" s="740"/>
    </row>
    <row r="512" spans="6:6" ht="15.75" customHeight="1">
      <c r="F512" s="740"/>
    </row>
    <row r="513" spans="6:6" ht="15.75" customHeight="1">
      <c r="F513" s="740"/>
    </row>
    <row r="514" spans="6:6" ht="15.75" customHeight="1">
      <c r="F514" s="740"/>
    </row>
    <row r="515" spans="6:6" ht="15.75" customHeight="1">
      <c r="F515" s="740"/>
    </row>
    <row r="516" spans="6:6" ht="15.75" customHeight="1">
      <c r="F516" s="740"/>
    </row>
    <row r="517" spans="6:6" ht="15.75" customHeight="1">
      <c r="F517" s="740"/>
    </row>
    <row r="518" spans="6:6" ht="15.75" customHeight="1">
      <c r="F518" s="740"/>
    </row>
    <row r="519" spans="6:6" ht="15.75" customHeight="1">
      <c r="F519" s="740"/>
    </row>
    <row r="520" spans="6:6" ht="15.75" customHeight="1">
      <c r="F520" s="740"/>
    </row>
    <row r="521" spans="6:6" ht="15.75" customHeight="1">
      <c r="F521" s="740"/>
    </row>
    <row r="522" spans="6:6" ht="15.75" customHeight="1">
      <c r="F522" s="740"/>
    </row>
    <row r="523" spans="6:6" ht="15.75" customHeight="1">
      <c r="F523" s="740"/>
    </row>
    <row r="524" spans="6:6" ht="15.75" customHeight="1">
      <c r="F524" s="740"/>
    </row>
    <row r="525" spans="6:6" ht="15.75" customHeight="1">
      <c r="F525" s="740"/>
    </row>
    <row r="526" spans="6:6" ht="15.75" customHeight="1">
      <c r="F526" s="740"/>
    </row>
    <row r="527" spans="6:6" ht="15.75" customHeight="1">
      <c r="F527" s="740"/>
    </row>
    <row r="528" spans="6:6" ht="15.75" customHeight="1">
      <c r="F528" s="740"/>
    </row>
    <row r="529" spans="6:6" ht="15.75" customHeight="1">
      <c r="F529" s="740"/>
    </row>
    <row r="530" spans="6:6" ht="15.75" customHeight="1">
      <c r="F530" s="740"/>
    </row>
    <row r="531" spans="6:6" ht="15.75" customHeight="1">
      <c r="F531" s="740"/>
    </row>
    <row r="532" spans="6:6" ht="15.75" customHeight="1">
      <c r="F532" s="740"/>
    </row>
    <row r="533" spans="6:6" ht="15.75" customHeight="1">
      <c r="F533" s="740"/>
    </row>
    <row r="534" spans="6:6" ht="15.75" customHeight="1">
      <c r="F534" s="740"/>
    </row>
    <row r="535" spans="6:6" ht="15.75" customHeight="1">
      <c r="F535" s="740"/>
    </row>
    <row r="536" spans="6:6" ht="15.75" customHeight="1">
      <c r="F536" s="740"/>
    </row>
    <row r="537" spans="6:6" ht="15.75" customHeight="1">
      <c r="F537" s="740"/>
    </row>
    <row r="538" spans="6:6" ht="15.75" customHeight="1">
      <c r="F538" s="740"/>
    </row>
    <row r="539" spans="6:6" ht="15.75" customHeight="1">
      <c r="F539" s="740"/>
    </row>
    <row r="540" spans="6:6" ht="15.75" customHeight="1">
      <c r="F540" s="740"/>
    </row>
    <row r="541" spans="6:6" ht="15.75" customHeight="1">
      <c r="F541" s="740"/>
    </row>
    <row r="542" spans="6:6" ht="15.75" customHeight="1">
      <c r="F542" s="740"/>
    </row>
    <row r="543" spans="6:6" ht="15.75" customHeight="1">
      <c r="F543" s="740"/>
    </row>
    <row r="544" spans="6:6" ht="15.75" customHeight="1">
      <c r="F544" s="740"/>
    </row>
    <row r="545" spans="6:6" ht="15.75" customHeight="1">
      <c r="F545" s="740"/>
    </row>
    <row r="546" spans="6:6" ht="15.75" customHeight="1">
      <c r="F546" s="740"/>
    </row>
    <row r="547" spans="6:6" ht="15.75" customHeight="1">
      <c r="F547" s="740"/>
    </row>
    <row r="548" spans="6:6" ht="15.75" customHeight="1">
      <c r="F548" s="740"/>
    </row>
    <row r="549" spans="6:6" ht="15.75" customHeight="1">
      <c r="F549" s="740"/>
    </row>
    <row r="550" spans="6:6" ht="15.75" customHeight="1">
      <c r="F550" s="740"/>
    </row>
    <row r="551" spans="6:6" ht="15.75" customHeight="1">
      <c r="F551" s="740"/>
    </row>
    <row r="552" spans="6:6" ht="15.75" customHeight="1">
      <c r="F552" s="740"/>
    </row>
    <row r="553" spans="6:6" ht="15.75" customHeight="1">
      <c r="F553" s="740"/>
    </row>
    <row r="554" spans="6:6" ht="15.75" customHeight="1">
      <c r="F554" s="740"/>
    </row>
    <row r="555" spans="6:6" ht="15.75" customHeight="1">
      <c r="F555" s="740"/>
    </row>
    <row r="556" spans="6:6" ht="15.75" customHeight="1">
      <c r="F556" s="740"/>
    </row>
    <row r="557" spans="6:6" ht="15.75" customHeight="1">
      <c r="F557" s="740"/>
    </row>
    <row r="558" spans="6:6" ht="15.75" customHeight="1">
      <c r="F558" s="740"/>
    </row>
    <row r="559" spans="6:6" ht="15.75" customHeight="1">
      <c r="F559" s="740"/>
    </row>
    <row r="560" spans="6:6" ht="15.75" customHeight="1">
      <c r="F560" s="740"/>
    </row>
    <row r="561" spans="6:6" ht="15.75" customHeight="1">
      <c r="F561" s="740"/>
    </row>
    <row r="562" spans="6:6" ht="15.75" customHeight="1">
      <c r="F562" s="740"/>
    </row>
    <row r="563" spans="6:6" ht="15.75" customHeight="1">
      <c r="F563" s="740"/>
    </row>
    <row r="564" spans="6:6" ht="15.75" customHeight="1">
      <c r="F564" s="740"/>
    </row>
    <row r="565" spans="6:6" ht="15.75" customHeight="1">
      <c r="F565" s="740"/>
    </row>
    <row r="566" spans="6:6" ht="15.75" customHeight="1">
      <c r="F566" s="740"/>
    </row>
    <row r="567" spans="6:6" ht="15.75" customHeight="1">
      <c r="F567" s="740"/>
    </row>
    <row r="568" spans="6:6" ht="15.75" customHeight="1">
      <c r="F568" s="740"/>
    </row>
    <row r="569" spans="6:6" ht="15.75" customHeight="1">
      <c r="F569" s="740"/>
    </row>
    <row r="570" spans="6:6" ht="15.75" customHeight="1">
      <c r="F570" s="740"/>
    </row>
    <row r="571" spans="6:6" ht="15.75" customHeight="1">
      <c r="F571" s="740"/>
    </row>
    <row r="572" spans="6:6" ht="15.75" customHeight="1">
      <c r="F572" s="740"/>
    </row>
    <row r="573" spans="6:6" ht="15.75" customHeight="1">
      <c r="F573" s="740"/>
    </row>
    <row r="574" spans="6:6" ht="15.75" customHeight="1">
      <c r="F574" s="740"/>
    </row>
    <row r="575" spans="6:6" ht="15.75" customHeight="1">
      <c r="F575" s="740"/>
    </row>
    <row r="576" spans="6:6" ht="15.75" customHeight="1">
      <c r="F576" s="740"/>
    </row>
    <row r="577" spans="6:6" ht="15.75" customHeight="1">
      <c r="F577" s="740"/>
    </row>
    <row r="578" spans="6:6" ht="15.75" customHeight="1">
      <c r="F578" s="740"/>
    </row>
    <row r="579" spans="6:6" ht="15.75" customHeight="1">
      <c r="F579" s="740"/>
    </row>
    <row r="580" spans="6:6" ht="15.75" customHeight="1">
      <c r="F580" s="740"/>
    </row>
    <row r="581" spans="6:6" ht="15.75" customHeight="1">
      <c r="F581" s="740"/>
    </row>
    <row r="582" spans="6:6" ht="15.75" customHeight="1">
      <c r="F582" s="740"/>
    </row>
    <row r="583" spans="6:6" ht="15.75" customHeight="1">
      <c r="F583" s="740"/>
    </row>
    <row r="584" spans="6:6" ht="15.75" customHeight="1">
      <c r="F584" s="740"/>
    </row>
    <row r="585" spans="6:6" ht="15.75" customHeight="1">
      <c r="F585" s="740"/>
    </row>
    <row r="586" spans="6:6" ht="15.75" customHeight="1">
      <c r="F586" s="740"/>
    </row>
    <row r="587" spans="6:6" ht="15.75" customHeight="1">
      <c r="F587" s="740"/>
    </row>
    <row r="588" spans="6:6" ht="15.75" customHeight="1">
      <c r="F588" s="740"/>
    </row>
    <row r="589" spans="6:6" ht="15.75" customHeight="1">
      <c r="F589" s="740"/>
    </row>
    <row r="590" spans="6:6" ht="15.75" customHeight="1">
      <c r="F590" s="740"/>
    </row>
    <row r="591" spans="6:6" ht="15.75" customHeight="1">
      <c r="F591" s="740"/>
    </row>
    <row r="592" spans="6:6" ht="15.75" customHeight="1">
      <c r="F592" s="740"/>
    </row>
    <row r="593" spans="6:6" ht="15.75" customHeight="1">
      <c r="F593" s="740"/>
    </row>
    <row r="594" spans="6:6" ht="15.75" customHeight="1">
      <c r="F594" s="740"/>
    </row>
    <row r="595" spans="6:6" ht="15.75" customHeight="1">
      <c r="F595" s="740"/>
    </row>
    <row r="596" spans="6:6" ht="15.75" customHeight="1">
      <c r="F596" s="740"/>
    </row>
    <row r="597" spans="6:6" ht="15.75" customHeight="1">
      <c r="F597" s="740"/>
    </row>
    <row r="598" spans="6:6" ht="15.75" customHeight="1">
      <c r="F598" s="740"/>
    </row>
    <row r="599" spans="6:6" ht="15.75" customHeight="1">
      <c r="F599" s="740"/>
    </row>
    <row r="600" spans="6:6" ht="15.75" customHeight="1">
      <c r="F600" s="740"/>
    </row>
    <row r="601" spans="6:6" ht="15.75" customHeight="1">
      <c r="F601" s="740"/>
    </row>
    <row r="602" spans="6:6" ht="15.75" customHeight="1">
      <c r="F602" s="740"/>
    </row>
    <row r="603" spans="6:6" ht="15.75" customHeight="1">
      <c r="F603" s="740"/>
    </row>
    <row r="604" spans="6:6" ht="15.75" customHeight="1">
      <c r="F604" s="740"/>
    </row>
    <row r="605" spans="6:6" ht="15.75" customHeight="1">
      <c r="F605" s="740"/>
    </row>
    <row r="606" spans="6:6" ht="15.75" customHeight="1">
      <c r="F606" s="740"/>
    </row>
    <row r="607" spans="6:6" ht="15.75" customHeight="1">
      <c r="F607" s="740"/>
    </row>
    <row r="608" spans="6:6" ht="15.75" customHeight="1">
      <c r="F608" s="740"/>
    </row>
    <row r="609" spans="6:6" ht="15.75" customHeight="1">
      <c r="F609" s="740"/>
    </row>
    <row r="610" spans="6:6" ht="15.75" customHeight="1">
      <c r="F610" s="740"/>
    </row>
    <row r="611" spans="6:6" ht="15.75" customHeight="1">
      <c r="F611" s="740"/>
    </row>
    <row r="612" spans="6:6" ht="15.75" customHeight="1">
      <c r="F612" s="740"/>
    </row>
    <row r="613" spans="6:6" ht="15.75" customHeight="1">
      <c r="F613" s="740"/>
    </row>
    <row r="614" spans="6:6" ht="15.75" customHeight="1">
      <c r="F614" s="740"/>
    </row>
    <row r="615" spans="6:6" ht="15.75" customHeight="1">
      <c r="F615" s="740"/>
    </row>
    <row r="616" spans="6:6" ht="15.75" customHeight="1">
      <c r="F616" s="740"/>
    </row>
    <row r="617" spans="6:6" ht="15.75" customHeight="1">
      <c r="F617" s="740"/>
    </row>
    <row r="618" spans="6:6" ht="15.75" customHeight="1">
      <c r="F618" s="740"/>
    </row>
    <row r="619" spans="6:6" ht="15.75" customHeight="1">
      <c r="F619" s="740"/>
    </row>
    <row r="620" spans="6:6" ht="15.75" customHeight="1">
      <c r="F620" s="740"/>
    </row>
    <row r="621" spans="6:6" ht="15.75" customHeight="1">
      <c r="F621" s="740"/>
    </row>
    <row r="622" spans="6:6" ht="15.75" customHeight="1">
      <c r="F622" s="740"/>
    </row>
    <row r="623" spans="6:6" ht="15.75" customHeight="1">
      <c r="F623" s="740"/>
    </row>
    <row r="624" spans="6:6" ht="15.75" customHeight="1">
      <c r="F624" s="740"/>
    </row>
    <row r="625" spans="6:6" ht="15.75" customHeight="1">
      <c r="F625" s="740"/>
    </row>
    <row r="626" spans="6:6" ht="15.75" customHeight="1">
      <c r="F626" s="740"/>
    </row>
    <row r="627" spans="6:6" ht="15.75" customHeight="1">
      <c r="F627" s="740"/>
    </row>
    <row r="628" spans="6:6" ht="15.75" customHeight="1">
      <c r="F628" s="740"/>
    </row>
    <row r="629" spans="6:6" ht="15.75" customHeight="1">
      <c r="F629" s="740"/>
    </row>
    <row r="630" spans="6:6" ht="15.75" customHeight="1">
      <c r="F630" s="740"/>
    </row>
    <row r="631" spans="6:6" ht="15.75" customHeight="1">
      <c r="F631" s="740"/>
    </row>
    <row r="632" spans="6:6" ht="15.75" customHeight="1">
      <c r="F632" s="740"/>
    </row>
    <row r="633" spans="6:6" ht="15.75" customHeight="1">
      <c r="F633" s="740"/>
    </row>
    <row r="634" spans="6:6" ht="15.75" customHeight="1">
      <c r="F634" s="740"/>
    </row>
    <row r="635" spans="6:6" ht="15.75" customHeight="1">
      <c r="F635" s="740"/>
    </row>
    <row r="636" spans="6:6" ht="15.75" customHeight="1">
      <c r="F636" s="740"/>
    </row>
    <row r="637" spans="6:6" ht="15.75" customHeight="1">
      <c r="F637" s="740"/>
    </row>
    <row r="638" spans="6:6" ht="15.75" customHeight="1">
      <c r="F638" s="740"/>
    </row>
    <row r="639" spans="6:6" ht="15.75" customHeight="1">
      <c r="F639" s="740"/>
    </row>
    <row r="640" spans="6:6" ht="15.75" customHeight="1">
      <c r="F640" s="740"/>
    </row>
    <row r="641" spans="6:6" ht="15.75" customHeight="1">
      <c r="F641" s="740"/>
    </row>
    <row r="642" spans="6:6" ht="15.75" customHeight="1">
      <c r="F642" s="740"/>
    </row>
    <row r="643" spans="6:6" ht="15.75" customHeight="1">
      <c r="F643" s="740"/>
    </row>
    <row r="644" spans="6:6" ht="15.75" customHeight="1">
      <c r="F644" s="740"/>
    </row>
    <row r="645" spans="6:6" ht="15.75" customHeight="1">
      <c r="F645" s="740"/>
    </row>
    <row r="646" spans="6:6" ht="15.75" customHeight="1">
      <c r="F646" s="740"/>
    </row>
    <row r="647" spans="6:6" ht="15.75" customHeight="1">
      <c r="F647" s="740"/>
    </row>
    <row r="648" spans="6:6" ht="15.75" customHeight="1">
      <c r="F648" s="740"/>
    </row>
    <row r="649" spans="6:6" ht="15.75" customHeight="1">
      <c r="F649" s="740"/>
    </row>
    <row r="650" spans="6:6" ht="15.75" customHeight="1">
      <c r="F650" s="740"/>
    </row>
    <row r="651" spans="6:6" ht="15.75" customHeight="1">
      <c r="F651" s="740"/>
    </row>
    <row r="652" spans="6:6" ht="15.75" customHeight="1">
      <c r="F652" s="740"/>
    </row>
    <row r="653" spans="6:6" ht="15.75" customHeight="1">
      <c r="F653" s="740"/>
    </row>
    <row r="654" spans="6:6" ht="15.75" customHeight="1">
      <c r="F654" s="740"/>
    </row>
    <row r="655" spans="6:6" ht="15.75" customHeight="1">
      <c r="F655" s="740"/>
    </row>
    <row r="656" spans="6:6" ht="15.75" customHeight="1">
      <c r="F656" s="740"/>
    </row>
    <row r="657" spans="6:6" ht="15.75" customHeight="1">
      <c r="F657" s="740"/>
    </row>
    <row r="658" spans="6:6" ht="15.75" customHeight="1">
      <c r="F658" s="740"/>
    </row>
    <row r="659" spans="6:6" ht="15.75" customHeight="1">
      <c r="F659" s="740"/>
    </row>
    <row r="660" spans="6:6" ht="15.75" customHeight="1">
      <c r="F660" s="740"/>
    </row>
    <row r="661" spans="6:6" ht="15.75" customHeight="1">
      <c r="F661" s="740"/>
    </row>
    <row r="662" spans="6:6" ht="15.75" customHeight="1">
      <c r="F662" s="740"/>
    </row>
    <row r="663" spans="6:6" ht="15.75" customHeight="1">
      <c r="F663" s="740"/>
    </row>
    <row r="664" spans="6:6" ht="15.75" customHeight="1">
      <c r="F664" s="740"/>
    </row>
    <row r="665" spans="6:6" ht="15.75" customHeight="1">
      <c r="F665" s="740"/>
    </row>
    <row r="666" spans="6:6" ht="15.75" customHeight="1">
      <c r="F666" s="740"/>
    </row>
    <row r="667" spans="6:6" ht="15.75" customHeight="1">
      <c r="F667" s="740"/>
    </row>
    <row r="668" spans="6:6" ht="15.75" customHeight="1">
      <c r="F668" s="740"/>
    </row>
    <row r="669" spans="6:6" ht="15.75" customHeight="1">
      <c r="F669" s="740"/>
    </row>
    <row r="670" spans="6:6" ht="15.75" customHeight="1">
      <c r="F670" s="740"/>
    </row>
    <row r="671" spans="6:6" ht="15.75" customHeight="1">
      <c r="F671" s="740"/>
    </row>
    <row r="672" spans="6:6" ht="15.75" customHeight="1">
      <c r="F672" s="740"/>
    </row>
    <row r="673" spans="6:6" ht="15.75" customHeight="1">
      <c r="F673" s="740"/>
    </row>
    <row r="674" spans="6:6" ht="15.75" customHeight="1">
      <c r="F674" s="740"/>
    </row>
    <row r="675" spans="6:6" ht="15.75" customHeight="1">
      <c r="F675" s="740"/>
    </row>
    <row r="676" spans="6:6" ht="15.75" customHeight="1">
      <c r="F676" s="740"/>
    </row>
    <row r="677" spans="6:6" ht="15.75" customHeight="1">
      <c r="F677" s="740"/>
    </row>
    <row r="678" spans="6:6" ht="15.75" customHeight="1">
      <c r="F678" s="740"/>
    </row>
    <row r="679" spans="6:6" ht="15.75" customHeight="1">
      <c r="F679" s="740"/>
    </row>
    <row r="680" spans="6:6" ht="15.75" customHeight="1">
      <c r="F680" s="740"/>
    </row>
    <row r="681" spans="6:6" ht="15.75" customHeight="1">
      <c r="F681" s="740"/>
    </row>
    <row r="682" spans="6:6" ht="15.75" customHeight="1">
      <c r="F682" s="740"/>
    </row>
    <row r="683" spans="6:6" ht="15.75" customHeight="1">
      <c r="F683" s="740"/>
    </row>
    <row r="684" spans="6:6" ht="15.75" customHeight="1">
      <c r="F684" s="740"/>
    </row>
    <row r="685" spans="6:6" ht="15.75" customHeight="1">
      <c r="F685" s="740"/>
    </row>
    <row r="686" spans="6:6" ht="15.75" customHeight="1">
      <c r="F686" s="740"/>
    </row>
    <row r="687" spans="6:6" ht="15.75" customHeight="1">
      <c r="F687" s="740"/>
    </row>
    <row r="688" spans="6:6" ht="15.75" customHeight="1">
      <c r="F688" s="740"/>
    </row>
    <row r="689" spans="6:6" ht="15.75" customHeight="1">
      <c r="F689" s="740"/>
    </row>
    <row r="690" spans="6:6" ht="15.75" customHeight="1">
      <c r="F690" s="740"/>
    </row>
    <row r="691" spans="6:6" ht="15.75" customHeight="1">
      <c r="F691" s="740"/>
    </row>
    <row r="692" spans="6:6" ht="15.75" customHeight="1">
      <c r="F692" s="740"/>
    </row>
    <row r="693" spans="6:6" ht="15.75" customHeight="1">
      <c r="F693" s="740"/>
    </row>
    <row r="694" spans="6:6" ht="15.75" customHeight="1">
      <c r="F694" s="740"/>
    </row>
    <row r="695" spans="6:6" ht="15.75" customHeight="1">
      <c r="F695" s="740"/>
    </row>
    <row r="696" spans="6:6" ht="15.75" customHeight="1">
      <c r="F696" s="740"/>
    </row>
    <row r="697" spans="6:6" ht="15.75" customHeight="1">
      <c r="F697" s="740"/>
    </row>
    <row r="698" spans="6:6" ht="15.75" customHeight="1">
      <c r="F698" s="740"/>
    </row>
    <row r="699" spans="6:6" ht="15.75" customHeight="1">
      <c r="F699" s="740"/>
    </row>
    <row r="700" spans="6:6" ht="15.75" customHeight="1">
      <c r="F700" s="740"/>
    </row>
    <row r="701" spans="6:6" ht="15.75" customHeight="1">
      <c r="F701" s="740"/>
    </row>
    <row r="702" spans="6:6" ht="15.75" customHeight="1">
      <c r="F702" s="740"/>
    </row>
    <row r="703" spans="6:6" ht="15.75" customHeight="1">
      <c r="F703" s="740"/>
    </row>
    <row r="704" spans="6:6" ht="15.75" customHeight="1">
      <c r="F704" s="740"/>
    </row>
    <row r="705" spans="6:6" ht="15.75" customHeight="1">
      <c r="F705" s="740"/>
    </row>
    <row r="706" spans="6:6" ht="15.75" customHeight="1">
      <c r="F706" s="740"/>
    </row>
    <row r="707" spans="6:6" ht="15.75" customHeight="1">
      <c r="F707" s="740"/>
    </row>
    <row r="708" spans="6:6" ht="15.75" customHeight="1">
      <c r="F708" s="740"/>
    </row>
    <row r="709" spans="6:6" ht="15.75" customHeight="1">
      <c r="F709" s="740"/>
    </row>
    <row r="710" spans="6:6" ht="15.75" customHeight="1">
      <c r="F710" s="740"/>
    </row>
    <row r="711" spans="6:6" ht="15.75" customHeight="1">
      <c r="F711" s="740"/>
    </row>
    <row r="712" spans="6:6" ht="15.75" customHeight="1">
      <c r="F712" s="740"/>
    </row>
    <row r="713" spans="6:6" ht="15.75" customHeight="1">
      <c r="F713" s="740"/>
    </row>
    <row r="714" spans="6:6" ht="15.75" customHeight="1">
      <c r="F714" s="740"/>
    </row>
    <row r="715" spans="6:6" ht="15.75" customHeight="1">
      <c r="F715" s="740"/>
    </row>
    <row r="716" spans="6:6" ht="15.75" customHeight="1">
      <c r="F716" s="740"/>
    </row>
    <row r="717" spans="6:6" ht="15.75" customHeight="1">
      <c r="F717" s="740"/>
    </row>
    <row r="718" spans="6:6" ht="15.75" customHeight="1">
      <c r="F718" s="740"/>
    </row>
    <row r="719" spans="6:6" ht="15.75" customHeight="1">
      <c r="F719" s="740"/>
    </row>
    <row r="720" spans="6:6" ht="15.75" customHeight="1">
      <c r="F720" s="740"/>
    </row>
    <row r="721" spans="6:6" ht="15.75" customHeight="1">
      <c r="F721" s="740"/>
    </row>
    <row r="722" spans="6:6" ht="15.75" customHeight="1">
      <c r="F722" s="740"/>
    </row>
    <row r="723" spans="6:6" ht="15.75" customHeight="1">
      <c r="F723" s="740"/>
    </row>
    <row r="724" spans="6:6" ht="15.75" customHeight="1">
      <c r="F724" s="740"/>
    </row>
    <row r="725" spans="6:6" ht="15.75" customHeight="1">
      <c r="F725" s="740"/>
    </row>
    <row r="726" spans="6:6" ht="15.75" customHeight="1">
      <c r="F726" s="740"/>
    </row>
    <row r="727" spans="6:6" ht="15.75" customHeight="1">
      <c r="F727" s="740"/>
    </row>
    <row r="728" spans="6:6" ht="15.75" customHeight="1">
      <c r="F728" s="740"/>
    </row>
    <row r="729" spans="6:6" ht="15.75" customHeight="1">
      <c r="F729" s="740"/>
    </row>
    <row r="730" spans="6:6" ht="15.75" customHeight="1">
      <c r="F730" s="740"/>
    </row>
    <row r="731" spans="6:6" ht="15.75" customHeight="1">
      <c r="F731" s="740"/>
    </row>
    <row r="732" spans="6:6" ht="15.75" customHeight="1">
      <c r="F732" s="740"/>
    </row>
    <row r="733" spans="6:6" ht="15.75" customHeight="1">
      <c r="F733" s="740"/>
    </row>
    <row r="734" spans="6:6" ht="15.75" customHeight="1">
      <c r="F734" s="740"/>
    </row>
    <row r="735" spans="6:6" ht="15.75" customHeight="1">
      <c r="F735" s="740"/>
    </row>
    <row r="736" spans="6:6" ht="15.75" customHeight="1">
      <c r="F736" s="740"/>
    </row>
    <row r="737" spans="6:6" ht="15.75" customHeight="1">
      <c r="F737" s="740"/>
    </row>
    <row r="738" spans="6:6" ht="15.75" customHeight="1">
      <c r="F738" s="740"/>
    </row>
    <row r="739" spans="6:6" ht="15.75" customHeight="1">
      <c r="F739" s="740"/>
    </row>
    <row r="740" spans="6:6" ht="15.75" customHeight="1">
      <c r="F740" s="740"/>
    </row>
    <row r="741" spans="6:6" ht="15.75" customHeight="1">
      <c r="F741" s="740"/>
    </row>
    <row r="742" spans="6:6" ht="15.75" customHeight="1">
      <c r="F742" s="740"/>
    </row>
    <row r="743" spans="6:6" ht="15.75" customHeight="1">
      <c r="F743" s="740"/>
    </row>
    <row r="744" spans="6:6" ht="15.75" customHeight="1">
      <c r="F744" s="740"/>
    </row>
    <row r="745" spans="6:6" ht="15.75" customHeight="1">
      <c r="F745" s="740"/>
    </row>
    <row r="746" spans="6:6" ht="15.75" customHeight="1">
      <c r="F746" s="740"/>
    </row>
    <row r="747" spans="6:6" ht="15.75" customHeight="1">
      <c r="F747" s="740"/>
    </row>
    <row r="748" spans="6:6" ht="15.75" customHeight="1">
      <c r="F748" s="740"/>
    </row>
    <row r="749" spans="6:6" ht="15.75" customHeight="1">
      <c r="F749" s="740"/>
    </row>
    <row r="750" spans="6:6" ht="15.75" customHeight="1">
      <c r="F750" s="740"/>
    </row>
    <row r="751" spans="6:6" ht="15.75" customHeight="1">
      <c r="F751" s="740"/>
    </row>
    <row r="752" spans="6:6" ht="15.75" customHeight="1">
      <c r="F752" s="740"/>
    </row>
    <row r="753" spans="6:6" ht="15.75" customHeight="1">
      <c r="F753" s="740"/>
    </row>
    <row r="754" spans="6:6" ht="15.75" customHeight="1">
      <c r="F754" s="740"/>
    </row>
    <row r="755" spans="6:6" ht="15.75" customHeight="1">
      <c r="F755" s="740"/>
    </row>
    <row r="756" spans="6:6" ht="15.75" customHeight="1">
      <c r="F756" s="740"/>
    </row>
    <row r="757" spans="6:6" ht="15.75" customHeight="1">
      <c r="F757" s="740"/>
    </row>
    <row r="758" spans="6:6" ht="15.75" customHeight="1">
      <c r="F758" s="740"/>
    </row>
    <row r="759" spans="6:6" ht="15.75" customHeight="1">
      <c r="F759" s="740"/>
    </row>
    <row r="760" spans="6:6" ht="15.75" customHeight="1">
      <c r="F760" s="740"/>
    </row>
    <row r="761" spans="6:6" ht="15.75" customHeight="1">
      <c r="F761" s="740"/>
    </row>
    <row r="762" spans="6:6" ht="15.75" customHeight="1">
      <c r="F762" s="740"/>
    </row>
    <row r="763" spans="6:6" ht="15.75" customHeight="1">
      <c r="F763" s="740"/>
    </row>
    <row r="764" spans="6:6" ht="15.75" customHeight="1">
      <c r="F764" s="740"/>
    </row>
    <row r="765" spans="6:6" ht="15.75" customHeight="1">
      <c r="F765" s="740"/>
    </row>
    <row r="766" spans="6:6" ht="15.75" customHeight="1">
      <c r="F766" s="740"/>
    </row>
  </sheetData>
  <mergeCells count="2">
    <mergeCell ref="A1:B1"/>
    <mergeCell ref="A2:B2"/>
  </mergeCells>
  <pageMargins left="0.70866141732283505" right="0.70866141732283505" top="0.74803149606299202" bottom="0.74803149606299202" header="0" footer="0"/>
  <pageSetup scale="73"/>
  <headerFooter>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4" defaultRowHeight="15" customHeight="1"/>
  <cols>
    <col min="1" max="2" width="7.85546875" customWidth="1"/>
    <col min="3" max="3" width="38.28515625" customWidth="1"/>
    <col min="4" max="4" width="18.5703125" customWidth="1"/>
    <col min="5" max="5" width="15.5703125" customWidth="1"/>
    <col min="6" max="6" width="14.5703125" customWidth="1"/>
    <col min="7" max="26" width="7.85546875" customWidth="1"/>
  </cols>
  <sheetData>
    <row r="1" spans="1:26" ht="14.25" customHeight="1">
      <c r="E1" s="2"/>
      <c r="F1" s="2"/>
    </row>
    <row r="2" spans="1:26" ht="25.5" customHeight="1">
      <c r="B2" s="1804" t="s">
        <v>2713</v>
      </c>
      <c r="C2" s="1804" t="s">
        <v>2714</v>
      </c>
      <c r="D2" s="729" t="s">
        <v>2715</v>
      </c>
      <c r="E2" s="1813" t="s">
        <v>2716</v>
      </c>
      <c r="F2" s="1777"/>
    </row>
    <row r="3" spans="1:26" ht="14.25" customHeight="1">
      <c r="B3" s="1805"/>
      <c r="C3" s="1805"/>
      <c r="D3" s="823" t="s">
        <v>2717</v>
      </c>
      <c r="E3" s="823" t="s">
        <v>2718</v>
      </c>
      <c r="F3" s="823" t="s">
        <v>2719</v>
      </c>
    </row>
    <row r="4" spans="1:26" ht="26.25" customHeight="1">
      <c r="B4" s="731">
        <v>10501</v>
      </c>
      <c r="C4" s="891" t="s">
        <v>2540</v>
      </c>
      <c r="D4" s="733">
        <f>D12</f>
        <v>874018722</v>
      </c>
      <c r="E4" s="892">
        <f t="shared" ref="E4:E6" si="0">1.04*D4</f>
        <v>908979470.88</v>
      </c>
      <c r="F4" s="893">
        <f t="shared" ref="F4:F6" si="1">SUM(1.04*E4)</f>
        <v>945338649.71520007</v>
      </c>
    </row>
    <row r="5" spans="1:26" ht="14.25" customHeight="1">
      <c r="B5" s="736">
        <v>10502</v>
      </c>
      <c r="C5" s="735" t="s">
        <v>2837</v>
      </c>
      <c r="D5" s="733">
        <f>D15</f>
        <v>88170448</v>
      </c>
      <c r="E5" s="892">
        <f t="shared" si="0"/>
        <v>91697265.920000002</v>
      </c>
      <c r="F5" s="893">
        <f t="shared" si="1"/>
        <v>95365156.556800008</v>
      </c>
    </row>
    <row r="6" spans="1:26" ht="14.25" customHeight="1">
      <c r="B6" s="731">
        <v>10503</v>
      </c>
      <c r="C6" s="731" t="s">
        <v>2864</v>
      </c>
      <c r="D6" s="733" t="e">
        <f>D18</f>
        <v>#REF!</v>
      </c>
      <c r="E6" s="892" t="e">
        <f t="shared" si="0"/>
        <v>#REF!</v>
      </c>
      <c r="F6" s="893" t="e">
        <f t="shared" si="1"/>
        <v>#REF!</v>
      </c>
    </row>
    <row r="7" spans="1:26" ht="14.25" customHeight="1">
      <c r="B7" s="1803" t="s">
        <v>2806</v>
      </c>
      <c r="C7" s="1777"/>
      <c r="D7" s="738" t="e">
        <f t="shared" ref="D7:F7" si="2">SUM(D4:D6)</f>
        <v>#REF!</v>
      </c>
      <c r="E7" s="738" t="e">
        <f t="shared" si="2"/>
        <v>#REF!</v>
      </c>
      <c r="F7" s="738" t="e">
        <f t="shared" si="2"/>
        <v>#REF!</v>
      </c>
    </row>
    <row r="8" spans="1:26" ht="14.25" customHeight="1">
      <c r="E8" s="2"/>
      <c r="F8" s="2"/>
    </row>
    <row r="9" spans="1:26" ht="14.25" customHeight="1">
      <c r="E9" s="2"/>
      <c r="F9" s="2"/>
    </row>
    <row r="10" spans="1:26" ht="25.5" customHeight="1">
      <c r="B10" s="1804" t="s">
        <v>2722</v>
      </c>
      <c r="C10" s="1804" t="s">
        <v>2723</v>
      </c>
      <c r="D10" s="739" t="s">
        <v>2724</v>
      </c>
      <c r="E10" s="1814" t="s">
        <v>2716</v>
      </c>
      <c r="F10" s="1777"/>
    </row>
    <row r="11" spans="1:26" ht="14.25" customHeight="1">
      <c r="B11" s="1805"/>
      <c r="C11" s="1805"/>
      <c r="D11" s="823" t="s">
        <v>2717</v>
      </c>
      <c r="E11" s="823" t="s">
        <v>2718</v>
      </c>
      <c r="F11" s="823" t="s">
        <v>2719</v>
      </c>
    </row>
    <row r="12" spans="1:26" ht="25.5" customHeight="1">
      <c r="B12" s="741">
        <v>10501</v>
      </c>
      <c r="C12" s="745" t="s">
        <v>2540</v>
      </c>
      <c r="D12" s="738">
        <f>SUM(D13+D14)</f>
        <v>874018722</v>
      </c>
      <c r="E12" s="894">
        <f t="shared" ref="E12:F12" si="3">SUM(D12*1.04)</f>
        <v>908979470.88</v>
      </c>
      <c r="F12" s="894">
        <f t="shared" si="3"/>
        <v>945338649.71520007</v>
      </c>
    </row>
    <row r="13" spans="1:26" ht="14.25" customHeight="1">
      <c r="B13" s="741"/>
      <c r="C13" s="891" t="s">
        <v>2865</v>
      </c>
      <c r="D13" s="737">
        <f>FINANCE!C88</f>
        <v>874018722</v>
      </c>
      <c r="E13" s="895">
        <f t="shared" ref="E13:F13" si="4">SUM(D13*1.04)</f>
        <v>908979470.88</v>
      </c>
      <c r="F13" s="895">
        <f t="shared" si="4"/>
        <v>945338649.71520007</v>
      </c>
    </row>
    <row r="14" spans="1:26" ht="14.25" customHeight="1">
      <c r="A14" s="664"/>
      <c r="B14" s="731"/>
      <c r="C14" s="891" t="s">
        <v>2866</v>
      </c>
      <c r="D14" s="737">
        <v>0</v>
      </c>
      <c r="E14" s="895">
        <f t="shared" ref="E14:F14" si="5">SUM(D14*1.04)</f>
        <v>0</v>
      </c>
      <c r="F14" s="895">
        <f t="shared" si="5"/>
        <v>0</v>
      </c>
      <c r="G14" s="664"/>
      <c r="H14" s="664"/>
      <c r="I14" s="664"/>
      <c r="J14" s="664"/>
      <c r="K14" s="664"/>
      <c r="L14" s="664"/>
      <c r="M14" s="664"/>
      <c r="N14" s="664"/>
      <c r="O14" s="664"/>
      <c r="P14" s="664"/>
      <c r="Q14" s="664"/>
      <c r="R14" s="664"/>
      <c r="S14" s="664"/>
      <c r="T14" s="664"/>
      <c r="U14" s="664"/>
      <c r="V14" s="664"/>
      <c r="W14" s="664"/>
      <c r="X14" s="664"/>
      <c r="Y14" s="664"/>
      <c r="Z14" s="664"/>
    </row>
    <row r="15" spans="1:26" ht="14.25" customHeight="1">
      <c r="B15" s="744">
        <v>10502</v>
      </c>
      <c r="C15" s="743" t="s">
        <v>2837</v>
      </c>
      <c r="D15" s="896">
        <f>SUM(D16+D17)</f>
        <v>88170448</v>
      </c>
      <c r="E15" s="894">
        <f t="shared" ref="E15:F15" si="6">SUM(D15*1.04)</f>
        <v>91697265.920000002</v>
      </c>
      <c r="F15" s="894">
        <f t="shared" si="6"/>
        <v>95365156.556800008</v>
      </c>
    </row>
    <row r="16" spans="1:26" ht="14.25" customHeight="1">
      <c r="B16" s="744"/>
      <c r="C16" s="891" t="s">
        <v>2865</v>
      </c>
      <c r="D16" s="742">
        <f>FINANCE!C223</f>
        <v>88170448</v>
      </c>
      <c r="E16" s="895">
        <f t="shared" ref="E16:F16" si="7">SUM(D16*1.04)</f>
        <v>91697265.920000002</v>
      </c>
      <c r="F16" s="895">
        <f t="shared" si="7"/>
        <v>95365156.556800008</v>
      </c>
    </row>
    <row r="17" spans="2:6" ht="14.25" customHeight="1">
      <c r="B17" s="744"/>
      <c r="C17" s="891" t="s">
        <v>2866</v>
      </c>
      <c r="D17" s="742">
        <v>0</v>
      </c>
      <c r="E17" s="894">
        <f t="shared" ref="E17:F17" si="8">SUM(D17*1.04)</f>
        <v>0</v>
      </c>
      <c r="F17" s="894">
        <f t="shared" si="8"/>
        <v>0</v>
      </c>
    </row>
    <row r="18" spans="2:6" ht="14.25" customHeight="1">
      <c r="B18" s="741">
        <v>10503</v>
      </c>
      <c r="C18" s="741" t="s">
        <v>2864</v>
      </c>
      <c r="D18" s="738" t="e">
        <f>SUM(D19+D20)</f>
        <v>#REF!</v>
      </c>
      <c r="E18" s="894" t="e">
        <f t="shared" ref="E18:F18" si="9">SUM(D18*1.04)</f>
        <v>#REF!</v>
      </c>
      <c r="F18" s="894" t="e">
        <f t="shared" si="9"/>
        <v>#REF!</v>
      </c>
    </row>
    <row r="19" spans="2:6" ht="14.25" customHeight="1">
      <c r="B19" s="729"/>
      <c r="C19" s="891" t="s">
        <v>2865</v>
      </c>
      <c r="D19" s="737">
        <f>PLANNING!C178</f>
        <v>76369138</v>
      </c>
      <c r="E19" s="895">
        <f t="shared" ref="E19:F19" si="10">SUM(D19*1.04)</f>
        <v>79423903.519999996</v>
      </c>
      <c r="F19" s="895">
        <f t="shared" si="10"/>
        <v>82600859.660799995</v>
      </c>
    </row>
    <row r="20" spans="2:6" ht="14.25" customHeight="1">
      <c r="B20" s="732"/>
      <c r="C20" s="891" t="s">
        <v>2866</v>
      </c>
      <c r="D20" s="737" t="e">
        <f>PLANNING!C179</f>
        <v>#REF!</v>
      </c>
      <c r="E20" s="894" t="e">
        <f t="shared" ref="E20:F20" si="11">SUM(D20*1.04)</f>
        <v>#REF!</v>
      </c>
      <c r="F20" s="894" t="e">
        <f t="shared" si="11"/>
        <v>#REF!</v>
      </c>
    </row>
    <row r="21" spans="2:6" ht="14.25" customHeight="1">
      <c r="B21" s="1803" t="s">
        <v>2721</v>
      </c>
      <c r="C21" s="1777"/>
      <c r="D21" s="738" t="e">
        <f t="shared" ref="D21:F21" si="12">SUM(D12,I19,D18,D15)</f>
        <v>#REF!</v>
      </c>
      <c r="E21" s="738" t="e">
        <f t="shared" si="12"/>
        <v>#REF!</v>
      </c>
      <c r="F21" s="738" t="e">
        <f t="shared" si="12"/>
        <v>#REF!</v>
      </c>
    </row>
    <row r="22" spans="2:6" ht="14.25" customHeight="1">
      <c r="E22" s="2"/>
      <c r="F22" s="2"/>
    </row>
    <row r="23" spans="2:6" ht="14.25" customHeight="1">
      <c r="E23" s="2"/>
      <c r="F23" s="2"/>
    </row>
    <row r="24" spans="2:6" ht="14.25" customHeight="1">
      <c r="E24" s="2"/>
      <c r="F24" s="2"/>
    </row>
    <row r="25" spans="2:6" ht="14.25" customHeight="1">
      <c r="E25" s="2"/>
      <c r="F25" s="2"/>
    </row>
    <row r="26" spans="2:6" ht="14.25" customHeight="1">
      <c r="E26" s="2"/>
      <c r="F26" s="2"/>
    </row>
    <row r="27" spans="2:6" ht="14.25" customHeight="1">
      <c r="E27" s="2"/>
      <c r="F27" s="2"/>
    </row>
    <row r="28" spans="2:6" ht="14.25" customHeight="1">
      <c r="E28" s="2"/>
      <c r="F28" s="2"/>
    </row>
    <row r="29" spans="2:6" ht="14.25" customHeight="1">
      <c r="E29" s="2"/>
      <c r="F29" s="2"/>
    </row>
    <row r="30" spans="2:6" ht="14.25" customHeight="1">
      <c r="E30" s="2"/>
      <c r="F30" s="2"/>
    </row>
    <row r="31" spans="2:6" ht="14.25" customHeight="1">
      <c r="E31" s="2"/>
      <c r="F31" s="2"/>
    </row>
    <row r="32" spans="2:6" ht="14.25" customHeight="1">
      <c r="E32" s="2"/>
      <c r="F32" s="2"/>
    </row>
    <row r="33" spans="5:6" ht="14.25" customHeight="1">
      <c r="E33" s="2"/>
      <c r="F33" s="2"/>
    </row>
    <row r="34" spans="5:6" ht="14.25" customHeight="1">
      <c r="E34" s="2"/>
      <c r="F34" s="2"/>
    </row>
    <row r="35" spans="5:6" ht="14.25" customHeight="1">
      <c r="E35" s="2"/>
      <c r="F35" s="2"/>
    </row>
    <row r="36" spans="5:6" ht="14.25" customHeight="1">
      <c r="E36" s="2"/>
      <c r="F36" s="2"/>
    </row>
    <row r="37" spans="5:6" ht="14.25" customHeight="1">
      <c r="E37" s="2"/>
      <c r="F37" s="2"/>
    </row>
    <row r="38" spans="5:6" ht="14.25" customHeight="1">
      <c r="E38" s="2"/>
      <c r="F38" s="2"/>
    </row>
    <row r="39" spans="5:6" ht="14.25" customHeight="1">
      <c r="E39" s="2"/>
      <c r="F39" s="2"/>
    </row>
    <row r="40" spans="5:6" ht="14.25" customHeight="1">
      <c r="E40" s="2"/>
      <c r="F40" s="2"/>
    </row>
    <row r="41" spans="5:6" ht="14.25" customHeight="1">
      <c r="E41" s="2"/>
      <c r="F41" s="2"/>
    </row>
    <row r="42" spans="5:6" ht="14.25" customHeight="1">
      <c r="E42" s="2"/>
      <c r="F42" s="2"/>
    </row>
    <row r="43" spans="5:6" ht="14.25" customHeight="1">
      <c r="E43" s="2"/>
      <c r="F43" s="2"/>
    </row>
    <row r="44" spans="5:6" ht="14.25" customHeight="1">
      <c r="E44" s="2"/>
      <c r="F44" s="2"/>
    </row>
    <row r="45" spans="5:6" ht="14.25" customHeight="1">
      <c r="E45" s="2"/>
      <c r="F45" s="2"/>
    </row>
    <row r="46" spans="5:6" ht="14.25" customHeight="1">
      <c r="E46" s="2"/>
      <c r="F46" s="2"/>
    </row>
    <row r="47" spans="5:6" ht="14.25" customHeight="1">
      <c r="E47" s="2"/>
      <c r="F47" s="2"/>
    </row>
    <row r="48" spans="5:6" ht="14.25" customHeight="1">
      <c r="E48" s="2"/>
      <c r="F48" s="2"/>
    </row>
    <row r="49" spans="5:6" ht="14.25" customHeight="1">
      <c r="E49" s="2"/>
      <c r="F49" s="2"/>
    </row>
    <row r="50" spans="5:6" ht="14.25" customHeight="1">
      <c r="E50" s="2"/>
      <c r="F50" s="2"/>
    </row>
    <row r="51" spans="5:6" ht="14.25" customHeight="1">
      <c r="E51" s="2"/>
      <c r="F51" s="2"/>
    </row>
    <row r="52" spans="5:6" ht="14.25" customHeight="1">
      <c r="E52" s="2"/>
      <c r="F52" s="2"/>
    </row>
    <row r="53" spans="5:6" ht="14.25" customHeight="1">
      <c r="E53" s="2"/>
      <c r="F53" s="2"/>
    </row>
    <row r="54" spans="5:6" ht="14.25" customHeight="1">
      <c r="E54" s="2"/>
      <c r="F54" s="2"/>
    </row>
    <row r="55" spans="5:6" ht="14.25" customHeight="1">
      <c r="E55" s="2"/>
      <c r="F55" s="2"/>
    </row>
    <row r="56" spans="5:6" ht="14.25" customHeight="1">
      <c r="E56" s="2"/>
      <c r="F56" s="2"/>
    </row>
    <row r="57" spans="5:6" ht="14.25" customHeight="1">
      <c r="E57" s="2"/>
      <c r="F57" s="2"/>
    </row>
    <row r="58" spans="5:6" ht="14.25" customHeight="1">
      <c r="E58" s="2"/>
      <c r="F58" s="2"/>
    </row>
    <row r="59" spans="5:6" ht="14.25" customHeight="1">
      <c r="E59" s="2"/>
      <c r="F59" s="2"/>
    </row>
    <row r="60" spans="5:6" ht="14.25" customHeight="1">
      <c r="E60" s="2"/>
      <c r="F60" s="2"/>
    </row>
    <row r="61" spans="5:6" ht="14.25" customHeight="1">
      <c r="E61" s="2"/>
      <c r="F61" s="2"/>
    </row>
    <row r="62" spans="5:6" ht="14.25" customHeight="1">
      <c r="E62" s="2"/>
      <c r="F62" s="2"/>
    </row>
    <row r="63" spans="5:6" ht="14.25" customHeight="1">
      <c r="E63" s="2"/>
      <c r="F63" s="2"/>
    </row>
    <row r="64" spans="5:6" ht="14.25" customHeight="1">
      <c r="E64" s="2"/>
      <c r="F64" s="2"/>
    </row>
    <row r="65" spans="5:6" ht="14.25" customHeight="1">
      <c r="E65" s="2"/>
      <c r="F65" s="2"/>
    </row>
    <row r="66" spans="5:6" ht="14.25" customHeight="1">
      <c r="E66" s="2"/>
      <c r="F66" s="2"/>
    </row>
    <row r="67" spans="5:6" ht="14.25" customHeight="1">
      <c r="E67" s="2"/>
      <c r="F67" s="2"/>
    </row>
    <row r="68" spans="5:6" ht="14.25" customHeight="1">
      <c r="E68" s="2"/>
      <c r="F68" s="2"/>
    </row>
    <row r="69" spans="5:6" ht="14.25" customHeight="1">
      <c r="E69" s="2"/>
      <c r="F69" s="2"/>
    </row>
    <row r="70" spans="5:6" ht="14.25" customHeight="1">
      <c r="E70" s="2"/>
      <c r="F70" s="2"/>
    </row>
    <row r="71" spans="5:6" ht="14.25" customHeight="1">
      <c r="E71" s="2"/>
      <c r="F71" s="2"/>
    </row>
    <row r="72" spans="5:6" ht="14.25" customHeight="1">
      <c r="E72" s="2"/>
      <c r="F72" s="2"/>
    </row>
    <row r="73" spans="5:6" ht="14.25" customHeight="1">
      <c r="E73" s="2"/>
      <c r="F73" s="2"/>
    </row>
    <row r="74" spans="5:6" ht="14.25" customHeight="1">
      <c r="E74" s="2"/>
      <c r="F74" s="2"/>
    </row>
    <row r="75" spans="5:6" ht="14.25" customHeight="1">
      <c r="E75" s="2"/>
      <c r="F75" s="2"/>
    </row>
    <row r="76" spans="5:6" ht="14.25" customHeight="1">
      <c r="E76" s="2"/>
      <c r="F76" s="2"/>
    </row>
    <row r="77" spans="5:6" ht="14.25" customHeight="1">
      <c r="E77" s="2"/>
      <c r="F77" s="2"/>
    </row>
    <row r="78" spans="5:6" ht="14.25" customHeight="1">
      <c r="E78" s="2"/>
      <c r="F78" s="2"/>
    </row>
    <row r="79" spans="5:6" ht="14.25" customHeight="1">
      <c r="E79" s="2"/>
      <c r="F79" s="2"/>
    </row>
    <row r="80" spans="5:6" ht="14.25" customHeight="1">
      <c r="E80" s="2"/>
      <c r="F80" s="2"/>
    </row>
    <row r="81" spans="5:6" ht="14.25" customHeight="1">
      <c r="E81" s="2"/>
      <c r="F81" s="2"/>
    </row>
    <row r="82" spans="5:6" ht="14.25" customHeight="1">
      <c r="E82" s="2"/>
      <c r="F82" s="2"/>
    </row>
    <row r="83" spans="5:6" ht="14.25" customHeight="1">
      <c r="E83" s="2"/>
      <c r="F83" s="2"/>
    </row>
    <row r="84" spans="5:6" ht="14.25" customHeight="1">
      <c r="E84" s="2"/>
      <c r="F84" s="2"/>
    </row>
    <row r="85" spans="5:6" ht="14.25" customHeight="1">
      <c r="E85" s="2"/>
      <c r="F85" s="2"/>
    </row>
    <row r="86" spans="5:6" ht="14.25" customHeight="1">
      <c r="E86" s="2"/>
      <c r="F86" s="2"/>
    </row>
    <row r="87" spans="5:6" ht="14.25" customHeight="1">
      <c r="E87" s="2"/>
      <c r="F87" s="2"/>
    </row>
    <row r="88" spans="5:6" ht="14.25" customHeight="1">
      <c r="E88" s="2"/>
      <c r="F88" s="2"/>
    </row>
    <row r="89" spans="5:6" ht="14.25" customHeight="1">
      <c r="E89" s="2"/>
      <c r="F89" s="2"/>
    </row>
    <row r="90" spans="5:6" ht="14.25" customHeight="1">
      <c r="E90" s="2"/>
      <c r="F90" s="2"/>
    </row>
    <row r="91" spans="5:6" ht="14.25" customHeight="1">
      <c r="E91" s="2"/>
      <c r="F91" s="2"/>
    </row>
    <row r="92" spans="5:6" ht="14.25" customHeight="1">
      <c r="E92" s="2"/>
      <c r="F92" s="2"/>
    </row>
    <row r="93" spans="5:6" ht="14.25" customHeight="1">
      <c r="E93" s="2"/>
      <c r="F93" s="2"/>
    </row>
    <row r="94" spans="5:6" ht="14.25" customHeight="1">
      <c r="E94" s="2"/>
      <c r="F94" s="2"/>
    </row>
    <row r="95" spans="5:6" ht="14.25" customHeight="1">
      <c r="E95" s="2"/>
      <c r="F95" s="2"/>
    </row>
    <row r="96" spans="5:6" ht="14.25" customHeight="1">
      <c r="E96" s="2"/>
      <c r="F96" s="2"/>
    </row>
    <row r="97" spans="5:6" ht="14.25" customHeight="1">
      <c r="E97" s="2"/>
      <c r="F97" s="2"/>
    </row>
    <row r="98" spans="5:6" ht="14.25" customHeight="1">
      <c r="E98" s="2"/>
      <c r="F98" s="2"/>
    </row>
    <row r="99" spans="5:6" ht="14.25" customHeight="1">
      <c r="E99" s="2"/>
      <c r="F99" s="2"/>
    </row>
    <row r="100" spans="5:6" ht="14.25" customHeight="1">
      <c r="E100" s="2"/>
      <c r="F100" s="2"/>
    </row>
    <row r="101" spans="5:6" ht="14.25" customHeight="1">
      <c r="E101" s="2"/>
      <c r="F101" s="2"/>
    </row>
    <row r="102" spans="5:6" ht="14.25" customHeight="1">
      <c r="E102" s="2"/>
      <c r="F102" s="2"/>
    </row>
    <row r="103" spans="5:6" ht="14.25" customHeight="1">
      <c r="E103" s="2"/>
      <c r="F103" s="2"/>
    </row>
    <row r="104" spans="5:6" ht="14.25" customHeight="1">
      <c r="E104" s="2"/>
      <c r="F104" s="2"/>
    </row>
    <row r="105" spans="5:6" ht="14.25" customHeight="1">
      <c r="E105" s="2"/>
      <c r="F105" s="2"/>
    </row>
    <row r="106" spans="5:6" ht="14.25" customHeight="1">
      <c r="E106" s="2"/>
      <c r="F106" s="2"/>
    </row>
    <row r="107" spans="5:6" ht="14.25" customHeight="1">
      <c r="E107" s="2"/>
      <c r="F107" s="2"/>
    </row>
    <row r="108" spans="5:6" ht="14.25" customHeight="1">
      <c r="E108" s="2"/>
      <c r="F108" s="2"/>
    </row>
    <row r="109" spans="5:6" ht="14.25" customHeight="1">
      <c r="E109" s="2"/>
      <c r="F109" s="2"/>
    </row>
    <row r="110" spans="5:6" ht="14.25" customHeight="1">
      <c r="E110" s="2"/>
      <c r="F110" s="2"/>
    </row>
    <row r="111" spans="5:6" ht="14.25" customHeight="1">
      <c r="E111" s="2"/>
      <c r="F111" s="2"/>
    </row>
    <row r="112" spans="5:6" ht="14.25" customHeight="1">
      <c r="E112" s="2"/>
      <c r="F112" s="2"/>
    </row>
    <row r="113" spans="5:6" ht="14.25" customHeight="1">
      <c r="E113" s="2"/>
      <c r="F113" s="2"/>
    </row>
    <row r="114" spans="5:6" ht="14.25" customHeight="1">
      <c r="E114" s="2"/>
      <c r="F114" s="2"/>
    </row>
    <row r="115" spans="5:6" ht="14.25" customHeight="1">
      <c r="E115" s="2"/>
      <c r="F115" s="2"/>
    </row>
    <row r="116" spans="5:6" ht="14.25" customHeight="1">
      <c r="E116" s="2"/>
      <c r="F116" s="2"/>
    </row>
    <row r="117" spans="5:6" ht="14.25" customHeight="1">
      <c r="E117" s="2"/>
      <c r="F117" s="2"/>
    </row>
    <row r="118" spans="5:6" ht="14.25" customHeight="1">
      <c r="E118" s="2"/>
      <c r="F118" s="2"/>
    </row>
    <row r="119" spans="5:6" ht="14.25" customHeight="1">
      <c r="E119" s="2"/>
      <c r="F119" s="2"/>
    </row>
    <row r="120" spans="5:6" ht="14.25" customHeight="1">
      <c r="E120" s="2"/>
      <c r="F120" s="2"/>
    </row>
    <row r="121" spans="5:6" ht="14.25" customHeight="1">
      <c r="E121" s="2"/>
      <c r="F121" s="2"/>
    </row>
    <row r="122" spans="5:6" ht="14.25" customHeight="1">
      <c r="E122" s="2"/>
      <c r="F122" s="2"/>
    </row>
    <row r="123" spans="5:6" ht="14.25" customHeight="1">
      <c r="E123" s="2"/>
      <c r="F123" s="2"/>
    </row>
    <row r="124" spans="5:6" ht="14.25" customHeight="1">
      <c r="E124" s="2"/>
      <c r="F124" s="2"/>
    </row>
    <row r="125" spans="5:6" ht="14.25" customHeight="1">
      <c r="E125" s="2"/>
      <c r="F125" s="2"/>
    </row>
    <row r="126" spans="5:6" ht="14.25" customHeight="1">
      <c r="E126" s="2"/>
      <c r="F126" s="2"/>
    </row>
    <row r="127" spans="5:6" ht="14.25" customHeight="1">
      <c r="E127" s="2"/>
      <c r="F127" s="2"/>
    </row>
    <row r="128" spans="5:6" ht="14.25" customHeight="1">
      <c r="E128" s="2"/>
      <c r="F128" s="2"/>
    </row>
    <row r="129" spans="5:6" ht="14.25" customHeight="1">
      <c r="E129" s="2"/>
      <c r="F129" s="2"/>
    </row>
    <row r="130" spans="5:6" ht="14.25" customHeight="1">
      <c r="E130" s="2"/>
      <c r="F130" s="2"/>
    </row>
    <row r="131" spans="5:6" ht="14.25" customHeight="1">
      <c r="E131" s="2"/>
      <c r="F131" s="2"/>
    </row>
    <row r="132" spans="5:6" ht="14.25" customHeight="1">
      <c r="E132" s="2"/>
      <c r="F132" s="2"/>
    </row>
    <row r="133" spans="5:6" ht="14.25" customHeight="1">
      <c r="E133" s="2"/>
      <c r="F133" s="2"/>
    </row>
    <row r="134" spans="5:6" ht="14.25" customHeight="1">
      <c r="E134" s="2"/>
      <c r="F134" s="2"/>
    </row>
    <row r="135" spans="5:6" ht="14.25" customHeight="1">
      <c r="E135" s="2"/>
      <c r="F135" s="2"/>
    </row>
    <row r="136" spans="5:6" ht="14.25" customHeight="1">
      <c r="E136" s="2"/>
      <c r="F136" s="2"/>
    </row>
    <row r="137" spans="5:6" ht="14.25" customHeight="1">
      <c r="E137" s="2"/>
      <c r="F137" s="2"/>
    </row>
    <row r="138" spans="5:6" ht="14.25" customHeight="1">
      <c r="E138" s="2"/>
      <c r="F138" s="2"/>
    </row>
    <row r="139" spans="5:6" ht="14.25" customHeight="1">
      <c r="E139" s="2"/>
      <c r="F139" s="2"/>
    </row>
    <row r="140" spans="5:6" ht="14.25" customHeight="1">
      <c r="E140" s="2"/>
      <c r="F140" s="2"/>
    </row>
    <row r="141" spans="5:6" ht="14.25" customHeight="1">
      <c r="E141" s="2"/>
      <c r="F141" s="2"/>
    </row>
    <row r="142" spans="5:6" ht="14.25" customHeight="1">
      <c r="E142" s="2"/>
      <c r="F142" s="2"/>
    </row>
    <row r="143" spans="5:6" ht="14.25" customHeight="1">
      <c r="E143" s="2"/>
      <c r="F143" s="2"/>
    </row>
    <row r="144" spans="5:6" ht="14.25" customHeight="1">
      <c r="E144" s="2"/>
      <c r="F144" s="2"/>
    </row>
    <row r="145" spans="5:6" ht="14.25" customHeight="1">
      <c r="E145" s="2"/>
      <c r="F145" s="2"/>
    </row>
    <row r="146" spans="5:6" ht="14.25" customHeight="1">
      <c r="E146" s="2"/>
      <c r="F146" s="2"/>
    </row>
    <row r="147" spans="5:6" ht="14.25" customHeight="1">
      <c r="E147" s="2"/>
      <c r="F147" s="2"/>
    </row>
    <row r="148" spans="5:6" ht="14.25" customHeight="1">
      <c r="E148" s="2"/>
      <c r="F148" s="2"/>
    </row>
    <row r="149" spans="5:6" ht="14.25" customHeight="1">
      <c r="E149" s="2"/>
      <c r="F149" s="2"/>
    </row>
    <row r="150" spans="5:6" ht="14.25" customHeight="1">
      <c r="E150" s="2"/>
      <c r="F150" s="2"/>
    </row>
    <row r="151" spans="5:6" ht="14.25" customHeight="1">
      <c r="E151" s="2"/>
      <c r="F151" s="2"/>
    </row>
    <row r="152" spans="5:6" ht="14.25" customHeight="1">
      <c r="E152" s="2"/>
      <c r="F152" s="2"/>
    </row>
    <row r="153" spans="5:6" ht="14.25" customHeight="1">
      <c r="E153" s="2"/>
      <c r="F153" s="2"/>
    </row>
    <row r="154" spans="5:6" ht="14.25" customHeight="1">
      <c r="E154" s="2"/>
      <c r="F154" s="2"/>
    </row>
    <row r="155" spans="5:6" ht="14.25" customHeight="1">
      <c r="E155" s="2"/>
      <c r="F155" s="2"/>
    </row>
    <row r="156" spans="5:6" ht="14.25" customHeight="1">
      <c r="E156" s="2"/>
      <c r="F156" s="2"/>
    </row>
    <row r="157" spans="5:6" ht="14.25" customHeight="1">
      <c r="E157" s="2"/>
      <c r="F157" s="2"/>
    </row>
    <row r="158" spans="5:6" ht="14.25" customHeight="1">
      <c r="E158" s="2"/>
      <c r="F158" s="2"/>
    </row>
    <row r="159" spans="5:6" ht="14.25" customHeight="1">
      <c r="E159" s="2"/>
      <c r="F159" s="2"/>
    </row>
    <row r="160" spans="5:6" ht="14.25" customHeight="1">
      <c r="E160" s="2"/>
      <c r="F160" s="2"/>
    </row>
    <row r="161" spans="5:6" ht="14.25" customHeight="1">
      <c r="E161" s="2"/>
      <c r="F161" s="2"/>
    </row>
    <row r="162" spans="5:6" ht="14.25" customHeight="1">
      <c r="E162" s="2"/>
      <c r="F162" s="2"/>
    </row>
    <row r="163" spans="5:6" ht="14.25" customHeight="1">
      <c r="E163" s="2"/>
      <c r="F163" s="2"/>
    </row>
    <row r="164" spans="5:6" ht="14.25" customHeight="1">
      <c r="E164" s="2"/>
      <c r="F164" s="2"/>
    </row>
    <row r="165" spans="5:6" ht="14.25" customHeight="1">
      <c r="E165" s="2"/>
      <c r="F165" s="2"/>
    </row>
    <row r="166" spans="5:6" ht="14.25" customHeight="1">
      <c r="E166" s="2"/>
      <c r="F166" s="2"/>
    </row>
    <row r="167" spans="5:6" ht="14.25" customHeight="1">
      <c r="E167" s="2"/>
      <c r="F167" s="2"/>
    </row>
    <row r="168" spans="5:6" ht="14.25" customHeight="1">
      <c r="E168" s="2"/>
      <c r="F168" s="2"/>
    </row>
    <row r="169" spans="5:6" ht="14.25" customHeight="1">
      <c r="E169" s="2"/>
      <c r="F169" s="2"/>
    </row>
    <row r="170" spans="5:6" ht="14.25" customHeight="1">
      <c r="E170" s="2"/>
      <c r="F170" s="2"/>
    </row>
    <row r="171" spans="5:6" ht="14.25" customHeight="1">
      <c r="E171" s="2"/>
      <c r="F171" s="2"/>
    </row>
    <row r="172" spans="5:6" ht="14.25" customHeight="1">
      <c r="E172" s="2"/>
      <c r="F172" s="2"/>
    </row>
    <row r="173" spans="5:6" ht="14.25" customHeight="1">
      <c r="E173" s="2"/>
      <c r="F173" s="2"/>
    </row>
    <row r="174" spans="5:6" ht="14.25" customHeight="1">
      <c r="E174" s="2"/>
      <c r="F174" s="2"/>
    </row>
    <row r="175" spans="5:6" ht="14.25" customHeight="1">
      <c r="E175" s="2"/>
      <c r="F175" s="2"/>
    </row>
    <row r="176" spans="5:6" ht="14.25" customHeight="1">
      <c r="E176" s="2"/>
      <c r="F176" s="2"/>
    </row>
    <row r="177" spans="5:6" ht="14.25" customHeight="1">
      <c r="E177" s="2"/>
      <c r="F177" s="2"/>
    </row>
    <row r="178" spans="5:6" ht="14.25" customHeight="1">
      <c r="E178" s="2"/>
      <c r="F178" s="2"/>
    </row>
    <row r="179" spans="5:6" ht="14.25" customHeight="1">
      <c r="E179" s="2"/>
      <c r="F179" s="2"/>
    </row>
    <row r="180" spans="5:6" ht="14.25" customHeight="1">
      <c r="E180" s="2"/>
      <c r="F180" s="2"/>
    </row>
    <row r="181" spans="5:6" ht="14.25" customHeight="1">
      <c r="E181" s="2"/>
      <c r="F181" s="2"/>
    </row>
    <row r="182" spans="5:6" ht="14.25" customHeight="1">
      <c r="E182" s="2"/>
      <c r="F182" s="2"/>
    </row>
    <row r="183" spans="5:6" ht="14.25" customHeight="1">
      <c r="E183" s="2"/>
      <c r="F183" s="2"/>
    </row>
    <row r="184" spans="5:6" ht="14.25" customHeight="1">
      <c r="E184" s="2"/>
      <c r="F184" s="2"/>
    </row>
    <row r="185" spans="5:6" ht="14.25" customHeight="1">
      <c r="E185" s="2"/>
      <c r="F185" s="2"/>
    </row>
    <row r="186" spans="5:6" ht="14.25" customHeight="1">
      <c r="E186" s="2"/>
      <c r="F186" s="2"/>
    </row>
    <row r="187" spans="5:6" ht="14.25" customHeight="1">
      <c r="E187" s="2"/>
      <c r="F187" s="2"/>
    </row>
    <row r="188" spans="5:6" ht="14.25" customHeight="1">
      <c r="E188" s="2"/>
      <c r="F188" s="2"/>
    </row>
    <row r="189" spans="5:6" ht="14.25" customHeight="1">
      <c r="E189" s="2"/>
      <c r="F189" s="2"/>
    </row>
    <row r="190" spans="5:6" ht="14.25" customHeight="1">
      <c r="E190" s="2"/>
      <c r="F190" s="2"/>
    </row>
    <row r="191" spans="5:6" ht="14.25" customHeight="1">
      <c r="E191" s="2"/>
      <c r="F191" s="2"/>
    </row>
    <row r="192" spans="5:6" ht="14.25" customHeight="1">
      <c r="E192" s="2"/>
      <c r="F192" s="2"/>
    </row>
    <row r="193" spans="5:6" ht="14.25" customHeight="1">
      <c r="E193" s="2"/>
      <c r="F193" s="2"/>
    </row>
    <row r="194" spans="5:6" ht="14.25" customHeight="1">
      <c r="E194" s="2"/>
      <c r="F194" s="2"/>
    </row>
    <row r="195" spans="5:6" ht="14.25" customHeight="1">
      <c r="E195" s="2"/>
      <c r="F195" s="2"/>
    </row>
    <row r="196" spans="5:6" ht="14.25" customHeight="1">
      <c r="E196" s="2"/>
      <c r="F196" s="2"/>
    </row>
    <row r="197" spans="5:6" ht="14.25" customHeight="1">
      <c r="E197" s="2"/>
      <c r="F197" s="2"/>
    </row>
    <row r="198" spans="5:6" ht="14.25" customHeight="1">
      <c r="E198" s="2"/>
      <c r="F198" s="2"/>
    </row>
    <row r="199" spans="5:6" ht="14.25" customHeight="1">
      <c r="E199" s="2"/>
      <c r="F199" s="2"/>
    </row>
    <row r="200" spans="5:6" ht="14.25" customHeight="1">
      <c r="E200" s="2"/>
      <c r="F200" s="2"/>
    </row>
    <row r="201" spans="5:6" ht="14.25" customHeight="1">
      <c r="E201" s="2"/>
      <c r="F201" s="2"/>
    </row>
    <row r="202" spans="5:6" ht="14.25" customHeight="1">
      <c r="E202" s="2"/>
      <c r="F202" s="2"/>
    </row>
    <row r="203" spans="5:6" ht="14.25" customHeight="1">
      <c r="E203" s="2"/>
      <c r="F203" s="2"/>
    </row>
    <row r="204" spans="5:6" ht="14.25" customHeight="1">
      <c r="E204" s="2"/>
      <c r="F204" s="2"/>
    </row>
    <row r="205" spans="5:6" ht="14.25" customHeight="1">
      <c r="E205" s="2"/>
      <c r="F205" s="2"/>
    </row>
    <row r="206" spans="5:6" ht="14.25" customHeight="1">
      <c r="E206" s="2"/>
      <c r="F206" s="2"/>
    </row>
    <row r="207" spans="5:6" ht="14.25" customHeight="1">
      <c r="E207" s="2"/>
      <c r="F207" s="2"/>
    </row>
    <row r="208" spans="5:6" ht="14.25" customHeight="1">
      <c r="E208" s="2"/>
      <c r="F208" s="2"/>
    </row>
    <row r="209" spans="5:6" ht="14.25" customHeight="1">
      <c r="E209" s="2"/>
      <c r="F209" s="2"/>
    </row>
    <row r="210" spans="5:6" ht="14.25" customHeight="1">
      <c r="E210" s="2"/>
      <c r="F210" s="2"/>
    </row>
    <row r="211" spans="5:6" ht="14.25" customHeight="1">
      <c r="E211" s="2"/>
      <c r="F211" s="2"/>
    </row>
    <row r="212" spans="5:6" ht="14.25" customHeight="1">
      <c r="E212" s="2"/>
      <c r="F212" s="2"/>
    </row>
    <row r="213" spans="5:6" ht="14.25" customHeight="1">
      <c r="E213" s="2"/>
      <c r="F213" s="2"/>
    </row>
    <row r="214" spans="5:6" ht="14.25" customHeight="1">
      <c r="E214" s="2"/>
      <c r="F214" s="2"/>
    </row>
    <row r="215" spans="5:6" ht="14.25" customHeight="1">
      <c r="E215" s="2"/>
      <c r="F215" s="2"/>
    </row>
    <row r="216" spans="5:6" ht="14.25" customHeight="1">
      <c r="E216" s="2"/>
      <c r="F216" s="2"/>
    </row>
    <row r="217" spans="5:6" ht="14.25" customHeight="1">
      <c r="E217" s="2"/>
      <c r="F217" s="2"/>
    </row>
    <row r="218" spans="5:6" ht="14.25" customHeight="1">
      <c r="E218" s="2"/>
      <c r="F218" s="2"/>
    </row>
    <row r="219" spans="5:6" ht="14.25" customHeight="1">
      <c r="E219" s="2"/>
      <c r="F219" s="2"/>
    </row>
    <row r="220" spans="5:6" ht="14.25" customHeight="1">
      <c r="E220" s="2"/>
      <c r="F220" s="2"/>
    </row>
    <row r="221" spans="5:6" ht="14.25" customHeight="1">
      <c r="E221" s="2"/>
      <c r="F221" s="2"/>
    </row>
    <row r="222" spans="5:6" ht="15.75" customHeight="1"/>
    <row r="223" spans="5:6" ht="15.75" customHeight="1"/>
    <row r="224" spans="5:6"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21:C21"/>
    <mergeCell ref="B2:B3"/>
    <mergeCell ref="B10:B11"/>
    <mergeCell ref="E2:F2"/>
    <mergeCell ref="E10:F10"/>
    <mergeCell ref="C2:C3"/>
    <mergeCell ref="C10:C11"/>
    <mergeCell ref="B7:C7"/>
  </mergeCells>
  <pageMargins left="0.7" right="0.7" top="0.75" bottom="0.75" header="0" footer="0"/>
  <pageSetup fitToWidth="0" fitToHeight="0" orientation="landscape"/>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pageSetUpPr fitToPage="1"/>
  </sheetPr>
  <dimension ref="A1:U1020"/>
  <sheetViews>
    <sheetView topLeftCell="B1" zoomScale="90" workbookViewId="0">
      <pane ySplit="2" topLeftCell="A135" activePane="bottomLeft" state="frozen"/>
      <selection pane="bottomLeft" activeCell="Q1" sqref="Q1:X1048576"/>
    </sheetView>
  </sheetViews>
  <sheetFormatPr defaultColWidth="14" defaultRowHeight="15" customHeight="1"/>
  <cols>
    <col min="1" max="1" width="12.5703125" customWidth="1"/>
    <col min="2" max="2" width="68.7109375" customWidth="1"/>
    <col min="3" max="6" width="16.5703125" hidden="1" customWidth="1"/>
    <col min="7" max="7" width="16.42578125" hidden="1" customWidth="1"/>
    <col min="8" max="8" width="14.85546875" hidden="1" customWidth="1"/>
    <col min="9" max="9" width="16.42578125" hidden="1" customWidth="1"/>
    <col min="10" max="10" width="14.85546875" hidden="1" customWidth="1"/>
    <col min="11" max="11" width="8.7109375" hidden="1" customWidth="1"/>
    <col min="12" max="12" width="7.85546875" hidden="1" customWidth="1"/>
    <col min="13" max="13" width="14.85546875" hidden="1" customWidth="1"/>
    <col min="14" max="14" width="16.85546875" hidden="1" customWidth="1"/>
    <col min="15" max="16" width="14.85546875" customWidth="1"/>
    <col min="17" max="21" width="7.85546875" customWidth="1"/>
  </cols>
  <sheetData>
    <row r="1" spans="1:21" ht="15.75" customHeight="1">
      <c r="A1" s="897" t="s">
        <v>187</v>
      </c>
      <c r="B1" s="897"/>
      <c r="C1" s="898"/>
      <c r="D1" s="898"/>
      <c r="E1" s="898"/>
      <c r="F1" s="898"/>
      <c r="G1" s="899"/>
      <c r="H1" s="899"/>
      <c r="I1" s="899"/>
      <c r="J1" s="899"/>
      <c r="K1" s="899"/>
      <c r="L1" s="899"/>
      <c r="M1" s="899"/>
      <c r="N1" s="899"/>
      <c r="O1" s="899"/>
      <c r="P1" s="899"/>
      <c r="Q1" s="714"/>
      <c r="R1" s="130"/>
      <c r="S1" s="130"/>
      <c r="T1" s="130"/>
      <c r="U1" s="130"/>
    </row>
    <row r="2" spans="1:21" ht="63.75" customHeight="1">
      <c r="A2" s="1815" t="s">
        <v>2537</v>
      </c>
      <c r="B2" s="1808"/>
      <c r="C2" s="900" t="s">
        <v>217</v>
      </c>
      <c r="D2" s="900" t="s">
        <v>2538</v>
      </c>
      <c r="E2" s="900" t="s">
        <v>177</v>
      </c>
      <c r="F2" s="560" t="s">
        <v>218</v>
      </c>
      <c r="G2" s="560" t="s">
        <v>115</v>
      </c>
      <c r="H2" s="560" t="s">
        <v>2539</v>
      </c>
      <c r="I2" s="560" t="s">
        <v>115</v>
      </c>
      <c r="J2" s="560" t="s">
        <v>202</v>
      </c>
      <c r="K2" s="560" t="s">
        <v>114</v>
      </c>
      <c r="L2" s="560" t="s">
        <v>111</v>
      </c>
      <c r="M2" s="560" t="s">
        <v>212</v>
      </c>
      <c r="N2" s="560" t="s">
        <v>111</v>
      </c>
      <c r="O2" s="560" t="s">
        <v>117</v>
      </c>
      <c r="P2" s="788" t="s">
        <v>118</v>
      </c>
      <c r="Q2" s="714"/>
      <c r="R2" s="130"/>
      <c r="S2" s="130"/>
      <c r="T2" s="130"/>
      <c r="U2" s="130"/>
    </row>
    <row r="3" spans="1:21" ht="15.75">
      <c r="A3" s="901">
        <v>10503</v>
      </c>
      <c r="B3" s="901" t="s">
        <v>2864</v>
      </c>
      <c r="C3" s="898"/>
      <c r="D3" s="898"/>
      <c r="E3" s="898"/>
      <c r="F3" s="898"/>
      <c r="G3" s="898"/>
      <c r="H3" s="898"/>
      <c r="I3" s="898"/>
      <c r="J3" s="898"/>
      <c r="K3" s="898"/>
      <c r="L3" s="898"/>
      <c r="M3" s="898"/>
      <c r="N3" s="898"/>
      <c r="O3" s="898"/>
      <c r="P3" s="898"/>
      <c r="Q3" s="714"/>
      <c r="R3" s="130"/>
      <c r="S3" s="130"/>
      <c r="T3" s="130"/>
      <c r="U3" s="130"/>
    </row>
    <row r="4" spans="1:21" ht="15.75">
      <c r="A4" s="901">
        <v>2100000</v>
      </c>
      <c r="B4" s="901" t="s">
        <v>2541</v>
      </c>
      <c r="C4" s="898"/>
      <c r="D4" s="898"/>
      <c r="E4" s="898"/>
      <c r="F4" s="898"/>
      <c r="G4" s="898"/>
      <c r="H4" s="898"/>
      <c r="I4" s="898"/>
      <c r="J4" s="898"/>
      <c r="K4" s="898"/>
      <c r="L4" s="898"/>
      <c r="M4" s="898"/>
      <c r="N4" s="898"/>
      <c r="O4" s="898"/>
      <c r="P4" s="898"/>
      <c r="Q4" s="714"/>
      <c r="R4" s="130"/>
      <c r="S4" s="130"/>
      <c r="T4" s="130"/>
      <c r="U4" s="130"/>
    </row>
    <row r="5" spans="1:21" ht="15.75" hidden="1" customHeight="1">
      <c r="A5" s="902"/>
      <c r="B5" s="773" t="s">
        <v>2542</v>
      </c>
      <c r="C5" s="898"/>
      <c r="D5" s="898"/>
      <c r="E5" s="898"/>
      <c r="F5" s="898"/>
      <c r="G5" s="898"/>
      <c r="H5" s="898"/>
      <c r="I5" s="898"/>
      <c r="J5" s="898"/>
      <c r="K5" s="898"/>
      <c r="L5" s="898"/>
      <c r="M5" s="898"/>
      <c r="N5" s="898"/>
      <c r="O5" s="898"/>
      <c r="P5" s="898"/>
      <c r="Q5" s="714"/>
      <c r="R5" s="130"/>
      <c r="S5" s="130"/>
      <c r="T5" s="130"/>
      <c r="U5" s="130"/>
    </row>
    <row r="6" spans="1:21" ht="15.75" customHeight="1">
      <c r="A6" s="524" t="s">
        <v>2543</v>
      </c>
      <c r="B6" s="773" t="s">
        <v>2544</v>
      </c>
      <c r="C6" s="898">
        <v>51102420</v>
      </c>
      <c r="D6" s="898"/>
      <c r="E6" s="898">
        <f>SUM(C6:D6)</f>
        <v>51102420</v>
      </c>
      <c r="F6" s="898">
        <v>51102420</v>
      </c>
      <c r="G6" s="898"/>
      <c r="H6" s="898">
        <f t="shared" ref="H6:H20" si="0">F6+G6</f>
        <v>51102420</v>
      </c>
      <c r="I6" s="898"/>
      <c r="J6" s="898">
        <f t="shared" ref="J6:J20" si="1">H6+I6</f>
        <v>51102420</v>
      </c>
      <c r="K6" s="898">
        <f>I6+J6</f>
        <v>51102420</v>
      </c>
      <c r="L6" s="898"/>
      <c r="M6" s="898">
        <f t="shared" ref="M6:P6" si="2">SUM(K6:L6)</f>
        <v>51102420</v>
      </c>
      <c r="N6" s="898"/>
      <c r="O6" s="898">
        <f t="shared" si="2"/>
        <v>51102420</v>
      </c>
      <c r="P6" s="898">
        <f t="shared" si="2"/>
        <v>51102420</v>
      </c>
      <c r="Q6" s="714"/>
      <c r="R6" s="130"/>
      <c r="S6" s="130"/>
      <c r="T6" s="130"/>
      <c r="U6" s="130"/>
    </row>
    <row r="7" spans="1:21" ht="15.75" customHeight="1">
      <c r="A7" s="903" t="s">
        <v>413</v>
      </c>
      <c r="B7" s="904"/>
      <c r="C7" s="905">
        <f t="shared" ref="C7:F7" si="3">SUM(C6)</f>
        <v>51102420</v>
      </c>
      <c r="D7" s="905">
        <f t="shared" si="3"/>
        <v>0</v>
      </c>
      <c r="E7" s="905">
        <f t="shared" si="3"/>
        <v>51102420</v>
      </c>
      <c r="F7" s="905">
        <f t="shared" si="3"/>
        <v>51102420</v>
      </c>
      <c r="G7" s="905">
        <f t="shared" ref="G7:L7" si="4">SUM(G6)</f>
        <v>0</v>
      </c>
      <c r="H7" s="905">
        <f t="shared" si="0"/>
        <v>51102420</v>
      </c>
      <c r="I7" s="905">
        <f t="shared" si="4"/>
        <v>0</v>
      </c>
      <c r="J7" s="905">
        <f t="shared" si="1"/>
        <v>51102420</v>
      </c>
      <c r="K7" s="905">
        <f t="shared" si="4"/>
        <v>51102420</v>
      </c>
      <c r="L7" s="905">
        <f t="shared" si="4"/>
        <v>0</v>
      </c>
      <c r="M7" s="905">
        <f t="shared" ref="M7:M15" si="5">SUM(K7:L7)</f>
        <v>51102420</v>
      </c>
      <c r="N7" s="905">
        <f t="shared" ref="N7" si="6">SUM(N6)</f>
        <v>0</v>
      </c>
      <c r="O7" s="905">
        <f t="shared" ref="O7:O15" si="7">SUM(M7:N7)</f>
        <v>51102420</v>
      </c>
      <c r="P7" s="905">
        <f>SUM(P6)</f>
        <v>51102420</v>
      </c>
      <c r="Q7" s="714"/>
      <c r="R7" s="130"/>
      <c r="S7" s="130"/>
      <c r="T7" s="130"/>
      <c r="U7" s="130"/>
    </row>
    <row r="8" spans="1:21" ht="15.75" customHeight="1">
      <c r="A8" s="524"/>
      <c r="B8" s="773" t="s">
        <v>2545</v>
      </c>
      <c r="C8" s="898"/>
      <c r="D8" s="898"/>
      <c r="E8" s="898"/>
      <c r="F8" s="898"/>
      <c r="G8" s="898"/>
      <c r="H8" s="898">
        <f t="shared" si="0"/>
        <v>0</v>
      </c>
      <c r="I8" s="898"/>
      <c r="J8" s="898">
        <f t="shared" si="1"/>
        <v>0</v>
      </c>
      <c r="K8" s="898">
        <f>G8+H8</f>
        <v>0</v>
      </c>
      <c r="L8" s="898"/>
      <c r="M8" s="898">
        <f t="shared" si="5"/>
        <v>0</v>
      </c>
      <c r="N8" s="898"/>
      <c r="O8" s="898">
        <f t="shared" si="7"/>
        <v>0</v>
      </c>
      <c r="P8" s="898">
        <f>SUM(N8:O8)</f>
        <v>0</v>
      </c>
      <c r="Q8" s="714"/>
      <c r="R8" s="130"/>
      <c r="S8" s="130"/>
      <c r="T8" s="130"/>
      <c r="U8" s="130"/>
    </row>
    <row r="9" spans="1:21" s="40" customFormat="1" ht="15.75" customHeight="1">
      <c r="A9" s="906" t="s">
        <v>2546</v>
      </c>
      <c r="B9" s="907" t="s">
        <v>2547</v>
      </c>
      <c r="C9" s="790">
        <v>16971420</v>
      </c>
      <c r="D9" s="790"/>
      <c r="E9" s="790">
        <f t="shared" ref="E9:E12" si="8">SUM(C9:D9)</f>
        <v>16971420</v>
      </c>
      <c r="F9" s="790">
        <v>15971420</v>
      </c>
      <c r="G9" s="790"/>
      <c r="H9" s="790">
        <f t="shared" si="0"/>
        <v>15971420</v>
      </c>
      <c r="I9" s="790"/>
      <c r="J9" s="790">
        <f t="shared" si="1"/>
        <v>15971420</v>
      </c>
      <c r="K9" s="790">
        <f>I9+J9</f>
        <v>15971420</v>
      </c>
      <c r="L9" s="790"/>
      <c r="M9" s="790">
        <f t="shared" si="5"/>
        <v>15971420</v>
      </c>
      <c r="N9" s="790"/>
      <c r="O9" s="790">
        <f t="shared" si="7"/>
        <v>15971420</v>
      </c>
      <c r="P9" s="790">
        <f>SUM(N9:O9)</f>
        <v>15971420</v>
      </c>
      <c r="Q9" s="708"/>
      <c r="R9" s="709"/>
      <c r="S9" s="709"/>
      <c r="T9" s="709"/>
      <c r="U9" s="709"/>
    </row>
    <row r="10" spans="1:21" s="40" customFormat="1" ht="15.75" customHeight="1">
      <c r="A10" s="906" t="s">
        <v>2548</v>
      </c>
      <c r="B10" s="907" t="s">
        <v>2549</v>
      </c>
      <c r="C10" s="790">
        <v>5740000</v>
      </c>
      <c r="D10" s="790"/>
      <c r="E10" s="790">
        <f t="shared" si="8"/>
        <v>5740000</v>
      </c>
      <c r="F10" s="790">
        <v>4740000</v>
      </c>
      <c r="G10" s="790"/>
      <c r="H10" s="790">
        <f t="shared" si="0"/>
        <v>4740000</v>
      </c>
      <c r="I10" s="790"/>
      <c r="J10" s="790">
        <f t="shared" si="1"/>
        <v>4740000</v>
      </c>
      <c r="K10" s="790">
        <f>I10+J10</f>
        <v>4740000</v>
      </c>
      <c r="L10" s="790"/>
      <c r="M10" s="790">
        <f t="shared" si="5"/>
        <v>4740000</v>
      </c>
      <c r="N10" s="790"/>
      <c r="O10" s="790">
        <f t="shared" si="7"/>
        <v>4740000</v>
      </c>
      <c r="P10" s="790">
        <f>SUM(N10:O10)</f>
        <v>4740000</v>
      </c>
      <c r="Q10" s="708"/>
      <c r="R10" s="709"/>
      <c r="S10" s="709"/>
      <c r="T10" s="709"/>
      <c r="U10" s="709"/>
    </row>
    <row r="11" spans="1:21" ht="15.75" customHeight="1">
      <c r="A11" s="524" t="s">
        <v>2550</v>
      </c>
      <c r="B11" s="773" t="s">
        <v>2551</v>
      </c>
      <c r="C11" s="898">
        <v>450000</v>
      </c>
      <c r="D11" s="898"/>
      <c r="E11" s="898">
        <f t="shared" si="8"/>
        <v>450000</v>
      </c>
      <c r="F11" s="898">
        <v>450000</v>
      </c>
      <c r="G11" s="898"/>
      <c r="H11" s="898">
        <f t="shared" si="0"/>
        <v>450000</v>
      </c>
      <c r="I11" s="898"/>
      <c r="J11" s="898">
        <f t="shared" si="1"/>
        <v>450000</v>
      </c>
      <c r="K11" s="898">
        <f>I11+J11</f>
        <v>450000</v>
      </c>
      <c r="L11" s="898"/>
      <c r="M11" s="898">
        <f t="shared" si="5"/>
        <v>450000</v>
      </c>
      <c r="N11" s="898"/>
      <c r="O11" s="898">
        <f t="shared" si="7"/>
        <v>450000</v>
      </c>
      <c r="P11" s="898">
        <f>SUM(N11:O11)</f>
        <v>450000</v>
      </c>
      <c r="Q11" s="714"/>
      <c r="R11" s="130"/>
      <c r="S11" s="130"/>
      <c r="T11" s="130"/>
      <c r="U11" s="130"/>
    </row>
    <row r="12" spans="1:21" ht="15.75" customHeight="1">
      <c r="A12" s="524">
        <v>2110502</v>
      </c>
      <c r="B12" s="773" t="s">
        <v>2554</v>
      </c>
      <c r="C12" s="898">
        <v>600000</v>
      </c>
      <c r="D12" s="898"/>
      <c r="E12" s="898">
        <f t="shared" si="8"/>
        <v>600000</v>
      </c>
      <c r="F12" s="898">
        <v>600000</v>
      </c>
      <c r="G12" s="898"/>
      <c r="H12" s="898">
        <f t="shared" si="0"/>
        <v>600000</v>
      </c>
      <c r="I12" s="898"/>
      <c r="J12" s="898">
        <f t="shared" si="1"/>
        <v>600000</v>
      </c>
      <c r="K12" s="898">
        <f>I12+J12</f>
        <v>600000</v>
      </c>
      <c r="L12" s="898"/>
      <c r="M12" s="898">
        <f t="shared" si="5"/>
        <v>600000</v>
      </c>
      <c r="N12" s="898"/>
      <c r="O12" s="898">
        <f t="shared" si="7"/>
        <v>600000</v>
      </c>
      <c r="P12" s="898">
        <f>SUM(N12:O12)</f>
        <v>600000</v>
      </c>
      <c r="Q12" s="714"/>
      <c r="R12" s="130"/>
      <c r="S12" s="130"/>
      <c r="T12" s="130"/>
      <c r="U12" s="130"/>
    </row>
    <row r="13" spans="1:21" ht="15.75" customHeight="1">
      <c r="A13" s="903" t="s">
        <v>413</v>
      </c>
      <c r="B13" s="904"/>
      <c r="C13" s="905">
        <f t="shared" ref="C13:F13" si="9">SUM(C9:C12)</f>
        <v>23761420</v>
      </c>
      <c r="D13" s="905">
        <f t="shared" si="9"/>
        <v>0</v>
      </c>
      <c r="E13" s="905">
        <f t="shared" si="9"/>
        <v>23761420</v>
      </c>
      <c r="F13" s="905">
        <f t="shared" si="9"/>
        <v>21761420</v>
      </c>
      <c r="G13" s="905">
        <f t="shared" ref="G13:I13" si="10">SUM(G9:G12)</f>
        <v>0</v>
      </c>
      <c r="H13" s="905">
        <f t="shared" si="0"/>
        <v>21761420</v>
      </c>
      <c r="I13" s="905">
        <f t="shared" si="10"/>
        <v>0</v>
      </c>
      <c r="J13" s="905">
        <f t="shared" si="1"/>
        <v>21761420</v>
      </c>
      <c r="K13" s="905">
        <f t="shared" ref="K13" si="11">SUM(K9:K12)</f>
        <v>21761420</v>
      </c>
      <c r="L13" s="905">
        <f t="shared" ref="L13:N13" si="12">SUM(L9:L12)</f>
        <v>0</v>
      </c>
      <c r="M13" s="905">
        <f t="shared" si="5"/>
        <v>21761420</v>
      </c>
      <c r="N13" s="905">
        <f t="shared" si="12"/>
        <v>0</v>
      </c>
      <c r="O13" s="905">
        <f t="shared" si="7"/>
        <v>21761420</v>
      </c>
      <c r="P13" s="905">
        <f>SUM(P9:P12)</f>
        <v>21761420</v>
      </c>
      <c r="Q13" s="714"/>
      <c r="R13" s="130"/>
      <c r="S13" s="130"/>
      <c r="T13" s="130"/>
      <c r="U13" s="130"/>
    </row>
    <row r="14" spans="1:21" s="723" customFormat="1" ht="15.75" customHeight="1">
      <c r="A14" s="908" t="s">
        <v>2557</v>
      </c>
      <c r="B14" s="909"/>
      <c r="C14" s="910">
        <f t="shared" ref="C14:F14" si="13">C7+C13</f>
        <v>74863840</v>
      </c>
      <c r="D14" s="910">
        <f t="shared" si="13"/>
        <v>0</v>
      </c>
      <c r="E14" s="910">
        <f t="shared" si="13"/>
        <v>74863840</v>
      </c>
      <c r="F14" s="910">
        <f t="shared" si="13"/>
        <v>72863840</v>
      </c>
      <c r="G14" s="910">
        <f t="shared" ref="G14:I14" si="14">G7+G13</f>
        <v>0</v>
      </c>
      <c r="H14" s="910">
        <f t="shared" si="0"/>
        <v>72863840</v>
      </c>
      <c r="I14" s="910">
        <f t="shared" si="14"/>
        <v>0</v>
      </c>
      <c r="J14" s="910">
        <f t="shared" si="1"/>
        <v>72863840</v>
      </c>
      <c r="K14" s="910">
        <f t="shared" ref="K14" si="15">K7+K13</f>
        <v>72863840</v>
      </c>
      <c r="L14" s="910">
        <f t="shared" ref="L14:N14" si="16">L7+L13</f>
        <v>0</v>
      </c>
      <c r="M14" s="910">
        <f t="shared" si="5"/>
        <v>72863840</v>
      </c>
      <c r="N14" s="910">
        <f t="shared" si="16"/>
        <v>0</v>
      </c>
      <c r="O14" s="910">
        <f t="shared" si="7"/>
        <v>72863840</v>
      </c>
      <c r="P14" s="910">
        <f>SUM(P7,P13)</f>
        <v>72863840</v>
      </c>
      <c r="Q14" s="911"/>
      <c r="R14" s="728"/>
      <c r="S14" s="728"/>
      <c r="T14" s="728"/>
      <c r="U14" s="728"/>
    </row>
    <row r="15" spans="1:21" ht="15.75" customHeight="1">
      <c r="A15" s="901">
        <v>1050301</v>
      </c>
      <c r="B15" s="901" t="s">
        <v>2867</v>
      </c>
      <c r="C15" s="898"/>
      <c r="D15" s="898"/>
      <c r="E15" s="898"/>
      <c r="F15" s="898"/>
      <c r="G15" s="898"/>
      <c r="H15" s="898">
        <f t="shared" si="0"/>
        <v>0</v>
      </c>
      <c r="I15" s="898"/>
      <c r="J15" s="898">
        <f t="shared" si="1"/>
        <v>0</v>
      </c>
      <c r="K15" s="898">
        <f>G15+H15</f>
        <v>0</v>
      </c>
      <c r="L15" s="898"/>
      <c r="M15" s="898">
        <f t="shared" si="5"/>
        <v>0</v>
      </c>
      <c r="N15" s="898"/>
      <c r="O15" s="898">
        <f t="shared" si="7"/>
        <v>0</v>
      </c>
      <c r="P15" s="898">
        <f>L15+M15</f>
        <v>0</v>
      </c>
      <c r="Q15" s="714"/>
      <c r="R15" s="130"/>
      <c r="S15" s="130"/>
      <c r="T15" s="130"/>
      <c r="U15" s="130"/>
    </row>
    <row r="16" spans="1:21" ht="15.75" customHeight="1">
      <c r="A16" s="901">
        <v>2200000</v>
      </c>
      <c r="B16" s="897" t="s">
        <v>2558</v>
      </c>
      <c r="C16" s="898"/>
      <c r="D16" s="898"/>
      <c r="E16" s="898"/>
      <c r="F16" s="898"/>
      <c r="G16" s="898"/>
      <c r="H16" s="898">
        <f t="shared" si="0"/>
        <v>0</v>
      </c>
      <c r="I16" s="898"/>
      <c r="J16" s="898">
        <f t="shared" si="1"/>
        <v>0</v>
      </c>
      <c r="K16" s="898"/>
      <c r="L16" s="898"/>
      <c r="M16" s="898">
        <f t="shared" ref="M16:M21" si="17">SUM(K16:L16)</f>
        <v>0</v>
      </c>
      <c r="N16" s="898"/>
      <c r="O16" s="898">
        <f t="shared" ref="O16:O20" si="18">SUM(M16:N16)</f>
        <v>0</v>
      </c>
      <c r="P16" s="898"/>
      <c r="Q16" s="714"/>
      <c r="R16" s="130"/>
      <c r="S16" s="130"/>
      <c r="T16" s="130"/>
      <c r="U16" s="130"/>
    </row>
    <row r="17" spans="1:21" ht="15.75" customHeight="1">
      <c r="A17" s="773"/>
      <c r="B17" s="912" t="s">
        <v>2569</v>
      </c>
      <c r="C17" s="898"/>
      <c r="D17" s="898"/>
      <c r="E17" s="898"/>
      <c r="F17" s="898"/>
      <c r="G17" s="898"/>
      <c r="H17" s="898">
        <f t="shared" si="0"/>
        <v>0</v>
      </c>
      <c r="I17" s="898"/>
      <c r="J17" s="898">
        <f t="shared" si="1"/>
        <v>0</v>
      </c>
      <c r="K17" s="898"/>
      <c r="L17" s="898"/>
      <c r="M17" s="898">
        <f t="shared" si="17"/>
        <v>0</v>
      </c>
      <c r="N17" s="898"/>
      <c r="O17" s="898">
        <f t="shared" si="18"/>
        <v>0</v>
      </c>
      <c r="P17" s="898"/>
      <c r="Q17" s="714"/>
      <c r="R17" s="130"/>
      <c r="S17" s="130"/>
      <c r="T17" s="130"/>
      <c r="U17" s="130"/>
    </row>
    <row r="18" spans="1:21" ht="15.75" customHeight="1">
      <c r="A18" s="773" t="s">
        <v>2649</v>
      </c>
      <c r="B18" s="773" t="s">
        <v>2570</v>
      </c>
      <c r="C18" s="898">
        <v>200000</v>
      </c>
      <c r="D18" s="898"/>
      <c r="E18" s="898">
        <f t="shared" ref="E18:E20" si="19">SUM(C18:D18)</f>
        <v>200000</v>
      </c>
      <c r="F18" s="898">
        <v>500000</v>
      </c>
      <c r="G18" s="898"/>
      <c r="H18" s="898">
        <f t="shared" si="0"/>
        <v>500000</v>
      </c>
      <c r="I18" s="898"/>
      <c r="J18" s="898">
        <f t="shared" si="1"/>
        <v>500000</v>
      </c>
      <c r="K18" s="898">
        <v>500000</v>
      </c>
      <c r="L18" s="898"/>
      <c r="M18" s="898">
        <f t="shared" si="17"/>
        <v>500000</v>
      </c>
      <c r="N18" s="898"/>
      <c r="O18" s="898">
        <f t="shared" si="18"/>
        <v>500000</v>
      </c>
      <c r="P18" s="898">
        <v>500000</v>
      </c>
      <c r="Q18" s="714"/>
      <c r="R18" s="130"/>
      <c r="S18" s="130"/>
      <c r="T18" s="130"/>
      <c r="U18" s="130"/>
    </row>
    <row r="19" spans="1:21" ht="15.75" customHeight="1">
      <c r="A19" s="773" t="s">
        <v>2571</v>
      </c>
      <c r="B19" s="773" t="s">
        <v>2572</v>
      </c>
      <c r="C19" s="898">
        <v>15000000</v>
      </c>
      <c r="D19" s="898"/>
      <c r="E19" s="898">
        <f t="shared" si="19"/>
        <v>15000000</v>
      </c>
      <c r="F19" s="898">
        <f>SUM(D19:E19)</f>
        <v>15000000</v>
      </c>
      <c r="G19" s="898">
        <v>-8600000</v>
      </c>
      <c r="H19" s="898">
        <f t="shared" si="0"/>
        <v>6400000</v>
      </c>
      <c r="I19" s="898"/>
      <c r="J19" s="898">
        <f t="shared" si="1"/>
        <v>6400000</v>
      </c>
      <c r="K19" s="898">
        <v>1000000</v>
      </c>
      <c r="L19" s="898"/>
      <c r="M19" s="898">
        <f t="shared" si="17"/>
        <v>1000000</v>
      </c>
      <c r="N19" s="898"/>
      <c r="O19" s="898">
        <f t="shared" si="18"/>
        <v>1000000</v>
      </c>
      <c r="P19" s="898">
        <v>1000000</v>
      </c>
      <c r="Q19" s="714"/>
      <c r="R19" s="130"/>
      <c r="S19" s="130"/>
      <c r="T19" s="130"/>
      <c r="U19" s="130"/>
    </row>
    <row r="20" spans="1:21" s="40" customFormat="1" ht="15.75" customHeight="1">
      <c r="A20" s="907" t="s">
        <v>2573</v>
      </c>
      <c r="B20" s="907" t="s">
        <v>2574</v>
      </c>
      <c r="C20" s="790">
        <v>8000000</v>
      </c>
      <c r="D20" s="790">
        <v>-2500000</v>
      </c>
      <c r="E20" s="790">
        <f t="shared" si="19"/>
        <v>5500000</v>
      </c>
      <c r="F20" s="790">
        <v>1000000</v>
      </c>
      <c r="G20" s="790">
        <v>-500000</v>
      </c>
      <c r="H20" s="790">
        <f t="shared" si="0"/>
        <v>500000</v>
      </c>
      <c r="I20" s="790"/>
      <c r="J20" s="790">
        <f t="shared" si="1"/>
        <v>500000</v>
      </c>
      <c r="K20" s="790">
        <v>1000000</v>
      </c>
      <c r="L20" s="790"/>
      <c r="M20" s="790">
        <f t="shared" si="17"/>
        <v>1000000</v>
      </c>
      <c r="N20" s="790"/>
      <c r="O20" s="790">
        <f t="shared" si="18"/>
        <v>1000000</v>
      </c>
      <c r="P20" s="898">
        <v>1000000</v>
      </c>
      <c r="Q20" s="708"/>
      <c r="R20" s="709"/>
      <c r="S20" s="709"/>
      <c r="T20" s="709"/>
      <c r="U20" s="709"/>
    </row>
    <row r="21" spans="1:21" s="40" customFormat="1" ht="15.75" customHeight="1">
      <c r="A21" s="904" t="s">
        <v>413</v>
      </c>
      <c r="B21" s="913"/>
      <c r="C21" s="914" t="e">
        <f>SUM(#REF!)</f>
        <v>#REF!</v>
      </c>
      <c r="D21" s="914" t="e">
        <f>SUM(#REF!)</f>
        <v>#REF!</v>
      </c>
      <c r="E21" s="914" t="e">
        <f>SUM(#REF!)</f>
        <v>#REF!</v>
      </c>
      <c r="F21" s="914" t="e">
        <f>SUM(#REF!)</f>
        <v>#REF!</v>
      </c>
      <c r="G21" s="914" t="e">
        <f>SUM(#REF!)</f>
        <v>#REF!</v>
      </c>
      <c r="H21" s="914" t="e">
        <f>SUM(#REF!)</f>
        <v>#REF!</v>
      </c>
      <c r="I21" s="914" t="e">
        <f>SUM(#REF!)</f>
        <v>#REF!</v>
      </c>
      <c r="J21" s="914" t="e">
        <f>SUM(#REF!)</f>
        <v>#REF!</v>
      </c>
      <c r="K21" s="914" t="e">
        <f>SUM(#REF!)</f>
        <v>#REF!</v>
      </c>
      <c r="L21" s="914" t="e">
        <f>SUM(#REF!)</f>
        <v>#REF!</v>
      </c>
      <c r="M21" s="914" t="e">
        <f t="shared" si="17"/>
        <v>#REF!</v>
      </c>
      <c r="N21" s="914" t="e">
        <f>SUM(#REF!)</f>
        <v>#REF!</v>
      </c>
      <c r="O21" s="914">
        <f>SUM(O18:O20)</f>
        <v>2500000</v>
      </c>
      <c r="P21" s="914">
        <f>SUM(P18:P20)</f>
        <v>2500000</v>
      </c>
      <c r="Q21" s="708"/>
      <c r="R21" s="709"/>
      <c r="S21" s="709"/>
      <c r="T21" s="709"/>
      <c r="U21" s="709"/>
    </row>
    <row r="22" spans="1:21" ht="15.75" customHeight="1">
      <c r="A22" s="773"/>
      <c r="B22" s="912" t="s">
        <v>2559</v>
      </c>
      <c r="C22" s="898"/>
      <c r="D22" s="898"/>
      <c r="E22" s="898"/>
      <c r="F22" s="898"/>
      <c r="G22" s="898"/>
      <c r="H22" s="898">
        <f>F22+G22</f>
        <v>0</v>
      </c>
      <c r="I22" s="898"/>
      <c r="J22" s="898">
        <f>H22+I22</f>
        <v>0</v>
      </c>
      <c r="K22" s="898" t="s">
        <v>2868</v>
      </c>
      <c r="L22" s="898"/>
      <c r="M22" s="898">
        <f t="shared" ref="M22:M24" si="20">SUM(K22:L22)</f>
        <v>0</v>
      </c>
      <c r="N22" s="898"/>
      <c r="O22" s="898">
        <f t="shared" ref="O22:O23" si="21">SUM(M22:N22)</f>
        <v>0</v>
      </c>
      <c r="P22" s="790">
        <v>0</v>
      </c>
      <c r="Q22" s="714"/>
      <c r="R22" s="130"/>
      <c r="S22" s="130"/>
      <c r="T22" s="130"/>
      <c r="U22" s="130"/>
    </row>
    <row r="23" spans="1:21" ht="15.75" customHeight="1">
      <c r="A23" s="773" t="s">
        <v>2560</v>
      </c>
      <c r="B23" s="773" t="s">
        <v>2561</v>
      </c>
      <c r="C23" s="898">
        <v>100000</v>
      </c>
      <c r="D23" s="898"/>
      <c r="E23" s="898">
        <f>SUM(C23:D23)</f>
        <v>100000</v>
      </c>
      <c r="F23" s="898">
        <v>350000</v>
      </c>
      <c r="G23" s="898"/>
      <c r="H23" s="898">
        <f>F23+G23</f>
        <v>350000</v>
      </c>
      <c r="I23" s="898"/>
      <c r="J23" s="898">
        <f>H23+I23</f>
        <v>350000</v>
      </c>
      <c r="K23" s="898">
        <v>350000</v>
      </c>
      <c r="L23" s="898"/>
      <c r="M23" s="898">
        <f t="shared" si="20"/>
        <v>350000</v>
      </c>
      <c r="N23" s="898"/>
      <c r="O23" s="898">
        <f t="shared" si="21"/>
        <v>350000</v>
      </c>
      <c r="P23" s="898">
        <v>350000</v>
      </c>
      <c r="Q23" s="714"/>
      <c r="R23" s="130"/>
      <c r="S23" s="130"/>
      <c r="T23" s="130"/>
      <c r="U23" s="130"/>
    </row>
    <row r="24" spans="1:21" ht="15.75" customHeight="1">
      <c r="A24" s="904" t="s">
        <v>413</v>
      </c>
      <c r="B24" s="913"/>
      <c r="C24" s="914" t="e">
        <f>SUM(#REF!)</f>
        <v>#REF!</v>
      </c>
      <c r="D24" s="914" t="e">
        <f>SUM(#REF!)</f>
        <v>#REF!</v>
      </c>
      <c r="E24" s="914" t="e">
        <f>SUM(#REF!)</f>
        <v>#REF!</v>
      </c>
      <c r="F24" s="914" t="e">
        <f>SUM(#REF!)</f>
        <v>#REF!</v>
      </c>
      <c r="G24" s="914" t="e">
        <f>SUM(#REF!)</f>
        <v>#REF!</v>
      </c>
      <c r="H24" s="914" t="e">
        <f>SUM(#REF!)</f>
        <v>#REF!</v>
      </c>
      <c r="I24" s="914" t="e">
        <f>SUM(#REF!)</f>
        <v>#REF!</v>
      </c>
      <c r="J24" s="914" t="e">
        <f>SUM(#REF!)</f>
        <v>#REF!</v>
      </c>
      <c r="K24" s="914" t="e">
        <f>SUM(#REF!)</f>
        <v>#REF!</v>
      </c>
      <c r="L24" s="914" t="e">
        <f>SUM(#REF!)</f>
        <v>#REF!</v>
      </c>
      <c r="M24" s="914" t="e">
        <f t="shared" si="20"/>
        <v>#REF!</v>
      </c>
      <c r="N24" s="914" t="e">
        <f>SUM(#REF!)</f>
        <v>#REF!</v>
      </c>
      <c r="O24" s="914">
        <f>SUM(O23)</f>
        <v>350000</v>
      </c>
      <c r="P24" s="914">
        <f>SUM(P23)</f>
        <v>350000</v>
      </c>
      <c r="Q24" s="714"/>
      <c r="R24" s="130"/>
      <c r="S24" s="130"/>
      <c r="T24" s="130"/>
      <c r="U24" s="130"/>
    </row>
    <row r="25" spans="1:21" ht="15.75" customHeight="1">
      <c r="A25" s="773"/>
      <c r="B25" s="912" t="s">
        <v>2584</v>
      </c>
      <c r="C25" s="898"/>
      <c r="D25" s="898"/>
      <c r="E25" s="898"/>
      <c r="F25" s="898"/>
      <c r="G25" s="898"/>
      <c r="H25" s="898">
        <f>F25+G25</f>
        <v>0</v>
      </c>
      <c r="I25" s="898"/>
      <c r="J25" s="898">
        <f>H25+I25</f>
        <v>0</v>
      </c>
      <c r="K25" s="898" t="s">
        <v>2868</v>
      </c>
      <c r="L25" s="898"/>
      <c r="M25" s="898">
        <f t="shared" ref="M25:M29" si="22">SUM(K25:L25)</f>
        <v>0</v>
      </c>
      <c r="N25" s="898"/>
      <c r="O25" s="898">
        <f t="shared" ref="O25:O28" si="23">SUM(M25:N25)</f>
        <v>0</v>
      </c>
      <c r="P25" s="790">
        <v>0</v>
      </c>
      <c r="Q25" s="714"/>
      <c r="R25" s="130"/>
      <c r="S25" s="130"/>
      <c r="T25" s="130"/>
      <c r="U25" s="130"/>
    </row>
    <row r="26" spans="1:21" s="40" customFormat="1" ht="15.75" customHeight="1">
      <c r="A26" s="907" t="s">
        <v>2585</v>
      </c>
      <c r="B26" s="907" t="s">
        <v>2586</v>
      </c>
      <c r="C26" s="790">
        <v>1000000</v>
      </c>
      <c r="D26" s="790">
        <v>-500000</v>
      </c>
      <c r="E26" s="790">
        <f>SUM(C26:D26)</f>
        <v>500000</v>
      </c>
      <c r="F26" s="790">
        <v>500000</v>
      </c>
      <c r="G26" s="790"/>
      <c r="H26" s="790">
        <f>F26+G26</f>
        <v>500000</v>
      </c>
      <c r="I26" s="790"/>
      <c r="J26" s="790">
        <f>H26+I26</f>
        <v>500000</v>
      </c>
      <c r="K26" s="790">
        <v>300000</v>
      </c>
      <c r="L26" s="790"/>
      <c r="M26" s="790">
        <f t="shared" si="22"/>
        <v>300000</v>
      </c>
      <c r="N26" s="790"/>
      <c r="O26" s="790">
        <f t="shared" si="23"/>
        <v>300000</v>
      </c>
      <c r="P26" s="898">
        <v>300000</v>
      </c>
      <c r="Q26" s="708"/>
      <c r="R26" s="709"/>
      <c r="S26" s="709"/>
      <c r="T26" s="709"/>
      <c r="U26" s="709"/>
    </row>
    <row r="27" spans="1:21" s="40" customFormat="1" ht="15.75" customHeight="1">
      <c r="A27" s="907" t="s">
        <v>2587</v>
      </c>
      <c r="B27" s="907" t="s">
        <v>2588</v>
      </c>
      <c r="C27" s="790"/>
      <c r="D27" s="790"/>
      <c r="E27" s="790"/>
      <c r="F27" s="790"/>
      <c r="G27" s="790"/>
      <c r="H27" s="790">
        <f>F27+G27</f>
        <v>0</v>
      </c>
      <c r="I27" s="790"/>
      <c r="J27" s="790">
        <f>H27+I27</f>
        <v>0</v>
      </c>
      <c r="K27" s="790" t="s">
        <v>2868</v>
      </c>
      <c r="L27" s="790"/>
      <c r="M27" s="790">
        <f t="shared" si="22"/>
        <v>0</v>
      </c>
      <c r="N27" s="790"/>
      <c r="O27" s="790">
        <f t="shared" si="23"/>
        <v>0</v>
      </c>
      <c r="P27" s="790">
        <v>0</v>
      </c>
      <c r="Q27" s="708"/>
      <c r="R27" s="709"/>
      <c r="S27" s="709"/>
      <c r="T27" s="709"/>
      <c r="U27" s="709"/>
    </row>
    <row r="28" spans="1:21" s="40" customFormat="1" ht="15.75" customHeight="1">
      <c r="A28" s="907" t="s">
        <v>2589</v>
      </c>
      <c r="B28" s="907" t="s">
        <v>2590</v>
      </c>
      <c r="C28" s="790">
        <v>1000000</v>
      </c>
      <c r="D28" s="790">
        <v>3000000</v>
      </c>
      <c r="E28" s="790">
        <f>SUM(C28:D28)</f>
        <v>4000000</v>
      </c>
      <c r="F28" s="790">
        <v>4000000</v>
      </c>
      <c r="G28" s="790"/>
      <c r="H28" s="790">
        <f>F28+G28</f>
        <v>4000000</v>
      </c>
      <c r="I28" s="790"/>
      <c r="J28" s="790">
        <f>H28+I28</f>
        <v>4000000</v>
      </c>
      <c r="K28" s="790">
        <v>3500000</v>
      </c>
      <c r="L28" s="790">
        <v>7000000</v>
      </c>
      <c r="M28" s="790">
        <f t="shared" si="22"/>
        <v>10500000</v>
      </c>
      <c r="N28" s="790"/>
      <c r="O28" s="790">
        <f t="shared" si="23"/>
        <v>10500000</v>
      </c>
      <c r="P28" s="790">
        <v>10550000</v>
      </c>
      <c r="Q28" s="708"/>
      <c r="R28" s="709"/>
      <c r="S28" s="709"/>
      <c r="T28" s="709"/>
      <c r="U28" s="709"/>
    </row>
    <row r="29" spans="1:21" s="40" customFormat="1" ht="15.75" customHeight="1">
      <c r="A29" s="904" t="s">
        <v>413</v>
      </c>
      <c r="B29" s="913"/>
      <c r="C29" s="914" t="e">
        <f t="shared" ref="C29:L29" si="24">SUM(C5:C28)</f>
        <v>#REF!</v>
      </c>
      <c r="D29" s="914" t="e">
        <f t="shared" si="24"/>
        <v>#REF!</v>
      </c>
      <c r="E29" s="914" t="e">
        <f t="shared" si="24"/>
        <v>#REF!</v>
      </c>
      <c r="F29" s="914" t="e">
        <f t="shared" si="24"/>
        <v>#REF!</v>
      </c>
      <c r="G29" s="914" t="e">
        <f t="shared" si="24"/>
        <v>#REF!</v>
      </c>
      <c r="H29" s="914" t="e">
        <f t="shared" si="24"/>
        <v>#REF!</v>
      </c>
      <c r="I29" s="914" t="e">
        <f t="shared" si="24"/>
        <v>#REF!</v>
      </c>
      <c r="J29" s="914" t="e">
        <f t="shared" si="24"/>
        <v>#REF!</v>
      </c>
      <c r="K29" s="914" t="e">
        <f t="shared" si="24"/>
        <v>#REF!</v>
      </c>
      <c r="L29" s="914" t="e">
        <f t="shared" si="24"/>
        <v>#REF!</v>
      </c>
      <c r="M29" s="914" t="e">
        <f t="shared" si="22"/>
        <v>#REF!</v>
      </c>
      <c r="N29" s="914" t="e">
        <f>SUM(N5:N28)</f>
        <v>#REF!</v>
      </c>
      <c r="O29" s="914">
        <f>SUM(O26:O28)</f>
        <v>10800000</v>
      </c>
      <c r="P29" s="914">
        <f>SUM(P26:P28)</f>
        <v>10850000</v>
      </c>
      <c r="Q29" s="708"/>
      <c r="R29" s="709"/>
      <c r="S29" s="709"/>
      <c r="T29" s="709"/>
      <c r="U29" s="709"/>
    </row>
    <row r="30" spans="1:21" ht="15.75" customHeight="1">
      <c r="A30" s="773"/>
      <c r="B30" s="912" t="s">
        <v>2594</v>
      </c>
      <c r="C30" s="898">
        <v>2000000</v>
      </c>
      <c r="D30" s="898"/>
      <c r="E30" s="898">
        <f>SUM(C30:D30)</f>
        <v>2000000</v>
      </c>
      <c r="F30" s="898">
        <v>0</v>
      </c>
      <c r="G30" s="898"/>
      <c r="H30" s="898">
        <f>F30+G30</f>
        <v>0</v>
      </c>
      <c r="I30" s="898"/>
      <c r="J30" s="898">
        <f>H30+I30</f>
        <v>0</v>
      </c>
      <c r="K30" s="898" t="s">
        <v>2868</v>
      </c>
      <c r="L30" s="898"/>
      <c r="M30" s="898">
        <f t="shared" ref="M30:M39" si="25">SUM(K30:L30)</f>
        <v>0</v>
      </c>
      <c r="N30" s="898"/>
      <c r="O30" s="898">
        <f>SUM(M30:N30)</f>
        <v>0</v>
      </c>
      <c r="P30" s="898">
        <v>0</v>
      </c>
      <c r="Q30" s="714"/>
      <c r="R30" s="130"/>
      <c r="S30" s="130"/>
      <c r="T30" s="130"/>
      <c r="U30" s="130"/>
    </row>
    <row r="31" spans="1:21" ht="15.75" customHeight="1">
      <c r="A31" s="773" t="s">
        <v>2595</v>
      </c>
      <c r="B31" s="773" t="s">
        <v>2596</v>
      </c>
      <c r="C31" s="898"/>
      <c r="D31" s="898"/>
      <c r="E31" s="898">
        <f>SUM(C31:D31)</f>
        <v>0</v>
      </c>
      <c r="F31" s="898">
        <v>400000</v>
      </c>
      <c r="G31" s="898"/>
      <c r="H31" s="898">
        <f>F31+G31</f>
        <v>400000</v>
      </c>
      <c r="I31" s="898"/>
      <c r="J31" s="898">
        <f>H31+I31</f>
        <v>400000</v>
      </c>
      <c r="K31" s="898">
        <v>400000</v>
      </c>
      <c r="L31" s="898"/>
      <c r="M31" s="898">
        <f t="shared" si="25"/>
        <v>400000</v>
      </c>
      <c r="N31" s="898"/>
      <c r="O31" s="898">
        <f>SUM(M31:N31)</f>
        <v>400000</v>
      </c>
      <c r="P31" s="898">
        <v>400000</v>
      </c>
      <c r="Q31" s="714"/>
      <c r="R31" s="130"/>
      <c r="S31" s="130"/>
      <c r="T31" s="130"/>
      <c r="U31" s="130"/>
    </row>
    <row r="32" spans="1:21" s="40" customFormat="1" ht="15.75" customHeight="1">
      <c r="A32" s="907" t="s">
        <v>2597</v>
      </c>
      <c r="B32" s="907" t="s">
        <v>2598</v>
      </c>
      <c r="C32" s="790"/>
      <c r="D32" s="790"/>
      <c r="E32" s="790">
        <f>SUM(C32:D32)</f>
        <v>0</v>
      </c>
      <c r="F32" s="790">
        <v>500000</v>
      </c>
      <c r="G32" s="790"/>
      <c r="H32" s="790">
        <f>F32+G32</f>
        <v>500000</v>
      </c>
      <c r="I32" s="790"/>
      <c r="J32" s="790">
        <f>H32+I32</f>
        <v>500000</v>
      </c>
      <c r="K32" s="790">
        <v>400000</v>
      </c>
      <c r="L32" s="790"/>
      <c r="M32" s="790">
        <f t="shared" si="25"/>
        <v>400000</v>
      </c>
      <c r="N32" s="790"/>
      <c r="O32" s="790">
        <f>SUM(M32:N32)</f>
        <v>400000</v>
      </c>
      <c r="P32" s="790">
        <v>400000</v>
      </c>
      <c r="Q32" s="708"/>
      <c r="R32" s="709"/>
      <c r="S32" s="709"/>
      <c r="T32" s="709"/>
      <c r="U32" s="709"/>
    </row>
    <row r="33" spans="1:21" s="40" customFormat="1" ht="15.75" customHeight="1">
      <c r="A33" s="915" t="s">
        <v>2599</v>
      </c>
      <c r="B33" s="907" t="s">
        <v>2824</v>
      </c>
      <c r="C33" s="790">
        <v>500000</v>
      </c>
      <c r="D33" s="790"/>
      <c r="E33" s="790">
        <f>SUM(C33:D33)</f>
        <v>500000</v>
      </c>
      <c r="F33" s="790">
        <v>500000</v>
      </c>
      <c r="G33" s="790"/>
      <c r="H33" s="790">
        <f>F33+G33</f>
        <v>500000</v>
      </c>
      <c r="I33" s="790"/>
      <c r="J33" s="790">
        <f>H33+I33</f>
        <v>500000</v>
      </c>
      <c r="K33" s="790">
        <v>400000</v>
      </c>
      <c r="L33" s="790"/>
      <c r="M33" s="790">
        <f t="shared" si="25"/>
        <v>400000</v>
      </c>
      <c r="N33" s="790"/>
      <c r="O33" s="790">
        <f>SUM(M33:N33)</f>
        <v>400000</v>
      </c>
      <c r="P33" s="790">
        <v>400000</v>
      </c>
      <c r="Q33" s="708"/>
      <c r="R33" s="709"/>
      <c r="S33" s="709"/>
      <c r="T33" s="709"/>
      <c r="U33" s="709"/>
    </row>
    <row r="34" spans="1:21" s="40" customFormat="1" ht="15.75" customHeight="1">
      <c r="A34" s="915" t="s">
        <v>2849</v>
      </c>
      <c r="B34" s="907" t="s">
        <v>2654</v>
      </c>
      <c r="C34" s="790"/>
      <c r="D34" s="790"/>
      <c r="E34" s="790">
        <f>SUM(C34:D34)</f>
        <v>0</v>
      </c>
      <c r="F34" s="790">
        <v>500000</v>
      </c>
      <c r="G34" s="790"/>
      <c r="H34" s="790">
        <f>F34+G34</f>
        <v>500000</v>
      </c>
      <c r="I34" s="790"/>
      <c r="J34" s="790">
        <f>H34+I34</f>
        <v>500000</v>
      </c>
      <c r="K34" s="790">
        <v>400000</v>
      </c>
      <c r="L34" s="790"/>
      <c r="M34" s="790">
        <f t="shared" si="25"/>
        <v>400000</v>
      </c>
      <c r="N34" s="790"/>
      <c r="O34" s="790">
        <f>SUM(M34:N34)</f>
        <v>400000</v>
      </c>
      <c r="P34" s="790">
        <v>400000</v>
      </c>
      <c r="Q34" s="708"/>
      <c r="R34" s="709"/>
      <c r="S34" s="709"/>
      <c r="T34" s="709"/>
      <c r="U34" s="709"/>
    </row>
    <row r="35" spans="1:21" s="40" customFormat="1" ht="15.75" customHeight="1">
      <c r="A35" s="904" t="s">
        <v>413</v>
      </c>
      <c r="B35" s="913"/>
      <c r="C35" s="914" t="e">
        <f t="shared" ref="C35:L35" si="26">SUM(C9:C34)</f>
        <v>#REF!</v>
      </c>
      <c r="D35" s="914" t="e">
        <f t="shared" si="26"/>
        <v>#REF!</v>
      </c>
      <c r="E35" s="914" t="e">
        <f t="shared" si="26"/>
        <v>#REF!</v>
      </c>
      <c r="F35" s="914" t="e">
        <f t="shared" si="26"/>
        <v>#REF!</v>
      </c>
      <c r="G35" s="914" t="e">
        <f t="shared" si="26"/>
        <v>#REF!</v>
      </c>
      <c r="H35" s="914" t="e">
        <f t="shared" si="26"/>
        <v>#REF!</v>
      </c>
      <c r="I35" s="914" t="e">
        <f t="shared" si="26"/>
        <v>#REF!</v>
      </c>
      <c r="J35" s="914" t="e">
        <f t="shared" si="26"/>
        <v>#REF!</v>
      </c>
      <c r="K35" s="914" t="e">
        <f t="shared" si="26"/>
        <v>#REF!</v>
      </c>
      <c r="L35" s="914" t="e">
        <f t="shared" si="26"/>
        <v>#REF!</v>
      </c>
      <c r="M35" s="914" t="e">
        <f t="shared" si="25"/>
        <v>#REF!</v>
      </c>
      <c r="N35" s="914" t="e">
        <f>SUM(N9:N34)</f>
        <v>#REF!</v>
      </c>
      <c r="O35" s="914">
        <f>SUM(O32:O34)</f>
        <v>1200000</v>
      </c>
      <c r="P35" s="914">
        <f>SUM(P32:P34)</f>
        <v>1200000</v>
      </c>
      <c r="Q35" s="708"/>
      <c r="R35" s="709"/>
      <c r="S35" s="709"/>
      <c r="T35" s="709"/>
      <c r="U35" s="709"/>
    </row>
    <row r="36" spans="1:21" s="40" customFormat="1" ht="15.75" customHeight="1">
      <c r="A36" s="907"/>
      <c r="B36" s="907" t="s">
        <v>2602</v>
      </c>
      <c r="C36" s="790"/>
      <c r="D36" s="790"/>
      <c r="E36" s="790"/>
      <c r="F36" s="790"/>
      <c r="G36" s="790"/>
      <c r="H36" s="790">
        <f>F36+G36</f>
        <v>0</v>
      </c>
      <c r="I36" s="790"/>
      <c r="J36" s="790">
        <f>H36+I36</f>
        <v>0</v>
      </c>
      <c r="K36" s="790" t="s">
        <v>2868</v>
      </c>
      <c r="L36" s="790"/>
      <c r="M36" s="790">
        <f t="shared" si="25"/>
        <v>0</v>
      </c>
      <c r="N36" s="790"/>
      <c r="O36" s="790">
        <f>SUM(M36:N36)</f>
        <v>0</v>
      </c>
      <c r="P36" s="790">
        <v>0</v>
      </c>
      <c r="Q36" s="708"/>
      <c r="R36" s="709"/>
      <c r="S36" s="709"/>
      <c r="T36" s="709"/>
      <c r="U36" s="709"/>
    </row>
    <row r="37" spans="1:21" s="40" customFormat="1" ht="15.75" hidden="1" customHeight="1">
      <c r="A37" s="907" t="s">
        <v>2655</v>
      </c>
      <c r="B37" s="907" t="s">
        <v>2656</v>
      </c>
      <c r="C37" s="790">
        <v>500000</v>
      </c>
      <c r="D37" s="790"/>
      <c r="E37" s="790">
        <f t="shared" ref="E37:E38" si="27">SUM(C37:D37)</f>
        <v>500000</v>
      </c>
      <c r="F37" s="790">
        <v>0</v>
      </c>
      <c r="G37" s="790"/>
      <c r="H37" s="790">
        <f>F37+G37</f>
        <v>0</v>
      </c>
      <c r="I37" s="790"/>
      <c r="J37" s="790">
        <f>H37+I37</f>
        <v>0</v>
      </c>
      <c r="K37" s="790" t="s">
        <v>2868</v>
      </c>
      <c r="L37" s="790"/>
      <c r="M37" s="790">
        <f t="shared" si="25"/>
        <v>0</v>
      </c>
      <c r="N37" s="790"/>
      <c r="O37" s="790">
        <f>SUM(M37:N37)</f>
        <v>0</v>
      </c>
      <c r="P37" s="790">
        <v>0</v>
      </c>
      <c r="Q37" s="708"/>
      <c r="R37" s="709"/>
      <c r="S37" s="709"/>
      <c r="T37" s="709"/>
      <c r="U37" s="709"/>
    </row>
    <row r="38" spans="1:21" s="40" customFormat="1" ht="15.75" customHeight="1">
      <c r="A38" s="907" t="s">
        <v>2603</v>
      </c>
      <c r="B38" s="907" t="s">
        <v>2604</v>
      </c>
      <c r="C38" s="790"/>
      <c r="D38" s="790"/>
      <c r="E38" s="790">
        <f t="shared" si="27"/>
        <v>0</v>
      </c>
      <c r="F38" s="790">
        <v>1000000</v>
      </c>
      <c r="G38" s="790">
        <v>-502036</v>
      </c>
      <c r="H38" s="790">
        <f>F38+G38</f>
        <v>497964</v>
      </c>
      <c r="I38" s="790"/>
      <c r="J38" s="790">
        <f>H38+I38</f>
        <v>497964</v>
      </c>
      <c r="K38" s="790">
        <v>355802</v>
      </c>
      <c r="L38" s="790"/>
      <c r="M38" s="790">
        <f t="shared" si="25"/>
        <v>355802</v>
      </c>
      <c r="N38" s="790"/>
      <c r="O38" s="790">
        <f>SUM(M38:N38)</f>
        <v>355802</v>
      </c>
      <c r="P38" s="790">
        <v>3000000</v>
      </c>
      <c r="Q38" s="708"/>
      <c r="R38" s="709"/>
      <c r="S38" s="709"/>
      <c r="T38" s="709"/>
      <c r="U38" s="709"/>
    </row>
    <row r="39" spans="1:21" s="40" customFormat="1" ht="15.75" customHeight="1">
      <c r="A39" s="904" t="s">
        <v>413</v>
      </c>
      <c r="B39" s="913"/>
      <c r="C39" s="914" t="e">
        <f t="shared" ref="C39:L39" si="28">SUM(C14:C38)</f>
        <v>#REF!</v>
      </c>
      <c r="D39" s="914" t="e">
        <f t="shared" si="28"/>
        <v>#REF!</v>
      </c>
      <c r="E39" s="914" t="e">
        <f t="shared" si="28"/>
        <v>#REF!</v>
      </c>
      <c r="F39" s="914" t="e">
        <f t="shared" si="28"/>
        <v>#REF!</v>
      </c>
      <c r="G39" s="914" t="e">
        <f t="shared" si="28"/>
        <v>#REF!</v>
      </c>
      <c r="H39" s="914" t="e">
        <f t="shared" si="28"/>
        <v>#REF!</v>
      </c>
      <c r="I39" s="914" t="e">
        <f t="shared" si="28"/>
        <v>#REF!</v>
      </c>
      <c r="J39" s="914" t="e">
        <f t="shared" si="28"/>
        <v>#REF!</v>
      </c>
      <c r="K39" s="914" t="e">
        <f t="shared" si="28"/>
        <v>#REF!</v>
      </c>
      <c r="L39" s="914" t="e">
        <f t="shared" si="28"/>
        <v>#REF!</v>
      </c>
      <c r="M39" s="914" t="e">
        <f t="shared" si="25"/>
        <v>#REF!</v>
      </c>
      <c r="N39" s="914" t="e">
        <f>SUM(N14:N38)</f>
        <v>#REF!</v>
      </c>
      <c r="O39" s="914">
        <f>SUM(O36:O38)</f>
        <v>355802</v>
      </c>
      <c r="P39" s="914">
        <f>SUM(P36:P38)</f>
        <v>3000000</v>
      </c>
      <c r="Q39" s="708"/>
      <c r="R39" s="709"/>
      <c r="S39" s="709"/>
      <c r="T39" s="709"/>
      <c r="U39" s="709"/>
    </row>
    <row r="40" spans="1:21" s="40" customFormat="1" ht="15.75" customHeight="1">
      <c r="A40" s="907" t="s">
        <v>2606</v>
      </c>
      <c r="B40" s="907" t="s">
        <v>2607</v>
      </c>
      <c r="C40" s="790">
        <v>500000</v>
      </c>
      <c r="D40" s="790"/>
      <c r="E40" s="790">
        <f t="shared" ref="E40:E43" si="29">SUM(C40:D40)</f>
        <v>500000</v>
      </c>
      <c r="F40" s="790">
        <v>500000</v>
      </c>
      <c r="G40" s="790"/>
      <c r="H40" s="790">
        <f>F40+G40</f>
        <v>500000</v>
      </c>
      <c r="I40" s="790"/>
      <c r="J40" s="790">
        <f>H40+I40</f>
        <v>500000</v>
      </c>
      <c r="K40" s="790">
        <v>400000</v>
      </c>
      <c r="L40" s="790"/>
      <c r="M40" s="790">
        <f t="shared" ref="M40:M60" si="30">SUM(K40:L40)</f>
        <v>400000</v>
      </c>
      <c r="N40" s="790"/>
      <c r="O40" s="790">
        <f t="shared" ref="O40:O58" si="31">SUM(M40:N40)</f>
        <v>400000</v>
      </c>
      <c r="P40" s="790">
        <v>400000</v>
      </c>
      <c r="Q40" s="708"/>
      <c r="R40" s="709"/>
      <c r="S40" s="709"/>
      <c r="T40" s="709"/>
      <c r="U40" s="709"/>
    </row>
    <row r="41" spans="1:21" s="40" customFormat="1" ht="15.75" customHeight="1">
      <c r="A41" s="907" t="s">
        <v>2608</v>
      </c>
      <c r="B41" s="907" t="s">
        <v>2609</v>
      </c>
      <c r="C41" s="790">
        <v>300000</v>
      </c>
      <c r="D41" s="790"/>
      <c r="E41" s="790">
        <f t="shared" si="29"/>
        <v>300000</v>
      </c>
      <c r="F41" s="790">
        <v>700000</v>
      </c>
      <c r="G41" s="790"/>
      <c r="H41" s="790">
        <f>F41+G41</f>
        <v>700000</v>
      </c>
      <c r="I41" s="790"/>
      <c r="J41" s="790">
        <f>H41+I41</f>
        <v>700000</v>
      </c>
      <c r="K41" s="790">
        <v>400000</v>
      </c>
      <c r="L41" s="790"/>
      <c r="M41" s="790">
        <f t="shared" si="30"/>
        <v>400000</v>
      </c>
      <c r="N41" s="790"/>
      <c r="O41" s="790">
        <f t="shared" si="31"/>
        <v>400000</v>
      </c>
      <c r="P41" s="790">
        <v>400000</v>
      </c>
      <c r="Q41" s="708"/>
      <c r="R41" s="709"/>
      <c r="S41" s="709"/>
      <c r="T41" s="709"/>
      <c r="U41" s="709"/>
    </row>
    <row r="42" spans="1:21" s="40" customFormat="1" ht="15.75" customHeight="1">
      <c r="A42" s="907" t="s">
        <v>2610</v>
      </c>
      <c r="B42" s="907" t="s">
        <v>2611</v>
      </c>
      <c r="C42" s="790">
        <v>100000</v>
      </c>
      <c r="D42" s="790"/>
      <c r="E42" s="790">
        <f t="shared" si="29"/>
        <v>100000</v>
      </c>
      <c r="F42" s="790">
        <v>100000</v>
      </c>
      <c r="G42" s="790"/>
      <c r="H42" s="790">
        <f>F42+G42</f>
        <v>100000</v>
      </c>
      <c r="I42" s="790"/>
      <c r="J42" s="790">
        <f>H42+I42</f>
        <v>100000</v>
      </c>
      <c r="K42" s="790">
        <v>100000</v>
      </c>
      <c r="L42" s="790"/>
      <c r="M42" s="790">
        <f t="shared" si="30"/>
        <v>100000</v>
      </c>
      <c r="N42" s="790"/>
      <c r="O42" s="790">
        <f t="shared" si="31"/>
        <v>100000</v>
      </c>
      <c r="P42" s="790">
        <v>100000</v>
      </c>
      <c r="Q42" s="708"/>
      <c r="R42" s="709"/>
      <c r="S42" s="709"/>
      <c r="T42" s="709"/>
      <c r="U42" s="709"/>
    </row>
    <row r="43" spans="1:21" ht="15.75" hidden="1" customHeight="1">
      <c r="A43" s="524">
        <v>3111001</v>
      </c>
      <c r="B43" s="773" t="s">
        <v>2869</v>
      </c>
      <c r="C43" s="898"/>
      <c r="D43" s="898"/>
      <c r="E43" s="898">
        <f t="shared" si="29"/>
        <v>0</v>
      </c>
      <c r="F43" s="898"/>
      <c r="G43" s="898"/>
      <c r="H43" s="898">
        <f>F43+G43</f>
        <v>0</v>
      </c>
      <c r="I43" s="898"/>
      <c r="J43" s="898">
        <f>H43+I43</f>
        <v>0</v>
      </c>
      <c r="K43" s="898" t="s">
        <v>2868</v>
      </c>
      <c r="L43" s="898"/>
      <c r="M43" s="898">
        <f t="shared" si="30"/>
        <v>0</v>
      </c>
      <c r="N43" s="898"/>
      <c r="O43" s="898">
        <f t="shared" si="31"/>
        <v>0</v>
      </c>
      <c r="P43" s="898" t="s">
        <v>2868</v>
      </c>
      <c r="Q43" s="714"/>
      <c r="R43" s="130"/>
      <c r="S43" s="130"/>
      <c r="T43" s="130"/>
      <c r="U43" s="130"/>
    </row>
    <row r="44" spans="1:21" ht="15.75" customHeight="1">
      <c r="A44" s="904" t="s">
        <v>413</v>
      </c>
      <c r="B44" s="913"/>
      <c r="C44" s="914" t="e">
        <f t="shared" ref="C44:L44" si="32">SUM(C18:C43)</f>
        <v>#REF!</v>
      </c>
      <c r="D44" s="914" t="e">
        <f t="shared" si="32"/>
        <v>#REF!</v>
      </c>
      <c r="E44" s="914" t="e">
        <f t="shared" si="32"/>
        <v>#REF!</v>
      </c>
      <c r="F44" s="914" t="e">
        <f t="shared" si="32"/>
        <v>#REF!</v>
      </c>
      <c r="G44" s="914" t="e">
        <f t="shared" si="32"/>
        <v>#REF!</v>
      </c>
      <c r="H44" s="914" t="e">
        <f t="shared" si="32"/>
        <v>#REF!</v>
      </c>
      <c r="I44" s="914" t="e">
        <f t="shared" si="32"/>
        <v>#REF!</v>
      </c>
      <c r="J44" s="914" t="e">
        <f t="shared" si="32"/>
        <v>#REF!</v>
      </c>
      <c r="K44" s="914" t="e">
        <f t="shared" si="32"/>
        <v>#REF!</v>
      </c>
      <c r="L44" s="914" t="e">
        <f t="shared" si="32"/>
        <v>#REF!</v>
      </c>
      <c r="M44" s="914" t="e">
        <f t="shared" si="30"/>
        <v>#REF!</v>
      </c>
      <c r="N44" s="914" t="e">
        <f>SUM(N18:N43)</f>
        <v>#REF!</v>
      </c>
      <c r="O44" s="914">
        <f>SUM(O40:O42)</f>
        <v>900000</v>
      </c>
      <c r="P44" s="914">
        <f>SUM(P40:P42)</f>
        <v>900000</v>
      </c>
      <c r="Q44" s="714"/>
      <c r="R44" s="130"/>
      <c r="S44" s="130"/>
      <c r="T44" s="130"/>
      <c r="U44" s="130"/>
    </row>
    <row r="45" spans="1:21" ht="15.75" hidden="1" customHeight="1">
      <c r="A45" s="902"/>
      <c r="B45" s="902" t="s">
        <v>2870</v>
      </c>
      <c r="C45" s="898">
        <v>0</v>
      </c>
      <c r="D45" s="898">
        <f t="shared" ref="D45:G45" si="33">SUM(C45)</f>
        <v>0</v>
      </c>
      <c r="E45" s="898">
        <f t="shared" si="33"/>
        <v>0</v>
      </c>
      <c r="F45" s="898">
        <f t="shared" si="33"/>
        <v>0</v>
      </c>
      <c r="G45" s="898">
        <f t="shared" si="33"/>
        <v>0</v>
      </c>
      <c r="H45" s="898">
        <f t="shared" ref="H45:H58" si="34">F45+G45</f>
        <v>0</v>
      </c>
      <c r="I45" s="898">
        <f t="shared" ref="I45:L45" si="35">SUM(H45)</f>
        <v>0</v>
      </c>
      <c r="J45" s="898">
        <f t="shared" ref="J45:J58" si="36">H45+I45</f>
        <v>0</v>
      </c>
      <c r="K45" s="898">
        <f t="shared" si="35"/>
        <v>0</v>
      </c>
      <c r="L45" s="898">
        <f t="shared" si="35"/>
        <v>0</v>
      </c>
      <c r="M45" s="898">
        <f t="shared" si="30"/>
        <v>0</v>
      </c>
      <c r="N45" s="898">
        <f t="shared" ref="N45:N50" si="37">SUM(M45)</f>
        <v>0</v>
      </c>
      <c r="O45" s="898">
        <f t="shared" si="31"/>
        <v>0</v>
      </c>
      <c r="P45" s="898">
        <f t="shared" ref="P45:P50" si="38">SUM(O45)</f>
        <v>0</v>
      </c>
      <c r="Q45" s="714"/>
      <c r="R45" s="130"/>
      <c r="S45" s="130"/>
      <c r="T45" s="130"/>
      <c r="U45" s="130"/>
    </row>
    <row r="46" spans="1:21" ht="15.75" hidden="1" customHeight="1">
      <c r="A46" s="773"/>
      <c r="B46" s="773" t="s">
        <v>2569</v>
      </c>
      <c r="C46" s="898">
        <v>0</v>
      </c>
      <c r="D46" s="898">
        <f t="shared" ref="D46:G46" si="39">SUM(C46)</f>
        <v>0</v>
      </c>
      <c r="E46" s="898">
        <f t="shared" si="39"/>
        <v>0</v>
      </c>
      <c r="F46" s="898">
        <f t="shared" si="39"/>
        <v>0</v>
      </c>
      <c r="G46" s="898">
        <f t="shared" si="39"/>
        <v>0</v>
      </c>
      <c r="H46" s="898">
        <f t="shared" si="34"/>
        <v>0</v>
      </c>
      <c r="I46" s="898">
        <f t="shared" ref="I46:L50" si="40">SUM(H46)</f>
        <v>0</v>
      </c>
      <c r="J46" s="898">
        <f t="shared" si="36"/>
        <v>0</v>
      </c>
      <c r="K46" s="898">
        <f t="shared" si="40"/>
        <v>0</v>
      </c>
      <c r="L46" s="898">
        <f t="shared" si="40"/>
        <v>0</v>
      </c>
      <c r="M46" s="898">
        <f t="shared" si="30"/>
        <v>0</v>
      </c>
      <c r="N46" s="898">
        <f t="shared" si="37"/>
        <v>0</v>
      </c>
      <c r="O46" s="898">
        <f t="shared" si="31"/>
        <v>0</v>
      </c>
      <c r="P46" s="898">
        <f t="shared" si="38"/>
        <v>0</v>
      </c>
      <c r="Q46" s="714"/>
      <c r="R46" s="130"/>
      <c r="S46" s="130"/>
      <c r="T46" s="130"/>
      <c r="U46" s="130"/>
    </row>
    <row r="47" spans="1:21" ht="15.75" hidden="1" customHeight="1">
      <c r="A47" s="773" t="s">
        <v>2649</v>
      </c>
      <c r="B47" s="773" t="s">
        <v>2570</v>
      </c>
      <c r="C47" s="898">
        <v>0</v>
      </c>
      <c r="D47" s="898">
        <f t="shared" ref="D47:G47" si="41">SUM(C47)</f>
        <v>0</v>
      </c>
      <c r="E47" s="898">
        <f t="shared" si="41"/>
        <v>0</v>
      </c>
      <c r="F47" s="898">
        <f t="shared" si="41"/>
        <v>0</v>
      </c>
      <c r="G47" s="898">
        <f t="shared" si="41"/>
        <v>0</v>
      </c>
      <c r="H47" s="898">
        <f t="shared" si="34"/>
        <v>0</v>
      </c>
      <c r="I47" s="898">
        <f t="shared" si="40"/>
        <v>0</v>
      </c>
      <c r="J47" s="898">
        <f t="shared" si="36"/>
        <v>0</v>
      </c>
      <c r="K47" s="898">
        <f t="shared" si="40"/>
        <v>0</v>
      </c>
      <c r="L47" s="898">
        <f t="shared" si="40"/>
        <v>0</v>
      </c>
      <c r="M47" s="898">
        <f t="shared" si="30"/>
        <v>0</v>
      </c>
      <c r="N47" s="898">
        <f t="shared" si="37"/>
        <v>0</v>
      </c>
      <c r="O47" s="898">
        <f t="shared" si="31"/>
        <v>0</v>
      </c>
      <c r="P47" s="898">
        <f t="shared" si="38"/>
        <v>0</v>
      </c>
      <c r="Q47" s="714"/>
      <c r="R47" s="130"/>
      <c r="S47" s="130"/>
      <c r="T47" s="130"/>
      <c r="U47" s="130"/>
    </row>
    <row r="48" spans="1:21" ht="15.75" hidden="1" customHeight="1">
      <c r="A48" s="773" t="s">
        <v>2571</v>
      </c>
      <c r="B48" s="773" t="s">
        <v>2572</v>
      </c>
      <c r="C48" s="898">
        <v>0</v>
      </c>
      <c r="D48" s="898">
        <f t="shared" ref="D48:G48" si="42">SUM(C48)</f>
        <v>0</v>
      </c>
      <c r="E48" s="898">
        <f t="shared" si="42"/>
        <v>0</v>
      </c>
      <c r="F48" s="898">
        <f t="shared" si="42"/>
        <v>0</v>
      </c>
      <c r="G48" s="898">
        <f t="shared" si="42"/>
        <v>0</v>
      </c>
      <c r="H48" s="898">
        <f t="shared" si="34"/>
        <v>0</v>
      </c>
      <c r="I48" s="898">
        <f t="shared" si="40"/>
        <v>0</v>
      </c>
      <c r="J48" s="898">
        <f t="shared" si="36"/>
        <v>0</v>
      </c>
      <c r="K48" s="898">
        <f t="shared" si="40"/>
        <v>0</v>
      </c>
      <c r="L48" s="898">
        <f t="shared" si="40"/>
        <v>0</v>
      </c>
      <c r="M48" s="898">
        <f t="shared" si="30"/>
        <v>0</v>
      </c>
      <c r="N48" s="898">
        <f t="shared" si="37"/>
        <v>0</v>
      </c>
      <c r="O48" s="898">
        <f t="shared" si="31"/>
        <v>0</v>
      </c>
      <c r="P48" s="898">
        <f t="shared" si="38"/>
        <v>0</v>
      </c>
      <c r="Q48" s="714"/>
      <c r="R48" s="130"/>
      <c r="S48" s="130"/>
      <c r="T48" s="130"/>
      <c r="U48" s="130"/>
    </row>
    <row r="49" spans="1:21" ht="15.75" hidden="1" customHeight="1">
      <c r="A49" s="773" t="s">
        <v>2573</v>
      </c>
      <c r="B49" s="773" t="s">
        <v>2574</v>
      </c>
      <c r="C49" s="898">
        <v>0</v>
      </c>
      <c r="D49" s="898">
        <f t="shared" ref="D49:G49" si="43">SUM(C49)</f>
        <v>0</v>
      </c>
      <c r="E49" s="898">
        <f t="shared" si="43"/>
        <v>0</v>
      </c>
      <c r="F49" s="898">
        <f t="shared" si="43"/>
        <v>0</v>
      </c>
      <c r="G49" s="898">
        <f t="shared" si="43"/>
        <v>0</v>
      </c>
      <c r="H49" s="898">
        <f t="shared" si="34"/>
        <v>0</v>
      </c>
      <c r="I49" s="898">
        <f t="shared" si="40"/>
        <v>0</v>
      </c>
      <c r="J49" s="898">
        <f t="shared" si="36"/>
        <v>0</v>
      </c>
      <c r="K49" s="898">
        <f t="shared" si="40"/>
        <v>0</v>
      </c>
      <c r="L49" s="898">
        <f t="shared" si="40"/>
        <v>0</v>
      </c>
      <c r="M49" s="898">
        <f t="shared" si="30"/>
        <v>0</v>
      </c>
      <c r="N49" s="898">
        <f t="shared" si="37"/>
        <v>0</v>
      </c>
      <c r="O49" s="898">
        <f t="shared" si="31"/>
        <v>0</v>
      </c>
      <c r="P49" s="898">
        <f t="shared" si="38"/>
        <v>0</v>
      </c>
      <c r="Q49" s="714"/>
      <c r="R49" s="130"/>
      <c r="S49" s="130"/>
      <c r="T49" s="130"/>
      <c r="U49" s="130"/>
    </row>
    <row r="50" spans="1:21" ht="15.75" hidden="1" customHeight="1">
      <c r="A50" s="904" t="s">
        <v>413</v>
      </c>
      <c r="B50" s="913"/>
      <c r="C50" s="898">
        <v>0</v>
      </c>
      <c r="D50" s="898">
        <f t="shared" ref="D50:G50" si="44">SUM(C50)</f>
        <v>0</v>
      </c>
      <c r="E50" s="898">
        <f t="shared" si="44"/>
        <v>0</v>
      </c>
      <c r="F50" s="898">
        <f t="shared" si="44"/>
        <v>0</v>
      </c>
      <c r="G50" s="898">
        <f t="shared" si="44"/>
        <v>0</v>
      </c>
      <c r="H50" s="898">
        <f t="shared" si="34"/>
        <v>0</v>
      </c>
      <c r="I50" s="898">
        <f t="shared" si="40"/>
        <v>0</v>
      </c>
      <c r="J50" s="898">
        <f t="shared" si="36"/>
        <v>0</v>
      </c>
      <c r="K50" s="898">
        <f t="shared" si="40"/>
        <v>0</v>
      </c>
      <c r="L50" s="898">
        <f t="shared" si="40"/>
        <v>0</v>
      </c>
      <c r="M50" s="898">
        <f t="shared" si="30"/>
        <v>0</v>
      </c>
      <c r="N50" s="898">
        <f t="shared" si="37"/>
        <v>0</v>
      </c>
      <c r="O50" s="898">
        <f t="shared" si="31"/>
        <v>0</v>
      </c>
      <c r="P50" s="898">
        <f t="shared" si="38"/>
        <v>0</v>
      </c>
      <c r="Q50" s="714"/>
      <c r="R50" s="130"/>
      <c r="S50" s="130"/>
      <c r="T50" s="130"/>
      <c r="U50" s="130"/>
    </row>
    <row r="51" spans="1:21" ht="15.75" customHeight="1">
      <c r="A51" s="916"/>
      <c r="B51" s="916" t="s">
        <v>2871</v>
      </c>
      <c r="C51" s="776" t="e">
        <f t="shared" ref="C51:F51" si="45">C44</f>
        <v>#REF!</v>
      </c>
      <c r="D51" s="776" t="e">
        <f t="shared" si="45"/>
        <v>#REF!</v>
      </c>
      <c r="E51" s="776" t="e">
        <f t="shared" si="45"/>
        <v>#REF!</v>
      </c>
      <c r="F51" s="776" t="e">
        <f t="shared" si="45"/>
        <v>#REF!</v>
      </c>
      <c r="G51" s="776" t="e">
        <f t="shared" ref="G51:I51" si="46">G44</f>
        <v>#REF!</v>
      </c>
      <c r="H51" s="776" t="e">
        <f t="shared" si="34"/>
        <v>#REF!</v>
      </c>
      <c r="I51" s="776" t="e">
        <f t="shared" si="46"/>
        <v>#REF!</v>
      </c>
      <c r="J51" s="776" t="e">
        <f t="shared" si="36"/>
        <v>#REF!</v>
      </c>
      <c r="K51" s="776" t="e">
        <f t="shared" ref="K51" si="47">K44</f>
        <v>#REF!</v>
      </c>
      <c r="L51" s="776" t="e">
        <f t="shared" ref="L51:N51" si="48">L44</f>
        <v>#REF!</v>
      </c>
      <c r="M51" s="776" t="e">
        <f t="shared" si="30"/>
        <v>#REF!</v>
      </c>
      <c r="N51" s="776" t="e">
        <f t="shared" si="48"/>
        <v>#REF!</v>
      </c>
      <c r="O51" s="776">
        <f>SUM(O44,O39,O35,O29,O24,O21)</f>
        <v>16105802</v>
      </c>
      <c r="P51" s="776">
        <f>SUM(P44,P39,P35,P29,P24,P21)</f>
        <v>18800000</v>
      </c>
      <c r="Q51" s="714"/>
      <c r="R51" s="130"/>
      <c r="S51" s="130"/>
      <c r="T51" s="130"/>
      <c r="U51" s="130"/>
    </row>
    <row r="52" spans="1:21" ht="15.75" customHeight="1">
      <c r="A52" s="902">
        <v>1050302</v>
      </c>
      <c r="B52" s="897" t="s">
        <v>2872</v>
      </c>
      <c r="C52" s="898"/>
      <c r="D52" s="898"/>
      <c r="E52" s="898"/>
      <c r="F52" s="898"/>
      <c r="G52" s="898"/>
      <c r="H52" s="898">
        <f t="shared" si="34"/>
        <v>0</v>
      </c>
      <c r="I52" s="898"/>
      <c r="J52" s="898">
        <f t="shared" si="36"/>
        <v>0</v>
      </c>
      <c r="K52" s="898"/>
      <c r="L52" s="898"/>
      <c r="M52" s="898">
        <f t="shared" si="30"/>
        <v>0</v>
      </c>
      <c r="N52" s="898"/>
      <c r="O52" s="898">
        <f t="shared" si="31"/>
        <v>0</v>
      </c>
      <c r="P52" s="898"/>
      <c r="Q52" s="714"/>
      <c r="R52" s="130"/>
      <c r="S52" s="130"/>
      <c r="T52" s="130"/>
      <c r="U52" s="130"/>
    </row>
    <row r="53" spans="1:21" ht="15.75" customHeight="1">
      <c r="A53" s="773"/>
      <c r="B53" s="912" t="s">
        <v>2569</v>
      </c>
      <c r="C53" s="898"/>
      <c r="D53" s="898"/>
      <c r="E53" s="898"/>
      <c r="F53" s="898"/>
      <c r="G53" s="898"/>
      <c r="H53" s="898">
        <f t="shared" si="34"/>
        <v>0</v>
      </c>
      <c r="I53" s="898"/>
      <c r="J53" s="898">
        <f t="shared" si="36"/>
        <v>0</v>
      </c>
      <c r="K53" s="898" t="s">
        <v>2868</v>
      </c>
      <c r="L53" s="898"/>
      <c r="M53" s="898">
        <f t="shared" si="30"/>
        <v>0</v>
      </c>
      <c r="N53" s="898"/>
      <c r="O53" s="898">
        <f t="shared" si="31"/>
        <v>0</v>
      </c>
      <c r="P53" s="898"/>
      <c r="Q53" s="714"/>
      <c r="R53" s="130"/>
      <c r="S53" s="130"/>
      <c r="T53" s="130"/>
      <c r="U53" s="130"/>
    </row>
    <row r="54" spans="1:21" ht="15.75" customHeight="1">
      <c r="A54" s="773" t="s">
        <v>2649</v>
      </c>
      <c r="B54" s="773" t="s">
        <v>2570</v>
      </c>
      <c r="C54" s="898">
        <v>50000</v>
      </c>
      <c r="D54" s="898"/>
      <c r="E54" s="898">
        <f t="shared" ref="E54:E58" si="49">SUM(C54:D54)</f>
        <v>50000</v>
      </c>
      <c r="F54" s="898">
        <v>100000</v>
      </c>
      <c r="G54" s="898"/>
      <c r="H54" s="898">
        <f t="shared" si="34"/>
        <v>100000</v>
      </c>
      <c r="I54" s="898"/>
      <c r="J54" s="898">
        <f t="shared" si="36"/>
        <v>100000</v>
      </c>
      <c r="K54" s="898">
        <v>100000</v>
      </c>
      <c r="L54" s="898"/>
      <c r="M54" s="898">
        <f t="shared" si="30"/>
        <v>100000</v>
      </c>
      <c r="N54" s="898"/>
      <c r="O54" s="898">
        <f t="shared" si="31"/>
        <v>100000</v>
      </c>
      <c r="P54" s="898">
        <v>100000</v>
      </c>
      <c r="Q54" s="714"/>
      <c r="R54" s="130"/>
      <c r="S54" s="130"/>
      <c r="T54" s="130"/>
      <c r="U54" s="130"/>
    </row>
    <row r="55" spans="1:21" s="40" customFormat="1" ht="15.75" customHeight="1">
      <c r="A55" s="907" t="s">
        <v>2571</v>
      </c>
      <c r="B55" s="907" t="s">
        <v>2572</v>
      </c>
      <c r="C55" s="790"/>
      <c r="D55" s="790"/>
      <c r="E55" s="790">
        <f t="shared" si="49"/>
        <v>0</v>
      </c>
      <c r="F55" s="790">
        <v>500000</v>
      </c>
      <c r="G55" s="790">
        <v>-75000</v>
      </c>
      <c r="H55" s="790">
        <f t="shared" si="34"/>
        <v>425000</v>
      </c>
      <c r="I55" s="790"/>
      <c r="J55" s="790">
        <f t="shared" si="36"/>
        <v>425000</v>
      </c>
      <c r="K55" s="790">
        <v>500000</v>
      </c>
      <c r="L55" s="790"/>
      <c r="M55" s="790">
        <f t="shared" si="30"/>
        <v>500000</v>
      </c>
      <c r="N55" s="790"/>
      <c r="O55" s="790">
        <f t="shared" si="31"/>
        <v>500000</v>
      </c>
      <c r="P55" s="790">
        <v>500000</v>
      </c>
      <c r="Q55" s="708"/>
      <c r="R55" s="709"/>
      <c r="S55" s="709"/>
      <c r="T55" s="709"/>
      <c r="U55" s="709"/>
    </row>
    <row r="56" spans="1:21" s="40" customFormat="1" ht="15.75" customHeight="1">
      <c r="A56" s="907" t="s">
        <v>2573</v>
      </c>
      <c r="B56" s="907" t="s">
        <v>2574</v>
      </c>
      <c r="C56" s="790">
        <v>3000000</v>
      </c>
      <c r="D56" s="790"/>
      <c r="E56" s="790">
        <f t="shared" si="49"/>
        <v>3000000</v>
      </c>
      <c r="F56" s="790">
        <v>1000000</v>
      </c>
      <c r="G56" s="790">
        <v>-500000</v>
      </c>
      <c r="H56" s="790">
        <f t="shared" si="34"/>
        <v>500000</v>
      </c>
      <c r="I56" s="790"/>
      <c r="J56" s="790">
        <f t="shared" si="36"/>
        <v>500000</v>
      </c>
      <c r="K56" s="790">
        <v>500000</v>
      </c>
      <c r="L56" s="790"/>
      <c r="M56" s="790">
        <f t="shared" si="30"/>
        <v>500000</v>
      </c>
      <c r="N56" s="790"/>
      <c r="O56" s="790">
        <f t="shared" si="31"/>
        <v>500000</v>
      </c>
      <c r="P56" s="790">
        <v>500000</v>
      </c>
      <c r="Q56" s="708"/>
      <c r="R56" s="709"/>
      <c r="S56" s="709"/>
      <c r="T56" s="709"/>
      <c r="U56" s="709"/>
    </row>
    <row r="57" spans="1:21" ht="15.75" hidden="1" customHeight="1">
      <c r="A57" s="524" t="s">
        <v>2581</v>
      </c>
      <c r="B57" s="773" t="s">
        <v>2574</v>
      </c>
      <c r="C57" s="898">
        <v>2000000</v>
      </c>
      <c r="D57" s="898"/>
      <c r="E57" s="898">
        <f t="shared" si="49"/>
        <v>2000000</v>
      </c>
      <c r="F57" s="898">
        <v>0</v>
      </c>
      <c r="G57" s="898"/>
      <c r="H57" s="898">
        <f t="shared" si="34"/>
        <v>0</v>
      </c>
      <c r="I57" s="898"/>
      <c r="J57" s="898">
        <f t="shared" si="36"/>
        <v>0</v>
      </c>
      <c r="K57" s="898" t="s">
        <v>2868</v>
      </c>
      <c r="L57" s="898"/>
      <c r="M57" s="898">
        <f t="shared" si="30"/>
        <v>0</v>
      </c>
      <c r="N57" s="898"/>
      <c r="O57" s="898">
        <f t="shared" si="31"/>
        <v>0</v>
      </c>
      <c r="P57" s="898">
        <v>0</v>
      </c>
      <c r="Q57" s="714"/>
      <c r="R57" s="130"/>
      <c r="S57" s="130"/>
      <c r="T57" s="130"/>
      <c r="U57" s="130"/>
    </row>
    <row r="58" spans="1:21" s="56" customFormat="1" ht="15.75" customHeight="1">
      <c r="A58" s="917" t="s">
        <v>2873</v>
      </c>
      <c r="B58" s="912" t="s">
        <v>2795</v>
      </c>
      <c r="C58" s="858">
        <v>1500000</v>
      </c>
      <c r="D58" s="858"/>
      <c r="E58" s="858">
        <f t="shared" si="49"/>
        <v>1500000</v>
      </c>
      <c r="F58" s="858">
        <v>2800000</v>
      </c>
      <c r="G58" s="858">
        <v>-2800000</v>
      </c>
      <c r="H58" s="858">
        <f t="shared" si="34"/>
        <v>0</v>
      </c>
      <c r="I58" s="858"/>
      <c r="J58" s="858">
        <f t="shared" si="36"/>
        <v>0</v>
      </c>
      <c r="K58" s="858"/>
      <c r="L58" s="858"/>
      <c r="M58" s="858">
        <f t="shared" si="30"/>
        <v>0</v>
      </c>
      <c r="N58" s="858"/>
      <c r="O58" s="858">
        <f t="shared" si="31"/>
        <v>0</v>
      </c>
      <c r="P58" s="858">
        <v>0</v>
      </c>
      <c r="Q58" s="918"/>
      <c r="R58" s="919"/>
      <c r="S58" s="919"/>
      <c r="T58" s="919"/>
      <c r="U58" s="919"/>
    </row>
    <row r="59" spans="1:21" ht="15.75" customHeight="1">
      <c r="A59" s="904" t="s">
        <v>413</v>
      </c>
      <c r="B59" s="913"/>
      <c r="C59" s="914" t="e">
        <f t="shared" ref="C59:L59" si="50">SUM(C33:C58)</f>
        <v>#REF!</v>
      </c>
      <c r="D59" s="914" t="e">
        <f t="shared" si="50"/>
        <v>#REF!</v>
      </c>
      <c r="E59" s="914" t="e">
        <f t="shared" si="50"/>
        <v>#REF!</v>
      </c>
      <c r="F59" s="914" t="e">
        <f t="shared" si="50"/>
        <v>#REF!</v>
      </c>
      <c r="G59" s="914" t="e">
        <f t="shared" si="50"/>
        <v>#REF!</v>
      </c>
      <c r="H59" s="914" t="e">
        <f t="shared" si="50"/>
        <v>#REF!</v>
      </c>
      <c r="I59" s="914" t="e">
        <f t="shared" si="50"/>
        <v>#REF!</v>
      </c>
      <c r="J59" s="914" t="e">
        <f t="shared" si="50"/>
        <v>#REF!</v>
      </c>
      <c r="K59" s="914" t="e">
        <f t="shared" si="50"/>
        <v>#REF!</v>
      </c>
      <c r="L59" s="914" t="e">
        <f t="shared" si="50"/>
        <v>#REF!</v>
      </c>
      <c r="M59" s="914" t="e">
        <f t="shared" si="30"/>
        <v>#REF!</v>
      </c>
      <c r="N59" s="914" t="e">
        <f>SUM(N33:N58)</f>
        <v>#REF!</v>
      </c>
      <c r="O59" s="914">
        <f>SUM(O54:O58)</f>
        <v>1100000</v>
      </c>
      <c r="P59" s="914">
        <f>SUM(P54:P58)</f>
        <v>1100000</v>
      </c>
      <c r="Q59" s="714"/>
      <c r="R59" s="130"/>
      <c r="S59" s="130"/>
      <c r="T59" s="130"/>
      <c r="U59" s="130"/>
    </row>
    <row r="60" spans="1:21" ht="15.75" customHeight="1">
      <c r="A60" s="773"/>
      <c r="B60" s="912" t="s">
        <v>2559</v>
      </c>
      <c r="C60" s="898"/>
      <c r="D60" s="898"/>
      <c r="E60" s="898"/>
      <c r="F60" s="898"/>
      <c r="G60" s="898"/>
      <c r="H60" s="898">
        <f t="shared" ref="H60:H65" si="51">F60+G60</f>
        <v>0</v>
      </c>
      <c r="I60" s="898"/>
      <c r="J60" s="898">
        <f t="shared" ref="J60:J65" si="52">H60+I60</f>
        <v>0</v>
      </c>
      <c r="K60" s="898" t="s">
        <v>2868</v>
      </c>
      <c r="L60" s="898"/>
      <c r="M60" s="898">
        <f t="shared" si="30"/>
        <v>0</v>
      </c>
      <c r="N60" s="898"/>
      <c r="O60" s="898">
        <f t="shared" ref="O60:O65" si="53">SUM(M60:N60)</f>
        <v>0</v>
      </c>
      <c r="P60" s="898"/>
      <c r="Q60" s="714"/>
      <c r="R60" s="130"/>
      <c r="S60" s="130"/>
      <c r="T60" s="130"/>
      <c r="U60" s="130"/>
    </row>
    <row r="61" spans="1:21" ht="15.75" customHeight="1">
      <c r="A61" s="773" t="s">
        <v>2560</v>
      </c>
      <c r="B61" s="773" t="s">
        <v>2561</v>
      </c>
      <c r="C61" s="898">
        <v>100000</v>
      </c>
      <c r="D61" s="898"/>
      <c r="E61" s="898">
        <f t="shared" ref="E61:E65" si="54">SUM(C61:D61)</f>
        <v>100000</v>
      </c>
      <c r="F61" s="898">
        <v>100000</v>
      </c>
      <c r="G61" s="898"/>
      <c r="H61" s="898">
        <f t="shared" si="51"/>
        <v>100000</v>
      </c>
      <c r="I61" s="898"/>
      <c r="J61" s="898">
        <f t="shared" si="52"/>
        <v>100000</v>
      </c>
      <c r="K61" s="898">
        <v>100000</v>
      </c>
      <c r="L61" s="898"/>
      <c r="M61" s="898">
        <f t="shared" ref="M61:M66" si="55">SUM(K61:L61)</f>
        <v>100000</v>
      </c>
      <c r="N61" s="898"/>
      <c r="O61" s="898">
        <f t="shared" si="53"/>
        <v>100000</v>
      </c>
      <c r="P61" s="898">
        <v>100000</v>
      </c>
      <c r="Q61" s="714"/>
      <c r="R61" s="130"/>
      <c r="S61" s="130"/>
      <c r="T61" s="130"/>
      <c r="U61" s="130"/>
    </row>
    <row r="62" spans="1:21" ht="15.75" hidden="1" customHeight="1">
      <c r="A62" s="773" t="s">
        <v>2562</v>
      </c>
      <c r="B62" s="773" t="s">
        <v>2563</v>
      </c>
      <c r="C62" s="898"/>
      <c r="D62" s="898"/>
      <c r="E62" s="898">
        <f t="shared" si="54"/>
        <v>0</v>
      </c>
      <c r="F62" s="898"/>
      <c r="G62" s="898"/>
      <c r="H62" s="898">
        <f t="shared" si="51"/>
        <v>0</v>
      </c>
      <c r="I62" s="898"/>
      <c r="J62" s="898">
        <f t="shared" si="52"/>
        <v>0</v>
      </c>
      <c r="K62" s="898" t="s">
        <v>2868</v>
      </c>
      <c r="L62" s="898"/>
      <c r="M62" s="898">
        <f t="shared" si="55"/>
        <v>0</v>
      </c>
      <c r="N62" s="898"/>
      <c r="O62" s="898">
        <f t="shared" si="53"/>
        <v>0</v>
      </c>
      <c r="P62" s="898">
        <v>0</v>
      </c>
      <c r="Q62" s="714"/>
      <c r="R62" s="130"/>
      <c r="S62" s="130"/>
      <c r="T62" s="130"/>
      <c r="U62" s="130"/>
    </row>
    <row r="63" spans="1:21" ht="15.75" hidden="1" customHeight="1">
      <c r="A63" s="773"/>
      <c r="B63" s="773" t="s">
        <v>2564</v>
      </c>
      <c r="C63" s="898"/>
      <c r="D63" s="898"/>
      <c r="E63" s="898">
        <f t="shared" si="54"/>
        <v>0</v>
      </c>
      <c r="F63" s="898"/>
      <c r="G63" s="898"/>
      <c r="H63" s="898">
        <f t="shared" si="51"/>
        <v>0</v>
      </c>
      <c r="I63" s="898"/>
      <c r="J63" s="898">
        <f t="shared" si="52"/>
        <v>0</v>
      </c>
      <c r="K63" s="898" t="s">
        <v>2868</v>
      </c>
      <c r="L63" s="898"/>
      <c r="M63" s="898">
        <f t="shared" si="55"/>
        <v>0</v>
      </c>
      <c r="N63" s="898"/>
      <c r="O63" s="898">
        <f t="shared" si="53"/>
        <v>0</v>
      </c>
      <c r="P63" s="898">
        <v>0</v>
      </c>
      <c r="Q63" s="714"/>
      <c r="R63" s="130"/>
      <c r="S63" s="130"/>
      <c r="T63" s="130"/>
      <c r="U63" s="130"/>
    </row>
    <row r="64" spans="1:21" ht="15.75" hidden="1" customHeight="1">
      <c r="A64" s="773" t="s">
        <v>2565</v>
      </c>
      <c r="B64" s="773" t="s">
        <v>2566</v>
      </c>
      <c r="C64" s="898"/>
      <c r="D64" s="898"/>
      <c r="E64" s="898">
        <f t="shared" si="54"/>
        <v>0</v>
      </c>
      <c r="F64" s="898"/>
      <c r="G64" s="898"/>
      <c r="H64" s="898">
        <f t="shared" si="51"/>
        <v>0</v>
      </c>
      <c r="I64" s="898"/>
      <c r="J64" s="898">
        <f t="shared" si="52"/>
        <v>0</v>
      </c>
      <c r="K64" s="898" t="s">
        <v>2868</v>
      </c>
      <c r="L64" s="898"/>
      <c r="M64" s="898">
        <f t="shared" si="55"/>
        <v>0</v>
      </c>
      <c r="N64" s="898"/>
      <c r="O64" s="898">
        <f t="shared" si="53"/>
        <v>0</v>
      </c>
      <c r="P64" s="898">
        <v>0</v>
      </c>
      <c r="Q64" s="714"/>
      <c r="R64" s="130"/>
      <c r="S64" s="130"/>
      <c r="T64" s="130"/>
      <c r="U64" s="130"/>
    </row>
    <row r="65" spans="1:21" ht="15.75" hidden="1" customHeight="1">
      <c r="A65" s="773" t="s">
        <v>2874</v>
      </c>
      <c r="B65" s="773" t="s">
        <v>2875</v>
      </c>
      <c r="C65" s="898"/>
      <c r="D65" s="898"/>
      <c r="E65" s="898">
        <f t="shared" si="54"/>
        <v>0</v>
      </c>
      <c r="F65" s="898"/>
      <c r="G65" s="898"/>
      <c r="H65" s="898">
        <f t="shared" si="51"/>
        <v>0</v>
      </c>
      <c r="I65" s="898"/>
      <c r="J65" s="898">
        <f t="shared" si="52"/>
        <v>0</v>
      </c>
      <c r="K65" s="898" t="s">
        <v>2868</v>
      </c>
      <c r="L65" s="898"/>
      <c r="M65" s="898">
        <f t="shared" si="55"/>
        <v>0</v>
      </c>
      <c r="N65" s="898"/>
      <c r="O65" s="898">
        <f t="shared" si="53"/>
        <v>0</v>
      </c>
      <c r="P65" s="898">
        <v>0</v>
      </c>
      <c r="Q65" s="714"/>
      <c r="R65" s="130"/>
      <c r="S65" s="130"/>
      <c r="T65" s="130"/>
      <c r="U65" s="130"/>
    </row>
    <row r="66" spans="1:21" ht="15.75" customHeight="1">
      <c r="A66" s="904" t="s">
        <v>413</v>
      </c>
      <c r="B66" s="913"/>
      <c r="C66" s="914" t="e">
        <f t="shared" ref="C66:L66" si="56">SUM(C40:C65)</f>
        <v>#REF!</v>
      </c>
      <c r="D66" s="914" t="e">
        <f t="shared" si="56"/>
        <v>#REF!</v>
      </c>
      <c r="E66" s="914" t="e">
        <f t="shared" si="56"/>
        <v>#REF!</v>
      </c>
      <c r="F66" s="914" t="e">
        <f t="shared" si="56"/>
        <v>#REF!</v>
      </c>
      <c r="G66" s="914" t="e">
        <f t="shared" si="56"/>
        <v>#REF!</v>
      </c>
      <c r="H66" s="914" t="e">
        <f t="shared" si="56"/>
        <v>#REF!</v>
      </c>
      <c r="I66" s="914" t="e">
        <f t="shared" si="56"/>
        <v>#REF!</v>
      </c>
      <c r="J66" s="914" t="e">
        <f t="shared" si="56"/>
        <v>#REF!</v>
      </c>
      <c r="K66" s="914" t="e">
        <f t="shared" si="56"/>
        <v>#REF!</v>
      </c>
      <c r="L66" s="914" t="e">
        <f t="shared" si="56"/>
        <v>#REF!</v>
      </c>
      <c r="M66" s="914" t="e">
        <f t="shared" si="55"/>
        <v>#REF!</v>
      </c>
      <c r="N66" s="914" t="e">
        <f>SUM(N40:N65)</f>
        <v>#REF!</v>
      </c>
      <c r="O66" s="914">
        <f>SUM(O61:O65)</f>
        <v>100000</v>
      </c>
      <c r="P66" s="914">
        <f>SUM(P61:P65)</f>
        <v>100000</v>
      </c>
      <c r="Q66" s="714"/>
      <c r="R66" s="130"/>
      <c r="S66" s="130"/>
      <c r="T66" s="130"/>
      <c r="U66" s="130"/>
    </row>
    <row r="67" spans="1:21" ht="15.75" customHeight="1">
      <c r="A67" s="773"/>
      <c r="B67" s="912" t="s">
        <v>2584</v>
      </c>
      <c r="C67" s="898"/>
      <c r="D67" s="898"/>
      <c r="E67" s="898"/>
      <c r="F67" s="898"/>
      <c r="G67" s="898"/>
      <c r="H67" s="898">
        <f>F67+G67</f>
        <v>0</v>
      </c>
      <c r="I67" s="898"/>
      <c r="J67" s="898">
        <f>H67+I67</f>
        <v>0</v>
      </c>
      <c r="K67" s="898" t="s">
        <v>2868</v>
      </c>
      <c r="L67" s="898"/>
      <c r="M67" s="898">
        <f t="shared" ref="M67:M71" si="57">SUM(K67:L67)</f>
        <v>0</v>
      </c>
      <c r="N67" s="898"/>
      <c r="O67" s="898">
        <f>SUM(M67:N67)</f>
        <v>0</v>
      </c>
      <c r="P67" s="898"/>
      <c r="Q67" s="714"/>
      <c r="R67" s="130"/>
      <c r="S67" s="130"/>
      <c r="T67" s="130"/>
      <c r="U67" s="130"/>
    </row>
    <row r="68" spans="1:21" s="40" customFormat="1" ht="15.75" customHeight="1">
      <c r="A68" s="907" t="s">
        <v>2585</v>
      </c>
      <c r="B68" s="907" t="s">
        <v>2586</v>
      </c>
      <c r="C68" s="790">
        <v>3000000</v>
      </c>
      <c r="D68" s="790"/>
      <c r="E68" s="790">
        <f t="shared" ref="E68:E70" si="58">SUM(C68:D68)</f>
        <v>3000000</v>
      </c>
      <c r="F68" s="790">
        <v>1500000</v>
      </c>
      <c r="G68" s="790">
        <v>-500000</v>
      </c>
      <c r="H68" s="790">
        <f>F68+G68</f>
        <v>1000000</v>
      </c>
      <c r="I68" s="790"/>
      <c r="J68" s="790">
        <f>H68+I68</f>
        <v>1000000</v>
      </c>
      <c r="K68" s="790">
        <v>1000000</v>
      </c>
      <c r="L68" s="790">
        <v>4000000</v>
      </c>
      <c r="M68" s="790">
        <f t="shared" si="57"/>
        <v>5000000</v>
      </c>
      <c r="N68" s="790"/>
      <c r="O68" s="790">
        <f>SUM(M68:N68)</f>
        <v>5000000</v>
      </c>
      <c r="P68" s="790">
        <v>5000000</v>
      </c>
      <c r="Q68" s="708"/>
      <c r="R68" s="709"/>
      <c r="S68" s="709"/>
      <c r="T68" s="709"/>
      <c r="U68" s="709"/>
    </row>
    <row r="69" spans="1:21" s="40" customFormat="1" ht="15.75" hidden="1" customHeight="1">
      <c r="A69" s="907" t="s">
        <v>2587</v>
      </c>
      <c r="B69" s="907" t="s">
        <v>2588</v>
      </c>
      <c r="C69" s="790"/>
      <c r="D69" s="790"/>
      <c r="E69" s="790">
        <f t="shared" si="58"/>
        <v>0</v>
      </c>
      <c r="F69" s="790">
        <v>0</v>
      </c>
      <c r="G69" s="790"/>
      <c r="H69" s="790">
        <f>F69+G69</f>
        <v>0</v>
      </c>
      <c r="I69" s="790"/>
      <c r="J69" s="790">
        <f>H69+I69</f>
        <v>0</v>
      </c>
      <c r="K69" s="790" t="s">
        <v>2868</v>
      </c>
      <c r="L69" s="790"/>
      <c r="M69" s="790">
        <f t="shared" si="57"/>
        <v>0</v>
      </c>
      <c r="N69" s="790"/>
      <c r="O69" s="790">
        <f>SUM(M69:N69)</f>
        <v>0</v>
      </c>
      <c r="P69" s="790">
        <v>0</v>
      </c>
      <c r="Q69" s="708"/>
      <c r="R69" s="709"/>
      <c r="S69" s="709"/>
      <c r="T69" s="709"/>
      <c r="U69" s="709"/>
    </row>
    <row r="70" spans="1:21" s="40" customFormat="1" ht="15.75" customHeight="1">
      <c r="A70" s="907" t="s">
        <v>2589</v>
      </c>
      <c r="B70" s="907" t="s">
        <v>2590</v>
      </c>
      <c r="C70" s="790">
        <v>1000000</v>
      </c>
      <c r="D70" s="790">
        <v>1000000</v>
      </c>
      <c r="E70" s="790">
        <f t="shared" si="58"/>
        <v>2000000</v>
      </c>
      <c r="F70" s="790">
        <v>4000000</v>
      </c>
      <c r="G70" s="790">
        <v>-3500000</v>
      </c>
      <c r="H70" s="790">
        <f>F70+G70</f>
        <v>500000</v>
      </c>
      <c r="I70" s="790">
        <v>531937</v>
      </c>
      <c r="J70" s="790">
        <f>H70+I70</f>
        <v>1031937</v>
      </c>
      <c r="K70" s="790">
        <v>1000000</v>
      </c>
      <c r="L70" s="790">
        <v>7000000</v>
      </c>
      <c r="M70" s="790">
        <f t="shared" si="57"/>
        <v>8000000</v>
      </c>
      <c r="N70" s="790"/>
      <c r="O70" s="790">
        <f>SUM(M70:N70)</f>
        <v>8000000</v>
      </c>
      <c r="P70" s="790">
        <v>8000000</v>
      </c>
      <c r="Q70" s="708"/>
      <c r="R70" s="709"/>
      <c r="S70" s="709"/>
      <c r="T70" s="709"/>
      <c r="U70" s="709"/>
    </row>
    <row r="71" spans="1:21" ht="15.75" customHeight="1">
      <c r="A71" s="904" t="s">
        <v>413</v>
      </c>
      <c r="B71" s="913"/>
      <c r="C71" s="914" t="e">
        <f t="shared" ref="C71:L71" si="59">SUM(C45:C70)</f>
        <v>#REF!</v>
      </c>
      <c r="D71" s="914" t="e">
        <f t="shared" si="59"/>
        <v>#REF!</v>
      </c>
      <c r="E71" s="914" t="e">
        <f t="shared" si="59"/>
        <v>#REF!</v>
      </c>
      <c r="F71" s="914" t="e">
        <f t="shared" si="59"/>
        <v>#REF!</v>
      </c>
      <c r="G71" s="914" t="e">
        <f t="shared" si="59"/>
        <v>#REF!</v>
      </c>
      <c r="H71" s="914" t="e">
        <f t="shared" si="59"/>
        <v>#REF!</v>
      </c>
      <c r="I71" s="914" t="e">
        <f t="shared" si="59"/>
        <v>#REF!</v>
      </c>
      <c r="J71" s="914" t="e">
        <f t="shared" si="59"/>
        <v>#REF!</v>
      </c>
      <c r="K71" s="914" t="e">
        <f t="shared" si="59"/>
        <v>#REF!</v>
      </c>
      <c r="L71" s="914" t="e">
        <f t="shared" si="59"/>
        <v>#REF!</v>
      </c>
      <c r="M71" s="914" t="e">
        <f t="shared" si="57"/>
        <v>#REF!</v>
      </c>
      <c r="N71" s="914" t="e">
        <f>SUM(N45:N70)</f>
        <v>#REF!</v>
      </c>
      <c r="O71" s="914">
        <f>SUM(O68:O70)</f>
        <v>13000000</v>
      </c>
      <c r="P71" s="914">
        <f>SUM(P68:P70)</f>
        <v>13000000</v>
      </c>
      <c r="Q71" s="714"/>
      <c r="R71" s="130"/>
      <c r="S71" s="130"/>
      <c r="T71" s="130"/>
      <c r="U71" s="130"/>
    </row>
    <row r="72" spans="1:21" ht="15.75" customHeight="1">
      <c r="A72" s="773"/>
      <c r="B72" s="912" t="s">
        <v>2594</v>
      </c>
      <c r="C72" s="898"/>
      <c r="D72" s="898"/>
      <c r="E72" s="898"/>
      <c r="F72" s="898"/>
      <c r="G72" s="898"/>
      <c r="H72" s="898">
        <f>F72+G72</f>
        <v>0</v>
      </c>
      <c r="I72" s="898"/>
      <c r="J72" s="898">
        <f>H72+I72</f>
        <v>0</v>
      </c>
      <c r="K72" s="898"/>
      <c r="L72" s="898"/>
      <c r="M72" s="898">
        <f t="shared" ref="M72:M77" si="60">SUM(K72:L72)</f>
        <v>0</v>
      </c>
      <c r="N72" s="898"/>
      <c r="O72" s="898">
        <f>SUM(M72:N72)</f>
        <v>0</v>
      </c>
      <c r="P72" s="898"/>
      <c r="Q72" s="714"/>
      <c r="R72" s="130"/>
      <c r="S72" s="130"/>
      <c r="T72" s="130"/>
      <c r="U72" s="130"/>
    </row>
    <row r="73" spans="1:21" ht="15.75" customHeight="1">
      <c r="A73" s="773" t="s">
        <v>2595</v>
      </c>
      <c r="B73" s="773" t="s">
        <v>2596</v>
      </c>
      <c r="C73" s="898"/>
      <c r="D73" s="898"/>
      <c r="E73" s="898"/>
      <c r="F73" s="898"/>
      <c r="G73" s="898"/>
      <c r="H73" s="898"/>
      <c r="I73" s="898"/>
      <c r="J73" s="898"/>
      <c r="K73" s="898">
        <v>200000</v>
      </c>
      <c r="L73" s="898"/>
      <c r="M73" s="898">
        <f t="shared" si="60"/>
        <v>200000</v>
      </c>
      <c r="N73" s="898"/>
      <c r="O73" s="898">
        <f>SUM(M73:N73)</f>
        <v>200000</v>
      </c>
      <c r="P73" s="898">
        <v>200000</v>
      </c>
      <c r="Q73" s="714"/>
      <c r="R73" s="130"/>
      <c r="S73" s="130"/>
      <c r="T73" s="130"/>
      <c r="U73" s="130"/>
    </row>
    <row r="74" spans="1:21" ht="15.75" customHeight="1">
      <c r="A74" s="773" t="s">
        <v>2597</v>
      </c>
      <c r="B74" s="773" t="s">
        <v>2598</v>
      </c>
      <c r="C74" s="898"/>
      <c r="D74" s="898"/>
      <c r="E74" s="898"/>
      <c r="F74" s="898"/>
      <c r="G74" s="898"/>
      <c r="H74" s="898"/>
      <c r="I74" s="898"/>
      <c r="J74" s="898"/>
      <c r="K74" s="898">
        <v>300000</v>
      </c>
      <c r="L74" s="898"/>
      <c r="M74" s="898">
        <f t="shared" si="60"/>
        <v>300000</v>
      </c>
      <c r="N74" s="898"/>
      <c r="O74" s="898">
        <f>SUM(M74:N74)</f>
        <v>300000</v>
      </c>
      <c r="P74" s="898">
        <v>300000</v>
      </c>
      <c r="Q74" s="714"/>
      <c r="R74" s="130"/>
      <c r="S74" s="130"/>
      <c r="T74" s="130"/>
      <c r="U74" s="130"/>
    </row>
    <row r="75" spans="1:21" s="56" customFormat="1" ht="15.75" customHeight="1">
      <c r="A75" s="917" t="s">
        <v>2599</v>
      </c>
      <c r="B75" s="912" t="s">
        <v>2824</v>
      </c>
      <c r="C75" s="858"/>
      <c r="D75" s="858"/>
      <c r="E75" s="858"/>
      <c r="F75" s="858"/>
      <c r="G75" s="858"/>
      <c r="H75" s="858"/>
      <c r="I75" s="858"/>
      <c r="J75" s="858"/>
      <c r="K75" s="858">
        <v>400000</v>
      </c>
      <c r="L75" s="858"/>
      <c r="M75" s="858">
        <f t="shared" si="60"/>
        <v>400000</v>
      </c>
      <c r="N75" s="858"/>
      <c r="O75" s="858">
        <f>SUM(M75:N75)</f>
        <v>400000</v>
      </c>
      <c r="P75" s="858">
        <v>400000</v>
      </c>
      <c r="Q75" s="918"/>
      <c r="R75" s="919"/>
      <c r="S75" s="919"/>
      <c r="T75" s="919"/>
      <c r="U75" s="919"/>
    </row>
    <row r="76" spans="1:21" ht="15.75" customHeight="1">
      <c r="A76" s="920" t="s">
        <v>2849</v>
      </c>
      <c r="B76" s="773" t="s">
        <v>2654</v>
      </c>
      <c r="C76" s="898">
        <v>1317640</v>
      </c>
      <c r="D76" s="898"/>
      <c r="E76" s="898">
        <f>SUM(C76:D76)</f>
        <v>1317640</v>
      </c>
      <c r="F76" s="898">
        <v>500000</v>
      </c>
      <c r="G76" s="898"/>
      <c r="H76" s="898">
        <f>F76+G76</f>
        <v>500000</v>
      </c>
      <c r="I76" s="898"/>
      <c r="J76" s="898">
        <f>H76+I76</f>
        <v>500000</v>
      </c>
      <c r="K76" s="898">
        <v>500000</v>
      </c>
      <c r="L76" s="898"/>
      <c r="M76" s="898">
        <f t="shared" si="60"/>
        <v>500000</v>
      </c>
      <c r="N76" s="898"/>
      <c r="O76" s="898">
        <f>SUM(M76:N76)</f>
        <v>500000</v>
      </c>
      <c r="P76" s="898">
        <v>500000</v>
      </c>
      <c r="Q76" s="714"/>
      <c r="R76" s="130"/>
      <c r="S76" s="130"/>
      <c r="T76" s="130"/>
      <c r="U76" s="130"/>
    </row>
    <row r="77" spans="1:21" ht="15.75" customHeight="1">
      <c r="A77" s="904" t="s">
        <v>413</v>
      </c>
      <c r="B77" s="913"/>
      <c r="C77" s="914" t="e">
        <f t="shared" ref="C77:L77" si="61">SUM(C51:C76)</f>
        <v>#REF!</v>
      </c>
      <c r="D77" s="914" t="e">
        <f t="shared" si="61"/>
        <v>#REF!</v>
      </c>
      <c r="E77" s="914" t="e">
        <f t="shared" si="61"/>
        <v>#REF!</v>
      </c>
      <c r="F77" s="914" t="e">
        <f t="shared" si="61"/>
        <v>#REF!</v>
      </c>
      <c r="G77" s="914" t="e">
        <f t="shared" si="61"/>
        <v>#REF!</v>
      </c>
      <c r="H77" s="914" t="e">
        <f t="shared" si="61"/>
        <v>#REF!</v>
      </c>
      <c r="I77" s="914" t="e">
        <f t="shared" si="61"/>
        <v>#REF!</v>
      </c>
      <c r="J77" s="914" t="e">
        <f t="shared" si="61"/>
        <v>#REF!</v>
      </c>
      <c r="K77" s="914" t="e">
        <f t="shared" si="61"/>
        <v>#REF!</v>
      </c>
      <c r="L77" s="914" t="e">
        <f t="shared" si="61"/>
        <v>#REF!</v>
      </c>
      <c r="M77" s="914" t="e">
        <f t="shared" si="60"/>
        <v>#REF!</v>
      </c>
      <c r="N77" s="914" t="e">
        <f>SUM(N51:N76)</f>
        <v>#REF!</v>
      </c>
      <c r="O77" s="914">
        <f>SUM(O73:O76)</f>
        <v>1400000</v>
      </c>
      <c r="P77" s="914">
        <f>SUM(P73:P76)</f>
        <v>1400000</v>
      </c>
      <c r="Q77" s="714"/>
      <c r="R77" s="130"/>
      <c r="S77" s="130"/>
      <c r="T77" s="130"/>
      <c r="U77" s="130"/>
    </row>
    <row r="78" spans="1:21" ht="15.75" customHeight="1">
      <c r="A78" s="773"/>
      <c r="B78" s="912" t="s">
        <v>2602</v>
      </c>
      <c r="C78" s="898"/>
      <c r="D78" s="898"/>
      <c r="E78" s="898"/>
      <c r="F78" s="898"/>
      <c r="G78" s="898"/>
      <c r="H78" s="898">
        <f>F78+G78</f>
        <v>0</v>
      </c>
      <c r="I78" s="898"/>
      <c r="J78" s="898">
        <f>H78+I78</f>
        <v>0</v>
      </c>
      <c r="K78" s="898" t="s">
        <v>2868</v>
      </c>
      <c r="L78" s="898"/>
      <c r="M78" s="898">
        <f t="shared" ref="M78:M80" si="62">SUM(K78:L78)</f>
        <v>0</v>
      </c>
      <c r="N78" s="898"/>
      <c r="O78" s="898">
        <f>SUM(M78:N78)</f>
        <v>0</v>
      </c>
      <c r="P78" s="898"/>
      <c r="Q78" s="714"/>
      <c r="R78" s="130"/>
      <c r="S78" s="130"/>
      <c r="T78" s="130"/>
      <c r="U78" s="130"/>
    </row>
    <row r="79" spans="1:21" s="40" customFormat="1" ht="15.75" customHeight="1">
      <c r="A79" s="907" t="s">
        <v>2603</v>
      </c>
      <c r="B79" s="907" t="s">
        <v>2604</v>
      </c>
      <c r="C79" s="790">
        <v>1000000</v>
      </c>
      <c r="D79" s="790">
        <v>1000000</v>
      </c>
      <c r="E79" s="790">
        <f>SUM(C79:D79)</f>
        <v>2000000</v>
      </c>
      <c r="F79" s="790">
        <v>2000000</v>
      </c>
      <c r="G79" s="790">
        <v>-1500000</v>
      </c>
      <c r="H79" s="790">
        <f>F79+G79</f>
        <v>500000</v>
      </c>
      <c r="I79" s="790"/>
      <c r="J79" s="790">
        <f>H79+I79</f>
        <v>500000</v>
      </c>
      <c r="K79" s="790">
        <v>500000</v>
      </c>
      <c r="L79" s="790"/>
      <c r="M79" s="790">
        <f t="shared" si="62"/>
        <v>500000</v>
      </c>
      <c r="N79" s="790"/>
      <c r="O79" s="790">
        <f>SUM(M79:N79)</f>
        <v>500000</v>
      </c>
      <c r="P79" s="921">
        <v>3000000</v>
      </c>
      <c r="Q79" s="708"/>
      <c r="R79" s="709"/>
      <c r="S79" s="709"/>
      <c r="T79" s="709"/>
      <c r="U79" s="709"/>
    </row>
    <row r="80" spans="1:21" ht="15.75" customHeight="1">
      <c r="A80" s="904" t="s">
        <v>413</v>
      </c>
      <c r="B80" s="913"/>
      <c r="C80" s="914" t="e">
        <f t="shared" ref="C80:L80" si="63">SUM(C54:C79)</f>
        <v>#REF!</v>
      </c>
      <c r="D80" s="914" t="e">
        <f t="shared" si="63"/>
        <v>#REF!</v>
      </c>
      <c r="E80" s="914" t="e">
        <f t="shared" si="63"/>
        <v>#REF!</v>
      </c>
      <c r="F80" s="914" t="e">
        <f t="shared" si="63"/>
        <v>#REF!</v>
      </c>
      <c r="G80" s="914" t="e">
        <f t="shared" si="63"/>
        <v>#REF!</v>
      </c>
      <c r="H80" s="914" t="e">
        <f t="shared" si="63"/>
        <v>#REF!</v>
      </c>
      <c r="I80" s="914" t="e">
        <f t="shared" si="63"/>
        <v>#REF!</v>
      </c>
      <c r="J80" s="914" t="e">
        <f t="shared" si="63"/>
        <v>#REF!</v>
      </c>
      <c r="K80" s="914" t="e">
        <f t="shared" si="63"/>
        <v>#REF!</v>
      </c>
      <c r="L80" s="914" t="e">
        <f t="shared" si="63"/>
        <v>#REF!</v>
      </c>
      <c r="M80" s="914" t="e">
        <f t="shared" si="62"/>
        <v>#REF!</v>
      </c>
      <c r="N80" s="914" t="e">
        <f>SUM(N54:N79)</f>
        <v>#REF!</v>
      </c>
      <c r="O80" s="914">
        <f>SUM(O79)</f>
        <v>500000</v>
      </c>
      <c r="P80" s="914">
        <f>SUM(P79)</f>
        <v>3000000</v>
      </c>
      <c r="Q80" s="714"/>
      <c r="R80" s="130"/>
      <c r="S80" s="130"/>
      <c r="T80" s="130"/>
      <c r="U80" s="130"/>
    </row>
    <row r="81" spans="1:21" ht="15.75" customHeight="1">
      <c r="A81" s="773"/>
      <c r="B81" s="912" t="s">
        <v>2605</v>
      </c>
      <c r="C81" s="898"/>
      <c r="D81" s="898"/>
      <c r="E81" s="898"/>
      <c r="F81" s="898"/>
      <c r="G81" s="898"/>
      <c r="H81" s="898">
        <f>F81+G81</f>
        <v>0</v>
      </c>
      <c r="I81" s="898"/>
      <c r="J81" s="898">
        <f>H81+I81</f>
        <v>0</v>
      </c>
      <c r="K81" s="898"/>
      <c r="L81" s="898"/>
      <c r="M81" s="898">
        <f t="shared" ref="M81:M85" si="64">SUM(K81:L81)</f>
        <v>0</v>
      </c>
      <c r="N81" s="898"/>
      <c r="O81" s="898">
        <f>SUM(M81:N81)</f>
        <v>0</v>
      </c>
      <c r="P81" s="898"/>
      <c r="Q81" s="714"/>
      <c r="R81" s="130"/>
      <c r="S81" s="130"/>
      <c r="T81" s="130"/>
      <c r="U81" s="130"/>
    </row>
    <row r="82" spans="1:21" ht="15.75" customHeight="1">
      <c r="A82" s="773" t="s">
        <v>2606</v>
      </c>
      <c r="B82" s="773" t="s">
        <v>2607</v>
      </c>
      <c r="C82" s="898">
        <v>100000</v>
      </c>
      <c r="D82" s="898"/>
      <c r="E82" s="898">
        <f t="shared" ref="E82:E84" si="65">SUM(C82:D82)</f>
        <v>100000</v>
      </c>
      <c r="F82" s="898">
        <v>100000</v>
      </c>
      <c r="G82" s="898"/>
      <c r="H82" s="898">
        <f>F82+G82</f>
        <v>100000</v>
      </c>
      <c r="I82" s="898"/>
      <c r="J82" s="898">
        <f>H82+I82</f>
        <v>100000</v>
      </c>
      <c r="K82" s="898">
        <v>100000</v>
      </c>
      <c r="L82" s="898"/>
      <c r="M82" s="898">
        <f t="shared" si="64"/>
        <v>100000</v>
      </c>
      <c r="N82" s="898"/>
      <c r="O82" s="898">
        <f>SUM(M82:N82)</f>
        <v>100000</v>
      </c>
      <c r="P82" s="898">
        <v>100000</v>
      </c>
      <c r="Q82" s="714"/>
      <c r="R82" s="130"/>
      <c r="S82" s="130"/>
      <c r="T82" s="130"/>
      <c r="U82" s="130"/>
    </row>
    <row r="83" spans="1:21" ht="15.75" customHeight="1">
      <c r="A83" s="773" t="s">
        <v>2608</v>
      </c>
      <c r="B83" s="773" t="s">
        <v>2609</v>
      </c>
      <c r="C83" s="898">
        <v>100000</v>
      </c>
      <c r="D83" s="898"/>
      <c r="E83" s="898">
        <f t="shared" si="65"/>
        <v>100000</v>
      </c>
      <c r="F83" s="898">
        <v>100000</v>
      </c>
      <c r="G83" s="898"/>
      <c r="H83" s="898">
        <f>F83+G83</f>
        <v>100000</v>
      </c>
      <c r="I83" s="898"/>
      <c r="J83" s="898">
        <f>H83+I83</f>
        <v>100000</v>
      </c>
      <c r="K83" s="898">
        <v>100000</v>
      </c>
      <c r="L83" s="898"/>
      <c r="M83" s="898">
        <f t="shared" si="64"/>
        <v>100000</v>
      </c>
      <c r="N83" s="898"/>
      <c r="O83" s="898">
        <f>SUM(M83:N83)</f>
        <v>100000</v>
      </c>
      <c r="P83" s="898">
        <v>100000</v>
      </c>
      <c r="Q83" s="714"/>
      <c r="R83" s="130"/>
      <c r="S83" s="130"/>
      <c r="T83" s="130"/>
      <c r="U83" s="130"/>
    </row>
    <row r="84" spans="1:21" ht="15.75" customHeight="1">
      <c r="A84" s="773" t="s">
        <v>2610</v>
      </c>
      <c r="B84" s="773" t="s">
        <v>2611</v>
      </c>
      <c r="C84" s="898">
        <v>150000</v>
      </c>
      <c r="D84" s="898"/>
      <c r="E84" s="898">
        <f t="shared" si="65"/>
        <v>150000</v>
      </c>
      <c r="F84" s="898">
        <v>150000</v>
      </c>
      <c r="G84" s="898"/>
      <c r="H84" s="898">
        <f>F84+G84</f>
        <v>150000</v>
      </c>
      <c r="I84" s="898"/>
      <c r="J84" s="898">
        <f>H84+I84</f>
        <v>150000</v>
      </c>
      <c r="K84" s="898">
        <v>150000</v>
      </c>
      <c r="L84" s="898"/>
      <c r="M84" s="898">
        <f t="shared" si="64"/>
        <v>150000</v>
      </c>
      <c r="N84" s="898"/>
      <c r="O84" s="898">
        <f>SUM(M84:N84)</f>
        <v>150000</v>
      </c>
      <c r="P84" s="898">
        <v>150000</v>
      </c>
      <c r="Q84" s="714"/>
      <c r="R84" s="130"/>
      <c r="S84" s="130"/>
      <c r="T84" s="130"/>
      <c r="U84" s="130"/>
    </row>
    <row r="85" spans="1:21" ht="15.75" customHeight="1">
      <c r="A85" s="904" t="s">
        <v>413</v>
      </c>
      <c r="B85" s="913"/>
      <c r="C85" s="914" t="e">
        <f t="shared" ref="C85:L85" si="66">SUM(C59:C84)</f>
        <v>#REF!</v>
      </c>
      <c r="D85" s="914" t="e">
        <f t="shared" si="66"/>
        <v>#REF!</v>
      </c>
      <c r="E85" s="914" t="e">
        <f t="shared" si="66"/>
        <v>#REF!</v>
      </c>
      <c r="F85" s="914" t="e">
        <f t="shared" si="66"/>
        <v>#REF!</v>
      </c>
      <c r="G85" s="914" t="e">
        <f t="shared" si="66"/>
        <v>#REF!</v>
      </c>
      <c r="H85" s="914" t="e">
        <f t="shared" si="66"/>
        <v>#REF!</v>
      </c>
      <c r="I85" s="914" t="e">
        <f t="shared" si="66"/>
        <v>#REF!</v>
      </c>
      <c r="J85" s="914" t="e">
        <f t="shared" si="66"/>
        <v>#REF!</v>
      </c>
      <c r="K85" s="914" t="e">
        <f t="shared" si="66"/>
        <v>#REF!</v>
      </c>
      <c r="L85" s="914" t="e">
        <f t="shared" si="66"/>
        <v>#REF!</v>
      </c>
      <c r="M85" s="914" t="e">
        <f t="shared" si="64"/>
        <v>#REF!</v>
      </c>
      <c r="N85" s="914" t="e">
        <f>SUM(N59:N84)</f>
        <v>#REF!</v>
      </c>
      <c r="O85" s="914">
        <f>SUM(O82:O84)</f>
        <v>350000</v>
      </c>
      <c r="P85" s="914">
        <f>SUM(P82:P84)</f>
        <v>350000</v>
      </c>
      <c r="Q85" s="714"/>
      <c r="R85" s="130"/>
      <c r="S85" s="130"/>
      <c r="T85" s="130"/>
      <c r="U85" s="130"/>
    </row>
    <row r="86" spans="1:21" ht="15.75" customHeight="1">
      <c r="A86" s="524"/>
      <c r="B86" s="912" t="s">
        <v>2612</v>
      </c>
      <c r="C86" s="898"/>
      <c r="D86" s="898"/>
      <c r="E86" s="849"/>
      <c r="F86" s="898"/>
      <c r="G86" s="898"/>
      <c r="H86" s="898">
        <f>F86+G86</f>
        <v>0</v>
      </c>
      <c r="I86" s="898"/>
      <c r="J86" s="898">
        <f>H86+I86</f>
        <v>0</v>
      </c>
      <c r="K86" s="898" t="s">
        <v>2868</v>
      </c>
      <c r="L86" s="898"/>
      <c r="M86" s="898">
        <f t="shared" ref="M86:M88" si="67">SUM(K86:L86)</f>
        <v>0</v>
      </c>
      <c r="N86" s="898"/>
      <c r="O86" s="898">
        <f>SUM(M86:N86)</f>
        <v>0</v>
      </c>
      <c r="P86" s="898"/>
      <c r="Q86" s="714"/>
      <c r="R86" s="130"/>
      <c r="S86" s="130"/>
      <c r="T86" s="130"/>
      <c r="U86" s="130"/>
    </row>
    <row r="87" spans="1:21" ht="15.75" customHeight="1">
      <c r="A87" s="524" t="s">
        <v>2613</v>
      </c>
      <c r="B87" s="773" t="s">
        <v>2876</v>
      </c>
      <c r="C87" s="898"/>
      <c r="D87" s="898"/>
      <c r="E87" s="898">
        <v>0</v>
      </c>
      <c r="F87" s="898">
        <v>400000</v>
      </c>
      <c r="G87" s="898"/>
      <c r="H87" s="898">
        <f>F87+G87</f>
        <v>400000</v>
      </c>
      <c r="I87" s="898"/>
      <c r="J87" s="898">
        <f>H87+I87</f>
        <v>400000</v>
      </c>
      <c r="K87" s="898">
        <v>300000</v>
      </c>
      <c r="L87" s="898"/>
      <c r="M87" s="898">
        <f t="shared" si="67"/>
        <v>300000</v>
      </c>
      <c r="N87" s="898"/>
      <c r="O87" s="898">
        <f>SUM(M87:N87)</f>
        <v>300000</v>
      </c>
      <c r="P87" s="898">
        <v>300000</v>
      </c>
      <c r="Q87" s="714"/>
      <c r="R87" s="130"/>
      <c r="S87" s="130"/>
      <c r="T87" s="130"/>
      <c r="U87" s="130"/>
    </row>
    <row r="88" spans="1:21" ht="15.75" customHeight="1">
      <c r="A88" s="904" t="s">
        <v>413</v>
      </c>
      <c r="B88" s="913"/>
      <c r="C88" s="914" t="e">
        <f t="shared" ref="C88:L88" si="68">SUM(C62:C87)</f>
        <v>#REF!</v>
      </c>
      <c r="D88" s="914" t="e">
        <f t="shared" si="68"/>
        <v>#REF!</v>
      </c>
      <c r="E88" s="914" t="e">
        <f t="shared" si="68"/>
        <v>#REF!</v>
      </c>
      <c r="F88" s="914" t="e">
        <f t="shared" si="68"/>
        <v>#REF!</v>
      </c>
      <c r="G88" s="914" t="e">
        <f t="shared" si="68"/>
        <v>#REF!</v>
      </c>
      <c r="H88" s="914" t="e">
        <f t="shared" si="68"/>
        <v>#REF!</v>
      </c>
      <c r="I88" s="914" t="e">
        <f t="shared" si="68"/>
        <v>#REF!</v>
      </c>
      <c r="J88" s="914" t="e">
        <f t="shared" si="68"/>
        <v>#REF!</v>
      </c>
      <c r="K88" s="914" t="e">
        <f t="shared" si="68"/>
        <v>#REF!</v>
      </c>
      <c r="L88" s="914" t="e">
        <f t="shared" si="68"/>
        <v>#REF!</v>
      </c>
      <c r="M88" s="914" t="e">
        <f t="shared" si="67"/>
        <v>#REF!</v>
      </c>
      <c r="N88" s="914" t="e">
        <f>SUM(N62:N87)</f>
        <v>#REF!</v>
      </c>
      <c r="O88" s="914">
        <f>SUM(O87)</f>
        <v>300000</v>
      </c>
      <c r="P88" s="914">
        <f>SUM(P87)</f>
        <v>300000</v>
      </c>
      <c r="Q88" s="714"/>
      <c r="R88" s="130"/>
      <c r="S88" s="130"/>
      <c r="T88" s="130"/>
      <c r="U88" s="130"/>
    </row>
    <row r="89" spans="1:21" ht="15.75" customHeight="1">
      <c r="A89" s="524"/>
      <c r="B89" s="912" t="s">
        <v>2617</v>
      </c>
      <c r="C89" s="898"/>
      <c r="D89" s="898"/>
      <c r="E89" s="898"/>
      <c r="F89" s="898"/>
      <c r="G89" s="898"/>
      <c r="H89" s="898">
        <f>F89+G89</f>
        <v>0</v>
      </c>
      <c r="I89" s="898"/>
      <c r="J89" s="898">
        <f>H89+I89</f>
        <v>0</v>
      </c>
      <c r="K89" s="898" t="s">
        <v>2868</v>
      </c>
      <c r="L89" s="898"/>
      <c r="M89" s="898">
        <f t="shared" ref="M89:M95" si="69">SUM(K89:L89)</f>
        <v>0</v>
      </c>
      <c r="N89" s="898"/>
      <c r="O89" s="898">
        <f>SUM(M89:N89)</f>
        <v>0</v>
      </c>
      <c r="P89" s="898"/>
      <c r="Q89" s="714"/>
      <c r="R89" s="130"/>
      <c r="S89" s="130"/>
      <c r="T89" s="130"/>
      <c r="U89" s="130"/>
    </row>
    <row r="90" spans="1:21" ht="15.75" hidden="1" customHeight="1">
      <c r="A90" s="524" t="s">
        <v>2637</v>
      </c>
      <c r="B90" s="773" t="s">
        <v>2877</v>
      </c>
      <c r="C90" s="898">
        <v>1500000</v>
      </c>
      <c r="D90" s="898"/>
      <c r="E90" s="898">
        <f>SUM(C90:D90)</f>
        <v>1500000</v>
      </c>
      <c r="F90" s="898">
        <v>0</v>
      </c>
      <c r="G90" s="898"/>
      <c r="H90" s="898">
        <f>F90+G90</f>
        <v>0</v>
      </c>
      <c r="I90" s="898"/>
      <c r="J90" s="898">
        <f>H90+I90</f>
        <v>0</v>
      </c>
      <c r="K90" s="898" t="s">
        <v>2868</v>
      </c>
      <c r="L90" s="898"/>
      <c r="M90" s="898">
        <f t="shared" si="69"/>
        <v>0</v>
      </c>
      <c r="N90" s="898"/>
      <c r="O90" s="898">
        <f>SUM(M90:N90)</f>
        <v>0</v>
      </c>
      <c r="P90" s="898"/>
      <c r="Q90" s="714"/>
      <c r="R90" s="130"/>
      <c r="S90" s="130"/>
      <c r="T90" s="130"/>
      <c r="U90" s="130"/>
    </row>
    <row r="91" spans="1:21" ht="15.75" customHeight="1">
      <c r="A91" s="922"/>
      <c r="B91" s="922" t="s">
        <v>2878</v>
      </c>
      <c r="C91" s="923"/>
      <c r="D91" s="923"/>
      <c r="E91" s="898">
        <v>0</v>
      </c>
      <c r="F91" s="898">
        <v>100000</v>
      </c>
      <c r="G91" s="898"/>
      <c r="H91" s="898">
        <f>F91+G91</f>
        <v>100000</v>
      </c>
      <c r="I91" s="898"/>
      <c r="J91" s="898">
        <f>H91+I91</f>
        <v>100000</v>
      </c>
      <c r="K91" s="898">
        <v>100000</v>
      </c>
      <c r="L91" s="898"/>
      <c r="M91" s="898">
        <f t="shared" si="69"/>
        <v>100000</v>
      </c>
      <c r="N91" s="898"/>
      <c r="O91" s="898">
        <f>SUM(M91:N91)</f>
        <v>100000</v>
      </c>
      <c r="P91" s="898">
        <v>100000</v>
      </c>
      <c r="Q91" s="714"/>
      <c r="R91" s="714"/>
      <c r="S91" s="714"/>
      <c r="T91" s="714"/>
      <c r="U91" s="714"/>
    </row>
    <row r="92" spans="1:21" ht="15.75" hidden="1" customHeight="1">
      <c r="A92" s="922"/>
      <c r="B92" s="922" t="s">
        <v>2879</v>
      </c>
      <c r="C92" s="923"/>
      <c r="D92" s="923">
        <v>10000000</v>
      </c>
      <c r="E92" s="898">
        <f>SUM(C92:D92)</f>
        <v>10000000</v>
      </c>
      <c r="F92" s="898">
        <v>0</v>
      </c>
      <c r="G92" s="898">
        <v>0</v>
      </c>
      <c r="H92" s="898">
        <f>F92+G92</f>
        <v>0</v>
      </c>
      <c r="I92" s="898">
        <v>0</v>
      </c>
      <c r="J92" s="898">
        <f>H92+I92</f>
        <v>0</v>
      </c>
      <c r="K92" s="898" t="s">
        <v>2868</v>
      </c>
      <c r="L92" s="898"/>
      <c r="M92" s="898">
        <f t="shared" si="69"/>
        <v>0</v>
      </c>
      <c r="N92" s="898"/>
      <c r="O92" s="898">
        <f>SUM(M92:N92)</f>
        <v>0</v>
      </c>
      <c r="P92" s="898" t="s">
        <v>2868</v>
      </c>
      <c r="Q92" s="714"/>
      <c r="R92" s="714"/>
      <c r="S92" s="714"/>
      <c r="T92" s="714"/>
      <c r="U92" s="714"/>
    </row>
    <row r="93" spans="1:21" ht="15.75" customHeight="1">
      <c r="A93" s="904" t="s">
        <v>413</v>
      </c>
      <c r="B93" s="913"/>
      <c r="C93" s="914" t="e">
        <f t="shared" ref="C93:L93" si="70">SUM(C67:C92)</f>
        <v>#REF!</v>
      </c>
      <c r="D93" s="914" t="e">
        <f t="shared" si="70"/>
        <v>#REF!</v>
      </c>
      <c r="E93" s="914" t="e">
        <f t="shared" si="70"/>
        <v>#REF!</v>
      </c>
      <c r="F93" s="914" t="e">
        <f t="shared" si="70"/>
        <v>#REF!</v>
      </c>
      <c r="G93" s="914" t="e">
        <f t="shared" si="70"/>
        <v>#REF!</v>
      </c>
      <c r="H93" s="914" t="e">
        <f t="shared" si="70"/>
        <v>#REF!</v>
      </c>
      <c r="I93" s="914" t="e">
        <f t="shared" si="70"/>
        <v>#REF!</v>
      </c>
      <c r="J93" s="914" t="e">
        <f t="shared" si="70"/>
        <v>#REF!</v>
      </c>
      <c r="K93" s="914" t="e">
        <f t="shared" si="70"/>
        <v>#REF!</v>
      </c>
      <c r="L93" s="914" t="e">
        <f t="shared" si="70"/>
        <v>#REF!</v>
      </c>
      <c r="M93" s="914" t="e">
        <f t="shared" si="69"/>
        <v>#REF!</v>
      </c>
      <c r="N93" s="914" t="e">
        <f>SUM(N67:N92)</f>
        <v>#REF!</v>
      </c>
      <c r="O93" s="914">
        <f>SUM(O89:O91)</f>
        <v>100000</v>
      </c>
      <c r="P93" s="914">
        <f>SUM(P89:P91)</f>
        <v>100000</v>
      </c>
      <c r="Q93" s="714"/>
      <c r="R93" s="130"/>
      <c r="S93" s="130"/>
      <c r="T93" s="130"/>
      <c r="U93" s="130"/>
    </row>
    <row r="94" spans="1:21" ht="15.75" customHeight="1">
      <c r="A94" s="916"/>
      <c r="B94" s="916" t="s">
        <v>2880</v>
      </c>
      <c r="C94" s="776" t="e">
        <f>SUM(C54:C92)</f>
        <v>#REF!</v>
      </c>
      <c r="D94" s="776" t="e">
        <f>SUM(D54:D92)</f>
        <v>#REF!</v>
      </c>
      <c r="E94" s="776" t="e">
        <f>SUM(E54:E92)</f>
        <v>#REF!</v>
      </c>
      <c r="F94" s="776" t="e">
        <f>SUM(F54:F92)</f>
        <v>#REF!</v>
      </c>
      <c r="G94" s="776" t="e">
        <f>SUM(G54:G92)</f>
        <v>#REF!</v>
      </c>
      <c r="H94" s="776" t="e">
        <f>F94+G94</f>
        <v>#REF!</v>
      </c>
      <c r="I94" s="776" t="e">
        <f>SUM(I54:I92)</f>
        <v>#REF!</v>
      </c>
      <c r="J94" s="776" t="e">
        <f>H94+I94</f>
        <v>#REF!</v>
      </c>
      <c r="K94" s="776" t="e">
        <f>SUM(K54:K92)</f>
        <v>#REF!</v>
      </c>
      <c r="L94" s="776" t="e">
        <f>SUM(L54:L92)</f>
        <v>#REF!</v>
      </c>
      <c r="M94" s="776" t="e">
        <f t="shared" si="69"/>
        <v>#REF!</v>
      </c>
      <c r="N94" s="776" t="e">
        <f>SUM(N54:N92)</f>
        <v>#REF!</v>
      </c>
      <c r="O94" s="776">
        <f>SUM(O93,O88,O85,O80,O77,O71,O66,O59)</f>
        <v>16850000</v>
      </c>
      <c r="P94" s="776">
        <f>SUM(P59,P66,P71,P77,P80,P85,P88,P93)</f>
        <v>19350000</v>
      </c>
      <c r="Q94" s="714"/>
      <c r="R94" s="130"/>
      <c r="S94" s="130"/>
      <c r="T94" s="130"/>
      <c r="U94" s="130"/>
    </row>
    <row r="95" spans="1:21" ht="15.75" customHeight="1">
      <c r="A95" s="901">
        <v>1050303</v>
      </c>
      <c r="B95" s="897" t="s">
        <v>2881</v>
      </c>
      <c r="C95" s="898"/>
      <c r="D95" s="898"/>
      <c r="E95" s="898"/>
      <c r="F95" s="898"/>
      <c r="G95" s="898"/>
      <c r="H95" s="898">
        <f>F95+G95</f>
        <v>0</v>
      </c>
      <c r="I95" s="898"/>
      <c r="J95" s="898">
        <f>H95+I95</f>
        <v>0</v>
      </c>
      <c r="K95" s="898"/>
      <c r="L95" s="898"/>
      <c r="M95" s="898">
        <f t="shared" si="69"/>
        <v>0</v>
      </c>
      <c r="N95" s="898"/>
      <c r="O95" s="898">
        <f>SUM(M95:N95)</f>
        <v>0</v>
      </c>
      <c r="P95" s="898"/>
      <c r="Q95" s="714"/>
      <c r="R95" s="130"/>
      <c r="S95" s="130"/>
      <c r="T95" s="130"/>
      <c r="U95" s="130"/>
    </row>
    <row r="96" spans="1:21" ht="15.75" customHeight="1">
      <c r="A96" s="773"/>
      <c r="B96" s="912" t="s">
        <v>2569</v>
      </c>
      <c r="C96" s="898"/>
      <c r="D96" s="898"/>
      <c r="E96" s="898"/>
      <c r="F96" s="898"/>
      <c r="G96" s="898"/>
      <c r="H96" s="898">
        <f>F96+G96</f>
        <v>0</v>
      </c>
      <c r="I96" s="898"/>
      <c r="J96" s="898">
        <f>H96+I96</f>
        <v>0</v>
      </c>
      <c r="K96" s="898" t="s">
        <v>2868</v>
      </c>
      <c r="L96" s="898"/>
      <c r="M96" s="898">
        <f t="shared" ref="M96:M101" si="71">SUM(K96:L96)</f>
        <v>0</v>
      </c>
      <c r="N96" s="898"/>
      <c r="O96" s="898">
        <f>SUM(M96:N96)</f>
        <v>0</v>
      </c>
      <c r="P96" s="898"/>
      <c r="Q96" s="714"/>
      <c r="R96" s="130"/>
      <c r="S96" s="130"/>
      <c r="T96" s="130"/>
      <c r="U96" s="130"/>
    </row>
    <row r="97" spans="1:21" ht="15.75" customHeight="1">
      <c r="A97" s="773" t="s">
        <v>2649</v>
      </c>
      <c r="B97" s="773" t="s">
        <v>2570</v>
      </c>
      <c r="C97" s="898">
        <v>50000</v>
      </c>
      <c r="D97" s="898">
        <v>-50000</v>
      </c>
      <c r="E97" s="898">
        <f t="shared" ref="E97:E98" si="72">SUM(C97:D97)</f>
        <v>0</v>
      </c>
      <c r="F97" s="898">
        <v>100000</v>
      </c>
      <c r="G97" s="898"/>
      <c r="H97" s="898">
        <f>F97+G97</f>
        <v>100000</v>
      </c>
      <c r="I97" s="898"/>
      <c r="J97" s="898">
        <f>H97+I97</f>
        <v>100000</v>
      </c>
      <c r="K97" s="898">
        <v>100000</v>
      </c>
      <c r="L97" s="898"/>
      <c r="M97" s="898">
        <f t="shared" si="71"/>
        <v>100000</v>
      </c>
      <c r="N97" s="898"/>
      <c r="O97" s="898">
        <f>SUM(M97:N97)</f>
        <v>100000</v>
      </c>
      <c r="P97" s="898">
        <v>200000</v>
      </c>
      <c r="Q97" s="918"/>
      <c r="R97" s="919"/>
      <c r="S97" s="919"/>
      <c r="T97" s="919"/>
      <c r="U97" s="919"/>
    </row>
    <row r="98" spans="1:21" ht="15.75" customHeight="1">
      <c r="A98" s="773" t="s">
        <v>2571</v>
      </c>
      <c r="B98" s="773" t="s">
        <v>2572</v>
      </c>
      <c r="C98" s="898">
        <v>500000</v>
      </c>
      <c r="D98" s="898"/>
      <c r="E98" s="898">
        <f t="shared" si="72"/>
        <v>500000</v>
      </c>
      <c r="F98" s="898">
        <v>500000</v>
      </c>
      <c r="G98" s="898">
        <v>-300000</v>
      </c>
      <c r="H98" s="898">
        <f>F98+G98</f>
        <v>200000</v>
      </c>
      <c r="I98" s="898"/>
      <c r="J98" s="898">
        <f>H98+I98</f>
        <v>200000</v>
      </c>
      <c r="K98" s="898">
        <v>300000</v>
      </c>
      <c r="L98" s="898"/>
      <c r="M98" s="898">
        <f t="shared" si="71"/>
        <v>300000</v>
      </c>
      <c r="N98" s="898"/>
      <c r="O98" s="898">
        <f>SUM(M98:N98)</f>
        <v>300000</v>
      </c>
      <c r="P98" s="898">
        <v>550000</v>
      </c>
      <c r="Q98" s="918"/>
      <c r="R98" s="919"/>
      <c r="S98" s="919"/>
      <c r="T98" s="919"/>
      <c r="U98" s="919"/>
    </row>
    <row r="99" spans="1:21" ht="15.75" customHeight="1">
      <c r="A99" s="773"/>
      <c r="B99" s="773" t="s">
        <v>2574</v>
      </c>
      <c r="C99" s="898"/>
      <c r="D99" s="898"/>
      <c r="E99" s="898"/>
      <c r="F99" s="898"/>
      <c r="G99" s="898"/>
      <c r="H99" s="898"/>
      <c r="I99" s="898"/>
      <c r="J99" s="898"/>
      <c r="K99" s="898"/>
      <c r="L99" s="898"/>
      <c r="M99" s="898"/>
      <c r="N99" s="898"/>
      <c r="O99" s="898"/>
      <c r="P99" s="790">
        <v>1000000</v>
      </c>
      <c r="Q99" s="918"/>
      <c r="R99" s="919"/>
      <c r="S99" s="919"/>
      <c r="T99" s="919"/>
      <c r="U99" s="919"/>
    </row>
    <row r="100" spans="1:21" ht="15.75" customHeight="1">
      <c r="A100" s="773"/>
      <c r="B100" s="773" t="s">
        <v>2882</v>
      </c>
      <c r="C100" s="898"/>
      <c r="D100" s="898"/>
      <c r="E100" s="898"/>
      <c r="F100" s="898"/>
      <c r="G100" s="898"/>
      <c r="H100" s="898"/>
      <c r="I100" s="898"/>
      <c r="J100" s="898"/>
      <c r="K100" s="898"/>
      <c r="L100" s="898"/>
      <c r="M100" s="898"/>
      <c r="N100" s="898"/>
      <c r="O100" s="898"/>
      <c r="P100" s="898">
        <v>3000000</v>
      </c>
      <c r="Q100" s="918"/>
      <c r="R100" s="919"/>
      <c r="S100" s="919"/>
      <c r="T100" s="919"/>
      <c r="U100" s="919"/>
    </row>
    <row r="101" spans="1:21" ht="15.75" customHeight="1">
      <c r="A101" s="904" t="s">
        <v>413</v>
      </c>
      <c r="B101" s="913"/>
      <c r="C101" s="914" t="e">
        <f t="shared" ref="C101:L101" si="73">SUM(C75:C100)</f>
        <v>#REF!</v>
      </c>
      <c r="D101" s="914" t="e">
        <f t="shared" si="73"/>
        <v>#REF!</v>
      </c>
      <c r="E101" s="914" t="e">
        <f t="shared" si="73"/>
        <v>#REF!</v>
      </c>
      <c r="F101" s="914" t="e">
        <f t="shared" si="73"/>
        <v>#REF!</v>
      </c>
      <c r="G101" s="914" t="e">
        <f t="shared" si="73"/>
        <v>#REF!</v>
      </c>
      <c r="H101" s="914" t="e">
        <f t="shared" si="73"/>
        <v>#REF!</v>
      </c>
      <c r="I101" s="914" t="e">
        <f t="shared" si="73"/>
        <v>#REF!</v>
      </c>
      <c r="J101" s="914" t="e">
        <f t="shared" si="73"/>
        <v>#REF!</v>
      </c>
      <c r="K101" s="914" t="e">
        <f t="shared" si="73"/>
        <v>#REF!</v>
      </c>
      <c r="L101" s="914" t="e">
        <f t="shared" si="73"/>
        <v>#REF!</v>
      </c>
      <c r="M101" s="914" t="e">
        <f t="shared" si="71"/>
        <v>#REF!</v>
      </c>
      <c r="N101" s="914" t="e">
        <f>SUM(N75:N100)</f>
        <v>#REF!</v>
      </c>
      <c r="O101" s="914">
        <f>SUM(O97:O100)</f>
        <v>400000</v>
      </c>
      <c r="P101" s="914">
        <f>SUM(P97:P100)</f>
        <v>4750000</v>
      </c>
      <c r="Q101" s="714"/>
      <c r="R101" s="130"/>
      <c r="S101" s="130"/>
      <c r="T101" s="130"/>
      <c r="U101" s="130"/>
    </row>
    <row r="102" spans="1:21" ht="15.75" customHeight="1">
      <c r="A102" s="912"/>
      <c r="B102" s="912" t="s">
        <v>2612</v>
      </c>
      <c r="C102" s="858"/>
      <c r="D102" s="858"/>
      <c r="E102" s="858"/>
      <c r="F102" s="858"/>
      <c r="G102" s="858"/>
      <c r="H102" s="858">
        <f>F102+G102</f>
        <v>0</v>
      </c>
      <c r="I102" s="858"/>
      <c r="J102" s="858">
        <f>H102+I102</f>
        <v>0</v>
      </c>
      <c r="K102" s="858" t="s">
        <v>2868</v>
      </c>
      <c r="L102" s="858"/>
      <c r="M102" s="858">
        <f t="shared" ref="M102:M104" si="74">SUM(K102:L102)</f>
        <v>0</v>
      </c>
      <c r="N102" s="858"/>
      <c r="O102" s="858">
        <f>SUM(M102:N102)</f>
        <v>0</v>
      </c>
      <c r="P102" s="790"/>
      <c r="Q102" s="918"/>
      <c r="R102" s="919"/>
      <c r="S102" s="919"/>
      <c r="T102" s="919"/>
      <c r="U102" s="919"/>
    </row>
    <row r="103" spans="1:21" ht="15.75" customHeight="1">
      <c r="A103" s="524" t="s">
        <v>2613</v>
      </c>
      <c r="B103" s="924" t="s">
        <v>2876</v>
      </c>
      <c r="C103" s="858"/>
      <c r="D103" s="858"/>
      <c r="E103" s="858">
        <v>0</v>
      </c>
      <c r="F103" s="925">
        <v>400000</v>
      </c>
      <c r="G103" s="925"/>
      <c r="H103" s="925">
        <f>F103+G103</f>
        <v>400000</v>
      </c>
      <c r="I103" s="925"/>
      <c r="J103" s="925">
        <f>H103+I103</f>
        <v>400000</v>
      </c>
      <c r="K103" s="925">
        <v>300000</v>
      </c>
      <c r="L103" s="925"/>
      <c r="M103" s="925">
        <f t="shared" si="74"/>
        <v>300000</v>
      </c>
      <c r="N103" s="925"/>
      <c r="O103" s="925">
        <f>SUM(M103:N103)</f>
        <v>300000</v>
      </c>
      <c r="P103" s="925">
        <f>SUM(N103:O103)</f>
        <v>300000</v>
      </c>
      <c r="Q103" s="918"/>
      <c r="R103" s="919"/>
      <c r="S103" s="919"/>
      <c r="T103" s="919"/>
      <c r="U103" s="919"/>
    </row>
    <row r="104" spans="1:21" ht="15.75" customHeight="1">
      <c r="A104" s="904" t="s">
        <v>413</v>
      </c>
      <c r="B104" s="913"/>
      <c r="C104" s="914" t="e">
        <f t="shared" ref="C104:L104" si="75">SUM(C78:C103)</f>
        <v>#REF!</v>
      </c>
      <c r="D104" s="914" t="e">
        <f t="shared" si="75"/>
        <v>#REF!</v>
      </c>
      <c r="E104" s="914" t="e">
        <f t="shared" si="75"/>
        <v>#REF!</v>
      </c>
      <c r="F104" s="914" t="e">
        <f t="shared" si="75"/>
        <v>#REF!</v>
      </c>
      <c r="G104" s="914" t="e">
        <f t="shared" si="75"/>
        <v>#REF!</v>
      </c>
      <c r="H104" s="914" t="e">
        <f t="shared" si="75"/>
        <v>#REF!</v>
      </c>
      <c r="I104" s="914" t="e">
        <f t="shared" si="75"/>
        <v>#REF!</v>
      </c>
      <c r="J104" s="914" t="e">
        <f t="shared" si="75"/>
        <v>#REF!</v>
      </c>
      <c r="K104" s="914" t="e">
        <f t="shared" si="75"/>
        <v>#REF!</v>
      </c>
      <c r="L104" s="914" t="e">
        <f t="shared" si="75"/>
        <v>#REF!</v>
      </c>
      <c r="M104" s="914" t="e">
        <f t="shared" si="74"/>
        <v>#REF!</v>
      </c>
      <c r="N104" s="914" t="e">
        <f>SUM(N78:N103)</f>
        <v>#REF!</v>
      </c>
      <c r="O104" s="914">
        <f>SUM(O103)</f>
        <v>300000</v>
      </c>
      <c r="P104" s="914">
        <f>SUM(P103)</f>
        <v>300000</v>
      </c>
      <c r="Q104" s="714"/>
      <c r="R104" s="130"/>
      <c r="S104" s="130"/>
      <c r="T104" s="130"/>
      <c r="U104" s="130"/>
    </row>
    <row r="105" spans="1:21" ht="15.75" customHeight="1">
      <c r="A105" s="912"/>
      <c r="B105" s="912" t="s">
        <v>2605</v>
      </c>
      <c r="C105" s="858"/>
      <c r="D105" s="858"/>
      <c r="E105" s="858"/>
      <c r="F105" s="858"/>
      <c r="G105" s="858"/>
      <c r="H105" s="858">
        <f>F105+G105</f>
        <v>0</v>
      </c>
      <c r="I105" s="858"/>
      <c r="J105" s="858">
        <f>H105+I105</f>
        <v>0</v>
      </c>
      <c r="K105" s="858" t="s">
        <v>2868</v>
      </c>
      <c r="L105" s="858"/>
      <c r="M105" s="858">
        <f t="shared" ref="M105:M113" si="76">SUM(K105:L105)</f>
        <v>0</v>
      </c>
      <c r="N105" s="858"/>
      <c r="O105" s="858">
        <f>SUM(M105:N105)</f>
        <v>0</v>
      </c>
      <c r="P105" s="898">
        <v>0</v>
      </c>
      <c r="Q105" s="918"/>
      <c r="R105" s="919"/>
      <c r="S105" s="919"/>
      <c r="T105" s="919"/>
      <c r="U105" s="919"/>
    </row>
    <row r="106" spans="1:21" ht="15.75" customHeight="1">
      <c r="A106" s="773" t="s">
        <v>2606</v>
      </c>
      <c r="B106" s="773" t="s">
        <v>2607</v>
      </c>
      <c r="C106" s="898">
        <v>300000</v>
      </c>
      <c r="D106" s="898"/>
      <c r="E106" s="898">
        <f t="shared" ref="E106:E108" si="77">SUM(C106:D106)</f>
        <v>300000</v>
      </c>
      <c r="F106" s="898">
        <v>300000</v>
      </c>
      <c r="G106" s="898"/>
      <c r="H106" s="898">
        <f>F106+G106</f>
        <v>300000</v>
      </c>
      <c r="I106" s="898"/>
      <c r="J106" s="898">
        <f>H106+I106</f>
        <v>300000</v>
      </c>
      <c r="K106" s="898">
        <v>300000</v>
      </c>
      <c r="L106" s="898"/>
      <c r="M106" s="898">
        <f t="shared" si="76"/>
        <v>300000</v>
      </c>
      <c r="N106" s="898"/>
      <c r="O106" s="898">
        <f>SUM(M106:N106)</f>
        <v>300000</v>
      </c>
      <c r="P106" s="898">
        <v>1000000</v>
      </c>
      <c r="Q106" s="918"/>
      <c r="R106" s="919"/>
      <c r="S106" s="919"/>
      <c r="T106" s="919"/>
      <c r="U106" s="919"/>
    </row>
    <row r="107" spans="1:21" ht="15.75" customHeight="1">
      <c r="A107" s="773" t="s">
        <v>2608</v>
      </c>
      <c r="B107" s="773" t="s">
        <v>2609</v>
      </c>
      <c r="C107" s="898">
        <v>200000</v>
      </c>
      <c r="D107" s="898"/>
      <c r="E107" s="898">
        <f t="shared" si="77"/>
        <v>200000</v>
      </c>
      <c r="F107" s="898">
        <v>200000</v>
      </c>
      <c r="G107" s="898"/>
      <c r="H107" s="898">
        <f>F107+G107</f>
        <v>200000</v>
      </c>
      <c r="I107" s="898"/>
      <c r="J107" s="898">
        <f>H107+I107</f>
        <v>200000</v>
      </c>
      <c r="K107" s="898">
        <v>200000</v>
      </c>
      <c r="L107" s="898"/>
      <c r="M107" s="898">
        <f t="shared" si="76"/>
        <v>200000</v>
      </c>
      <c r="N107" s="898"/>
      <c r="O107" s="898">
        <f>SUM(M107:N107)</f>
        <v>200000</v>
      </c>
      <c r="P107" s="898">
        <v>500000</v>
      </c>
      <c r="Q107" s="918"/>
      <c r="R107" s="919"/>
      <c r="S107" s="919"/>
      <c r="T107" s="919"/>
      <c r="U107" s="919"/>
    </row>
    <row r="108" spans="1:21" ht="15.75" customHeight="1">
      <c r="A108" s="773" t="s">
        <v>2610</v>
      </c>
      <c r="B108" s="773" t="s">
        <v>2611</v>
      </c>
      <c r="C108" s="898">
        <v>100000</v>
      </c>
      <c r="D108" s="898"/>
      <c r="E108" s="898">
        <f t="shared" si="77"/>
        <v>100000</v>
      </c>
      <c r="F108" s="898">
        <v>100000</v>
      </c>
      <c r="G108" s="898"/>
      <c r="H108" s="898">
        <f>F108+G108</f>
        <v>100000</v>
      </c>
      <c r="I108" s="898"/>
      <c r="J108" s="898">
        <f>H108+I108</f>
        <v>100000</v>
      </c>
      <c r="K108" s="898">
        <v>100000</v>
      </c>
      <c r="L108" s="898"/>
      <c r="M108" s="898">
        <f t="shared" si="76"/>
        <v>100000</v>
      </c>
      <c r="N108" s="898"/>
      <c r="O108" s="898">
        <f>SUM(M108:N108)</f>
        <v>100000</v>
      </c>
      <c r="P108" s="898">
        <v>100000</v>
      </c>
      <c r="Q108" s="918"/>
      <c r="R108" s="919"/>
      <c r="S108" s="919"/>
      <c r="T108" s="919"/>
      <c r="U108" s="919"/>
    </row>
    <row r="109" spans="1:21" ht="15.75" hidden="1" customHeight="1">
      <c r="A109" s="524"/>
      <c r="B109" s="773" t="s">
        <v>2878</v>
      </c>
      <c r="C109" s="898"/>
      <c r="D109" s="898"/>
      <c r="E109" s="898">
        <v>50000</v>
      </c>
      <c r="F109" s="898">
        <v>0</v>
      </c>
      <c r="G109" s="898"/>
      <c r="H109" s="898">
        <f>F109+G109</f>
        <v>0</v>
      </c>
      <c r="I109" s="898"/>
      <c r="J109" s="898">
        <f>H109+I109</f>
        <v>0</v>
      </c>
      <c r="K109" s="898" t="s">
        <v>2868</v>
      </c>
      <c r="L109" s="898"/>
      <c r="M109" s="898">
        <f t="shared" si="76"/>
        <v>0</v>
      </c>
      <c r="N109" s="898"/>
      <c r="O109" s="898">
        <f>SUM(M109:N109)</f>
        <v>0</v>
      </c>
      <c r="P109" s="898" t="s">
        <v>2868</v>
      </c>
      <c r="Q109" s="918"/>
      <c r="R109" s="919"/>
      <c r="S109" s="919"/>
      <c r="T109" s="919"/>
      <c r="U109" s="919"/>
    </row>
    <row r="110" spans="1:21" ht="15.75" customHeight="1">
      <c r="A110" s="904" t="s">
        <v>413</v>
      </c>
      <c r="B110" s="913"/>
      <c r="C110" s="914" t="e">
        <f t="shared" ref="C110:L110" si="78">SUM(C84:C109)</f>
        <v>#REF!</v>
      </c>
      <c r="D110" s="914" t="e">
        <f t="shared" si="78"/>
        <v>#REF!</v>
      </c>
      <c r="E110" s="914" t="e">
        <f t="shared" si="78"/>
        <v>#REF!</v>
      </c>
      <c r="F110" s="914" t="e">
        <f t="shared" si="78"/>
        <v>#REF!</v>
      </c>
      <c r="G110" s="914" t="e">
        <f t="shared" si="78"/>
        <v>#REF!</v>
      </c>
      <c r="H110" s="914" t="e">
        <f t="shared" si="78"/>
        <v>#REF!</v>
      </c>
      <c r="I110" s="914" t="e">
        <f t="shared" si="78"/>
        <v>#REF!</v>
      </c>
      <c r="J110" s="914" t="e">
        <f t="shared" si="78"/>
        <v>#REF!</v>
      </c>
      <c r="K110" s="914" t="e">
        <f t="shared" si="78"/>
        <v>#REF!</v>
      </c>
      <c r="L110" s="914" t="e">
        <f t="shared" si="78"/>
        <v>#REF!</v>
      </c>
      <c r="M110" s="914" t="e">
        <f t="shared" si="76"/>
        <v>#REF!</v>
      </c>
      <c r="N110" s="914" t="e">
        <f>SUM(N84:N109)</f>
        <v>#REF!</v>
      </c>
      <c r="O110" s="914">
        <f>SUM(O106:O108)</f>
        <v>600000</v>
      </c>
      <c r="P110" s="914">
        <f>SUM(P106:P108)</f>
        <v>1600000</v>
      </c>
      <c r="Q110" s="714"/>
      <c r="R110" s="130"/>
      <c r="S110" s="130"/>
      <c r="T110" s="130"/>
      <c r="U110" s="130"/>
    </row>
    <row r="111" spans="1:21" ht="15.75" customHeight="1">
      <c r="A111" s="916"/>
      <c r="B111" s="916" t="s">
        <v>2883</v>
      </c>
      <c r="C111" s="776" t="e">
        <f t="shared" ref="C111:L111" si="79">SUM(C97:C109)</f>
        <v>#REF!</v>
      </c>
      <c r="D111" s="776" t="e">
        <f t="shared" si="79"/>
        <v>#REF!</v>
      </c>
      <c r="E111" s="776" t="e">
        <f t="shared" si="79"/>
        <v>#REF!</v>
      </c>
      <c r="F111" s="776" t="e">
        <f t="shared" si="79"/>
        <v>#REF!</v>
      </c>
      <c r="G111" s="776" t="e">
        <f t="shared" si="79"/>
        <v>#REF!</v>
      </c>
      <c r="H111" s="776" t="e">
        <f t="shared" si="79"/>
        <v>#REF!</v>
      </c>
      <c r="I111" s="776" t="e">
        <f t="shared" si="79"/>
        <v>#REF!</v>
      </c>
      <c r="J111" s="776" t="e">
        <f t="shared" si="79"/>
        <v>#REF!</v>
      </c>
      <c r="K111" s="776" t="e">
        <f t="shared" si="79"/>
        <v>#REF!</v>
      </c>
      <c r="L111" s="776" t="e">
        <f t="shared" si="79"/>
        <v>#REF!</v>
      </c>
      <c r="M111" s="776" t="e">
        <f t="shared" si="76"/>
        <v>#REF!</v>
      </c>
      <c r="N111" s="776" t="e">
        <f>SUM(N97:N109)</f>
        <v>#REF!</v>
      </c>
      <c r="O111" s="776">
        <f>SUM(O110,O104,O101)</f>
        <v>1300000</v>
      </c>
      <c r="P111" s="776">
        <f>SUM(P110,P104,P101)</f>
        <v>6650000</v>
      </c>
      <c r="Q111" s="714"/>
      <c r="R111" s="130"/>
      <c r="S111" s="130"/>
      <c r="T111" s="130"/>
      <c r="U111" s="130"/>
    </row>
    <row r="112" spans="1:21" ht="15.75" customHeight="1">
      <c r="A112" s="902">
        <v>1050304</v>
      </c>
      <c r="B112" s="897" t="s">
        <v>2884</v>
      </c>
      <c r="C112" s="898"/>
      <c r="D112" s="898"/>
      <c r="E112" s="898"/>
      <c r="F112" s="898"/>
      <c r="G112" s="898"/>
      <c r="H112" s="898">
        <f t="shared" ref="H112:H118" si="80">F112+G112</f>
        <v>0</v>
      </c>
      <c r="I112" s="898"/>
      <c r="J112" s="898">
        <f t="shared" ref="J112:J118" si="81">H112+I112</f>
        <v>0</v>
      </c>
      <c r="K112" s="898"/>
      <c r="L112" s="898"/>
      <c r="M112" s="898">
        <f t="shared" si="76"/>
        <v>0</v>
      </c>
      <c r="N112" s="898"/>
      <c r="O112" s="898">
        <f t="shared" ref="O112:O118" si="82">SUM(M112:N112)</f>
        <v>0</v>
      </c>
      <c r="P112" s="898"/>
      <c r="Q112" s="714"/>
      <c r="R112" s="130"/>
      <c r="S112" s="130"/>
      <c r="T112" s="130"/>
      <c r="U112" s="130"/>
    </row>
    <row r="113" spans="1:21" ht="15.75" customHeight="1">
      <c r="A113" s="912"/>
      <c r="B113" s="912" t="s">
        <v>2569</v>
      </c>
      <c r="C113" s="858"/>
      <c r="D113" s="858"/>
      <c r="E113" s="858"/>
      <c r="F113" s="858"/>
      <c r="G113" s="858"/>
      <c r="H113" s="858">
        <f t="shared" si="80"/>
        <v>0</v>
      </c>
      <c r="I113" s="858"/>
      <c r="J113" s="858">
        <f t="shared" si="81"/>
        <v>0</v>
      </c>
      <c r="K113" s="858"/>
      <c r="L113" s="858"/>
      <c r="M113" s="858">
        <f t="shared" si="76"/>
        <v>0</v>
      </c>
      <c r="N113" s="858"/>
      <c r="O113" s="858">
        <f t="shared" si="82"/>
        <v>0</v>
      </c>
      <c r="P113" s="858"/>
      <c r="Q113" s="918"/>
      <c r="R113" s="919"/>
      <c r="S113" s="919"/>
      <c r="T113" s="919"/>
      <c r="U113" s="919"/>
    </row>
    <row r="114" spans="1:21" ht="15.75" customHeight="1">
      <c r="A114" s="773" t="s">
        <v>2649</v>
      </c>
      <c r="B114" s="773" t="s">
        <v>2570</v>
      </c>
      <c r="C114" s="898">
        <v>51626</v>
      </c>
      <c r="D114" s="898"/>
      <c r="E114" s="898">
        <f t="shared" ref="E114:E118" si="83">SUM(C114:D114)</f>
        <v>51626</v>
      </c>
      <c r="F114" s="898">
        <v>200000</v>
      </c>
      <c r="G114" s="898">
        <v>-100000</v>
      </c>
      <c r="H114" s="898">
        <f t="shared" si="80"/>
        <v>100000</v>
      </c>
      <c r="I114" s="898"/>
      <c r="J114" s="898">
        <f t="shared" si="81"/>
        <v>100000</v>
      </c>
      <c r="K114" s="898">
        <v>100000</v>
      </c>
      <c r="L114" s="898"/>
      <c r="M114" s="898">
        <f t="shared" ref="M114:M119" si="84">SUM(K114:L114)</f>
        <v>100000</v>
      </c>
      <c r="N114" s="898"/>
      <c r="O114" s="898">
        <f t="shared" si="82"/>
        <v>100000</v>
      </c>
      <c r="P114" s="898">
        <f>SUM(N114:O114)</f>
        <v>100000</v>
      </c>
      <c r="Q114" s="714"/>
      <c r="R114" s="130"/>
      <c r="S114" s="130"/>
      <c r="T114" s="130"/>
      <c r="U114" s="130"/>
    </row>
    <row r="115" spans="1:21" ht="15.75" customHeight="1">
      <c r="A115" s="773" t="s">
        <v>2571</v>
      </c>
      <c r="B115" s="773" t="s">
        <v>2572</v>
      </c>
      <c r="C115" s="898"/>
      <c r="D115" s="898"/>
      <c r="E115" s="898">
        <f t="shared" si="83"/>
        <v>0</v>
      </c>
      <c r="F115" s="898">
        <v>600000</v>
      </c>
      <c r="G115" s="898">
        <v>-500000</v>
      </c>
      <c r="H115" s="898">
        <f t="shared" si="80"/>
        <v>100000</v>
      </c>
      <c r="I115" s="898"/>
      <c r="J115" s="898">
        <f t="shared" si="81"/>
        <v>100000</v>
      </c>
      <c r="K115" s="898">
        <v>300000</v>
      </c>
      <c r="L115" s="898"/>
      <c r="M115" s="898">
        <f t="shared" si="84"/>
        <v>300000</v>
      </c>
      <c r="N115" s="898"/>
      <c r="O115" s="898">
        <f t="shared" si="82"/>
        <v>300000</v>
      </c>
      <c r="P115" s="898">
        <v>500000</v>
      </c>
      <c r="Q115" s="714"/>
      <c r="R115" s="130"/>
      <c r="S115" s="130"/>
      <c r="T115" s="130"/>
      <c r="U115" s="130"/>
    </row>
    <row r="116" spans="1:21" s="40" customFormat="1" ht="15.75" customHeight="1">
      <c r="A116" s="907" t="s">
        <v>2573</v>
      </c>
      <c r="B116" s="907" t="s">
        <v>2574</v>
      </c>
      <c r="C116" s="790">
        <v>500000</v>
      </c>
      <c r="D116" s="790"/>
      <c r="E116" s="790">
        <f t="shared" si="83"/>
        <v>500000</v>
      </c>
      <c r="F116" s="790">
        <v>1000000</v>
      </c>
      <c r="G116" s="790">
        <v>-500000</v>
      </c>
      <c r="H116" s="790">
        <f t="shared" si="80"/>
        <v>500000</v>
      </c>
      <c r="I116" s="790"/>
      <c r="J116" s="790">
        <f t="shared" si="81"/>
        <v>500000</v>
      </c>
      <c r="K116" s="790"/>
      <c r="L116" s="790"/>
      <c r="M116" s="790">
        <f t="shared" si="84"/>
        <v>0</v>
      </c>
      <c r="N116" s="790"/>
      <c r="O116" s="790">
        <f t="shared" si="82"/>
        <v>0</v>
      </c>
      <c r="P116" s="898">
        <v>1000000</v>
      </c>
      <c r="Q116" s="708"/>
      <c r="R116" s="709"/>
      <c r="S116" s="709"/>
      <c r="T116" s="709"/>
      <c r="U116" s="709"/>
    </row>
    <row r="117" spans="1:21" ht="15.75" hidden="1" customHeight="1">
      <c r="A117" s="920" t="s">
        <v>2581</v>
      </c>
      <c r="B117" s="773" t="s">
        <v>2574</v>
      </c>
      <c r="C117" s="898">
        <v>1000000</v>
      </c>
      <c r="D117" s="898">
        <v>-500000</v>
      </c>
      <c r="E117" s="898">
        <f t="shared" si="83"/>
        <v>500000</v>
      </c>
      <c r="F117" s="898"/>
      <c r="G117" s="898"/>
      <c r="H117" s="898">
        <f t="shared" si="80"/>
        <v>0</v>
      </c>
      <c r="I117" s="898"/>
      <c r="J117" s="898">
        <f t="shared" si="81"/>
        <v>0</v>
      </c>
      <c r="K117" s="898"/>
      <c r="L117" s="898"/>
      <c r="M117" s="898">
        <f t="shared" si="84"/>
        <v>0</v>
      </c>
      <c r="N117" s="898"/>
      <c r="O117" s="898">
        <f t="shared" si="82"/>
        <v>0</v>
      </c>
      <c r="P117" s="898">
        <f>SUM(N117:O117)</f>
        <v>0</v>
      </c>
      <c r="Q117" s="714"/>
      <c r="R117" s="130"/>
      <c r="S117" s="130"/>
      <c r="T117" s="130"/>
      <c r="U117" s="130"/>
    </row>
    <row r="118" spans="1:21" ht="15.75" customHeight="1">
      <c r="A118" s="920" t="s">
        <v>2873</v>
      </c>
      <c r="B118" s="773" t="s">
        <v>2882</v>
      </c>
      <c r="C118" s="898">
        <v>500000</v>
      </c>
      <c r="D118" s="898"/>
      <c r="E118" s="898">
        <f t="shared" si="83"/>
        <v>500000</v>
      </c>
      <c r="F118" s="898">
        <v>300000</v>
      </c>
      <c r="G118" s="898">
        <v>-300000</v>
      </c>
      <c r="H118" s="898">
        <f t="shared" si="80"/>
        <v>0</v>
      </c>
      <c r="I118" s="898"/>
      <c r="J118" s="898">
        <f t="shared" si="81"/>
        <v>0</v>
      </c>
      <c r="K118" s="898"/>
      <c r="L118" s="898"/>
      <c r="M118" s="898">
        <f t="shared" si="84"/>
        <v>0</v>
      </c>
      <c r="N118" s="898"/>
      <c r="O118" s="898">
        <f t="shared" si="82"/>
        <v>0</v>
      </c>
      <c r="P118" s="898">
        <v>200000</v>
      </c>
      <c r="Q118" s="714"/>
      <c r="R118" s="130"/>
      <c r="S118" s="130"/>
      <c r="T118" s="130"/>
      <c r="U118" s="130"/>
    </row>
    <row r="119" spans="1:21" ht="15.75" customHeight="1">
      <c r="A119" s="904" t="s">
        <v>413</v>
      </c>
      <c r="B119" s="913"/>
      <c r="C119" s="914" t="e">
        <f t="shared" ref="C119:L119" si="85">SUM(C93:C118)</f>
        <v>#REF!</v>
      </c>
      <c r="D119" s="914" t="e">
        <f t="shared" si="85"/>
        <v>#REF!</v>
      </c>
      <c r="E119" s="914" t="e">
        <f t="shared" si="85"/>
        <v>#REF!</v>
      </c>
      <c r="F119" s="914" t="e">
        <f t="shared" si="85"/>
        <v>#REF!</v>
      </c>
      <c r="G119" s="914" t="e">
        <f t="shared" si="85"/>
        <v>#REF!</v>
      </c>
      <c r="H119" s="914" t="e">
        <f t="shared" si="85"/>
        <v>#REF!</v>
      </c>
      <c r="I119" s="914" t="e">
        <f t="shared" si="85"/>
        <v>#REF!</v>
      </c>
      <c r="J119" s="914" t="e">
        <f t="shared" si="85"/>
        <v>#REF!</v>
      </c>
      <c r="K119" s="914" t="e">
        <f t="shared" si="85"/>
        <v>#REF!</v>
      </c>
      <c r="L119" s="914" t="e">
        <f t="shared" si="85"/>
        <v>#REF!</v>
      </c>
      <c r="M119" s="914" t="e">
        <f t="shared" si="84"/>
        <v>#REF!</v>
      </c>
      <c r="N119" s="914" t="e">
        <f>SUM(N93:N118)</f>
        <v>#REF!</v>
      </c>
      <c r="O119" s="914">
        <f>SUM(O114:O118)</f>
        <v>400000</v>
      </c>
      <c r="P119" s="914">
        <f>SUM(P114:P118)</f>
        <v>1800000</v>
      </c>
      <c r="Q119" s="714"/>
      <c r="R119" s="130"/>
      <c r="S119" s="130"/>
      <c r="T119" s="130"/>
      <c r="U119" s="130"/>
    </row>
    <row r="120" spans="1:21" ht="15.75" customHeight="1">
      <c r="A120" s="773"/>
      <c r="B120" s="912" t="s">
        <v>2564</v>
      </c>
      <c r="C120" s="898"/>
      <c r="D120" s="898"/>
      <c r="E120" s="898"/>
      <c r="F120" s="898"/>
      <c r="G120" s="898"/>
      <c r="H120" s="898">
        <f>F120+G120</f>
        <v>0</v>
      </c>
      <c r="I120" s="898"/>
      <c r="J120" s="898">
        <f>H120+I120</f>
        <v>0</v>
      </c>
      <c r="K120" s="898" t="s">
        <v>2868</v>
      </c>
      <c r="L120" s="898"/>
      <c r="M120" s="898">
        <f t="shared" ref="M120:M125" si="86">SUM(K120:L120)</f>
        <v>0</v>
      </c>
      <c r="N120" s="898"/>
      <c r="O120" s="898">
        <f>SUM(M120:N120)</f>
        <v>0</v>
      </c>
      <c r="P120" s="898"/>
      <c r="Q120" s="714"/>
      <c r="R120" s="130"/>
      <c r="S120" s="130"/>
      <c r="T120" s="130"/>
      <c r="U120" s="130"/>
    </row>
    <row r="121" spans="1:21" s="40" customFormat="1" ht="15.75" customHeight="1">
      <c r="A121" s="907" t="s">
        <v>2565</v>
      </c>
      <c r="B121" s="907" t="s">
        <v>2566</v>
      </c>
      <c r="C121" s="790">
        <v>1500000</v>
      </c>
      <c r="D121" s="790"/>
      <c r="E121" s="790">
        <f t="shared" ref="E121:E124" si="87">SUM(C121:D121)</f>
        <v>1500000</v>
      </c>
      <c r="F121" s="790">
        <v>1450000</v>
      </c>
      <c r="G121" s="790">
        <v>50</v>
      </c>
      <c r="H121" s="790">
        <f>F121+G121</f>
        <v>1450050</v>
      </c>
      <c r="I121" s="790"/>
      <c r="J121" s="790">
        <f>H121+I121</f>
        <v>1450050</v>
      </c>
      <c r="K121" s="790">
        <v>1450000</v>
      </c>
      <c r="L121" s="790"/>
      <c r="M121" s="790">
        <f t="shared" si="86"/>
        <v>1450000</v>
      </c>
      <c r="N121" s="790"/>
      <c r="O121" s="790">
        <f>SUM(M121:N121)</f>
        <v>1450000</v>
      </c>
      <c r="P121" s="790">
        <v>1650000</v>
      </c>
      <c r="Q121" s="708"/>
      <c r="R121" s="709"/>
      <c r="S121" s="709"/>
      <c r="T121" s="709"/>
      <c r="U121" s="709"/>
    </row>
    <row r="122" spans="1:21" s="40" customFormat="1" ht="15.75" customHeight="1">
      <c r="A122" s="906">
        <v>2210204</v>
      </c>
      <c r="B122" s="907" t="s">
        <v>2885</v>
      </c>
      <c r="C122" s="790"/>
      <c r="D122" s="790"/>
      <c r="E122" s="790">
        <f t="shared" si="87"/>
        <v>0</v>
      </c>
      <c r="F122" s="790">
        <v>300000</v>
      </c>
      <c r="G122" s="790">
        <v>-158000</v>
      </c>
      <c r="H122" s="790">
        <f>F122+G122</f>
        <v>142000</v>
      </c>
      <c r="I122" s="790"/>
      <c r="J122" s="790">
        <f>H122+I122</f>
        <v>142000</v>
      </c>
      <c r="K122" s="790" t="s">
        <v>2868</v>
      </c>
      <c r="L122" s="790"/>
      <c r="M122" s="790">
        <f t="shared" si="86"/>
        <v>0</v>
      </c>
      <c r="N122" s="790"/>
      <c r="O122" s="790">
        <f>SUM(M122:N122)</f>
        <v>0</v>
      </c>
      <c r="P122" s="790" t="s">
        <v>2621</v>
      </c>
      <c r="Q122" s="708"/>
      <c r="R122" s="709"/>
      <c r="S122" s="709"/>
      <c r="T122" s="709"/>
      <c r="U122" s="709"/>
    </row>
    <row r="123" spans="1:21" s="40" customFormat="1" ht="15.75" customHeight="1">
      <c r="A123" s="906">
        <v>2210206</v>
      </c>
      <c r="B123" s="907" t="s">
        <v>2886</v>
      </c>
      <c r="C123" s="790">
        <v>850000</v>
      </c>
      <c r="D123" s="790"/>
      <c r="E123" s="790">
        <f t="shared" si="87"/>
        <v>850000</v>
      </c>
      <c r="F123" s="790">
        <v>850000</v>
      </c>
      <c r="G123" s="790"/>
      <c r="H123" s="790">
        <f>F123+G123</f>
        <v>850000</v>
      </c>
      <c r="I123" s="790"/>
      <c r="J123" s="790">
        <f>H123+I123</f>
        <v>850000</v>
      </c>
      <c r="K123" s="790">
        <v>850000</v>
      </c>
      <c r="L123" s="790"/>
      <c r="M123" s="790">
        <f t="shared" si="86"/>
        <v>850000</v>
      </c>
      <c r="N123" s="790"/>
      <c r="O123" s="790">
        <f>SUM(M123:N123)</f>
        <v>850000</v>
      </c>
      <c r="P123" s="790">
        <v>850000</v>
      </c>
      <c r="Q123" s="708"/>
      <c r="R123" s="709"/>
      <c r="S123" s="709"/>
      <c r="T123" s="709"/>
      <c r="U123" s="709"/>
    </row>
    <row r="124" spans="1:21" ht="15.75" customHeight="1">
      <c r="A124" s="773" t="s">
        <v>2874</v>
      </c>
      <c r="B124" s="773" t="s">
        <v>2887</v>
      </c>
      <c r="C124" s="898">
        <v>7500000</v>
      </c>
      <c r="D124" s="898">
        <v>-1000000</v>
      </c>
      <c r="E124" s="898">
        <f t="shared" si="87"/>
        <v>6500000</v>
      </c>
      <c r="F124" s="898">
        <v>7000000</v>
      </c>
      <c r="G124" s="898">
        <v>250000</v>
      </c>
      <c r="H124" s="898">
        <f>F124+G124</f>
        <v>7250000</v>
      </c>
      <c r="I124" s="898"/>
      <c r="J124" s="898">
        <f>H124+I124</f>
        <v>7250000</v>
      </c>
      <c r="K124" s="898">
        <v>5000000</v>
      </c>
      <c r="L124" s="898"/>
      <c r="M124" s="898">
        <f t="shared" si="86"/>
        <v>5000000</v>
      </c>
      <c r="N124" s="898"/>
      <c r="O124" s="898">
        <v>5400000</v>
      </c>
      <c r="P124" s="898">
        <v>5500000</v>
      </c>
      <c r="Q124" s="714"/>
      <c r="R124" s="130"/>
      <c r="S124" s="130"/>
      <c r="T124" s="130"/>
      <c r="U124" s="130"/>
    </row>
    <row r="125" spans="1:21" ht="15.75" customHeight="1">
      <c r="A125" s="904" t="s">
        <v>413</v>
      </c>
      <c r="B125" s="913"/>
      <c r="C125" s="914" t="e">
        <f t="shared" ref="C125:L125" si="88">SUM(C99:C124)</f>
        <v>#REF!</v>
      </c>
      <c r="D125" s="914" t="e">
        <f t="shared" si="88"/>
        <v>#REF!</v>
      </c>
      <c r="E125" s="914" t="e">
        <f t="shared" si="88"/>
        <v>#REF!</v>
      </c>
      <c r="F125" s="914" t="e">
        <f t="shared" si="88"/>
        <v>#REF!</v>
      </c>
      <c r="G125" s="914" t="e">
        <f t="shared" si="88"/>
        <v>#REF!</v>
      </c>
      <c r="H125" s="914" t="e">
        <f t="shared" si="88"/>
        <v>#REF!</v>
      </c>
      <c r="I125" s="914" t="e">
        <f t="shared" si="88"/>
        <v>#REF!</v>
      </c>
      <c r="J125" s="914" t="e">
        <f t="shared" si="88"/>
        <v>#REF!</v>
      </c>
      <c r="K125" s="914" t="e">
        <f t="shared" si="88"/>
        <v>#REF!</v>
      </c>
      <c r="L125" s="914" t="e">
        <f t="shared" si="88"/>
        <v>#REF!</v>
      </c>
      <c r="M125" s="914" t="e">
        <f t="shared" si="86"/>
        <v>#REF!</v>
      </c>
      <c r="N125" s="914" t="e">
        <f>SUM(N99:N124)</f>
        <v>#REF!</v>
      </c>
      <c r="O125" s="914">
        <f>SUM(O121:O124)</f>
        <v>7700000</v>
      </c>
      <c r="P125" s="914">
        <f>SUM(P121:P124)</f>
        <v>8000000</v>
      </c>
      <c r="Q125" s="714"/>
      <c r="R125" s="130"/>
      <c r="S125" s="130"/>
      <c r="T125" s="130"/>
      <c r="U125" s="130"/>
    </row>
    <row r="126" spans="1:21" ht="15.75" customHeight="1">
      <c r="A126" s="773"/>
      <c r="B126" s="912" t="s">
        <v>2584</v>
      </c>
      <c r="C126" s="898"/>
      <c r="D126" s="898"/>
      <c r="E126" s="898"/>
      <c r="F126" s="898"/>
      <c r="G126" s="898"/>
      <c r="H126" s="898">
        <f>F126+G126</f>
        <v>0</v>
      </c>
      <c r="I126" s="898"/>
      <c r="J126" s="898">
        <f>H126+I126</f>
        <v>0</v>
      </c>
      <c r="K126" s="898" t="s">
        <v>2868</v>
      </c>
      <c r="L126" s="898"/>
      <c r="M126" s="898">
        <f t="shared" ref="M126:M128" si="89">SUM(K126:L126)</f>
        <v>0</v>
      </c>
      <c r="N126" s="898"/>
      <c r="O126" s="898">
        <f>SUM(M126:N126)</f>
        <v>0</v>
      </c>
      <c r="P126" s="898"/>
      <c r="Q126" s="714"/>
      <c r="R126" s="130"/>
      <c r="S126" s="130"/>
      <c r="T126" s="130"/>
      <c r="U126" s="130"/>
    </row>
    <row r="127" spans="1:21" ht="15.75" customHeight="1">
      <c r="A127" s="773" t="s">
        <v>2585</v>
      </c>
      <c r="B127" s="773" t="s">
        <v>2586</v>
      </c>
      <c r="C127" s="898">
        <v>50000</v>
      </c>
      <c r="D127" s="898"/>
      <c r="E127" s="898">
        <f>SUM(C127:D127)</f>
        <v>50000</v>
      </c>
      <c r="F127" s="898">
        <v>50000</v>
      </c>
      <c r="G127" s="898"/>
      <c r="H127" s="898">
        <f>F127+G127</f>
        <v>50000</v>
      </c>
      <c r="I127" s="898"/>
      <c r="J127" s="898">
        <f>H127+I127</f>
        <v>50000</v>
      </c>
      <c r="K127" s="898">
        <v>50000</v>
      </c>
      <c r="L127" s="898"/>
      <c r="M127" s="898">
        <f t="shared" si="89"/>
        <v>50000</v>
      </c>
      <c r="N127" s="898"/>
      <c r="O127" s="898">
        <f>SUM(M127:N127)</f>
        <v>50000</v>
      </c>
      <c r="P127" s="926">
        <v>57000</v>
      </c>
      <c r="Q127" s="714"/>
      <c r="R127" s="130"/>
      <c r="S127" s="130"/>
      <c r="T127" s="130"/>
      <c r="U127" s="130"/>
    </row>
    <row r="128" spans="1:21" ht="15.75" customHeight="1">
      <c r="A128" s="904" t="s">
        <v>413</v>
      </c>
      <c r="B128" s="913"/>
      <c r="C128" s="914" t="e">
        <f t="shared" ref="C128:L128" si="90">SUM(C102:C127)</f>
        <v>#REF!</v>
      </c>
      <c r="D128" s="914" t="e">
        <f t="shared" si="90"/>
        <v>#REF!</v>
      </c>
      <c r="E128" s="914" t="e">
        <f t="shared" si="90"/>
        <v>#REF!</v>
      </c>
      <c r="F128" s="914" t="e">
        <f t="shared" si="90"/>
        <v>#REF!</v>
      </c>
      <c r="G128" s="914" t="e">
        <f t="shared" si="90"/>
        <v>#REF!</v>
      </c>
      <c r="H128" s="914" t="e">
        <f t="shared" si="90"/>
        <v>#REF!</v>
      </c>
      <c r="I128" s="914" t="e">
        <f t="shared" si="90"/>
        <v>#REF!</v>
      </c>
      <c r="J128" s="914" t="e">
        <f t="shared" si="90"/>
        <v>#REF!</v>
      </c>
      <c r="K128" s="914" t="e">
        <f t="shared" si="90"/>
        <v>#REF!</v>
      </c>
      <c r="L128" s="914" t="e">
        <f t="shared" si="90"/>
        <v>#REF!</v>
      </c>
      <c r="M128" s="914" t="e">
        <f t="shared" si="89"/>
        <v>#REF!</v>
      </c>
      <c r="N128" s="914" t="e">
        <f>SUM(N102:N127)</f>
        <v>#REF!</v>
      </c>
      <c r="O128" s="914">
        <f>SUM(O127)</f>
        <v>50000</v>
      </c>
      <c r="P128" s="914">
        <f>SUM(P127)</f>
        <v>57000</v>
      </c>
      <c r="Q128" s="714"/>
      <c r="R128" s="130"/>
      <c r="S128" s="130"/>
      <c r="T128" s="130"/>
      <c r="U128" s="130"/>
    </row>
    <row r="129" spans="1:21" ht="15.75" customHeight="1">
      <c r="A129" s="773"/>
      <c r="B129" s="912" t="s">
        <v>2594</v>
      </c>
      <c r="C129" s="898"/>
      <c r="D129" s="898"/>
      <c r="E129" s="898"/>
      <c r="F129" s="898"/>
      <c r="G129" s="898"/>
      <c r="H129" s="898">
        <f t="shared" ref="H129:H134" si="91">F129+G129</f>
        <v>0</v>
      </c>
      <c r="I129" s="898"/>
      <c r="J129" s="898">
        <f t="shared" ref="J129:J134" si="92">H129+I129</f>
        <v>0</v>
      </c>
      <c r="K129" s="898" t="s">
        <v>2868</v>
      </c>
      <c r="L129" s="898"/>
      <c r="M129" s="898">
        <f t="shared" ref="M129:M135" si="93">SUM(K129:L129)</f>
        <v>0</v>
      </c>
      <c r="N129" s="898"/>
      <c r="O129" s="898">
        <f t="shared" ref="O129:O134" si="94">SUM(M129:N129)</f>
        <v>0</v>
      </c>
      <c r="P129" s="898"/>
      <c r="Q129" s="714"/>
      <c r="R129" s="130"/>
      <c r="S129" s="130"/>
      <c r="T129" s="130"/>
      <c r="U129" s="130"/>
    </row>
    <row r="130" spans="1:21" ht="15.75" customHeight="1">
      <c r="A130" s="524" t="s">
        <v>2595</v>
      </c>
      <c r="B130" s="773" t="s">
        <v>2596</v>
      </c>
      <c r="C130" s="898"/>
      <c r="D130" s="898"/>
      <c r="E130" s="898">
        <f t="shared" ref="E130:E134" si="95">SUM(C130:D130)</f>
        <v>0</v>
      </c>
      <c r="F130" s="898">
        <v>100000</v>
      </c>
      <c r="G130" s="898"/>
      <c r="H130" s="898">
        <f t="shared" si="91"/>
        <v>100000</v>
      </c>
      <c r="I130" s="898"/>
      <c r="J130" s="898">
        <f t="shared" si="92"/>
        <v>100000</v>
      </c>
      <c r="K130" s="898">
        <v>100000</v>
      </c>
      <c r="L130" s="898"/>
      <c r="M130" s="898">
        <f t="shared" si="93"/>
        <v>100000</v>
      </c>
      <c r="N130" s="898"/>
      <c r="O130" s="898">
        <f t="shared" si="94"/>
        <v>100000</v>
      </c>
      <c r="P130" s="898">
        <v>100000</v>
      </c>
      <c r="Q130" s="714"/>
      <c r="R130" s="130"/>
      <c r="S130" s="130"/>
      <c r="T130" s="130"/>
      <c r="U130" s="130"/>
    </row>
    <row r="131" spans="1:21" ht="15.75" customHeight="1">
      <c r="A131" s="524">
        <v>2210702</v>
      </c>
      <c r="B131" s="773" t="s">
        <v>2888</v>
      </c>
      <c r="C131" s="898"/>
      <c r="D131" s="898"/>
      <c r="E131" s="898">
        <f t="shared" si="95"/>
        <v>0</v>
      </c>
      <c r="F131" s="898">
        <v>1000000</v>
      </c>
      <c r="G131" s="898"/>
      <c r="H131" s="898">
        <f t="shared" si="91"/>
        <v>1000000</v>
      </c>
      <c r="I131" s="898"/>
      <c r="J131" s="898">
        <f t="shared" si="92"/>
        <v>1000000</v>
      </c>
      <c r="K131" s="898" t="s">
        <v>2868</v>
      </c>
      <c r="L131" s="898"/>
      <c r="M131" s="898">
        <f t="shared" si="93"/>
        <v>0</v>
      </c>
      <c r="N131" s="898"/>
      <c r="O131" s="898">
        <f t="shared" si="94"/>
        <v>0</v>
      </c>
      <c r="P131" s="898">
        <v>0</v>
      </c>
      <c r="Q131" s="714"/>
      <c r="R131" s="130"/>
      <c r="S131" s="130"/>
      <c r="T131" s="130"/>
      <c r="U131" s="130"/>
    </row>
    <row r="132" spans="1:21" ht="15.75" customHeight="1">
      <c r="A132" s="524">
        <v>2210703</v>
      </c>
      <c r="B132" s="773" t="s">
        <v>2889</v>
      </c>
      <c r="C132" s="898"/>
      <c r="D132" s="898"/>
      <c r="E132" s="898">
        <f t="shared" si="95"/>
        <v>0</v>
      </c>
      <c r="F132" s="898">
        <v>100000</v>
      </c>
      <c r="G132" s="898"/>
      <c r="H132" s="898">
        <f t="shared" si="91"/>
        <v>100000</v>
      </c>
      <c r="I132" s="898"/>
      <c r="J132" s="898">
        <f t="shared" si="92"/>
        <v>100000</v>
      </c>
      <c r="K132" s="898">
        <v>100000</v>
      </c>
      <c r="L132" s="898"/>
      <c r="M132" s="898">
        <f t="shared" si="93"/>
        <v>100000</v>
      </c>
      <c r="N132" s="898"/>
      <c r="O132" s="898">
        <f t="shared" si="94"/>
        <v>100000</v>
      </c>
      <c r="P132" s="898">
        <v>100000</v>
      </c>
      <c r="Q132" s="714"/>
      <c r="R132" s="130"/>
      <c r="S132" s="130"/>
      <c r="T132" s="130"/>
      <c r="U132" s="130"/>
    </row>
    <row r="133" spans="1:21" ht="15.75" customHeight="1">
      <c r="A133" s="524" t="s">
        <v>2597</v>
      </c>
      <c r="B133" s="773" t="s">
        <v>2598</v>
      </c>
      <c r="C133" s="898"/>
      <c r="D133" s="898"/>
      <c r="E133" s="898">
        <f t="shared" si="95"/>
        <v>0</v>
      </c>
      <c r="F133" s="898">
        <v>400000</v>
      </c>
      <c r="G133" s="898"/>
      <c r="H133" s="898">
        <f t="shared" si="91"/>
        <v>400000</v>
      </c>
      <c r="I133" s="898"/>
      <c r="J133" s="898">
        <f t="shared" si="92"/>
        <v>400000</v>
      </c>
      <c r="K133" s="898">
        <v>400000</v>
      </c>
      <c r="L133" s="898"/>
      <c r="M133" s="898">
        <f t="shared" si="93"/>
        <v>400000</v>
      </c>
      <c r="N133" s="898"/>
      <c r="O133" s="898">
        <f t="shared" si="94"/>
        <v>400000</v>
      </c>
      <c r="P133" s="898">
        <v>400000</v>
      </c>
      <c r="Q133" s="714"/>
      <c r="R133" s="130"/>
      <c r="S133" s="130"/>
      <c r="T133" s="130"/>
      <c r="U133" s="130"/>
    </row>
    <row r="134" spans="1:21" ht="15.75" customHeight="1">
      <c r="A134" s="524" t="s">
        <v>2849</v>
      </c>
      <c r="B134" s="773" t="s">
        <v>2654</v>
      </c>
      <c r="C134" s="898"/>
      <c r="D134" s="898"/>
      <c r="E134" s="898">
        <f t="shared" si="95"/>
        <v>0</v>
      </c>
      <c r="F134" s="898">
        <v>500000</v>
      </c>
      <c r="G134" s="898">
        <v>-500000</v>
      </c>
      <c r="H134" s="898">
        <f t="shared" si="91"/>
        <v>0</v>
      </c>
      <c r="I134" s="898"/>
      <c r="J134" s="898">
        <f t="shared" si="92"/>
        <v>0</v>
      </c>
      <c r="K134" s="898"/>
      <c r="L134" s="898"/>
      <c r="M134" s="898">
        <f t="shared" si="93"/>
        <v>0</v>
      </c>
      <c r="N134" s="898"/>
      <c r="O134" s="898">
        <f t="shared" si="94"/>
        <v>0</v>
      </c>
      <c r="P134" s="898">
        <v>0</v>
      </c>
      <c r="Q134" s="714"/>
      <c r="R134" s="130"/>
      <c r="S134" s="130"/>
      <c r="T134" s="130"/>
      <c r="U134" s="130"/>
    </row>
    <row r="135" spans="1:21" ht="15.75" customHeight="1">
      <c r="A135" s="904" t="s">
        <v>413</v>
      </c>
      <c r="B135" s="913"/>
      <c r="C135" s="914" t="e">
        <f t="shared" ref="C135:L135" si="96">SUM(C109:C134)</f>
        <v>#REF!</v>
      </c>
      <c r="D135" s="914" t="e">
        <f t="shared" si="96"/>
        <v>#REF!</v>
      </c>
      <c r="E135" s="914" t="e">
        <f t="shared" si="96"/>
        <v>#REF!</v>
      </c>
      <c r="F135" s="914" t="e">
        <f t="shared" si="96"/>
        <v>#REF!</v>
      </c>
      <c r="G135" s="914" t="e">
        <f t="shared" si="96"/>
        <v>#REF!</v>
      </c>
      <c r="H135" s="914" t="e">
        <f t="shared" si="96"/>
        <v>#REF!</v>
      </c>
      <c r="I135" s="914" t="e">
        <f t="shared" si="96"/>
        <v>#REF!</v>
      </c>
      <c r="J135" s="914" t="e">
        <f t="shared" si="96"/>
        <v>#REF!</v>
      </c>
      <c r="K135" s="914" t="e">
        <f t="shared" si="96"/>
        <v>#REF!</v>
      </c>
      <c r="L135" s="914" t="e">
        <f t="shared" si="96"/>
        <v>#REF!</v>
      </c>
      <c r="M135" s="914" t="e">
        <f t="shared" si="93"/>
        <v>#REF!</v>
      </c>
      <c r="N135" s="914" t="e">
        <f>SUM(N109:N134)</f>
        <v>#REF!</v>
      </c>
      <c r="O135" s="914">
        <f>SUM(O130:O134)</f>
        <v>600000</v>
      </c>
      <c r="P135" s="914">
        <f>SUM(P130:P134)</f>
        <v>600000</v>
      </c>
      <c r="Q135" s="714"/>
      <c r="R135" s="130"/>
      <c r="S135" s="130"/>
      <c r="T135" s="130"/>
      <c r="U135" s="130"/>
    </row>
    <row r="136" spans="1:21" ht="15.75" customHeight="1">
      <c r="A136" s="773"/>
      <c r="B136" s="912" t="s">
        <v>2605</v>
      </c>
      <c r="C136" s="898"/>
      <c r="D136" s="898"/>
      <c r="E136" s="898"/>
      <c r="F136" s="898"/>
      <c r="G136" s="898"/>
      <c r="H136" s="898">
        <f>F136+G136</f>
        <v>0</v>
      </c>
      <c r="I136" s="898"/>
      <c r="J136" s="898">
        <f>H136+I136</f>
        <v>0</v>
      </c>
      <c r="K136" s="898" t="s">
        <v>2868</v>
      </c>
      <c r="L136" s="898"/>
      <c r="M136" s="898">
        <f t="shared" ref="M136:M142" si="97">SUM(K136:L136)</f>
        <v>0</v>
      </c>
      <c r="N136" s="898"/>
      <c r="O136" s="898">
        <f>SUM(M136:N136)</f>
        <v>0</v>
      </c>
      <c r="P136" s="898"/>
      <c r="Q136" s="714"/>
      <c r="R136" s="130"/>
      <c r="S136" s="130"/>
      <c r="T136" s="130"/>
      <c r="U136" s="130"/>
    </row>
    <row r="137" spans="1:21" ht="15.75" customHeight="1">
      <c r="A137" s="773" t="s">
        <v>2606</v>
      </c>
      <c r="B137" s="773" t="s">
        <v>2607</v>
      </c>
      <c r="C137" s="898">
        <v>50000</v>
      </c>
      <c r="D137" s="898"/>
      <c r="E137" s="898">
        <f t="shared" ref="E137:E139" si="98">SUM(C137:D137)</f>
        <v>50000</v>
      </c>
      <c r="F137" s="898">
        <v>100000</v>
      </c>
      <c r="G137" s="898"/>
      <c r="H137" s="898">
        <f>F137+G137</f>
        <v>100000</v>
      </c>
      <c r="I137" s="898"/>
      <c r="J137" s="898">
        <f>H137+I137</f>
        <v>100000</v>
      </c>
      <c r="K137" s="898">
        <v>200000</v>
      </c>
      <c r="L137" s="898">
        <v>2000000</v>
      </c>
      <c r="M137" s="898">
        <f t="shared" si="97"/>
        <v>2200000</v>
      </c>
      <c r="N137" s="898"/>
      <c r="O137" s="898">
        <f>SUM(M137:N137)</f>
        <v>2200000</v>
      </c>
      <c r="P137" s="898">
        <v>2000000</v>
      </c>
      <c r="Q137" s="714"/>
      <c r="R137" s="130"/>
      <c r="S137" s="130"/>
      <c r="T137" s="130"/>
      <c r="U137" s="130"/>
    </row>
    <row r="138" spans="1:21" ht="15.75" customHeight="1">
      <c r="A138" s="773" t="s">
        <v>2608</v>
      </c>
      <c r="B138" s="773" t="s">
        <v>2609</v>
      </c>
      <c r="C138" s="898">
        <v>300000</v>
      </c>
      <c r="D138" s="898"/>
      <c r="E138" s="898">
        <f t="shared" si="98"/>
        <v>300000</v>
      </c>
      <c r="F138" s="898">
        <v>200000</v>
      </c>
      <c r="G138" s="898"/>
      <c r="H138" s="898">
        <f>F138+G138</f>
        <v>200000</v>
      </c>
      <c r="I138" s="898"/>
      <c r="J138" s="898">
        <f>H138+I138</f>
        <v>200000</v>
      </c>
      <c r="K138" s="898">
        <v>200000</v>
      </c>
      <c r="L138" s="898"/>
      <c r="M138" s="898">
        <f t="shared" si="97"/>
        <v>200000</v>
      </c>
      <c r="N138" s="898"/>
      <c r="O138" s="898">
        <f>SUM(M138:N138)</f>
        <v>200000</v>
      </c>
      <c r="P138" s="898">
        <v>1000000</v>
      </c>
      <c r="Q138" s="714"/>
      <c r="R138" s="130"/>
      <c r="S138" s="130"/>
      <c r="T138" s="130"/>
      <c r="U138" s="130"/>
    </row>
    <row r="139" spans="1:21" ht="15.75" customHeight="1">
      <c r="A139" s="773" t="s">
        <v>2610</v>
      </c>
      <c r="B139" s="773" t="s">
        <v>2611</v>
      </c>
      <c r="C139" s="898">
        <v>50000</v>
      </c>
      <c r="D139" s="898"/>
      <c r="E139" s="898">
        <f t="shared" si="98"/>
        <v>50000</v>
      </c>
      <c r="F139" s="898">
        <v>50000</v>
      </c>
      <c r="G139" s="898"/>
      <c r="H139" s="898">
        <f>F139+G139</f>
        <v>50000</v>
      </c>
      <c r="I139" s="898"/>
      <c r="J139" s="898">
        <f>H139+I139</f>
        <v>50000</v>
      </c>
      <c r="K139" s="898">
        <v>50000</v>
      </c>
      <c r="L139" s="898">
        <v>2000000</v>
      </c>
      <c r="M139" s="898">
        <f t="shared" si="97"/>
        <v>2050000</v>
      </c>
      <c r="N139" s="898"/>
      <c r="O139" s="898">
        <f>SUM(M139:N139)</f>
        <v>2050000</v>
      </c>
      <c r="P139" s="898">
        <v>70000</v>
      </c>
      <c r="Q139" s="714"/>
      <c r="R139" s="130"/>
      <c r="S139" s="130"/>
      <c r="T139" s="130"/>
      <c r="U139" s="130"/>
    </row>
    <row r="140" spans="1:21" ht="15.75" customHeight="1">
      <c r="A140" s="904" t="s">
        <v>413</v>
      </c>
      <c r="B140" s="913"/>
      <c r="C140" s="914" t="e">
        <f t="shared" ref="C140:L140" si="99">SUM(C114:C139)</f>
        <v>#REF!</v>
      </c>
      <c r="D140" s="914" t="e">
        <f t="shared" si="99"/>
        <v>#REF!</v>
      </c>
      <c r="E140" s="914" t="e">
        <f t="shared" si="99"/>
        <v>#REF!</v>
      </c>
      <c r="F140" s="914" t="e">
        <f t="shared" si="99"/>
        <v>#REF!</v>
      </c>
      <c r="G140" s="914" t="e">
        <f t="shared" si="99"/>
        <v>#REF!</v>
      </c>
      <c r="H140" s="914" t="e">
        <f t="shared" si="99"/>
        <v>#REF!</v>
      </c>
      <c r="I140" s="914" t="e">
        <f t="shared" si="99"/>
        <v>#REF!</v>
      </c>
      <c r="J140" s="914" t="e">
        <f t="shared" si="99"/>
        <v>#REF!</v>
      </c>
      <c r="K140" s="914" t="e">
        <f t="shared" si="99"/>
        <v>#REF!</v>
      </c>
      <c r="L140" s="914" t="e">
        <f t="shared" si="99"/>
        <v>#REF!</v>
      </c>
      <c r="M140" s="914" t="e">
        <f t="shared" si="97"/>
        <v>#REF!</v>
      </c>
      <c r="N140" s="914" t="e">
        <f>SUM(N114:N139)</f>
        <v>#REF!</v>
      </c>
      <c r="O140" s="914">
        <f>SUM(O137:O139)</f>
        <v>4450000</v>
      </c>
      <c r="P140" s="914">
        <f>SUM(P137:P139)</f>
        <v>3070000</v>
      </c>
      <c r="Q140" s="714"/>
      <c r="R140" s="130"/>
      <c r="S140" s="130"/>
      <c r="T140" s="130"/>
      <c r="U140" s="130"/>
    </row>
    <row r="141" spans="1:21" ht="15.75" customHeight="1">
      <c r="A141" s="524"/>
      <c r="B141" s="912" t="s">
        <v>2617</v>
      </c>
      <c r="C141" s="898"/>
      <c r="D141" s="898"/>
      <c r="E141" s="898"/>
      <c r="F141" s="898"/>
      <c r="G141" s="898"/>
      <c r="H141" s="898">
        <f>F141+G141</f>
        <v>0</v>
      </c>
      <c r="I141" s="898"/>
      <c r="J141" s="898">
        <f>H141+I141</f>
        <v>0</v>
      </c>
      <c r="K141" s="898" t="s">
        <v>2868</v>
      </c>
      <c r="L141" s="898"/>
      <c r="M141" s="898">
        <f t="shared" si="97"/>
        <v>0</v>
      </c>
      <c r="N141" s="898"/>
      <c r="O141" s="898">
        <f>SUM(M141:N141)</f>
        <v>0</v>
      </c>
      <c r="P141" s="898"/>
      <c r="Q141" s="714"/>
      <c r="R141" s="130"/>
      <c r="S141" s="130"/>
      <c r="T141" s="130"/>
      <c r="U141" s="130"/>
    </row>
    <row r="142" spans="1:21" ht="15.75" customHeight="1">
      <c r="A142" s="524">
        <v>3111112</v>
      </c>
      <c r="B142" s="773" t="s">
        <v>2890</v>
      </c>
      <c r="C142" s="898">
        <v>500000</v>
      </c>
      <c r="D142" s="898"/>
      <c r="E142" s="898">
        <f>SUM(C142:D142)</f>
        <v>500000</v>
      </c>
      <c r="F142" s="898">
        <v>500000</v>
      </c>
      <c r="G142" s="898"/>
      <c r="H142" s="898">
        <f>F142+G142</f>
        <v>500000</v>
      </c>
      <c r="I142" s="898"/>
      <c r="J142" s="898">
        <f>H142+I142</f>
        <v>500000</v>
      </c>
      <c r="K142" s="898">
        <v>500000</v>
      </c>
      <c r="L142" s="898"/>
      <c r="M142" s="898">
        <f t="shared" si="97"/>
        <v>500000</v>
      </c>
      <c r="N142" s="898"/>
      <c r="O142" s="898">
        <f>SUM(M142:N142)</f>
        <v>500000</v>
      </c>
      <c r="P142" s="898">
        <v>500000</v>
      </c>
      <c r="Q142" s="714"/>
      <c r="R142" s="130"/>
      <c r="S142" s="130"/>
      <c r="T142" s="130"/>
      <c r="U142" s="130"/>
    </row>
    <row r="143" spans="1:21" ht="15.75" customHeight="1">
      <c r="A143" s="524"/>
      <c r="B143" s="773" t="s">
        <v>2891</v>
      </c>
      <c r="C143" s="898"/>
      <c r="D143" s="898"/>
      <c r="E143" s="898"/>
      <c r="F143" s="898"/>
      <c r="G143" s="898"/>
      <c r="H143" s="898"/>
      <c r="I143" s="898"/>
      <c r="J143" s="898"/>
      <c r="K143" s="898"/>
      <c r="L143" s="898"/>
      <c r="M143" s="898"/>
      <c r="N143" s="898"/>
      <c r="O143" s="898"/>
      <c r="P143" s="898">
        <v>5000000</v>
      </c>
      <c r="Q143" s="714"/>
      <c r="R143" s="130"/>
      <c r="S143" s="130"/>
      <c r="T143" s="130"/>
      <c r="U143" s="130"/>
    </row>
    <row r="144" spans="1:21" ht="15.75" customHeight="1">
      <c r="A144" s="524"/>
      <c r="B144" s="773" t="s">
        <v>2892</v>
      </c>
      <c r="C144" s="898"/>
      <c r="D144" s="898"/>
      <c r="E144" s="898"/>
      <c r="F144" s="898"/>
      <c r="G144" s="898"/>
      <c r="H144" s="898"/>
      <c r="I144" s="898"/>
      <c r="J144" s="898"/>
      <c r="K144" s="898"/>
      <c r="L144" s="898"/>
      <c r="M144" s="898">
        <v>0</v>
      </c>
      <c r="N144" s="898">
        <v>1700000</v>
      </c>
      <c r="O144" s="898">
        <f>SUM(M144:N144)</f>
        <v>1700000</v>
      </c>
      <c r="P144" s="898">
        <v>5000000</v>
      </c>
      <c r="Q144" s="714"/>
      <c r="R144" s="130"/>
      <c r="S144" s="130"/>
      <c r="T144" s="130"/>
      <c r="U144" s="130"/>
    </row>
    <row r="145" spans="1:21" ht="15.75" customHeight="1">
      <c r="A145" s="524"/>
      <c r="B145" s="773" t="s">
        <v>2893</v>
      </c>
      <c r="C145" s="898"/>
      <c r="D145" s="898"/>
      <c r="E145" s="898"/>
      <c r="F145" s="898"/>
      <c r="G145" s="898"/>
      <c r="H145" s="898"/>
      <c r="I145" s="898"/>
      <c r="J145" s="898"/>
      <c r="K145" s="898"/>
      <c r="L145" s="898"/>
      <c r="M145" s="898"/>
      <c r="N145" s="898"/>
      <c r="O145" s="898"/>
      <c r="P145" s="898">
        <v>5910000</v>
      </c>
      <c r="Q145" s="714"/>
      <c r="R145" s="130"/>
      <c r="S145" s="130"/>
      <c r="T145" s="130"/>
      <c r="U145" s="130"/>
    </row>
    <row r="146" spans="1:21" ht="15.75" customHeight="1">
      <c r="A146" s="524"/>
      <c r="B146" s="773" t="s">
        <v>2894</v>
      </c>
      <c r="C146" s="898"/>
      <c r="D146" s="898"/>
      <c r="E146" s="898"/>
      <c r="F146" s="898"/>
      <c r="G146" s="898"/>
      <c r="H146" s="898"/>
      <c r="I146" s="898"/>
      <c r="J146" s="898"/>
      <c r="K146" s="898"/>
      <c r="L146" s="898"/>
      <c r="M146" s="898"/>
      <c r="N146" s="898"/>
      <c r="O146" s="898"/>
      <c r="P146" s="898">
        <v>6418000</v>
      </c>
      <c r="Q146" s="714"/>
      <c r="R146" s="130"/>
      <c r="S146" s="130"/>
      <c r="T146" s="130"/>
      <c r="U146" s="130"/>
    </row>
    <row r="147" spans="1:21" ht="15.75" customHeight="1">
      <c r="A147" s="524">
        <v>2211306</v>
      </c>
      <c r="B147" s="773" t="s">
        <v>2852</v>
      </c>
      <c r="C147" s="898">
        <v>50000</v>
      </c>
      <c r="D147" s="898"/>
      <c r="E147" s="898">
        <f>SUM(C147:D147)</f>
        <v>50000</v>
      </c>
      <c r="F147" s="898">
        <v>200000</v>
      </c>
      <c r="G147" s="898"/>
      <c r="H147" s="898">
        <f>F147+G147</f>
        <v>200000</v>
      </c>
      <c r="I147" s="898"/>
      <c r="J147" s="898">
        <f>H147+I147</f>
        <v>200000</v>
      </c>
      <c r="K147" s="898">
        <v>200000</v>
      </c>
      <c r="L147" s="898"/>
      <c r="M147" s="898">
        <f t="shared" ref="M147:M151" si="100">SUM(K147:L147)</f>
        <v>200000</v>
      </c>
      <c r="N147" s="898"/>
      <c r="O147" s="898">
        <f>SUM(M147:N147)</f>
        <v>200000</v>
      </c>
      <c r="P147" s="898">
        <v>400000</v>
      </c>
      <c r="Q147" s="714"/>
      <c r="R147" s="130"/>
      <c r="S147" s="130"/>
      <c r="T147" s="130"/>
      <c r="U147" s="130"/>
    </row>
    <row r="148" spans="1:21" ht="15.75" customHeight="1">
      <c r="A148" s="904" t="s">
        <v>413</v>
      </c>
      <c r="B148" s="913"/>
      <c r="C148" s="914" t="e">
        <f t="shared" ref="C148:L148" si="101">SUM(C122:C147)</f>
        <v>#REF!</v>
      </c>
      <c r="D148" s="914" t="e">
        <f t="shared" si="101"/>
        <v>#REF!</v>
      </c>
      <c r="E148" s="914" t="e">
        <f t="shared" si="101"/>
        <v>#REF!</v>
      </c>
      <c r="F148" s="914" t="e">
        <f t="shared" si="101"/>
        <v>#REF!</v>
      </c>
      <c r="G148" s="914" t="e">
        <f t="shared" si="101"/>
        <v>#REF!</v>
      </c>
      <c r="H148" s="914" t="e">
        <f t="shared" si="101"/>
        <v>#REF!</v>
      </c>
      <c r="I148" s="914" t="e">
        <f t="shared" si="101"/>
        <v>#REF!</v>
      </c>
      <c r="J148" s="914" t="e">
        <f t="shared" si="101"/>
        <v>#REF!</v>
      </c>
      <c r="K148" s="914" t="e">
        <f t="shared" si="101"/>
        <v>#REF!</v>
      </c>
      <c r="L148" s="914" t="e">
        <f t="shared" si="101"/>
        <v>#REF!</v>
      </c>
      <c r="M148" s="914" t="e">
        <f t="shared" si="100"/>
        <v>#REF!</v>
      </c>
      <c r="N148" s="914" t="e">
        <f>SUM(N122:N147)</f>
        <v>#REF!</v>
      </c>
      <c r="O148" s="914">
        <f>SUM(O142:O147)</f>
        <v>2400000</v>
      </c>
      <c r="P148" s="914">
        <f>SUM(P142:P147)</f>
        <v>23228000</v>
      </c>
      <c r="Q148" s="714"/>
      <c r="R148" s="130"/>
      <c r="S148" s="130"/>
      <c r="T148" s="130"/>
      <c r="U148" s="130"/>
    </row>
    <row r="149" spans="1:21" ht="15.75" customHeight="1">
      <c r="A149" s="773"/>
      <c r="B149" s="912" t="s">
        <v>2636</v>
      </c>
      <c r="C149" s="898"/>
      <c r="D149" s="898"/>
      <c r="E149" s="898">
        <f>SUM(C149:D149)</f>
        <v>0</v>
      </c>
      <c r="F149" s="898">
        <v>0</v>
      </c>
      <c r="G149" s="898"/>
      <c r="H149" s="898">
        <f>F149+G149</f>
        <v>0</v>
      </c>
      <c r="I149" s="898"/>
      <c r="J149" s="898">
        <f>H149+I149</f>
        <v>0</v>
      </c>
      <c r="K149" s="898" t="s">
        <v>2868</v>
      </c>
      <c r="L149" s="898"/>
      <c r="M149" s="898">
        <f t="shared" si="100"/>
        <v>0</v>
      </c>
      <c r="N149" s="898"/>
      <c r="O149" s="898">
        <f>SUM(M149:N149)</f>
        <v>0</v>
      </c>
      <c r="Q149" s="714"/>
      <c r="R149" s="130"/>
      <c r="S149" s="130"/>
      <c r="T149" s="130"/>
      <c r="U149" s="130"/>
    </row>
    <row r="150" spans="1:21" ht="15.75" customHeight="1">
      <c r="A150" s="773" t="s">
        <v>2895</v>
      </c>
      <c r="B150" s="773" t="s">
        <v>2896</v>
      </c>
      <c r="C150" s="898">
        <v>3000000</v>
      </c>
      <c r="D150" s="898">
        <v>-500000</v>
      </c>
      <c r="E150" s="898">
        <f>SUM(C150:D150)</f>
        <v>2500000</v>
      </c>
      <c r="F150" s="898">
        <v>3500000</v>
      </c>
      <c r="G150" s="898">
        <v>-1000000</v>
      </c>
      <c r="H150" s="898">
        <f>F150+G150</f>
        <v>2500000</v>
      </c>
      <c r="I150" s="898"/>
      <c r="J150" s="898">
        <f>H150+I150</f>
        <v>2500000</v>
      </c>
      <c r="K150" s="898">
        <v>1000000</v>
      </c>
      <c r="L150" s="898"/>
      <c r="M150" s="898">
        <f t="shared" si="100"/>
        <v>1000000</v>
      </c>
      <c r="N150" s="898"/>
      <c r="O150" s="898">
        <f>SUM(M150:N150)</f>
        <v>1000000</v>
      </c>
      <c r="P150" s="898">
        <v>4500000</v>
      </c>
      <c r="Q150" s="714"/>
      <c r="R150" s="130"/>
      <c r="S150" s="130"/>
      <c r="T150" s="130"/>
      <c r="U150" s="130"/>
    </row>
    <row r="151" spans="1:21" ht="15.75" customHeight="1">
      <c r="A151" s="904" t="s">
        <v>413</v>
      </c>
      <c r="B151" s="913"/>
      <c r="C151" s="914" t="e">
        <f t="shared" ref="C151:L151" si="102">SUM(C125:C150)</f>
        <v>#REF!</v>
      </c>
      <c r="D151" s="914" t="e">
        <f t="shared" si="102"/>
        <v>#REF!</v>
      </c>
      <c r="E151" s="914" t="e">
        <f t="shared" si="102"/>
        <v>#REF!</v>
      </c>
      <c r="F151" s="914" t="e">
        <f t="shared" si="102"/>
        <v>#REF!</v>
      </c>
      <c r="G151" s="914" t="e">
        <f t="shared" si="102"/>
        <v>#REF!</v>
      </c>
      <c r="H151" s="914" t="e">
        <f t="shared" si="102"/>
        <v>#REF!</v>
      </c>
      <c r="I151" s="914" t="e">
        <f t="shared" si="102"/>
        <v>#REF!</v>
      </c>
      <c r="J151" s="914" t="e">
        <f t="shared" si="102"/>
        <v>#REF!</v>
      </c>
      <c r="K151" s="914" t="e">
        <f t="shared" si="102"/>
        <v>#REF!</v>
      </c>
      <c r="L151" s="914" t="e">
        <f t="shared" si="102"/>
        <v>#REF!</v>
      </c>
      <c r="M151" s="914" t="e">
        <f t="shared" si="100"/>
        <v>#REF!</v>
      </c>
      <c r="N151" s="914" t="e">
        <f>SUM(N125:N150)</f>
        <v>#REF!</v>
      </c>
      <c r="O151" s="914">
        <f>SUM(O150)</f>
        <v>1000000</v>
      </c>
      <c r="P151" s="914">
        <f>SUM(P150)</f>
        <v>4500000</v>
      </c>
      <c r="Q151" s="714"/>
      <c r="R151" s="130"/>
      <c r="S151" s="130"/>
      <c r="T151" s="130"/>
      <c r="U151" s="130"/>
    </row>
    <row r="152" spans="1:21" ht="15.75" customHeight="1">
      <c r="A152" s="916"/>
      <c r="B152" s="916" t="s">
        <v>2897</v>
      </c>
      <c r="C152" s="776" t="e">
        <f>SUM(C114:C150)</f>
        <v>#REF!</v>
      </c>
      <c r="D152" s="776" t="e">
        <f>SUM(D114:D150)</f>
        <v>#REF!</v>
      </c>
      <c r="E152" s="776" t="e">
        <f>SUM(E114:E150)</f>
        <v>#REF!</v>
      </c>
      <c r="F152" s="776" t="e">
        <f>SUM(F114:F150)</f>
        <v>#REF!</v>
      </c>
      <c r="G152" s="776" t="e">
        <f>SUM(G114:G150)</f>
        <v>#REF!</v>
      </c>
      <c r="H152" s="776" t="e">
        <f t="shared" ref="H152:H175" si="103">F152+G152</f>
        <v>#REF!</v>
      </c>
      <c r="I152" s="776" t="e">
        <f>SUM(I114:I150)</f>
        <v>#REF!</v>
      </c>
      <c r="J152" s="776" t="e">
        <f t="shared" ref="J152:J175" si="104">H152+I152</f>
        <v>#REF!</v>
      </c>
      <c r="K152" s="776" t="e">
        <f>SUM(K114:K150)</f>
        <v>#REF!</v>
      </c>
      <c r="L152" s="776" t="e">
        <f>SUM(L114:L150)</f>
        <v>#REF!</v>
      </c>
      <c r="M152" s="776" t="e">
        <f t="shared" ref="M152:M177" si="105">SUM(K152:L152)</f>
        <v>#REF!</v>
      </c>
      <c r="N152" s="776" t="e">
        <f>SUM(N114:N150)</f>
        <v>#REF!</v>
      </c>
      <c r="O152" s="776">
        <f>SUM(O151,O148,O140,O135,O128,O125,O119)</f>
        <v>16600000</v>
      </c>
      <c r="P152" s="776">
        <f>SUM(P151,P148,P140,P135,P128,P125,P119)</f>
        <v>41255000</v>
      </c>
      <c r="Q152" s="714"/>
      <c r="R152" s="130"/>
      <c r="S152" s="130"/>
      <c r="T152" s="130"/>
      <c r="U152" s="130"/>
    </row>
    <row r="153" spans="1:21" ht="15.75" hidden="1" customHeight="1">
      <c r="A153" s="902">
        <v>3100000</v>
      </c>
      <c r="B153" s="897" t="s">
        <v>2643</v>
      </c>
      <c r="C153" s="927"/>
      <c r="D153" s="927"/>
      <c r="E153" s="927"/>
      <c r="F153" s="927"/>
      <c r="G153" s="927"/>
      <c r="H153" s="927">
        <f t="shared" si="103"/>
        <v>0</v>
      </c>
      <c r="I153" s="927"/>
      <c r="J153" s="927">
        <f t="shared" si="104"/>
        <v>0</v>
      </c>
      <c r="K153" s="927"/>
      <c r="L153" s="927"/>
      <c r="M153" s="927">
        <f t="shared" si="105"/>
        <v>0</v>
      </c>
      <c r="N153" s="927"/>
      <c r="O153" s="927">
        <f t="shared" ref="O153:O163" si="106">SUM(M153:N153)</f>
        <v>0</v>
      </c>
      <c r="P153" s="927"/>
      <c r="Q153" s="714"/>
      <c r="R153" s="130"/>
      <c r="S153" s="130"/>
      <c r="T153" s="130"/>
      <c r="U153" s="130"/>
    </row>
    <row r="154" spans="1:21" ht="31.5" hidden="1" customHeight="1">
      <c r="A154" s="928">
        <v>3111112</v>
      </c>
      <c r="B154" s="929" t="s">
        <v>2898</v>
      </c>
      <c r="C154" s="930">
        <v>1655840</v>
      </c>
      <c r="D154" s="930">
        <v>1655840</v>
      </c>
      <c r="E154" s="930">
        <v>1655840</v>
      </c>
      <c r="F154" s="930">
        <v>1655840</v>
      </c>
      <c r="G154" s="930">
        <v>1655840</v>
      </c>
      <c r="H154" s="930">
        <f t="shared" si="103"/>
        <v>3311680</v>
      </c>
      <c r="I154" s="930">
        <v>1655840</v>
      </c>
      <c r="J154" s="930">
        <f t="shared" si="104"/>
        <v>4967520</v>
      </c>
      <c r="K154" s="930">
        <v>1655840</v>
      </c>
      <c r="L154" s="930">
        <v>1655840</v>
      </c>
      <c r="M154" s="930">
        <f t="shared" si="105"/>
        <v>3311680</v>
      </c>
      <c r="N154" s="930">
        <v>1655840</v>
      </c>
      <c r="O154" s="930">
        <f t="shared" si="106"/>
        <v>4967520</v>
      </c>
      <c r="P154" s="930">
        <v>1655840</v>
      </c>
      <c r="Q154" s="714"/>
      <c r="R154" s="130"/>
      <c r="S154" s="130"/>
      <c r="T154" s="130"/>
      <c r="U154" s="130"/>
    </row>
    <row r="155" spans="1:21" ht="15.75" hidden="1" customHeight="1">
      <c r="A155" s="928">
        <v>3111112</v>
      </c>
      <c r="B155" s="929" t="s">
        <v>2899</v>
      </c>
      <c r="C155" s="930">
        <v>3750000</v>
      </c>
      <c r="D155" s="930">
        <v>3750000</v>
      </c>
      <c r="E155" s="930">
        <v>3750000</v>
      </c>
      <c r="F155" s="930">
        <v>3750000</v>
      </c>
      <c r="G155" s="930">
        <v>3750000</v>
      </c>
      <c r="H155" s="930">
        <f t="shared" si="103"/>
        <v>7500000</v>
      </c>
      <c r="I155" s="930">
        <v>3750000</v>
      </c>
      <c r="J155" s="930">
        <f t="shared" si="104"/>
        <v>11250000</v>
      </c>
      <c r="K155" s="930">
        <v>3750000</v>
      </c>
      <c r="L155" s="930">
        <v>3750000</v>
      </c>
      <c r="M155" s="930">
        <f t="shared" si="105"/>
        <v>7500000</v>
      </c>
      <c r="N155" s="930">
        <v>3750000</v>
      </c>
      <c r="O155" s="930">
        <f t="shared" si="106"/>
        <v>11250000</v>
      </c>
      <c r="P155" s="930">
        <v>3750000</v>
      </c>
      <c r="Q155" s="714"/>
      <c r="R155" s="130"/>
      <c r="S155" s="130"/>
      <c r="T155" s="130"/>
      <c r="U155" s="130"/>
    </row>
    <row r="156" spans="1:21" ht="15.75" hidden="1" customHeight="1">
      <c r="A156" s="928">
        <v>3111112</v>
      </c>
      <c r="B156" s="929" t="s">
        <v>2900</v>
      </c>
      <c r="C156" s="930">
        <v>2882120</v>
      </c>
      <c r="D156" s="930">
        <v>2882120</v>
      </c>
      <c r="E156" s="930">
        <v>2882120</v>
      </c>
      <c r="F156" s="930">
        <v>2882120</v>
      </c>
      <c r="G156" s="930">
        <v>2882120</v>
      </c>
      <c r="H156" s="930">
        <f t="shared" si="103"/>
        <v>5764240</v>
      </c>
      <c r="I156" s="930">
        <v>2882120</v>
      </c>
      <c r="J156" s="930">
        <f t="shared" si="104"/>
        <v>8646360</v>
      </c>
      <c r="K156" s="930">
        <v>2882120</v>
      </c>
      <c r="L156" s="930">
        <v>2882120</v>
      </c>
      <c r="M156" s="930">
        <f t="shared" si="105"/>
        <v>5764240</v>
      </c>
      <c r="N156" s="930">
        <v>2882120</v>
      </c>
      <c r="O156" s="930">
        <f t="shared" si="106"/>
        <v>8646360</v>
      </c>
      <c r="P156" s="930">
        <v>2882120</v>
      </c>
      <c r="Q156" s="714"/>
      <c r="R156" s="130"/>
      <c r="S156" s="130"/>
      <c r="T156" s="130"/>
      <c r="U156" s="130"/>
    </row>
    <row r="157" spans="1:21" ht="15.75" hidden="1" customHeight="1">
      <c r="A157" s="928">
        <v>3111112</v>
      </c>
      <c r="B157" s="929" t="s">
        <v>2901</v>
      </c>
      <c r="C157" s="930">
        <v>1859250</v>
      </c>
      <c r="D157" s="930">
        <v>1859250</v>
      </c>
      <c r="E157" s="930">
        <v>1859250</v>
      </c>
      <c r="F157" s="930">
        <v>1859250</v>
      </c>
      <c r="G157" s="930">
        <v>1859250</v>
      </c>
      <c r="H157" s="930">
        <f t="shared" si="103"/>
        <v>3718500</v>
      </c>
      <c r="I157" s="930">
        <v>1859250</v>
      </c>
      <c r="J157" s="930">
        <f t="shared" si="104"/>
        <v>5577750</v>
      </c>
      <c r="K157" s="930">
        <v>1859250</v>
      </c>
      <c r="L157" s="930">
        <v>1859250</v>
      </c>
      <c r="M157" s="930">
        <f t="shared" si="105"/>
        <v>3718500</v>
      </c>
      <c r="N157" s="930">
        <v>1859250</v>
      </c>
      <c r="O157" s="930">
        <f t="shared" si="106"/>
        <v>5577750</v>
      </c>
      <c r="P157" s="930">
        <v>1859250</v>
      </c>
      <c r="Q157" s="714"/>
      <c r="R157" s="130"/>
      <c r="S157" s="130"/>
      <c r="T157" s="130"/>
      <c r="U157" s="130"/>
    </row>
    <row r="158" spans="1:21" ht="15.75" hidden="1" customHeight="1">
      <c r="A158" s="928">
        <v>3111111</v>
      </c>
      <c r="B158" s="929" t="s">
        <v>2902</v>
      </c>
      <c r="C158" s="930">
        <v>4126122</v>
      </c>
      <c r="D158" s="930">
        <v>4126122</v>
      </c>
      <c r="E158" s="930">
        <v>4126122</v>
      </c>
      <c r="F158" s="930">
        <v>4126122</v>
      </c>
      <c r="G158" s="930">
        <v>4126122</v>
      </c>
      <c r="H158" s="930">
        <f t="shared" si="103"/>
        <v>8252244</v>
      </c>
      <c r="I158" s="930">
        <v>4126122</v>
      </c>
      <c r="J158" s="930">
        <f t="shared" si="104"/>
        <v>12378366</v>
      </c>
      <c r="K158" s="930">
        <v>4126122</v>
      </c>
      <c r="L158" s="930">
        <v>4126122</v>
      </c>
      <c r="M158" s="930">
        <f t="shared" si="105"/>
        <v>8252244</v>
      </c>
      <c r="N158" s="930">
        <v>4126122</v>
      </c>
      <c r="O158" s="930">
        <f t="shared" si="106"/>
        <v>12378366</v>
      </c>
      <c r="P158" s="930">
        <v>4126122</v>
      </c>
      <c r="Q158" s="714"/>
      <c r="R158" s="130"/>
      <c r="S158" s="130"/>
      <c r="T158" s="130"/>
      <c r="U158" s="130"/>
    </row>
    <row r="159" spans="1:21" ht="15.75" hidden="1" customHeight="1">
      <c r="A159" s="928">
        <v>3111002</v>
      </c>
      <c r="B159" s="929" t="s">
        <v>2903</v>
      </c>
      <c r="C159" s="930">
        <v>9000000</v>
      </c>
      <c r="D159" s="930">
        <v>9000000</v>
      </c>
      <c r="E159" s="930">
        <v>9000000</v>
      </c>
      <c r="F159" s="930">
        <v>9000000</v>
      </c>
      <c r="G159" s="930">
        <v>9000000</v>
      </c>
      <c r="H159" s="930">
        <f t="shared" si="103"/>
        <v>18000000</v>
      </c>
      <c r="I159" s="930">
        <v>9000000</v>
      </c>
      <c r="J159" s="930">
        <f t="shared" si="104"/>
        <v>27000000</v>
      </c>
      <c r="K159" s="930">
        <v>9000000</v>
      </c>
      <c r="L159" s="930">
        <v>9000000</v>
      </c>
      <c r="M159" s="930">
        <f t="shared" si="105"/>
        <v>18000000</v>
      </c>
      <c r="N159" s="930">
        <v>9000000</v>
      </c>
      <c r="O159" s="930">
        <f t="shared" si="106"/>
        <v>27000000</v>
      </c>
      <c r="P159" s="930">
        <v>9000000</v>
      </c>
      <c r="Q159" s="714"/>
      <c r="R159" s="130"/>
      <c r="S159" s="130"/>
      <c r="T159" s="130"/>
      <c r="U159" s="130"/>
    </row>
    <row r="160" spans="1:21" ht="15.75" hidden="1" customHeight="1">
      <c r="A160" s="928">
        <v>3111111</v>
      </c>
      <c r="B160" s="929" t="s">
        <v>2904</v>
      </c>
      <c r="C160" s="930">
        <v>6000000</v>
      </c>
      <c r="D160" s="930">
        <v>6000000</v>
      </c>
      <c r="E160" s="930">
        <v>6000000</v>
      </c>
      <c r="F160" s="930">
        <v>6000000</v>
      </c>
      <c r="G160" s="930">
        <v>6000000</v>
      </c>
      <c r="H160" s="930">
        <f t="shared" si="103"/>
        <v>12000000</v>
      </c>
      <c r="I160" s="930">
        <v>6000000</v>
      </c>
      <c r="J160" s="930">
        <f t="shared" si="104"/>
        <v>18000000</v>
      </c>
      <c r="K160" s="930">
        <v>6000000</v>
      </c>
      <c r="L160" s="930">
        <v>6000000</v>
      </c>
      <c r="M160" s="930">
        <f t="shared" si="105"/>
        <v>12000000</v>
      </c>
      <c r="N160" s="930">
        <v>6000000</v>
      </c>
      <c r="O160" s="930">
        <f t="shared" si="106"/>
        <v>18000000</v>
      </c>
      <c r="P160" s="930">
        <v>6000000</v>
      </c>
      <c r="Q160" s="714"/>
      <c r="R160" s="130"/>
      <c r="S160" s="130"/>
      <c r="T160" s="130"/>
      <c r="U160" s="130"/>
    </row>
    <row r="161" spans="1:21" ht="15.75" hidden="1" customHeight="1">
      <c r="A161" s="928">
        <v>3111002</v>
      </c>
      <c r="B161" s="929" t="s">
        <v>2905</v>
      </c>
      <c r="C161" s="930" t="e">
        <v>#REF!</v>
      </c>
      <c r="D161" s="930" t="e">
        <v>#REF!</v>
      </c>
      <c r="E161" s="930" t="e">
        <v>#REF!</v>
      </c>
      <c r="F161" s="930" t="e">
        <v>#REF!</v>
      </c>
      <c r="G161" s="930" t="e">
        <v>#REF!</v>
      </c>
      <c r="H161" s="930" t="e">
        <f t="shared" si="103"/>
        <v>#REF!</v>
      </c>
      <c r="I161" s="930" t="e">
        <v>#REF!</v>
      </c>
      <c r="J161" s="930" t="e">
        <f t="shared" si="104"/>
        <v>#REF!</v>
      </c>
      <c r="K161" s="930" t="e">
        <v>#REF!</v>
      </c>
      <c r="L161" s="930" t="e">
        <v>#REF!</v>
      </c>
      <c r="M161" s="930" t="e">
        <f t="shared" si="105"/>
        <v>#REF!</v>
      </c>
      <c r="N161" s="930" t="e">
        <v>#REF!</v>
      </c>
      <c r="O161" s="930" t="e">
        <f t="shared" si="106"/>
        <v>#REF!</v>
      </c>
      <c r="P161" s="930" t="e">
        <v>#REF!</v>
      </c>
      <c r="Q161" s="714"/>
      <c r="R161" s="130"/>
      <c r="S161" s="130"/>
      <c r="T161" s="130"/>
      <c r="U161" s="130"/>
    </row>
    <row r="162" spans="1:21" ht="31.5" hidden="1" customHeight="1">
      <c r="A162" s="928">
        <v>3111111</v>
      </c>
      <c r="B162" s="929" t="s">
        <v>2906</v>
      </c>
      <c r="C162" s="930">
        <v>9366768</v>
      </c>
      <c r="D162" s="930">
        <v>9366768</v>
      </c>
      <c r="E162" s="930">
        <v>9366768</v>
      </c>
      <c r="F162" s="930">
        <v>9366768</v>
      </c>
      <c r="G162" s="930">
        <v>9366768</v>
      </c>
      <c r="H162" s="930">
        <f t="shared" si="103"/>
        <v>18733536</v>
      </c>
      <c r="I162" s="930">
        <v>9366768</v>
      </c>
      <c r="J162" s="930">
        <f t="shared" si="104"/>
        <v>28100304</v>
      </c>
      <c r="K162" s="930">
        <v>9366768</v>
      </c>
      <c r="L162" s="930">
        <v>9366768</v>
      </c>
      <c r="M162" s="930">
        <f t="shared" si="105"/>
        <v>18733536</v>
      </c>
      <c r="N162" s="930">
        <v>9366768</v>
      </c>
      <c r="O162" s="930">
        <f t="shared" si="106"/>
        <v>28100304</v>
      </c>
      <c r="P162" s="930">
        <v>9366768</v>
      </c>
      <c r="Q162" s="714"/>
      <c r="R162" s="130"/>
      <c r="S162" s="130"/>
      <c r="T162" s="130"/>
      <c r="U162" s="130"/>
    </row>
    <row r="163" spans="1:21" ht="15.75" hidden="1" customHeight="1">
      <c r="A163" s="928">
        <v>3111111</v>
      </c>
      <c r="B163" s="929" t="s">
        <v>294</v>
      </c>
      <c r="C163" s="930">
        <v>20000000</v>
      </c>
      <c r="D163" s="930">
        <v>20000000</v>
      </c>
      <c r="E163" s="930">
        <v>20000000</v>
      </c>
      <c r="F163" s="930">
        <v>20000000</v>
      </c>
      <c r="G163" s="930">
        <v>20000000</v>
      </c>
      <c r="H163" s="930">
        <f t="shared" si="103"/>
        <v>40000000</v>
      </c>
      <c r="I163" s="930">
        <v>20000000</v>
      </c>
      <c r="J163" s="930">
        <f t="shared" si="104"/>
        <v>60000000</v>
      </c>
      <c r="K163" s="930">
        <v>20000000</v>
      </c>
      <c r="L163" s="930">
        <v>20000000</v>
      </c>
      <c r="M163" s="930">
        <f t="shared" si="105"/>
        <v>40000000</v>
      </c>
      <c r="N163" s="930">
        <v>20000000</v>
      </c>
      <c r="O163" s="930">
        <f t="shared" si="106"/>
        <v>60000000</v>
      </c>
      <c r="P163" s="930">
        <v>20000000</v>
      </c>
      <c r="Q163" s="714"/>
      <c r="R163" s="130"/>
      <c r="S163" s="130"/>
      <c r="T163" s="130"/>
      <c r="U163" s="130"/>
    </row>
    <row r="164" spans="1:21" ht="15.75" hidden="1" customHeight="1">
      <c r="A164" s="928">
        <v>3111112</v>
      </c>
      <c r="B164" s="929" t="s">
        <v>2907</v>
      </c>
      <c r="C164" s="930" t="e">
        <v>#REF!</v>
      </c>
      <c r="D164" s="930" t="e">
        <v>#REF!</v>
      </c>
      <c r="E164" s="930" t="e">
        <v>#REF!</v>
      </c>
      <c r="F164" s="930" t="e">
        <v>#REF!</v>
      </c>
      <c r="G164" s="930" t="e">
        <v>#REF!</v>
      </c>
      <c r="H164" s="930" t="e">
        <f t="shared" si="103"/>
        <v>#REF!</v>
      </c>
      <c r="I164" s="930" t="e">
        <v>#REF!</v>
      </c>
      <c r="J164" s="930" t="e">
        <f t="shared" si="104"/>
        <v>#REF!</v>
      </c>
      <c r="K164" s="930" t="e">
        <v>#REF!</v>
      </c>
      <c r="L164" s="930" t="e">
        <v>#REF!</v>
      </c>
      <c r="M164" s="930" t="e">
        <f t="shared" si="105"/>
        <v>#REF!</v>
      </c>
      <c r="N164" s="930" t="e">
        <v>#REF!</v>
      </c>
      <c r="O164" s="930" t="e">
        <f t="shared" ref="O164:O175" si="107">SUM(M164:N164)</f>
        <v>#REF!</v>
      </c>
      <c r="P164" s="930" t="e">
        <v>#REF!</v>
      </c>
      <c r="Q164" s="714"/>
      <c r="R164" s="130"/>
      <c r="S164" s="130"/>
      <c r="T164" s="130"/>
      <c r="U164" s="130"/>
    </row>
    <row r="165" spans="1:21" ht="15.75" hidden="1" customHeight="1">
      <c r="A165" s="928">
        <v>3111120</v>
      </c>
      <c r="B165" s="931" t="s">
        <v>2908</v>
      </c>
      <c r="C165" s="930">
        <v>0</v>
      </c>
      <c r="D165" s="930">
        <v>0</v>
      </c>
      <c r="E165" s="930">
        <v>0</v>
      </c>
      <c r="F165" s="930">
        <v>0</v>
      </c>
      <c r="G165" s="930">
        <v>0</v>
      </c>
      <c r="H165" s="930">
        <f t="shared" si="103"/>
        <v>0</v>
      </c>
      <c r="I165" s="930">
        <v>0</v>
      </c>
      <c r="J165" s="930">
        <f t="shared" si="104"/>
        <v>0</v>
      </c>
      <c r="K165" s="930">
        <v>0</v>
      </c>
      <c r="L165" s="930">
        <v>0</v>
      </c>
      <c r="M165" s="930">
        <f t="shared" si="105"/>
        <v>0</v>
      </c>
      <c r="N165" s="930">
        <v>0</v>
      </c>
      <c r="O165" s="930">
        <f t="shared" si="107"/>
        <v>0</v>
      </c>
      <c r="P165" s="930">
        <v>0</v>
      </c>
      <c r="Q165" s="714"/>
      <c r="R165" s="130"/>
      <c r="S165" s="130"/>
      <c r="T165" s="130"/>
      <c r="U165" s="130"/>
    </row>
    <row r="166" spans="1:21" ht="31.5" hidden="1" customHeight="1">
      <c r="A166" s="928">
        <v>3111120</v>
      </c>
      <c r="B166" s="931" t="s">
        <v>303</v>
      </c>
      <c r="C166" s="930">
        <v>10000000</v>
      </c>
      <c r="D166" s="930">
        <v>10000000</v>
      </c>
      <c r="E166" s="930">
        <v>10000000</v>
      </c>
      <c r="F166" s="930">
        <v>10000000</v>
      </c>
      <c r="G166" s="930">
        <v>10000000</v>
      </c>
      <c r="H166" s="930">
        <f t="shared" si="103"/>
        <v>20000000</v>
      </c>
      <c r="I166" s="930">
        <v>10000000</v>
      </c>
      <c r="J166" s="930">
        <f t="shared" si="104"/>
        <v>30000000</v>
      </c>
      <c r="K166" s="930">
        <v>10000000</v>
      </c>
      <c r="L166" s="930">
        <v>10000000</v>
      </c>
      <c r="M166" s="930">
        <f t="shared" si="105"/>
        <v>20000000</v>
      </c>
      <c r="N166" s="930">
        <v>10000000</v>
      </c>
      <c r="O166" s="930">
        <f t="shared" si="107"/>
        <v>30000000</v>
      </c>
      <c r="P166" s="930">
        <v>10000000</v>
      </c>
      <c r="Q166" s="714"/>
      <c r="R166" s="130"/>
      <c r="S166" s="130"/>
      <c r="T166" s="130"/>
      <c r="U166" s="130"/>
    </row>
    <row r="167" spans="1:21" ht="31.5" hidden="1" customHeight="1">
      <c r="A167" s="928">
        <v>3110399</v>
      </c>
      <c r="B167" s="931" t="s">
        <v>2909</v>
      </c>
      <c r="C167" s="930">
        <v>3000000</v>
      </c>
      <c r="D167" s="930">
        <v>3000000</v>
      </c>
      <c r="E167" s="930">
        <v>3000000</v>
      </c>
      <c r="F167" s="930">
        <v>3000000</v>
      </c>
      <c r="G167" s="930">
        <v>3000000</v>
      </c>
      <c r="H167" s="930">
        <f t="shared" si="103"/>
        <v>6000000</v>
      </c>
      <c r="I167" s="930">
        <v>3000000</v>
      </c>
      <c r="J167" s="930">
        <f t="shared" si="104"/>
        <v>9000000</v>
      </c>
      <c r="K167" s="930">
        <v>3000000</v>
      </c>
      <c r="L167" s="930">
        <v>3000000</v>
      </c>
      <c r="M167" s="930">
        <f t="shared" si="105"/>
        <v>6000000</v>
      </c>
      <c r="N167" s="930">
        <v>3000000</v>
      </c>
      <c r="O167" s="930">
        <f t="shared" si="107"/>
        <v>9000000</v>
      </c>
      <c r="P167" s="930">
        <v>3000000</v>
      </c>
      <c r="Q167" s="714"/>
      <c r="R167" s="130"/>
      <c r="S167" s="130"/>
      <c r="T167" s="130"/>
      <c r="U167" s="130"/>
    </row>
    <row r="168" spans="1:21" ht="31.5" hidden="1" customHeight="1">
      <c r="A168" s="928">
        <v>3111111</v>
      </c>
      <c r="B168" s="931" t="s">
        <v>2910</v>
      </c>
      <c r="C168" s="930">
        <v>23000000</v>
      </c>
      <c r="D168" s="930">
        <v>23000000</v>
      </c>
      <c r="E168" s="930">
        <v>23000000</v>
      </c>
      <c r="F168" s="930">
        <v>23000000</v>
      </c>
      <c r="G168" s="930">
        <v>23000000</v>
      </c>
      <c r="H168" s="930">
        <f t="shared" si="103"/>
        <v>46000000</v>
      </c>
      <c r="I168" s="930">
        <v>23000000</v>
      </c>
      <c r="J168" s="930">
        <f t="shared" si="104"/>
        <v>69000000</v>
      </c>
      <c r="K168" s="930">
        <v>23000000</v>
      </c>
      <c r="L168" s="930">
        <v>23000000</v>
      </c>
      <c r="M168" s="930">
        <f t="shared" si="105"/>
        <v>46000000</v>
      </c>
      <c r="N168" s="930">
        <v>23000000</v>
      </c>
      <c r="O168" s="930">
        <f t="shared" si="107"/>
        <v>69000000</v>
      </c>
      <c r="P168" s="930">
        <v>23000000</v>
      </c>
      <c r="Q168" s="714"/>
      <c r="R168" s="130"/>
      <c r="S168" s="130"/>
      <c r="T168" s="130"/>
      <c r="U168" s="130"/>
    </row>
    <row r="169" spans="1:21" ht="31.5" hidden="1" customHeight="1">
      <c r="A169" s="928">
        <v>3111299</v>
      </c>
      <c r="B169" s="931" t="s">
        <v>297</v>
      </c>
      <c r="C169" s="930">
        <v>30000000</v>
      </c>
      <c r="D169" s="930">
        <v>30000000</v>
      </c>
      <c r="E169" s="930">
        <v>30000000</v>
      </c>
      <c r="F169" s="930">
        <v>30000000</v>
      </c>
      <c r="G169" s="930">
        <v>30000000</v>
      </c>
      <c r="H169" s="930">
        <f t="shared" si="103"/>
        <v>60000000</v>
      </c>
      <c r="I169" s="930">
        <v>30000000</v>
      </c>
      <c r="J169" s="930">
        <f t="shared" si="104"/>
        <v>90000000</v>
      </c>
      <c r="K169" s="930">
        <v>30000000</v>
      </c>
      <c r="L169" s="930">
        <v>30000000</v>
      </c>
      <c r="M169" s="930">
        <f t="shared" si="105"/>
        <v>60000000</v>
      </c>
      <c r="N169" s="930">
        <v>30000000</v>
      </c>
      <c r="O169" s="930">
        <f t="shared" si="107"/>
        <v>90000000</v>
      </c>
      <c r="P169" s="930">
        <v>30000000</v>
      </c>
      <c r="Q169" s="714"/>
      <c r="R169" s="130"/>
      <c r="S169" s="130"/>
      <c r="T169" s="130"/>
      <c r="U169" s="130"/>
    </row>
    <row r="170" spans="1:21" ht="15.75" hidden="1" customHeight="1">
      <c r="A170" s="928">
        <v>3111120</v>
      </c>
      <c r="B170" s="931" t="s">
        <v>2911</v>
      </c>
      <c r="C170" s="930">
        <v>25000000</v>
      </c>
      <c r="D170" s="930">
        <v>25000000</v>
      </c>
      <c r="E170" s="930">
        <v>25000000</v>
      </c>
      <c r="F170" s="930">
        <v>25000000</v>
      </c>
      <c r="G170" s="930">
        <v>25000000</v>
      </c>
      <c r="H170" s="930">
        <f t="shared" si="103"/>
        <v>50000000</v>
      </c>
      <c r="I170" s="930">
        <v>25000000</v>
      </c>
      <c r="J170" s="930">
        <f t="shared" si="104"/>
        <v>75000000</v>
      </c>
      <c r="K170" s="930">
        <v>25000000</v>
      </c>
      <c r="L170" s="930">
        <v>25000000</v>
      </c>
      <c r="M170" s="930">
        <f t="shared" si="105"/>
        <v>50000000</v>
      </c>
      <c r="N170" s="930">
        <v>25000000</v>
      </c>
      <c r="O170" s="930">
        <f t="shared" si="107"/>
        <v>75000000</v>
      </c>
      <c r="P170" s="930">
        <v>25000000</v>
      </c>
      <c r="Q170" s="714"/>
      <c r="R170" s="130"/>
      <c r="S170" s="130"/>
      <c r="T170" s="130"/>
      <c r="U170" s="130"/>
    </row>
    <row r="171" spans="1:21" ht="15.75" hidden="1" customHeight="1">
      <c r="A171" s="928">
        <v>3111120</v>
      </c>
      <c r="B171" s="931" t="s">
        <v>2912</v>
      </c>
      <c r="C171" s="930">
        <v>20000000</v>
      </c>
      <c r="D171" s="930">
        <v>20000000</v>
      </c>
      <c r="E171" s="930">
        <v>20000000</v>
      </c>
      <c r="F171" s="930">
        <v>20000000</v>
      </c>
      <c r="G171" s="930">
        <v>20000000</v>
      </c>
      <c r="H171" s="930">
        <f t="shared" si="103"/>
        <v>40000000</v>
      </c>
      <c r="I171" s="930">
        <v>20000000</v>
      </c>
      <c r="J171" s="930">
        <f t="shared" si="104"/>
        <v>60000000</v>
      </c>
      <c r="K171" s="930">
        <v>20000000</v>
      </c>
      <c r="L171" s="930">
        <v>20000000</v>
      </c>
      <c r="M171" s="930">
        <f t="shared" si="105"/>
        <v>40000000</v>
      </c>
      <c r="N171" s="930">
        <v>20000000</v>
      </c>
      <c r="O171" s="930">
        <f t="shared" si="107"/>
        <v>60000000</v>
      </c>
      <c r="P171" s="930">
        <v>20000000</v>
      </c>
      <c r="Q171" s="714"/>
      <c r="R171" s="130"/>
      <c r="S171" s="130"/>
      <c r="T171" s="130"/>
      <c r="U171" s="130"/>
    </row>
    <row r="172" spans="1:21" ht="15.75" hidden="1" customHeight="1">
      <c r="A172" s="928">
        <v>3111120</v>
      </c>
      <c r="B172" s="931" t="s">
        <v>2913</v>
      </c>
      <c r="C172" s="930">
        <v>9049900</v>
      </c>
      <c r="D172" s="930">
        <v>9049900</v>
      </c>
      <c r="E172" s="930">
        <v>9049900</v>
      </c>
      <c r="F172" s="930">
        <v>9049900</v>
      </c>
      <c r="G172" s="930">
        <v>9049900</v>
      </c>
      <c r="H172" s="930">
        <f t="shared" si="103"/>
        <v>18099800</v>
      </c>
      <c r="I172" s="930">
        <v>9049900</v>
      </c>
      <c r="J172" s="930">
        <f t="shared" si="104"/>
        <v>27149700</v>
      </c>
      <c r="K172" s="930">
        <v>9049900</v>
      </c>
      <c r="L172" s="930">
        <v>9049900</v>
      </c>
      <c r="M172" s="930">
        <f t="shared" si="105"/>
        <v>18099800</v>
      </c>
      <c r="N172" s="930">
        <v>9049900</v>
      </c>
      <c r="O172" s="930">
        <f t="shared" si="107"/>
        <v>27149700</v>
      </c>
      <c r="P172" s="930">
        <v>9049900</v>
      </c>
      <c r="Q172" s="714"/>
      <c r="R172" s="130"/>
      <c r="S172" s="130"/>
      <c r="T172" s="130"/>
      <c r="U172" s="130"/>
    </row>
    <row r="173" spans="1:21" ht="78.75" hidden="1" customHeight="1">
      <c r="A173" s="928">
        <v>3111112</v>
      </c>
      <c r="B173" s="931" t="s">
        <v>2914</v>
      </c>
      <c r="C173" s="930">
        <v>16310000</v>
      </c>
      <c r="D173" s="930">
        <v>16310000</v>
      </c>
      <c r="E173" s="930">
        <v>16310000</v>
      </c>
      <c r="F173" s="930">
        <v>16310000</v>
      </c>
      <c r="G173" s="930">
        <v>16310000</v>
      </c>
      <c r="H173" s="930">
        <f t="shared" si="103"/>
        <v>32620000</v>
      </c>
      <c r="I173" s="930">
        <v>16310000</v>
      </c>
      <c r="J173" s="930">
        <f t="shared" si="104"/>
        <v>48930000</v>
      </c>
      <c r="K173" s="930">
        <v>16310000</v>
      </c>
      <c r="L173" s="930">
        <v>16310000</v>
      </c>
      <c r="M173" s="930">
        <f t="shared" si="105"/>
        <v>32620000</v>
      </c>
      <c r="N173" s="930">
        <v>16310000</v>
      </c>
      <c r="O173" s="930">
        <f t="shared" si="107"/>
        <v>48930000</v>
      </c>
      <c r="P173" s="930">
        <v>16310000</v>
      </c>
      <c r="Q173" s="714"/>
      <c r="R173" s="130"/>
      <c r="S173" s="130"/>
      <c r="T173" s="130"/>
      <c r="U173" s="130"/>
    </row>
    <row r="174" spans="1:21" ht="15.75" hidden="1" customHeight="1">
      <c r="A174" s="904" t="s">
        <v>2915</v>
      </c>
      <c r="B174" s="932"/>
      <c r="C174" s="914" t="e">
        <v>#REF!</v>
      </c>
      <c r="D174" s="914" t="e">
        <v>#REF!</v>
      </c>
      <c r="E174" s="914" t="e">
        <v>#REF!</v>
      </c>
      <c r="F174" s="914" t="e">
        <v>#REF!</v>
      </c>
      <c r="G174" s="914" t="e">
        <v>#REF!</v>
      </c>
      <c r="H174" s="914" t="e">
        <f t="shared" si="103"/>
        <v>#REF!</v>
      </c>
      <c r="I174" s="914" t="e">
        <v>#REF!</v>
      </c>
      <c r="J174" s="914" t="e">
        <f t="shared" si="104"/>
        <v>#REF!</v>
      </c>
      <c r="K174" s="914" t="e">
        <v>#REF!</v>
      </c>
      <c r="L174" s="914" t="e">
        <v>#REF!</v>
      </c>
      <c r="M174" s="914" t="e">
        <f t="shared" si="105"/>
        <v>#REF!</v>
      </c>
      <c r="N174" s="914" t="e">
        <v>#REF!</v>
      </c>
      <c r="O174" s="914" t="e">
        <f t="shared" si="107"/>
        <v>#REF!</v>
      </c>
      <c r="P174" s="914" t="e">
        <v>#REF!</v>
      </c>
      <c r="Q174" s="714"/>
      <c r="R174" s="130"/>
      <c r="S174" s="130"/>
      <c r="T174" s="130"/>
      <c r="U174" s="130"/>
    </row>
    <row r="175" spans="1:21" ht="15.75" hidden="1" customHeight="1">
      <c r="A175" s="904" t="s">
        <v>2916</v>
      </c>
      <c r="B175" s="932"/>
      <c r="C175" s="914" t="e">
        <v>#REF!</v>
      </c>
      <c r="D175" s="914" t="e">
        <v>#REF!</v>
      </c>
      <c r="E175" s="914" t="e">
        <v>#REF!</v>
      </c>
      <c r="F175" s="914" t="e">
        <v>#REF!</v>
      </c>
      <c r="G175" s="914" t="e">
        <v>#REF!</v>
      </c>
      <c r="H175" s="914" t="e">
        <f t="shared" si="103"/>
        <v>#REF!</v>
      </c>
      <c r="I175" s="914" t="e">
        <v>#REF!</v>
      </c>
      <c r="J175" s="914" t="e">
        <f t="shared" si="104"/>
        <v>#REF!</v>
      </c>
      <c r="K175" s="914" t="e">
        <v>#REF!</v>
      </c>
      <c r="L175" s="914" t="e">
        <v>#REF!</v>
      </c>
      <c r="M175" s="914" t="e">
        <f t="shared" si="105"/>
        <v>#REF!</v>
      </c>
      <c r="N175" s="914" t="e">
        <v>#REF!</v>
      </c>
      <c r="O175" s="914" t="e">
        <f t="shared" si="107"/>
        <v>#REF!</v>
      </c>
      <c r="P175" s="914" t="e">
        <v>#REF!</v>
      </c>
      <c r="Q175" s="714"/>
      <c r="R175" s="130"/>
      <c r="S175" s="130"/>
      <c r="T175" s="130"/>
      <c r="U175" s="130"/>
    </row>
    <row r="176" spans="1:21" ht="15.75" customHeight="1">
      <c r="A176" s="933"/>
      <c r="B176" s="933" t="s">
        <v>2917</v>
      </c>
      <c r="C176" s="768" t="e">
        <f t="shared" ref="C176:L176" si="108">C152+C111+C94+C51</f>
        <v>#REF!</v>
      </c>
      <c r="D176" s="768" t="e">
        <f t="shared" si="108"/>
        <v>#REF!</v>
      </c>
      <c r="E176" s="768" t="e">
        <f t="shared" si="108"/>
        <v>#REF!</v>
      </c>
      <c r="F176" s="768" t="e">
        <f t="shared" si="108"/>
        <v>#REF!</v>
      </c>
      <c r="G176" s="768" t="e">
        <f t="shared" si="108"/>
        <v>#REF!</v>
      </c>
      <c r="H176" s="768" t="e">
        <f t="shared" si="108"/>
        <v>#REF!</v>
      </c>
      <c r="I176" s="768" t="e">
        <f t="shared" si="108"/>
        <v>#REF!</v>
      </c>
      <c r="J176" s="768" t="e">
        <f t="shared" si="108"/>
        <v>#REF!</v>
      </c>
      <c r="K176" s="768" t="e">
        <f t="shared" si="108"/>
        <v>#REF!</v>
      </c>
      <c r="L176" s="768" t="e">
        <f t="shared" si="108"/>
        <v>#REF!</v>
      </c>
      <c r="M176" s="768" t="e">
        <f t="shared" si="105"/>
        <v>#REF!</v>
      </c>
      <c r="N176" s="768" t="e">
        <f t="shared" ref="N176" si="109">N152+N111+N94+N51</f>
        <v>#REF!</v>
      </c>
      <c r="O176" s="768">
        <f>SUM(O152,O111,O94,O51)</f>
        <v>50855802</v>
      </c>
      <c r="P176" s="768">
        <f>SUM(P152,P111,P94,P51)</f>
        <v>86055000</v>
      </c>
      <c r="Q176" s="714"/>
      <c r="R176" s="130"/>
      <c r="S176" s="130"/>
      <c r="T176" s="130"/>
      <c r="U176" s="130"/>
    </row>
    <row r="177" spans="1:21" ht="15.75" customHeight="1">
      <c r="A177" s="934"/>
      <c r="B177" s="934" t="s">
        <v>2681</v>
      </c>
      <c r="C177" s="771" t="e">
        <f t="shared" ref="C177:L177" si="110">C176+C14</f>
        <v>#REF!</v>
      </c>
      <c r="D177" s="771" t="e">
        <f t="shared" si="110"/>
        <v>#REF!</v>
      </c>
      <c r="E177" s="771" t="e">
        <f t="shared" si="110"/>
        <v>#REF!</v>
      </c>
      <c r="F177" s="771" t="e">
        <f t="shared" si="110"/>
        <v>#REF!</v>
      </c>
      <c r="G177" s="771" t="e">
        <f t="shared" si="110"/>
        <v>#REF!</v>
      </c>
      <c r="H177" s="771" t="e">
        <f t="shared" si="110"/>
        <v>#REF!</v>
      </c>
      <c r="I177" s="771" t="e">
        <f t="shared" si="110"/>
        <v>#REF!</v>
      </c>
      <c r="J177" s="771" t="e">
        <f t="shared" si="110"/>
        <v>#REF!</v>
      </c>
      <c r="K177" s="771" t="e">
        <f t="shared" si="110"/>
        <v>#REF!</v>
      </c>
      <c r="L177" s="771" t="e">
        <f t="shared" si="110"/>
        <v>#REF!</v>
      </c>
      <c r="M177" s="771" t="e">
        <f t="shared" si="105"/>
        <v>#REF!</v>
      </c>
      <c r="N177" s="771" t="e">
        <f t="shared" ref="N177" si="111">N176+N14</f>
        <v>#REF!</v>
      </c>
      <c r="O177" s="771">
        <f>SUM(O176,O14)</f>
        <v>123719642</v>
      </c>
      <c r="P177" s="771">
        <f>SUM(P176,P14)</f>
        <v>158918840</v>
      </c>
      <c r="Q177" s="714"/>
      <c r="R177" s="935"/>
      <c r="S177" s="935"/>
      <c r="T177" s="935"/>
      <c r="U177" s="935"/>
    </row>
    <row r="178" spans="1:21" ht="15.75" hidden="1" customHeight="1">
      <c r="A178" s="770"/>
      <c r="B178" s="770" t="s">
        <v>2918</v>
      </c>
      <c r="C178" s="771">
        <v>76369138</v>
      </c>
      <c r="D178" s="771"/>
      <c r="E178" s="771" t="e">
        <f>E176</f>
        <v>#REF!</v>
      </c>
      <c r="F178" s="771"/>
      <c r="G178" s="899"/>
      <c r="H178" s="899"/>
      <c r="I178" s="899"/>
      <c r="J178" s="899"/>
      <c r="K178" s="899"/>
      <c r="L178" s="899"/>
      <c r="M178" s="899"/>
      <c r="N178" s="899"/>
      <c r="O178" s="899"/>
      <c r="P178" s="899"/>
      <c r="Q178" s="714"/>
      <c r="R178" s="130"/>
      <c r="S178" s="130"/>
      <c r="T178" s="130"/>
      <c r="U178" s="130"/>
    </row>
    <row r="179" spans="1:21" ht="15.75" hidden="1" customHeight="1">
      <c r="A179" s="903"/>
      <c r="B179" s="770" t="s">
        <v>2919</v>
      </c>
      <c r="C179" s="771" t="e">
        <v>#REF!</v>
      </c>
      <c r="D179" s="771"/>
      <c r="E179" s="771" t="e">
        <f>E174</f>
        <v>#REF!</v>
      </c>
      <c r="F179" s="771"/>
      <c r="G179" s="899"/>
      <c r="H179" s="899"/>
      <c r="I179" s="899"/>
      <c r="J179" s="899"/>
      <c r="K179" s="899"/>
      <c r="L179" s="899"/>
      <c r="M179" s="899"/>
      <c r="N179" s="899"/>
      <c r="O179" s="899"/>
      <c r="P179" s="899"/>
      <c r="Q179" s="714"/>
      <c r="R179" s="130"/>
      <c r="S179" s="130"/>
      <c r="T179" s="130"/>
      <c r="U179" s="130"/>
    </row>
    <row r="180" spans="1:21" ht="15.75" hidden="1" customHeight="1">
      <c r="A180" s="936"/>
      <c r="B180" s="775" t="s">
        <v>2920</v>
      </c>
      <c r="C180" s="937" t="e">
        <v>#REF!</v>
      </c>
      <c r="D180" s="937"/>
      <c r="E180" s="937" t="e">
        <f>SUM(E178:E179)</f>
        <v>#REF!</v>
      </c>
      <c r="F180" s="937"/>
      <c r="G180" s="899"/>
      <c r="H180" s="899"/>
      <c r="I180" s="899"/>
      <c r="J180" s="899"/>
      <c r="K180" s="899"/>
      <c r="L180" s="899"/>
      <c r="M180" s="899"/>
      <c r="N180" s="899"/>
      <c r="O180" s="899"/>
      <c r="P180" s="899"/>
      <c r="Q180" s="714"/>
      <c r="R180" s="938"/>
      <c r="S180" s="938"/>
      <c r="T180" s="938"/>
      <c r="U180" s="938"/>
    </row>
    <row r="181" spans="1:21" ht="15.75" customHeight="1">
      <c r="A181" s="39"/>
      <c r="B181" s="39"/>
      <c r="C181" s="160"/>
      <c r="D181" s="160"/>
      <c r="E181" s="160"/>
      <c r="F181" s="160"/>
      <c r="G181" s="714"/>
      <c r="H181" s="714"/>
      <c r="I181" s="714"/>
      <c r="J181" s="714"/>
      <c r="K181" s="714"/>
      <c r="L181" s="714"/>
      <c r="M181" s="714"/>
      <c r="N181" s="714"/>
      <c r="O181" s="714"/>
      <c r="P181" s="714"/>
      <c r="Q181" s="714"/>
      <c r="R181" s="130"/>
      <c r="S181" s="130"/>
      <c r="T181" s="130"/>
      <c r="U181" s="130"/>
    </row>
    <row r="182" spans="1:21" ht="15.75" customHeight="1">
      <c r="A182" s="39"/>
      <c r="B182" s="39"/>
      <c r="C182" s="160"/>
      <c r="D182" s="160"/>
      <c r="E182" s="160"/>
      <c r="F182" s="160"/>
      <c r="G182" s="714"/>
      <c r="H182" s="714"/>
      <c r="I182" s="714"/>
      <c r="J182" s="714"/>
      <c r="K182" s="714"/>
      <c r="L182" s="714"/>
      <c r="M182" s="714"/>
      <c r="N182" s="714"/>
      <c r="O182" s="714"/>
      <c r="P182" s="714"/>
      <c r="Q182" s="714"/>
      <c r="R182" s="130"/>
      <c r="S182" s="130"/>
      <c r="T182" s="130"/>
      <c r="U182" s="130"/>
    </row>
    <row r="183" spans="1:21" ht="15.75" customHeight="1">
      <c r="A183" s="39"/>
      <c r="B183" s="39"/>
      <c r="C183" s="160"/>
      <c r="D183" s="160"/>
      <c r="E183" s="160"/>
      <c r="F183" s="160"/>
      <c r="G183" s="714"/>
      <c r="H183" s="714"/>
      <c r="I183" s="714"/>
      <c r="J183" s="714"/>
      <c r="K183" s="714"/>
      <c r="L183" s="714"/>
      <c r="M183" s="714"/>
      <c r="N183" s="714"/>
      <c r="O183" s="714"/>
      <c r="P183" s="714"/>
      <c r="Q183" s="714"/>
      <c r="R183" s="130"/>
      <c r="S183" s="130"/>
      <c r="T183" s="130"/>
      <c r="U183" s="130"/>
    </row>
    <row r="184" spans="1:21" ht="15.75" customHeight="1">
      <c r="A184" s="39"/>
      <c r="B184" s="39"/>
      <c r="C184" s="160"/>
      <c r="D184" s="160"/>
      <c r="E184" s="160"/>
      <c r="F184" s="160"/>
      <c r="G184" s="714"/>
      <c r="H184" s="714"/>
      <c r="I184" s="714"/>
      <c r="J184" s="714"/>
      <c r="K184" s="714"/>
      <c r="L184" s="714"/>
      <c r="M184" s="714"/>
      <c r="N184" s="714"/>
      <c r="O184" s="714"/>
      <c r="P184" s="714"/>
      <c r="Q184" s="714"/>
      <c r="R184" s="130"/>
      <c r="S184" s="130"/>
      <c r="T184" s="130"/>
      <c r="U184" s="130"/>
    </row>
    <row r="185" spans="1:21" ht="15.75" customHeight="1">
      <c r="A185" s="39"/>
      <c r="B185" s="39"/>
      <c r="C185" s="160"/>
      <c r="D185" s="160"/>
      <c r="E185" s="160"/>
      <c r="F185" s="160"/>
      <c r="G185" s="714"/>
      <c r="H185" s="714"/>
      <c r="I185" s="714"/>
      <c r="J185" s="714"/>
      <c r="K185" s="714"/>
      <c r="L185" s="714"/>
      <c r="M185" s="714"/>
      <c r="N185" s="714"/>
      <c r="O185" s="714"/>
      <c r="P185" s="714"/>
      <c r="Q185" s="714"/>
      <c r="R185" s="130"/>
      <c r="S185" s="130"/>
      <c r="T185" s="130"/>
      <c r="U185" s="130"/>
    </row>
    <row r="186" spans="1:21" ht="15.75" customHeight="1">
      <c r="A186" s="39"/>
      <c r="B186" s="39"/>
      <c r="C186" s="160"/>
      <c r="D186" s="160"/>
      <c r="E186" s="160"/>
      <c r="F186" s="160"/>
      <c r="G186" s="714"/>
      <c r="H186" s="714"/>
      <c r="I186" s="714"/>
      <c r="J186" s="714"/>
      <c r="K186" s="714"/>
      <c r="L186" s="714"/>
      <c r="M186" s="714"/>
      <c r="N186" s="714"/>
      <c r="O186" s="714"/>
      <c r="P186" s="714"/>
      <c r="Q186" s="714"/>
      <c r="R186" s="130"/>
      <c r="S186" s="130"/>
      <c r="T186" s="130"/>
      <c r="U186" s="130"/>
    </row>
    <row r="187" spans="1:21" ht="15.75" customHeight="1">
      <c r="A187" s="39"/>
      <c r="B187" s="39"/>
      <c r="C187" s="160"/>
      <c r="D187" s="160"/>
      <c r="E187" s="160"/>
      <c r="F187" s="160"/>
      <c r="G187" s="714"/>
      <c r="H187" s="714"/>
      <c r="I187" s="714"/>
      <c r="J187" s="714"/>
      <c r="K187" s="714"/>
      <c r="L187" s="714"/>
      <c r="M187" s="714"/>
      <c r="N187" s="714"/>
      <c r="O187" s="714"/>
      <c r="P187" s="714"/>
      <c r="Q187" s="714"/>
      <c r="R187" s="130"/>
      <c r="S187" s="130"/>
      <c r="T187" s="130"/>
      <c r="U187" s="130"/>
    </row>
    <row r="188" spans="1:21" ht="15.75" customHeight="1">
      <c r="A188" s="39"/>
      <c r="B188" s="39"/>
      <c r="C188" s="160"/>
      <c r="D188" s="160"/>
      <c r="E188" s="160"/>
      <c r="F188" s="160"/>
      <c r="G188" s="714"/>
      <c r="H188" s="714"/>
      <c r="I188" s="714"/>
      <c r="J188" s="714"/>
      <c r="K188" s="714"/>
      <c r="L188" s="714"/>
      <c r="M188" s="714"/>
      <c r="N188" s="714"/>
      <c r="O188" s="714"/>
      <c r="P188" s="714"/>
      <c r="Q188" s="714"/>
      <c r="R188" s="130"/>
      <c r="S188" s="130"/>
      <c r="T188" s="130"/>
      <c r="U188" s="130"/>
    </row>
    <row r="189" spans="1:21" ht="15.75" customHeight="1">
      <c r="A189" s="39"/>
      <c r="B189" s="39"/>
      <c r="C189" s="160"/>
      <c r="D189" s="160"/>
      <c r="E189" s="160"/>
      <c r="F189" s="160"/>
      <c r="G189" s="714"/>
      <c r="H189" s="714"/>
      <c r="I189" s="714"/>
      <c r="J189" s="714"/>
      <c r="K189" s="714"/>
      <c r="L189" s="714"/>
      <c r="M189" s="714"/>
      <c r="N189" s="714"/>
      <c r="O189" s="714"/>
      <c r="P189" s="714"/>
      <c r="Q189" s="714"/>
      <c r="R189" s="130"/>
      <c r="S189" s="130"/>
      <c r="T189" s="130"/>
      <c r="U189" s="130"/>
    </row>
    <row r="190" spans="1:21" ht="15.75" customHeight="1">
      <c r="A190" s="39"/>
      <c r="B190" s="39"/>
      <c r="C190" s="160"/>
      <c r="D190" s="160"/>
      <c r="E190" s="160"/>
      <c r="F190" s="160"/>
      <c r="G190" s="714"/>
      <c r="H190" s="714"/>
      <c r="I190" s="714"/>
      <c r="J190" s="714"/>
      <c r="K190" s="714"/>
      <c r="L190" s="714"/>
      <c r="M190" s="714"/>
      <c r="N190" s="714"/>
      <c r="O190" s="714"/>
      <c r="P190" s="714"/>
      <c r="Q190" s="714"/>
      <c r="R190" s="130"/>
      <c r="S190" s="130"/>
      <c r="T190" s="130"/>
      <c r="U190" s="130"/>
    </row>
    <row r="191" spans="1:21" ht="15.75" customHeight="1">
      <c r="A191" s="39"/>
      <c r="B191" s="39"/>
      <c r="C191" s="160"/>
      <c r="D191" s="160"/>
      <c r="E191" s="160"/>
      <c r="F191" s="160"/>
      <c r="G191" s="714"/>
      <c r="H191" s="714"/>
      <c r="I191" s="714"/>
      <c r="J191" s="714"/>
      <c r="K191" s="714"/>
      <c r="L191" s="714"/>
      <c r="M191" s="714"/>
      <c r="N191" s="714"/>
      <c r="O191" s="714"/>
      <c r="P191" s="714"/>
      <c r="Q191" s="714"/>
      <c r="R191" s="130"/>
      <c r="S191" s="130"/>
      <c r="T191" s="130"/>
      <c r="U191" s="130"/>
    </row>
    <row r="192" spans="1:21" ht="15.75" customHeight="1">
      <c r="A192" s="39"/>
      <c r="B192" s="39"/>
      <c r="C192" s="160"/>
      <c r="D192" s="160"/>
      <c r="E192" s="160"/>
      <c r="F192" s="160"/>
      <c r="G192" s="714"/>
      <c r="H192" s="714"/>
      <c r="I192" s="714"/>
      <c r="J192" s="714"/>
      <c r="K192" s="714"/>
      <c r="L192" s="714"/>
      <c r="M192" s="714"/>
      <c r="N192" s="714"/>
      <c r="O192" s="714"/>
      <c r="P192" s="714"/>
      <c r="Q192" s="714"/>
      <c r="R192" s="130"/>
      <c r="S192" s="130"/>
      <c r="T192" s="130"/>
      <c r="U192" s="130"/>
    </row>
    <row r="193" spans="1:21" ht="15.75" customHeight="1">
      <c r="A193" s="39"/>
      <c r="B193" s="39"/>
      <c r="C193" s="160"/>
      <c r="D193" s="160"/>
      <c r="E193" s="160"/>
      <c r="F193" s="160"/>
      <c r="G193" s="714"/>
      <c r="H193" s="714"/>
      <c r="I193" s="714"/>
      <c r="J193" s="714"/>
      <c r="K193" s="714"/>
      <c r="L193" s="714"/>
      <c r="M193" s="714"/>
      <c r="N193" s="714"/>
      <c r="O193" s="714"/>
      <c r="P193" s="714"/>
      <c r="Q193" s="714"/>
      <c r="R193" s="130"/>
      <c r="S193" s="130"/>
      <c r="T193" s="130"/>
      <c r="U193" s="130"/>
    </row>
    <row r="194" spans="1:21" ht="15.75" customHeight="1">
      <c r="A194" s="39"/>
      <c r="B194" s="39"/>
      <c r="C194" s="160"/>
      <c r="D194" s="160"/>
      <c r="E194" s="160"/>
      <c r="F194" s="160"/>
      <c r="G194" s="714"/>
      <c r="H194" s="714"/>
      <c r="I194" s="714"/>
      <c r="J194" s="714"/>
      <c r="K194" s="714"/>
      <c r="L194" s="714"/>
      <c r="M194" s="714"/>
      <c r="N194" s="714"/>
      <c r="O194" s="714"/>
      <c r="P194" s="714"/>
      <c r="Q194" s="714"/>
      <c r="R194" s="130"/>
      <c r="S194" s="130"/>
      <c r="T194" s="130"/>
      <c r="U194" s="130"/>
    </row>
    <row r="195" spans="1:21" ht="15.75" customHeight="1">
      <c r="A195" s="39"/>
      <c r="B195" s="39"/>
      <c r="C195" s="160"/>
      <c r="D195" s="160"/>
      <c r="E195" s="160"/>
      <c r="F195" s="160"/>
      <c r="G195" s="714"/>
      <c r="H195" s="714"/>
      <c r="I195" s="714"/>
      <c r="J195" s="714"/>
      <c r="K195" s="714"/>
      <c r="L195" s="714"/>
      <c r="M195" s="714"/>
      <c r="N195" s="714"/>
      <c r="O195" s="714"/>
      <c r="P195" s="714"/>
      <c r="Q195" s="714"/>
      <c r="R195" s="130"/>
      <c r="S195" s="130"/>
      <c r="T195" s="130"/>
      <c r="U195" s="130"/>
    </row>
    <row r="196" spans="1:21" ht="15.75" customHeight="1">
      <c r="A196" s="39"/>
      <c r="B196" s="39"/>
      <c r="C196" s="160"/>
      <c r="D196" s="160"/>
      <c r="E196" s="160"/>
      <c r="F196" s="160"/>
      <c r="G196" s="714"/>
      <c r="H196" s="714"/>
      <c r="I196" s="714"/>
      <c r="J196" s="714"/>
      <c r="K196" s="714"/>
      <c r="L196" s="714"/>
      <c r="M196" s="714"/>
      <c r="N196" s="714"/>
      <c r="O196" s="714"/>
      <c r="P196" s="714"/>
      <c r="Q196" s="714"/>
      <c r="R196" s="130"/>
      <c r="S196" s="130"/>
      <c r="T196" s="130"/>
      <c r="U196" s="130"/>
    </row>
    <row r="197" spans="1:21" ht="15.75" customHeight="1">
      <c r="A197" s="39"/>
      <c r="B197" s="39"/>
      <c r="C197" s="160"/>
      <c r="D197" s="160"/>
      <c r="E197" s="160"/>
      <c r="F197" s="160"/>
      <c r="G197" s="714"/>
      <c r="H197" s="714"/>
      <c r="I197" s="714"/>
      <c r="J197" s="714"/>
      <c r="K197" s="714"/>
      <c r="L197" s="714"/>
      <c r="M197" s="714"/>
      <c r="N197" s="714"/>
      <c r="O197" s="714"/>
      <c r="P197" s="714"/>
      <c r="Q197" s="714"/>
      <c r="R197" s="130"/>
      <c r="S197" s="130"/>
      <c r="T197" s="130"/>
      <c r="U197" s="130"/>
    </row>
    <row r="198" spans="1:21" ht="15.75" customHeight="1">
      <c r="A198" s="39"/>
      <c r="B198" s="39"/>
      <c r="C198" s="160"/>
      <c r="D198" s="160"/>
      <c r="E198" s="160"/>
      <c r="F198" s="160"/>
      <c r="G198" s="714"/>
      <c r="H198" s="714"/>
      <c r="I198" s="714"/>
      <c r="J198" s="714"/>
      <c r="K198" s="714"/>
      <c r="L198" s="714"/>
      <c r="M198" s="714"/>
      <c r="N198" s="714"/>
      <c r="O198" s="714"/>
      <c r="P198" s="714"/>
      <c r="Q198" s="714"/>
      <c r="R198" s="130"/>
      <c r="S198" s="130"/>
      <c r="T198" s="130"/>
      <c r="U198" s="130"/>
    </row>
    <row r="199" spans="1:21" ht="15.75" customHeight="1">
      <c r="A199" s="39"/>
      <c r="B199" s="39"/>
      <c r="C199" s="160"/>
      <c r="D199" s="160"/>
      <c r="E199" s="160"/>
      <c r="F199" s="160"/>
      <c r="G199" s="714"/>
      <c r="H199" s="714"/>
      <c r="I199" s="714"/>
      <c r="J199" s="714"/>
      <c r="K199" s="714"/>
      <c r="L199" s="714"/>
      <c r="M199" s="714"/>
      <c r="N199" s="714"/>
      <c r="O199" s="714"/>
      <c r="P199" s="714"/>
      <c r="Q199" s="714"/>
      <c r="R199" s="130"/>
      <c r="S199" s="130"/>
      <c r="T199" s="130"/>
      <c r="U199" s="130"/>
    </row>
    <row r="200" spans="1:21" ht="15.75" customHeight="1">
      <c r="A200" s="39"/>
      <c r="B200" s="39"/>
      <c r="C200" s="160"/>
      <c r="D200" s="160"/>
      <c r="E200" s="160"/>
      <c r="F200" s="160"/>
      <c r="G200" s="714"/>
      <c r="H200" s="714"/>
      <c r="I200" s="714"/>
      <c r="J200" s="714"/>
      <c r="K200" s="714"/>
      <c r="L200" s="714"/>
      <c r="M200" s="714"/>
      <c r="N200" s="714"/>
      <c r="O200" s="714"/>
      <c r="P200" s="714"/>
      <c r="Q200" s="714"/>
      <c r="R200" s="130"/>
      <c r="S200" s="130"/>
      <c r="T200" s="130"/>
      <c r="U200" s="130"/>
    </row>
    <row r="201" spans="1:21" ht="15.75" customHeight="1">
      <c r="A201" s="39"/>
      <c r="B201" s="39"/>
      <c r="C201" s="160"/>
      <c r="D201" s="160"/>
      <c r="E201" s="160"/>
      <c r="F201" s="160"/>
      <c r="G201" s="714"/>
      <c r="H201" s="714"/>
      <c r="I201" s="714"/>
      <c r="J201" s="714"/>
      <c r="K201" s="714"/>
      <c r="L201" s="714"/>
      <c r="M201" s="714"/>
      <c r="N201" s="714"/>
      <c r="O201" s="714"/>
      <c r="P201" s="714"/>
      <c r="Q201" s="714"/>
      <c r="R201" s="130"/>
      <c r="S201" s="130"/>
      <c r="T201" s="130"/>
      <c r="U201" s="130"/>
    </row>
    <row r="202" spans="1:21" ht="15.75" customHeight="1">
      <c r="A202" s="39"/>
      <c r="B202" s="39"/>
      <c r="C202" s="160"/>
      <c r="D202" s="160"/>
      <c r="E202" s="160"/>
      <c r="F202" s="160"/>
      <c r="G202" s="714"/>
      <c r="H202" s="714"/>
      <c r="I202" s="714"/>
      <c r="J202" s="714"/>
      <c r="K202" s="714"/>
      <c r="L202" s="714"/>
      <c r="M202" s="714"/>
      <c r="N202" s="714"/>
      <c r="O202" s="714"/>
      <c r="P202" s="714"/>
      <c r="Q202" s="714"/>
      <c r="R202" s="130"/>
      <c r="S202" s="130"/>
      <c r="T202" s="130"/>
      <c r="U202" s="130"/>
    </row>
    <row r="203" spans="1:21" ht="15.75" customHeight="1">
      <c r="A203" s="39"/>
      <c r="B203" s="39"/>
      <c r="C203" s="160"/>
      <c r="D203" s="160"/>
      <c r="E203" s="160"/>
      <c r="F203" s="160"/>
      <c r="G203" s="714"/>
      <c r="H203" s="714"/>
      <c r="I203" s="714"/>
      <c r="J203" s="714"/>
      <c r="K203" s="714"/>
      <c r="L203" s="714"/>
      <c r="M203" s="714"/>
      <c r="N203" s="714"/>
      <c r="O203" s="714"/>
      <c r="P203" s="714"/>
      <c r="Q203" s="714"/>
      <c r="R203" s="130"/>
      <c r="S203" s="130"/>
      <c r="T203" s="130"/>
      <c r="U203" s="130"/>
    </row>
    <row r="204" spans="1:21" ht="15.75" customHeight="1">
      <c r="A204" s="39"/>
      <c r="B204" s="39"/>
      <c r="C204" s="160"/>
      <c r="D204" s="160"/>
      <c r="E204" s="160"/>
      <c r="F204" s="160"/>
      <c r="G204" s="714"/>
      <c r="H204" s="714"/>
      <c r="I204" s="714"/>
      <c r="J204" s="714"/>
      <c r="K204" s="714"/>
      <c r="L204" s="714"/>
      <c r="M204" s="714"/>
      <c r="N204" s="714"/>
      <c r="O204" s="714"/>
      <c r="P204" s="714"/>
      <c r="Q204" s="714"/>
      <c r="R204" s="130"/>
      <c r="S204" s="130"/>
      <c r="T204" s="130"/>
      <c r="U204" s="130"/>
    </row>
    <row r="205" spans="1:21" ht="15.75" customHeight="1">
      <c r="A205" s="39"/>
      <c r="B205" s="39"/>
      <c r="C205" s="160"/>
      <c r="D205" s="160"/>
      <c r="E205" s="160"/>
      <c r="F205" s="160"/>
      <c r="G205" s="714"/>
      <c r="H205" s="714"/>
      <c r="I205" s="714"/>
      <c r="J205" s="714"/>
      <c r="K205" s="714"/>
      <c r="L205" s="714"/>
      <c r="M205" s="714"/>
      <c r="N205" s="714"/>
      <c r="O205" s="714"/>
      <c r="P205" s="714"/>
      <c r="Q205" s="714"/>
      <c r="R205" s="130"/>
      <c r="S205" s="130"/>
      <c r="T205" s="130"/>
      <c r="U205" s="130"/>
    </row>
    <row r="206" spans="1:21" ht="15.75" customHeight="1">
      <c r="A206" s="39"/>
      <c r="B206" s="39"/>
      <c r="C206" s="160"/>
      <c r="D206" s="160"/>
      <c r="E206" s="160"/>
      <c r="F206" s="160"/>
      <c r="G206" s="714"/>
      <c r="H206" s="714"/>
      <c r="I206" s="714"/>
      <c r="J206" s="714"/>
      <c r="K206" s="714"/>
      <c r="L206" s="714"/>
      <c r="M206" s="714"/>
      <c r="N206" s="714"/>
      <c r="O206" s="714"/>
      <c r="P206" s="714"/>
      <c r="Q206" s="714"/>
      <c r="R206" s="130"/>
      <c r="S206" s="130"/>
      <c r="T206" s="130"/>
      <c r="U206" s="130"/>
    </row>
    <row r="207" spans="1:21" ht="15.75" customHeight="1">
      <c r="A207" s="39"/>
      <c r="B207" s="39"/>
      <c r="C207" s="160"/>
      <c r="D207" s="160"/>
      <c r="E207" s="160"/>
      <c r="F207" s="160"/>
      <c r="G207" s="714"/>
      <c r="H207" s="714"/>
      <c r="I207" s="714"/>
      <c r="J207" s="714"/>
      <c r="K207" s="714"/>
      <c r="L207" s="714"/>
      <c r="M207" s="714"/>
      <c r="N207" s="714"/>
      <c r="O207" s="714"/>
      <c r="P207" s="714"/>
      <c r="Q207" s="714"/>
      <c r="R207" s="130"/>
      <c r="S207" s="130"/>
      <c r="T207" s="130"/>
      <c r="U207" s="130"/>
    </row>
    <row r="208" spans="1:21" ht="15.75" customHeight="1">
      <c r="A208" s="39"/>
      <c r="B208" s="39"/>
      <c r="C208" s="160"/>
      <c r="D208" s="160"/>
      <c r="E208" s="160"/>
      <c r="F208" s="160"/>
      <c r="G208" s="714"/>
      <c r="H208" s="714"/>
      <c r="I208" s="714"/>
      <c r="J208" s="714"/>
      <c r="K208" s="714"/>
      <c r="L208" s="714"/>
      <c r="M208" s="714"/>
      <c r="N208" s="714"/>
      <c r="O208" s="714"/>
      <c r="P208" s="714"/>
      <c r="Q208" s="714"/>
      <c r="R208" s="130"/>
      <c r="S208" s="130"/>
      <c r="T208" s="130"/>
      <c r="U208" s="130"/>
    </row>
    <row r="209" spans="1:21" ht="15.75" customHeight="1">
      <c r="A209" s="39"/>
      <c r="B209" s="39"/>
      <c r="C209" s="160"/>
      <c r="D209" s="160"/>
      <c r="E209" s="160"/>
      <c r="F209" s="160"/>
      <c r="G209" s="714"/>
      <c r="H209" s="714"/>
      <c r="I209" s="714"/>
      <c r="J209" s="714"/>
      <c r="K209" s="714"/>
      <c r="L209" s="714"/>
      <c r="M209" s="714"/>
      <c r="N209" s="714"/>
      <c r="O209" s="714"/>
      <c r="P209" s="714"/>
      <c r="Q209" s="714"/>
      <c r="R209" s="130"/>
      <c r="S209" s="130"/>
      <c r="T209" s="130"/>
      <c r="U209" s="130"/>
    </row>
    <row r="210" spans="1:21" ht="15.75" customHeight="1">
      <c r="A210" s="39"/>
      <c r="B210" s="39"/>
      <c r="C210" s="160"/>
      <c r="D210" s="160"/>
      <c r="E210" s="160"/>
      <c r="F210" s="160"/>
      <c r="G210" s="714"/>
      <c r="H210" s="714"/>
      <c r="I210" s="714"/>
      <c r="J210" s="714"/>
      <c r="K210" s="714"/>
      <c r="L210" s="714"/>
      <c r="M210" s="714"/>
      <c r="N210" s="714"/>
      <c r="O210" s="714"/>
      <c r="P210" s="714"/>
      <c r="Q210" s="714"/>
      <c r="R210" s="130"/>
      <c r="S210" s="130"/>
      <c r="T210" s="130"/>
      <c r="U210" s="130"/>
    </row>
    <row r="211" spans="1:21" ht="15.75" customHeight="1">
      <c r="A211" s="39"/>
      <c r="B211" s="39"/>
      <c r="C211" s="160"/>
      <c r="D211" s="160"/>
      <c r="E211" s="160"/>
      <c r="F211" s="160"/>
      <c r="G211" s="714"/>
      <c r="H211" s="714"/>
      <c r="I211" s="714"/>
      <c r="J211" s="714"/>
      <c r="K211" s="714"/>
      <c r="L211" s="714"/>
      <c r="M211" s="714"/>
      <c r="N211" s="714"/>
      <c r="O211" s="714"/>
      <c r="P211" s="714"/>
      <c r="Q211" s="714"/>
      <c r="R211" s="130"/>
      <c r="S211" s="130"/>
      <c r="T211" s="130"/>
      <c r="U211" s="130"/>
    </row>
    <row r="212" spans="1:21" ht="15.75" customHeight="1">
      <c r="A212" s="39"/>
      <c r="B212" s="39"/>
      <c r="C212" s="160"/>
      <c r="D212" s="160"/>
      <c r="E212" s="160"/>
      <c r="F212" s="160"/>
      <c r="G212" s="714"/>
      <c r="H212" s="714"/>
      <c r="I212" s="714"/>
      <c r="J212" s="714"/>
      <c r="K212" s="714"/>
      <c r="L212" s="714"/>
      <c r="M212" s="714"/>
      <c r="N212" s="714"/>
      <c r="O212" s="714"/>
      <c r="P212" s="714"/>
      <c r="Q212" s="714"/>
      <c r="R212" s="130"/>
      <c r="S212" s="130"/>
      <c r="T212" s="130"/>
      <c r="U212" s="130"/>
    </row>
    <row r="213" spans="1:21" ht="15.75" customHeight="1">
      <c r="A213" s="39"/>
      <c r="B213" s="39"/>
      <c r="C213" s="160"/>
      <c r="D213" s="160"/>
      <c r="E213" s="160"/>
      <c r="F213" s="160"/>
      <c r="G213" s="714"/>
      <c r="H213" s="714"/>
      <c r="I213" s="714"/>
      <c r="J213" s="714"/>
      <c r="K213" s="714"/>
      <c r="L213" s="714"/>
      <c r="M213" s="714"/>
      <c r="N213" s="714"/>
      <c r="O213" s="714"/>
      <c r="P213" s="714"/>
      <c r="Q213" s="714"/>
      <c r="R213" s="130"/>
      <c r="S213" s="130"/>
      <c r="T213" s="130"/>
      <c r="U213" s="130"/>
    </row>
    <row r="214" spans="1:21" ht="15.75" customHeight="1">
      <c r="A214" s="39"/>
      <c r="B214" s="39"/>
      <c r="C214" s="160"/>
      <c r="D214" s="160"/>
      <c r="E214" s="160"/>
      <c r="F214" s="160"/>
      <c r="G214" s="714"/>
      <c r="H214" s="714"/>
      <c r="I214" s="714"/>
      <c r="J214" s="714"/>
      <c r="K214" s="714"/>
      <c r="L214" s="714"/>
      <c r="M214" s="714"/>
      <c r="N214" s="714"/>
      <c r="O214" s="714"/>
      <c r="P214" s="714"/>
      <c r="Q214" s="714"/>
      <c r="R214" s="130"/>
      <c r="S214" s="130"/>
      <c r="T214" s="130"/>
      <c r="U214" s="130"/>
    </row>
    <row r="215" spans="1:21" ht="15.75" customHeight="1">
      <c r="A215" s="39"/>
      <c r="B215" s="39"/>
      <c r="C215" s="160"/>
      <c r="D215" s="160"/>
      <c r="E215" s="160"/>
      <c r="F215" s="160"/>
      <c r="G215" s="714"/>
      <c r="H215" s="714"/>
      <c r="I215" s="714"/>
      <c r="J215" s="714"/>
      <c r="K215" s="714"/>
      <c r="L215" s="714"/>
      <c r="M215" s="714"/>
      <c r="N215" s="714"/>
      <c r="O215" s="714"/>
      <c r="P215" s="714"/>
      <c r="Q215" s="714"/>
      <c r="R215" s="130"/>
      <c r="S215" s="130"/>
      <c r="T215" s="130"/>
      <c r="U215" s="130"/>
    </row>
    <row r="216" spans="1:21" ht="15.75" customHeight="1">
      <c r="A216" s="39"/>
      <c r="B216" s="39"/>
      <c r="C216" s="160"/>
      <c r="D216" s="160"/>
      <c r="E216" s="160"/>
      <c r="F216" s="160"/>
      <c r="G216" s="714"/>
      <c r="H216" s="714"/>
      <c r="I216" s="714"/>
      <c r="J216" s="714"/>
      <c r="K216" s="714"/>
      <c r="L216" s="714"/>
      <c r="M216" s="714"/>
      <c r="N216" s="714"/>
      <c r="O216" s="714"/>
      <c r="P216" s="714"/>
      <c r="Q216" s="714"/>
      <c r="R216" s="130"/>
      <c r="S216" s="130"/>
      <c r="T216" s="130"/>
      <c r="U216" s="130"/>
    </row>
    <row r="217" spans="1:21" ht="15.75" customHeight="1">
      <c r="A217" s="39"/>
      <c r="B217" s="39"/>
      <c r="C217" s="160"/>
      <c r="D217" s="160"/>
      <c r="E217" s="160"/>
      <c r="F217" s="160"/>
      <c r="G217" s="714"/>
      <c r="H217" s="714"/>
      <c r="I217" s="714"/>
      <c r="J217" s="714"/>
      <c r="K217" s="714"/>
      <c r="L217" s="714"/>
      <c r="M217" s="714"/>
      <c r="N217" s="714"/>
      <c r="O217" s="714"/>
      <c r="P217" s="714"/>
      <c r="Q217" s="714"/>
      <c r="R217" s="130"/>
      <c r="S217" s="130"/>
      <c r="T217" s="130"/>
      <c r="U217" s="130"/>
    </row>
    <row r="218" spans="1:21" ht="15.75" customHeight="1">
      <c r="A218" s="39"/>
      <c r="B218" s="39"/>
      <c r="C218" s="160"/>
      <c r="D218" s="160"/>
      <c r="E218" s="160"/>
      <c r="F218" s="160"/>
      <c r="G218" s="714"/>
      <c r="H218" s="714"/>
      <c r="I218" s="714"/>
      <c r="J218" s="714"/>
      <c r="K218" s="714"/>
      <c r="L218" s="714"/>
      <c r="M218" s="714"/>
      <c r="N218" s="714"/>
      <c r="O218" s="714"/>
      <c r="P218" s="714"/>
      <c r="Q218" s="714"/>
      <c r="R218" s="130"/>
      <c r="S218" s="130"/>
      <c r="T218" s="130"/>
      <c r="U218" s="130"/>
    </row>
    <row r="219" spans="1:21" ht="15.75" customHeight="1">
      <c r="A219" s="39"/>
      <c r="B219" s="39"/>
      <c r="C219" s="160"/>
      <c r="D219" s="160"/>
      <c r="E219" s="160"/>
      <c r="F219" s="160"/>
      <c r="G219" s="714"/>
      <c r="H219" s="714"/>
      <c r="I219" s="714"/>
      <c r="J219" s="714"/>
      <c r="K219" s="714"/>
      <c r="L219" s="714"/>
      <c r="M219" s="714"/>
      <c r="N219" s="714"/>
      <c r="O219" s="714"/>
      <c r="P219" s="714"/>
      <c r="Q219" s="714"/>
      <c r="R219" s="130"/>
      <c r="S219" s="130"/>
      <c r="T219" s="130"/>
      <c r="U219" s="130"/>
    </row>
    <row r="220" spans="1:21" ht="15.75" customHeight="1">
      <c r="A220" s="39"/>
      <c r="B220" s="39"/>
      <c r="C220" s="160"/>
      <c r="D220" s="160"/>
      <c r="E220" s="160"/>
      <c r="F220" s="160"/>
      <c r="G220" s="714"/>
      <c r="H220" s="714"/>
      <c r="I220" s="714"/>
      <c r="J220" s="714"/>
      <c r="K220" s="714"/>
      <c r="L220" s="714"/>
      <c r="M220" s="714"/>
      <c r="N220" s="714"/>
      <c r="O220" s="714"/>
      <c r="P220" s="714"/>
      <c r="Q220" s="714"/>
      <c r="R220" s="130"/>
      <c r="S220" s="130"/>
      <c r="T220" s="130"/>
      <c r="U220" s="130"/>
    </row>
    <row r="221" spans="1:21" ht="15.75" customHeight="1">
      <c r="A221" s="39"/>
      <c r="B221" s="39"/>
      <c r="C221" s="160"/>
      <c r="D221" s="160"/>
      <c r="E221" s="160"/>
      <c r="F221" s="160"/>
      <c r="G221" s="714"/>
      <c r="H221" s="714"/>
      <c r="I221" s="714"/>
      <c r="J221" s="714"/>
      <c r="K221" s="714"/>
      <c r="L221" s="714"/>
      <c r="M221" s="714"/>
      <c r="N221" s="714"/>
      <c r="O221" s="714"/>
      <c r="P221" s="714"/>
      <c r="Q221" s="714"/>
      <c r="R221" s="130"/>
      <c r="S221" s="130"/>
      <c r="T221" s="130"/>
      <c r="U221" s="130"/>
    </row>
    <row r="222" spans="1:21" ht="15.75" customHeight="1">
      <c r="A222" s="39"/>
      <c r="B222" s="39"/>
      <c r="C222" s="160"/>
      <c r="D222" s="160"/>
      <c r="E222" s="160"/>
      <c r="F222" s="160"/>
      <c r="G222" s="714"/>
      <c r="H222" s="714"/>
      <c r="I222" s="714"/>
      <c r="J222" s="714"/>
      <c r="K222" s="714"/>
      <c r="L222" s="714"/>
      <c r="M222" s="714"/>
      <c r="N222" s="714"/>
      <c r="O222" s="714"/>
      <c r="P222" s="714"/>
      <c r="Q222" s="714"/>
      <c r="R222" s="130"/>
      <c r="S222" s="130"/>
      <c r="T222" s="130"/>
      <c r="U222" s="130"/>
    </row>
    <row r="223" spans="1:21" ht="15.75" customHeight="1">
      <c r="A223" s="39"/>
      <c r="B223" s="39"/>
      <c r="C223" s="160"/>
      <c r="D223" s="160"/>
      <c r="E223" s="160"/>
      <c r="F223" s="160"/>
      <c r="G223" s="714"/>
      <c r="H223" s="714"/>
      <c r="I223" s="714"/>
      <c r="J223" s="714"/>
      <c r="K223" s="714"/>
      <c r="L223" s="714"/>
      <c r="M223" s="714"/>
      <c r="N223" s="714"/>
      <c r="O223" s="714"/>
      <c r="P223" s="714"/>
      <c r="Q223" s="714"/>
      <c r="R223" s="130"/>
      <c r="S223" s="130"/>
      <c r="T223" s="130"/>
      <c r="U223" s="130"/>
    </row>
    <row r="224" spans="1:21" ht="15.75" customHeight="1">
      <c r="A224" s="39"/>
      <c r="B224" s="39"/>
      <c r="C224" s="160"/>
      <c r="D224" s="160"/>
      <c r="E224" s="160"/>
      <c r="F224" s="160"/>
      <c r="G224" s="714"/>
      <c r="H224" s="714"/>
      <c r="I224" s="714"/>
      <c r="J224" s="714"/>
      <c r="K224" s="714"/>
      <c r="L224" s="714"/>
      <c r="M224" s="714"/>
      <c r="N224" s="714"/>
      <c r="O224" s="714"/>
      <c r="P224" s="714"/>
      <c r="Q224" s="714"/>
      <c r="R224" s="130"/>
      <c r="S224" s="130"/>
      <c r="T224" s="130"/>
      <c r="U224" s="130"/>
    </row>
    <row r="225" spans="1:21" ht="15.75" customHeight="1">
      <c r="A225" s="39"/>
      <c r="B225" s="39"/>
      <c r="C225" s="160"/>
      <c r="D225" s="160"/>
      <c r="E225" s="160"/>
      <c r="F225" s="160"/>
      <c r="G225" s="714"/>
      <c r="H225" s="714"/>
      <c r="I225" s="714"/>
      <c r="J225" s="714"/>
      <c r="K225" s="714"/>
      <c r="L225" s="714"/>
      <c r="M225" s="714"/>
      <c r="N225" s="714"/>
      <c r="O225" s="714"/>
      <c r="P225" s="714"/>
      <c r="Q225" s="714"/>
      <c r="R225" s="130"/>
      <c r="S225" s="130"/>
      <c r="T225" s="130"/>
      <c r="U225" s="130"/>
    </row>
    <row r="226" spans="1:21" ht="15.75" customHeight="1">
      <c r="A226" s="39"/>
      <c r="B226" s="39"/>
      <c r="C226" s="160"/>
      <c r="D226" s="160"/>
      <c r="E226" s="160"/>
      <c r="F226" s="160"/>
      <c r="G226" s="714"/>
      <c r="H226" s="714"/>
      <c r="I226" s="714"/>
      <c r="J226" s="714"/>
      <c r="K226" s="714"/>
      <c r="L226" s="714"/>
      <c r="M226" s="714"/>
      <c r="N226" s="714"/>
      <c r="O226" s="714"/>
      <c r="P226" s="714"/>
      <c r="Q226" s="714"/>
      <c r="R226" s="130"/>
      <c r="S226" s="130"/>
      <c r="T226" s="130"/>
      <c r="U226" s="130"/>
    </row>
    <row r="227" spans="1:21" ht="15.75" customHeight="1">
      <c r="A227" s="39"/>
      <c r="B227" s="39"/>
      <c r="C227" s="160"/>
      <c r="D227" s="160"/>
      <c r="E227" s="160"/>
      <c r="F227" s="160"/>
      <c r="G227" s="714"/>
      <c r="H227" s="714"/>
      <c r="I227" s="714"/>
      <c r="J227" s="714"/>
      <c r="K227" s="714"/>
      <c r="L227" s="714"/>
      <c r="M227" s="714"/>
      <c r="N227" s="714"/>
      <c r="O227" s="714"/>
      <c r="P227" s="714"/>
      <c r="Q227" s="714"/>
      <c r="R227" s="130"/>
      <c r="S227" s="130"/>
      <c r="T227" s="130"/>
      <c r="U227" s="130"/>
    </row>
    <row r="228" spans="1:21" ht="15.75" customHeight="1">
      <c r="A228" s="39"/>
      <c r="B228" s="39"/>
      <c r="C228" s="160"/>
      <c r="D228" s="160"/>
      <c r="E228" s="160"/>
      <c r="F228" s="160"/>
      <c r="G228" s="714"/>
      <c r="H228" s="714"/>
      <c r="I228" s="714"/>
      <c r="J228" s="714"/>
      <c r="K228" s="714"/>
      <c r="L228" s="714"/>
      <c r="M228" s="714"/>
      <c r="N228" s="714"/>
      <c r="O228" s="714"/>
      <c r="P228" s="714"/>
      <c r="Q228" s="714"/>
      <c r="R228" s="130"/>
      <c r="S228" s="130"/>
      <c r="T228" s="130"/>
      <c r="U228" s="130"/>
    </row>
    <row r="229" spans="1:21" ht="15.75" customHeight="1">
      <c r="A229" s="39"/>
      <c r="B229" s="39"/>
      <c r="C229" s="160"/>
      <c r="D229" s="160"/>
      <c r="E229" s="160"/>
      <c r="F229" s="160"/>
      <c r="G229" s="714"/>
      <c r="H229" s="714"/>
      <c r="I229" s="714"/>
      <c r="J229" s="714"/>
      <c r="K229" s="714"/>
      <c r="L229" s="714"/>
      <c r="M229" s="714"/>
      <c r="N229" s="714"/>
      <c r="O229" s="714"/>
      <c r="P229" s="714"/>
      <c r="Q229" s="714"/>
      <c r="R229" s="130"/>
      <c r="S229" s="130"/>
      <c r="T229" s="130"/>
      <c r="U229" s="130"/>
    </row>
    <row r="230" spans="1:21" ht="15.75" customHeight="1">
      <c r="A230" s="39"/>
      <c r="B230" s="39"/>
      <c r="C230" s="160"/>
      <c r="D230" s="160"/>
      <c r="E230" s="160"/>
      <c r="F230" s="160"/>
      <c r="G230" s="714"/>
      <c r="H230" s="714"/>
      <c r="I230" s="714"/>
      <c r="J230" s="714"/>
      <c r="K230" s="714"/>
      <c r="L230" s="714"/>
      <c r="M230" s="714"/>
      <c r="N230" s="714"/>
      <c r="O230" s="714"/>
      <c r="P230" s="714"/>
      <c r="Q230" s="714"/>
      <c r="R230" s="130"/>
      <c r="S230" s="130"/>
      <c r="T230" s="130"/>
      <c r="U230" s="130"/>
    </row>
    <row r="231" spans="1:21" ht="15.75" customHeight="1">
      <c r="A231" s="39"/>
      <c r="B231" s="39"/>
      <c r="C231" s="160"/>
      <c r="D231" s="160"/>
      <c r="E231" s="160"/>
      <c r="F231" s="160"/>
      <c r="G231" s="714"/>
      <c r="H231" s="714"/>
      <c r="I231" s="714"/>
      <c r="J231" s="714"/>
      <c r="K231" s="714"/>
      <c r="L231" s="714"/>
      <c r="M231" s="714"/>
      <c r="N231" s="714"/>
      <c r="O231" s="714"/>
      <c r="P231" s="714"/>
      <c r="Q231" s="714"/>
      <c r="R231" s="130"/>
      <c r="S231" s="130"/>
      <c r="T231" s="130"/>
      <c r="U231" s="130"/>
    </row>
    <row r="232" spans="1:21" ht="15.75" customHeight="1">
      <c r="A232" s="39"/>
      <c r="B232" s="39"/>
      <c r="C232" s="160"/>
      <c r="D232" s="160"/>
      <c r="E232" s="160"/>
      <c r="F232" s="160"/>
      <c r="G232" s="714"/>
      <c r="H232" s="714"/>
      <c r="I232" s="714"/>
      <c r="J232" s="714"/>
      <c r="K232" s="714"/>
      <c r="L232" s="714"/>
      <c r="M232" s="714"/>
      <c r="N232" s="714"/>
      <c r="O232" s="714"/>
      <c r="P232" s="714"/>
      <c r="Q232" s="714"/>
      <c r="R232" s="130"/>
      <c r="S232" s="130"/>
      <c r="T232" s="130"/>
      <c r="U232" s="130"/>
    </row>
    <row r="233" spans="1:21" ht="15.75" customHeight="1">
      <c r="A233" s="39"/>
      <c r="B233" s="39"/>
      <c r="C233" s="160"/>
      <c r="D233" s="160"/>
      <c r="E233" s="160"/>
      <c r="F233" s="160"/>
      <c r="G233" s="714"/>
      <c r="H233" s="714"/>
      <c r="I233" s="714"/>
      <c r="J233" s="714"/>
      <c r="K233" s="714"/>
      <c r="L233" s="714"/>
      <c r="M233" s="714"/>
      <c r="N233" s="714"/>
      <c r="O233" s="714"/>
      <c r="P233" s="714"/>
      <c r="Q233" s="714"/>
      <c r="R233" s="130"/>
      <c r="S233" s="130"/>
      <c r="T233" s="130"/>
      <c r="U233" s="130"/>
    </row>
    <row r="234" spans="1:21" ht="15.75" customHeight="1">
      <c r="A234" s="39"/>
      <c r="B234" s="39"/>
      <c r="C234" s="160"/>
      <c r="D234" s="160"/>
      <c r="E234" s="160"/>
      <c r="F234" s="160"/>
      <c r="G234" s="714"/>
      <c r="H234" s="714"/>
      <c r="I234" s="714"/>
      <c r="J234" s="714"/>
      <c r="K234" s="714"/>
      <c r="L234" s="714"/>
      <c r="M234" s="714"/>
      <c r="N234" s="714"/>
      <c r="O234" s="714"/>
      <c r="P234" s="714"/>
      <c r="Q234" s="714"/>
      <c r="R234" s="130"/>
      <c r="S234" s="130"/>
      <c r="T234" s="130"/>
      <c r="U234" s="130"/>
    </row>
    <row r="235" spans="1:21" ht="15.75" customHeight="1">
      <c r="A235" s="39"/>
      <c r="B235" s="39"/>
      <c r="C235" s="160"/>
      <c r="D235" s="160"/>
      <c r="E235" s="160"/>
      <c r="F235" s="160"/>
      <c r="G235" s="714"/>
      <c r="H235" s="714"/>
      <c r="I235" s="714"/>
      <c r="J235" s="714"/>
      <c r="K235" s="714"/>
      <c r="L235" s="714"/>
      <c r="M235" s="714"/>
      <c r="N235" s="714"/>
      <c r="O235" s="714"/>
      <c r="P235" s="714"/>
      <c r="Q235" s="714"/>
      <c r="R235" s="130"/>
      <c r="S235" s="130"/>
      <c r="T235" s="130"/>
      <c r="U235" s="130"/>
    </row>
    <row r="236" spans="1:21" ht="15.75" customHeight="1">
      <c r="A236" s="39"/>
      <c r="B236" s="39"/>
      <c r="C236" s="160"/>
      <c r="D236" s="160"/>
      <c r="E236" s="160"/>
      <c r="F236" s="160"/>
      <c r="G236" s="714"/>
      <c r="H236" s="714"/>
      <c r="I236" s="714"/>
      <c r="J236" s="714"/>
      <c r="K236" s="714"/>
      <c r="L236" s="714"/>
      <c r="M236" s="714"/>
      <c r="N236" s="714"/>
      <c r="O236" s="714"/>
      <c r="P236" s="714"/>
      <c r="Q236" s="714"/>
      <c r="R236" s="130"/>
      <c r="S236" s="130"/>
      <c r="T236" s="130"/>
      <c r="U236" s="130"/>
    </row>
    <row r="237" spans="1:21" ht="15.75" customHeight="1">
      <c r="A237" s="39"/>
      <c r="B237" s="39"/>
      <c r="C237" s="160"/>
      <c r="D237" s="160"/>
      <c r="E237" s="160"/>
      <c r="F237" s="160"/>
      <c r="G237" s="714"/>
      <c r="H237" s="714"/>
      <c r="I237" s="714"/>
      <c r="J237" s="714"/>
      <c r="K237" s="714"/>
      <c r="L237" s="714"/>
      <c r="M237" s="714"/>
      <c r="N237" s="714"/>
      <c r="O237" s="714"/>
      <c r="P237" s="714"/>
      <c r="Q237" s="714"/>
      <c r="R237" s="130"/>
      <c r="S237" s="130"/>
      <c r="T237" s="130"/>
      <c r="U237" s="130"/>
    </row>
    <row r="238" spans="1:21" ht="15.75" customHeight="1">
      <c r="A238" s="39"/>
      <c r="B238" s="39"/>
      <c r="C238" s="160"/>
      <c r="D238" s="160"/>
      <c r="E238" s="160"/>
      <c r="F238" s="160"/>
      <c r="G238" s="714"/>
      <c r="H238" s="714"/>
      <c r="I238" s="714"/>
      <c r="J238" s="714"/>
      <c r="K238" s="714"/>
      <c r="L238" s="714"/>
      <c r="M238" s="714"/>
      <c r="N238" s="714"/>
      <c r="O238" s="714"/>
      <c r="P238" s="714"/>
      <c r="Q238" s="714"/>
      <c r="R238" s="130"/>
      <c r="S238" s="130"/>
      <c r="T238" s="130"/>
      <c r="U238" s="130"/>
    </row>
    <row r="239" spans="1:21" ht="15.75" customHeight="1">
      <c r="A239" s="39"/>
      <c r="B239" s="39"/>
      <c r="C239" s="160"/>
      <c r="D239" s="160"/>
      <c r="E239" s="160"/>
      <c r="F239" s="160"/>
      <c r="G239" s="714"/>
      <c r="H239" s="714"/>
      <c r="I239" s="714"/>
      <c r="J239" s="714"/>
      <c r="K239" s="714"/>
      <c r="L239" s="714"/>
      <c r="M239" s="714"/>
      <c r="N239" s="714"/>
      <c r="O239" s="714"/>
      <c r="P239" s="714"/>
      <c r="Q239" s="714"/>
      <c r="R239" s="130"/>
      <c r="S239" s="130"/>
      <c r="T239" s="130"/>
      <c r="U239" s="130"/>
    </row>
    <row r="240" spans="1:21" ht="15.75" customHeight="1">
      <c r="A240" s="39"/>
      <c r="B240" s="39"/>
      <c r="C240" s="160"/>
      <c r="D240" s="160"/>
      <c r="E240" s="160"/>
      <c r="F240" s="160"/>
      <c r="G240" s="714"/>
      <c r="H240" s="714"/>
      <c r="I240" s="714"/>
      <c r="J240" s="714"/>
      <c r="K240" s="714"/>
      <c r="L240" s="714"/>
      <c r="M240" s="714"/>
      <c r="N240" s="714"/>
      <c r="O240" s="714"/>
      <c r="P240" s="714"/>
      <c r="Q240" s="714"/>
      <c r="R240" s="130"/>
      <c r="S240" s="130"/>
      <c r="T240" s="130"/>
      <c r="U240" s="130"/>
    </row>
    <row r="241" spans="1:21" ht="15.75" customHeight="1">
      <c r="A241" s="39"/>
      <c r="B241" s="39"/>
      <c r="C241" s="160"/>
      <c r="D241" s="160"/>
      <c r="E241" s="160"/>
      <c r="F241" s="160"/>
      <c r="G241" s="714"/>
      <c r="H241" s="714"/>
      <c r="I241" s="714"/>
      <c r="J241" s="714"/>
      <c r="K241" s="714"/>
      <c r="L241" s="714"/>
      <c r="M241" s="714"/>
      <c r="N241" s="714"/>
      <c r="O241" s="714"/>
      <c r="P241" s="714"/>
      <c r="Q241" s="714"/>
      <c r="R241" s="130"/>
      <c r="S241" s="130"/>
      <c r="T241" s="130"/>
      <c r="U241" s="130"/>
    </row>
    <row r="242" spans="1:21" ht="15.75" customHeight="1">
      <c r="A242" s="39"/>
      <c r="B242" s="39"/>
      <c r="C242" s="160"/>
      <c r="D242" s="160"/>
      <c r="E242" s="160"/>
      <c r="F242" s="160"/>
      <c r="G242" s="714"/>
      <c r="H242" s="714"/>
      <c r="I242" s="714"/>
      <c r="J242" s="714"/>
      <c r="K242" s="714"/>
      <c r="L242" s="714"/>
      <c r="M242" s="714"/>
      <c r="N242" s="714"/>
      <c r="O242" s="714"/>
      <c r="P242" s="714"/>
      <c r="Q242" s="714"/>
      <c r="R242" s="130"/>
      <c r="S242" s="130"/>
      <c r="T242" s="130"/>
      <c r="U242" s="130"/>
    </row>
    <row r="243" spans="1:21" ht="15.75" customHeight="1">
      <c r="A243" s="39"/>
      <c r="B243" s="39"/>
      <c r="C243" s="160"/>
      <c r="D243" s="160"/>
      <c r="E243" s="160"/>
      <c r="F243" s="160"/>
      <c r="G243" s="714"/>
      <c r="H243" s="714"/>
      <c r="I243" s="714"/>
      <c r="J243" s="714"/>
      <c r="K243" s="714"/>
      <c r="L243" s="714"/>
      <c r="M243" s="714"/>
      <c r="N243" s="714"/>
      <c r="O243" s="714"/>
      <c r="P243" s="714"/>
      <c r="Q243" s="714"/>
      <c r="R243" s="130"/>
      <c r="S243" s="130"/>
      <c r="T243" s="130"/>
      <c r="U243" s="130"/>
    </row>
    <row r="244" spans="1:21" ht="15.75" customHeight="1">
      <c r="A244" s="39"/>
      <c r="B244" s="39"/>
      <c r="C244" s="160"/>
      <c r="D244" s="160"/>
      <c r="E244" s="160"/>
      <c r="F244" s="160"/>
      <c r="G244" s="714"/>
      <c r="H244" s="714"/>
      <c r="I244" s="714"/>
      <c r="J244" s="714"/>
      <c r="K244" s="714"/>
      <c r="L244" s="714"/>
      <c r="M244" s="714"/>
      <c r="N244" s="714"/>
      <c r="O244" s="714"/>
      <c r="P244" s="714"/>
      <c r="Q244" s="714"/>
      <c r="R244" s="130"/>
      <c r="S244" s="130"/>
      <c r="T244" s="130"/>
      <c r="U244" s="130"/>
    </row>
    <row r="245" spans="1:21" ht="15.75" customHeight="1">
      <c r="A245" s="39"/>
      <c r="B245" s="39"/>
      <c r="C245" s="160"/>
      <c r="D245" s="160"/>
      <c r="E245" s="160"/>
      <c r="F245" s="160"/>
      <c r="G245" s="714"/>
      <c r="H245" s="714"/>
      <c r="I245" s="714"/>
      <c r="J245" s="714"/>
      <c r="K245" s="714"/>
      <c r="L245" s="714"/>
      <c r="M245" s="714"/>
      <c r="N245" s="714"/>
      <c r="O245" s="714"/>
      <c r="P245" s="714"/>
      <c r="Q245" s="714"/>
      <c r="R245" s="130"/>
      <c r="S245" s="130"/>
      <c r="T245" s="130"/>
      <c r="U245" s="130"/>
    </row>
    <row r="246" spans="1:21" ht="15.75" customHeight="1">
      <c r="A246" s="39"/>
      <c r="B246" s="39"/>
      <c r="C246" s="160"/>
      <c r="D246" s="160"/>
      <c r="E246" s="160"/>
      <c r="F246" s="160"/>
      <c r="G246" s="714"/>
      <c r="H246" s="714"/>
      <c r="I246" s="714"/>
      <c r="J246" s="714"/>
      <c r="K246" s="714"/>
      <c r="L246" s="714"/>
      <c r="M246" s="714"/>
      <c r="N246" s="714"/>
      <c r="O246" s="714"/>
      <c r="P246" s="714"/>
      <c r="Q246" s="714"/>
      <c r="R246" s="130"/>
      <c r="S246" s="130"/>
      <c r="T246" s="130"/>
      <c r="U246" s="130"/>
    </row>
    <row r="247" spans="1:21" ht="15.75" customHeight="1">
      <c r="A247" s="39"/>
      <c r="B247" s="39"/>
      <c r="C247" s="160"/>
      <c r="D247" s="160"/>
      <c r="E247" s="160"/>
      <c r="F247" s="160"/>
      <c r="G247" s="714"/>
      <c r="H247" s="714"/>
      <c r="I247" s="714"/>
      <c r="J247" s="714"/>
      <c r="K247" s="714"/>
      <c r="L247" s="714"/>
      <c r="M247" s="714"/>
      <c r="N247" s="714"/>
      <c r="O247" s="714"/>
      <c r="P247" s="714"/>
      <c r="Q247" s="714"/>
      <c r="R247" s="130"/>
      <c r="S247" s="130"/>
      <c r="T247" s="130"/>
      <c r="U247" s="130"/>
    </row>
    <row r="248" spans="1:21" ht="15.75" customHeight="1">
      <c r="A248" s="39"/>
      <c r="B248" s="39"/>
      <c r="C248" s="160"/>
      <c r="D248" s="160"/>
      <c r="E248" s="160"/>
      <c r="F248" s="160"/>
      <c r="G248" s="714"/>
      <c r="H248" s="714"/>
      <c r="I248" s="714"/>
      <c r="J248" s="714"/>
      <c r="K248" s="714"/>
      <c r="L248" s="714"/>
      <c r="M248" s="714"/>
      <c r="N248" s="714"/>
      <c r="O248" s="714"/>
      <c r="P248" s="714"/>
      <c r="Q248" s="714"/>
      <c r="R248" s="130"/>
      <c r="S248" s="130"/>
      <c r="T248" s="130"/>
      <c r="U248" s="130"/>
    </row>
    <row r="249" spans="1:21" ht="15.75" customHeight="1">
      <c r="A249" s="39"/>
      <c r="B249" s="39"/>
      <c r="C249" s="160"/>
      <c r="D249" s="160"/>
      <c r="E249" s="160"/>
      <c r="F249" s="160"/>
      <c r="G249" s="714"/>
      <c r="H249" s="714"/>
      <c r="I249" s="714"/>
      <c r="J249" s="714"/>
      <c r="K249" s="714"/>
      <c r="L249" s="714"/>
      <c r="M249" s="714"/>
      <c r="N249" s="714"/>
      <c r="O249" s="714"/>
      <c r="P249" s="714"/>
      <c r="Q249" s="714"/>
      <c r="R249" s="130"/>
      <c r="S249" s="130"/>
      <c r="T249" s="130"/>
      <c r="U249" s="130"/>
    </row>
    <row r="250" spans="1:21" ht="15.75" customHeight="1">
      <c r="A250" s="39"/>
      <c r="B250" s="39"/>
      <c r="C250" s="160"/>
      <c r="D250" s="160"/>
      <c r="E250" s="160"/>
      <c r="F250" s="160"/>
      <c r="G250" s="714"/>
      <c r="H250" s="714"/>
      <c r="I250" s="714"/>
      <c r="J250" s="714"/>
      <c r="K250" s="714"/>
      <c r="L250" s="714"/>
      <c r="M250" s="714"/>
      <c r="N250" s="714"/>
      <c r="O250" s="714"/>
      <c r="P250" s="714"/>
      <c r="Q250" s="714"/>
      <c r="R250" s="130"/>
      <c r="S250" s="130"/>
      <c r="T250" s="130"/>
      <c r="U250" s="130"/>
    </row>
    <row r="251" spans="1:21" ht="15.75" customHeight="1">
      <c r="A251" s="39"/>
      <c r="B251" s="39"/>
      <c r="C251" s="160"/>
      <c r="D251" s="160"/>
      <c r="E251" s="160"/>
      <c r="F251" s="160"/>
      <c r="G251" s="714"/>
      <c r="H251" s="714"/>
      <c r="I251" s="714"/>
      <c r="J251" s="714"/>
      <c r="K251" s="714"/>
      <c r="L251" s="714"/>
      <c r="M251" s="714"/>
      <c r="N251" s="714"/>
      <c r="O251" s="714"/>
      <c r="P251" s="714"/>
      <c r="Q251" s="714"/>
      <c r="R251" s="130"/>
      <c r="S251" s="130"/>
      <c r="T251" s="130"/>
      <c r="U251" s="130"/>
    </row>
    <row r="252" spans="1:21" ht="15.75" customHeight="1">
      <c r="A252" s="39"/>
      <c r="B252" s="39"/>
      <c r="C252" s="160"/>
      <c r="D252" s="160"/>
      <c r="E252" s="160"/>
      <c r="F252" s="160"/>
      <c r="G252" s="714"/>
      <c r="H252" s="714"/>
      <c r="I252" s="714"/>
      <c r="J252" s="714"/>
      <c r="K252" s="714"/>
      <c r="L252" s="714"/>
      <c r="M252" s="714"/>
      <c r="N252" s="714"/>
      <c r="O252" s="714"/>
      <c r="P252" s="714"/>
      <c r="Q252" s="714"/>
      <c r="R252" s="130"/>
      <c r="S252" s="130"/>
      <c r="T252" s="130"/>
      <c r="U252" s="130"/>
    </row>
    <row r="253" spans="1:21" ht="15.75" customHeight="1">
      <c r="A253" s="39"/>
      <c r="B253" s="39"/>
      <c r="C253" s="160"/>
      <c r="D253" s="160"/>
      <c r="E253" s="160"/>
      <c r="F253" s="160"/>
      <c r="G253" s="714"/>
      <c r="H253" s="714"/>
      <c r="I253" s="714"/>
      <c r="J253" s="714"/>
      <c r="K253" s="714"/>
      <c r="L253" s="714"/>
      <c r="M253" s="714"/>
      <c r="N253" s="714"/>
      <c r="O253" s="714"/>
      <c r="P253" s="714"/>
      <c r="Q253" s="714"/>
      <c r="R253" s="130"/>
      <c r="S253" s="130"/>
      <c r="T253" s="130"/>
      <c r="U253" s="130"/>
    </row>
    <row r="254" spans="1:21" ht="15.75" customHeight="1">
      <c r="A254" s="39"/>
      <c r="B254" s="39"/>
      <c r="C254" s="160"/>
      <c r="D254" s="160"/>
      <c r="E254" s="160"/>
      <c r="F254" s="160"/>
      <c r="G254" s="714"/>
      <c r="H254" s="714"/>
      <c r="I254" s="714"/>
      <c r="J254" s="714"/>
      <c r="K254" s="714"/>
      <c r="L254" s="714"/>
      <c r="M254" s="714"/>
      <c r="N254" s="714"/>
      <c r="O254" s="714"/>
      <c r="P254" s="714"/>
      <c r="Q254" s="714"/>
      <c r="R254" s="130"/>
      <c r="S254" s="130"/>
      <c r="T254" s="130"/>
      <c r="U254" s="130"/>
    </row>
    <row r="255" spans="1:21" ht="15.75" customHeight="1">
      <c r="A255" s="39"/>
      <c r="B255" s="39"/>
      <c r="C255" s="160"/>
      <c r="D255" s="160"/>
      <c r="E255" s="160"/>
      <c r="F255" s="160"/>
      <c r="G255" s="714"/>
      <c r="H255" s="714"/>
      <c r="I255" s="714"/>
      <c r="J255" s="714"/>
      <c r="K255" s="714"/>
      <c r="L255" s="714"/>
      <c r="M255" s="714"/>
      <c r="N255" s="714"/>
      <c r="O255" s="714"/>
      <c r="P255" s="714"/>
      <c r="Q255" s="714"/>
      <c r="R255" s="130"/>
      <c r="S255" s="130"/>
      <c r="T255" s="130"/>
      <c r="U255" s="130"/>
    </row>
    <row r="256" spans="1:21" ht="15.75" customHeight="1">
      <c r="A256" s="39"/>
      <c r="B256" s="39"/>
      <c r="C256" s="160"/>
      <c r="D256" s="160"/>
      <c r="E256" s="160"/>
      <c r="F256" s="160"/>
      <c r="G256" s="714"/>
      <c r="H256" s="714"/>
      <c r="I256" s="714"/>
      <c r="J256" s="714"/>
      <c r="K256" s="714"/>
      <c r="L256" s="714"/>
      <c r="M256" s="714"/>
      <c r="N256" s="714"/>
      <c r="O256" s="714"/>
      <c r="P256" s="714"/>
      <c r="Q256" s="714"/>
      <c r="R256" s="130"/>
      <c r="S256" s="130"/>
      <c r="T256" s="130"/>
      <c r="U256" s="130"/>
    </row>
    <row r="257" spans="1:21" ht="15.75" customHeight="1">
      <c r="A257" s="39"/>
      <c r="B257" s="39"/>
      <c r="C257" s="160"/>
      <c r="D257" s="160"/>
      <c r="E257" s="160"/>
      <c r="F257" s="160"/>
      <c r="G257" s="714"/>
      <c r="H257" s="714"/>
      <c r="I257" s="714"/>
      <c r="J257" s="714"/>
      <c r="K257" s="714"/>
      <c r="L257" s="714"/>
      <c r="M257" s="714"/>
      <c r="N257" s="714"/>
      <c r="O257" s="714"/>
      <c r="P257" s="714"/>
      <c r="Q257" s="714"/>
      <c r="R257" s="130"/>
      <c r="S257" s="130"/>
      <c r="T257" s="130"/>
      <c r="U257" s="130"/>
    </row>
    <row r="258" spans="1:21" ht="15.75" customHeight="1">
      <c r="A258" s="39"/>
      <c r="B258" s="39"/>
      <c r="C258" s="160"/>
      <c r="D258" s="160"/>
      <c r="E258" s="160"/>
      <c r="F258" s="160"/>
      <c r="G258" s="714"/>
      <c r="H258" s="714"/>
      <c r="I258" s="714"/>
      <c r="J258" s="714"/>
      <c r="K258" s="714"/>
      <c r="L258" s="714"/>
      <c r="M258" s="714"/>
      <c r="N258" s="714"/>
      <c r="O258" s="714"/>
      <c r="P258" s="714"/>
      <c r="Q258" s="714"/>
      <c r="R258" s="130"/>
      <c r="S258" s="130"/>
      <c r="T258" s="130"/>
      <c r="U258" s="130"/>
    </row>
    <row r="259" spans="1:21" ht="15.75" customHeight="1">
      <c r="A259" s="39"/>
      <c r="B259" s="39"/>
      <c r="C259" s="160"/>
      <c r="D259" s="160"/>
      <c r="E259" s="160"/>
      <c r="F259" s="160"/>
      <c r="G259" s="714"/>
      <c r="H259" s="714"/>
      <c r="I259" s="714"/>
      <c r="J259" s="714"/>
      <c r="K259" s="714"/>
      <c r="L259" s="714"/>
      <c r="M259" s="714"/>
      <c r="N259" s="714"/>
      <c r="O259" s="714"/>
      <c r="P259" s="714"/>
      <c r="Q259" s="714"/>
      <c r="R259" s="130"/>
      <c r="S259" s="130"/>
      <c r="T259" s="130"/>
      <c r="U259" s="130"/>
    </row>
    <row r="260" spans="1:21" ht="15.75" customHeight="1">
      <c r="A260" s="39"/>
      <c r="B260" s="39"/>
      <c r="C260" s="160"/>
      <c r="D260" s="160"/>
      <c r="E260" s="160"/>
      <c r="F260" s="160"/>
      <c r="G260" s="714"/>
      <c r="H260" s="714"/>
      <c r="I260" s="714"/>
      <c r="J260" s="714"/>
      <c r="K260" s="714"/>
      <c r="L260" s="714"/>
      <c r="M260" s="714"/>
      <c r="N260" s="714"/>
      <c r="O260" s="714"/>
      <c r="P260" s="714"/>
      <c r="Q260" s="714"/>
      <c r="R260" s="130"/>
      <c r="S260" s="130"/>
      <c r="T260" s="130"/>
      <c r="U260" s="130"/>
    </row>
    <row r="261" spans="1:21" ht="15.75" customHeight="1">
      <c r="A261" s="39"/>
      <c r="B261" s="39"/>
      <c r="C261" s="160"/>
      <c r="D261" s="160"/>
      <c r="E261" s="160"/>
      <c r="F261" s="160"/>
      <c r="G261" s="714"/>
      <c r="H261" s="714"/>
      <c r="I261" s="714"/>
      <c r="J261" s="714"/>
      <c r="K261" s="714"/>
      <c r="L261" s="714"/>
      <c r="M261" s="714"/>
      <c r="N261" s="714"/>
      <c r="O261" s="714"/>
      <c r="P261" s="714"/>
      <c r="Q261" s="714"/>
      <c r="R261" s="130"/>
      <c r="S261" s="130"/>
      <c r="T261" s="130"/>
      <c r="U261" s="130"/>
    </row>
    <row r="262" spans="1:21" ht="15.75" customHeight="1">
      <c r="A262" s="39"/>
      <c r="B262" s="39"/>
      <c r="C262" s="160"/>
      <c r="D262" s="160"/>
      <c r="E262" s="160"/>
      <c r="F262" s="160"/>
      <c r="G262" s="714"/>
      <c r="H262" s="714"/>
      <c r="I262" s="714"/>
      <c r="J262" s="714"/>
      <c r="K262" s="714"/>
      <c r="L262" s="714"/>
      <c r="M262" s="714"/>
      <c r="N262" s="714"/>
      <c r="O262" s="714"/>
      <c r="P262" s="714"/>
      <c r="Q262" s="714"/>
      <c r="R262" s="130"/>
      <c r="S262" s="130"/>
      <c r="T262" s="130"/>
      <c r="U262" s="130"/>
    </row>
    <row r="263" spans="1:21" ht="15.75" customHeight="1">
      <c r="A263" s="39"/>
      <c r="B263" s="39"/>
      <c r="C263" s="160"/>
      <c r="D263" s="160"/>
      <c r="E263" s="160"/>
      <c r="F263" s="160"/>
      <c r="G263" s="714"/>
      <c r="H263" s="714"/>
      <c r="I263" s="714"/>
      <c r="J263" s="714"/>
      <c r="K263" s="714"/>
      <c r="L263" s="714"/>
      <c r="M263" s="714"/>
      <c r="N263" s="714"/>
      <c r="O263" s="714"/>
      <c r="P263" s="714"/>
      <c r="Q263" s="714"/>
      <c r="R263" s="130"/>
      <c r="S263" s="130"/>
      <c r="T263" s="130"/>
      <c r="U263" s="130"/>
    </row>
    <row r="264" spans="1:21" ht="15.75" customHeight="1">
      <c r="A264" s="39"/>
      <c r="B264" s="39"/>
      <c r="C264" s="160"/>
      <c r="D264" s="160"/>
      <c r="E264" s="160"/>
      <c r="F264" s="160"/>
      <c r="G264" s="714"/>
      <c r="H264" s="714"/>
      <c r="I264" s="714"/>
      <c r="J264" s="714"/>
      <c r="K264" s="714"/>
      <c r="L264" s="714"/>
      <c r="M264" s="714"/>
      <c r="N264" s="714"/>
      <c r="O264" s="714"/>
      <c r="P264" s="714"/>
      <c r="Q264" s="714"/>
      <c r="R264" s="130"/>
      <c r="S264" s="130"/>
      <c r="T264" s="130"/>
      <c r="U264" s="130"/>
    </row>
    <row r="265" spans="1:21" ht="15.75" customHeight="1">
      <c r="A265" s="39"/>
      <c r="B265" s="39"/>
      <c r="C265" s="160"/>
      <c r="D265" s="160"/>
      <c r="E265" s="160"/>
      <c r="F265" s="160"/>
      <c r="G265" s="714"/>
      <c r="H265" s="714"/>
      <c r="I265" s="714"/>
      <c r="J265" s="714"/>
      <c r="K265" s="714"/>
      <c r="L265" s="714"/>
      <c r="M265" s="714"/>
      <c r="N265" s="714"/>
      <c r="O265" s="714"/>
      <c r="P265" s="714"/>
      <c r="Q265" s="714"/>
      <c r="R265" s="130"/>
      <c r="S265" s="130"/>
      <c r="T265" s="130"/>
      <c r="U265" s="130"/>
    </row>
    <row r="266" spans="1:21" ht="15.75" customHeight="1">
      <c r="A266" s="39"/>
      <c r="B266" s="39"/>
      <c r="C266" s="160"/>
      <c r="D266" s="160"/>
      <c r="E266" s="160"/>
      <c r="F266" s="160"/>
      <c r="G266" s="714"/>
      <c r="H266" s="714"/>
      <c r="I266" s="714"/>
      <c r="J266" s="714"/>
      <c r="K266" s="714"/>
      <c r="L266" s="714"/>
      <c r="M266" s="714"/>
      <c r="N266" s="714"/>
      <c r="O266" s="714"/>
      <c r="P266" s="714"/>
      <c r="Q266" s="714"/>
      <c r="R266" s="130"/>
      <c r="S266" s="130"/>
      <c r="T266" s="130"/>
      <c r="U266" s="130"/>
    </row>
    <row r="267" spans="1:21" ht="15.75" customHeight="1">
      <c r="A267" s="39"/>
      <c r="B267" s="39"/>
      <c r="C267" s="160"/>
      <c r="D267" s="160"/>
      <c r="E267" s="160"/>
      <c r="F267" s="160"/>
      <c r="G267" s="714"/>
      <c r="H267" s="714"/>
      <c r="I267" s="714"/>
      <c r="J267" s="714"/>
      <c r="K267" s="714"/>
      <c r="L267" s="714"/>
      <c r="M267" s="714"/>
      <c r="N267" s="714"/>
      <c r="O267" s="714"/>
      <c r="P267" s="714"/>
      <c r="Q267" s="714"/>
      <c r="R267" s="130"/>
      <c r="S267" s="130"/>
      <c r="T267" s="130"/>
      <c r="U267" s="130"/>
    </row>
    <row r="268" spans="1:21" ht="15.75" customHeight="1">
      <c r="A268" s="39"/>
      <c r="B268" s="39"/>
      <c r="C268" s="160"/>
      <c r="D268" s="160"/>
      <c r="E268" s="160"/>
      <c r="F268" s="160"/>
      <c r="G268" s="714"/>
      <c r="H268" s="714"/>
      <c r="I268" s="714"/>
      <c r="J268" s="714"/>
      <c r="K268" s="714"/>
      <c r="L268" s="714"/>
      <c r="M268" s="714"/>
      <c r="N268" s="714"/>
      <c r="O268" s="714"/>
      <c r="P268" s="714"/>
      <c r="Q268" s="714"/>
      <c r="R268" s="130"/>
      <c r="S268" s="130"/>
      <c r="T268" s="130"/>
      <c r="U268" s="130"/>
    </row>
    <row r="269" spans="1:21" ht="15.75" customHeight="1">
      <c r="A269" s="39"/>
      <c r="B269" s="39"/>
      <c r="C269" s="160"/>
      <c r="D269" s="160"/>
      <c r="E269" s="160"/>
      <c r="F269" s="160"/>
      <c r="G269" s="714"/>
      <c r="H269" s="714"/>
      <c r="I269" s="714"/>
      <c r="J269" s="714"/>
      <c r="K269" s="714"/>
      <c r="L269" s="714"/>
      <c r="M269" s="714"/>
      <c r="N269" s="714"/>
      <c r="O269" s="714"/>
      <c r="P269" s="714"/>
      <c r="Q269" s="714"/>
      <c r="R269" s="130"/>
      <c r="S269" s="130"/>
      <c r="T269" s="130"/>
      <c r="U269" s="130"/>
    </row>
    <row r="270" spans="1:21" ht="15.75" customHeight="1">
      <c r="A270" s="39"/>
      <c r="B270" s="39"/>
      <c r="C270" s="160"/>
      <c r="D270" s="160"/>
      <c r="E270" s="160"/>
      <c r="F270" s="160"/>
      <c r="G270" s="714"/>
      <c r="H270" s="714"/>
      <c r="I270" s="714"/>
      <c r="J270" s="714"/>
      <c r="K270" s="714"/>
      <c r="L270" s="714"/>
      <c r="M270" s="714"/>
      <c r="N270" s="714"/>
      <c r="O270" s="714"/>
      <c r="P270" s="714"/>
      <c r="Q270" s="714"/>
      <c r="R270" s="130"/>
      <c r="S270" s="130"/>
      <c r="T270" s="130"/>
      <c r="U270" s="130"/>
    </row>
    <row r="271" spans="1:21" ht="15.75" customHeight="1">
      <c r="A271" s="39"/>
      <c r="B271" s="39"/>
      <c r="C271" s="160"/>
      <c r="D271" s="160"/>
      <c r="E271" s="160"/>
      <c r="F271" s="160"/>
      <c r="G271" s="714"/>
      <c r="H271" s="714"/>
      <c r="I271" s="714"/>
      <c r="J271" s="714"/>
      <c r="K271" s="714"/>
      <c r="L271" s="714"/>
      <c r="M271" s="714"/>
      <c r="N271" s="714"/>
      <c r="O271" s="714"/>
      <c r="P271" s="714"/>
      <c r="Q271" s="714"/>
      <c r="R271" s="130"/>
      <c r="S271" s="130"/>
      <c r="T271" s="130"/>
      <c r="U271" s="130"/>
    </row>
    <row r="272" spans="1:21" ht="15.75" customHeight="1">
      <c r="A272" s="39"/>
      <c r="B272" s="39"/>
      <c r="C272" s="160"/>
      <c r="D272" s="160"/>
      <c r="E272" s="160"/>
      <c r="F272" s="160"/>
      <c r="G272" s="714"/>
      <c r="H272" s="714"/>
      <c r="I272" s="714"/>
      <c r="J272" s="714"/>
      <c r="K272" s="714"/>
      <c r="L272" s="714"/>
      <c r="M272" s="714"/>
      <c r="N272" s="714"/>
      <c r="O272" s="714"/>
      <c r="P272" s="714"/>
      <c r="Q272" s="714"/>
      <c r="R272" s="130"/>
      <c r="S272" s="130"/>
      <c r="T272" s="130"/>
      <c r="U272" s="130"/>
    </row>
    <row r="273" spans="1:21" ht="15.75" customHeight="1">
      <c r="A273" s="39"/>
      <c r="B273" s="39"/>
      <c r="C273" s="160"/>
      <c r="D273" s="160"/>
      <c r="E273" s="160"/>
      <c r="F273" s="160"/>
      <c r="G273" s="714"/>
      <c r="H273" s="714"/>
      <c r="I273" s="714"/>
      <c r="J273" s="714"/>
      <c r="K273" s="714"/>
      <c r="L273" s="714"/>
      <c r="M273" s="714"/>
      <c r="N273" s="714"/>
      <c r="O273" s="714"/>
      <c r="P273" s="714"/>
      <c r="Q273" s="714"/>
      <c r="R273" s="130"/>
      <c r="S273" s="130"/>
      <c r="T273" s="130"/>
      <c r="U273" s="130"/>
    </row>
    <row r="274" spans="1:21" ht="15.75" customHeight="1">
      <c r="A274" s="39"/>
      <c r="B274" s="39"/>
      <c r="C274" s="160"/>
      <c r="D274" s="160"/>
      <c r="E274" s="160"/>
      <c r="F274" s="160"/>
      <c r="G274" s="714"/>
      <c r="H274" s="714"/>
      <c r="I274" s="714"/>
      <c r="J274" s="714"/>
      <c r="K274" s="714"/>
      <c r="L274" s="714"/>
      <c r="M274" s="714"/>
      <c r="N274" s="714"/>
      <c r="O274" s="714"/>
      <c r="P274" s="714"/>
      <c r="Q274" s="714"/>
      <c r="R274" s="130"/>
      <c r="S274" s="130"/>
      <c r="T274" s="130"/>
      <c r="U274" s="130"/>
    </row>
    <row r="275" spans="1:21" ht="15.75" customHeight="1">
      <c r="A275" s="39"/>
      <c r="B275" s="39"/>
      <c r="C275" s="160"/>
      <c r="D275" s="160"/>
      <c r="E275" s="160"/>
      <c r="F275" s="160"/>
      <c r="G275" s="714"/>
      <c r="H275" s="714"/>
      <c r="I275" s="714"/>
      <c r="J275" s="714"/>
      <c r="K275" s="714"/>
      <c r="L275" s="714"/>
      <c r="M275" s="714"/>
      <c r="N275" s="714"/>
      <c r="O275" s="714"/>
      <c r="P275" s="714"/>
      <c r="Q275" s="714"/>
      <c r="R275" s="130"/>
      <c r="S275" s="130"/>
      <c r="T275" s="130"/>
      <c r="U275" s="130"/>
    </row>
    <row r="276" spans="1:21" ht="15.75" customHeight="1">
      <c r="A276" s="39"/>
      <c r="B276" s="39"/>
      <c r="C276" s="160"/>
      <c r="D276" s="160"/>
      <c r="E276" s="160"/>
      <c r="F276" s="160"/>
      <c r="G276" s="714"/>
      <c r="H276" s="714"/>
      <c r="I276" s="714"/>
      <c r="J276" s="714"/>
      <c r="K276" s="714"/>
      <c r="L276" s="714"/>
      <c r="M276" s="714"/>
      <c r="N276" s="714"/>
      <c r="O276" s="714"/>
      <c r="P276" s="714"/>
      <c r="Q276" s="714"/>
      <c r="R276" s="130"/>
      <c r="S276" s="130"/>
      <c r="T276" s="130"/>
      <c r="U276" s="130"/>
    </row>
    <row r="277" spans="1:21" ht="15.75" customHeight="1">
      <c r="A277" s="39"/>
      <c r="B277" s="39"/>
      <c r="C277" s="160"/>
      <c r="D277" s="160"/>
      <c r="E277" s="160"/>
      <c r="F277" s="160"/>
      <c r="G277" s="714"/>
      <c r="H277" s="714"/>
      <c r="I277" s="714"/>
      <c r="J277" s="714"/>
      <c r="K277" s="714"/>
      <c r="L277" s="714"/>
      <c r="M277" s="714"/>
      <c r="N277" s="714"/>
      <c r="O277" s="714"/>
      <c r="P277" s="714"/>
      <c r="Q277" s="714"/>
      <c r="R277" s="130"/>
      <c r="S277" s="130"/>
      <c r="T277" s="130"/>
      <c r="U277" s="130"/>
    </row>
    <row r="278" spans="1:21" ht="15.75" customHeight="1">
      <c r="A278" s="39"/>
      <c r="B278" s="39"/>
      <c r="C278" s="160"/>
      <c r="D278" s="160"/>
      <c r="E278" s="160"/>
      <c r="F278" s="160"/>
      <c r="G278" s="714"/>
      <c r="H278" s="714"/>
      <c r="I278" s="714"/>
      <c r="J278" s="714"/>
      <c r="K278" s="714"/>
      <c r="L278" s="714"/>
      <c r="M278" s="714"/>
      <c r="N278" s="714"/>
      <c r="O278" s="714"/>
      <c r="P278" s="714"/>
      <c r="Q278" s="714"/>
      <c r="R278" s="130"/>
      <c r="S278" s="130"/>
      <c r="T278" s="130"/>
      <c r="U278" s="130"/>
    </row>
    <row r="279" spans="1:21" ht="15.75" customHeight="1">
      <c r="A279" s="39"/>
      <c r="B279" s="39"/>
      <c r="C279" s="160"/>
      <c r="D279" s="160"/>
      <c r="E279" s="160"/>
      <c r="F279" s="160"/>
      <c r="G279" s="714"/>
      <c r="H279" s="714"/>
      <c r="I279" s="714"/>
      <c r="J279" s="714"/>
      <c r="K279" s="714"/>
      <c r="L279" s="714"/>
      <c r="M279" s="714"/>
      <c r="N279" s="714"/>
      <c r="O279" s="714"/>
      <c r="P279" s="714"/>
      <c r="Q279" s="714"/>
      <c r="R279" s="130"/>
      <c r="S279" s="130"/>
      <c r="T279" s="130"/>
      <c r="U279" s="130"/>
    </row>
    <row r="280" spans="1:21" ht="15.75" customHeight="1">
      <c r="A280" s="39"/>
      <c r="B280" s="39"/>
      <c r="C280" s="160"/>
      <c r="D280" s="160"/>
      <c r="E280" s="160"/>
      <c r="F280" s="160"/>
      <c r="G280" s="714"/>
      <c r="H280" s="714"/>
      <c r="I280" s="714"/>
      <c r="J280" s="714"/>
      <c r="K280" s="714"/>
      <c r="L280" s="714"/>
      <c r="M280" s="714"/>
      <c r="N280" s="714"/>
      <c r="O280" s="714"/>
      <c r="P280" s="714"/>
      <c r="Q280" s="714"/>
      <c r="R280" s="130"/>
      <c r="S280" s="130"/>
      <c r="T280" s="130"/>
      <c r="U280" s="130"/>
    </row>
    <row r="281" spans="1:21" ht="15.75" customHeight="1">
      <c r="A281" s="39"/>
      <c r="B281" s="39"/>
      <c r="C281" s="160"/>
      <c r="D281" s="160"/>
      <c r="E281" s="160"/>
      <c r="F281" s="160"/>
      <c r="G281" s="714"/>
      <c r="H281" s="714"/>
      <c r="I281" s="714"/>
      <c r="J281" s="714"/>
      <c r="K281" s="714"/>
      <c r="L281" s="714"/>
      <c r="M281" s="714"/>
      <c r="N281" s="714"/>
      <c r="O281" s="714"/>
      <c r="P281" s="714"/>
      <c r="Q281" s="714"/>
      <c r="R281" s="130"/>
      <c r="S281" s="130"/>
      <c r="T281" s="130"/>
      <c r="U281" s="130"/>
    </row>
    <row r="282" spans="1:21" ht="15.75" customHeight="1">
      <c r="A282" s="39"/>
      <c r="B282" s="39"/>
      <c r="C282" s="160"/>
      <c r="D282" s="160"/>
      <c r="E282" s="160"/>
      <c r="F282" s="160"/>
      <c r="G282" s="714"/>
      <c r="H282" s="714"/>
      <c r="I282" s="714"/>
      <c r="J282" s="714"/>
      <c r="K282" s="714"/>
      <c r="L282" s="714"/>
      <c r="M282" s="714"/>
      <c r="N282" s="714"/>
      <c r="O282" s="714"/>
      <c r="P282" s="714"/>
      <c r="Q282" s="714"/>
      <c r="R282" s="130"/>
      <c r="S282" s="130"/>
      <c r="T282" s="130"/>
      <c r="U282" s="130"/>
    </row>
    <row r="283" spans="1:21" ht="15.75" customHeight="1">
      <c r="A283" s="39"/>
      <c r="B283" s="39"/>
      <c r="C283" s="160"/>
      <c r="D283" s="160"/>
      <c r="E283" s="160"/>
      <c r="F283" s="160"/>
      <c r="G283" s="714"/>
      <c r="H283" s="714"/>
      <c r="I283" s="714"/>
      <c r="J283" s="714"/>
      <c r="K283" s="714"/>
      <c r="L283" s="714"/>
      <c r="M283" s="714"/>
      <c r="N283" s="714"/>
      <c r="O283" s="714"/>
      <c r="P283" s="714"/>
      <c r="Q283" s="714"/>
      <c r="R283" s="130"/>
      <c r="S283" s="130"/>
      <c r="T283" s="130"/>
      <c r="U283" s="130"/>
    </row>
    <row r="284" spans="1:21" ht="15.75" customHeight="1">
      <c r="A284" s="39"/>
      <c r="B284" s="39"/>
      <c r="C284" s="160"/>
      <c r="D284" s="160"/>
      <c r="E284" s="160"/>
      <c r="F284" s="160"/>
      <c r="G284" s="714"/>
      <c r="H284" s="714"/>
      <c r="I284" s="714"/>
      <c r="J284" s="714"/>
      <c r="K284" s="714"/>
      <c r="L284" s="714"/>
      <c r="M284" s="714"/>
      <c r="N284" s="714"/>
      <c r="O284" s="714"/>
      <c r="P284" s="714"/>
      <c r="Q284" s="714"/>
      <c r="R284" s="130"/>
      <c r="S284" s="130"/>
      <c r="T284" s="130"/>
      <c r="U284" s="130"/>
    </row>
    <row r="285" spans="1:21" ht="15.75" customHeight="1">
      <c r="A285" s="39"/>
      <c r="B285" s="39"/>
      <c r="C285" s="160"/>
      <c r="D285" s="160"/>
      <c r="E285" s="160"/>
      <c r="F285" s="160"/>
      <c r="G285" s="714"/>
      <c r="H285" s="714"/>
      <c r="I285" s="714"/>
      <c r="J285" s="714"/>
      <c r="K285" s="714"/>
      <c r="L285" s="714"/>
      <c r="M285" s="714"/>
      <c r="N285" s="714"/>
      <c r="O285" s="714"/>
      <c r="P285" s="714"/>
      <c r="Q285" s="714"/>
      <c r="R285" s="130"/>
      <c r="S285" s="130"/>
      <c r="T285" s="130"/>
      <c r="U285" s="130"/>
    </row>
    <row r="286" spans="1:21" ht="15.75" customHeight="1">
      <c r="A286" s="39"/>
      <c r="B286" s="39"/>
      <c r="C286" s="160"/>
      <c r="D286" s="160"/>
      <c r="E286" s="160"/>
      <c r="F286" s="160"/>
      <c r="G286" s="714"/>
      <c r="H286" s="714"/>
      <c r="I286" s="714"/>
      <c r="J286" s="714"/>
      <c r="K286" s="714"/>
      <c r="L286" s="714"/>
      <c r="M286" s="714"/>
      <c r="N286" s="714"/>
      <c r="O286" s="714"/>
      <c r="P286" s="714"/>
      <c r="Q286" s="714"/>
      <c r="R286" s="130"/>
      <c r="S286" s="130"/>
      <c r="T286" s="130"/>
      <c r="U286" s="130"/>
    </row>
    <row r="287" spans="1:21" ht="15.75" customHeight="1">
      <c r="A287" s="39"/>
      <c r="B287" s="39"/>
      <c r="C287" s="160"/>
      <c r="D287" s="160"/>
      <c r="E287" s="160"/>
      <c r="F287" s="160"/>
      <c r="G287" s="714"/>
      <c r="H287" s="714"/>
      <c r="I287" s="714"/>
      <c r="J287" s="714"/>
      <c r="K287" s="714"/>
      <c r="L287" s="714"/>
      <c r="M287" s="714"/>
      <c r="N287" s="714"/>
      <c r="O287" s="714"/>
      <c r="P287" s="714"/>
      <c r="Q287" s="714"/>
      <c r="R287" s="130"/>
      <c r="S287" s="130"/>
      <c r="T287" s="130"/>
      <c r="U287" s="130"/>
    </row>
    <row r="288" spans="1:21" ht="15.75" customHeight="1">
      <c r="A288" s="39"/>
      <c r="B288" s="39"/>
      <c r="C288" s="160"/>
      <c r="D288" s="160"/>
      <c r="E288" s="160"/>
      <c r="F288" s="160"/>
      <c r="G288" s="714"/>
      <c r="H288" s="714"/>
      <c r="I288" s="714"/>
      <c r="J288" s="714"/>
      <c r="K288" s="714"/>
      <c r="L288" s="714"/>
      <c r="M288" s="714"/>
      <c r="N288" s="714"/>
      <c r="O288" s="714"/>
      <c r="P288" s="714"/>
      <c r="Q288" s="714"/>
      <c r="R288" s="130"/>
      <c r="S288" s="130"/>
      <c r="T288" s="130"/>
      <c r="U288" s="130"/>
    </row>
    <row r="289" spans="1:21" ht="15.75" customHeight="1">
      <c r="A289" s="39"/>
      <c r="B289" s="39"/>
      <c r="C289" s="160"/>
      <c r="D289" s="160"/>
      <c r="E289" s="160"/>
      <c r="F289" s="160"/>
      <c r="G289" s="714"/>
      <c r="H289" s="714"/>
      <c r="I289" s="714"/>
      <c r="J289" s="714"/>
      <c r="K289" s="714"/>
      <c r="L289" s="714"/>
      <c r="M289" s="714"/>
      <c r="N289" s="714"/>
      <c r="O289" s="714"/>
      <c r="P289" s="714"/>
      <c r="Q289" s="714"/>
      <c r="R289" s="130"/>
      <c r="S289" s="130"/>
      <c r="T289" s="130"/>
      <c r="U289" s="130"/>
    </row>
    <row r="290" spans="1:21" ht="15.75" customHeight="1">
      <c r="A290" s="39"/>
      <c r="B290" s="39"/>
      <c r="C290" s="160"/>
      <c r="D290" s="160"/>
      <c r="E290" s="160"/>
      <c r="F290" s="160"/>
      <c r="G290" s="714"/>
      <c r="H290" s="714"/>
      <c r="I290" s="714"/>
      <c r="J290" s="714"/>
      <c r="K290" s="714"/>
      <c r="L290" s="714"/>
      <c r="M290" s="714"/>
      <c r="N290" s="714"/>
      <c r="O290" s="714"/>
      <c r="P290" s="714"/>
      <c r="Q290" s="714"/>
      <c r="R290" s="130"/>
      <c r="S290" s="130"/>
      <c r="T290" s="130"/>
      <c r="U290" s="130"/>
    </row>
    <row r="291" spans="1:21" ht="15.75" customHeight="1">
      <c r="A291" s="39"/>
      <c r="B291" s="39"/>
      <c r="C291" s="160"/>
      <c r="D291" s="160"/>
      <c r="E291" s="160"/>
      <c r="F291" s="160"/>
      <c r="G291" s="714"/>
      <c r="H291" s="714"/>
      <c r="I291" s="714"/>
      <c r="J291" s="714"/>
      <c r="K291" s="714"/>
      <c r="L291" s="714"/>
      <c r="M291" s="714"/>
      <c r="N291" s="714"/>
      <c r="O291" s="714"/>
      <c r="P291" s="714"/>
      <c r="Q291" s="714"/>
      <c r="R291" s="130"/>
      <c r="S291" s="130"/>
      <c r="T291" s="130"/>
      <c r="U291" s="130"/>
    </row>
    <row r="292" spans="1:21" ht="15.75" customHeight="1">
      <c r="A292" s="39"/>
      <c r="B292" s="39"/>
      <c r="C292" s="160"/>
      <c r="D292" s="160"/>
      <c r="E292" s="160"/>
      <c r="F292" s="160"/>
      <c r="G292" s="714"/>
      <c r="H292" s="714"/>
      <c r="I292" s="714"/>
      <c r="J292" s="714"/>
      <c r="K292" s="714"/>
      <c r="L292" s="714"/>
      <c r="M292" s="714"/>
      <c r="N292" s="714"/>
      <c r="O292" s="714"/>
      <c r="P292" s="714"/>
      <c r="Q292" s="714"/>
      <c r="R292" s="130"/>
      <c r="S292" s="130"/>
      <c r="T292" s="130"/>
      <c r="U292" s="130"/>
    </row>
    <row r="293" spans="1:21" ht="15.75" customHeight="1">
      <c r="A293" s="39"/>
      <c r="B293" s="39"/>
      <c r="C293" s="160"/>
      <c r="D293" s="160"/>
      <c r="E293" s="160"/>
      <c r="F293" s="160"/>
      <c r="G293" s="714"/>
      <c r="H293" s="714"/>
      <c r="I293" s="714"/>
      <c r="J293" s="714"/>
      <c r="K293" s="714"/>
      <c r="L293" s="714"/>
      <c r="M293" s="714"/>
      <c r="N293" s="714"/>
      <c r="O293" s="714"/>
      <c r="P293" s="714"/>
      <c r="Q293" s="714"/>
      <c r="R293" s="130"/>
      <c r="S293" s="130"/>
      <c r="T293" s="130"/>
      <c r="U293" s="130"/>
    </row>
    <row r="294" spans="1:21" ht="15.75" customHeight="1">
      <c r="A294" s="39"/>
      <c r="B294" s="39"/>
      <c r="C294" s="160"/>
      <c r="D294" s="160"/>
      <c r="E294" s="160"/>
      <c r="F294" s="160"/>
      <c r="G294" s="714"/>
      <c r="H294" s="714"/>
      <c r="I294" s="714"/>
      <c r="J294" s="714"/>
      <c r="K294" s="714"/>
      <c r="L294" s="714"/>
      <c r="M294" s="714"/>
      <c r="N294" s="714"/>
      <c r="O294" s="714"/>
      <c r="P294" s="714"/>
      <c r="Q294" s="714"/>
      <c r="R294" s="130"/>
      <c r="S294" s="130"/>
      <c r="T294" s="130"/>
      <c r="U294" s="130"/>
    </row>
    <row r="295" spans="1:21" ht="15.75" customHeight="1">
      <c r="A295" s="39"/>
      <c r="B295" s="39"/>
      <c r="C295" s="160"/>
      <c r="D295" s="160"/>
      <c r="E295" s="160"/>
      <c r="F295" s="160"/>
      <c r="G295" s="714"/>
      <c r="H295" s="714"/>
      <c r="I295" s="714"/>
      <c r="J295" s="714"/>
      <c r="K295" s="714"/>
      <c r="L295" s="714"/>
      <c r="M295" s="714"/>
      <c r="N295" s="714"/>
      <c r="O295" s="714"/>
      <c r="P295" s="714"/>
      <c r="Q295" s="714"/>
      <c r="R295" s="130"/>
      <c r="S295" s="130"/>
      <c r="T295" s="130"/>
      <c r="U295" s="130"/>
    </row>
    <row r="296" spans="1:21" ht="15.75" customHeight="1">
      <c r="A296" s="39"/>
      <c r="B296" s="39"/>
      <c r="C296" s="160"/>
      <c r="D296" s="160"/>
      <c r="E296" s="160"/>
      <c r="F296" s="160"/>
      <c r="G296" s="714"/>
      <c r="H296" s="714"/>
      <c r="I296" s="714"/>
      <c r="J296" s="714"/>
      <c r="K296" s="714"/>
      <c r="L296" s="714"/>
      <c r="M296" s="714"/>
      <c r="N296" s="714"/>
      <c r="O296" s="714"/>
      <c r="P296" s="714"/>
      <c r="Q296" s="714"/>
      <c r="R296" s="130"/>
      <c r="S296" s="130"/>
      <c r="T296" s="130"/>
      <c r="U296" s="130"/>
    </row>
    <row r="297" spans="1:21" ht="15.75" customHeight="1">
      <c r="A297" s="39"/>
      <c r="B297" s="39"/>
      <c r="C297" s="160"/>
      <c r="D297" s="160"/>
      <c r="E297" s="160"/>
      <c r="F297" s="160"/>
      <c r="G297" s="714"/>
      <c r="H297" s="714"/>
      <c r="I297" s="714"/>
      <c r="J297" s="714"/>
      <c r="K297" s="714"/>
      <c r="L297" s="714"/>
      <c r="M297" s="714"/>
      <c r="N297" s="714"/>
      <c r="O297" s="714"/>
      <c r="P297" s="714"/>
      <c r="Q297" s="714"/>
      <c r="R297" s="130"/>
      <c r="S297" s="130"/>
      <c r="T297" s="130"/>
      <c r="U297" s="130"/>
    </row>
    <row r="298" spans="1:21" ht="15.75" customHeight="1">
      <c r="A298" s="39"/>
      <c r="B298" s="39"/>
      <c r="C298" s="160"/>
      <c r="D298" s="160"/>
      <c r="E298" s="160"/>
      <c r="F298" s="160"/>
      <c r="G298" s="714"/>
      <c r="H298" s="714"/>
      <c r="I298" s="714"/>
      <c r="J298" s="714"/>
      <c r="K298" s="714"/>
      <c r="L298" s="714"/>
      <c r="M298" s="714"/>
      <c r="N298" s="714"/>
      <c r="O298" s="714"/>
      <c r="P298" s="714"/>
      <c r="Q298" s="714"/>
      <c r="R298" s="130"/>
      <c r="S298" s="130"/>
      <c r="T298" s="130"/>
      <c r="U298" s="130"/>
    </row>
    <row r="299" spans="1:21" ht="15.75" customHeight="1">
      <c r="A299" s="39"/>
      <c r="B299" s="39"/>
      <c r="C299" s="160"/>
      <c r="D299" s="160"/>
      <c r="E299" s="160"/>
      <c r="F299" s="160"/>
      <c r="G299" s="714"/>
      <c r="H299" s="714"/>
      <c r="I299" s="714"/>
      <c r="J299" s="714"/>
      <c r="K299" s="714"/>
      <c r="L299" s="714"/>
      <c r="M299" s="714"/>
      <c r="N299" s="714"/>
      <c r="O299" s="714"/>
      <c r="P299" s="714"/>
      <c r="Q299" s="714"/>
      <c r="R299" s="130"/>
      <c r="S299" s="130"/>
      <c r="T299" s="130"/>
      <c r="U299" s="130"/>
    </row>
    <row r="300" spans="1:21" ht="15.75" customHeight="1">
      <c r="A300" s="39"/>
      <c r="B300" s="39"/>
      <c r="C300" s="160"/>
      <c r="D300" s="160"/>
      <c r="E300" s="160"/>
      <c r="F300" s="160"/>
      <c r="G300" s="714"/>
      <c r="H300" s="714"/>
      <c r="I300" s="714"/>
      <c r="J300" s="714"/>
      <c r="K300" s="714"/>
      <c r="L300" s="714"/>
      <c r="M300" s="714"/>
      <c r="N300" s="714"/>
      <c r="O300" s="714"/>
      <c r="P300" s="714"/>
      <c r="Q300" s="714"/>
      <c r="R300" s="130"/>
      <c r="S300" s="130"/>
      <c r="T300" s="130"/>
      <c r="U300" s="130"/>
    </row>
    <row r="301" spans="1:21" ht="15.75" customHeight="1">
      <c r="A301" s="39"/>
      <c r="B301" s="39"/>
      <c r="C301" s="160"/>
      <c r="D301" s="160"/>
      <c r="E301" s="160"/>
      <c r="F301" s="160"/>
      <c r="G301" s="714"/>
      <c r="H301" s="714"/>
      <c r="I301" s="714"/>
      <c r="J301" s="714"/>
      <c r="K301" s="714"/>
      <c r="L301" s="714"/>
      <c r="M301" s="714"/>
      <c r="N301" s="714"/>
      <c r="O301" s="714"/>
      <c r="P301" s="714"/>
      <c r="Q301" s="714"/>
      <c r="R301" s="130"/>
      <c r="S301" s="130"/>
      <c r="T301" s="130"/>
      <c r="U301" s="130"/>
    </row>
    <row r="302" spans="1:21" ht="15.75" customHeight="1">
      <c r="A302" s="39"/>
      <c r="B302" s="39"/>
      <c r="C302" s="160"/>
      <c r="D302" s="160"/>
      <c r="E302" s="160"/>
      <c r="F302" s="160"/>
      <c r="G302" s="714"/>
      <c r="H302" s="714"/>
      <c r="I302" s="714"/>
      <c r="J302" s="714"/>
      <c r="K302" s="714"/>
      <c r="L302" s="714"/>
      <c r="M302" s="714"/>
      <c r="N302" s="714"/>
      <c r="O302" s="714"/>
      <c r="P302" s="714"/>
      <c r="Q302" s="714"/>
      <c r="R302" s="130"/>
      <c r="S302" s="130"/>
      <c r="T302" s="130"/>
      <c r="U302" s="130"/>
    </row>
    <row r="303" spans="1:21" ht="15.75" customHeight="1">
      <c r="A303" s="39"/>
      <c r="B303" s="39"/>
      <c r="C303" s="160"/>
      <c r="D303" s="160"/>
      <c r="E303" s="160"/>
      <c r="F303" s="160"/>
      <c r="G303" s="714"/>
      <c r="H303" s="714"/>
      <c r="I303" s="714"/>
      <c r="J303" s="714"/>
      <c r="K303" s="714"/>
      <c r="L303" s="714"/>
      <c r="M303" s="714"/>
      <c r="N303" s="714"/>
      <c r="O303" s="714"/>
      <c r="P303" s="714"/>
      <c r="Q303" s="714"/>
      <c r="R303" s="130"/>
      <c r="S303" s="130"/>
      <c r="T303" s="130"/>
      <c r="U303" s="130"/>
    </row>
    <row r="304" spans="1:21" ht="15.75" customHeight="1">
      <c r="A304" s="39"/>
      <c r="B304" s="39"/>
      <c r="C304" s="160"/>
      <c r="D304" s="160"/>
      <c r="E304" s="160"/>
      <c r="F304" s="160"/>
      <c r="G304" s="714"/>
      <c r="H304" s="714"/>
      <c r="I304" s="714"/>
      <c r="J304" s="714"/>
      <c r="K304" s="714"/>
      <c r="L304" s="714"/>
      <c r="M304" s="714"/>
      <c r="N304" s="714"/>
      <c r="O304" s="714"/>
      <c r="P304" s="714"/>
      <c r="Q304" s="714"/>
      <c r="R304" s="130"/>
      <c r="S304" s="130"/>
      <c r="T304" s="130"/>
      <c r="U304" s="130"/>
    </row>
    <row r="305" spans="1:21" ht="15.75" customHeight="1">
      <c r="A305" s="39"/>
      <c r="B305" s="39"/>
      <c r="C305" s="160"/>
      <c r="D305" s="160"/>
      <c r="E305" s="160"/>
      <c r="F305" s="160"/>
      <c r="G305" s="714"/>
      <c r="H305" s="714"/>
      <c r="I305" s="714"/>
      <c r="J305" s="714"/>
      <c r="K305" s="714"/>
      <c r="L305" s="714"/>
      <c r="M305" s="714"/>
      <c r="N305" s="714"/>
      <c r="O305" s="714"/>
      <c r="P305" s="714"/>
      <c r="Q305" s="714"/>
      <c r="R305" s="130"/>
      <c r="S305" s="130"/>
      <c r="T305" s="130"/>
      <c r="U305" s="130"/>
    </row>
    <row r="306" spans="1:21" ht="15.75" customHeight="1">
      <c r="A306" s="39"/>
      <c r="B306" s="39"/>
      <c r="C306" s="160"/>
      <c r="D306" s="160"/>
      <c r="E306" s="160"/>
      <c r="F306" s="160"/>
      <c r="G306" s="714"/>
      <c r="H306" s="714"/>
      <c r="I306" s="714"/>
      <c r="J306" s="714"/>
      <c r="K306" s="714"/>
      <c r="L306" s="714"/>
      <c r="M306" s="714"/>
      <c r="N306" s="714"/>
      <c r="O306" s="714"/>
      <c r="P306" s="714"/>
      <c r="Q306" s="714"/>
      <c r="R306" s="130"/>
      <c r="S306" s="130"/>
      <c r="T306" s="130"/>
      <c r="U306" s="130"/>
    </row>
    <row r="307" spans="1:21" ht="15.75" customHeight="1">
      <c r="A307" s="39"/>
      <c r="B307" s="39"/>
      <c r="C307" s="160"/>
      <c r="D307" s="160"/>
      <c r="E307" s="160"/>
      <c r="F307" s="160"/>
      <c r="G307" s="714"/>
      <c r="H307" s="714"/>
      <c r="I307" s="714"/>
      <c r="J307" s="714"/>
      <c r="K307" s="714"/>
      <c r="L307" s="714"/>
      <c r="M307" s="714"/>
      <c r="N307" s="714"/>
      <c r="O307" s="714"/>
      <c r="P307" s="714"/>
      <c r="Q307" s="714"/>
      <c r="R307" s="130"/>
      <c r="S307" s="130"/>
      <c r="T307" s="130"/>
      <c r="U307" s="130"/>
    </row>
    <row r="308" spans="1:21" ht="15.75" customHeight="1">
      <c r="A308" s="39"/>
      <c r="B308" s="39"/>
      <c r="C308" s="160"/>
      <c r="D308" s="160"/>
      <c r="E308" s="160"/>
      <c r="F308" s="160"/>
      <c r="G308" s="714"/>
      <c r="H308" s="714"/>
      <c r="I308" s="714"/>
      <c r="J308" s="714"/>
      <c r="K308" s="714"/>
      <c r="L308" s="714"/>
      <c r="M308" s="714"/>
      <c r="N308" s="714"/>
      <c r="O308" s="714"/>
      <c r="P308" s="714"/>
      <c r="Q308" s="714"/>
      <c r="R308" s="130"/>
      <c r="S308" s="130"/>
      <c r="T308" s="130"/>
      <c r="U308" s="130"/>
    </row>
    <row r="309" spans="1:21" ht="15.75" customHeight="1">
      <c r="A309" s="39"/>
      <c r="B309" s="39"/>
      <c r="C309" s="160"/>
      <c r="D309" s="160"/>
      <c r="E309" s="160"/>
      <c r="F309" s="160"/>
      <c r="G309" s="714"/>
      <c r="H309" s="714"/>
      <c r="I309" s="714"/>
      <c r="J309" s="714"/>
      <c r="K309" s="714"/>
      <c r="L309" s="714"/>
      <c r="M309" s="714"/>
      <c r="N309" s="714"/>
      <c r="O309" s="714"/>
      <c r="P309" s="714"/>
      <c r="Q309" s="714"/>
      <c r="R309" s="130"/>
      <c r="S309" s="130"/>
      <c r="T309" s="130"/>
      <c r="U309" s="130"/>
    </row>
    <row r="310" spans="1:21" ht="15.75" customHeight="1">
      <c r="A310" s="39"/>
      <c r="B310" s="39"/>
      <c r="C310" s="160"/>
      <c r="D310" s="160"/>
      <c r="E310" s="160"/>
      <c r="F310" s="160"/>
      <c r="G310" s="714"/>
      <c r="H310" s="714"/>
      <c r="I310" s="714"/>
      <c r="J310" s="714"/>
      <c r="K310" s="714"/>
      <c r="L310" s="714"/>
      <c r="M310" s="714"/>
      <c r="N310" s="714"/>
      <c r="O310" s="714"/>
      <c r="P310" s="714"/>
      <c r="Q310" s="714"/>
      <c r="R310" s="130"/>
      <c r="S310" s="130"/>
      <c r="T310" s="130"/>
      <c r="U310" s="130"/>
    </row>
    <row r="311" spans="1:21" ht="15.75" customHeight="1">
      <c r="A311" s="39"/>
      <c r="B311" s="39"/>
      <c r="C311" s="160"/>
      <c r="D311" s="160"/>
      <c r="E311" s="160"/>
      <c r="F311" s="160"/>
      <c r="G311" s="714"/>
      <c r="H311" s="714"/>
      <c r="I311" s="714"/>
      <c r="J311" s="714"/>
      <c r="K311" s="714"/>
      <c r="L311" s="714"/>
      <c r="M311" s="714"/>
      <c r="N311" s="714"/>
      <c r="O311" s="714"/>
      <c r="P311" s="714"/>
      <c r="Q311" s="714"/>
      <c r="R311" s="130"/>
      <c r="S311" s="130"/>
      <c r="T311" s="130"/>
      <c r="U311" s="130"/>
    </row>
    <row r="312" spans="1:21" ht="15.75" customHeight="1">
      <c r="A312" s="39"/>
      <c r="B312" s="39"/>
      <c r="C312" s="160"/>
      <c r="D312" s="160"/>
      <c r="E312" s="160"/>
      <c r="F312" s="160"/>
      <c r="G312" s="714"/>
      <c r="H312" s="714"/>
      <c r="I312" s="714"/>
      <c r="J312" s="714"/>
      <c r="K312" s="714"/>
      <c r="L312" s="714"/>
      <c r="M312" s="714"/>
      <c r="N312" s="714"/>
      <c r="O312" s="714"/>
      <c r="P312" s="714"/>
      <c r="Q312" s="714"/>
      <c r="R312" s="130"/>
      <c r="S312" s="130"/>
      <c r="T312" s="130"/>
      <c r="U312" s="130"/>
    </row>
    <row r="313" spans="1:21" ht="15.75" customHeight="1">
      <c r="A313" s="39"/>
      <c r="B313" s="39"/>
      <c r="C313" s="160"/>
      <c r="D313" s="160"/>
      <c r="E313" s="160"/>
      <c r="F313" s="160"/>
      <c r="G313" s="714"/>
      <c r="H313" s="714"/>
      <c r="I313" s="714"/>
      <c r="J313" s="714"/>
      <c r="K313" s="714"/>
      <c r="L313" s="714"/>
      <c r="M313" s="714"/>
      <c r="N313" s="714"/>
      <c r="O313" s="714"/>
      <c r="P313" s="714"/>
      <c r="Q313" s="714"/>
      <c r="R313" s="130"/>
      <c r="S313" s="130"/>
      <c r="T313" s="130"/>
      <c r="U313" s="130"/>
    </row>
    <row r="314" spans="1:21" ht="15.75" customHeight="1">
      <c r="A314" s="39"/>
      <c r="B314" s="39"/>
      <c r="C314" s="160"/>
      <c r="D314" s="160"/>
      <c r="E314" s="160"/>
      <c r="F314" s="160"/>
      <c r="G314" s="714"/>
      <c r="H314" s="714"/>
      <c r="I314" s="714"/>
      <c r="J314" s="714"/>
      <c r="K314" s="714"/>
      <c r="L314" s="714"/>
      <c r="M314" s="714"/>
      <c r="N314" s="714"/>
      <c r="O314" s="714"/>
      <c r="P314" s="714"/>
      <c r="Q314" s="714"/>
      <c r="R314" s="130"/>
      <c r="S314" s="130"/>
      <c r="T314" s="130"/>
      <c r="U314" s="130"/>
    </row>
    <row r="315" spans="1:21" ht="15.75" customHeight="1">
      <c r="A315" s="39"/>
      <c r="B315" s="39"/>
      <c r="C315" s="160"/>
      <c r="D315" s="160"/>
      <c r="E315" s="160"/>
      <c r="F315" s="160"/>
      <c r="G315" s="714"/>
      <c r="H315" s="714"/>
      <c r="I315" s="714"/>
      <c r="J315" s="714"/>
      <c r="K315" s="714"/>
      <c r="L315" s="714"/>
      <c r="M315" s="714"/>
      <c r="N315" s="714"/>
      <c r="O315" s="714"/>
      <c r="P315" s="714"/>
      <c r="Q315" s="714"/>
      <c r="R315" s="130"/>
      <c r="S315" s="130"/>
      <c r="T315" s="130"/>
      <c r="U315" s="130"/>
    </row>
    <row r="316" spans="1:21" ht="15.75" customHeight="1">
      <c r="A316" s="39"/>
      <c r="B316" s="39"/>
      <c r="C316" s="160"/>
      <c r="D316" s="160"/>
      <c r="E316" s="160"/>
      <c r="F316" s="160"/>
      <c r="G316" s="714"/>
      <c r="H316" s="714"/>
      <c r="I316" s="714"/>
      <c r="J316" s="714"/>
      <c r="K316" s="714"/>
      <c r="L316" s="714"/>
      <c r="M316" s="714"/>
      <c r="N316" s="714"/>
      <c r="O316" s="714"/>
      <c r="P316" s="714"/>
      <c r="Q316" s="714"/>
      <c r="R316" s="130"/>
      <c r="S316" s="130"/>
      <c r="T316" s="130"/>
      <c r="U316" s="130"/>
    </row>
    <row r="317" spans="1:21" ht="15.75" customHeight="1">
      <c r="A317" s="39"/>
      <c r="B317" s="39"/>
      <c r="C317" s="160"/>
      <c r="D317" s="160"/>
      <c r="E317" s="160"/>
      <c r="F317" s="160"/>
      <c r="G317" s="714"/>
      <c r="H317" s="714"/>
      <c r="I317" s="714"/>
      <c r="J317" s="714"/>
      <c r="K317" s="714"/>
      <c r="L317" s="714"/>
      <c r="M317" s="714"/>
      <c r="N317" s="714"/>
      <c r="O317" s="714"/>
      <c r="P317" s="714"/>
      <c r="Q317" s="714"/>
      <c r="R317" s="130"/>
      <c r="S317" s="130"/>
      <c r="T317" s="130"/>
      <c r="U317" s="130"/>
    </row>
    <row r="318" spans="1:21" ht="15.75" customHeight="1">
      <c r="A318" s="39"/>
      <c r="B318" s="39"/>
      <c r="C318" s="160"/>
      <c r="D318" s="160"/>
      <c r="E318" s="160"/>
      <c r="F318" s="160"/>
      <c r="G318" s="714"/>
      <c r="H318" s="714"/>
      <c r="I318" s="714"/>
      <c r="J318" s="714"/>
      <c r="K318" s="714"/>
      <c r="L318" s="714"/>
      <c r="M318" s="714"/>
      <c r="N318" s="714"/>
      <c r="O318" s="714"/>
      <c r="P318" s="714"/>
      <c r="Q318" s="714"/>
      <c r="R318" s="130"/>
      <c r="S318" s="130"/>
      <c r="T318" s="130"/>
      <c r="U318" s="130"/>
    </row>
    <row r="319" spans="1:21" ht="15.75" customHeight="1">
      <c r="A319" s="39"/>
      <c r="B319" s="39"/>
      <c r="C319" s="160"/>
      <c r="D319" s="160"/>
      <c r="E319" s="160"/>
      <c r="F319" s="160"/>
      <c r="G319" s="714"/>
      <c r="H319" s="714"/>
      <c r="I319" s="714"/>
      <c r="J319" s="714"/>
      <c r="K319" s="714"/>
      <c r="L319" s="714"/>
      <c r="M319" s="714"/>
      <c r="N319" s="714"/>
      <c r="O319" s="714"/>
      <c r="P319" s="714"/>
      <c r="Q319" s="714"/>
      <c r="R319" s="130"/>
      <c r="S319" s="130"/>
      <c r="T319" s="130"/>
      <c r="U319" s="130"/>
    </row>
    <row r="320" spans="1:21" ht="15.75" customHeight="1">
      <c r="A320" s="39"/>
      <c r="B320" s="39"/>
      <c r="C320" s="160"/>
      <c r="D320" s="160"/>
      <c r="E320" s="160"/>
      <c r="F320" s="160"/>
      <c r="G320" s="714"/>
      <c r="H320" s="714"/>
      <c r="I320" s="714"/>
      <c r="J320" s="714"/>
      <c r="K320" s="714"/>
      <c r="L320" s="714"/>
      <c r="M320" s="714"/>
      <c r="N320" s="714"/>
      <c r="O320" s="714"/>
      <c r="P320" s="714"/>
      <c r="Q320" s="714"/>
      <c r="R320" s="130"/>
      <c r="S320" s="130"/>
      <c r="T320" s="130"/>
      <c r="U320" s="130"/>
    </row>
    <row r="321" spans="1:21" ht="15.75" customHeight="1">
      <c r="A321" s="39"/>
      <c r="B321" s="39"/>
      <c r="C321" s="160"/>
      <c r="D321" s="160"/>
      <c r="E321" s="160"/>
      <c r="F321" s="160"/>
      <c r="G321" s="714"/>
      <c r="H321" s="714"/>
      <c r="I321" s="714"/>
      <c r="J321" s="714"/>
      <c r="K321" s="714"/>
      <c r="L321" s="714"/>
      <c r="M321" s="714"/>
      <c r="N321" s="714"/>
      <c r="O321" s="714"/>
      <c r="P321" s="714"/>
      <c r="Q321" s="714"/>
      <c r="R321" s="130"/>
      <c r="S321" s="130"/>
      <c r="T321" s="130"/>
      <c r="U321" s="130"/>
    </row>
    <row r="322" spans="1:21" ht="15.75" customHeight="1">
      <c r="A322" s="39"/>
      <c r="B322" s="39"/>
      <c r="C322" s="160"/>
      <c r="D322" s="160"/>
      <c r="E322" s="160"/>
      <c r="F322" s="160"/>
      <c r="G322" s="714"/>
      <c r="H322" s="714"/>
      <c r="I322" s="714"/>
      <c r="J322" s="714"/>
      <c r="K322" s="714"/>
      <c r="L322" s="714"/>
      <c r="M322" s="714"/>
      <c r="N322" s="714"/>
      <c r="O322" s="714"/>
      <c r="P322" s="714"/>
      <c r="Q322" s="714"/>
      <c r="R322" s="130"/>
      <c r="S322" s="130"/>
      <c r="T322" s="130"/>
      <c r="U322" s="130"/>
    </row>
    <row r="323" spans="1:21" ht="15.75" customHeight="1">
      <c r="A323" s="39"/>
      <c r="B323" s="39"/>
      <c r="C323" s="160"/>
      <c r="D323" s="160"/>
      <c r="E323" s="160"/>
      <c r="F323" s="160"/>
      <c r="G323" s="714"/>
      <c r="H323" s="714"/>
      <c r="I323" s="714"/>
      <c r="J323" s="714"/>
      <c r="K323" s="714"/>
      <c r="L323" s="714"/>
      <c r="M323" s="714"/>
      <c r="N323" s="714"/>
      <c r="O323" s="714"/>
      <c r="P323" s="714"/>
      <c r="Q323" s="714"/>
      <c r="R323" s="130"/>
      <c r="S323" s="130"/>
      <c r="T323" s="130"/>
      <c r="U323" s="130"/>
    </row>
    <row r="324" spans="1:21" ht="15.75" customHeight="1">
      <c r="A324" s="39"/>
      <c r="B324" s="39"/>
      <c r="C324" s="160"/>
      <c r="D324" s="160"/>
      <c r="E324" s="160"/>
      <c r="F324" s="160"/>
      <c r="G324" s="714"/>
      <c r="H324" s="714"/>
      <c r="I324" s="714"/>
      <c r="J324" s="714"/>
      <c r="K324" s="714"/>
      <c r="L324" s="714"/>
      <c r="M324" s="714"/>
      <c r="N324" s="714"/>
      <c r="O324" s="714"/>
      <c r="P324" s="714"/>
      <c r="Q324" s="714"/>
      <c r="R324" s="130"/>
      <c r="S324" s="130"/>
      <c r="T324" s="130"/>
      <c r="U324" s="130"/>
    </row>
    <row r="325" spans="1:21" ht="15.75" customHeight="1">
      <c r="A325" s="39"/>
      <c r="B325" s="39"/>
      <c r="C325" s="160"/>
      <c r="D325" s="160"/>
      <c r="E325" s="160"/>
      <c r="F325" s="160"/>
      <c r="G325" s="714"/>
      <c r="H325" s="714"/>
      <c r="I325" s="714"/>
      <c r="J325" s="714"/>
      <c r="K325" s="714"/>
      <c r="L325" s="714"/>
      <c r="M325" s="714"/>
      <c r="N325" s="714"/>
      <c r="O325" s="714"/>
      <c r="P325" s="714"/>
      <c r="Q325" s="714"/>
      <c r="R325" s="130"/>
      <c r="S325" s="130"/>
      <c r="T325" s="130"/>
      <c r="U325" s="130"/>
    </row>
    <row r="326" spans="1:21" ht="15.75" customHeight="1">
      <c r="A326" s="39"/>
      <c r="B326" s="39"/>
      <c r="C326" s="160"/>
      <c r="D326" s="160"/>
      <c r="E326" s="160"/>
      <c r="F326" s="160"/>
      <c r="G326" s="714"/>
      <c r="H326" s="714"/>
      <c r="I326" s="714"/>
      <c r="J326" s="714"/>
      <c r="K326" s="714"/>
      <c r="L326" s="714"/>
      <c r="M326" s="714"/>
      <c r="N326" s="714"/>
      <c r="O326" s="714"/>
      <c r="P326" s="714"/>
      <c r="Q326" s="714"/>
      <c r="R326" s="130"/>
      <c r="S326" s="130"/>
      <c r="T326" s="130"/>
      <c r="U326" s="130"/>
    </row>
    <row r="327" spans="1:21" ht="15.75" customHeight="1">
      <c r="A327" s="39"/>
      <c r="B327" s="39"/>
      <c r="C327" s="160"/>
      <c r="D327" s="160"/>
      <c r="E327" s="160"/>
      <c r="F327" s="160"/>
      <c r="G327" s="714"/>
      <c r="H327" s="714"/>
      <c r="I327" s="714"/>
      <c r="J327" s="714"/>
      <c r="K327" s="714"/>
      <c r="L327" s="714"/>
      <c r="M327" s="714"/>
      <c r="N327" s="714"/>
      <c r="O327" s="714"/>
      <c r="P327" s="714"/>
      <c r="Q327" s="714"/>
      <c r="R327" s="130"/>
      <c r="S327" s="130"/>
      <c r="T327" s="130"/>
      <c r="U327" s="130"/>
    </row>
    <row r="328" spans="1:21" ht="15.75" customHeight="1">
      <c r="A328" s="39"/>
      <c r="B328" s="39"/>
      <c r="C328" s="160"/>
      <c r="D328" s="160"/>
      <c r="E328" s="160"/>
      <c r="F328" s="160"/>
      <c r="G328" s="714"/>
      <c r="H328" s="714"/>
      <c r="I328" s="714"/>
      <c r="J328" s="714"/>
      <c r="K328" s="714"/>
      <c r="L328" s="714"/>
      <c r="M328" s="714"/>
      <c r="N328" s="714"/>
      <c r="O328" s="714"/>
      <c r="P328" s="714"/>
      <c r="Q328" s="714"/>
      <c r="R328" s="130"/>
      <c r="S328" s="130"/>
      <c r="T328" s="130"/>
      <c r="U328" s="130"/>
    </row>
    <row r="329" spans="1:21" ht="15.75" customHeight="1">
      <c r="A329" s="39"/>
      <c r="B329" s="39"/>
      <c r="C329" s="160"/>
      <c r="D329" s="160"/>
      <c r="E329" s="160"/>
      <c r="F329" s="160"/>
      <c r="G329" s="714"/>
      <c r="H329" s="714"/>
      <c r="I329" s="714"/>
      <c r="J329" s="714"/>
      <c r="K329" s="714"/>
      <c r="L329" s="714"/>
      <c r="M329" s="714"/>
      <c r="N329" s="714"/>
      <c r="O329" s="714"/>
      <c r="P329" s="714"/>
      <c r="Q329" s="714"/>
      <c r="R329" s="130"/>
      <c r="S329" s="130"/>
      <c r="T329" s="130"/>
      <c r="U329" s="130"/>
    </row>
    <row r="330" spans="1:21" ht="15.75" customHeight="1">
      <c r="A330" s="39"/>
      <c r="B330" s="39"/>
      <c r="C330" s="160"/>
      <c r="D330" s="160"/>
      <c r="E330" s="160"/>
      <c r="F330" s="160"/>
      <c r="G330" s="714"/>
      <c r="H330" s="714"/>
      <c r="I330" s="714"/>
      <c r="J330" s="714"/>
      <c r="K330" s="714"/>
      <c r="L330" s="714"/>
      <c r="M330" s="714"/>
      <c r="N330" s="714"/>
      <c r="O330" s="714"/>
      <c r="P330" s="714"/>
      <c r="Q330" s="714"/>
      <c r="R330" s="130"/>
      <c r="S330" s="130"/>
      <c r="T330" s="130"/>
      <c r="U330" s="130"/>
    </row>
    <row r="331" spans="1:21" ht="15.75" customHeight="1">
      <c r="A331" s="39"/>
      <c r="B331" s="39"/>
      <c r="C331" s="160"/>
      <c r="D331" s="160"/>
      <c r="E331" s="160"/>
      <c r="F331" s="160"/>
      <c r="G331" s="714"/>
      <c r="H331" s="714"/>
      <c r="I331" s="714"/>
      <c r="J331" s="714"/>
      <c r="K331" s="714"/>
      <c r="L331" s="714"/>
      <c r="M331" s="714"/>
      <c r="N331" s="714"/>
      <c r="O331" s="714"/>
      <c r="P331" s="714"/>
      <c r="Q331" s="714"/>
      <c r="R331" s="130"/>
      <c r="S331" s="130"/>
      <c r="T331" s="130"/>
      <c r="U331" s="130"/>
    </row>
    <row r="332" spans="1:21" ht="15.75" customHeight="1">
      <c r="A332" s="39"/>
      <c r="B332" s="39"/>
      <c r="C332" s="160"/>
      <c r="D332" s="160"/>
      <c r="E332" s="160"/>
      <c r="F332" s="160"/>
      <c r="G332" s="714"/>
      <c r="H332" s="714"/>
      <c r="I332" s="714"/>
      <c r="J332" s="714"/>
      <c r="K332" s="714"/>
      <c r="L332" s="714"/>
      <c r="M332" s="714"/>
      <c r="N332" s="714"/>
      <c r="O332" s="714"/>
      <c r="P332" s="714"/>
      <c r="Q332" s="714"/>
      <c r="R332" s="130"/>
      <c r="S332" s="130"/>
      <c r="T332" s="130"/>
      <c r="U332" s="130"/>
    </row>
    <row r="333" spans="1:21" ht="15.75" customHeight="1">
      <c r="A333" s="39"/>
      <c r="B333" s="39"/>
      <c r="C333" s="160"/>
      <c r="D333" s="160"/>
      <c r="E333" s="160"/>
      <c r="F333" s="160"/>
      <c r="G333" s="714"/>
      <c r="H333" s="714"/>
      <c r="I333" s="714"/>
      <c r="J333" s="714"/>
      <c r="K333" s="714"/>
      <c r="L333" s="714"/>
      <c r="M333" s="714"/>
      <c r="N333" s="714"/>
      <c r="O333" s="714"/>
      <c r="P333" s="714"/>
      <c r="Q333" s="714"/>
      <c r="R333" s="130"/>
      <c r="S333" s="130"/>
      <c r="T333" s="130"/>
      <c r="U333" s="130"/>
    </row>
    <row r="334" spans="1:21" ht="15.75" customHeight="1">
      <c r="A334" s="39"/>
      <c r="B334" s="39"/>
      <c r="C334" s="160"/>
      <c r="D334" s="160"/>
      <c r="E334" s="160"/>
      <c r="F334" s="160"/>
      <c r="G334" s="714"/>
      <c r="H334" s="714"/>
      <c r="I334" s="714"/>
      <c r="J334" s="714"/>
      <c r="K334" s="714"/>
      <c r="L334" s="714"/>
      <c r="M334" s="714"/>
      <c r="N334" s="714"/>
      <c r="O334" s="714"/>
      <c r="P334" s="714"/>
      <c r="Q334" s="714"/>
      <c r="R334" s="130"/>
      <c r="S334" s="130"/>
      <c r="T334" s="130"/>
      <c r="U334" s="130"/>
    </row>
    <row r="335" spans="1:21" ht="15.75" customHeight="1">
      <c r="A335" s="39"/>
      <c r="B335" s="39"/>
      <c r="C335" s="160"/>
      <c r="D335" s="160"/>
      <c r="E335" s="160"/>
      <c r="F335" s="160"/>
      <c r="G335" s="714"/>
      <c r="H335" s="714"/>
      <c r="I335" s="714"/>
      <c r="J335" s="714"/>
      <c r="K335" s="714"/>
      <c r="L335" s="714"/>
      <c r="M335" s="714"/>
      <c r="N335" s="714"/>
      <c r="O335" s="714"/>
      <c r="P335" s="714"/>
      <c r="Q335" s="714"/>
      <c r="R335" s="130"/>
      <c r="S335" s="130"/>
      <c r="T335" s="130"/>
      <c r="U335" s="130"/>
    </row>
    <row r="336" spans="1:21" ht="15.75" customHeight="1">
      <c r="A336" s="39"/>
      <c r="B336" s="39"/>
      <c r="C336" s="160"/>
      <c r="D336" s="160"/>
      <c r="E336" s="160"/>
      <c r="F336" s="160"/>
      <c r="G336" s="714"/>
      <c r="H336" s="714"/>
      <c r="I336" s="714"/>
      <c r="J336" s="714"/>
      <c r="K336" s="714"/>
      <c r="L336" s="714"/>
      <c r="M336" s="714"/>
      <c r="N336" s="714"/>
      <c r="O336" s="714"/>
      <c r="P336" s="714"/>
      <c r="Q336" s="714"/>
      <c r="R336" s="130"/>
      <c r="S336" s="130"/>
      <c r="T336" s="130"/>
      <c r="U336" s="130"/>
    </row>
    <row r="337" spans="1:21" ht="15.75" customHeight="1">
      <c r="A337" s="39"/>
      <c r="B337" s="39"/>
      <c r="C337" s="160"/>
      <c r="D337" s="160"/>
      <c r="E337" s="160"/>
      <c r="F337" s="160"/>
      <c r="G337" s="714"/>
      <c r="H337" s="714"/>
      <c r="I337" s="714"/>
      <c r="J337" s="714"/>
      <c r="K337" s="714"/>
      <c r="L337" s="714"/>
      <c r="M337" s="714"/>
      <c r="N337" s="714"/>
      <c r="O337" s="714"/>
      <c r="P337" s="714"/>
      <c r="Q337" s="714"/>
      <c r="R337" s="130"/>
      <c r="S337" s="130"/>
      <c r="T337" s="130"/>
      <c r="U337" s="130"/>
    </row>
    <row r="338" spans="1:21" ht="15.75" customHeight="1">
      <c r="A338" s="39"/>
      <c r="B338" s="39"/>
      <c r="C338" s="160"/>
      <c r="D338" s="160"/>
      <c r="E338" s="160"/>
      <c r="F338" s="160"/>
      <c r="G338" s="714"/>
      <c r="H338" s="714"/>
      <c r="I338" s="714"/>
      <c r="J338" s="714"/>
      <c r="K338" s="714"/>
      <c r="L338" s="714"/>
      <c r="M338" s="714"/>
      <c r="N338" s="714"/>
      <c r="O338" s="714"/>
      <c r="P338" s="714"/>
      <c r="Q338" s="714"/>
      <c r="R338" s="130"/>
      <c r="S338" s="130"/>
      <c r="T338" s="130"/>
      <c r="U338" s="130"/>
    </row>
    <row r="339" spans="1:21" ht="15.75" customHeight="1">
      <c r="A339" s="39"/>
      <c r="B339" s="39"/>
      <c r="C339" s="160"/>
      <c r="D339" s="160"/>
      <c r="E339" s="160"/>
      <c r="F339" s="160"/>
      <c r="G339" s="714"/>
      <c r="H339" s="714"/>
      <c r="I339" s="714"/>
      <c r="J339" s="714"/>
      <c r="K339" s="714"/>
      <c r="L339" s="714"/>
      <c r="M339" s="714"/>
      <c r="N339" s="714"/>
      <c r="O339" s="714"/>
      <c r="P339" s="714"/>
      <c r="Q339" s="714"/>
      <c r="R339" s="130"/>
      <c r="S339" s="130"/>
      <c r="T339" s="130"/>
      <c r="U339" s="130"/>
    </row>
    <row r="340" spans="1:21" ht="15.75" customHeight="1">
      <c r="A340" s="39"/>
      <c r="B340" s="39"/>
      <c r="C340" s="160"/>
      <c r="D340" s="160"/>
      <c r="E340" s="160"/>
      <c r="F340" s="160"/>
      <c r="G340" s="714"/>
      <c r="H340" s="714"/>
      <c r="I340" s="714"/>
      <c r="J340" s="714"/>
      <c r="K340" s="714"/>
      <c r="L340" s="714"/>
      <c r="M340" s="714"/>
      <c r="N340" s="714"/>
      <c r="O340" s="714"/>
      <c r="P340" s="714"/>
      <c r="Q340" s="714"/>
      <c r="R340" s="130"/>
      <c r="S340" s="130"/>
      <c r="T340" s="130"/>
      <c r="U340" s="130"/>
    </row>
    <row r="341" spans="1:21" ht="15.75" customHeight="1">
      <c r="A341" s="39"/>
      <c r="B341" s="39"/>
      <c r="C341" s="160"/>
      <c r="D341" s="160"/>
      <c r="E341" s="160"/>
      <c r="F341" s="160"/>
      <c r="G341" s="714"/>
      <c r="H341" s="714"/>
      <c r="I341" s="714"/>
      <c r="J341" s="714"/>
      <c r="K341" s="714"/>
      <c r="L341" s="714"/>
      <c r="M341" s="714"/>
      <c r="N341" s="714"/>
      <c r="O341" s="714"/>
      <c r="P341" s="714"/>
      <c r="Q341" s="714"/>
      <c r="R341" s="130"/>
      <c r="S341" s="130"/>
      <c r="T341" s="130"/>
      <c r="U341" s="130"/>
    </row>
    <row r="342" spans="1:21" ht="15.75" customHeight="1">
      <c r="A342" s="39"/>
      <c r="B342" s="39"/>
      <c r="C342" s="160"/>
      <c r="D342" s="160"/>
      <c r="E342" s="160"/>
      <c r="F342" s="160"/>
      <c r="G342" s="714"/>
      <c r="H342" s="714"/>
      <c r="I342" s="714"/>
      <c r="J342" s="714"/>
      <c r="K342" s="714"/>
      <c r="L342" s="714"/>
      <c r="M342" s="714"/>
      <c r="N342" s="714"/>
      <c r="O342" s="714"/>
      <c r="P342" s="714"/>
      <c r="Q342" s="714"/>
      <c r="R342" s="130"/>
      <c r="S342" s="130"/>
      <c r="T342" s="130"/>
      <c r="U342" s="130"/>
    </row>
    <row r="343" spans="1:21" ht="15.75" customHeight="1">
      <c r="A343" s="39"/>
      <c r="B343" s="39"/>
      <c r="C343" s="160"/>
      <c r="D343" s="160"/>
      <c r="E343" s="160"/>
      <c r="F343" s="160"/>
      <c r="G343" s="714"/>
      <c r="H343" s="714"/>
      <c r="I343" s="714"/>
      <c r="J343" s="714"/>
      <c r="K343" s="714"/>
      <c r="L343" s="714"/>
      <c r="M343" s="714"/>
      <c r="N343" s="714"/>
      <c r="O343" s="714"/>
      <c r="P343" s="714"/>
      <c r="Q343" s="714"/>
      <c r="R343" s="130"/>
      <c r="S343" s="130"/>
      <c r="T343" s="130"/>
      <c r="U343" s="130"/>
    </row>
    <row r="344" spans="1:21" ht="15.75" customHeight="1">
      <c r="A344" s="39"/>
      <c r="B344" s="39"/>
      <c r="C344" s="160"/>
      <c r="D344" s="160"/>
      <c r="E344" s="160"/>
      <c r="F344" s="160"/>
      <c r="G344" s="714"/>
      <c r="H344" s="714"/>
      <c r="I344" s="714"/>
      <c r="J344" s="714"/>
      <c r="K344" s="714"/>
      <c r="L344" s="714"/>
      <c r="M344" s="714"/>
      <c r="N344" s="714"/>
      <c r="O344" s="714"/>
      <c r="P344" s="714"/>
      <c r="Q344" s="714"/>
      <c r="R344" s="130"/>
      <c r="S344" s="130"/>
      <c r="T344" s="130"/>
      <c r="U344" s="130"/>
    </row>
    <row r="345" spans="1:21" ht="15.75" customHeight="1">
      <c r="A345" s="39"/>
      <c r="B345" s="39"/>
      <c r="C345" s="160"/>
      <c r="D345" s="160"/>
      <c r="E345" s="160"/>
      <c r="F345" s="160"/>
      <c r="G345" s="714"/>
      <c r="H345" s="714"/>
      <c r="I345" s="714"/>
      <c r="J345" s="714"/>
      <c r="K345" s="714"/>
      <c r="L345" s="714"/>
      <c r="M345" s="714"/>
      <c r="N345" s="714"/>
      <c r="O345" s="714"/>
      <c r="P345" s="714"/>
      <c r="Q345" s="714"/>
      <c r="R345" s="130"/>
      <c r="S345" s="130"/>
      <c r="T345" s="130"/>
      <c r="U345" s="130"/>
    </row>
    <row r="346" spans="1:21" ht="15.75" customHeight="1">
      <c r="A346" s="39"/>
      <c r="B346" s="39"/>
      <c r="C346" s="160"/>
      <c r="D346" s="160"/>
      <c r="E346" s="160"/>
      <c r="F346" s="160"/>
      <c r="G346" s="714"/>
      <c r="H346" s="714"/>
      <c r="I346" s="714"/>
      <c r="J346" s="714"/>
      <c r="K346" s="714"/>
      <c r="L346" s="714"/>
      <c r="M346" s="714"/>
      <c r="N346" s="714"/>
      <c r="O346" s="714"/>
      <c r="P346" s="714"/>
      <c r="Q346" s="714"/>
      <c r="R346" s="130"/>
      <c r="S346" s="130"/>
      <c r="T346" s="130"/>
      <c r="U346" s="130"/>
    </row>
    <row r="347" spans="1:21" ht="15.75" customHeight="1">
      <c r="A347" s="39"/>
      <c r="B347" s="39"/>
      <c r="C347" s="160"/>
      <c r="D347" s="160"/>
      <c r="E347" s="160"/>
      <c r="F347" s="160"/>
      <c r="G347" s="714"/>
      <c r="H347" s="714"/>
      <c r="I347" s="714"/>
      <c r="J347" s="714"/>
      <c r="K347" s="714"/>
      <c r="L347" s="714"/>
      <c r="M347" s="714"/>
      <c r="N347" s="714"/>
      <c r="O347" s="714"/>
      <c r="P347" s="714"/>
      <c r="Q347" s="714"/>
      <c r="R347" s="130"/>
      <c r="S347" s="130"/>
      <c r="T347" s="130"/>
      <c r="U347" s="130"/>
    </row>
    <row r="348" spans="1:21" ht="15.75" customHeight="1">
      <c r="A348" s="39"/>
      <c r="B348" s="39"/>
      <c r="C348" s="160"/>
      <c r="D348" s="160"/>
      <c r="E348" s="160"/>
      <c r="F348" s="160"/>
      <c r="G348" s="714"/>
      <c r="H348" s="714"/>
      <c r="I348" s="714"/>
      <c r="J348" s="714"/>
      <c r="K348" s="714"/>
      <c r="L348" s="714"/>
      <c r="M348" s="714"/>
      <c r="N348" s="714"/>
      <c r="O348" s="714"/>
      <c r="P348" s="714"/>
      <c r="Q348" s="714"/>
      <c r="R348" s="130"/>
      <c r="S348" s="130"/>
      <c r="T348" s="130"/>
      <c r="U348" s="130"/>
    </row>
    <row r="349" spans="1:21" ht="15.75" customHeight="1">
      <c r="A349" s="39"/>
      <c r="B349" s="39"/>
      <c r="C349" s="160"/>
      <c r="D349" s="160"/>
      <c r="E349" s="160"/>
      <c r="F349" s="160"/>
      <c r="G349" s="714"/>
      <c r="H349" s="714"/>
      <c r="I349" s="714"/>
      <c r="J349" s="714"/>
      <c r="K349" s="714"/>
      <c r="L349" s="714"/>
      <c r="M349" s="714"/>
      <c r="N349" s="714"/>
      <c r="O349" s="714"/>
      <c r="P349" s="714"/>
      <c r="Q349" s="714"/>
      <c r="R349" s="130"/>
      <c r="S349" s="130"/>
      <c r="T349" s="130"/>
      <c r="U349" s="130"/>
    </row>
    <row r="350" spans="1:21" ht="15.75" customHeight="1">
      <c r="A350" s="39"/>
      <c r="B350" s="39"/>
      <c r="C350" s="160"/>
      <c r="D350" s="160"/>
      <c r="E350" s="160"/>
      <c r="F350" s="160"/>
      <c r="G350" s="714"/>
      <c r="H350" s="714"/>
      <c r="I350" s="714"/>
      <c r="J350" s="714"/>
      <c r="K350" s="714"/>
      <c r="L350" s="714"/>
      <c r="M350" s="714"/>
      <c r="N350" s="714"/>
      <c r="O350" s="714"/>
      <c r="P350" s="714"/>
      <c r="Q350" s="714"/>
      <c r="R350" s="130"/>
      <c r="S350" s="130"/>
      <c r="T350" s="130"/>
      <c r="U350" s="130"/>
    </row>
    <row r="351" spans="1:21" ht="15.75" customHeight="1">
      <c r="A351" s="39"/>
      <c r="B351" s="39"/>
      <c r="C351" s="160"/>
      <c r="D351" s="160"/>
      <c r="E351" s="160"/>
      <c r="F351" s="160"/>
      <c r="G351" s="714"/>
      <c r="H351" s="714"/>
      <c r="I351" s="714"/>
      <c r="J351" s="714"/>
      <c r="K351" s="714"/>
      <c r="L351" s="714"/>
      <c r="M351" s="714"/>
      <c r="N351" s="714"/>
      <c r="O351" s="714"/>
      <c r="P351" s="714"/>
      <c r="Q351" s="714"/>
      <c r="R351" s="130"/>
      <c r="S351" s="130"/>
      <c r="T351" s="130"/>
      <c r="U351" s="130"/>
    </row>
    <row r="352" spans="1:21" ht="15.75" customHeight="1">
      <c r="A352" s="39"/>
      <c r="B352" s="39"/>
      <c r="C352" s="160"/>
      <c r="D352" s="160"/>
      <c r="E352" s="160"/>
      <c r="F352" s="160"/>
      <c r="G352" s="714"/>
      <c r="H352" s="714"/>
      <c r="I352" s="714"/>
      <c r="J352" s="714"/>
      <c r="K352" s="714"/>
      <c r="L352" s="714"/>
      <c r="M352" s="714"/>
      <c r="N352" s="714"/>
      <c r="O352" s="714"/>
      <c r="P352" s="714"/>
      <c r="Q352" s="714"/>
      <c r="R352" s="130"/>
      <c r="S352" s="130"/>
      <c r="T352" s="130"/>
      <c r="U352" s="130"/>
    </row>
    <row r="353" spans="1:21" ht="15.75" customHeight="1">
      <c r="A353" s="39"/>
      <c r="B353" s="39"/>
      <c r="C353" s="160"/>
      <c r="D353" s="160"/>
      <c r="E353" s="160"/>
      <c r="F353" s="160"/>
      <c r="G353" s="714"/>
      <c r="H353" s="714"/>
      <c r="I353" s="714"/>
      <c r="J353" s="714"/>
      <c r="K353" s="714"/>
      <c r="L353" s="714"/>
      <c r="M353" s="714"/>
      <c r="N353" s="714"/>
      <c r="O353" s="714"/>
      <c r="P353" s="714"/>
      <c r="Q353" s="714"/>
      <c r="R353" s="130"/>
      <c r="S353" s="130"/>
      <c r="T353" s="130"/>
      <c r="U353" s="130"/>
    </row>
    <row r="354" spans="1:21" ht="15.75" customHeight="1">
      <c r="A354" s="39"/>
      <c r="B354" s="39"/>
      <c r="C354" s="160"/>
      <c r="D354" s="160"/>
      <c r="E354" s="160"/>
      <c r="F354" s="160"/>
      <c r="G354" s="714"/>
      <c r="H354" s="714"/>
      <c r="I354" s="714"/>
      <c r="J354" s="714"/>
      <c r="K354" s="714"/>
      <c r="L354" s="714"/>
      <c r="M354" s="714"/>
      <c r="N354" s="714"/>
      <c r="O354" s="714"/>
      <c r="P354" s="714"/>
      <c r="Q354" s="714"/>
      <c r="R354" s="130"/>
      <c r="S354" s="130"/>
      <c r="T354" s="130"/>
      <c r="U354" s="130"/>
    </row>
    <row r="355" spans="1:21" ht="15.75" customHeight="1">
      <c r="A355" s="39"/>
      <c r="B355" s="39"/>
      <c r="C355" s="160"/>
      <c r="D355" s="160"/>
      <c r="E355" s="160"/>
      <c r="F355" s="160"/>
      <c r="G355" s="714"/>
      <c r="H355" s="714"/>
      <c r="I355" s="714"/>
      <c r="J355" s="714"/>
      <c r="K355" s="714"/>
      <c r="L355" s="714"/>
      <c r="M355" s="714"/>
      <c r="N355" s="714"/>
      <c r="O355" s="714"/>
      <c r="P355" s="714"/>
      <c r="Q355" s="714"/>
      <c r="R355" s="130"/>
      <c r="S355" s="130"/>
      <c r="T355" s="130"/>
      <c r="U355" s="130"/>
    </row>
    <row r="356" spans="1:21" ht="15.75" customHeight="1">
      <c r="A356" s="39"/>
      <c r="B356" s="39"/>
      <c r="C356" s="160"/>
      <c r="D356" s="160"/>
      <c r="E356" s="160"/>
      <c r="F356" s="160"/>
      <c r="G356" s="714"/>
      <c r="H356" s="714"/>
      <c r="I356" s="714"/>
      <c r="J356" s="714"/>
      <c r="K356" s="714"/>
      <c r="L356" s="714"/>
      <c r="M356" s="714"/>
      <c r="N356" s="714"/>
      <c r="O356" s="714"/>
      <c r="P356" s="714"/>
      <c r="Q356" s="714"/>
      <c r="R356" s="130"/>
      <c r="S356" s="130"/>
      <c r="T356" s="130"/>
      <c r="U356" s="130"/>
    </row>
    <row r="357" spans="1:21" ht="15.75" customHeight="1">
      <c r="A357" s="39"/>
      <c r="B357" s="39"/>
      <c r="C357" s="160"/>
      <c r="D357" s="160"/>
      <c r="E357" s="160"/>
      <c r="F357" s="160"/>
      <c r="G357" s="714"/>
      <c r="H357" s="714"/>
      <c r="I357" s="714"/>
      <c r="J357" s="714"/>
      <c r="K357" s="714"/>
      <c r="L357" s="714"/>
      <c r="M357" s="714"/>
      <c r="N357" s="714"/>
      <c r="O357" s="714"/>
      <c r="P357" s="714"/>
      <c r="Q357" s="714"/>
      <c r="R357" s="130"/>
      <c r="S357" s="130"/>
      <c r="T357" s="130"/>
      <c r="U357" s="130"/>
    </row>
    <row r="358" spans="1:21" ht="15.75" customHeight="1">
      <c r="A358" s="39"/>
      <c r="B358" s="39"/>
      <c r="C358" s="160"/>
      <c r="D358" s="160"/>
      <c r="E358" s="160"/>
      <c r="F358" s="160"/>
      <c r="G358" s="714"/>
      <c r="H358" s="714"/>
      <c r="I358" s="714"/>
      <c r="J358" s="714"/>
      <c r="K358" s="714"/>
      <c r="L358" s="714"/>
      <c r="M358" s="714"/>
      <c r="N358" s="714"/>
      <c r="O358" s="714"/>
      <c r="P358" s="714"/>
      <c r="Q358" s="714"/>
      <c r="R358" s="130"/>
      <c r="S358" s="130"/>
      <c r="T358" s="130"/>
      <c r="U358" s="130"/>
    </row>
    <row r="359" spans="1:21" ht="15.75" customHeight="1">
      <c r="A359" s="39"/>
      <c r="B359" s="39"/>
      <c r="C359" s="160"/>
      <c r="D359" s="160"/>
      <c r="E359" s="160"/>
      <c r="F359" s="160"/>
      <c r="G359" s="714"/>
      <c r="H359" s="714"/>
      <c r="I359" s="714"/>
      <c r="J359" s="714"/>
      <c r="K359" s="714"/>
      <c r="L359" s="714"/>
      <c r="M359" s="714"/>
      <c r="N359" s="714"/>
      <c r="O359" s="714"/>
      <c r="P359" s="714"/>
      <c r="Q359" s="714"/>
      <c r="R359" s="130"/>
      <c r="S359" s="130"/>
      <c r="T359" s="130"/>
      <c r="U359" s="130"/>
    </row>
    <row r="360" spans="1:21" ht="15.75" customHeight="1">
      <c r="A360" s="39"/>
      <c r="B360" s="39"/>
      <c r="C360" s="160"/>
      <c r="D360" s="160"/>
      <c r="E360" s="160"/>
      <c r="F360" s="160"/>
      <c r="G360" s="714"/>
      <c r="H360" s="714"/>
      <c r="I360" s="714"/>
      <c r="J360" s="714"/>
      <c r="K360" s="714"/>
      <c r="L360" s="714"/>
      <c r="M360" s="714"/>
      <c r="N360" s="714"/>
      <c r="O360" s="714"/>
      <c r="P360" s="714"/>
      <c r="Q360" s="714"/>
      <c r="R360" s="130"/>
      <c r="S360" s="130"/>
      <c r="T360" s="130"/>
      <c r="U360" s="130"/>
    </row>
    <row r="361" spans="1:21" ht="15.75" customHeight="1">
      <c r="A361" s="39"/>
      <c r="B361" s="39"/>
      <c r="C361" s="160"/>
      <c r="D361" s="160"/>
      <c r="E361" s="160"/>
      <c r="F361" s="160"/>
      <c r="G361" s="714"/>
      <c r="H361" s="714"/>
      <c r="I361" s="714"/>
      <c r="J361" s="714"/>
      <c r="K361" s="714"/>
      <c r="L361" s="714"/>
      <c r="M361" s="714"/>
      <c r="N361" s="714"/>
      <c r="O361" s="714"/>
      <c r="P361" s="714"/>
      <c r="Q361" s="714"/>
      <c r="R361" s="130"/>
      <c r="S361" s="130"/>
      <c r="T361" s="130"/>
      <c r="U361" s="130"/>
    </row>
    <row r="362" spans="1:21" ht="15.75" customHeight="1">
      <c r="A362" s="39"/>
      <c r="B362" s="39"/>
      <c r="C362" s="160"/>
      <c r="D362" s="160"/>
      <c r="E362" s="160"/>
      <c r="F362" s="160"/>
      <c r="G362" s="714"/>
      <c r="H362" s="714"/>
      <c r="I362" s="714"/>
      <c r="J362" s="714"/>
      <c r="K362" s="714"/>
      <c r="L362" s="714"/>
      <c r="M362" s="714"/>
      <c r="N362" s="714"/>
      <c r="O362" s="714"/>
      <c r="P362" s="714"/>
      <c r="Q362" s="714"/>
      <c r="R362" s="130"/>
      <c r="S362" s="130"/>
      <c r="T362" s="130"/>
      <c r="U362" s="130"/>
    </row>
    <row r="363" spans="1:21" ht="15.75" customHeight="1">
      <c r="A363" s="39"/>
      <c r="B363" s="39"/>
      <c r="C363" s="160"/>
      <c r="D363" s="160"/>
      <c r="E363" s="160"/>
      <c r="F363" s="160"/>
      <c r="G363" s="714"/>
      <c r="H363" s="714"/>
      <c r="I363" s="714"/>
      <c r="J363" s="714"/>
      <c r="K363" s="714"/>
      <c r="L363" s="714"/>
      <c r="M363" s="714"/>
      <c r="N363" s="714"/>
      <c r="O363" s="714"/>
      <c r="P363" s="714"/>
      <c r="Q363" s="714"/>
      <c r="R363" s="130"/>
      <c r="S363" s="130"/>
      <c r="T363" s="130"/>
      <c r="U363" s="130"/>
    </row>
    <row r="364" spans="1:21" ht="15.75" customHeight="1">
      <c r="A364" s="39"/>
      <c r="B364" s="39"/>
      <c r="C364" s="160"/>
      <c r="D364" s="160"/>
      <c r="E364" s="160"/>
      <c r="F364" s="160"/>
      <c r="G364" s="714"/>
      <c r="H364" s="714"/>
      <c r="I364" s="714"/>
      <c r="J364" s="714"/>
      <c r="K364" s="714"/>
      <c r="L364" s="714"/>
      <c r="M364" s="714"/>
      <c r="N364" s="714"/>
      <c r="O364" s="714"/>
      <c r="P364" s="714"/>
      <c r="Q364" s="714"/>
      <c r="R364" s="130"/>
      <c r="S364" s="130"/>
      <c r="T364" s="130"/>
      <c r="U364" s="130"/>
    </row>
    <row r="365" spans="1:21" ht="15.75" customHeight="1">
      <c r="A365" s="39"/>
      <c r="B365" s="39"/>
      <c r="C365" s="160"/>
      <c r="D365" s="160"/>
      <c r="E365" s="160"/>
      <c r="F365" s="160"/>
      <c r="G365" s="714"/>
      <c r="H365" s="714"/>
      <c r="I365" s="714"/>
      <c r="J365" s="714"/>
      <c r="K365" s="714"/>
      <c r="L365" s="714"/>
      <c r="M365" s="714"/>
      <c r="N365" s="714"/>
      <c r="O365" s="714"/>
      <c r="P365" s="714"/>
      <c r="Q365" s="714"/>
      <c r="R365" s="130"/>
      <c r="S365" s="130"/>
      <c r="T365" s="130"/>
      <c r="U365" s="130"/>
    </row>
    <row r="366" spans="1:21" ht="15.75" customHeight="1">
      <c r="A366" s="39"/>
      <c r="B366" s="39"/>
      <c r="C366" s="160"/>
      <c r="D366" s="160"/>
      <c r="E366" s="160"/>
      <c r="F366" s="160"/>
      <c r="G366" s="714"/>
      <c r="H366" s="714"/>
      <c r="I366" s="714"/>
      <c r="J366" s="714"/>
      <c r="K366" s="714"/>
      <c r="L366" s="714"/>
      <c r="M366" s="714"/>
      <c r="N366" s="714"/>
      <c r="O366" s="714"/>
      <c r="P366" s="714"/>
      <c r="Q366" s="714"/>
      <c r="R366" s="130"/>
      <c r="S366" s="130"/>
      <c r="T366" s="130"/>
      <c r="U366" s="130"/>
    </row>
    <row r="367" spans="1:21" ht="15.75" customHeight="1">
      <c r="A367" s="39"/>
      <c r="B367" s="39"/>
      <c r="C367" s="160"/>
      <c r="D367" s="160"/>
      <c r="E367" s="160"/>
      <c r="F367" s="160"/>
      <c r="G367" s="714"/>
      <c r="H367" s="714"/>
      <c r="I367" s="714"/>
      <c r="J367" s="714"/>
      <c r="K367" s="714"/>
      <c r="L367" s="714"/>
      <c r="M367" s="714"/>
      <c r="N367" s="714"/>
      <c r="O367" s="714"/>
      <c r="P367" s="714"/>
      <c r="Q367" s="714"/>
      <c r="R367" s="130"/>
      <c r="S367" s="130"/>
      <c r="T367" s="130"/>
      <c r="U367" s="130"/>
    </row>
    <row r="368" spans="1:21" ht="15.75" customHeight="1">
      <c r="A368" s="39"/>
      <c r="B368" s="39"/>
      <c r="C368" s="160"/>
      <c r="D368" s="160"/>
      <c r="E368" s="160"/>
      <c r="F368" s="160"/>
      <c r="G368" s="714"/>
      <c r="H368" s="714"/>
      <c r="I368" s="714"/>
      <c r="J368" s="714"/>
      <c r="K368" s="714"/>
      <c r="L368" s="714"/>
      <c r="M368" s="714"/>
      <c r="N368" s="714"/>
      <c r="O368" s="714"/>
      <c r="P368" s="714"/>
      <c r="Q368" s="714"/>
      <c r="R368" s="130"/>
      <c r="S368" s="130"/>
      <c r="T368" s="130"/>
      <c r="U368" s="130"/>
    </row>
    <row r="369" spans="1:21" ht="15.75" customHeight="1">
      <c r="A369" s="39"/>
      <c r="B369" s="39"/>
      <c r="C369" s="160"/>
      <c r="D369" s="160"/>
      <c r="E369" s="160"/>
      <c r="F369" s="160"/>
      <c r="G369" s="714"/>
      <c r="H369" s="714"/>
      <c r="I369" s="714"/>
      <c r="J369" s="714"/>
      <c r="K369" s="714"/>
      <c r="L369" s="714"/>
      <c r="M369" s="714"/>
      <c r="N369" s="714"/>
      <c r="O369" s="714"/>
      <c r="P369" s="714"/>
      <c r="Q369" s="714"/>
      <c r="R369" s="130"/>
      <c r="S369" s="130"/>
      <c r="T369" s="130"/>
      <c r="U369" s="130"/>
    </row>
    <row r="370" spans="1:21" ht="15.75" customHeight="1">
      <c r="A370" s="39"/>
      <c r="B370" s="39"/>
      <c r="C370" s="160"/>
      <c r="D370" s="160"/>
      <c r="E370" s="160"/>
      <c r="F370" s="160"/>
      <c r="G370" s="714"/>
      <c r="H370" s="714"/>
      <c r="I370" s="714"/>
      <c r="J370" s="714"/>
      <c r="K370" s="714"/>
      <c r="L370" s="714"/>
      <c r="M370" s="714"/>
      <c r="N370" s="714"/>
      <c r="O370" s="714"/>
      <c r="P370" s="714"/>
      <c r="Q370" s="714"/>
      <c r="R370" s="130"/>
      <c r="S370" s="130"/>
      <c r="T370" s="130"/>
      <c r="U370" s="130"/>
    </row>
    <row r="371" spans="1:21" ht="15.75" customHeight="1">
      <c r="A371" s="39"/>
      <c r="B371" s="39"/>
      <c r="C371" s="160"/>
      <c r="D371" s="160"/>
      <c r="E371" s="160"/>
      <c r="F371" s="160"/>
      <c r="G371" s="714"/>
      <c r="H371" s="714"/>
      <c r="I371" s="714"/>
      <c r="J371" s="714"/>
      <c r="K371" s="714"/>
      <c r="L371" s="714"/>
      <c r="M371" s="714"/>
      <c r="N371" s="714"/>
      <c r="O371" s="714"/>
      <c r="P371" s="714"/>
      <c r="Q371" s="714"/>
      <c r="R371" s="130"/>
      <c r="S371" s="130"/>
      <c r="T371" s="130"/>
      <c r="U371" s="130"/>
    </row>
    <row r="372" spans="1:21" ht="15.75" customHeight="1">
      <c r="A372" s="39"/>
      <c r="B372" s="39"/>
      <c r="C372" s="160"/>
      <c r="D372" s="160"/>
      <c r="E372" s="160"/>
      <c r="F372" s="160"/>
      <c r="G372" s="714"/>
      <c r="H372" s="714"/>
      <c r="I372" s="714"/>
      <c r="J372" s="714"/>
      <c r="K372" s="714"/>
      <c r="L372" s="714"/>
      <c r="M372" s="714"/>
      <c r="N372" s="714"/>
      <c r="O372" s="714"/>
      <c r="P372" s="714"/>
      <c r="Q372" s="714"/>
      <c r="R372" s="130"/>
      <c r="S372" s="130"/>
      <c r="T372" s="130"/>
      <c r="U372" s="130"/>
    </row>
    <row r="373" spans="1:21" ht="15.75" customHeight="1">
      <c r="A373" s="39"/>
      <c r="B373" s="39"/>
      <c r="C373" s="160"/>
      <c r="D373" s="160"/>
      <c r="E373" s="160"/>
      <c r="F373" s="160"/>
      <c r="G373" s="714"/>
      <c r="H373" s="714"/>
      <c r="I373" s="714"/>
      <c r="J373" s="714"/>
      <c r="K373" s="714"/>
      <c r="L373" s="714"/>
      <c r="M373" s="714"/>
      <c r="N373" s="714"/>
      <c r="O373" s="714"/>
      <c r="P373" s="714"/>
      <c r="Q373" s="714"/>
      <c r="R373" s="130"/>
      <c r="S373" s="130"/>
      <c r="T373" s="130"/>
      <c r="U373" s="130"/>
    </row>
    <row r="374" spans="1:21" ht="15.75" customHeight="1">
      <c r="A374" s="39"/>
      <c r="B374" s="39"/>
      <c r="C374" s="160"/>
      <c r="D374" s="160"/>
      <c r="E374" s="160"/>
      <c r="F374" s="160"/>
      <c r="G374" s="714"/>
      <c r="H374" s="714"/>
      <c r="I374" s="714"/>
      <c r="J374" s="714"/>
      <c r="K374" s="714"/>
      <c r="L374" s="714"/>
      <c r="M374" s="714"/>
      <c r="N374" s="714"/>
      <c r="O374" s="714"/>
      <c r="P374" s="714"/>
      <c r="Q374" s="714"/>
      <c r="R374" s="130"/>
      <c r="S374" s="130"/>
      <c r="T374" s="130"/>
      <c r="U374" s="130"/>
    </row>
    <row r="375" spans="1:21" ht="15.75" customHeight="1">
      <c r="A375" s="39"/>
      <c r="B375" s="39"/>
      <c r="C375" s="160"/>
      <c r="D375" s="160"/>
      <c r="E375" s="160"/>
      <c r="F375" s="160"/>
      <c r="G375" s="714"/>
      <c r="H375" s="714"/>
      <c r="I375" s="714"/>
      <c r="J375" s="714"/>
      <c r="K375" s="714"/>
      <c r="L375" s="714"/>
      <c r="M375" s="714"/>
      <c r="N375" s="714"/>
      <c r="O375" s="714"/>
      <c r="P375" s="714"/>
      <c r="Q375" s="714"/>
      <c r="R375" s="130"/>
      <c r="S375" s="130"/>
      <c r="T375" s="130"/>
      <c r="U375" s="130"/>
    </row>
    <row r="376" spans="1:21" ht="15.75" customHeight="1">
      <c r="A376" s="39"/>
      <c r="B376" s="39"/>
      <c r="C376" s="160"/>
      <c r="D376" s="160"/>
      <c r="E376" s="160"/>
      <c r="F376" s="160"/>
      <c r="G376" s="714"/>
      <c r="H376" s="714"/>
      <c r="I376" s="714"/>
      <c r="J376" s="714"/>
      <c r="K376" s="714"/>
      <c r="L376" s="714"/>
      <c r="M376" s="714"/>
      <c r="N376" s="714"/>
      <c r="O376" s="714"/>
      <c r="P376" s="714"/>
      <c r="Q376" s="714"/>
      <c r="R376" s="130"/>
      <c r="S376" s="130"/>
      <c r="T376" s="130"/>
      <c r="U376" s="130"/>
    </row>
    <row r="377" spans="1:21" ht="15.75" customHeight="1">
      <c r="A377" s="39"/>
      <c r="B377" s="39"/>
      <c r="C377" s="160"/>
      <c r="D377" s="160"/>
      <c r="E377" s="160"/>
      <c r="F377" s="160"/>
      <c r="G377" s="714"/>
      <c r="H377" s="714"/>
      <c r="I377" s="714"/>
      <c r="J377" s="714"/>
      <c r="K377" s="714"/>
      <c r="L377" s="714"/>
      <c r="M377" s="714"/>
      <c r="N377" s="714"/>
      <c r="O377" s="714"/>
      <c r="P377" s="714"/>
      <c r="Q377" s="714"/>
      <c r="R377" s="130"/>
      <c r="S377" s="130"/>
      <c r="T377" s="130"/>
      <c r="U377" s="130"/>
    </row>
    <row r="378" spans="1:21" ht="15.75" customHeight="1">
      <c r="A378" s="39"/>
      <c r="B378" s="39"/>
      <c r="C378" s="160"/>
      <c r="D378" s="160"/>
      <c r="E378" s="160"/>
      <c r="F378" s="160"/>
      <c r="G378" s="714"/>
      <c r="H378" s="714"/>
      <c r="I378" s="714"/>
      <c r="J378" s="714"/>
      <c r="K378" s="714"/>
      <c r="L378" s="714"/>
      <c r="M378" s="714"/>
      <c r="N378" s="714"/>
      <c r="O378" s="714"/>
      <c r="P378" s="714"/>
      <c r="Q378" s="714"/>
      <c r="R378" s="130"/>
      <c r="S378" s="130"/>
      <c r="T378" s="130"/>
      <c r="U378" s="130"/>
    </row>
    <row r="379" spans="1:21" ht="15.75" customHeight="1">
      <c r="A379" s="39"/>
      <c r="B379" s="39"/>
      <c r="C379" s="160"/>
      <c r="D379" s="160"/>
      <c r="E379" s="160"/>
      <c r="F379" s="160"/>
      <c r="G379" s="714"/>
      <c r="H379" s="714"/>
      <c r="I379" s="714"/>
      <c r="J379" s="714"/>
      <c r="K379" s="714"/>
      <c r="L379" s="714"/>
      <c r="M379" s="714"/>
      <c r="N379" s="714"/>
      <c r="O379" s="714"/>
      <c r="P379" s="714"/>
      <c r="Q379" s="714"/>
      <c r="R379" s="130"/>
      <c r="S379" s="130"/>
      <c r="T379" s="130"/>
      <c r="U379" s="130"/>
    </row>
    <row r="380" spans="1:21" ht="15.75" customHeight="1">
      <c r="A380" s="39"/>
      <c r="B380" s="39"/>
      <c r="C380" s="160"/>
      <c r="D380" s="160"/>
      <c r="E380" s="160"/>
      <c r="F380" s="160"/>
      <c r="G380" s="714"/>
      <c r="H380" s="714"/>
      <c r="I380" s="714"/>
      <c r="J380" s="714"/>
      <c r="K380" s="714"/>
      <c r="L380" s="714"/>
      <c r="M380" s="714"/>
      <c r="N380" s="714"/>
      <c r="O380" s="714"/>
      <c r="P380" s="714"/>
      <c r="Q380" s="714"/>
      <c r="R380" s="130"/>
      <c r="S380" s="130"/>
      <c r="T380" s="130"/>
      <c r="U380" s="130"/>
    </row>
    <row r="381" spans="1:21" ht="15.75" customHeight="1">
      <c r="A381" s="130"/>
      <c r="B381" s="130"/>
      <c r="C381" s="130"/>
      <c r="D381" s="130"/>
      <c r="E381" s="130"/>
      <c r="F381" s="130"/>
      <c r="G381" s="714"/>
      <c r="H381" s="714"/>
      <c r="I381" s="714"/>
      <c r="J381" s="714"/>
      <c r="K381" s="714"/>
      <c r="L381" s="714"/>
      <c r="M381" s="714"/>
      <c r="N381" s="714"/>
      <c r="O381" s="714"/>
      <c r="P381" s="714"/>
      <c r="Q381" s="714"/>
      <c r="R381" s="130"/>
      <c r="S381" s="130"/>
      <c r="T381" s="130"/>
      <c r="U381" s="130"/>
    </row>
    <row r="382" spans="1:21" ht="15.75" customHeight="1">
      <c r="A382" s="130"/>
      <c r="B382" s="130"/>
      <c r="C382" s="130"/>
      <c r="D382" s="130"/>
      <c r="E382" s="130"/>
      <c r="F382" s="130"/>
      <c r="G382" s="714"/>
      <c r="H382" s="714"/>
      <c r="I382" s="714"/>
      <c r="J382" s="714"/>
      <c r="K382" s="714"/>
      <c r="L382" s="714"/>
      <c r="M382" s="714"/>
      <c r="N382" s="714"/>
      <c r="O382" s="714"/>
      <c r="P382" s="714"/>
      <c r="Q382" s="714"/>
      <c r="R382" s="130"/>
      <c r="S382" s="130"/>
      <c r="T382" s="130"/>
      <c r="U382" s="130"/>
    </row>
    <row r="383" spans="1:21" ht="15.75" customHeight="1">
      <c r="A383" s="130"/>
      <c r="B383" s="130"/>
      <c r="C383" s="130"/>
      <c r="D383" s="130"/>
      <c r="E383" s="130"/>
      <c r="F383" s="130"/>
      <c r="G383" s="714"/>
      <c r="H383" s="714"/>
      <c r="I383" s="714"/>
      <c r="J383" s="714"/>
      <c r="K383" s="714"/>
      <c r="L383" s="714"/>
      <c r="M383" s="714"/>
      <c r="N383" s="714"/>
      <c r="O383" s="714"/>
      <c r="P383" s="714"/>
      <c r="Q383" s="714"/>
      <c r="R383" s="130"/>
      <c r="S383" s="130"/>
      <c r="T383" s="130"/>
      <c r="U383" s="130"/>
    </row>
    <row r="384" spans="1:21" ht="15.75" customHeight="1">
      <c r="A384" s="130"/>
      <c r="B384" s="130"/>
      <c r="C384" s="130"/>
      <c r="D384" s="130"/>
      <c r="E384" s="130"/>
      <c r="F384" s="130"/>
      <c r="G384" s="714"/>
      <c r="H384" s="714"/>
      <c r="I384" s="714"/>
      <c r="J384" s="714"/>
      <c r="K384" s="714"/>
      <c r="L384" s="714"/>
      <c r="M384" s="714"/>
      <c r="N384" s="714"/>
      <c r="O384" s="714"/>
      <c r="P384" s="714"/>
      <c r="Q384" s="714"/>
      <c r="R384" s="130"/>
      <c r="S384" s="130"/>
      <c r="T384" s="130"/>
      <c r="U384" s="130"/>
    </row>
    <row r="385" spans="1:21" ht="15.75" customHeight="1">
      <c r="A385" s="130"/>
      <c r="B385" s="130"/>
      <c r="C385" s="130"/>
      <c r="D385" s="130"/>
      <c r="E385" s="130"/>
      <c r="F385" s="130"/>
      <c r="G385" s="714"/>
      <c r="H385" s="714"/>
      <c r="I385" s="714"/>
      <c r="J385" s="714"/>
      <c r="K385" s="714"/>
      <c r="L385" s="714"/>
      <c r="M385" s="714"/>
      <c r="N385" s="714"/>
      <c r="O385" s="714"/>
      <c r="P385" s="714"/>
      <c r="Q385" s="714"/>
      <c r="R385" s="130"/>
      <c r="S385" s="130"/>
      <c r="T385" s="130"/>
      <c r="U385" s="130"/>
    </row>
    <row r="386" spans="1:21" ht="15.75" customHeight="1">
      <c r="A386" s="130"/>
      <c r="B386" s="130"/>
      <c r="C386" s="130"/>
      <c r="D386" s="130"/>
      <c r="E386" s="130"/>
      <c r="F386" s="130"/>
      <c r="G386" s="714"/>
      <c r="H386" s="714"/>
      <c r="I386" s="714"/>
      <c r="J386" s="714"/>
      <c r="K386" s="714"/>
      <c r="L386" s="714"/>
      <c r="M386" s="714"/>
      <c r="N386" s="714"/>
      <c r="O386" s="714"/>
      <c r="P386" s="714"/>
      <c r="Q386" s="714"/>
      <c r="R386" s="130"/>
      <c r="S386" s="130"/>
      <c r="T386" s="130"/>
      <c r="U386" s="130"/>
    </row>
    <row r="387" spans="1:21" ht="15.75" customHeight="1">
      <c r="A387" s="130"/>
      <c r="B387" s="130"/>
      <c r="C387" s="130"/>
      <c r="D387" s="130"/>
      <c r="E387" s="130"/>
      <c r="F387" s="130"/>
      <c r="G387" s="714"/>
      <c r="H387" s="714"/>
      <c r="I387" s="714"/>
      <c r="J387" s="714"/>
      <c r="K387" s="714"/>
      <c r="L387" s="714"/>
      <c r="M387" s="714"/>
      <c r="N387" s="714"/>
      <c r="O387" s="714"/>
      <c r="P387" s="714"/>
      <c r="Q387" s="714"/>
      <c r="R387" s="130"/>
      <c r="S387" s="130"/>
      <c r="T387" s="130"/>
      <c r="U387" s="130"/>
    </row>
    <row r="388" spans="1:21" ht="15.75" customHeight="1">
      <c r="A388" s="130"/>
      <c r="B388" s="130"/>
      <c r="C388" s="130"/>
      <c r="D388" s="130"/>
      <c r="E388" s="130"/>
      <c r="F388" s="130"/>
      <c r="G388" s="714"/>
      <c r="H388" s="714"/>
      <c r="I388" s="714"/>
      <c r="J388" s="714"/>
      <c r="K388" s="714"/>
      <c r="L388" s="714"/>
      <c r="M388" s="714"/>
      <c r="N388" s="714"/>
      <c r="O388" s="714"/>
      <c r="P388" s="714"/>
      <c r="Q388" s="714"/>
      <c r="R388" s="130"/>
      <c r="S388" s="130"/>
      <c r="T388" s="130"/>
      <c r="U388" s="130"/>
    </row>
    <row r="389" spans="1:21" ht="15.75" customHeight="1">
      <c r="A389" s="130"/>
      <c r="B389" s="130"/>
      <c r="C389" s="130"/>
      <c r="D389" s="130"/>
      <c r="E389" s="130"/>
      <c r="F389" s="130"/>
      <c r="G389" s="714"/>
      <c r="H389" s="714"/>
      <c r="I389" s="714"/>
      <c r="J389" s="714"/>
      <c r="K389" s="714"/>
      <c r="L389" s="714"/>
      <c r="M389" s="714"/>
      <c r="N389" s="714"/>
      <c r="O389" s="714"/>
      <c r="P389" s="714"/>
      <c r="Q389" s="714"/>
      <c r="R389" s="130"/>
      <c r="S389" s="130"/>
      <c r="T389" s="130"/>
      <c r="U389" s="130"/>
    </row>
    <row r="390" spans="1:21" ht="15.75" customHeight="1">
      <c r="A390" s="130"/>
      <c r="B390" s="130"/>
      <c r="C390" s="130"/>
      <c r="D390" s="130"/>
      <c r="E390" s="130"/>
      <c r="F390" s="130"/>
      <c r="G390" s="714"/>
      <c r="H390" s="714"/>
      <c r="I390" s="714"/>
      <c r="J390" s="714"/>
      <c r="K390" s="714"/>
      <c r="L390" s="714"/>
      <c r="M390" s="714"/>
      <c r="N390" s="714"/>
      <c r="O390" s="714"/>
      <c r="P390" s="714"/>
      <c r="Q390" s="714"/>
      <c r="R390" s="130"/>
      <c r="S390" s="130"/>
      <c r="T390" s="130"/>
      <c r="U390" s="130"/>
    </row>
    <row r="391" spans="1:21" ht="15.75" customHeight="1">
      <c r="A391" s="130"/>
      <c r="B391" s="130"/>
      <c r="C391" s="130"/>
      <c r="D391" s="130"/>
      <c r="E391" s="130"/>
      <c r="F391" s="130"/>
      <c r="G391" s="714"/>
      <c r="H391" s="714"/>
      <c r="I391" s="714"/>
      <c r="J391" s="714"/>
      <c r="K391" s="714"/>
      <c r="L391" s="714"/>
      <c r="M391" s="714"/>
      <c r="N391" s="714"/>
      <c r="O391" s="714"/>
      <c r="P391" s="714"/>
      <c r="Q391" s="714"/>
      <c r="R391" s="130"/>
      <c r="S391" s="130"/>
      <c r="T391" s="130"/>
      <c r="U391" s="130"/>
    </row>
    <row r="392" spans="1:21" ht="15.75" customHeight="1">
      <c r="A392" s="130"/>
      <c r="B392" s="130"/>
      <c r="C392" s="130"/>
      <c r="D392" s="130"/>
      <c r="E392" s="130"/>
      <c r="F392" s="130"/>
      <c r="G392" s="714"/>
      <c r="H392" s="714"/>
      <c r="I392" s="714"/>
      <c r="J392" s="714"/>
      <c r="K392" s="714"/>
      <c r="L392" s="714"/>
      <c r="M392" s="714"/>
      <c r="N392" s="714"/>
      <c r="O392" s="714"/>
      <c r="P392" s="714"/>
      <c r="Q392" s="714"/>
      <c r="R392" s="130"/>
      <c r="S392" s="130"/>
      <c r="T392" s="130"/>
      <c r="U392" s="130"/>
    </row>
    <row r="393" spans="1:21" ht="15.75" customHeight="1">
      <c r="A393" s="130"/>
      <c r="B393" s="130"/>
      <c r="C393" s="130"/>
      <c r="D393" s="130"/>
      <c r="E393" s="130"/>
      <c r="F393" s="130"/>
      <c r="G393" s="714"/>
      <c r="H393" s="714"/>
      <c r="I393" s="714"/>
      <c r="J393" s="714"/>
      <c r="K393" s="714"/>
      <c r="L393" s="714"/>
      <c r="M393" s="714"/>
      <c r="N393" s="714"/>
      <c r="O393" s="714"/>
      <c r="P393" s="714"/>
      <c r="Q393" s="714"/>
      <c r="R393" s="130"/>
      <c r="S393" s="130"/>
      <c r="T393" s="130"/>
      <c r="U393" s="130"/>
    </row>
    <row r="394" spans="1:21" ht="15.75" customHeight="1">
      <c r="A394" s="130"/>
      <c r="B394" s="130"/>
      <c r="C394" s="130"/>
      <c r="D394" s="130"/>
      <c r="E394" s="130"/>
      <c r="F394" s="130"/>
      <c r="G394" s="714"/>
      <c r="H394" s="714"/>
      <c r="I394" s="714"/>
      <c r="J394" s="714"/>
      <c r="K394" s="714"/>
      <c r="L394" s="714"/>
      <c r="M394" s="714"/>
      <c r="N394" s="714"/>
      <c r="O394" s="714"/>
      <c r="P394" s="714"/>
      <c r="Q394" s="714"/>
      <c r="R394" s="130"/>
      <c r="S394" s="130"/>
      <c r="T394" s="130"/>
      <c r="U394" s="130"/>
    </row>
    <row r="395" spans="1:21" ht="15.75" customHeight="1">
      <c r="A395" s="130"/>
      <c r="B395" s="130"/>
      <c r="C395" s="130"/>
      <c r="D395" s="130"/>
      <c r="E395" s="130"/>
      <c r="F395" s="130"/>
      <c r="G395" s="714"/>
      <c r="H395" s="714"/>
      <c r="I395" s="714"/>
      <c r="J395" s="714"/>
      <c r="K395" s="714"/>
      <c r="L395" s="714"/>
      <c r="M395" s="714"/>
      <c r="N395" s="714"/>
      <c r="O395" s="714"/>
      <c r="P395" s="714"/>
      <c r="Q395" s="714"/>
      <c r="R395" s="130"/>
      <c r="S395" s="130"/>
      <c r="T395" s="130"/>
      <c r="U395" s="130"/>
    </row>
    <row r="396" spans="1:21" ht="15.75" customHeight="1">
      <c r="A396" s="130"/>
      <c r="B396" s="130"/>
      <c r="C396" s="130"/>
      <c r="D396" s="130"/>
      <c r="E396" s="130"/>
      <c r="F396" s="130"/>
      <c r="G396" s="714"/>
      <c r="H396" s="714"/>
      <c r="I396" s="714"/>
      <c r="J396" s="714"/>
      <c r="K396" s="714"/>
      <c r="L396" s="714"/>
      <c r="M396" s="714"/>
      <c r="N396" s="714"/>
      <c r="O396" s="714"/>
      <c r="P396" s="714"/>
      <c r="Q396" s="714"/>
      <c r="R396" s="130"/>
      <c r="S396" s="130"/>
      <c r="T396" s="130"/>
      <c r="U396" s="130"/>
    </row>
    <row r="397" spans="1:21" ht="15.75" customHeight="1">
      <c r="A397" s="130"/>
      <c r="B397" s="130"/>
      <c r="C397" s="130"/>
      <c r="D397" s="130"/>
      <c r="E397" s="130"/>
      <c r="F397" s="130"/>
      <c r="G397" s="714"/>
      <c r="H397" s="714"/>
      <c r="I397" s="714"/>
      <c r="J397" s="714"/>
      <c r="K397" s="714"/>
      <c r="L397" s="714"/>
      <c r="M397" s="714"/>
      <c r="N397" s="714"/>
      <c r="O397" s="714"/>
      <c r="P397" s="714"/>
      <c r="Q397" s="714"/>
      <c r="R397" s="130"/>
      <c r="S397" s="130"/>
      <c r="T397" s="130"/>
      <c r="U397" s="130"/>
    </row>
    <row r="398" spans="1:21" ht="15.75" customHeight="1">
      <c r="A398" s="130"/>
      <c r="B398" s="130"/>
      <c r="C398" s="130"/>
      <c r="D398" s="130"/>
      <c r="E398" s="130"/>
      <c r="F398" s="130"/>
      <c r="G398" s="714"/>
      <c r="H398" s="714"/>
      <c r="I398" s="714"/>
      <c r="J398" s="714"/>
      <c r="K398" s="714"/>
      <c r="L398" s="714"/>
      <c r="M398" s="714"/>
      <c r="N398" s="714"/>
      <c r="O398" s="714"/>
      <c r="P398" s="714"/>
      <c r="Q398" s="714"/>
      <c r="R398" s="130"/>
      <c r="S398" s="130"/>
      <c r="T398" s="130"/>
      <c r="U398" s="130"/>
    </row>
    <row r="399" spans="1:21" ht="15.75" customHeight="1">
      <c r="A399" s="130"/>
      <c r="B399" s="130"/>
      <c r="C399" s="130"/>
      <c r="D399" s="130"/>
      <c r="E399" s="130"/>
      <c r="F399" s="130"/>
      <c r="G399" s="714"/>
      <c r="H399" s="714"/>
      <c r="I399" s="714"/>
      <c r="J399" s="714"/>
      <c r="K399" s="714"/>
      <c r="L399" s="714"/>
      <c r="M399" s="714"/>
      <c r="N399" s="714"/>
      <c r="O399" s="714"/>
      <c r="P399" s="714"/>
      <c r="Q399" s="714"/>
      <c r="R399" s="130"/>
      <c r="S399" s="130"/>
      <c r="T399" s="130"/>
      <c r="U399" s="130"/>
    </row>
    <row r="400" spans="1:21" ht="15.75" customHeight="1">
      <c r="A400" s="130"/>
      <c r="B400" s="130"/>
      <c r="C400" s="130"/>
      <c r="D400" s="130"/>
      <c r="E400" s="130"/>
      <c r="F400" s="130"/>
      <c r="G400" s="714"/>
      <c r="H400" s="714"/>
      <c r="I400" s="714"/>
      <c r="J400" s="714"/>
      <c r="K400" s="714"/>
      <c r="L400" s="714"/>
      <c r="M400" s="714"/>
      <c r="N400" s="714"/>
      <c r="O400" s="714"/>
      <c r="P400" s="714"/>
      <c r="Q400" s="714"/>
      <c r="R400" s="130"/>
      <c r="S400" s="130"/>
      <c r="T400" s="130"/>
      <c r="U400" s="130"/>
    </row>
    <row r="401" spans="1:21" ht="15.75" customHeight="1">
      <c r="A401" s="130"/>
      <c r="B401" s="130"/>
      <c r="C401" s="130"/>
      <c r="D401" s="130"/>
      <c r="E401" s="130"/>
      <c r="F401" s="130"/>
      <c r="G401" s="714"/>
      <c r="H401" s="714"/>
      <c r="I401" s="714"/>
      <c r="J401" s="714"/>
      <c r="K401" s="714"/>
      <c r="L401" s="714"/>
      <c r="M401" s="714"/>
      <c r="N401" s="714"/>
      <c r="O401" s="714"/>
      <c r="P401" s="714"/>
      <c r="Q401" s="714"/>
      <c r="R401" s="130"/>
      <c r="S401" s="130"/>
      <c r="T401" s="130"/>
      <c r="U401" s="130"/>
    </row>
    <row r="402" spans="1:21" ht="15.75" customHeight="1">
      <c r="A402" s="130"/>
      <c r="B402" s="130"/>
      <c r="C402" s="130"/>
      <c r="D402" s="130"/>
      <c r="E402" s="130"/>
      <c r="F402" s="130"/>
      <c r="G402" s="714"/>
      <c r="H402" s="714"/>
      <c r="I402" s="714"/>
      <c r="J402" s="714"/>
      <c r="K402" s="714"/>
      <c r="L402" s="714"/>
      <c r="M402" s="714"/>
      <c r="N402" s="714"/>
      <c r="O402" s="714"/>
      <c r="P402" s="714"/>
      <c r="Q402" s="714"/>
      <c r="R402" s="130"/>
      <c r="S402" s="130"/>
      <c r="T402" s="130"/>
      <c r="U402" s="130"/>
    </row>
    <row r="403" spans="1:21" ht="15.75" customHeight="1">
      <c r="A403" s="130"/>
      <c r="B403" s="130"/>
      <c r="C403" s="130"/>
      <c r="D403" s="130"/>
      <c r="E403" s="130"/>
      <c r="F403" s="130"/>
      <c r="G403" s="714"/>
      <c r="H403" s="714"/>
      <c r="I403" s="714"/>
      <c r="J403" s="714"/>
      <c r="K403" s="714"/>
      <c r="L403" s="714"/>
      <c r="M403" s="714"/>
      <c r="N403" s="714"/>
      <c r="O403" s="714"/>
      <c r="P403" s="714"/>
      <c r="Q403" s="714"/>
      <c r="R403" s="130"/>
      <c r="S403" s="130"/>
      <c r="T403" s="130"/>
      <c r="U403" s="130"/>
    </row>
    <row r="404" spans="1:21" ht="15.75" customHeight="1">
      <c r="A404" s="130"/>
      <c r="B404" s="130"/>
      <c r="C404" s="130"/>
      <c r="D404" s="130"/>
      <c r="E404" s="130"/>
      <c r="F404" s="130"/>
      <c r="G404" s="714"/>
      <c r="H404" s="714"/>
      <c r="I404" s="714"/>
      <c r="J404" s="714"/>
      <c r="K404" s="714"/>
      <c r="L404" s="714"/>
      <c r="M404" s="714"/>
      <c r="N404" s="714"/>
      <c r="O404" s="714"/>
      <c r="P404" s="714"/>
      <c r="Q404" s="714"/>
      <c r="R404" s="130"/>
      <c r="S404" s="130"/>
      <c r="T404" s="130"/>
      <c r="U404" s="130"/>
    </row>
    <row r="405" spans="1:21" ht="15.75" customHeight="1">
      <c r="A405" s="130"/>
      <c r="B405" s="130"/>
      <c r="C405" s="130"/>
      <c r="D405" s="130"/>
      <c r="E405" s="130"/>
      <c r="F405" s="130"/>
      <c r="G405" s="714"/>
      <c r="H405" s="714"/>
      <c r="I405" s="714"/>
      <c r="J405" s="714"/>
      <c r="K405" s="714"/>
      <c r="L405" s="714"/>
      <c r="M405" s="714"/>
      <c r="N405" s="714"/>
      <c r="O405" s="714"/>
      <c r="P405" s="714"/>
      <c r="Q405" s="714"/>
      <c r="R405" s="130"/>
      <c r="S405" s="130"/>
      <c r="T405" s="130"/>
      <c r="U405" s="130"/>
    </row>
    <row r="406" spans="1:21" ht="15.75" customHeight="1">
      <c r="A406" s="130"/>
      <c r="B406" s="130"/>
      <c r="C406" s="130"/>
      <c r="D406" s="130"/>
      <c r="E406" s="130"/>
      <c r="F406" s="130"/>
      <c r="G406" s="714"/>
      <c r="H406" s="714"/>
      <c r="I406" s="714"/>
      <c r="J406" s="714"/>
      <c r="K406" s="714"/>
      <c r="L406" s="714"/>
      <c r="M406" s="714"/>
      <c r="N406" s="714"/>
      <c r="O406" s="714"/>
      <c r="P406" s="714"/>
      <c r="Q406" s="714"/>
      <c r="R406" s="130"/>
      <c r="S406" s="130"/>
      <c r="T406" s="130"/>
      <c r="U406" s="130"/>
    </row>
    <row r="407" spans="1:21" ht="15.75" customHeight="1">
      <c r="A407" s="130"/>
      <c r="B407" s="130"/>
      <c r="C407" s="130"/>
      <c r="D407" s="130"/>
      <c r="E407" s="130"/>
      <c r="F407" s="130"/>
      <c r="G407" s="714"/>
      <c r="H407" s="714"/>
      <c r="I407" s="714"/>
      <c r="J407" s="714"/>
      <c r="K407" s="714"/>
      <c r="L407" s="714"/>
      <c r="M407" s="714"/>
      <c r="N407" s="714"/>
      <c r="O407" s="714"/>
      <c r="P407" s="714"/>
      <c r="Q407" s="714"/>
      <c r="R407" s="130"/>
      <c r="S407" s="130"/>
      <c r="T407" s="130"/>
      <c r="U407" s="130"/>
    </row>
    <row r="408" spans="1:21" ht="15.75" customHeight="1">
      <c r="A408" s="130"/>
      <c r="B408" s="130"/>
      <c r="C408" s="130"/>
      <c r="D408" s="130"/>
      <c r="E408" s="130"/>
      <c r="F408" s="130"/>
      <c r="G408" s="714"/>
      <c r="H408" s="714"/>
      <c r="I408" s="714"/>
      <c r="J408" s="714"/>
      <c r="K408" s="714"/>
      <c r="L408" s="714"/>
      <c r="M408" s="714"/>
      <c r="N408" s="714"/>
      <c r="O408" s="714"/>
      <c r="P408" s="714"/>
      <c r="Q408" s="714"/>
      <c r="R408" s="130"/>
      <c r="S408" s="130"/>
      <c r="T408" s="130"/>
      <c r="U408" s="130"/>
    </row>
    <row r="409" spans="1:21" ht="15.75" customHeight="1">
      <c r="A409" s="130"/>
      <c r="B409" s="130"/>
      <c r="C409" s="130"/>
      <c r="D409" s="130"/>
      <c r="E409" s="130"/>
      <c r="F409" s="130"/>
      <c r="G409" s="714"/>
      <c r="H409" s="714"/>
      <c r="I409" s="714"/>
      <c r="J409" s="714"/>
      <c r="K409" s="714"/>
      <c r="L409" s="714"/>
      <c r="M409" s="714"/>
      <c r="N409" s="714"/>
      <c r="O409" s="714"/>
      <c r="P409" s="714"/>
      <c r="Q409" s="714"/>
      <c r="R409" s="130"/>
      <c r="S409" s="130"/>
      <c r="T409" s="130"/>
      <c r="U409" s="130"/>
    </row>
    <row r="410" spans="1:21" ht="15.75" customHeight="1">
      <c r="A410" s="130"/>
      <c r="B410" s="130"/>
      <c r="C410" s="130"/>
      <c r="D410" s="130"/>
      <c r="E410" s="130"/>
      <c r="F410" s="130"/>
      <c r="G410" s="714"/>
      <c r="H410" s="714"/>
      <c r="I410" s="714"/>
      <c r="J410" s="714"/>
      <c r="K410" s="714"/>
      <c r="L410" s="714"/>
      <c r="M410" s="714"/>
      <c r="N410" s="714"/>
      <c r="O410" s="714"/>
      <c r="P410" s="714"/>
      <c r="Q410" s="714"/>
      <c r="R410" s="130"/>
      <c r="S410" s="130"/>
      <c r="T410" s="130"/>
      <c r="U410" s="130"/>
    </row>
    <row r="411" spans="1:21" ht="15.75" customHeight="1">
      <c r="A411" s="130"/>
      <c r="B411" s="130"/>
      <c r="C411" s="130"/>
      <c r="D411" s="130"/>
      <c r="E411" s="130"/>
      <c r="F411" s="130"/>
      <c r="G411" s="714"/>
      <c r="H411" s="714"/>
      <c r="I411" s="714"/>
      <c r="J411" s="714"/>
      <c r="K411" s="714"/>
      <c r="L411" s="714"/>
      <c r="M411" s="714"/>
      <c r="N411" s="714"/>
      <c r="O411" s="714"/>
      <c r="P411" s="714"/>
      <c r="Q411" s="714"/>
      <c r="R411" s="130"/>
      <c r="S411" s="130"/>
      <c r="T411" s="130"/>
      <c r="U411" s="130"/>
    </row>
    <row r="412" spans="1:21" ht="15.75" customHeight="1">
      <c r="A412" s="130"/>
      <c r="B412" s="130"/>
      <c r="C412" s="130"/>
      <c r="D412" s="130"/>
      <c r="E412" s="130"/>
      <c r="F412" s="130"/>
      <c r="G412" s="714"/>
      <c r="H412" s="714"/>
      <c r="I412" s="714"/>
      <c r="J412" s="714"/>
      <c r="K412" s="714"/>
      <c r="L412" s="714"/>
      <c r="M412" s="714"/>
      <c r="N412" s="714"/>
      <c r="O412" s="714"/>
      <c r="P412" s="714"/>
      <c r="Q412" s="714"/>
      <c r="R412" s="130"/>
      <c r="S412" s="130"/>
      <c r="T412" s="130"/>
      <c r="U412" s="130"/>
    </row>
    <row r="413" spans="1:21" ht="15.75" customHeight="1">
      <c r="A413" s="130"/>
      <c r="B413" s="130"/>
      <c r="C413" s="130"/>
      <c r="D413" s="130"/>
      <c r="E413" s="130"/>
      <c r="F413" s="130"/>
      <c r="G413" s="714"/>
      <c r="H413" s="714"/>
      <c r="I413" s="714"/>
      <c r="J413" s="714"/>
      <c r="K413" s="714"/>
      <c r="L413" s="714"/>
      <c r="M413" s="714"/>
      <c r="N413" s="714"/>
      <c r="O413" s="714"/>
      <c r="P413" s="714"/>
      <c r="Q413" s="714"/>
      <c r="R413" s="130"/>
      <c r="S413" s="130"/>
      <c r="T413" s="130"/>
      <c r="U413" s="130"/>
    </row>
    <row r="414" spans="1:21" ht="15.75" customHeight="1">
      <c r="A414" s="130"/>
      <c r="B414" s="130"/>
      <c r="C414" s="130"/>
      <c r="D414" s="130"/>
      <c r="E414" s="130"/>
      <c r="F414" s="130"/>
      <c r="G414" s="714"/>
      <c r="H414" s="714"/>
      <c r="I414" s="714"/>
      <c r="J414" s="714"/>
      <c r="K414" s="714"/>
      <c r="L414" s="714"/>
      <c r="M414" s="714"/>
      <c r="N414" s="714"/>
      <c r="O414" s="714"/>
      <c r="P414" s="714"/>
      <c r="Q414" s="714"/>
      <c r="R414" s="130"/>
      <c r="S414" s="130"/>
      <c r="T414" s="130"/>
      <c r="U414" s="130"/>
    </row>
    <row r="415" spans="1:21" ht="15.75" customHeight="1">
      <c r="A415" s="130"/>
      <c r="B415" s="130"/>
      <c r="C415" s="130"/>
      <c r="D415" s="130"/>
      <c r="E415" s="130"/>
      <c r="F415" s="130"/>
      <c r="G415" s="714"/>
      <c r="H415" s="714"/>
      <c r="I415" s="714"/>
      <c r="J415" s="714"/>
      <c r="K415" s="714"/>
      <c r="L415" s="714"/>
      <c r="M415" s="714"/>
      <c r="N415" s="714"/>
      <c r="O415" s="714"/>
      <c r="P415" s="714"/>
      <c r="Q415" s="714"/>
      <c r="R415" s="130"/>
      <c r="S415" s="130"/>
      <c r="T415" s="130"/>
      <c r="U415" s="130"/>
    </row>
    <row r="416" spans="1:21" ht="15.75" customHeight="1">
      <c r="A416" s="130"/>
      <c r="B416" s="130"/>
      <c r="C416" s="130"/>
      <c r="D416" s="130"/>
      <c r="E416" s="130"/>
      <c r="F416" s="130"/>
      <c r="G416" s="714"/>
      <c r="H416" s="714"/>
      <c r="I416" s="714"/>
      <c r="J416" s="714"/>
      <c r="K416" s="714"/>
      <c r="L416" s="714"/>
      <c r="M416" s="714"/>
      <c r="N416" s="714"/>
      <c r="O416" s="714"/>
      <c r="P416" s="714"/>
      <c r="Q416" s="714"/>
      <c r="R416" s="130"/>
      <c r="S416" s="130"/>
      <c r="T416" s="130"/>
      <c r="U416" s="130"/>
    </row>
    <row r="417" spans="1:21" ht="15.75" customHeight="1">
      <c r="A417" s="130"/>
      <c r="B417" s="130"/>
      <c r="C417" s="130"/>
      <c r="D417" s="130"/>
      <c r="E417" s="130"/>
      <c r="F417" s="130"/>
      <c r="G417" s="714"/>
      <c r="H417" s="714"/>
      <c r="I417" s="714"/>
      <c r="J417" s="714"/>
      <c r="K417" s="714"/>
      <c r="L417" s="714"/>
      <c r="M417" s="714"/>
      <c r="N417" s="714"/>
      <c r="O417" s="714"/>
      <c r="P417" s="714"/>
      <c r="Q417" s="714"/>
      <c r="R417" s="130"/>
      <c r="S417" s="130"/>
      <c r="T417" s="130"/>
      <c r="U417" s="130"/>
    </row>
    <row r="418" spans="1:21" ht="15.75" customHeight="1">
      <c r="A418" s="130"/>
      <c r="B418" s="130"/>
      <c r="C418" s="130"/>
      <c r="D418" s="130"/>
      <c r="E418" s="130"/>
      <c r="F418" s="130"/>
      <c r="G418" s="714"/>
      <c r="H418" s="714"/>
      <c r="I418" s="714"/>
      <c r="J418" s="714"/>
      <c r="K418" s="714"/>
      <c r="L418" s="714"/>
      <c r="M418" s="714"/>
      <c r="N418" s="714"/>
      <c r="O418" s="714"/>
      <c r="P418" s="714"/>
      <c r="Q418" s="714"/>
      <c r="R418" s="130"/>
      <c r="S418" s="130"/>
      <c r="T418" s="130"/>
      <c r="U418" s="130"/>
    </row>
    <row r="419" spans="1:21" ht="15.75" customHeight="1">
      <c r="A419" s="130"/>
      <c r="B419" s="130"/>
      <c r="C419" s="130"/>
      <c r="D419" s="130"/>
      <c r="E419" s="130"/>
      <c r="F419" s="130"/>
      <c r="G419" s="714"/>
      <c r="H419" s="714"/>
      <c r="I419" s="714"/>
      <c r="J419" s="714"/>
      <c r="K419" s="714"/>
      <c r="L419" s="714"/>
      <c r="M419" s="714"/>
      <c r="N419" s="714"/>
      <c r="O419" s="714"/>
      <c r="P419" s="714"/>
      <c r="Q419" s="714"/>
      <c r="R419" s="130"/>
      <c r="S419" s="130"/>
      <c r="T419" s="130"/>
      <c r="U419" s="130"/>
    </row>
    <row r="420" spans="1:21" ht="15.75" customHeight="1">
      <c r="A420" s="130"/>
      <c r="B420" s="130"/>
      <c r="C420" s="130"/>
      <c r="D420" s="130"/>
      <c r="E420" s="130"/>
      <c r="F420" s="130"/>
      <c r="G420" s="714"/>
      <c r="H420" s="714"/>
      <c r="I420" s="714"/>
      <c r="J420" s="714"/>
      <c r="K420" s="714"/>
      <c r="L420" s="714"/>
      <c r="M420" s="714"/>
      <c r="N420" s="714"/>
      <c r="O420" s="714"/>
      <c r="P420" s="714"/>
      <c r="Q420" s="714"/>
      <c r="R420" s="130"/>
      <c r="S420" s="130"/>
      <c r="T420" s="130"/>
      <c r="U420" s="130"/>
    </row>
    <row r="421" spans="1:21" ht="15.75" customHeight="1">
      <c r="A421" s="130"/>
      <c r="B421" s="130"/>
      <c r="C421" s="130"/>
      <c r="D421" s="130"/>
      <c r="E421" s="130"/>
      <c r="F421" s="130"/>
      <c r="G421" s="714"/>
      <c r="H421" s="714"/>
      <c r="I421" s="714"/>
      <c r="J421" s="714"/>
      <c r="K421" s="714"/>
      <c r="L421" s="714"/>
      <c r="M421" s="714"/>
      <c r="N421" s="714"/>
      <c r="O421" s="714"/>
      <c r="P421" s="714"/>
      <c r="Q421" s="714"/>
      <c r="R421" s="130"/>
      <c r="S421" s="130"/>
      <c r="T421" s="130"/>
      <c r="U421" s="130"/>
    </row>
    <row r="422" spans="1:21" ht="15.75" customHeight="1">
      <c r="A422" s="130"/>
      <c r="B422" s="130"/>
      <c r="C422" s="130"/>
      <c r="D422" s="130"/>
      <c r="E422" s="130"/>
      <c r="F422" s="130"/>
      <c r="G422" s="714"/>
      <c r="H422" s="714"/>
      <c r="I422" s="714"/>
      <c r="J422" s="714"/>
      <c r="K422" s="714"/>
      <c r="L422" s="714"/>
      <c r="M422" s="714"/>
      <c r="N422" s="714"/>
      <c r="O422" s="714"/>
      <c r="P422" s="714"/>
      <c r="Q422" s="714"/>
      <c r="R422" s="130"/>
      <c r="S422" s="130"/>
      <c r="T422" s="130"/>
      <c r="U422" s="130"/>
    </row>
    <row r="423" spans="1:21" ht="15.75" customHeight="1">
      <c r="A423" s="130"/>
      <c r="B423" s="130"/>
      <c r="C423" s="130"/>
      <c r="D423" s="130"/>
      <c r="E423" s="130"/>
      <c r="F423" s="130"/>
      <c r="G423" s="714"/>
      <c r="H423" s="714"/>
      <c r="I423" s="714"/>
      <c r="J423" s="714"/>
      <c r="K423" s="714"/>
      <c r="L423" s="714"/>
      <c r="M423" s="714"/>
      <c r="N423" s="714"/>
      <c r="O423" s="714"/>
      <c r="P423" s="714"/>
      <c r="Q423" s="714"/>
      <c r="R423" s="130"/>
      <c r="S423" s="130"/>
      <c r="T423" s="130"/>
      <c r="U423" s="130"/>
    </row>
    <row r="424" spans="1:21" ht="15.75" customHeight="1">
      <c r="A424" s="130"/>
      <c r="B424" s="130"/>
      <c r="C424" s="130"/>
      <c r="D424" s="130"/>
      <c r="E424" s="130"/>
      <c r="F424" s="130"/>
      <c r="G424" s="714"/>
      <c r="H424" s="714"/>
      <c r="I424" s="714"/>
      <c r="J424" s="714"/>
      <c r="K424" s="714"/>
      <c r="L424" s="714"/>
      <c r="M424" s="714"/>
      <c r="N424" s="714"/>
      <c r="O424" s="714"/>
      <c r="P424" s="714"/>
      <c r="Q424" s="714"/>
      <c r="R424" s="130"/>
      <c r="S424" s="130"/>
      <c r="T424" s="130"/>
      <c r="U424" s="130"/>
    </row>
    <row r="425" spans="1:21" ht="15.75" customHeight="1">
      <c r="A425" s="130"/>
      <c r="B425" s="130"/>
      <c r="C425" s="130"/>
      <c r="D425" s="130"/>
      <c r="E425" s="130"/>
      <c r="F425" s="130"/>
      <c r="G425" s="714"/>
      <c r="H425" s="714"/>
      <c r="I425" s="714"/>
      <c r="J425" s="714"/>
      <c r="K425" s="714"/>
      <c r="L425" s="714"/>
      <c r="M425" s="714"/>
      <c r="N425" s="714"/>
      <c r="O425" s="714"/>
      <c r="P425" s="714"/>
      <c r="Q425" s="714"/>
      <c r="R425" s="130"/>
      <c r="S425" s="130"/>
      <c r="T425" s="130"/>
      <c r="U425" s="130"/>
    </row>
    <row r="426" spans="1:21" ht="15.75" customHeight="1">
      <c r="A426" s="130"/>
      <c r="B426" s="130"/>
      <c r="C426" s="130"/>
      <c r="D426" s="130"/>
      <c r="E426" s="130"/>
      <c r="F426" s="130"/>
      <c r="G426" s="714"/>
      <c r="H426" s="714"/>
      <c r="I426" s="714"/>
      <c r="J426" s="714"/>
      <c r="K426" s="714"/>
      <c r="L426" s="714"/>
      <c r="M426" s="714"/>
      <c r="N426" s="714"/>
      <c r="O426" s="714"/>
      <c r="P426" s="714"/>
      <c r="Q426" s="714"/>
      <c r="R426" s="130"/>
      <c r="S426" s="130"/>
      <c r="T426" s="130"/>
      <c r="U426" s="130"/>
    </row>
    <row r="427" spans="1:21" ht="15.75" customHeight="1">
      <c r="A427" s="130"/>
      <c r="B427" s="130"/>
      <c r="C427" s="130"/>
      <c r="D427" s="130"/>
      <c r="E427" s="130"/>
      <c r="F427" s="130"/>
      <c r="G427" s="714"/>
      <c r="H427" s="714"/>
      <c r="I427" s="714"/>
      <c r="J427" s="714"/>
      <c r="K427" s="714"/>
      <c r="L427" s="714"/>
      <c r="M427" s="714"/>
      <c r="N427" s="714"/>
      <c r="O427" s="714"/>
      <c r="P427" s="714"/>
      <c r="Q427" s="714"/>
      <c r="R427" s="130"/>
      <c r="S427" s="130"/>
      <c r="T427" s="130"/>
      <c r="U427" s="130"/>
    </row>
    <row r="428" spans="1:21" ht="15.75" customHeight="1">
      <c r="A428" s="130"/>
      <c r="B428" s="130"/>
      <c r="C428" s="130"/>
      <c r="D428" s="130"/>
      <c r="E428" s="130"/>
      <c r="F428" s="130"/>
      <c r="G428" s="714"/>
      <c r="H428" s="714"/>
      <c r="I428" s="714"/>
      <c r="J428" s="714"/>
      <c r="K428" s="714"/>
      <c r="L428" s="714"/>
      <c r="M428" s="714"/>
      <c r="N428" s="714"/>
      <c r="O428" s="714"/>
      <c r="P428" s="714"/>
      <c r="Q428" s="714"/>
      <c r="R428" s="130"/>
      <c r="S428" s="130"/>
      <c r="T428" s="130"/>
      <c r="U428" s="130"/>
    </row>
    <row r="429" spans="1:21" ht="15.75" customHeight="1">
      <c r="A429" s="130"/>
      <c r="B429" s="130"/>
      <c r="C429" s="130"/>
      <c r="D429" s="130"/>
      <c r="E429" s="130"/>
      <c r="F429" s="130"/>
      <c r="G429" s="714"/>
      <c r="H429" s="714"/>
      <c r="I429" s="714"/>
      <c r="J429" s="714"/>
      <c r="K429" s="714"/>
      <c r="L429" s="714"/>
      <c r="M429" s="714"/>
      <c r="N429" s="714"/>
      <c r="O429" s="714"/>
      <c r="P429" s="714"/>
      <c r="Q429" s="714"/>
      <c r="R429" s="130"/>
      <c r="S429" s="130"/>
      <c r="T429" s="130"/>
      <c r="U429" s="130"/>
    </row>
    <row r="430" spans="1:21" ht="15.75" customHeight="1">
      <c r="A430" s="130"/>
      <c r="B430" s="130"/>
      <c r="C430" s="130"/>
      <c r="D430" s="130"/>
      <c r="E430" s="130"/>
      <c r="F430" s="130"/>
      <c r="G430" s="714"/>
      <c r="H430" s="714"/>
      <c r="I430" s="714"/>
      <c r="J430" s="714"/>
      <c r="K430" s="714"/>
      <c r="L430" s="714"/>
      <c r="M430" s="714"/>
      <c r="N430" s="714"/>
      <c r="O430" s="714"/>
      <c r="P430" s="714"/>
      <c r="Q430" s="714"/>
      <c r="R430" s="130"/>
      <c r="S430" s="130"/>
      <c r="T430" s="130"/>
      <c r="U430" s="130"/>
    </row>
    <row r="431" spans="1:21" ht="15.75" customHeight="1">
      <c r="A431" s="130"/>
      <c r="B431" s="130"/>
      <c r="C431" s="130"/>
      <c r="D431" s="130"/>
      <c r="E431" s="130"/>
      <c r="F431" s="130"/>
      <c r="G431" s="714"/>
      <c r="H431" s="714"/>
      <c r="I431" s="714"/>
      <c r="J431" s="714"/>
      <c r="K431" s="714"/>
      <c r="L431" s="714"/>
      <c r="M431" s="714"/>
      <c r="N431" s="714"/>
      <c r="O431" s="714"/>
      <c r="P431" s="714"/>
      <c r="Q431" s="714"/>
      <c r="R431" s="130"/>
      <c r="S431" s="130"/>
      <c r="T431" s="130"/>
      <c r="U431" s="130"/>
    </row>
    <row r="432" spans="1:21" ht="15.75" customHeight="1">
      <c r="A432" s="130"/>
      <c r="B432" s="130"/>
      <c r="C432" s="130"/>
      <c r="D432" s="130"/>
      <c r="E432" s="130"/>
      <c r="F432" s="130"/>
      <c r="G432" s="714"/>
      <c r="H432" s="714"/>
      <c r="I432" s="714"/>
      <c r="J432" s="714"/>
      <c r="K432" s="714"/>
      <c r="L432" s="714"/>
      <c r="M432" s="714"/>
      <c r="N432" s="714"/>
      <c r="O432" s="714"/>
      <c r="P432" s="714"/>
      <c r="Q432" s="714"/>
      <c r="R432" s="130"/>
      <c r="S432" s="130"/>
      <c r="T432" s="130"/>
      <c r="U432" s="130"/>
    </row>
    <row r="433" spans="1:21" ht="15.75" customHeight="1">
      <c r="A433" s="130"/>
      <c r="B433" s="130"/>
      <c r="C433" s="130"/>
      <c r="D433" s="130"/>
      <c r="E433" s="130"/>
      <c r="F433" s="130"/>
      <c r="G433" s="714"/>
      <c r="H433" s="714"/>
      <c r="I433" s="714"/>
      <c r="J433" s="714"/>
      <c r="K433" s="714"/>
      <c r="L433" s="714"/>
      <c r="M433" s="714"/>
      <c r="N433" s="714"/>
      <c r="O433" s="714"/>
      <c r="P433" s="714"/>
      <c r="Q433" s="714"/>
      <c r="R433" s="130"/>
      <c r="S433" s="130"/>
      <c r="T433" s="130"/>
      <c r="U433" s="130"/>
    </row>
    <row r="434" spans="1:21" ht="15.75" customHeight="1">
      <c r="A434" s="130"/>
      <c r="B434" s="130"/>
      <c r="C434" s="130"/>
      <c r="D434" s="130"/>
      <c r="E434" s="130"/>
      <c r="F434" s="130"/>
      <c r="G434" s="714"/>
      <c r="H434" s="714"/>
      <c r="I434" s="714"/>
      <c r="J434" s="714"/>
      <c r="K434" s="714"/>
      <c r="L434" s="714"/>
      <c r="M434" s="714"/>
      <c r="N434" s="714"/>
      <c r="O434" s="714"/>
      <c r="P434" s="714"/>
      <c r="Q434" s="714"/>
      <c r="R434" s="130"/>
      <c r="S434" s="130"/>
      <c r="T434" s="130"/>
      <c r="U434" s="130"/>
    </row>
    <row r="435" spans="1:21" ht="15.75" customHeight="1">
      <c r="A435" s="130"/>
      <c r="B435" s="130"/>
      <c r="C435" s="130"/>
      <c r="D435" s="130"/>
      <c r="E435" s="130"/>
      <c r="F435" s="130"/>
      <c r="G435" s="714"/>
      <c r="H435" s="714"/>
      <c r="I435" s="714"/>
      <c r="J435" s="714"/>
      <c r="K435" s="714"/>
      <c r="L435" s="714"/>
      <c r="M435" s="714"/>
      <c r="N435" s="714"/>
      <c r="O435" s="714"/>
      <c r="P435" s="714"/>
      <c r="Q435" s="714"/>
      <c r="R435" s="130"/>
      <c r="S435" s="130"/>
      <c r="T435" s="130"/>
      <c r="U435" s="130"/>
    </row>
    <row r="436" spans="1:21" ht="15.75" customHeight="1">
      <c r="A436" s="130"/>
      <c r="B436" s="130"/>
      <c r="C436" s="130"/>
      <c r="D436" s="130"/>
      <c r="E436" s="130"/>
      <c r="F436" s="130"/>
      <c r="G436" s="714"/>
      <c r="H436" s="714"/>
      <c r="I436" s="714"/>
      <c r="J436" s="714"/>
      <c r="K436" s="714"/>
      <c r="L436" s="714"/>
      <c r="M436" s="714"/>
      <c r="N436" s="714"/>
      <c r="O436" s="714"/>
      <c r="P436" s="714"/>
      <c r="Q436" s="714"/>
      <c r="R436" s="130"/>
      <c r="S436" s="130"/>
      <c r="T436" s="130"/>
      <c r="U436" s="130"/>
    </row>
    <row r="437" spans="1:21" ht="15.75" customHeight="1">
      <c r="A437" s="130"/>
      <c r="B437" s="130"/>
      <c r="C437" s="130"/>
      <c r="D437" s="130"/>
      <c r="E437" s="130"/>
      <c r="F437" s="130"/>
      <c r="G437" s="714"/>
      <c r="H437" s="714"/>
      <c r="I437" s="714"/>
      <c r="J437" s="714"/>
      <c r="K437" s="714"/>
      <c r="L437" s="714"/>
      <c r="M437" s="714"/>
      <c r="N437" s="714"/>
      <c r="O437" s="714"/>
      <c r="P437" s="714"/>
      <c r="Q437" s="714"/>
      <c r="R437" s="130"/>
      <c r="S437" s="130"/>
      <c r="T437" s="130"/>
      <c r="U437" s="130"/>
    </row>
    <row r="438" spans="1:21" ht="15.75" customHeight="1">
      <c r="A438" s="130"/>
      <c r="B438" s="130"/>
      <c r="C438" s="130"/>
      <c r="D438" s="130"/>
      <c r="E438" s="130"/>
      <c r="F438" s="130"/>
      <c r="G438" s="714"/>
      <c r="H438" s="714"/>
      <c r="I438" s="714"/>
      <c r="J438" s="714"/>
      <c r="K438" s="714"/>
      <c r="L438" s="714"/>
      <c r="M438" s="714"/>
      <c r="N438" s="714"/>
      <c r="O438" s="714"/>
      <c r="P438" s="714"/>
      <c r="Q438" s="714"/>
      <c r="R438" s="130"/>
      <c r="S438" s="130"/>
      <c r="T438" s="130"/>
      <c r="U438" s="130"/>
    </row>
    <row r="439" spans="1:21" ht="15.75" customHeight="1">
      <c r="A439" s="130"/>
      <c r="B439" s="130"/>
      <c r="C439" s="130"/>
      <c r="D439" s="130"/>
      <c r="E439" s="130"/>
      <c r="F439" s="130"/>
      <c r="G439" s="714"/>
      <c r="H439" s="714"/>
      <c r="I439" s="714"/>
      <c r="J439" s="714"/>
      <c r="K439" s="714"/>
      <c r="L439" s="714"/>
      <c r="M439" s="714"/>
      <c r="N439" s="714"/>
      <c r="O439" s="714"/>
      <c r="P439" s="714"/>
      <c r="Q439" s="714"/>
      <c r="R439" s="130"/>
      <c r="S439" s="130"/>
      <c r="T439" s="130"/>
      <c r="U439" s="130"/>
    </row>
    <row r="440" spans="1:21" ht="15.75" customHeight="1">
      <c r="A440" s="130"/>
      <c r="B440" s="130"/>
      <c r="C440" s="130"/>
      <c r="D440" s="130"/>
      <c r="E440" s="130"/>
      <c r="F440" s="130"/>
      <c r="G440" s="714"/>
      <c r="H440" s="714"/>
      <c r="I440" s="714"/>
      <c r="J440" s="714"/>
      <c r="K440" s="714"/>
      <c r="L440" s="714"/>
      <c r="M440" s="714"/>
      <c r="N440" s="714"/>
      <c r="O440" s="714"/>
      <c r="P440" s="714"/>
      <c r="Q440" s="714"/>
      <c r="R440" s="130"/>
      <c r="S440" s="130"/>
      <c r="T440" s="130"/>
      <c r="U440" s="130"/>
    </row>
    <row r="441" spans="1:21" ht="15.75" customHeight="1">
      <c r="A441" s="130"/>
      <c r="B441" s="130"/>
      <c r="C441" s="130"/>
      <c r="D441" s="130"/>
      <c r="E441" s="130"/>
      <c r="F441" s="130"/>
      <c r="G441" s="714"/>
      <c r="H441" s="714"/>
      <c r="I441" s="714"/>
      <c r="J441" s="714"/>
      <c r="K441" s="714"/>
      <c r="L441" s="714"/>
      <c r="M441" s="714"/>
      <c r="N441" s="714"/>
      <c r="O441" s="714"/>
      <c r="P441" s="714"/>
      <c r="Q441" s="714"/>
      <c r="R441" s="130"/>
      <c r="S441" s="130"/>
      <c r="T441" s="130"/>
      <c r="U441" s="130"/>
    </row>
    <row r="442" spans="1:21" ht="15.75" customHeight="1">
      <c r="A442" s="130"/>
      <c r="B442" s="130"/>
      <c r="C442" s="130"/>
      <c r="D442" s="130"/>
      <c r="E442" s="130"/>
      <c r="F442" s="130"/>
      <c r="G442" s="714"/>
      <c r="H442" s="714"/>
      <c r="I442" s="714"/>
      <c r="J442" s="714"/>
      <c r="K442" s="714"/>
      <c r="L442" s="714"/>
      <c r="M442" s="714"/>
      <c r="N442" s="714"/>
      <c r="O442" s="714"/>
      <c r="P442" s="714"/>
      <c r="Q442" s="714"/>
      <c r="R442" s="130"/>
      <c r="S442" s="130"/>
      <c r="T442" s="130"/>
      <c r="U442" s="130"/>
    </row>
    <row r="443" spans="1:21" ht="15.75" customHeight="1">
      <c r="A443" s="130"/>
      <c r="B443" s="130"/>
      <c r="C443" s="130"/>
      <c r="D443" s="130"/>
      <c r="E443" s="130"/>
      <c r="F443" s="130"/>
      <c r="G443" s="714"/>
      <c r="H443" s="714"/>
      <c r="I443" s="714"/>
      <c r="J443" s="714"/>
      <c r="K443" s="714"/>
      <c r="L443" s="714"/>
      <c r="M443" s="714"/>
      <c r="N443" s="714"/>
      <c r="O443" s="714"/>
      <c r="P443" s="714"/>
      <c r="Q443" s="714"/>
      <c r="R443" s="130"/>
      <c r="S443" s="130"/>
      <c r="T443" s="130"/>
      <c r="U443" s="130"/>
    </row>
    <row r="444" spans="1:21" ht="15.75" customHeight="1">
      <c r="A444" s="130"/>
      <c r="B444" s="130"/>
      <c r="C444" s="130"/>
      <c r="D444" s="130"/>
      <c r="E444" s="130"/>
      <c r="F444" s="130"/>
      <c r="G444" s="714"/>
      <c r="H444" s="714"/>
      <c r="I444" s="714"/>
      <c r="J444" s="714"/>
      <c r="K444" s="714"/>
      <c r="L444" s="714"/>
      <c r="M444" s="714"/>
      <c r="N444" s="714"/>
      <c r="O444" s="714"/>
      <c r="P444" s="714"/>
      <c r="Q444" s="714"/>
      <c r="R444" s="130"/>
      <c r="S444" s="130"/>
      <c r="T444" s="130"/>
      <c r="U444" s="130"/>
    </row>
    <row r="445" spans="1:21" ht="15.75" customHeight="1">
      <c r="A445" s="130"/>
      <c r="B445" s="130"/>
      <c r="C445" s="130"/>
      <c r="D445" s="130"/>
      <c r="E445" s="130"/>
      <c r="F445" s="130"/>
      <c r="G445" s="714"/>
      <c r="H445" s="714"/>
      <c r="I445" s="714"/>
      <c r="J445" s="714"/>
      <c r="K445" s="714"/>
      <c r="L445" s="714"/>
      <c r="M445" s="714"/>
      <c r="N445" s="714"/>
      <c r="O445" s="714"/>
      <c r="P445" s="714"/>
      <c r="Q445" s="714"/>
      <c r="R445" s="130"/>
      <c r="S445" s="130"/>
      <c r="T445" s="130"/>
      <c r="U445" s="130"/>
    </row>
    <row r="446" spans="1:21" ht="15.75" customHeight="1">
      <c r="A446" s="130"/>
      <c r="B446" s="130"/>
      <c r="C446" s="130"/>
      <c r="D446" s="130"/>
      <c r="E446" s="130"/>
      <c r="F446" s="130"/>
      <c r="G446" s="714"/>
      <c r="H446" s="714"/>
      <c r="I446" s="714"/>
      <c r="J446" s="714"/>
      <c r="K446" s="714"/>
      <c r="L446" s="714"/>
      <c r="M446" s="714"/>
      <c r="N446" s="714"/>
      <c r="O446" s="714"/>
      <c r="P446" s="714"/>
      <c r="Q446" s="714"/>
      <c r="R446" s="130"/>
      <c r="S446" s="130"/>
      <c r="T446" s="130"/>
      <c r="U446" s="130"/>
    </row>
    <row r="447" spans="1:21" ht="15.75" customHeight="1">
      <c r="A447" s="130"/>
      <c r="B447" s="130"/>
      <c r="C447" s="130"/>
      <c r="D447" s="130"/>
      <c r="E447" s="130"/>
      <c r="F447" s="130"/>
      <c r="G447" s="714"/>
      <c r="H447" s="714"/>
      <c r="I447" s="714"/>
      <c r="J447" s="714"/>
      <c r="K447" s="714"/>
      <c r="L447" s="714"/>
      <c r="M447" s="714"/>
      <c r="N447" s="714"/>
      <c r="O447" s="714"/>
      <c r="P447" s="714"/>
      <c r="Q447" s="714"/>
      <c r="R447" s="130"/>
      <c r="S447" s="130"/>
      <c r="T447" s="130"/>
      <c r="U447" s="130"/>
    </row>
    <row r="448" spans="1:21" ht="15.75" customHeight="1">
      <c r="A448" s="130"/>
      <c r="B448" s="130"/>
      <c r="C448" s="130"/>
      <c r="D448" s="130"/>
      <c r="E448" s="130"/>
      <c r="F448" s="130"/>
      <c r="G448" s="714"/>
      <c r="H448" s="714"/>
      <c r="I448" s="714"/>
      <c r="J448" s="714"/>
      <c r="K448" s="714"/>
      <c r="L448" s="714"/>
      <c r="M448" s="714"/>
      <c r="N448" s="714"/>
      <c r="O448" s="714"/>
      <c r="P448" s="714"/>
      <c r="Q448" s="714"/>
      <c r="R448" s="130"/>
      <c r="S448" s="130"/>
      <c r="T448" s="130"/>
      <c r="U448" s="130"/>
    </row>
    <row r="449" spans="1:21" ht="15.75" customHeight="1">
      <c r="A449" s="130"/>
      <c r="B449" s="130"/>
      <c r="C449" s="130"/>
      <c r="D449" s="130"/>
      <c r="E449" s="130"/>
      <c r="F449" s="130"/>
      <c r="G449" s="714"/>
      <c r="H449" s="714"/>
      <c r="I449" s="714"/>
      <c r="J449" s="714"/>
      <c r="K449" s="714"/>
      <c r="L449" s="714"/>
      <c r="M449" s="714"/>
      <c r="N449" s="714"/>
      <c r="O449" s="714"/>
      <c r="P449" s="714"/>
      <c r="Q449" s="714"/>
      <c r="R449" s="130"/>
      <c r="S449" s="130"/>
      <c r="T449" s="130"/>
      <c r="U449" s="130"/>
    </row>
    <row r="450" spans="1:21" ht="15.75" customHeight="1">
      <c r="A450" s="130"/>
      <c r="B450" s="130"/>
      <c r="C450" s="130"/>
      <c r="D450" s="130"/>
      <c r="E450" s="130"/>
      <c r="F450" s="130"/>
      <c r="G450" s="714"/>
      <c r="H450" s="714"/>
      <c r="I450" s="714"/>
      <c r="J450" s="714"/>
      <c r="K450" s="714"/>
      <c r="L450" s="714"/>
      <c r="M450" s="714"/>
      <c r="N450" s="714"/>
      <c r="O450" s="714"/>
      <c r="P450" s="714"/>
      <c r="Q450" s="714"/>
      <c r="R450" s="130"/>
      <c r="S450" s="130"/>
      <c r="T450" s="130"/>
      <c r="U450" s="130"/>
    </row>
    <row r="451" spans="1:21" ht="15.75" customHeight="1">
      <c r="A451" s="130"/>
      <c r="B451" s="130"/>
      <c r="C451" s="130"/>
      <c r="D451" s="130"/>
      <c r="E451" s="130"/>
      <c r="F451" s="130"/>
      <c r="G451" s="714"/>
      <c r="H451" s="714"/>
      <c r="I451" s="714"/>
      <c r="J451" s="714"/>
      <c r="K451" s="714"/>
      <c r="L451" s="714"/>
      <c r="M451" s="714"/>
      <c r="N451" s="714"/>
      <c r="O451" s="714"/>
      <c r="P451" s="714"/>
      <c r="Q451" s="714"/>
      <c r="R451" s="130"/>
      <c r="S451" s="130"/>
      <c r="T451" s="130"/>
      <c r="U451" s="130"/>
    </row>
    <row r="452" spans="1:21" ht="15.75" customHeight="1">
      <c r="A452" s="130"/>
      <c r="B452" s="130"/>
      <c r="C452" s="130"/>
      <c r="D452" s="130"/>
      <c r="E452" s="130"/>
      <c r="F452" s="130"/>
      <c r="G452" s="714"/>
      <c r="H452" s="714"/>
      <c r="I452" s="714"/>
      <c r="J452" s="714"/>
      <c r="K452" s="714"/>
      <c r="L452" s="714"/>
      <c r="M452" s="714"/>
      <c r="N452" s="714"/>
      <c r="O452" s="714"/>
      <c r="P452" s="714"/>
      <c r="Q452" s="714"/>
      <c r="R452" s="130"/>
      <c r="S452" s="130"/>
      <c r="T452" s="130"/>
      <c r="U452" s="130"/>
    </row>
    <row r="453" spans="1:21" ht="15.75" customHeight="1">
      <c r="A453" s="130"/>
      <c r="B453" s="130"/>
      <c r="C453" s="130"/>
      <c r="D453" s="130"/>
      <c r="E453" s="130"/>
      <c r="F453" s="130"/>
      <c r="G453" s="714"/>
      <c r="H453" s="714"/>
      <c r="I453" s="714"/>
      <c r="J453" s="714"/>
      <c r="K453" s="714"/>
      <c r="L453" s="714"/>
      <c r="M453" s="714"/>
      <c r="N453" s="714"/>
      <c r="O453" s="714"/>
      <c r="P453" s="714"/>
      <c r="Q453" s="714"/>
      <c r="R453" s="130"/>
      <c r="S453" s="130"/>
      <c r="T453" s="130"/>
      <c r="U453" s="130"/>
    </row>
    <row r="454" spans="1:21" ht="15.75" customHeight="1">
      <c r="A454" s="130"/>
      <c r="B454" s="130"/>
      <c r="C454" s="130"/>
      <c r="D454" s="130"/>
      <c r="E454" s="130"/>
      <c r="F454" s="130"/>
      <c r="G454" s="714"/>
      <c r="H454" s="714"/>
      <c r="I454" s="714"/>
      <c r="J454" s="714"/>
      <c r="K454" s="714"/>
      <c r="L454" s="714"/>
      <c r="M454" s="714"/>
      <c r="N454" s="714"/>
      <c r="O454" s="714"/>
      <c r="P454" s="714"/>
      <c r="Q454" s="714"/>
      <c r="R454" s="130"/>
      <c r="S454" s="130"/>
      <c r="T454" s="130"/>
      <c r="U454" s="130"/>
    </row>
    <row r="455" spans="1:21" ht="15.75" customHeight="1">
      <c r="A455" s="130"/>
      <c r="B455" s="130"/>
      <c r="C455" s="130"/>
      <c r="D455" s="130"/>
      <c r="E455" s="130"/>
      <c r="F455" s="130"/>
      <c r="G455" s="714"/>
      <c r="H455" s="714"/>
      <c r="I455" s="714"/>
      <c r="J455" s="714"/>
      <c r="K455" s="714"/>
      <c r="L455" s="714"/>
      <c r="M455" s="714"/>
      <c r="N455" s="714"/>
      <c r="O455" s="714"/>
      <c r="P455" s="714"/>
      <c r="Q455" s="714"/>
      <c r="R455" s="130"/>
      <c r="S455" s="130"/>
      <c r="T455" s="130"/>
      <c r="U455" s="130"/>
    </row>
    <row r="456" spans="1:21" ht="15.75" customHeight="1">
      <c r="A456" s="130"/>
      <c r="B456" s="130"/>
      <c r="C456" s="130"/>
      <c r="D456" s="130"/>
      <c r="E456" s="130"/>
      <c r="F456" s="130"/>
      <c r="G456" s="714"/>
      <c r="H456" s="714"/>
      <c r="I456" s="714"/>
      <c r="J456" s="714"/>
      <c r="K456" s="714"/>
      <c r="L456" s="714"/>
      <c r="M456" s="714"/>
      <c r="N456" s="714"/>
      <c r="O456" s="714"/>
      <c r="P456" s="714"/>
      <c r="Q456" s="714"/>
      <c r="R456" s="130"/>
      <c r="S456" s="130"/>
      <c r="T456" s="130"/>
      <c r="U456" s="130"/>
    </row>
    <row r="457" spans="1:21" ht="15.75" customHeight="1">
      <c r="A457" s="130"/>
      <c r="B457" s="130"/>
      <c r="C457" s="130"/>
      <c r="D457" s="130"/>
      <c r="E457" s="130"/>
      <c r="F457" s="130"/>
      <c r="G457" s="714"/>
      <c r="H457" s="714"/>
      <c r="I457" s="714"/>
      <c r="J457" s="714"/>
      <c r="K457" s="714"/>
      <c r="L457" s="714"/>
      <c r="M457" s="714"/>
      <c r="N457" s="714"/>
      <c r="O457" s="714"/>
      <c r="P457" s="714"/>
      <c r="Q457" s="714"/>
      <c r="R457" s="130"/>
      <c r="S457" s="130"/>
      <c r="T457" s="130"/>
      <c r="U457" s="130"/>
    </row>
    <row r="458" spans="1:21" ht="15.75" customHeight="1">
      <c r="A458" s="130"/>
      <c r="B458" s="130"/>
      <c r="C458" s="130"/>
      <c r="D458" s="130"/>
      <c r="E458" s="130"/>
      <c r="F458" s="130"/>
      <c r="G458" s="714"/>
      <c r="H458" s="714"/>
      <c r="I458" s="714"/>
      <c r="J458" s="714"/>
      <c r="K458" s="714"/>
      <c r="L458" s="714"/>
      <c r="M458" s="714"/>
      <c r="N458" s="714"/>
      <c r="O458" s="714"/>
      <c r="P458" s="714"/>
      <c r="Q458" s="714"/>
      <c r="R458" s="130"/>
      <c r="S458" s="130"/>
      <c r="T458" s="130"/>
      <c r="U458" s="130"/>
    </row>
    <row r="459" spans="1:21" ht="15.75" customHeight="1">
      <c r="A459" s="130"/>
      <c r="B459" s="130"/>
      <c r="C459" s="130"/>
      <c r="D459" s="130"/>
      <c r="E459" s="130"/>
      <c r="F459" s="130"/>
      <c r="G459" s="714"/>
      <c r="H459" s="714"/>
      <c r="I459" s="714"/>
      <c r="J459" s="714"/>
      <c r="K459" s="714"/>
      <c r="L459" s="714"/>
      <c r="M459" s="714"/>
      <c r="N459" s="714"/>
      <c r="O459" s="714"/>
      <c r="P459" s="714"/>
      <c r="Q459" s="714"/>
      <c r="R459" s="130"/>
      <c r="S459" s="130"/>
      <c r="T459" s="130"/>
      <c r="U459" s="130"/>
    </row>
    <row r="460" spans="1:21" ht="15.75" customHeight="1">
      <c r="A460" s="130"/>
      <c r="B460" s="130"/>
      <c r="C460" s="130"/>
      <c r="D460" s="130"/>
      <c r="E460" s="130"/>
      <c r="F460" s="130"/>
      <c r="G460" s="714"/>
      <c r="H460" s="714"/>
      <c r="I460" s="714"/>
      <c r="J460" s="714"/>
      <c r="K460" s="714"/>
      <c r="L460" s="714"/>
      <c r="M460" s="714"/>
      <c r="N460" s="714"/>
      <c r="O460" s="714"/>
      <c r="P460" s="714"/>
      <c r="Q460" s="714"/>
      <c r="R460" s="130"/>
      <c r="S460" s="130"/>
      <c r="T460" s="130"/>
      <c r="U460" s="130"/>
    </row>
    <row r="461" spans="1:21" ht="15.75" customHeight="1">
      <c r="A461" s="130"/>
      <c r="B461" s="130"/>
      <c r="C461" s="130"/>
      <c r="D461" s="130"/>
      <c r="E461" s="130"/>
      <c r="F461" s="130"/>
      <c r="G461" s="714"/>
      <c r="H461" s="714"/>
      <c r="I461" s="714"/>
      <c r="J461" s="714"/>
      <c r="K461" s="714"/>
      <c r="L461" s="714"/>
      <c r="M461" s="714"/>
      <c r="N461" s="714"/>
      <c r="O461" s="714"/>
      <c r="P461" s="714"/>
      <c r="Q461" s="714"/>
      <c r="R461" s="130"/>
      <c r="S461" s="130"/>
      <c r="T461" s="130"/>
      <c r="U461" s="130"/>
    </row>
    <row r="462" spans="1:21" ht="15.75" customHeight="1">
      <c r="A462" s="130"/>
      <c r="B462" s="130"/>
      <c r="C462" s="130"/>
      <c r="D462" s="130"/>
      <c r="E462" s="130"/>
      <c r="F462" s="130"/>
      <c r="G462" s="714"/>
      <c r="H462" s="714"/>
      <c r="I462" s="714"/>
      <c r="J462" s="714"/>
      <c r="K462" s="714"/>
      <c r="L462" s="714"/>
      <c r="M462" s="714"/>
      <c r="N462" s="714"/>
      <c r="O462" s="714"/>
      <c r="P462" s="714"/>
      <c r="Q462" s="714"/>
      <c r="R462" s="130"/>
      <c r="S462" s="130"/>
      <c r="T462" s="130"/>
      <c r="U462" s="130"/>
    </row>
    <row r="463" spans="1:21" ht="15.75" customHeight="1">
      <c r="A463" s="130"/>
      <c r="B463" s="130"/>
      <c r="C463" s="130"/>
      <c r="D463" s="130"/>
      <c r="E463" s="130"/>
      <c r="F463" s="130"/>
      <c r="G463" s="714"/>
      <c r="H463" s="714"/>
      <c r="I463" s="714"/>
      <c r="J463" s="714"/>
      <c r="K463" s="714"/>
      <c r="L463" s="714"/>
      <c r="M463" s="714"/>
      <c r="N463" s="714"/>
      <c r="O463" s="714"/>
      <c r="P463" s="714"/>
      <c r="Q463" s="714"/>
      <c r="R463" s="130"/>
      <c r="S463" s="130"/>
      <c r="T463" s="130"/>
      <c r="U463" s="130"/>
    </row>
    <row r="464" spans="1:21" ht="15.75" customHeight="1">
      <c r="A464" s="130"/>
      <c r="B464" s="130"/>
      <c r="C464" s="130"/>
      <c r="D464" s="130"/>
      <c r="E464" s="130"/>
      <c r="F464" s="130"/>
      <c r="G464" s="714"/>
      <c r="H464" s="714"/>
      <c r="I464" s="714"/>
      <c r="J464" s="714"/>
      <c r="K464" s="714"/>
      <c r="L464" s="714"/>
      <c r="M464" s="714"/>
      <c r="N464" s="714"/>
      <c r="O464" s="714"/>
      <c r="P464" s="714"/>
      <c r="Q464" s="714"/>
      <c r="R464" s="130"/>
      <c r="S464" s="130"/>
      <c r="T464" s="130"/>
      <c r="U464" s="130"/>
    </row>
    <row r="465" spans="1:21" ht="15.75" customHeight="1">
      <c r="A465" s="130"/>
      <c r="B465" s="130"/>
      <c r="C465" s="130"/>
      <c r="D465" s="130"/>
      <c r="E465" s="130"/>
      <c r="F465" s="130"/>
      <c r="G465" s="714"/>
      <c r="H465" s="714"/>
      <c r="I465" s="714"/>
      <c r="J465" s="714"/>
      <c r="K465" s="714"/>
      <c r="L465" s="714"/>
      <c r="M465" s="714"/>
      <c r="N465" s="714"/>
      <c r="O465" s="714"/>
      <c r="P465" s="714"/>
      <c r="Q465" s="714"/>
      <c r="R465" s="130"/>
      <c r="S465" s="130"/>
      <c r="T465" s="130"/>
      <c r="U465" s="130"/>
    </row>
    <row r="466" spans="1:21" ht="15.75" customHeight="1">
      <c r="A466" s="130"/>
      <c r="B466" s="130"/>
      <c r="C466" s="130"/>
      <c r="D466" s="130"/>
      <c r="E466" s="130"/>
      <c r="F466" s="130"/>
      <c r="G466" s="714"/>
      <c r="H466" s="714"/>
      <c r="I466" s="714"/>
      <c r="J466" s="714"/>
      <c r="K466" s="714"/>
      <c r="L466" s="714"/>
      <c r="M466" s="714"/>
      <c r="N466" s="714"/>
      <c r="O466" s="714"/>
      <c r="P466" s="714"/>
      <c r="Q466" s="714"/>
      <c r="R466" s="130"/>
      <c r="S466" s="130"/>
      <c r="T466" s="130"/>
      <c r="U466" s="130"/>
    </row>
    <row r="467" spans="1:21" ht="15.75" customHeight="1">
      <c r="A467" s="130"/>
      <c r="B467" s="130"/>
      <c r="C467" s="130"/>
      <c r="D467" s="130"/>
      <c r="E467" s="130"/>
      <c r="F467" s="130"/>
      <c r="G467" s="714"/>
      <c r="H467" s="714"/>
      <c r="I467" s="714"/>
      <c r="J467" s="714"/>
      <c r="K467" s="714"/>
      <c r="L467" s="714"/>
      <c r="M467" s="714"/>
      <c r="N467" s="714"/>
      <c r="O467" s="714"/>
      <c r="P467" s="714"/>
      <c r="Q467" s="714"/>
      <c r="R467" s="130"/>
      <c r="S467" s="130"/>
      <c r="T467" s="130"/>
      <c r="U467" s="130"/>
    </row>
    <row r="468" spans="1:21" ht="15.75" customHeight="1">
      <c r="A468" s="130"/>
      <c r="B468" s="130"/>
      <c r="C468" s="130"/>
      <c r="D468" s="130"/>
      <c r="E468" s="130"/>
      <c r="F468" s="130"/>
      <c r="G468" s="714"/>
      <c r="H468" s="714"/>
      <c r="I468" s="714"/>
      <c r="J468" s="714"/>
      <c r="K468" s="714"/>
      <c r="L468" s="714"/>
      <c r="M468" s="714"/>
      <c r="N468" s="714"/>
      <c r="O468" s="714"/>
      <c r="P468" s="714"/>
      <c r="Q468" s="714"/>
      <c r="R468" s="130"/>
      <c r="S468" s="130"/>
      <c r="T468" s="130"/>
      <c r="U468" s="130"/>
    </row>
    <row r="469" spans="1:21" ht="15.75" customHeight="1">
      <c r="A469" s="130"/>
      <c r="B469" s="130"/>
      <c r="C469" s="130"/>
      <c r="D469" s="130"/>
      <c r="E469" s="130"/>
      <c r="F469" s="130"/>
      <c r="G469" s="714"/>
      <c r="H469" s="714"/>
      <c r="I469" s="714"/>
      <c r="J469" s="714"/>
      <c r="K469" s="714"/>
      <c r="L469" s="714"/>
      <c r="M469" s="714"/>
      <c r="N469" s="714"/>
      <c r="O469" s="714"/>
      <c r="P469" s="714"/>
      <c r="Q469" s="714"/>
      <c r="R469" s="130"/>
      <c r="S469" s="130"/>
      <c r="T469" s="130"/>
      <c r="U469" s="130"/>
    </row>
    <row r="470" spans="1:21" ht="15.75" customHeight="1">
      <c r="A470" s="130"/>
      <c r="B470" s="130"/>
      <c r="C470" s="130"/>
      <c r="D470" s="130"/>
      <c r="E470" s="130"/>
      <c r="F470" s="130"/>
      <c r="G470" s="714"/>
      <c r="H470" s="714"/>
      <c r="I470" s="714"/>
      <c r="J470" s="714"/>
      <c r="K470" s="714"/>
      <c r="L470" s="714"/>
      <c r="M470" s="714"/>
      <c r="N470" s="714"/>
      <c r="O470" s="714"/>
      <c r="P470" s="714"/>
      <c r="Q470" s="714"/>
      <c r="R470" s="130"/>
      <c r="S470" s="130"/>
      <c r="T470" s="130"/>
      <c r="U470" s="130"/>
    </row>
    <row r="471" spans="1:21" ht="15.75" customHeight="1">
      <c r="A471" s="130"/>
      <c r="B471" s="130"/>
      <c r="C471" s="130"/>
      <c r="D471" s="130"/>
      <c r="E471" s="130"/>
      <c r="F471" s="130"/>
      <c r="G471" s="714"/>
      <c r="H471" s="714"/>
      <c r="I471" s="714"/>
      <c r="J471" s="714"/>
      <c r="K471" s="714"/>
      <c r="L471" s="714"/>
      <c r="M471" s="714"/>
      <c r="N471" s="714"/>
      <c r="O471" s="714"/>
      <c r="P471" s="714"/>
      <c r="Q471" s="714"/>
      <c r="R471" s="130"/>
      <c r="S471" s="130"/>
      <c r="T471" s="130"/>
      <c r="U471" s="130"/>
    </row>
    <row r="472" spans="1:21" ht="15.75" customHeight="1">
      <c r="A472" s="130"/>
      <c r="B472" s="130"/>
      <c r="C472" s="130"/>
      <c r="D472" s="130"/>
      <c r="E472" s="130"/>
      <c r="F472" s="130"/>
      <c r="G472" s="714"/>
      <c r="H472" s="714"/>
      <c r="I472" s="714"/>
      <c r="J472" s="714"/>
      <c r="K472" s="714"/>
      <c r="L472" s="714"/>
      <c r="M472" s="714"/>
      <c r="N472" s="714"/>
      <c r="O472" s="714"/>
      <c r="P472" s="714"/>
      <c r="Q472" s="714"/>
      <c r="R472" s="130"/>
      <c r="S472" s="130"/>
      <c r="T472" s="130"/>
      <c r="U472" s="130"/>
    </row>
    <row r="473" spans="1:21" ht="15.75" customHeight="1">
      <c r="A473" s="130"/>
      <c r="B473" s="130"/>
      <c r="C473" s="130"/>
      <c r="D473" s="130"/>
      <c r="E473" s="130"/>
      <c r="F473" s="130"/>
      <c r="G473" s="714"/>
      <c r="H473" s="714"/>
      <c r="I473" s="714"/>
      <c r="J473" s="714"/>
      <c r="K473" s="714"/>
      <c r="L473" s="714"/>
      <c r="M473" s="714"/>
      <c r="N473" s="714"/>
      <c r="O473" s="714"/>
      <c r="P473" s="714"/>
      <c r="Q473" s="714"/>
      <c r="R473" s="130"/>
      <c r="S473" s="130"/>
      <c r="T473" s="130"/>
      <c r="U473" s="130"/>
    </row>
    <row r="474" spans="1:21" ht="15.75" customHeight="1">
      <c r="A474" s="130"/>
      <c r="B474" s="130"/>
      <c r="C474" s="130"/>
      <c r="D474" s="130"/>
      <c r="E474" s="130"/>
      <c r="F474" s="130"/>
      <c r="G474" s="714"/>
      <c r="H474" s="714"/>
      <c r="I474" s="714"/>
      <c r="J474" s="714"/>
      <c r="K474" s="714"/>
      <c r="L474" s="714"/>
      <c r="M474" s="714"/>
      <c r="N474" s="714"/>
      <c r="O474" s="714"/>
      <c r="P474" s="714"/>
      <c r="Q474" s="714"/>
      <c r="R474" s="130"/>
      <c r="S474" s="130"/>
      <c r="T474" s="130"/>
      <c r="U474" s="130"/>
    </row>
    <row r="475" spans="1:21" ht="15.75" customHeight="1">
      <c r="A475" s="130"/>
      <c r="B475" s="130"/>
      <c r="C475" s="130"/>
      <c r="D475" s="130"/>
      <c r="E475" s="130"/>
      <c r="F475" s="130"/>
      <c r="G475" s="714"/>
      <c r="H475" s="714"/>
      <c r="I475" s="714"/>
      <c r="J475" s="714"/>
      <c r="K475" s="714"/>
      <c r="L475" s="714"/>
      <c r="M475" s="714"/>
      <c r="N475" s="714"/>
      <c r="O475" s="714"/>
      <c r="P475" s="714"/>
      <c r="Q475" s="714"/>
      <c r="R475" s="130"/>
      <c r="S475" s="130"/>
      <c r="T475" s="130"/>
      <c r="U475" s="130"/>
    </row>
    <row r="476" spans="1:21" ht="15.75" customHeight="1">
      <c r="A476" s="130"/>
      <c r="B476" s="130"/>
      <c r="C476" s="130"/>
      <c r="D476" s="130"/>
      <c r="E476" s="130"/>
      <c r="F476" s="130"/>
      <c r="G476" s="714"/>
      <c r="H476" s="714"/>
      <c r="I476" s="714"/>
      <c r="J476" s="714"/>
      <c r="K476" s="714"/>
      <c r="L476" s="714"/>
      <c r="M476" s="714"/>
      <c r="N476" s="714"/>
      <c r="O476" s="714"/>
      <c r="P476" s="714"/>
      <c r="Q476" s="714"/>
      <c r="R476" s="130"/>
      <c r="S476" s="130"/>
      <c r="T476" s="130"/>
      <c r="U476" s="130"/>
    </row>
    <row r="477" spans="1:21" ht="15.75" customHeight="1">
      <c r="A477" s="130"/>
      <c r="B477" s="130"/>
      <c r="C477" s="130"/>
      <c r="D477" s="130"/>
      <c r="E477" s="130"/>
      <c r="F477" s="130"/>
      <c r="G477" s="714"/>
      <c r="H477" s="714"/>
      <c r="I477" s="714"/>
      <c r="J477" s="714"/>
      <c r="K477" s="714"/>
      <c r="L477" s="714"/>
      <c r="M477" s="714"/>
      <c r="N477" s="714"/>
      <c r="O477" s="714"/>
      <c r="P477" s="714"/>
      <c r="Q477" s="714"/>
      <c r="R477" s="130"/>
      <c r="S477" s="130"/>
      <c r="T477" s="130"/>
      <c r="U477" s="130"/>
    </row>
    <row r="478" spans="1:21" ht="15.75" customHeight="1">
      <c r="A478" s="130"/>
      <c r="B478" s="130"/>
      <c r="C478" s="130"/>
      <c r="D478" s="130"/>
      <c r="E478" s="130"/>
      <c r="F478" s="130"/>
      <c r="G478" s="714"/>
      <c r="H478" s="714"/>
      <c r="I478" s="714"/>
      <c r="J478" s="714"/>
      <c r="K478" s="714"/>
      <c r="L478" s="714"/>
      <c r="M478" s="714"/>
      <c r="N478" s="714"/>
      <c r="O478" s="714"/>
      <c r="P478" s="714"/>
      <c r="Q478" s="714"/>
      <c r="R478" s="130"/>
      <c r="S478" s="130"/>
      <c r="T478" s="130"/>
      <c r="U478" s="130"/>
    </row>
    <row r="479" spans="1:21" ht="15.75" customHeight="1">
      <c r="A479" s="130"/>
      <c r="B479" s="130"/>
      <c r="C479" s="130"/>
      <c r="D479" s="130"/>
      <c r="E479" s="130"/>
      <c r="F479" s="130"/>
      <c r="G479" s="714"/>
      <c r="H479" s="714"/>
      <c r="I479" s="714"/>
      <c r="J479" s="714"/>
      <c r="K479" s="714"/>
      <c r="L479" s="714"/>
      <c r="M479" s="714"/>
      <c r="N479" s="714"/>
      <c r="O479" s="714"/>
      <c r="P479" s="714"/>
      <c r="Q479" s="714"/>
      <c r="R479" s="130"/>
      <c r="S479" s="130"/>
      <c r="T479" s="130"/>
      <c r="U479" s="130"/>
    </row>
    <row r="480" spans="1:21" ht="15.75" customHeight="1">
      <c r="A480" s="130"/>
      <c r="B480" s="130"/>
      <c r="C480" s="130"/>
      <c r="D480" s="130"/>
      <c r="E480" s="130"/>
      <c r="F480" s="130"/>
      <c r="G480" s="714"/>
      <c r="H480" s="714"/>
      <c r="I480" s="714"/>
      <c r="J480" s="714"/>
      <c r="K480" s="714"/>
      <c r="L480" s="714"/>
      <c r="M480" s="714"/>
      <c r="N480" s="714"/>
      <c r="O480" s="714"/>
      <c r="P480" s="714"/>
      <c r="Q480" s="714"/>
      <c r="R480" s="130"/>
      <c r="S480" s="130"/>
      <c r="T480" s="130"/>
      <c r="U480" s="130"/>
    </row>
    <row r="481" spans="1:21" ht="15.75" customHeight="1">
      <c r="A481" s="130"/>
      <c r="B481" s="130"/>
      <c r="C481" s="130"/>
      <c r="D481" s="130"/>
      <c r="E481" s="130"/>
      <c r="F481" s="130"/>
      <c r="G481" s="714"/>
      <c r="H481" s="714"/>
      <c r="I481" s="714"/>
      <c r="J481" s="714"/>
      <c r="K481" s="714"/>
      <c r="L481" s="714"/>
      <c r="M481" s="714"/>
      <c r="N481" s="714"/>
      <c r="O481" s="714"/>
      <c r="P481" s="714"/>
      <c r="Q481" s="714"/>
      <c r="R481" s="130"/>
      <c r="S481" s="130"/>
      <c r="T481" s="130"/>
      <c r="U481" s="130"/>
    </row>
    <row r="482" spans="1:21" ht="15.75" customHeight="1">
      <c r="A482" s="130"/>
      <c r="B482" s="130"/>
      <c r="C482" s="130"/>
      <c r="D482" s="130"/>
      <c r="E482" s="130"/>
      <c r="F482" s="130"/>
      <c r="G482" s="714"/>
      <c r="H482" s="714"/>
      <c r="I482" s="714"/>
      <c r="J482" s="714"/>
      <c r="K482" s="714"/>
      <c r="L482" s="714"/>
      <c r="M482" s="714"/>
      <c r="N482" s="714"/>
      <c r="O482" s="714"/>
      <c r="P482" s="714"/>
      <c r="Q482" s="714"/>
      <c r="R482" s="130"/>
      <c r="S482" s="130"/>
      <c r="T482" s="130"/>
      <c r="U482" s="130"/>
    </row>
    <row r="483" spans="1:21" ht="15.75" customHeight="1">
      <c r="A483" s="130"/>
      <c r="B483" s="130"/>
      <c r="C483" s="130"/>
      <c r="D483" s="130"/>
      <c r="E483" s="130"/>
      <c r="F483" s="130"/>
      <c r="G483" s="714"/>
      <c r="H483" s="714"/>
      <c r="I483" s="714"/>
      <c r="J483" s="714"/>
      <c r="K483" s="714"/>
      <c r="L483" s="714"/>
      <c r="M483" s="714"/>
      <c r="N483" s="714"/>
      <c r="O483" s="714"/>
      <c r="P483" s="714"/>
      <c r="Q483" s="714"/>
      <c r="R483" s="130"/>
      <c r="S483" s="130"/>
      <c r="T483" s="130"/>
      <c r="U483" s="130"/>
    </row>
    <row r="484" spans="1:21" ht="15.75" customHeight="1">
      <c r="A484" s="130"/>
      <c r="B484" s="130"/>
      <c r="C484" s="130"/>
      <c r="D484" s="130"/>
      <c r="E484" s="130"/>
      <c r="F484" s="130"/>
      <c r="G484" s="714"/>
      <c r="H484" s="714"/>
      <c r="I484" s="714"/>
      <c r="J484" s="714"/>
      <c r="K484" s="714"/>
      <c r="L484" s="714"/>
      <c r="M484" s="714"/>
      <c r="N484" s="714"/>
      <c r="O484" s="714"/>
      <c r="P484" s="714"/>
      <c r="Q484" s="714"/>
      <c r="R484" s="130"/>
      <c r="S484" s="130"/>
      <c r="T484" s="130"/>
      <c r="U484" s="130"/>
    </row>
    <row r="485" spans="1:21" ht="15.75" customHeight="1">
      <c r="A485" s="130"/>
      <c r="B485" s="130"/>
      <c r="C485" s="130"/>
      <c r="D485" s="130"/>
      <c r="E485" s="130"/>
      <c r="F485" s="130"/>
      <c r="G485" s="714"/>
      <c r="H485" s="714"/>
      <c r="I485" s="714"/>
      <c r="J485" s="714"/>
      <c r="K485" s="714"/>
      <c r="L485" s="714"/>
      <c r="M485" s="714"/>
      <c r="N485" s="714"/>
      <c r="O485" s="714"/>
      <c r="P485" s="714"/>
      <c r="Q485" s="714"/>
      <c r="R485" s="130"/>
      <c r="S485" s="130"/>
      <c r="T485" s="130"/>
      <c r="U485" s="130"/>
    </row>
    <row r="486" spans="1:21" ht="15.75" customHeight="1">
      <c r="A486" s="130"/>
      <c r="B486" s="130"/>
      <c r="C486" s="130"/>
      <c r="D486" s="130"/>
      <c r="E486" s="130"/>
      <c r="F486" s="130"/>
      <c r="G486" s="714"/>
      <c r="H486" s="714"/>
      <c r="I486" s="714"/>
      <c r="J486" s="714"/>
      <c r="K486" s="714"/>
      <c r="L486" s="714"/>
      <c r="M486" s="714"/>
      <c r="N486" s="714"/>
      <c r="O486" s="714"/>
      <c r="P486" s="714"/>
      <c r="Q486" s="714"/>
      <c r="R486" s="130"/>
      <c r="S486" s="130"/>
      <c r="T486" s="130"/>
      <c r="U486" s="130"/>
    </row>
    <row r="487" spans="1:21" ht="15.75" customHeight="1">
      <c r="A487" s="130"/>
      <c r="B487" s="130"/>
      <c r="C487" s="130"/>
      <c r="D487" s="130"/>
      <c r="E487" s="130"/>
      <c r="F487" s="130"/>
      <c r="G487" s="714"/>
      <c r="H487" s="714"/>
      <c r="I487" s="714"/>
      <c r="J487" s="714"/>
      <c r="K487" s="714"/>
      <c r="L487" s="714"/>
      <c r="M487" s="714"/>
      <c r="N487" s="714"/>
      <c r="O487" s="714"/>
      <c r="P487" s="714"/>
      <c r="Q487" s="714"/>
      <c r="R487" s="130"/>
      <c r="S487" s="130"/>
      <c r="T487" s="130"/>
      <c r="U487" s="130"/>
    </row>
    <row r="488" spans="1:21" ht="15.75" customHeight="1">
      <c r="A488" s="130"/>
      <c r="B488" s="130"/>
      <c r="C488" s="130"/>
      <c r="D488" s="130"/>
      <c r="E488" s="130"/>
      <c r="F488" s="130"/>
      <c r="G488" s="714"/>
      <c r="H488" s="714"/>
      <c r="I488" s="714"/>
      <c r="J488" s="714"/>
      <c r="K488" s="714"/>
      <c r="L488" s="714"/>
      <c r="M488" s="714"/>
      <c r="N488" s="714"/>
      <c r="O488" s="714"/>
      <c r="P488" s="714"/>
      <c r="Q488" s="714"/>
      <c r="R488" s="130"/>
      <c r="S488" s="130"/>
      <c r="T488" s="130"/>
      <c r="U488" s="130"/>
    </row>
    <row r="489" spans="1:21" ht="15.75" customHeight="1">
      <c r="A489" s="130"/>
      <c r="B489" s="130"/>
      <c r="C489" s="130"/>
      <c r="D489" s="130"/>
      <c r="E489" s="130"/>
      <c r="F489" s="130"/>
      <c r="G489" s="714"/>
      <c r="H489" s="714"/>
      <c r="I489" s="714"/>
      <c r="J489" s="714"/>
      <c r="K489" s="714"/>
      <c r="L489" s="714"/>
      <c r="M489" s="714"/>
      <c r="N489" s="714"/>
      <c r="O489" s="714"/>
      <c r="P489" s="714"/>
      <c r="Q489" s="714"/>
      <c r="R489" s="130"/>
      <c r="S489" s="130"/>
      <c r="T489" s="130"/>
      <c r="U489" s="130"/>
    </row>
    <row r="490" spans="1:21" ht="15.75" customHeight="1">
      <c r="A490" s="130"/>
      <c r="B490" s="130"/>
      <c r="C490" s="130"/>
      <c r="D490" s="130"/>
      <c r="E490" s="130"/>
      <c r="F490" s="130"/>
      <c r="G490" s="714"/>
      <c r="H490" s="714"/>
      <c r="I490" s="714"/>
      <c r="J490" s="714"/>
      <c r="K490" s="714"/>
      <c r="L490" s="714"/>
      <c r="M490" s="714"/>
      <c r="N490" s="714"/>
      <c r="O490" s="714"/>
      <c r="P490" s="714"/>
      <c r="Q490" s="714"/>
      <c r="R490" s="130"/>
      <c r="S490" s="130"/>
      <c r="T490" s="130"/>
      <c r="U490" s="130"/>
    </row>
    <row r="491" spans="1:21" ht="15.75" customHeight="1">
      <c r="A491" s="130"/>
      <c r="B491" s="130"/>
      <c r="C491" s="130"/>
      <c r="D491" s="130"/>
      <c r="E491" s="130"/>
      <c r="F491" s="130"/>
      <c r="G491" s="714"/>
      <c r="H491" s="714"/>
      <c r="I491" s="714"/>
      <c r="J491" s="714"/>
      <c r="K491" s="714"/>
      <c r="L491" s="714"/>
      <c r="M491" s="714"/>
      <c r="N491" s="714"/>
      <c r="O491" s="714"/>
      <c r="P491" s="714"/>
      <c r="Q491" s="714"/>
      <c r="R491" s="130"/>
      <c r="S491" s="130"/>
      <c r="T491" s="130"/>
      <c r="U491" s="130"/>
    </row>
    <row r="492" spans="1:21" ht="15.75" customHeight="1">
      <c r="A492" s="130"/>
      <c r="B492" s="130"/>
      <c r="C492" s="130"/>
      <c r="D492" s="130"/>
      <c r="E492" s="130"/>
      <c r="F492" s="130"/>
      <c r="G492" s="714"/>
      <c r="H492" s="714"/>
      <c r="I492" s="714"/>
      <c r="J492" s="714"/>
      <c r="K492" s="714"/>
      <c r="L492" s="714"/>
      <c r="M492" s="714"/>
      <c r="N492" s="714"/>
      <c r="O492" s="714"/>
      <c r="P492" s="714"/>
      <c r="Q492" s="714"/>
      <c r="R492" s="130"/>
      <c r="S492" s="130"/>
      <c r="T492" s="130"/>
      <c r="U492" s="130"/>
    </row>
    <row r="493" spans="1:21" ht="15.75" customHeight="1">
      <c r="A493" s="130"/>
      <c r="B493" s="130"/>
      <c r="C493" s="130"/>
      <c r="D493" s="130"/>
      <c r="E493" s="130"/>
      <c r="F493" s="130"/>
      <c r="G493" s="714"/>
      <c r="H493" s="714"/>
      <c r="I493" s="714"/>
      <c r="J493" s="714"/>
      <c r="K493" s="714"/>
      <c r="L493" s="714"/>
      <c r="M493" s="714"/>
      <c r="N493" s="714"/>
      <c r="O493" s="714"/>
      <c r="P493" s="714"/>
      <c r="Q493" s="714"/>
      <c r="R493" s="130"/>
      <c r="S493" s="130"/>
      <c r="T493" s="130"/>
      <c r="U493" s="130"/>
    </row>
    <row r="494" spans="1:21" ht="15.75" customHeight="1">
      <c r="A494" s="130"/>
      <c r="B494" s="130"/>
      <c r="C494" s="130"/>
      <c r="D494" s="130"/>
      <c r="E494" s="130"/>
      <c r="F494" s="130"/>
      <c r="G494" s="714"/>
      <c r="H494" s="714"/>
      <c r="I494" s="714"/>
      <c r="J494" s="714"/>
      <c r="K494" s="714"/>
      <c r="L494" s="714"/>
      <c r="M494" s="714"/>
      <c r="N494" s="714"/>
      <c r="O494" s="714"/>
      <c r="P494" s="714"/>
      <c r="Q494" s="714"/>
      <c r="R494" s="130"/>
      <c r="S494" s="130"/>
      <c r="T494" s="130"/>
      <c r="U494" s="130"/>
    </row>
    <row r="495" spans="1:21" ht="15.75" customHeight="1">
      <c r="A495" s="130"/>
      <c r="B495" s="130"/>
      <c r="C495" s="130"/>
      <c r="D495" s="130"/>
      <c r="E495" s="130"/>
      <c r="F495" s="130"/>
      <c r="G495" s="714"/>
      <c r="H495" s="714"/>
      <c r="I495" s="714"/>
      <c r="J495" s="714"/>
      <c r="K495" s="714"/>
      <c r="L495" s="714"/>
      <c r="M495" s="714"/>
      <c r="N495" s="714"/>
      <c r="O495" s="714"/>
      <c r="P495" s="714"/>
      <c r="Q495" s="714"/>
      <c r="R495" s="130"/>
      <c r="S495" s="130"/>
      <c r="T495" s="130"/>
      <c r="U495" s="130"/>
    </row>
    <row r="496" spans="1:21" ht="15.75" customHeight="1">
      <c r="A496" s="130"/>
      <c r="B496" s="130"/>
      <c r="C496" s="130"/>
      <c r="D496" s="130"/>
      <c r="E496" s="130"/>
      <c r="F496" s="130"/>
      <c r="G496" s="714"/>
      <c r="H496" s="714"/>
      <c r="I496" s="714"/>
      <c r="J496" s="714"/>
      <c r="K496" s="714"/>
      <c r="L496" s="714"/>
      <c r="M496" s="714"/>
      <c r="N496" s="714"/>
      <c r="O496" s="714"/>
      <c r="P496" s="714"/>
      <c r="Q496" s="714"/>
      <c r="R496" s="130"/>
      <c r="S496" s="130"/>
      <c r="T496" s="130"/>
      <c r="U496" s="130"/>
    </row>
    <row r="497" spans="1:21" ht="15.75" customHeight="1">
      <c r="A497" s="130"/>
      <c r="B497" s="130"/>
      <c r="C497" s="130"/>
      <c r="D497" s="130"/>
      <c r="E497" s="130"/>
      <c r="F497" s="130"/>
      <c r="G497" s="714"/>
      <c r="H497" s="714"/>
      <c r="I497" s="714"/>
      <c r="J497" s="714"/>
      <c r="K497" s="714"/>
      <c r="L497" s="714"/>
      <c r="M497" s="714"/>
      <c r="N497" s="714"/>
      <c r="O497" s="714"/>
      <c r="P497" s="714"/>
      <c r="Q497" s="714"/>
      <c r="R497" s="130"/>
      <c r="S497" s="130"/>
      <c r="T497" s="130"/>
      <c r="U497" s="130"/>
    </row>
    <row r="498" spans="1:21" ht="15.75" customHeight="1">
      <c r="A498" s="130"/>
      <c r="B498" s="130"/>
      <c r="C498" s="130"/>
      <c r="D498" s="130"/>
      <c r="E498" s="130"/>
      <c r="F498" s="130"/>
      <c r="G498" s="714"/>
      <c r="H498" s="714"/>
      <c r="I498" s="714"/>
      <c r="J498" s="714"/>
      <c r="K498" s="714"/>
      <c r="L498" s="714"/>
      <c r="M498" s="714"/>
      <c r="N498" s="714"/>
      <c r="O498" s="714"/>
      <c r="P498" s="714"/>
      <c r="Q498" s="714"/>
      <c r="R498" s="130"/>
      <c r="S498" s="130"/>
      <c r="T498" s="130"/>
      <c r="U498" s="130"/>
    </row>
    <row r="499" spans="1:21" ht="15.75" customHeight="1">
      <c r="A499" s="130"/>
      <c r="B499" s="130"/>
      <c r="C499" s="130"/>
      <c r="D499" s="130"/>
      <c r="E499" s="130"/>
      <c r="F499" s="130"/>
      <c r="G499" s="714"/>
      <c r="H499" s="714"/>
      <c r="I499" s="714"/>
      <c r="J499" s="714"/>
      <c r="K499" s="714"/>
      <c r="L499" s="714"/>
      <c r="M499" s="714"/>
      <c r="N499" s="714"/>
      <c r="O499" s="714"/>
      <c r="P499" s="714"/>
      <c r="Q499" s="714"/>
      <c r="R499" s="130"/>
      <c r="S499" s="130"/>
      <c r="T499" s="130"/>
      <c r="U499" s="130"/>
    </row>
    <row r="500" spans="1:21" ht="15.75" customHeight="1">
      <c r="A500" s="130"/>
      <c r="B500" s="130"/>
      <c r="C500" s="130"/>
      <c r="D500" s="130"/>
      <c r="E500" s="130"/>
      <c r="F500" s="130"/>
      <c r="G500" s="714"/>
      <c r="H500" s="714"/>
      <c r="I500" s="714"/>
      <c r="J500" s="714"/>
      <c r="K500" s="714"/>
      <c r="L500" s="714"/>
      <c r="M500" s="714"/>
      <c r="N500" s="714"/>
      <c r="O500" s="714"/>
      <c r="P500" s="714"/>
      <c r="Q500" s="714"/>
      <c r="R500" s="130"/>
      <c r="S500" s="130"/>
      <c r="T500" s="130"/>
      <c r="U500" s="130"/>
    </row>
    <row r="501" spans="1:21" ht="15.75" customHeight="1">
      <c r="A501" s="130"/>
      <c r="B501" s="130"/>
      <c r="C501" s="130"/>
      <c r="D501" s="130"/>
      <c r="E501" s="130"/>
      <c r="F501" s="130"/>
      <c r="G501" s="714"/>
      <c r="H501" s="714"/>
      <c r="I501" s="714"/>
      <c r="J501" s="714"/>
      <c r="K501" s="714"/>
      <c r="L501" s="714"/>
      <c r="M501" s="714"/>
      <c r="N501" s="714"/>
      <c r="O501" s="714"/>
      <c r="P501" s="714"/>
      <c r="Q501" s="714"/>
      <c r="R501" s="130"/>
      <c r="S501" s="130"/>
      <c r="T501" s="130"/>
      <c r="U501" s="130"/>
    </row>
    <row r="502" spans="1:21" ht="15.75" customHeight="1">
      <c r="A502" s="130"/>
      <c r="B502" s="130"/>
      <c r="C502" s="130"/>
      <c r="D502" s="130"/>
      <c r="E502" s="130"/>
      <c r="F502" s="130"/>
      <c r="G502" s="714"/>
      <c r="H502" s="714"/>
      <c r="I502" s="714"/>
      <c r="J502" s="714"/>
      <c r="K502" s="714"/>
      <c r="L502" s="714"/>
      <c r="M502" s="714"/>
      <c r="N502" s="714"/>
      <c r="O502" s="714"/>
      <c r="P502" s="714"/>
      <c r="Q502" s="714"/>
      <c r="R502" s="130"/>
      <c r="S502" s="130"/>
      <c r="T502" s="130"/>
      <c r="U502" s="130"/>
    </row>
    <row r="503" spans="1:21" ht="15.75" customHeight="1">
      <c r="A503" s="130"/>
      <c r="B503" s="130"/>
      <c r="C503" s="130"/>
      <c r="D503" s="130"/>
      <c r="E503" s="130"/>
      <c r="F503" s="130"/>
      <c r="G503" s="714"/>
      <c r="H503" s="714"/>
      <c r="I503" s="714"/>
      <c r="J503" s="714"/>
      <c r="K503" s="714"/>
      <c r="L503" s="714"/>
      <c r="M503" s="714"/>
      <c r="N503" s="714"/>
      <c r="O503" s="714"/>
      <c r="P503" s="714"/>
      <c r="Q503" s="714"/>
      <c r="R503" s="130"/>
      <c r="S503" s="130"/>
      <c r="T503" s="130"/>
      <c r="U503" s="130"/>
    </row>
    <row r="504" spans="1:21" ht="15.75" customHeight="1">
      <c r="A504" s="130"/>
      <c r="B504" s="130"/>
      <c r="C504" s="130"/>
      <c r="D504" s="130"/>
      <c r="E504" s="130"/>
      <c r="F504" s="130"/>
      <c r="G504" s="714"/>
      <c r="H504" s="714"/>
      <c r="I504" s="714"/>
      <c r="J504" s="714"/>
      <c r="K504" s="714"/>
      <c r="L504" s="714"/>
      <c r="M504" s="714"/>
      <c r="N504" s="714"/>
      <c r="O504" s="714"/>
      <c r="P504" s="714"/>
      <c r="Q504" s="714"/>
      <c r="R504" s="130"/>
      <c r="S504" s="130"/>
      <c r="T504" s="130"/>
      <c r="U504" s="130"/>
    </row>
    <row r="505" spans="1:21" ht="15.75" customHeight="1">
      <c r="A505" s="130"/>
      <c r="B505" s="130"/>
      <c r="C505" s="130"/>
      <c r="D505" s="130"/>
      <c r="E505" s="130"/>
      <c r="F505" s="130"/>
      <c r="G505" s="714"/>
      <c r="H505" s="714"/>
      <c r="I505" s="714"/>
      <c r="J505" s="714"/>
      <c r="K505" s="714"/>
      <c r="L505" s="714"/>
      <c r="M505" s="714"/>
      <c r="N505" s="714"/>
      <c r="O505" s="714"/>
      <c r="P505" s="714"/>
      <c r="Q505" s="714"/>
      <c r="R505" s="130"/>
      <c r="S505" s="130"/>
      <c r="T505" s="130"/>
      <c r="U505" s="130"/>
    </row>
    <row r="506" spans="1:21" ht="15.75" customHeight="1">
      <c r="A506" s="130"/>
      <c r="B506" s="130"/>
      <c r="C506" s="130"/>
      <c r="D506" s="130"/>
      <c r="E506" s="130"/>
      <c r="F506" s="130"/>
      <c r="G506" s="714"/>
      <c r="H506" s="714"/>
      <c r="I506" s="714"/>
      <c r="J506" s="714"/>
      <c r="K506" s="714"/>
      <c r="L506" s="714"/>
      <c r="M506" s="714"/>
      <c r="N506" s="714"/>
      <c r="O506" s="714"/>
      <c r="P506" s="714"/>
      <c r="Q506" s="714"/>
      <c r="R506" s="130"/>
      <c r="S506" s="130"/>
      <c r="T506" s="130"/>
      <c r="U506" s="130"/>
    </row>
    <row r="507" spans="1:21" ht="15.75" customHeight="1">
      <c r="A507" s="130"/>
      <c r="B507" s="130"/>
      <c r="C507" s="130"/>
      <c r="D507" s="130"/>
      <c r="E507" s="130"/>
      <c r="F507" s="130"/>
      <c r="G507" s="714"/>
      <c r="H507" s="714"/>
      <c r="I507" s="714"/>
      <c r="J507" s="714"/>
      <c r="K507" s="714"/>
      <c r="L507" s="714"/>
      <c r="M507" s="714"/>
      <c r="N507" s="714"/>
      <c r="O507" s="714"/>
      <c r="P507" s="714"/>
      <c r="Q507" s="714"/>
      <c r="R507" s="130"/>
      <c r="S507" s="130"/>
      <c r="T507" s="130"/>
      <c r="U507" s="130"/>
    </row>
    <row r="508" spans="1:21" ht="15.75" customHeight="1">
      <c r="A508" s="130"/>
      <c r="B508" s="130"/>
      <c r="C508" s="130"/>
      <c r="D508" s="130"/>
      <c r="E508" s="130"/>
      <c r="F508" s="130"/>
      <c r="G508" s="714"/>
      <c r="H508" s="714"/>
      <c r="I508" s="714"/>
      <c r="J508" s="714"/>
      <c r="K508" s="714"/>
      <c r="L508" s="714"/>
      <c r="M508" s="714"/>
      <c r="N508" s="714"/>
      <c r="O508" s="714"/>
      <c r="P508" s="714"/>
      <c r="Q508" s="714"/>
      <c r="R508" s="130"/>
      <c r="S508" s="130"/>
      <c r="T508" s="130"/>
      <c r="U508" s="130"/>
    </row>
    <row r="509" spans="1:21" ht="15.75" customHeight="1">
      <c r="A509" s="130"/>
      <c r="B509" s="130"/>
      <c r="C509" s="130"/>
      <c r="D509" s="130"/>
      <c r="E509" s="130"/>
      <c r="F509" s="130"/>
      <c r="G509" s="714"/>
      <c r="H509" s="714"/>
      <c r="I509" s="714"/>
      <c r="J509" s="714"/>
      <c r="K509" s="714"/>
      <c r="L509" s="714"/>
      <c r="M509" s="714"/>
      <c r="N509" s="714"/>
      <c r="O509" s="714"/>
      <c r="P509" s="714"/>
      <c r="Q509" s="714"/>
      <c r="R509" s="130"/>
      <c r="S509" s="130"/>
      <c r="T509" s="130"/>
      <c r="U509" s="130"/>
    </row>
    <row r="510" spans="1:21" ht="15.75" customHeight="1">
      <c r="A510" s="130"/>
      <c r="B510" s="130"/>
      <c r="C510" s="130"/>
      <c r="D510" s="130"/>
      <c r="E510" s="130"/>
      <c r="F510" s="130"/>
      <c r="G510" s="714"/>
      <c r="H510" s="714"/>
      <c r="I510" s="714"/>
      <c r="J510" s="714"/>
      <c r="K510" s="714"/>
      <c r="L510" s="714"/>
      <c r="M510" s="714"/>
      <c r="N510" s="714"/>
      <c r="O510" s="714"/>
      <c r="P510" s="714"/>
      <c r="Q510" s="714"/>
      <c r="R510" s="130"/>
      <c r="S510" s="130"/>
      <c r="T510" s="130"/>
      <c r="U510" s="130"/>
    </row>
    <row r="511" spans="1:21" ht="15.75" customHeight="1">
      <c r="A511" s="130"/>
      <c r="B511" s="130"/>
      <c r="C511" s="130"/>
      <c r="D511" s="130"/>
      <c r="E511" s="130"/>
      <c r="F511" s="130"/>
      <c r="G511" s="714"/>
      <c r="H511" s="714"/>
      <c r="I511" s="714"/>
      <c r="J511" s="714"/>
      <c r="K511" s="714"/>
      <c r="L511" s="714"/>
      <c r="M511" s="714"/>
      <c r="N511" s="714"/>
      <c r="O511" s="714"/>
      <c r="P511" s="714"/>
      <c r="Q511" s="714"/>
      <c r="R511" s="130"/>
      <c r="S511" s="130"/>
      <c r="T511" s="130"/>
      <c r="U511" s="130"/>
    </row>
    <row r="512" spans="1:21" ht="15.75" customHeight="1">
      <c r="A512" s="130"/>
      <c r="B512" s="130"/>
      <c r="C512" s="130"/>
      <c r="D512" s="130"/>
      <c r="E512" s="130"/>
      <c r="F512" s="130"/>
      <c r="G512" s="714"/>
      <c r="H512" s="714"/>
      <c r="I512" s="714"/>
      <c r="J512" s="714"/>
      <c r="K512" s="714"/>
      <c r="L512" s="714"/>
      <c r="M512" s="714"/>
      <c r="N512" s="714"/>
      <c r="O512" s="714"/>
      <c r="P512" s="714"/>
      <c r="Q512" s="714"/>
      <c r="R512" s="130"/>
      <c r="S512" s="130"/>
      <c r="T512" s="130"/>
      <c r="U512" s="130"/>
    </row>
    <row r="513" spans="1:21" ht="15.75" customHeight="1">
      <c r="A513" s="130"/>
      <c r="B513" s="130"/>
      <c r="C513" s="130"/>
      <c r="D513" s="130"/>
      <c r="E513" s="130"/>
      <c r="F513" s="130"/>
      <c r="G513" s="714"/>
      <c r="H513" s="714"/>
      <c r="I513" s="714"/>
      <c r="J513" s="714"/>
      <c r="K513" s="714"/>
      <c r="L513" s="714"/>
      <c r="M513" s="714"/>
      <c r="N513" s="714"/>
      <c r="O513" s="714"/>
      <c r="P513" s="714"/>
      <c r="Q513" s="714"/>
      <c r="R513" s="130"/>
      <c r="S513" s="130"/>
      <c r="T513" s="130"/>
      <c r="U513" s="130"/>
    </row>
    <row r="514" spans="1:21" ht="15.75" customHeight="1">
      <c r="A514" s="130"/>
      <c r="B514" s="130"/>
      <c r="C514" s="130"/>
      <c r="D514" s="130"/>
      <c r="E514" s="130"/>
      <c r="F514" s="130"/>
      <c r="G514" s="714"/>
      <c r="H514" s="714"/>
      <c r="I514" s="714"/>
      <c r="J514" s="714"/>
      <c r="K514" s="714"/>
      <c r="L514" s="714"/>
      <c r="M514" s="714"/>
      <c r="N514" s="714"/>
      <c r="O514" s="714"/>
      <c r="P514" s="714"/>
      <c r="Q514" s="714"/>
      <c r="R514" s="130"/>
      <c r="S514" s="130"/>
      <c r="T514" s="130"/>
      <c r="U514" s="130"/>
    </row>
    <row r="515" spans="1:21" ht="15.75" customHeight="1">
      <c r="A515" s="130"/>
      <c r="B515" s="130"/>
      <c r="C515" s="130"/>
      <c r="D515" s="130"/>
      <c r="E515" s="130"/>
      <c r="F515" s="130"/>
      <c r="G515" s="714"/>
      <c r="H515" s="714"/>
      <c r="I515" s="714"/>
      <c r="J515" s="714"/>
      <c r="K515" s="714"/>
      <c r="L515" s="714"/>
      <c r="M515" s="714"/>
      <c r="N515" s="714"/>
      <c r="O515" s="714"/>
      <c r="P515" s="714"/>
      <c r="Q515" s="714"/>
      <c r="R515" s="130"/>
      <c r="S515" s="130"/>
      <c r="T515" s="130"/>
      <c r="U515" s="130"/>
    </row>
    <row r="516" spans="1:21" ht="15.75" customHeight="1">
      <c r="A516" s="130"/>
      <c r="B516" s="130"/>
      <c r="C516" s="130"/>
      <c r="D516" s="130"/>
      <c r="E516" s="130"/>
      <c r="F516" s="130"/>
      <c r="G516" s="714"/>
      <c r="H516" s="714"/>
      <c r="I516" s="714"/>
      <c r="J516" s="714"/>
      <c r="K516" s="714"/>
      <c r="L516" s="714"/>
      <c r="M516" s="714"/>
      <c r="N516" s="714"/>
      <c r="O516" s="714"/>
      <c r="P516" s="714"/>
      <c r="Q516" s="714"/>
      <c r="R516" s="130"/>
      <c r="S516" s="130"/>
      <c r="T516" s="130"/>
      <c r="U516" s="130"/>
    </row>
    <row r="517" spans="1:21" ht="15.75" customHeight="1">
      <c r="A517" s="130"/>
      <c r="B517" s="130"/>
      <c r="C517" s="130"/>
      <c r="D517" s="130"/>
      <c r="E517" s="130"/>
      <c r="F517" s="130"/>
      <c r="G517" s="714"/>
      <c r="H517" s="714"/>
      <c r="I517" s="714"/>
      <c r="J517" s="714"/>
      <c r="K517" s="714"/>
      <c r="L517" s="714"/>
      <c r="M517" s="714"/>
      <c r="N517" s="714"/>
      <c r="O517" s="714"/>
      <c r="P517" s="714"/>
      <c r="Q517" s="714"/>
      <c r="R517" s="130"/>
      <c r="S517" s="130"/>
      <c r="T517" s="130"/>
      <c r="U517" s="130"/>
    </row>
    <row r="518" spans="1:21" ht="15.75" customHeight="1">
      <c r="A518" s="130"/>
      <c r="B518" s="130"/>
      <c r="C518" s="130"/>
      <c r="D518" s="130"/>
      <c r="E518" s="130"/>
      <c r="F518" s="130"/>
      <c r="G518" s="714"/>
      <c r="H518" s="714"/>
      <c r="I518" s="714"/>
      <c r="J518" s="714"/>
      <c r="K518" s="714"/>
      <c r="L518" s="714"/>
      <c r="M518" s="714"/>
      <c r="N518" s="714"/>
      <c r="O518" s="714"/>
      <c r="P518" s="714"/>
      <c r="Q518" s="714"/>
      <c r="R518" s="130"/>
      <c r="S518" s="130"/>
      <c r="T518" s="130"/>
      <c r="U518" s="130"/>
    </row>
    <row r="519" spans="1:21" ht="15.75" customHeight="1">
      <c r="A519" s="130"/>
      <c r="B519" s="130"/>
      <c r="C519" s="130"/>
      <c r="D519" s="130"/>
      <c r="E519" s="130"/>
      <c r="F519" s="130"/>
      <c r="G519" s="714"/>
      <c r="H519" s="714"/>
      <c r="I519" s="714"/>
      <c r="J519" s="714"/>
      <c r="K519" s="714"/>
      <c r="L519" s="714"/>
      <c r="M519" s="714"/>
      <c r="N519" s="714"/>
      <c r="O519" s="714"/>
      <c r="P519" s="714"/>
      <c r="Q519" s="714"/>
      <c r="R519" s="130"/>
      <c r="S519" s="130"/>
      <c r="T519" s="130"/>
      <c r="U519" s="130"/>
    </row>
    <row r="520" spans="1:21" ht="15.75" customHeight="1">
      <c r="A520" s="130"/>
      <c r="B520" s="130"/>
      <c r="C520" s="130"/>
      <c r="D520" s="130"/>
      <c r="E520" s="130"/>
      <c r="F520" s="130"/>
      <c r="G520" s="714"/>
      <c r="H520" s="714"/>
      <c r="I520" s="714"/>
      <c r="J520" s="714"/>
      <c r="K520" s="714"/>
      <c r="L520" s="714"/>
      <c r="M520" s="714"/>
      <c r="N520" s="714"/>
      <c r="O520" s="714"/>
      <c r="P520" s="714"/>
      <c r="Q520" s="714"/>
      <c r="R520" s="130"/>
      <c r="S520" s="130"/>
      <c r="T520" s="130"/>
      <c r="U520" s="130"/>
    </row>
    <row r="521" spans="1:21" ht="15.75" customHeight="1">
      <c r="A521" s="130"/>
      <c r="B521" s="130"/>
      <c r="C521" s="130"/>
      <c r="D521" s="130"/>
      <c r="E521" s="130"/>
      <c r="F521" s="130"/>
      <c r="G521" s="714"/>
      <c r="H521" s="714"/>
      <c r="I521" s="714"/>
      <c r="J521" s="714"/>
      <c r="K521" s="714"/>
      <c r="L521" s="714"/>
      <c r="M521" s="714"/>
      <c r="N521" s="714"/>
      <c r="O521" s="714"/>
      <c r="P521" s="714"/>
      <c r="Q521" s="714"/>
      <c r="R521" s="130"/>
      <c r="S521" s="130"/>
      <c r="T521" s="130"/>
      <c r="U521" s="130"/>
    </row>
    <row r="522" spans="1:21" ht="15.75" customHeight="1">
      <c r="A522" s="130"/>
      <c r="B522" s="130"/>
      <c r="C522" s="130"/>
      <c r="D522" s="130"/>
      <c r="E522" s="130"/>
      <c r="F522" s="130"/>
      <c r="G522" s="714"/>
      <c r="H522" s="714"/>
      <c r="I522" s="714"/>
      <c r="J522" s="714"/>
      <c r="K522" s="714"/>
      <c r="L522" s="714"/>
      <c r="M522" s="714"/>
      <c r="N522" s="714"/>
      <c r="O522" s="714"/>
      <c r="P522" s="714"/>
      <c r="Q522" s="714"/>
      <c r="R522" s="130"/>
      <c r="S522" s="130"/>
      <c r="T522" s="130"/>
      <c r="U522" s="130"/>
    </row>
    <row r="523" spans="1:21" ht="15.75" customHeight="1">
      <c r="A523" s="130"/>
      <c r="B523" s="130"/>
      <c r="C523" s="130"/>
      <c r="D523" s="130"/>
      <c r="E523" s="130"/>
      <c r="F523" s="130"/>
      <c r="G523" s="714"/>
      <c r="H523" s="714"/>
      <c r="I523" s="714"/>
      <c r="J523" s="714"/>
      <c r="K523" s="714"/>
      <c r="L523" s="714"/>
      <c r="M523" s="714"/>
      <c r="N523" s="714"/>
      <c r="O523" s="714"/>
      <c r="P523" s="714"/>
      <c r="Q523" s="714"/>
      <c r="R523" s="130"/>
      <c r="S523" s="130"/>
      <c r="T523" s="130"/>
      <c r="U523" s="130"/>
    </row>
    <row r="524" spans="1:21" ht="15.75" customHeight="1">
      <c r="A524" s="130"/>
      <c r="B524" s="130"/>
      <c r="C524" s="130"/>
      <c r="D524" s="130"/>
      <c r="E524" s="130"/>
      <c r="F524" s="130"/>
      <c r="G524" s="714"/>
      <c r="H524" s="714"/>
      <c r="I524" s="714"/>
      <c r="J524" s="714"/>
      <c r="K524" s="714"/>
      <c r="L524" s="714"/>
      <c r="M524" s="714"/>
      <c r="N524" s="714"/>
      <c r="O524" s="714"/>
      <c r="P524" s="714"/>
      <c r="Q524" s="714"/>
      <c r="R524" s="130"/>
      <c r="S524" s="130"/>
      <c r="T524" s="130"/>
      <c r="U524" s="130"/>
    </row>
    <row r="525" spans="1:21" ht="15.75" customHeight="1">
      <c r="A525" s="130"/>
      <c r="B525" s="130"/>
      <c r="C525" s="130"/>
      <c r="D525" s="130"/>
      <c r="E525" s="130"/>
      <c r="F525" s="130"/>
      <c r="G525" s="714"/>
      <c r="H525" s="714"/>
      <c r="I525" s="714"/>
      <c r="J525" s="714"/>
      <c r="K525" s="714"/>
      <c r="L525" s="714"/>
      <c r="M525" s="714"/>
      <c r="N525" s="714"/>
      <c r="O525" s="714"/>
      <c r="P525" s="714"/>
      <c r="Q525" s="714"/>
      <c r="R525" s="130"/>
      <c r="S525" s="130"/>
      <c r="T525" s="130"/>
      <c r="U525" s="130"/>
    </row>
    <row r="526" spans="1:21" ht="15.75" customHeight="1">
      <c r="A526" s="130"/>
      <c r="B526" s="130"/>
      <c r="C526" s="130"/>
      <c r="D526" s="130"/>
      <c r="E526" s="130"/>
      <c r="F526" s="130"/>
      <c r="G526" s="714"/>
      <c r="H526" s="714"/>
      <c r="I526" s="714"/>
      <c r="J526" s="714"/>
      <c r="K526" s="714"/>
      <c r="L526" s="714"/>
      <c r="M526" s="714"/>
      <c r="N526" s="714"/>
      <c r="O526" s="714"/>
      <c r="P526" s="714"/>
      <c r="Q526" s="714"/>
      <c r="R526" s="130"/>
      <c r="S526" s="130"/>
      <c r="T526" s="130"/>
      <c r="U526" s="130"/>
    </row>
    <row r="527" spans="1:21" ht="15.75" customHeight="1">
      <c r="A527" s="130"/>
      <c r="B527" s="130"/>
      <c r="C527" s="130"/>
      <c r="D527" s="130"/>
      <c r="E527" s="130"/>
      <c r="F527" s="130"/>
      <c r="G527" s="714"/>
      <c r="H527" s="714"/>
      <c r="I527" s="714"/>
      <c r="J527" s="714"/>
      <c r="K527" s="714"/>
      <c r="L527" s="714"/>
      <c r="M527" s="714"/>
      <c r="N527" s="714"/>
      <c r="O527" s="714"/>
      <c r="P527" s="714"/>
      <c r="Q527" s="714"/>
      <c r="R527" s="130"/>
      <c r="S527" s="130"/>
      <c r="T527" s="130"/>
      <c r="U527" s="130"/>
    </row>
    <row r="528" spans="1:21" ht="15.75" customHeight="1">
      <c r="A528" s="130"/>
      <c r="B528" s="130"/>
      <c r="C528" s="130"/>
      <c r="D528" s="130"/>
      <c r="E528" s="130"/>
      <c r="F528" s="130"/>
      <c r="G528" s="714"/>
      <c r="H528" s="714"/>
      <c r="I528" s="714"/>
      <c r="J528" s="714"/>
      <c r="K528" s="714"/>
      <c r="L528" s="714"/>
      <c r="M528" s="714"/>
      <c r="N528" s="714"/>
      <c r="O528" s="714"/>
      <c r="P528" s="714"/>
      <c r="Q528" s="714"/>
      <c r="R528" s="130"/>
      <c r="S528" s="130"/>
      <c r="T528" s="130"/>
      <c r="U528" s="130"/>
    </row>
    <row r="529" spans="1:21" ht="15.75" customHeight="1">
      <c r="A529" s="130"/>
      <c r="B529" s="130"/>
      <c r="C529" s="130"/>
      <c r="D529" s="130"/>
      <c r="E529" s="130"/>
      <c r="F529" s="130"/>
      <c r="G529" s="714"/>
      <c r="H529" s="714"/>
      <c r="I529" s="714"/>
      <c r="J529" s="714"/>
      <c r="K529" s="714"/>
      <c r="L529" s="714"/>
      <c r="M529" s="714"/>
      <c r="N529" s="714"/>
      <c r="O529" s="714"/>
      <c r="P529" s="714"/>
      <c r="Q529" s="714"/>
      <c r="R529" s="130"/>
      <c r="S529" s="130"/>
      <c r="T529" s="130"/>
      <c r="U529" s="130"/>
    </row>
    <row r="530" spans="1:21" ht="15.75" customHeight="1">
      <c r="A530" s="130"/>
      <c r="B530" s="130"/>
      <c r="C530" s="130"/>
      <c r="D530" s="130"/>
      <c r="E530" s="130"/>
      <c r="F530" s="130"/>
      <c r="G530" s="714"/>
      <c r="H530" s="714"/>
      <c r="I530" s="714"/>
      <c r="J530" s="714"/>
      <c r="K530" s="714"/>
      <c r="L530" s="714"/>
      <c r="M530" s="714"/>
      <c r="N530" s="714"/>
      <c r="O530" s="714"/>
      <c r="P530" s="714"/>
      <c r="Q530" s="714"/>
      <c r="R530" s="130"/>
      <c r="S530" s="130"/>
      <c r="T530" s="130"/>
      <c r="U530" s="130"/>
    </row>
    <row r="531" spans="1:21" ht="15.75" customHeight="1">
      <c r="A531" s="130"/>
      <c r="B531" s="130"/>
      <c r="C531" s="130"/>
      <c r="D531" s="130"/>
      <c r="E531" s="130"/>
      <c r="F531" s="130"/>
      <c r="G531" s="714"/>
      <c r="H531" s="714"/>
      <c r="I531" s="714"/>
      <c r="J531" s="714"/>
      <c r="K531" s="714"/>
      <c r="L531" s="714"/>
      <c r="M531" s="714"/>
      <c r="N531" s="714"/>
      <c r="O531" s="714"/>
      <c r="P531" s="714"/>
      <c r="Q531" s="714"/>
      <c r="R531" s="130"/>
      <c r="S531" s="130"/>
      <c r="T531" s="130"/>
      <c r="U531" s="130"/>
    </row>
    <row r="532" spans="1:21" ht="15.75" customHeight="1">
      <c r="A532" s="130"/>
      <c r="B532" s="130"/>
      <c r="C532" s="130"/>
      <c r="D532" s="130"/>
      <c r="E532" s="130"/>
      <c r="F532" s="130"/>
      <c r="G532" s="714"/>
      <c r="H532" s="714"/>
      <c r="I532" s="714"/>
      <c r="J532" s="714"/>
      <c r="K532" s="714"/>
      <c r="L532" s="714"/>
      <c r="M532" s="714"/>
      <c r="N532" s="714"/>
      <c r="O532" s="714"/>
      <c r="P532" s="714"/>
      <c r="Q532" s="714"/>
      <c r="R532" s="130"/>
      <c r="S532" s="130"/>
      <c r="T532" s="130"/>
      <c r="U532" s="130"/>
    </row>
    <row r="533" spans="1:21" ht="15.75" customHeight="1">
      <c r="A533" s="130"/>
      <c r="B533" s="130"/>
      <c r="C533" s="130"/>
      <c r="D533" s="130"/>
      <c r="E533" s="130"/>
      <c r="F533" s="130"/>
      <c r="G533" s="714"/>
      <c r="H533" s="714"/>
      <c r="I533" s="714"/>
      <c r="J533" s="714"/>
      <c r="K533" s="714"/>
      <c r="L533" s="714"/>
      <c r="M533" s="714"/>
      <c r="N533" s="714"/>
      <c r="O533" s="714"/>
      <c r="P533" s="714"/>
      <c r="Q533" s="714"/>
      <c r="R533" s="130"/>
      <c r="S533" s="130"/>
      <c r="T533" s="130"/>
      <c r="U533" s="130"/>
    </row>
    <row r="534" spans="1:21" ht="15.75" customHeight="1">
      <c r="A534" s="130"/>
      <c r="B534" s="130"/>
      <c r="C534" s="130"/>
      <c r="D534" s="130"/>
      <c r="E534" s="130"/>
      <c r="F534" s="130"/>
      <c r="G534" s="714"/>
      <c r="H534" s="714"/>
      <c r="I534" s="714"/>
      <c r="J534" s="714"/>
      <c r="K534" s="714"/>
      <c r="L534" s="714"/>
      <c r="M534" s="714"/>
      <c r="N534" s="714"/>
      <c r="O534" s="714"/>
      <c r="P534" s="714"/>
      <c r="Q534" s="714"/>
      <c r="R534" s="130"/>
      <c r="S534" s="130"/>
      <c r="T534" s="130"/>
      <c r="U534" s="130"/>
    </row>
    <row r="535" spans="1:21" ht="15.75" customHeight="1">
      <c r="A535" s="130"/>
      <c r="B535" s="130"/>
      <c r="C535" s="130"/>
      <c r="D535" s="130"/>
      <c r="E535" s="130"/>
      <c r="F535" s="130"/>
      <c r="G535" s="714"/>
      <c r="H535" s="714"/>
      <c r="I535" s="714"/>
      <c r="J535" s="714"/>
      <c r="K535" s="714"/>
      <c r="L535" s="714"/>
      <c r="M535" s="714"/>
      <c r="N535" s="714"/>
      <c r="O535" s="714"/>
      <c r="P535" s="714"/>
      <c r="Q535" s="714"/>
      <c r="R535" s="130"/>
      <c r="S535" s="130"/>
      <c r="T535" s="130"/>
      <c r="U535" s="130"/>
    </row>
    <row r="536" spans="1:21" ht="15.75" customHeight="1">
      <c r="A536" s="130"/>
      <c r="B536" s="130"/>
      <c r="C536" s="130"/>
      <c r="D536" s="130"/>
      <c r="E536" s="130"/>
      <c r="F536" s="130"/>
      <c r="G536" s="714"/>
      <c r="H536" s="714"/>
      <c r="I536" s="714"/>
      <c r="J536" s="714"/>
      <c r="K536" s="714"/>
      <c r="L536" s="714"/>
      <c r="M536" s="714"/>
      <c r="N536" s="714"/>
      <c r="O536" s="714"/>
      <c r="P536" s="714"/>
      <c r="Q536" s="714"/>
      <c r="R536" s="130"/>
      <c r="S536" s="130"/>
      <c r="T536" s="130"/>
      <c r="U536" s="130"/>
    </row>
    <row r="537" spans="1:21" ht="15.75" customHeight="1">
      <c r="A537" s="130"/>
      <c r="B537" s="130"/>
      <c r="C537" s="130"/>
      <c r="D537" s="130"/>
      <c r="E537" s="130"/>
      <c r="F537" s="130"/>
      <c r="G537" s="714"/>
      <c r="H537" s="714"/>
      <c r="I537" s="714"/>
      <c r="J537" s="714"/>
      <c r="K537" s="714"/>
      <c r="L537" s="714"/>
      <c r="M537" s="714"/>
      <c r="N537" s="714"/>
      <c r="O537" s="714"/>
      <c r="P537" s="714"/>
      <c r="Q537" s="714"/>
      <c r="R537" s="130"/>
      <c r="S537" s="130"/>
      <c r="T537" s="130"/>
      <c r="U537" s="130"/>
    </row>
    <row r="538" spans="1:21" ht="15.75" customHeight="1">
      <c r="A538" s="130"/>
      <c r="B538" s="130"/>
      <c r="C538" s="130"/>
      <c r="D538" s="130"/>
      <c r="E538" s="130"/>
      <c r="F538" s="130"/>
      <c r="G538" s="714"/>
      <c r="H538" s="714"/>
      <c r="I538" s="714"/>
      <c r="J538" s="714"/>
      <c r="K538" s="714"/>
      <c r="L538" s="714"/>
      <c r="M538" s="714"/>
      <c r="N538" s="714"/>
      <c r="O538" s="714"/>
      <c r="P538" s="714"/>
      <c r="Q538" s="714"/>
      <c r="R538" s="130"/>
      <c r="S538" s="130"/>
      <c r="T538" s="130"/>
      <c r="U538" s="130"/>
    </row>
    <row r="539" spans="1:21" ht="15.75" customHeight="1">
      <c r="A539" s="130"/>
      <c r="B539" s="130"/>
      <c r="C539" s="130"/>
      <c r="D539" s="130"/>
      <c r="E539" s="130"/>
      <c r="F539" s="130"/>
      <c r="G539" s="714"/>
      <c r="H539" s="714"/>
      <c r="I539" s="714"/>
      <c r="J539" s="714"/>
      <c r="K539" s="714"/>
      <c r="L539" s="714"/>
      <c r="M539" s="714"/>
      <c r="N539" s="714"/>
      <c r="O539" s="714"/>
      <c r="P539" s="714"/>
      <c r="Q539" s="714"/>
      <c r="R539" s="130"/>
      <c r="S539" s="130"/>
      <c r="T539" s="130"/>
      <c r="U539" s="130"/>
    </row>
    <row r="540" spans="1:21" ht="15.75" customHeight="1">
      <c r="A540" s="130"/>
      <c r="B540" s="130"/>
      <c r="C540" s="130"/>
      <c r="D540" s="130"/>
      <c r="E540" s="130"/>
      <c r="F540" s="130"/>
      <c r="G540" s="714"/>
      <c r="H540" s="714"/>
      <c r="I540" s="714"/>
      <c r="J540" s="714"/>
      <c r="K540" s="714"/>
      <c r="L540" s="714"/>
      <c r="M540" s="714"/>
      <c r="N540" s="714"/>
      <c r="O540" s="714"/>
      <c r="P540" s="714"/>
      <c r="Q540" s="714"/>
      <c r="R540" s="130"/>
      <c r="S540" s="130"/>
      <c r="T540" s="130"/>
      <c r="U540" s="130"/>
    </row>
    <row r="541" spans="1:21" ht="15.75" customHeight="1">
      <c r="A541" s="130"/>
      <c r="B541" s="130"/>
      <c r="C541" s="130"/>
      <c r="D541" s="130"/>
      <c r="E541" s="130"/>
      <c r="F541" s="130"/>
      <c r="G541" s="714"/>
      <c r="H541" s="714"/>
      <c r="I541" s="714"/>
      <c r="J541" s="714"/>
      <c r="K541" s="714"/>
      <c r="L541" s="714"/>
      <c r="M541" s="714"/>
      <c r="N541" s="714"/>
      <c r="O541" s="714"/>
      <c r="P541" s="714"/>
      <c r="Q541" s="714"/>
      <c r="R541" s="130"/>
      <c r="S541" s="130"/>
      <c r="T541" s="130"/>
      <c r="U541" s="130"/>
    </row>
    <row r="542" spans="1:21" ht="15.75" customHeight="1">
      <c r="A542" s="130"/>
      <c r="B542" s="130"/>
      <c r="C542" s="130"/>
      <c r="D542" s="130"/>
      <c r="E542" s="130"/>
      <c r="F542" s="130"/>
      <c r="G542" s="714"/>
      <c r="H542" s="714"/>
      <c r="I542" s="714"/>
      <c r="J542" s="714"/>
      <c r="K542" s="714"/>
      <c r="L542" s="714"/>
      <c r="M542" s="714"/>
      <c r="N542" s="714"/>
      <c r="O542" s="714"/>
      <c r="P542" s="714"/>
      <c r="Q542" s="714"/>
      <c r="R542" s="130"/>
      <c r="S542" s="130"/>
      <c r="T542" s="130"/>
      <c r="U542" s="130"/>
    </row>
    <row r="543" spans="1:21" ht="15.75" customHeight="1">
      <c r="A543" s="130"/>
      <c r="B543" s="130"/>
      <c r="C543" s="130"/>
      <c r="D543" s="130"/>
      <c r="E543" s="130"/>
      <c r="F543" s="130"/>
      <c r="G543" s="714"/>
      <c r="H543" s="714"/>
      <c r="I543" s="714"/>
      <c r="J543" s="714"/>
      <c r="K543" s="714"/>
      <c r="L543" s="714"/>
      <c r="M543" s="714"/>
      <c r="N543" s="714"/>
      <c r="O543" s="714"/>
      <c r="P543" s="714"/>
      <c r="Q543" s="714"/>
      <c r="R543" s="130"/>
      <c r="S543" s="130"/>
      <c r="T543" s="130"/>
      <c r="U543" s="130"/>
    </row>
    <row r="544" spans="1:21" ht="15.75" customHeight="1">
      <c r="A544" s="130"/>
      <c r="B544" s="130"/>
      <c r="C544" s="130"/>
      <c r="D544" s="130"/>
      <c r="E544" s="130"/>
      <c r="F544" s="130"/>
      <c r="G544" s="714"/>
      <c r="H544" s="714"/>
      <c r="I544" s="714"/>
      <c r="J544" s="714"/>
      <c r="K544" s="714"/>
      <c r="L544" s="714"/>
      <c r="M544" s="714"/>
      <c r="N544" s="714"/>
      <c r="O544" s="714"/>
      <c r="P544" s="714"/>
      <c r="Q544" s="714"/>
      <c r="R544" s="130"/>
      <c r="S544" s="130"/>
      <c r="T544" s="130"/>
      <c r="U544" s="130"/>
    </row>
    <row r="545" spans="1:21" ht="15.75" customHeight="1">
      <c r="A545" s="130"/>
      <c r="B545" s="130"/>
      <c r="C545" s="130"/>
      <c r="D545" s="130"/>
      <c r="E545" s="130"/>
      <c r="F545" s="130"/>
      <c r="G545" s="714"/>
      <c r="H545" s="714"/>
      <c r="I545" s="714"/>
      <c r="J545" s="714"/>
      <c r="K545" s="714"/>
      <c r="L545" s="714"/>
      <c r="M545" s="714"/>
      <c r="N545" s="714"/>
      <c r="O545" s="714"/>
      <c r="P545" s="714"/>
      <c r="Q545" s="714"/>
      <c r="R545" s="130"/>
      <c r="S545" s="130"/>
      <c r="T545" s="130"/>
      <c r="U545" s="130"/>
    </row>
    <row r="546" spans="1:21" ht="15.75" customHeight="1">
      <c r="A546" s="130"/>
      <c r="B546" s="130"/>
      <c r="C546" s="130"/>
      <c r="D546" s="130"/>
      <c r="E546" s="130"/>
      <c r="F546" s="130"/>
      <c r="G546" s="714"/>
      <c r="H546" s="714"/>
      <c r="I546" s="714"/>
      <c r="J546" s="714"/>
      <c r="K546" s="714"/>
      <c r="L546" s="714"/>
      <c r="M546" s="714"/>
      <c r="N546" s="714"/>
      <c r="O546" s="714"/>
      <c r="P546" s="714"/>
      <c r="Q546" s="714"/>
      <c r="R546" s="130"/>
      <c r="S546" s="130"/>
      <c r="T546" s="130"/>
      <c r="U546" s="130"/>
    </row>
    <row r="547" spans="1:21" ht="15.75" customHeight="1">
      <c r="A547" s="130"/>
      <c r="B547" s="130"/>
      <c r="C547" s="130"/>
      <c r="D547" s="130"/>
      <c r="E547" s="130"/>
      <c r="F547" s="130"/>
      <c r="G547" s="714"/>
      <c r="H547" s="714"/>
      <c r="I547" s="714"/>
      <c r="J547" s="714"/>
      <c r="K547" s="714"/>
      <c r="L547" s="714"/>
      <c r="M547" s="714"/>
      <c r="N547" s="714"/>
      <c r="O547" s="714"/>
      <c r="P547" s="714"/>
      <c r="Q547" s="714"/>
      <c r="R547" s="130"/>
      <c r="S547" s="130"/>
      <c r="T547" s="130"/>
      <c r="U547" s="130"/>
    </row>
    <row r="548" spans="1:21" ht="15.75" customHeight="1">
      <c r="A548" s="130"/>
      <c r="B548" s="130"/>
      <c r="C548" s="130"/>
      <c r="D548" s="130"/>
      <c r="E548" s="130"/>
      <c r="F548" s="130"/>
      <c r="G548" s="714"/>
      <c r="H548" s="714"/>
      <c r="I548" s="714"/>
      <c r="J548" s="714"/>
      <c r="K548" s="714"/>
      <c r="L548" s="714"/>
      <c r="M548" s="714"/>
      <c r="N548" s="714"/>
      <c r="O548" s="714"/>
      <c r="P548" s="714"/>
      <c r="Q548" s="714"/>
      <c r="R548" s="130"/>
      <c r="S548" s="130"/>
      <c r="T548" s="130"/>
      <c r="U548" s="130"/>
    </row>
    <row r="549" spans="1:21" ht="15.75" customHeight="1">
      <c r="A549" s="130"/>
      <c r="B549" s="130"/>
      <c r="C549" s="130"/>
      <c r="D549" s="130"/>
      <c r="E549" s="130"/>
      <c r="F549" s="130"/>
      <c r="G549" s="714"/>
      <c r="H549" s="714"/>
      <c r="I549" s="714"/>
      <c r="J549" s="714"/>
      <c r="K549" s="714"/>
      <c r="L549" s="714"/>
      <c r="M549" s="714"/>
      <c r="N549" s="714"/>
      <c r="O549" s="714"/>
      <c r="P549" s="714"/>
      <c r="Q549" s="714"/>
      <c r="R549" s="130"/>
      <c r="S549" s="130"/>
      <c r="T549" s="130"/>
      <c r="U549" s="130"/>
    </row>
    <row r="550" spans="1:21" ht="15.75" customHeight="1">
      <c r="A550" s="130"/>
      <c r="B550" s="130"/>
      <c r="C550" s="130"/>
      <c r="D550" s="130"/>
      <c r="E550" s="130"/>
      <c r="F550" s="130"/>
      <c r="G550" s="714"/>
      <c r="H550" s="714"/>
      <c r="I550" s="714"/>
      <c r="J550" s="714"/>
      <c r="K550" s="714"/>
      <c r="L550" s="714"/>
      <c r="M550" s="714"/>
      <c r="N550" s="714"/>
      <c r="O550" s="714"/>
      <c r="P550" s="714"/>
      <c r="Q550" s="714"/>
      <c r="R550" s="130"/>
      <c r="S550" s="130"/>
      <c r="T550" s="130"/>
      <c r="U550" s="130"/>
    </row>
    <row r="551" spans="1:21" ht="15.75" customHeight="1">
      <c r="A551" s="130"/>
      <c r="B551" s="130"/>
      <c r="C551" s="130"/>
      <c r="D551" s="130"/>
      <c r="E551" s="130"/>
      <c r="F551" s="130"/>
      <c r="G551" s="714"/>
      <c r="H551" s="714"/>
      <c r="I551" s="714"/>
      <c r="J551" s="714"/>
      <c r="K551" s="714"/>
      <c r="L551" s="714"/>
      <c r="M551" s="714"/>
      <c r="N551" s="714"/>
      <c r="O551" s="714"/>
      <c r="P551" s="714"/>
      <c r="Q551" s="714"/>
      <c r="R551" s="130"/>
      <c r="S551" s="130"/>
      <c r="T551" s="130"/>
      <c r="U551" s="130"/>
    </row>
    <row r="552" spans="1:21" ht="15.75" customHeight="1">
      <c r="A552" s="130"/>
      <c r="B552" s="130"/>
      <c r="C552" s="130"/>
      <c r="D552" s="130"/>
      <c r="E552" s="130"/>
      <c r="F552" s="130"/>
      <c r="G552" s="714"/>
      <c r="H552" s="714"/>
      <c r="I552" s="714"/>
      <c r="J552" s="714"/>
      <c r="K552" s="714"/>
      <c r="L552" s="714"/>
      <c r="M552" s="714"/>
      <c r="N552" s="714"/>
      <c r="O552" s="714"/>
      <c r="P552" s="714"/>
      <c r="Q552" s="714"/>
      <c r="R552" s="130"/>
      <c r="S552" s="130"/>
      <c r="T552" s="130"/>
      <c r="U552" s="130"/>
    </row>
    <row r="553" spans="1:21" ht="15.75" customHeight="1">
      <c r="A553" s="130"/>
      <c r="B553" s="130"/>
      <c r="C553" s="130"/>
      <c r="D553" s="130"/>
      <c r="E553" s="130"/>
      <c r="F553" s="130"/>
      <c r="G553" s="714"/>
      <c r="H553" s="714"/>
      <c r="I553" s="714"/>
      <c r="J553" s="714"/>
      <c r="K553" s="714"/>
      <c r="L553" s="714"/>
      <c r="M553" s="714"/>
      <c r="N553" s="714"/>
      <c r="O553" s="714"/>
      <c r="P553" s="714"/>
      <c r="Q553" s="714"/>
      <c r="R553" s="130"/>
      <c r="S553" s="130"/>
      <c r="T553" s="130"/>
      <c r="U553" s="130"/>
    </row>
    <row r="554" spans="1:21" ht="15.75" customHeight="1">
      <c r="A554" s="130"/>
      <c r="B554" s="130"/>
      <c r="C554" s="130"/>
      <c r="D554" s="130"/>
      <c r="E554" s="130"/>
      <c r="F554" s="130"/>
      <c r="G554" s="714"/>
      <c r="H554" s="714"/>
      <c r="I554" s="714"/>
      <c r="J554" s="714"/>
      <c r="K554" s="714"/>
      <c r="L554" s="714"/>
      <c r="M554" s="714"/>
      <c r="N554" s="714"/>
      <c r="O554" s="714"/>
      <c r="P554" s="714"/>
      <c r="Q554" s="714"/>
      <c r="R554" s="130"/>
      <c r="S554" s="130"/>
      <c r="T554" s="130"/>
      <c r="U554" s="130"/>
    </row>
    <row r="555" spans="1:21" ht="15.75" customHeight="1">
      <c r="A555" s="130"/>
      <c r="B555" s="130"/>
      <c r="C555" s="130"/>
      <c r="D555" s="130"/>
      <c r="E555" s="130"/>
      <c r="F555" s="130"/>
      <c r="G555" s="714"/>
      <c r="H555" s="714"/>
      <c r="I555" s="714"/>
      <c r="J555" s="714"/>
      <c r="K555" s="714"/>
      <c r="L555" s="714"/>
      <c r="M555" s="714"/>
      <c r="N555" s="714"/>
      <c r="O555" s="714"/>
      <c r="P555" s="714"/>
      <c r="Q555" s="714"/>
      <c r="R555" s="130"/>
      <c r="S555" s="130"/>
      <c r="T555" s="130"/>
      <c r="U555" s="130"/>
    </row>
    <row r="556" spans="1:21" ht="15.75" customHeight="1">
      <c r="A556" s="130"/>
      <c r="B556" s="130"/>
      <c r="C556" s="130"/>
      <c r="D556" s="130"/>
      <c r="E556" s="130"/>
      <c r="F556" s="130"/>
      <c r="G556" s="714"/>
      <c r="H556" s="714"/>
      <c r="I556" s="714"/>
      <c r="J556" s="714"/>
      <c r="K556" s="714"/>
      <c r="L556" s="714"/>
      <c r="M556" s="714"/>
      <c r="N556" s="714"/>
      <c r="O556" s="714"/>
      <c r="P556" s="714"/>
      <c r="Q556" s="714"/>
      <c r="R556" s="130"/>
      <c r="S556" s="130"/>
      <c r="T556" s="130"/>
      <c r="U556" s="130"/>
    </row>
    <row r="557" spans="1:21" ht="15.75" customHeight="1">
      <c r="A557" s="130"/>
      <c r="B557" s="130"/>
      <c r="C557" s="130"/>
      <c r="D557" s="130"/>
      <c r="E557" s="130"/>
      <c r="F557" s="130"/>
      <c r="G557" s="714"/>
      <c r="H557" s="714"/>
      <c r="I557" s="714"/>
      <c r="J557" s="714"/>
      <c r="K557" s="714"/>
      <c r="L557" s="714"/>
      <c r="M557" s="714"/>
      <c r="N557" s="714"/>
      <c r="O557" s="714"/>
      <c r="P557" s="714"/>
      <c r="Q557" s="714"/>
      <c r="R557" s="130"/>
      <c r="S557" s="130"/>
      <c r="T557" s="130"/>
      <c r="U557" s="130"/>
    </row>
    <row r="558" spans="1:21" ht="15.75" customHeight="1">
      <c r="A558" s="130"/>
      <c r="B558" s="130"/>
      <c r="C558" s="130"/>
      <c r="D558" s="130"/>
      <c r="E558" s="130"/>
      <c r="F558" s="130"/>
      <c r="G558" s="714"/>
      <c r="H558" s="714"/>
      <c r="I558" s="714"/>
      <c r="J558" s="714"/>
      <c r="K558" s="714"/>
      <c r="L558" s="714"/>
      <c r="M558" s="714"/>
      <c r="N558" s="714"/>
      <c r="O558" s="714"/>
      <c r="P558" s="714"/>
      <c r="Q558" s="714"/>
      <c r="R558" s="130"/>
      <c r="S558" s="130"/>
      <c r="T558" s="130"/>
      <c r="U558" s="130"/>
    </row>
    <row r="559" spans="1:21" ht="15.75" customHeight="1">
      <c r="A559" s="130"/>
      <c r="B559" s="130"/>
      <c r="C559" s="130"/>
      <c r="D559" s="130"/>
      <c r="E559" s="130"/>
      <c r="F559" s="130"/>
      <c r="G559" s="714"/>
      <c r="H559" s="714"/>
      <c r="I559" s="714"/>
      <c r="J559" s="714"/>
      <c r="K559" s="714"/>
      <c r="L559" s="714"/>
      <c r="M559" s="714"/>
      <c r="N559" s="714"/>
      <c r="O559" s="714"/>
      <c r="P559" s="714"/>
      <c r="Q559" s="714"/>
      <c r="R559" s="130"/>
      <c r="S559" s="130"/>
      <c r="T559" s="130"/>
      <c r="U559" s="130"/>
    </row>
    <row r="560" spans="1:21" ht="15.75" customHeight="1">
      <c r="A560" s="130"/>
      <c r="B560" s="130"/>
      <c r="C560" s="130"/>
      <c r="D560" s="130"/>
      <c r="E560" s="130"/>
      <c r="F560" s="130"/>
      <c r="G560" s="714"/>
      <c r="H560" s="714"/>
      <c r="I560" s="714"/>
      <c r="J560" s="714"/>
      <c r="K560" s="714"/>
      <c r="L560" s="714"/>
      <c r="M560" s="714"/>
      <c r="N560" s="714"/>
      <c r="O560" s="714"/>
      <c r="P560" s="714"/>
      <c r="Q560" s="714"/>
      <c r="R560" s="130"/>
      <c r="S560" s="130"/>
      <c r="T560" s="130"/>
      <c r="U560" s="130"/>
    </row>
    <row r="561" spans="1:21" ht="15.75" customHeight="1">
      <c r="A561" s="130"/>
      <c r="B561" s="130"/>
      <c r="C561" s="130"/>
      <c r="D561" s="130"/>
      <c r="E561" s="130"/>
      <c r="F561" s="130"/>
      <c r="G561" s="714"/>
      <c r="H561" s="714"/>
      <c r="I561" s="714"/>
      <c r="J561" s="714"/>
      <c r="K561" s="714"/>
      <c r="L561" s="714"/>
      <c r="M561" s="714"/>
      <c r="N561" s="714"/>
      <c r="O561" s="714"/>
      <c r="P561" s="714"/>
      <c r="Q561" s="714"/>
      <c r="R561" s="130"/>
      <c r="S561" s="130"/>
      <c r="T561" s="130"/>
      <c r="U561" s="130"/>
    </row>
    <row r="562" spans="1:21" ht="15.75" customHeight="1">
      <c r="A562" s="130"/>
      <c r="B562" s="130"/>
      <c r="C562" s="130"/>
      <c r="D562" s="130"/>
      <c r="E562" s="130"/>
      <c r="F562" s="130"/>
      <c r="G562" s="714"/>
      <c r="H562" s="714"/>
      <c r="I562" s="714"/>
      <c r="J562" s="714"/>
      <c r="K562" s="714"/>
      <c r="L562" s="714"/>
      <c r="M562" s="714"/>
      <c r="N562" s="714"/>
      <c r="O562" s="714"/>
      <c r="P562" s="714"/>
      <c r="Q562" s="714"/>
      <c r="R562" s="130"/>
      <c r="S562" s="130"/>
      <c r="T562" s="130"/>
      <c r="U562" s="130"/>
    </row>
    <row r="563" spans="1:21" ht="15.75" customHeight="1">
      <c r="A563" s="130"/>
      <c r="B563" s="130"/>
      <c r="C563" s="130"/>
      <c r="D563" s="130"/>
      <c r="E563" s="130"/>
      <c r="F563" s="130"/>
      <c r="G563" s="714"/>
      <c r="H563" s="714"/>
      <c r="I563" s="714"/>
      <c r="J563" s="714"/>
      <c r="K563" s="714"/>
      <c r="L563" s="714"/>
      <c r="M563" s="714"/>
      <c r="N563" s="714"/>
      <c r="O563" s="714"/>
      <c r="P563" s="714"/>
      <c r="Q563" s="714"/>
      <c r="R563" s="130"/>
      <c r="S563" s="130"/>
      <c r="T563" s="130"/>
      <c r="U563" s="130"/>
    </row>
    <row r="564" spans="1:21" ht="15.75" customHeight="1">
      <c r="A564" s="130"/>
      <c r="B564" s="130"/>
      <c r="C564" s="130"/>
      <c r="D564" s="130"/>
      <c r="E564" s="130"/>
      <c r="F564" s="130"/>
      <c r="G564" s="714"/>
      <c r="H564" s="714"/>
      <c r="I564" s="714"/>
      <c r="J564" s="714"/>
      <c r="K564" s="714"/>
      <c r="L564" s="714"/>
      <c r="M564" s="714"/>
      <c r="N564" s="714"/>
      <c r="O564" s="714"/>
      <c r="P564" s="714"/>
      <c r="Q564" s="714"/>
      <c r="R564" s="130"/>
      <c r="S564" s="130"/>
      <c r="T564" s="130"/>
      <c r="U564" s="130"/>
    </row>
    <row r="565" spans="1:21" ht="15.75" customHeight="1">
      <c r="A565" s="130"/>
      <c r="B565" s="130"/>
      <c r="C565" s="130"/>
      <c r="D565" s="130"/>
      <c r="E565" s="130"/>
      <c r="F565" s="130"/>
      <c r="G565" s="714"/>
      <c r="H565" s="714"/>
      <c r="I565" s="714"/>
      <c r="J565" s="714"/>
      <c r="K565" s="714"/>
      <c r="L565" s="714"/>
      <c r="M565" s="714"/>
      <c r="N565" s="714"/>
      <c r="O565" s="714"/>
      <c r="P565" s="714"/>
      <c r="Q565" s="714"/>
      <c r="R565" s="130"/>
      <c r="S565" s="130"/>
      <c r="T565" s="130"/>
      <c r="U565" s="130"/>
    </row>
    <row r="566" spans="1:21" ht="15.75" customHeight="1">
      <c r="A566" s="130"/>
      <c r="B566" s="130"/>
      <c r="C566" s="130"/>
      <c r="D566" s="130"/>
      <c r="E566" s="130"/>
      <c r="F566" s="130"/>
      <c r="G566" s="714"/>
      <c r="H566" s="714"/>
      <c r="I566" s="714"/>
      <c r="J566" s="714"/>
      <c r="K566" s="714"/>
      <c r="L566" s="714"/>
      <c r="M566" s="714"/>
      <c r="N566" s="714"/>
      <c r="O566" s="714"/>
      <c r="P566" s="714"/>
      <c r="Q566" s="714"/>
      <c r="R566" s="130"/>
      <c r="S566" s="130"/>
      <c r="T566" s="130"/>
      <c r="U566" s="130"/>
    </row>
    <row r="567" spans="1:21" ht="15.75" customHeight="1">
      <c r="A567" s="130"/>
      <c r="B567" s="130"/>
      <c r="C567" s="130"/>
      <c r="D567" s="130"/>
      <c r="E567" s="130"/>
      <c r="F567" s="130"/>
      <c r="G567" s="714"/>
      <c r="H567" s="714"/>
      <c r="I567" s="714"/>
      <c r="J567" s="714"/>
      <c r="K567" s="714"/>
      <c r="L567" s="714"/>
      <c r="M567" s="714"/>
      <c r="N567" s="714"/>
      <c r="O567" s="714"/>
      <c r="P567" s="714"/>
      <c r="Q567" s="714"/>
      <c r="R567" s="130"/>
      <c r="S567" s="130"/>
      <c r="T567" s="130"/>
      <c r="U567" s="130"/>
    </row>
    <row r="568" spans="1:21" ht="15.75" customHeight="1">
      <c r="A568" s="130"/>
      <c r="B568" s="130"/>
      <c r="C568" s="130"/>
      <c r="D568" s="130"/>
      <c r="E568" s="130"/>
      <c r="F568" s="130"/>
      <c r="G568" s="714"/>
      <c r="H568" s="714"/>
      <c r="I568" s="714"/>
      <c r="J568" s="714"/>
      <c r="K568" s="714"/>
      <c r="L568" s="714"/>
      <c r="M568" s="714"/>
      <c r="N568" s="714"/>
      <c r="O568" s="714"/>
      <c r="P568" s="714"/>
      <c r="Q568" s="714"/>
      <c r="R568" s="130"/>
      <c r="S568" s="130"/>
      <c r="T568" s="130"/>
      <c r="U568" s="130"/>
    </row>
    <row r="569" spans="1:21" ht="15.75" customHeight="1">
      <c r="A569" s="130"/>
      <c r="B569" s="130"/>
      <c r="C569" s="130"/>
      <c r="D569" s="130"/>
      <c r="E569" s="130"/>
      <c r="F569" s="130"/>
      <c r="G569" s="714"/>
      <c r="H569" s="714"/>
      <c r="I569" s="714"/>
      <c r="J569" s="714"/>
      <c r="K569" s="714"/>
      <c r="L569" s="714"/>
      <c r="M569" s="714"/>
      <c r="N569" s="714"/>
      <c r="O569" s="714"/>
      <c r="P569" s="714"/>
      <c r="Q569" s="714"/>
      <c r="R569" s="130"/>
      <c r="S569" s="130"/>
      <c r="T569" s="130"/>
      <c r="U569" s="130"/>
    </row>
    <row r="570" spans="1:21" ht="15.75" customHeight="1">
      <c r="A570" s="130"/>
      <c r="B570" s="130"/>
      <c r="C570" s="130"/>
      <c r="D570" s="130"/>
      <c r="E570" s="130"/>
      <c r="F570" s="130"/>
      <c r="G570" s="714"/>
      <c r="H570" s="714"/>
      <c r="I570" s="714"/>
      <c r="J570" s="714"/>
      <c r="K570" s="714"/>
      <c r="L570" s="714"/>
      <c r="M570" s="714"/>
      <c r="N570" s="714"/>
      <c r="O570" s="714"/>
      <c r="P570" s="714"/>
      <c r="Q570" s="714"/>
      <c r="R570" s="130"/>
      <c r="S570" s="130"/>
      <c r="T570" s="130"/>
      <c r="U570" s="130"/>
    </row>
    <row r="571" spans="1:21" ht="15.75" customHeight="1">
      <c r="A571" s="130"/>
      <c r="B571" s="130"/>
      <c r="C571" s="130"/>
      <c r="D571" s="130"/>
      <c r="E571" s="130"/>
      <c r="F571" s="130"/>
      <c r="G571" s="714"/>
      <c r="H571" s="714"/>
      <c r="I571" s="714"/>
      <c r="J571" s="714"/>
      <c r="K571" s="714"/>
      <c r="L571" s="714"/>
      <c r="M571" s="714"/>
      <c r="N571" s="714"/>
      <c r="O571" s="714"/>
      <c r="P571" s="714"/>
      <c r="Q571" s="714"/>
      <c r="R571" s="130"/>
      <c r="S571" s="130"/>
      <c r="T571" s="130"/>
      <c r="U571" s="130"/>
    </row>
    <row r="572" spans="1:21" ht="15.75" customHeight="1">
      <c r="A572" s="130"/>
      <c r="B572" s="130"/>
      <c r="C572" s="130"/>
      <c r="D572" s="130"/>
      <c r="E572" s="130"/>
      <c r="F572" s="130"/>
      <c r="G572" s="714"/>
      <c r="H572" s="714"/>
      <c r="I572" s="714"/>
      <c r="J572" s="714"/>
      <c r="K572" s="714"/>
      <c r="L572" s="714"/>
      <c r="M572" s="714"/>
      <c r="N572" s="714"/>
      <c r="O572" s="714"/>
      <c r="P572" s="714"/>
      <c r="Q572" s="714"/>
      <c r="R572" s="130"/>
      <c r="S572" s="130"/>
      <c r="T572" s="130"/>
      <c r="U572" s="130"/>
    </row>
    <row r="573" spans="1:21" ht="15.75" customHeight="1">
      <c r="A573" s="130"/>
      <c r="B573" s="130"/>
      <c r="C573" s="130"/>
      <c r="D573" s="130"/>
      <c r="E573" s="130"/>
      <c r="F573" s="130"/>
      <c r="G573" s="714"/>
      <c r="H573" s="714"/>
      <c r="I573" s="714"/>
      <c r="J573" s="714"/>
      <c r="K573" s="714"/>
      <c r="L573" s="714"/>
      <c r="M573" s="714"/>
      <c r="N573" s="714"/>
      <c r="O573" s="714"/>
      <c r="P573" s="714"/>
      <c r="Q573" s="714"/>
      <c r="R573" s="130"/>
      <c r="S573" s="130"/>
      <c r="T573" s="130"/>
      <c r="U573" s="130"/>
    </row>
    <row r="574" spans="1:21" ht="15.75" customHeight="1">
      <c r="A574" s="130"/>
      <c r="B574" s="130"/>
      <c r="C574" s="130"/>
      <c r="D574" s="130"/>
      <c r="E574" s="130"/>
      <c r="F574" s="130"/>
      <c r="G574" s="714"/>
      <c r="H574" s="714"/>
      <c r="I574" s="714"/>
      <c r="J574" s="714"/>
      <c r="K574" s="714"/>
      <c r="L574" s="714"/>
      <c r="M574" s="714"/>
      <c r="N574" s="714"/>
      <c r="O574" s="714"/>
      <c r="P574" s="714"/>
      <c r="Q574" s="714"/>
      <c r="R574" s="130"/>
      <c r="S574" s="130"/>
      <c r="T574" s="130"/>
      <c r="U574" s="130"/>
    </row>
    <row r="575" spans="1:21" ht="15.75" customHeight="1">
      <c r="A575" s="130"/>
      <c r="B575" s="130"/>
      <c r="C575" s="130"/>
      <c r="D575" s="130"/>
      <c r="E575" s="130"/>
      <c r="F575" s="130"/>
      <c r="G575" s="714"/>
      <c r="H575" s="714"/>
      <c r="I575" s="714"/>
      <c r="J575" s="714"/>
      <c r="K575" s="714"/>
      <c r="L575" s="714"/>
      <c r="M575" s="714"/>
      <c r="N575" s="714"/>
      <c r="O575" s="714"/>
      <c r="P575" s="714"/>
      <c r="Q575" s="714"/>
      <c r="R575" s="130"/>
      <c r="S575" s="130"/>
      <c r="T575" s="130"/>
      <c r="U575" s="130"/>
    </row>
    <row r="576" spans="1:21" ht="15.75" customHeight="1">
      <c r="A576" s="130"/>
      <c r="B576" s="130"/>
      <c r="C576" s="130"/>
      <c r="D576" s="130"/>
      <c r="E576" s="130"/>
      <c r="F576" s="130"/>
      <c r="G576" s="714"/>
      <c r="H576" s="714"/>
      <c r="I576" s="714"/>
      <c r="J576" s="714"/>
      <c r="K576" s="714"/>
      <c r="L576" s="714"/>
      <c r="M576" s="714"/>
      <c r="N576" s="714"/>
      <c r="O576" s="714"/>
      <c r="P576" s="714"/>
      <c r="Q576" s="714"/>
      <c r="R576" s="130"/>
      <c r="S576" s="130"/>
      <c r="T576" s="130"/>
      <c r="U576" s="130"/>
    </row>
    <row r="577" spans="1:21" ht="15.75" customHeight="1">
      <c r="A577" s="130"/>
      <c r="B577" s="130"/>
      <c r="C577" s="130"/>
      <c r="D577" s="130"/>
      <c r="E577" s="130"/>
      <c r="F577" s="130"/>
      <c r="G577" s="714"/>
      <c r="H577" s="714"/>
      <c r="I577" s="714"/>
      <c r="J577" s="714"/>
      <c r="K577" s="714"/>
      <c r="L577" s="714"/>
      <c r="M577" s="714"/>
      <c r="N577" s="714"/>
      <c r="O577" s="714"/>
      <c r="P577" s="714"/>
      <c r="Q577" s="714"/>
      <c r="R577" s="130"/>
      <c r="S577" s="130"/>
      <c r="T577" s="130"/>
      <c r="U577" s="130"/>
    </row>
    <row r="578" spans="1:21" ht="15.75" customHeight="1">
      <c r="A578" s="130"/>
      <c r="B578" s="130"/>
      <c r="C578" s="130"/>
      <c r="D578" s="130"/>
      <c r="E578" s="130"/>
      <c r="F578" s="130"/>
      <c r="G578" s="714"/>
      <c r="H578" s="714"/>
      <c r="I578" s="714"/>
      <c r="J578" s="714"/>
      <c r="K578" s="714"/>
      <c r="L578" s="714"/>
      <c r="M578" s="714"/>
      <c r="N578" s="714"/>
      <c r="O578" s="714"/>
      <c r="P578" s="714"/>
      <c r="Q578" s="714"/>
      <c r="R578" s="130"/>
      <c r="S578" s="130"/>
      <c r="T578" s="130"/>
      <c r="U578" s="130"/>
    </row>
    <row r="579" spans="1:21" ht="15.75" customHeight="1">
      <c r="A579" s="130"/>
      <c r="B579" s="130"/>
      <c r="C579" s="130"/>
      <c r="D579" s="130"/>
      <c r="E579" s="130"/>
      <c r="F579" s="130"/>
      <c r="G579" s="714"/>
      <c r="H579" s="714"/>
      <c r="I579" s="714"/>
      <c r="J579" s="714"/>
      <c r="K579" s="714"/>
      <c r="L579" s="714"/>
      <c r="M579" s="714"/>
      <c r="N579" s="714"/>
      <c r="O579" s="714"/>
      <c r="P579" s="714"/>
      <c r="Q579" s="714"/>
      <c r="R579" s="130"/>
      <c r="S579" s="130"/>
      <c r="T579" s="130"/>
      <c r="U579" s="130"/>
    </row>
    <row r="580" spans="1:21" ht="15.75" customHeight="1">
      <c r="A580" s="130"/>
      <c r="B580" s="130"/>
      <c r="C580" s="130"/>
      <c r="D580" s="130"/>
      <c r="E580" s="130"/>
      <c r="F580" s="130"/>
      <c r="G580" s="714"/>
      <c r="H580" s="714"/>
      <c r="I580" s="714"/>
      <c r="J580" s="714"/>
      <c r="K580" s="714"/>
      <c r="L580" s="714"/>
      <c r="M580" s="714"/>
      <c r="N580" s="714"/>
      <c r="O580" s="714"/>
      <c r="P580" s="714"/>
      <c r="Q580" s="714"/>
      <c r="R580" s="130"/>
      <c r="S580" s="130"/>
      <c r="T580" s="130"/>
      <c r="U580" s="130"/>
    </row>
    <row r="581" spans="1:21" ht="15.75" customHeight="1">
      <c r="A581" s="130"/>
      <c r="B581" s="130"/>
      <c r="C581" s="130"/>
      <c r="D581" s="130"/>
      <c r="E581" s="130"/>
      <c r="F581" s="130"/>
      <c r="G581" s="714"/>
      <c r="H581" s="714"/>
      <c r="I581" s="714"/>
      <c r="J581" s="714"/>
      <c r="K581" s="714"/>
      <c r="L581" s="714"/>
      <c r="M581" s="714"/>
      <c r="N581" s="714"/>
      <c r="O581" s="714"/>
      <c r="P581" s="714"/>
      <c r="Q581" s="714"/>
      <c r="R581" s="130"/>
      <c r="S581" s="130"/>
      <c r="T581" s="130"/>
      <c r="U581" s="130"/>
    </row>
    <row r="582" spans="1:21" ht="15.75" customHeight="1">
      <c r="A582" s="130"/>
      <c r="B582" s="130"/>
      <c r="C582" s="130"/>
      <c r="D582" s="130"/>
      <c r="E582" s="130"/>
      <c r="F582" s="130"/>
      <c r="G582" s="714"/>
      <c r="H582" s="714"/>
      <c r="I582" s="714"/>
      <c r="J582" s="714"/>
      <c r="K582" s="714"/>
      <c r="L582" s="714"/>
      <c r="M582" s="714"/>
      <c r="N582" s="714"/>
      <c r="O582" s="714"/>
      <c r="P582" s="714"/>
      <c r="Q582" s="714"/>
      <c r="R582" s="130"/>
      <c r="S582" s="130"/>
      <c r="T582" s="130"/>
      <c r="U582" s="130"/>
    </row>
    <row r="583" spans="1:21" ht="15.75" customHeight="1">
      <c r="A583" s="130"/>
      <c r="B583" s="130"/>
      <c r="C583" s="130"/>
      <c r="D583" s="130"/>
      <c r="E583" s="130"/>
      <c r="F583" s="130"/>
      <c r="G583" s="714"/>
      <c r="H583" s="714"/>
      <c r="I583" s="714"/>
      <c r="J583" s="714"/>
      <c r="K583" s="714"/>
      <c r="L583" s="714"/>
      <c r="M583" s="714"/>
      <c r="N583" s="714"/>
      <c r="O583" s="714"/>
      <c r="P583" s="714"/>
      <c r="Q583" s="714"/>
      <c r="R583" s="130"/>
      <c r="S583" s="130"/>
      <c r="T583" s="130"/>
      <c r="U583" s="130"/>
    </row>
    <row r="584" spans="1:21" ht="15.75" customHeight="1">
      <c r="A584" s="130"/>
      <c r="B584" s="130"/>
      <c r="C584" s="130"/>
      <c r="D584" s="130"/>
      <c r="E584" s="130"/>
      <c r="F584" s="130"/>
      <c r="G584" s="714"/>
      <c r="H584" s="714"/>
      <c r="I584" s="714"/>
      <c r="J584" s="714"/>
      <c r="K584" s="714"/>
      <c r="L584" s="714"/>
      <c r="M584" s="714"/>
      <c r="N584" s="714"/>
      <c r="O584" s="714"/>
      <c r="P584" s="714"/>
      <c r="Q584" s="714"/>
      <c r="R584" s="130"/>
      <c r="S584" s="130"/>
      <c r="T584" s="130"/>
      <c r="U584" s="130"/>
    </row>
    <row r="585" spans="1:21" ht="15.75" customHeight="1">
      <c r="A585" s="130"/>
      <c r="B585" s="130"/>
      <c r="C585" s="130"/>
      <c r="D585" s="130"/>
      <c r="E585" s="130"/>
      <c r="F585" s="130"/>
      <c r="G585" s="714"/>
      <c r="H585" s="714"/>
      <c r="I585" s="714"/>
      <c r="J585" s="714"/>
      <c r="K585" s="714"/>
      <c r="L585" s="714"/>
      <c r="M585" s="714"/>
      <c r="N585" s="714"/>
      <c r="O585" s="714"/>
      <c r="P585" s="714"/>
      <c r="Q585" s="714"/>
      <c r="R585" s="130"/>
      <c r="S585" s="130"/>
      <c r="T585" s="130"/>
      <c r="U585" s="130"/>
    </row>
    <row r="586" spans="1:21" ht="15.75" customHeight="1">
      <c r="A586" s="130"/>
      <c r="B586" s="130"/>
      <c r="C586" s="130"/>
      <c r="D586" s="130"/>
      <c r="E586" s="130"/>
      <c r="F586" s="130"/>
      <c r="G586" s="714"/>
      <c r="H586" s="714"/>
      <c r="I586" s="714"/>
      <c r="J586" s="714"/>
      <c r="K586" s="714"/>
      <c r="L586" s="714"/>
      <c r="M586" s="714"/>
      <c r="N586" s="714"/>
      <c r="O586" s="714"/>
      <c r="P586" s="714"/>
      <c r="Q586" s="714"/>
      <c r="R586" s="130"/>
      <c r="S586" s="130"/>
      <c r="T586" s="130"/>
      <c r="U586" s="130"/>
    </row>
    <row r="587" spans="1:21" ht="15.75" customHeight="1">
      <c r="A587" s="130"/>
      <c r="B587" s="130"/>
      <c r="C587" s="130"/>
      <c r="D587" s="130"/>
      <c r="E587" s="130"/>
      <c r="F587" s="130"/>
      <c r="G587" s="714"/>
      <c r="H587" s="714"/>
      <c r="I587" s="714"/>
      <c r="J587" s="714"/>
      <c r="K587" s="714"/>
      <c r="L587" s="714"/>
      <c r="M587" s="714"/>
      <c r="N587" s="714"/>
      <c r="O587" s="714"/>
      <c r="P587" s="714"/>
      <c r="Q587" s="714"/>
      <c r="R587" s="130"/>
      <c r="S587" s="130"/>
      <c r="T587" s="130"/>
      <c r="U587" s="130"/>
    </row>
    <row r="588" spans="1:21" ht="15.75" customHeight="1">
      <c r="A588" s="130"/>
      <c r="B588" s="130"/>
      <c r="C588" s="130"/>
      <c r="D588" s="130"/>
      <c r="E588" s="130"/>
      <c r="F588" s="130"/>
      <c r="G588" s="714"/>
      <c r="H588" s="714"/>
      <c r="I588" s="714"/>
      <c r="J588" s="714"/>
      <c r="K588" s="714"/>
      <c r="L588" s="714"/>
      <c r="M588" s="714"/>
      <c r="N588" s="714"/>
      <c r="O588" s="714"/>
      <c r="P588" s="714"/>
      <c r="Q588" s="714"/>
      <c r="R588" s="130"/>
      <c r="S588" s="130"/>
      <c r="T588" s="130"/>
      <c r="U588" s="130"/>
    </row>
    <row r="589" spans="1:21" ht="15.75" customHeight="1">
      <c r="A589" s="130"/>
      <c r="B589" s="130"/>
      <c r="C589" s="130"/>
      <c r="D589" s="130"/>
      <c r="E589" s="130"/>
      <c r="F589" s="130"/>
      <c r="G589" s="714"/>
      <c r="H589" s="714"/>
      <c r="I589" s="714"/>
      <c r="J589" s="714"/>
      <c r="K589" s="714"/>
      <c r="L589" s="714"/>
      <c r="M589" s="714"/>
      <c r="N589" s="714"/>
      <c r="O589" s="714"/>
      <c r="P589" s="714"/>
      <c r="Q589" s="714"/>
      <c r="R589" s="130"/>
      <c r="S589" s="130"/>
      <c r="T589" s="130"/>
      <c r="U589" s="130"/>
    </row>
    <row r="590" spans="1:21" ht="15.75" customHeight="1">
      <c r="A590" s="130"/>
      <c r="B590" s="130"/>
      <c r="C590" s="130"/>
      <c r="D590" s="130"/>
      <c r="E590" s="130"/>
      <c r="F590" s="130"/>
      <c r="G590" s="714"/>
      <c r="H590" s="714"/>
      <c r="I590" s="714"/>
      <c r="J590" s="714"/>
      <c r="K590" s="714"/>
      <c r="L590" s="714"/>
      <c r="M590" s="714"/>
      <c r="N590" s="714"/>
      <c r="O590" s="714"/>
      <c r="P590" s="714"/>
      <c r="Q590" s="714"/>
      <c r="R590" s="130"/>
      <c r="S590" s="130"/>
      <c r="T590" s="130"/>
      <c r="U590" s="130"/>
    </row>
    <row r="591" spans="1:21" ht="15.75" customHeight="1">
      <c r="A591" s="130"/>
      <c r="B591" s="130"/>
      <c r="C591" s="130"/>
      <c r="D591" s="130"/>
      <c r="E591" s="130"/>
      <c r="F591" s="130"/>
      <c r="G591" s="714"/>
      <c r="H591" s="714"/>
      <c r="I591" s="714"/>
      <c r="J591" s="714"/>
      <c r="K591" s="714"/>
      <c r="L591" s="714"/>
      <c r="M591" s="714"/>
      <c r="N591" s="714"/>
      <c r="O591" s="714"/>
      <c r="P591" s="714"/>
      <c r="Q591" s="714"/>
      <c r="R591" s="130"/>
      <c r="S591" s="130"/>
      <c r="T591" s="130"/>
      <c r="U591" s="130"/>
    </row>
    <row r="592" spans="1:21" ht="15.75" customHeight="1">
      <c r="A592" s="130"/>
      <c r="B592" s="130"/>
      <c r="C592" s="130"/>
      <c r="D592" s="130"/>
      <c r="E592" s="130"/>
      <c r="F592" s="130"/>
      <c r="G592" s="714"/>
      <c r="H592" s="714"/>
      <c r="I592" s="714"/>
      <c r="J592" s="714"/>
      <c r="K592" s="714"/>
      <c r="L592" s="714"/>
      <c r="M592" s="714"/>
      <c r="N592" s="714"/>
      <c r="O592" s="714"/>
      <c r="P592" s="714"/>
      <c r="Q592" s="714"/>
      <c r="R592" s="130"/>
      <c r="S592" s="130"/>
      <c r="T592" s="130"/>
      <c r="U592" s="130"/>
    </row>
    <row r="593" spans="1:21" ht="15.75" customHeight="1">
      <c r="A593" s="130"/>
      <c r="B593" s="130"/>
      <c r="C593" s="130"/>
      <c r="D593" s="130"/>
      <c r="E593" s="130"/>
      <c r="F593" s="130"/>
      <c r="G593" s="714"/>
      <c r="H593" s="714"/>
      <c r="I593" s="714"/>
      <c r="J593" s="714"/>
      <c r="K593" s="714"/>
      <c r="L593" s="714"/>
      <c r="M593" s="714"/>
      <c r="N593" s="714"/>
      <c r="O593" s="714"/>
      <c r="P593" s="714"/>
      <c r="Q593" s="714"/>
      <c r="R593" s="130"/>
      <c r="S593" s="130"/>
      <c r="T593" s="130"/>
      <c r="U593" s="130"/>
    </row>
    <row r="594" spans="1:21" ht="15.75" customHeight="1">
      <c r="A594" s="130"/>
      <c r="B594" s="130"/>
      <c r="C594" s="130"/>
      <c r="D594" s="130"/>
      <c r="E594" s="130"/>
      <c r="F594" s="130"/>
      <c r="G594" s="714"/>
      <c r="H594" s="714"/>
      <c r="I594" s="714"/>
      <c r="J594" s="714"/>
      <c r="K594" s="714"/>
      <c r="L594" s="714"/>
      <c r="M594" s="714"/>
      <c r="N594" s="714"/>
      <c r="O594" s="714"/>
      <c r="P594" s="714"/>
      <c r="Q594" s="714"/>
      <c r="R594" s="130"/>
      <c r="S594" s="130"/>
      <c r="T594" s="130"/>
      <c r="U594" s="130"/>
    </row>
    <row r="595" spans="1:21" ht="15.75" customHeight="1">
      <c r="A595" s="130"/>
      <c r="B595" s="130"/>
      <c r="C595" s="130"/>
      <c r="D595" s="130"/>
      <c r="E595" s="130"/>
      <c r="F595" s="130"/>
      <c r="G595" s="714"/>
      <c r="H595" s="714"/>
      <c r="I595" s="714"/>
      <c r="J595" s="714"/>
      <c r="K595" s="714"/>
      <c r="L595" s="714"/>
      <c r="M595" s="714"/>
      <c r="N595" s="714"/>
      <c r="O595" s="714"/>
      <c r="P595" s="714"/>
      <c r="Q595" s="714"/>
      <c r="R595" s="130"/>
      <c r="S595" s="130"/>
      <c r="T595" s="130"/>
      <c r="U595" s="130"/>
    </row>
    <row r="596" spans="1:21" ht="15.75" customHeight="1">
      <c r="A596" s="130"/>
      <c r="B596" s="130"/>
      <c r="C596" s="130"/>
      <c r="D596" s="130"/>
      <c r="E596" s="130"/>
      <c r="F596" s="130"/>
      <c r="G596" s="714"/>
      <c r="H596" s="714"/>
      <c r="I596" s="714"/>
      <c r="J596" s="714"/>
      <c r="K596" s="714"/>
      <c r="L596" s="714"/>
      <c r="M596" s="714"/>
      <c r="N596" s="714"/>
      <c r="O596" s="714"/>
      <c r="P596" s="714"/>
      <c r="Q596" s="714"/>
      <c r="R596" s="130"/>
      <c r="S596" s="130"/>
      <c r="T596" s="130"/>
      <c r="U596" s="130"/>
    </row>
    <row r="597" spans="1:21" ht="15.75" customHeight="1">
      <c r="A597" s="130"/>
      <c r="B597" s="130"/>
      <c r="C597" s="130"/>
      <c r="D597" s="130"/>
      <c r="E597" s="130"/>
      <c r="F597" s="130"/>
      <c r="G597" s="714"/>
      <c r="H597" s="714"/>
      <c r="I597" s="714"/>
      <c r="J597" s="714"/>
      <c r="K597" s="714"/>
      <c r="L597" s="714"/>
      <c r="M597" s="714"/>
      <c r="N597" s="714"/>
      <c r="O597" s="714"/>
      <c r="P597" s="714"/>
      <c r="Q597" s="714"/>
      <c r="R597" s="130"/>
      <c r="S597" s="130"/>
      <c r="T597" s="130"/>
      <c r="U597" s="130"/>
    </row>
    <row r="598" spans="1:21" ht="15.75" customHeight="1">
      <c r="A598" s="130"/>
      <c r="B598" s="130"/>
      <c r="C598" s="130"/>
      <c r="D598" s="130"/>
      <c r="E598" s="130"/>
      <c r="F598" s="130"/>
      <c r="G598" s="714"/>
      <c r="H598" s="714"/>
      <c r="I598" s="714"/>
      <c r="J598" s="714"/>
      <c r="K598" s="714"/>
      <c r="L598" s="714"/>
      <c r="M598" s="714"/>
      <c r="N598" s="714"/>
      <c r="O598" s="714"/>
      <c r="P598" s="714"/>
      <c r="Q598" s="714"/>
      <c r="R598" s="130"/>
      <c r="S598" s="130"/>
      <c r="T598" s="130"/>
      <c r="U598" s="130"/>
    </row>
    <row r="599" spans="1:21" ht="15.75" customHeight="1">
      <c r="A599" s="130"/>
      <c r="B599" s="130"/>
      <c r="C599" s="130"/>
      <c r="D599" s="130"/>
      <c r="E599" s="130"/>
      <c r="F599" s="130"/>
      <c r="G599" s="714"/>
      <c r="H599" s="714"/>
      <c r="I599" s="714"/>
      <c r="J599" s="714"/>
      <c r="K599" s="714"/>
      <c r="L599" s="714"/>
      <c r="M599" s="714"/>
      <c r="N599" s="714"/>
      <c r="O599" s="714"/>
      <c r="P599" s="714"/>
      <c r="Q599" s="714"/>
      <c r="R599" s="130"/>
      <c r="S599" s="130"/>
      <c r="T599" s="130"/>
      <c r="U599" s="130"/>
    </row>
    <row r="600" spans="1:21" ht="15.75" customHeight="1">
      <c r="A600" s="130"/>
      <c r="B600" s="130"/>
      <c r="C600" s="130"/>
      <c r="D600" s="130"/>
      <c r="E600" s="130"/>
      <c r="F600" s="130"/>
      <c r="G600" s="714"/>
      <c r="H600" s="714"/>
      <c r="I600" s="714"/>
      <c r="J600" s="714"/>
      <c r="K600" s="714"/>
      <c r="L600" s="714"/>
      <c r="M600" s="714"/>
      <c r="N600" s="714"/>
      <c r="O600" s="714"/>
      <c r="P600" s="714"/>
      <c r="Q600" s="714"/>
      <c r="R600" s="130"/>
      <c r="S600" s="130"/>
      <c r="T600" s="130"/>
      <c r="U600" s="130"/>
    </row>
    <row r="601" spans="1:21" ht="15.75" customHeight="1">
      <c r="A601" s="130"/>
      <c r="B601" s="130"/>
      <c r="C601" s="130"/>
      <c r="D601" s="130"/>
      <c r="E601" s="130"/>
      <c r="F601" s="130"/>
      <c r="G601" s="714"/>
      <c r="H601" s="714"/>
      <c r="I601" s="714"/>
      <c r="J601" s="714"/>
      <c r="K601" s="714"/>
      <c r="L601" s="714"/>
      <c r="M601" s="714"/>
      <c r="N601" s="714"/>
      <c r="O601" s="714"/>
      <c r="P601" s="714"/>
      <c r="Q601" s="714"/>
      <c r="R601" s="130"/>
      <c r="S601" s="130"/>
      <c r="T601" s="130"/>
      <c r="U601" s="130"/>
    </row>
    <row r="602" spans="1:21" ht="15.75" customHeight="1">
      <c r="A602" s="130"/>
      <c r="B602" s="130"/>
      <c r="C602" s="130"/>
      <c r="D602" s="130"/>
      <c r="E602" s="130"/>
      <c r="F602" s="130"/>
      <c r="G602" s="714"/>
      <c r="H602" s="714"/>
      <c r="I602" s="714"/>
      <c r="J602" s="714"/>
      <c r="K602" s="714"/>
      <c r="L602" s="714"/>
      <c r="M602" s="714"/>
      <c r="N602" s="714"/>
      <c r="O602" s="714"/>
      <c r="P602" s="714"/>
      <c r="Q602" s="714"/>
      <c r="R602" s="130"/>
      <c r="S602" s="130"/>
      <c r="T602" s="130"/>
      <c r="U602" s="130"/>
    </row>
    <row r="603" spans="1:21" ht="15.75" customHeight="1">
      <c r="A603" s="130"/>
      <c r="B603" s="130"/>
      <c r="C603" s="130"/>
      <c r="D603" s="130"/>
      <c r="E603" s="130"/>
      <c r="F603" s="130"/>
      <c r="G603" s="714"/>
      <c r="H603" s="714"/>
      <c r="I603" s="714"/>
      <c r="J603" s="714"/>
      <c r="K603" s="714"/>
      <c r="L603" s="714"/>
      <c r="M603" s="714"/>
      <c r="N603" s="714"/>
      <c r="O603" s="714"/>
      <c r="P603" s="714"/>
      <c r="Q603" s="714"/>
      <c r="R603" s="130"/>
      <c r="S603" s="130"/>
      <c r="T603" s="130"/>
      <c r="U603" s="130"/>
    </row>
    <row r="604" spans="1:21" ht="15.75" customHeight="1">
      <c r="A604" s="130"/>
      <c r="B604" s="130"/>
      <c r="C604" s="130"/>
      <c r="D604" s="130"/>
      <c r="E604" s="130"/>
      <c r="F604" s="130"/>
      <c r="G604" s="714"/>
      <c r="H604" s="714"/>
      <c r="I604" s="714"/>
      <c r="J604" s="714"/>
      <c r="K604" s="714"/>
      <c r="L604" s="714"/>
      <c r="M604" s="714"/>
      <c r="N604" s="714"/>
      <c r="O604" s="714"/>
      <c r="P604" s="714"/>
      <c r="Q604" s="714"/>
      <c r="R604" s="130"/>
      <c r="S604" s="130"/>
      <c r="T604" s="130"/>
      <c r="U604" s="130"/>
    </row>
    <row r="605" spans="1:21" ht="15.75" customHeight="1">
      <c r="A605" s="130"/>
      <c r="B605" s="130"/>
      <c r="C605" s="130"/>
      <c r="D605" s="130"/>
      <c r="E605" s="130"/>
      <c r="F605" s="130"/>
      <c r="G605" s="714"/>
      <c r="H605" s="714"/>
      <c r="I605" s="714"/>
      <c r="J605" s="714"/>
      <c r="K605" s="714"/>
      <c r="L605" s="714"/>
      <c r="M605" s="714"/>
      <c r="N605" s="714"/>
      <c r="O605" s="714"/>
      <c r="P605" s="714"/>
      <c r="Q605" s="714"/>
      <c r="R605" s="130"/>
      <c r="S605" s="130"/>
      <c r="T605" s="130"/>
      <c r="U605" s="130"/>
    </row>
    <row r="606" spans="1:21" ht="15.75" customHeight="1">
      <c r="A606" s="130"/>
      <c r="B606" s="130"/>
      <c r="C606" s="130"/>
      <c r="D606" s="130"/>
      <c r="E606" s="130"/>
      <c r="F606" s="130"/>
      <c r="G606" s="714"/>
      <c r="H606" s="714"/>
      <c r="I606" s="714"/>
      <c r="J606" s="714"/>
      <c r="K606" s="714"/>
      <c r="L606" s="714"/>
      <c r="M606" s="714"/>
      <c r="N606" s="714"/>
      <c r="O606" s="714"/>
      <c r="P606" s="714"/>
      <c r="Q606" s="714"/>
      <c r="R606" s="130"/>
      <c r="S606" s="130"/>
      <c r="T606" s="130"/>
      <c r="U606" s="130"/>
    </row>
    <row r="607" spans="1:21" ht="15.75" customHeight="1">
      <c r="A607" s="130"/>
      <c r="B607" s="130"/>
      <c r="C607" s="130"/>
      <c r="D607" s="130"/>
      <c r="E607" s="130"/>
      <c r="F607" s="130"/>
      <c r="G607" s="714"/>
      <c r="H607" s="714"/>
      <c r="I607" s="714"/>
      <c r="J607" s="714"/>
      <c r="K607" s="714"/>
      <c r="L607" s="714"/>
      <c r="M607" s="714"/>
      <c r="N607" s="714"/>
      <c r="O607" s="714"/>
      <c r="P607" s="714"/>
      <c r="Q607" s="714"/>
      <c r="R607" s="130"/>
      <c r="S607" s="130"/>
      <c r="T607" s="130"/>
      <c r="U607" s="130"/>
    </row>
    <row r="608" spans="1:21" ht="15.75" customHeight="1">
      <c r="A608" s="130"/>
      <c r="B608" s="130"/>
      <c r="C608" s="130"/>
      <c r="D608" s="130"/>
      <c r="E608" s="130"/>
      <c r="F608" s="130"/>
      <c r="G608" s="714"/>
      <c r="H608" s="714"/>
      <c r="I608" s="714"/>
      <c r="J608" s="714"/>
      <c r="K608" s="714"/>
      <c r="L608" s="714"/>
      <c r="M608" s="714"/>
      <c r="N608" s="714"/>
      <c r="O608" s="714"/>
      <c r="P608" s="714"/>
      <c r="Q608" s="714"/>
      <c r="R608" s="130"/>
      <c r="S608" s="130"/>
      <c r="T608" s="130"/>
      <c r="U608" s="130"/>
    </row>
    <row r="609" spans="1:21" ht="15.75" customHeight="1">
      <c r="A609" s="130"/>
      <c r="B609" s="130"/>
      <c r="C609" s="130"/>
      <c r="D609" s="130"/>
      <c r="E609" s="130"/>
      <c r="F609" s="130"/>
      <c r="G609" s="714"/>
      <c r="H609" s="714"/>
      <c r="I609" s="714"/>
      <c r="J609" s="714"/>
      <c r="K609" s="714"/>
      <c r="L609" s="714"/>
      <c r="M609" s="714"/>
      <c r="N609" s="714"/>
      <c r="O609" s="714"/>
      <c r="P609" s="714"/>
      <c r="Q609" s="714"/>
      <c r="R609" s="130"/>
      <c r="S609" s="130"/>
      <c r="T609" s="130"/>
      <c r="U609" s="130"/>
    </row>
    <row r="610" spans="1:21" ht="15.75" customHeight="1">
      <c r="A610" s="130"/>
      <c r="B610" s="130"/>
      <c r="C610" s="130"/>
      <c r="D610" s="130"/>
      <c r="E610" s="130"/>
      <c r="F610" s="130"/>
      <c r="G610" s="714"/>
      <c r="H610" s="714"/>
      <c r="I610" s="714"/>
      <c r="J610" s="714"/>
      <c r="K610" s="714"/>
      <c r="L610" s="714"/>
      <c r="M610" s="714"/>
      <c r="N610" s="714"/>
      <c r="O610" s="714"/>
      <c r="P610" s="714"/>
      <c r="Q610" s="714"/>
      <c r="R610" s="130"/>
      <c r="S610" s="130"/>
      <c r="T610" s="130"/>
      <c r="U610" s="130"/>
    </row>
    <row r="611" spans="1:21" ht="15.75" customHeight="1">
      <c r="A611" s="130"/>
      <c r="B611" s="130"/>
      <c r="C611" s="130"/>
      <c r="D611" s="130"/>
      <c r="E611" s="130"/>
      <c r="F611" s="130"/>
      <c r="G611" s="714"/>
      <c r="H611" s="714"/>
      <c r="I611" s="714"/>
      <c r="J611" s="714"/>
      <c r="K611" s="714"/>
      <c r="L611" s="714"/>
      <c r="M611" s="714"/>
      <c r="N611" s="714"/>
      <c r="O611" s="714"/>
      <c r="P611" s="714"/>
      <c r="Q611" s="714"/>
      <c r="R611" s="130"/>
      <c r="S611" s="130"/>
      <c r="T611" s="130"/>
      <c r="U611" s="130"/>
    </row>
    <row r="612" spans="1:21" ht="15.75" customHeight="1">
      <c r="A612" s="130"/>
      <c r="B612" s="130"/>
      <c r="C612" s="130"/>
      <c r="D612" s="130"/>
      <c r="E612" s="130"/>
      <c r="F612" s="130"/>
      <c r="G612" s="714"/>
      <c r="H612" s="714"/>
      <c r="I612" s="714"/>
      <c r="J612" s="714"/>
      <c r="K612" s="714"/>
      <c r="L612" s="714"/>
      <c r="M612" s="714"/>
      <c r="N612" s="714"/>
      <c r="O612" s="714"/>
      <c r="P612" s="714"/>
      <c r="Q612" s="714"/>
      <c r="R612" s="130"/>
      <c r="S612" s="130"/>
      <c r="T612" s="130"/>
      <c r="U612" s="130"/>
    </row>
    <row r="613" spans="1:21" ht="15.75" customHeight="1">
      <c r="A613" s="130"/>
      <c r="B613" s="130"/>
      <c r="C613" s="130"/>
      <c r="D613" s="130"/>
      <c r="E613" s="130"/>
      <c r="F613" s="130"/>
      <c r="G613" s="714"/>
      <c r="H613" s="714"/>
      <c r="I613" s="714"/>
      <c r="J613" s="714"/>
      <c r="K613" s="714"/>
      <c r="L613" s="714"/>
      <c r="M613" s="714"/>
      <c r="N613" s="714"/>
      <c r="O613" s="714"/>
      <c r="P613" s="714"/>
      <c r="Q613" s="714"/>
      <c r="R613" s="130"/>
      <c r="S613" s="130"/>
      <c r="T613" s="130"/>
      <c r="U613" s="130"/>
    </row>
    <row r="614" spans="1:21" ht="15.75" customHeight="1">
      <c r="A614" s="130"/>
      <c r="B614" s="130"/>
      <c r="C614" s="130"/>
      <c r="D614" s="130"/>
      <c r="E614" s="130"/>
      <c r="F614" s="130"/>
      <c r="G614" s="714"/>
      <c r="H614" s="714"/>
      <c r="I614" s="714"/>
      <c r="J614" s="714"/>
      <c r="K614" s="714"/>
      <c r="L614" s="714"/>
      <c r="M614" s="714"/>
      <c r="N614" s="714"/>
      <c r="O614" s="714"/>
      <c r="P614" s="714"/>
      <c r="Q614" s="714"/>
      <c r="R614" s="130"/>
      <c r="S614" s="130"/>
      <c r="T614" s="130"/>
      <c r="U614" s="130"/>
    </row>
    <row r="615" spans="1:21" ht="15.75" customHeight="1">
      <c r="A615" s="130"/>
      <c r="B615" s="130"/>
      <c r="C615" s="130"/>
      <c r="D615" s="130"/>
      <c r="E615" s="130"/>
      <c r="F615" s="130"/>
      <c r="G615" s="714"/>
      <c r="H615" s="714"/>
      <c r="I615" s="714"/>
      <c r="J615" s="714"/>
      <c r="K615" s="714"/>
      <c r="L615" s="714"/>
      <c r="M615" s="714"/>
      <c r="N615" s="714"/>
      <c r="O615" s="714"/>
      <c r="P615" s="714"/>
      <c r="Q615" s="714"/>
      <c r="R615" s="130"/>
      <c r="S615" s="130"/>
      <c r="T615" s="130"/>
      <c r="U615" s="130"/>
    </row>
    <row r="616" spans="1:21" ht="15.75" customHeight="1">
      <c r="A616" s="130"/>
      <c r="B616" s="130"/>
      <c r="C616" s="130"/>
      <c r="D616" s="130"/>
      <c r="E616" s="130"/>
      <c r="F616" s="130"/>
      <c r="G616" s="714"/>
      <c r="H616" s="714"/>
      <c r="I616" s="714"/>
      <c r="J616" s="714"/>
      <c r="K616" s="714"/>
      <c r="L616" s="714"/>
      <c r="M616" s="714"/>
      <c r="N616" s="714"/>
      <c r="O616" s="714"/>
      <c r="P616" s="714"/>
      <c r="Q616" s="714"/>
      <c r="R616" s="130"/>
      <c r="S616" s="130"/>
      <c r="T616" s="130"/>
      <c r="U616" s="130"/>
    </row>
    <row r="617" spans="1:21" ht="15.75" customHeight="1">
      <c r="A617" s="130"/>
      <c r="B617" s="130"/>
      <c r="C617" s="130"/>
      <c r="D617" s="130"/>
      <c r="E617" s="130"/>
      <c r="F617" s="130"/>
      <c r="G617" s="714"/>
      <c r="H617" s="714"/>
      <c r="I617" s="714"/>
      <c r="J617" s="714"/>
      <c r="K617" s="714"/>
      <c r="L617" s="714"/>
      <c r="M617" s="714"/>
      <c r="N617" s="714"/>
      <c r="O617" s="714"/>
      <c r="P617" s="714"/>
      <c r="Q617" s="714"/>
      <c r="R617" s="130"/>
      <c r="S617" s="130"/>
      <c r="T617" s="130"/>
      <c r="U617" s="130"/>
    </row>
    <row r="618" spans="1:21" ht="15.75" customHeight="1">
      <c r="A618" s="130"/>
      <c r="B618" s="130"/>
      <c r="C618" s="130"/>
      <c r="D618" s="130"/>
      <c r="E618" s="130"/>
      <c r="F618" s="130"/>
      <c r="G618" s="714"/>
      <c r="H618" s="714"/>
      <c r="I618" s="714"/>
      <c r="J618" s="714"/>
      <c r="K618" s="714"/>
      <c r="L618" s="714"/>
      <c r="M618" s="714"/>
      <c r="N618" s="714"/>
      <c r="O618" s="714"/>
      <c r="P618" s="714"/>
      <c r="Q618" s="714"/>
      <c r="R618" s="130"/>
      <c r="S618" s="130"/>
      <c r="T618" s="130"/>
      <c r="U618" s="130"/>
    </row>
    <row r="619" spans="1:21" ht="15.75" customHeight="1">
      <c r="A619" s="130"/>
      <c r="B619" s="130"/>
      <c r="C619" s="130"/>
      <c r="D619" s="130"/>
      <c r="E619" s="130"/>
      <c r="F619" s="130"/>
      <c r="G619" s="714"/>
      <c r="H619" s="714"/>
      <c r="I619" s="714"/>
      <c r="J619" s="714"/>
      <c r="K619" s="714"/>
      <c r="L619" s="714"/>
      <c r="M619" s="714"/>
      <c r="N619" s="714"/>
      <c r="O619" s="714"/>
      <c r="P619" s="714"/>
      <c r="Q619" s="714"/>
      <c r="R619" s="130"/>
      <c r="S619" s="130"/>
      <c r="T619" s="130"/>
      <c r="U619" s="130"/>
    </row>
    <row r="620" spans="1:21" ht="15.75" customHeight="1">
      <c r="A620" s="130"/>
      <c r="B620" s="130"/>
      <c r="C620" s="130"/>
      <c r="D620" s="130"/>
      <c r="E620" s="130"/>
      <c r="F620" s="130"/>
      <c r="G620" s="714"/>
      <c r="H620" s="714"/>
      <c r="I620" s="714"/>
      <c r="J620" s="714"/>
      <c r="K620" s="714"/>
      <c r="L620" s="714"/>
      <c r="M620" s="714"/>
      <c r="N620" s="714"/>
      <c r="O620" s="714"/>
      <c r="P620" s="714"/>
      <c r="Q620" s="714"/>
      <c r="R620" s="130"/>
      <c r="S620" s="130"/>
      <c r="T620" s="130"/>
      <c r="U620" s="130"/>
    </row>
    <row r="621" spans="1:21" ht="15.75" customHeight="1">
      <c r="A621" s="130"/>
      <c r="B621" s="130"/>
      <c r="C621" s="130"/>
      <c r="D621" s="130"/>
      <c r="E621" s="130"/>
      <c r="F621" s="130"/>
      <c r="G621" s="714"/>
      <c r="H621" s="714"/>
      <c r="I621" s="714"/>
      <c r="J621" s="714"/>
      <c r="K621" s="714"/>
      <c r="L621" s="714"/>
      <c r="M621" s="714"/>
      <c r="N621" s="714"/>
      <c r="O621" s="714"/>
      <c r="P621" s="714"/>
      <c r="Q621" s="714"/>
      <c r="R621" s="130"/>
      <c r="S621" s="130"/>
      <c r="T621" s="130"/>
      <c r="U621" s="130"/>
    </row>
    <row r="622" spans="1:21" ht="15.75" customHeight="1">
      <c r="A622" s="130"/>
      <c r="B622" s="130"/>
      <c r="C622" s="130"/>
      <c r="D622" s="130"/>
      <c r="E622" s="130"/>
      <c r="F622" s="130"/>
      <c r="G622" s="714"/>
      <c r="H622" s="714"/>
      <c r="I622" s="714"/>
      <c r="J622" s="714"/>
      <c r="K622" s="714"/>
      <c r="L622" s="714"/>
      <c r="M622" s="714"/>
      <c r="N622" s="714"/>
      <c r="O622" s="714"/>
      <c r="P622" s="714"/>
      <c r="Q622" s="714"/>
      <c r="R622" s="130"/>
      <c r="S622" s="130"/>
      <c r="T622" s="130"/>
      <c r="U622" s="130"/>
    </row>
    <row r="623" spans="1:21" ht="15.75" customHeight="1">
      <c r="A623" s="130"/>
      <c r="B623" s="130"/>
      <c r="C623" s="130"/>
      <c r="D623" s="130"/>
      <c r="E623" s="130"/>
      <c r="F623" s="130"/>
      <c r="G623" s="714"/>
      <c r="H623" s="714"/>
      <c r="I623" s="714"/>
      <c r="J623" s="714"/>
      <c r="K623" s="714"/>
      <c r="L623" s="714"/>
      <c r="M623" s="714"/>
      <c r="N623" s="714"/>
      <c r="O623" s="714"/>
      <c r="P623" s="714"/>
      <c r="Q623" s="714"/>
      <c r="R623" s="130"/>
      <c r="S623" s="130"/>
      <c r="T623" s="130"/>
      <c r="U623" s="130"/>
    </row>
    <row r="624" spans="1:21" ht="15.75" customHeight="1">
      <c r="A624" s="130"/>
      <c r="B624" s="130"/>
      <c r="C624" s="130"/>
      <c r="D624" s="130"/>
      <c r="E624" s="130"/>
      <c r="F624" s="130"/>
      <c r="G624" s="714"/>
      <c r="H624" s="714"/>
      <c r="I624" s="714"/>
      <c r="J624" s="714"/>
      <c r="K624" s="714"/>
      <c r="L624" s="714"/>
      <c r="M624" s="714"/>
      <c r="N624" s="714"/>
      <c r="O624" s="714"/>
      <c r="P624" s="714"/>
      <c r="Q624" s="714"/>
      <c r="R624" s="130"/>
      <c r="S624" s="130"/>
      <c r="T624" s="130"/>
      <c r="U624" s="130"/>
    </row>
    <row r="625" spans="1:21" ht="15.75" customHeight="1">
      <c r="A625" s="130"/>
      <c r="B625" s="130"/>
      <c r="C625" s="130"/>
      <c r="D625" s="130"/>
      <c r="E625" s="130"/>
      <c r="F625" s="130"/>
      <c r="G625" s="714"/>
      <c r="H625" s="714"/>
      <c r="I625" s="714"/>
      <c r="J625" s="714"/>
      <c r="K625" s="714"/>
      <c r="L625" s="714"/>
      <c r="M625" s="714"/>
      <c r="N625" s="714"/>
      <c r="O625" s="714"/>
      <c r="P625" s="714"/>
      <c r="Q625" s="714"/>
      <c r="R625" s="130"/>
      <c r="S625" s="130"/>
      <c r="T625" s="130"/>
      <c r="U625" s="130"/>
    </row>
    <row r="626" spans="1:21" ht="15.75" customHeight="1">
      <c r="A626" s="130"/>
      <c r="B626" s="130"/>
      <c r="C626" s="130"/>
      <c r="D626" s="130"/>
      <c r="E626" s="130"/>
      <c r="F626" s="130"/>
      <c r="G626" s="714"/>
      <c r="H626" s="714"/>
      <c r="I626" s="714"/>
      <c r="J626" s="714"/>
      <c r="K626" s="714"/>
      <c r="L626" s="714"/>
      <c r="M626" s="714"/>
      <c r="N626" s="714"/>
      <c r="O626" s="714"/>
      <c r="P626" s="714"/>
      <c r="Q626" s="714"/>
      <c r="R626" s="130"/>
      <c r="S626" s="130"/>
      <c r="T626" s="130"/>
      <c r="U626" s="130"/>
    </row>
    <row r="627" spans="1:21" ht="15.75" customHeight="1">
      <c r="A627" s="130"/>
      <c r="B627" s="130"/>
      <c r="C627" s="130"/>
      <c r="D627" s="130"/>
      <c r="E627" s="130"/>
      <c r="F627" s="130"/>
      <c r="G627" s="714"/>
      <c r="H627" s="714"/>
      <c r="I627" s="714"/>
      <c r="J627" s="714"/>
      <c r="K627" s="714"/>
      <c r="L627" s="714"/>
      <c r="M627" s="714"/>
      <c r="N627" s="714"/>
      <c r="O627" s="714"/>
      <c r="P627" s="714"/>
      <c r="Q627" s="714"/>
      <c r="R627" s="130"/>
      <c r="S627" s="130"/>
      <c r="T627" s="130"/>
      <c r="U627" s="130"/>
    </row>
    <row r="628" spans="1:21" ht="15.75" customHeight="1">
      <c r="A628" s="130"/>
      <c r="B628" s="130"/>
      <c r="C628" s="130"/>
      <c r="D628" s="130"/>
      <c r="E628" s="130"/>
      <c r="F628" s="130"/>
      <c r="G628" s="714"/>
      <c r="H628" s="714"/>
      <c r="I628" s="714"/>
      <c r="J628" s="714"/>
      <c r="K628" s="714"/>
      <c r="L628" s="714"/>
      <c r="M628" s="714"/>
      <c r="N628" s="714"/>
      <c r="O628" s="714"/>
      <c r="P628" s="714"/>
      <c r="Q628" s="714"/>
      <c r="R628" s="130"/>
      <c r="S628" s="130"/>
      <c r="T628" s="130"/>
      <c r="U628" s="130"/>
    </row>
    <row r="629" spans="1:21" ht="15.75" customHeight="1">
      <c r="A629" s="130"/>
      <c r="B629" s="130"/>
      <c r="C629" s="130"/>
      <c r="D629" s="130"/>
      <c r="E629" s="130"/>
      <c r="F629" s="130"/>
      <c r="G629" s="714"/>
      <c r="H629" s="714"/>
      <c r="I629" s="714"/>
      <c r="J629" s="714"/>
      <c r="K629" s="714"/>
      <c r="L629" s="714"/>
      <c r="M629" s="714"/>
      <c r="N629" s="714"/>
      <c r="O629" s="714"/>
      <c r="P629" s="714"/>
      <c r="Q629" s="714"/>
      <c r="R629" s="130"/>
      <c r="S629" s="130"/>
      <c r="T629" s="130"/>
      <c r="U629" s="130"/>
    </row>
    <row r="630" spans="1:21" ht="15.75" customHeight="1">
      <c r="A630" s="130"/>
      <c r="B630" s="130"/>
      <c r="C630" s="130"/>
      <c r="D630" s="130"/>
      <c r="E630" s="130"/>
      <c r="F630" s="130"/>
      <c r="G630" s="714"/>
      <c r="H630" s="714"/>
      <c r="I630" s="714"/>
      <c r="J630" s="714"/>
      <c r="K630" s="714"/>
      <c r="L630" s="714"/>
      <c r="M630" s="714"/>
      <c r="N630" s="714"/>
      <c r="O630" s="714"/>
      <c r="P630" s="714"/>
      <c r="Q630" s="714"/>
      <c r="R630" s="130"/>
      <c r="S630" s="130"/>
      <c r="T630" s="130"/>
      <c r="U630" s="130"/>
    </row>
    <row r="631" spans="1:21" ht="15.75" customHeight="1">
      <c r="A631" s="130"/>
      <c r="B631" s="130"/>
      <c r="C631" s="130"/>
      <c r="D631" s="130"/>
      <c r="E631" s="130"/>
      <c r="F631" s="130"/>
      <c r="G631" s="714"/>
      <c r="H631" s="714"/>
      <c r="I631" s="714"/>
      <c r="J631" s="714"/>
      <c r="K631" s="714"/>
      <c r="L631" s="714"/>
      <c r="M631" s="714"/>
      <c r="N631" s="714"/>
      <c r="O631" s="714"/>
      <c r="P631" s="714"/>
      <c r="Q631" s="714"/>
      <c r="R631" s="130"/>
      <c r="S631" s="130"/>
      <c r="T631" s="130"/>
      <c r="U631" s="130"/>
    </row>
    <row r="632" spans="1:21" ht="15.75" customHeight="1">
      <c r="A632" s="130"/>
      <c r="B632" s="130"/>
      <c r="C632" s="130"/>
      <c r="D632" s="130"/>
      <c r="E632" s="130"/>
      <c r="F632" s="130"/>
      <c r="G632" s="714"/>
      <c r="H632" s="714"/>
      <c r="I632" s="714"/>
      <c r="J632" s="714"/>
      <c r="K632" s="714"/>
      <c r="L632" s="714"/>
      <c r="M632" s="714"/>
      <c r="N632" s="714"/>
      <c r="O632" s="714"/>
      <c r="P632" s="714"/>
      <c r="Q632" s="714"/>
      <c r="R632" s="130"/>
      <c r="S632" s="130"/>
      <c r="T632" s="130"/>
      <c r="U632" s="130"/>
    </row>
    <row r="633" spans="1:21" ht="15.75" customHeight="1">
      <c r="A633" s="130"/>
      <c r="B633" s="130"/>
      <c r="C633" s="130"/>
      <c r="D633" s="130"/>
      <c r="E633" s="130"/>
      <c r="F633" s="130"/>
      <c r="G633" s="714"/>
      <c r="H633" s="714"/>
      <c r="I633" s="714"/>
      <c r="J633" s="714"/>
      <c r="K633" s="714"/>
      <c r="L633" s="714"/>
      <c r="M633" s="714"/>
      <c r="N633" s="714"/>
      <c r="O633" s="714"/>
      <c r="P633" s="714"/>
      <c r="Q633" s="714"/>
      <c r="R633" s="130"/>
      <c r="S633" s="130"/>
      <c r="T633" s="130"/>
      <c r="U633" s="130"/>
    </row>
    <row r="634" spans="1:21" ht="15.75" customHeight="1">
      <c r="A634" s="130"/>
      <c r="B634" s="130"/>
      <c r="C634" s="130"/>
      <c r="D634" s="130"/>
      <c r="E634" s="130"/>
      <c r="F634" s="130"/>
      <c r="G634" s="714"/>
      <c r="H634" s="714"/>
      <c r="I634" s="714"/>
      <c r="J634" s="714"/>
      <c r="K634" s="714"/>
      <c r="L634" s="714"/>
      <c r="M634" s="714"/>
      <c r="N634" s="714"/>
      <c r="O634" s="714"/>
      <c r="P634" s="714"/>
      <c r="Q634" s="714"/>
      <c r="R634" s="130"/>
      <c r="S634" s="130"/>
      <c r="T634" s="130"/>
      <c r="U634" s="130"/>
    </row>
    <row r="635" spans="1:21" ht="15.75" customHeight="1">
      <c r="A635" s="130"/>
      <c r="B635" s="130"/>
      <c r="C635" s="130"/>
      <c r="D635" s="130"/>
      <c r="E635" s="130"/>
      <c r="F635" s="130"/>
      <c r="G635" s="714"/>
      <c r="H635" s="714"/>
      <c r="I635" s="714"/>
      <c r="J635" s="714"/>
      <c r="K635" s="714"/>
      <c r="L635" s="714"/>
      <c r="M635" s="714"/>
      <c r="N635" s="714"/>
      <c r="O635" s="714"/>
      <c r="P635" s="714"/>
      <c r="Q635" s="714"/>
      <c r="R635" s="130"/>
      <c r="S635" s="130"/>
      <c r="T635" s="130"/>
      <c r="U635" s="130"/>
    </row>
    <row r="636" spans="1:21" ht="15.75" customHeight="1">
      <c r="A636" s="130"/>
      <c r="B636" s="130"/>
      <c r="C636" s="130"/>
      <c r="D636" s="130"/>
      <c r="E636" s="130"/>
      <c r="F636" s="130"/>
      <c r="G636" s="714"/>
      <c r="H636" s="714"/>
      <c r="I636" s="714"/>
      <c r="J636" s="714"/>
      <c r="K636" s="714"/>
      <c r="L636" s="714"/>
      <c r="M636" s="714"/>
      <c r="N636" s="714"/>
      <c r="O636" s="714"/>
      <c r="P636" s="714"/>
      <c r="Q636" s="714"/>
      <c r="R636" s="130"/>
      <c r="S636" s="130"/>
      <c r="T636" s="130"/>
      <c r="U636" s="130"/>
    </row>
    <row r="637" spans="1:21" ht="15.75" customHeight="1">
      <c r="A637" s="130"/>
      <c r="B637" s="130"/>
      <c r="C637" s="130"/>
      <c r="D637" s="130"/>
      <c r="E637" s="130"/>
      <c r="F637" s="130"/>
      <c r="G637" s="714"/>
      <c r="H637" s="714"/>
      <c r="I637" s="714"/>
      <c r="J637" s="714"/>
      <c r="K637" s="714"/>
      <c r="L637" s="714"/>
      <c r="M637" s="714"/>
      <c r="N637" s="714"/>
      <c r="O637" s="714"/>
      <c r="P637" s="714"/>
      <c r="Q637" s="714"/>
      <c r="R637" s="130"/>
      <c r="S637" s="130"/>
      <c r="T637" s="130"/>
      <c r="U637" s="130"/>
    </row>
    <row r="638" spans="1:21" ht="15.75" customHeight="1">
      <c r="A638" s="130"/>
      <c r="B638" s="130"/>
      <c r="C638" s="130"/>
      <c r="D638" s="130"/>
      <c r="E638" s="130"/>
      <c r="F638" s="130"/>
      <c r="G638" s="714"/>
      <c r="H638" s="714"/>
      <c r="I638" s="714"/>
      <c r="J638" s="714"/>
      <c r="K638" s="714"/>
      <c r="L638" s="714"/>
      <c r="M638" s="714"/>
      <c r="N638" s="714"/>
      <c r="O638" s="714"/>
      <c r="P638" s="714"/>
      <c r="Q638" s="714"/>
      <c r="R638" s="130"/>
      <c r="S638" s="130"/>
      <c r="T638" s="130"/>
      <c r="U638" s="130"/>
    </row>
    <row r="639" spans="1:21" ht="15.75" customHeight="1">
      <c r="A639" s="130"/>
      <c r="B639" s="130"/>
      <c r="C639" s="130"/>
      <c r="D639" s="130"/>
      <c r="E639" s="130"/>
      <c r="F639" s="130"/>
      <c r="G639" s="714"/>
      <c r="H639" s="714"/>
      <c r="I639" s="714"/>
      <c r="J639" s="714"/>
      <c r="K639" s="714"/>
      <c r="L639" s="714"/>
      <c r="M639" s="714"/>
      <c r="N639" s="714"/>
      <c r="O639" s="714"/>
      <c r="P639" s="714"/>
      <c r="Q639" s="714"/>
      <c r="R639" s="130"/>
      <c r="S639" s="130"/>
      <c r="T639" s="130"/>
      <c r="U639" s="130"/>
    </row>
    <row r="640" spans="1:21" ht="15.75" customHeight="1">
      <c r="A640" s="130"/>
      <c r="B640" s="130"/>
      <c r="C640" s="130"/>
      <c r="D640" s="130"/>
      <c r="E640" s="130"/>
      <c r="F640" s="130"/>
      <c r="G640" s="714"/>
      <c r="H640" s="714"/>
      <c r="I640" s="714"/>
      <c r="J640" s="714"/>
      <c r="K640" s="714"/>
      <c r="L640" s="714"/>
      <c r="M640" s="714"/>
      <c r="N640" s="714"/>
      <c r="O640" s="714"/>
      <c r="P640" s="714"/>
      <c r="Q640" s="714"/>
      <c r="R640" s="130"/>
      <c r="S640" s="130"/>
      <c r="T640" s="130"/>
      <c r="U640" s="130"/>
    </row>
    <row r="641" spans="1:21" ht="15.75" customHeight="1">
      <c r="A641" s="130"/>
      <c r="B641" s="130"/>
      <c r="C641" s="130"/>
      <c r="D641" s="130"/>
      <c r="E641" s="130"/>
      <c r="F641" s="130"/>
      <c r="G641" s="714"/>
      <c r="H641" s="714"/>
      <c r="I641" s="714"/>
      <c r="J641" s="714"/>
      <c r="K641" s="714"/>
      <c r="L641" s="714"/>
      <c r="M641" s="714"/>
      <c r="N641" s="714"/>
      <c r="O641" s="714"/>
      <c r="P641" s="714"/>
      <c r="Q641" s="714"/>
      <c r="R641" s="130"/>
      <c r="S641" s="130"/>
      <c r="T641" s="130"/>
      <c r="U641" s="130"/>
    </row>
    <row r="642" spans="1:21" ht="15.75" customHeight="1">
      <c r="A642" s="130"/>
      <c r="B642" s="130"/>
      <c r="C642" s="130"/>
      <c r="D642" s="130"/>
      <c r="E642" s="130"/>
      <c r="F642" s="130"/>
      <c r="G642" s="714"/>
      <c r="H642" s="714"/>
      <c r="I642" s="714"/>
      <c r="J642" s="714"/>
      <c r="K642" s="714"/>
      <c r="L642" s="714"/>
      <c r="M642" s="714"/>
      <c r="N642" s="714"/>
      <c r="O642" s="714"/>
      <c r="P642" s="714"/>
      <c r="Q642" s="714"/>
      <c r="R642" s="130"/>
      <c r="S642" s="130"/>
      <c r="T642" s="130"/>
      <c r="U642" s="130"/>
    </row>
    <row r="643" spans="1:21" ht="15.75" customHeight="1">
      <c r="A643" s="130"/>
      <c r="B643" s="130"/>
      <c r="C643" s="130"/>
      <c r="D643" s="130"/>
      <c r="E643" s="130"/>
      <c r="F643" s="130"/>
      <c r="G643" s="714"/>
      <c r="H643" s="714"/>
      <c r="I643" s="714"/>
      <c r="J643" s="714"/>
      <c r="K643" s="714"/>
      <c r="L643" s="714"/>
      <c r="M643" s="714"/>
      <c r="N643" s="714"/>
      <c r="O643" s="714"/>
      <c r="P643" s="714"/>
      <c r="Q643" s="714"/>
      <c r="R643" s="130"/>
      <c r="S643" s="130"/>
      <c r="T643" s="130"/>
      <c r="U643" s="130"/>
    </row>
    <row r="644" spans="1:21" ht="15.75" customHeight="1">
      <c r="A644" s="130"/>
      <c r="B644" s="130"/>
      <c r="C644" s="130"/>
      <c r="D644" s="130"/>
      <c r="E644" s="130"/>
      <c r="F644" s="130"/>
      <c r="G644" s="714"/>
      <c r="H644" s="714"/>
      <c r="I644" s="714"/>
      <c r="J644" s="714"/>
      <c r="K644" s="714"/>
      <c r="L644" s="714"/>
      <c r="M644" s="714"/>
      <c r="N644" s="714"/>
      <c r="O644" s="714"/>
      <c r="P644" s="714"/>
      <c r="Q644" s="714"/>
      <c r="R644" s="130"/>
      <c r="S644" s="130"/>
      <c r="T644" s="130"/>
      <c r="U644" s="130"/>
    </row>
    <row r="645" spans="1:21" ht="15.75" customHeight="1">
      <c r="A645" s="130"/>
      <c r="B645" s="130"/>
      <c r="C645" s="130"/>
      <c r="D645" s="130"/>
      <c r="E645" s="130"/>
      <c r="F645" s="130"/>
      <c r="G645" s="714"/>
      <c r="H645" s="714"/>
      <c r="I645" s="714"/>
      <c r="J645" s="714"/>
      <c r="K645" s="714"/>
      <c r="L645" s="714"/>
      <c r="M645" s="714"/>
      <c r="N645" s="714"/>
      <c r="O645" s="714"/>
      <c r="P645" s="714"/>
      <c r="Q645" s="714"/>
      <c r="R645" s="130"/>
      <c r="S645" s="130"/>
      <c r="T645" s="130"/>
      <c r="U645" s="130"/>
    </row>
    <row r="646" spans="1:21" ht="15.75" customHeight="1">
      <c r="A646" s="130"/>
      <c r="B646" s="130"/>
      <c r="C646" s="130"/>
      <c r="D646" s="130"/>
      <c r="E646" s="130"/>
      <c r="F646" s="130"/>
      <c r="G646" s="714"/>
      <c r="H646" s="714"/>
      <c r="I646" s="714"/>
      <c r="J646" s="714"/>
      <c r="K646" s="714"/>
      <c r="L646" s="714"/>
      <c r="M646" s="714"/>
      <c r="N646" s="714"/>
      <c r="O646" s="714"/>
      <c r="P646" s="714"/>
      <c r="Q646" s="714"/>
      <c r="R646" s="130"/>
      <c r="S646" s="130"/>
      <c r="T646" s="130"/>
      <c r="U646" s="130"/>
    </row>
    <row r="647" spans="1:21" ht="15.75" customHeight="1">
      <c r="A647" s="130"/>
      <c r="B647" s="130"/>
      <c r="C647" s="130"/>
      <c r="D647" s="130"/>
      <c r="E647" s="130"/>
      <c r="F647" s="130"/>
      <c r="G647" s="714"/>
      <c r="H647" s="714"/>
      <c r="I647" s="714"/>
      <c r="J647" s="714"/>
      <c r="K647" s="714"/>
      <c r="L647" s="714"/>
      <c r="M647" s="714"/>
      <c r="N647" s="714"/>
      <c r="O647" s="714"/>
      <c r="P647" s="714"/>
      <c r="Q647" s="714"/>
      <c r="R647" s="130"/>
      <c r="S647" s="130"/>
      <c r="T647" s="130"/>
      <c r="U647" s="130"/>
    </row>
    <row r="648" spans="1:21" ht="15.75" customHeight="1">
      <c r="A648" s="130"/>
      <c r="B648" s="130"/>
      <c r="C648" s="130"/>
      <c r="D648" s="130"/>
      <c r="E648" s="130"/>
      <c r="F648" s="130"/>
      <c r="G648" s="714"/>
      <c r="H648" s="714"/>
      <c r="I648" s="714"/>
      <c r="J648" s="714"/>
      <c r="K648" s="714"/>
      <c r="L648" s="714"/>
      <c r="M648" s="714"/>
      <c r="N648" s="714"/>
      <c r="O648" s="714"/>
      <c r="P648" s="714"/>
      <c r="Q648" s="714"/>
      <c r="R648" s="130"/>
      <c r="S648" s="130"/>
      <c r="T648" s="130"/>
      <c r="U648" s="130"/>
    </row>
    <row r="649" spans="1:21" ht="15.75" customHeight="1">
      <c r="A649" s="130"/>
      <c r="B649" s="130"/>
      <c r="C649" s="130"/>
      <c r="D649" s="130"/>
      <c r="E649" s="130"/>
      <c r="F649" s="130"/>
      <c r="G649" s="714"/>
      <c r="H649" s="714"/>
      <c r="I649" s="714"/>
      <c r="J649" s="714"/>
      <c r="K649" s="714"/>
      <c r="L649" s="714"/>
      <c r="M649" s="714"/>
      <c r="N649" s="714"/>
      <c r="O649" s="714"/>
      <c r="P649" s="714"/>
      <c r="Q649" s="714"/>
      <c r="R649" s="130"/>
      <c r="S649" s="130"/>
      <c r="T649" s="130"/>
      <c r="U649" s="130"/>
    </row>
    <row r="650" spans="1:21" ht="15.75" customHeight="1">
      <c r="A650" s="130"/>
      <c r="B650" s="130"/>
      <c r="C650" s="130"/>
      <c r="D650" s="130"/>
      <c r="E650" s="130"/>
      <c r="F650" s="130"/>
      <c r="G650" s="714"/>
      <c r="H650" s="714"/>
      <c r="I650" s="714"/>
      <c r="J650" s="714"/>
      <c r="K650" s="714"/>
      <c r="L650" s="714"/>
      <c r="M650" s="714"/>
      <c r="N650" s="714"/>
      <c r="O650" s="714"/>
      <c r="P650" s="714"/>
      <c r="Q650" s="714"/>
      <c r="R650" s="130"/>
      <c r="S650" s="130"/>
      <c r="T650" s="130"/>
      <c r="U650" s="130"/>
    </row>
    <row r="651" spans="1:21" ht="15.75" customHeight="1">
      <c r="A651" s="130"/>
      <c r="B651" s="130"/>
      <c r="C651" s="130"/>
      <c r="D651" s="130"/>
      <c r="E651" s="130"/>
      <c r="F651" s="130"/>
      <c r="G651" s="714"/>
      <c r="H651" s="714"/>
      <c r="I651" s="714"/>
      <c r="J651" s="714"/>
      <c r="K651" s="714"/>
      <c r="L651" s="714"/>
      <c r="M651" s="714"/>
      <c r="N651" s="714"/>
      <c r="O651" s="714"/>
      <c r="P651" s="714"/>
      <c r="Q651" s="714"/>
      <c r="R651" s="130"/>
      <c r="S651" s="130"/>
      <c r="T651" s="130"/>
      <c r="U651" s="130"/>
    </row>
    <row r="652" spans="1:21" ht="15.75" customHeight="1">
      <c r="A652" s="130"/>
      <c r="B652" s="130"/>
      <c r="C652" s="130"/>
      <c r="D652" s="130"/>
      <c r="E652" s="130"/>
      <c r="F652" s="130"/>
      <c r="G652" s="714"/>
      <c r="H652" s="714"/>
      <c r="I652" s="714"/>
      <c r="J652" s="714"/>
      <c r="K652" s="714"/>
      <c r="L652" s="714"/>
      <c r="M652" s="714"/>
      <c r="N652" s="714"/>
      <c r="O652" s="714"/>
      <c r="P652" s="714"/>
      <c r="Q652" s="714"/>
      <c r="R652" s="130"/>
      <c r="S652" s="130"/>
      <c r="T652" s="130"/>
      <c r="U652" s="130"/>
    </row>
    <row r="653" spans="1:21" ht="15.75" customHeight="1">
      <c r="A653" s="130"/>
      <c r="B653" s="130"/>
      <c r="C653" s="130"/>
      <c r="D653" s="130"/>
      <c r="E653" s="130"/>
      <c r="F653" s="130"/>
      <c r="G653" s="714"/>
      <c r="H653" s="714"/>
      <c r="I653" s="714"/>
      <c r="J653" s="714"/>
      <c r="K653" s="714"/>
      <c r="L653" s="714"/>
      <c r="M653" s="714"/>
      <c r="N653" s="714"/>
      <c r="O653" s="714"/>
      <c r="P653" s="714"/>
      <c r="Q653" s="714"/>
      <c r="R653" s="130"/>
      <c r="S653" s="130"/>
      <c r="T653" s="130"/>
      <c r="U653" s="130"/>
    </row>
    <row r="654" spans="1:21" ht="15.75" customHeight="1">
      <c r="A654" s="130"/>
      <c r="B654" s="130"/>
      <c r="C654" s="130"/>
      <c r="D654" s="130"/>
      <c r="E654" s="130"/>
      <c r="F654" s="130"/>
      <c r="G654" s="714"/>
      <c r="H654" s="714"/>
      <c r="I654" s="714"/>
      <c r="J654" s="714"/>
      <c r="K654" s="714"/>
      <c r="L654" s="714"/>
      <c r="M654" s="714"/>
      <c r="N654" s="714"/>
      <c r="O654" s="714"/>
      <c r="P654" s="714"/>
      <c r="Q654" s="714"/>
      <c r="R654" s="130"/>
      <c r="S654" s="130"/>
      <c r="T654" s="130"/>
      <c r="U654" s="130"/>
    </row>
    <row r="655" spans="1:21" ht="15.75" customHeight="1">
      <c r="A655" s="130"/>
      <c r="B655" s="130"/>
      <c r="C655" s="130"/>
      <c r="D655" s="130"/>
      <c r="E655" s="130"/>
      <c r="F655" s="130"/>
      <c r="G655" s="714"/>
      <c r="H655" s="714"/>
      <c r="I655" s="714"/>
      <c r="J655" s="714"/>
      <c r="K655" s="714"/>
      <c r="L655" s="714"/>
      <c r="M655" s="714"/>
      <c r="N655" s="714"/>
      <c r="O655" s="714"/>
      <c r="P655" s="714"/>
      <c r="Q655" s="714"/>
      <c r="R655" s="130"/>
      <c r="S655" s="130"/>
      <c r="T655" s="130"/>
      <c r="U655" s="130"/>
    </row>
    <row r="656" spans="1:21" ht="15.75" customHeight="1">
      <c r="A656" s="130"/>
      <c r="B656" s="130"/>
      <c r="C656" s="130"/>
      <c r="D656" s="130"/>
      <c r="E656" s="130"/>
      <c r="F656" s="130"/>
      <c r="G656" s="714"/>
      <c r="H656" s="714"/>
      <c r="I656" s="714"/>
      <c r="J656" s="714"/>
      <c r="K656" s="714"/>
      <c r="L656" s="714"/>
      <c r="M656" s="714"/>
      <c r="N656" s="714"/>
      <c r="O656" s="714"/>
      <c r="P656" s="714"/>
      <c r="Q656" s="714"/>
      <c r="R656" s="130"/>
      <c r="S656" s="130"/>
      <c r="T656" s="130"/>
      <c r="U656" s="130"/>
    </row>
    <row r="657" spans="1:21" ht="15.75" customHeight="1">
      <c r="A657" s="130"/>
      <c r="B657" s="130"/>
      <c r="C657" s="130"/>
      <c r="D657" s="130"/>
      <c r="E657" s="130"/>
      <c r="F657" s="130"/>
      <c r="G657" s="714"/>
      <c r="H657" s="714"/>
      <c r="I657" s="714"/>
      <c r="J657" s="714"/>
      <c r="K657" s="714"/>
      <c r="L657" s="714"/>
      <c r="M657" s="714"/>
      <c r="N657" s="714"/>
      <c r="O657" s="714"/>
      <c r="P657" s="714"/>
      <c r="Q657" s="714"/>
      <c r="R657" s="130"/>
      <c r="S657" s="130"/>
      <c r="T657" s="130"/>
      <c r="U657" s="130"/>
    </row>
    <row r="658" spans="1:21" ht="15.75" customHeight="1">
      <c r="A658" s="130"/>
      <c r="B658" s="130"/>
      <c r="C658" s="130"/>
      <c r="D658" s="130"/>
      <c r="E658" s="130"/>
      <c r="F658" s="130"/>
      <c r="G658" s="714"/>
      <c r="H658" s="714"/>
      <c r="I658" s="714"/>
      <c r="J658" s="714"/>
      <c r="K658" s="714"/>
      <c r="L658" s="714"/>
      <c r="M658" s="714"/>
      <c r="N658" s="714"/>
      <c r="O658" s="714"/>
      <c r="P658" s="714"/>
      <c r="Q658" s="714"/>
      <c r="R658" s="130"/>
      <c r="S658" s="130"/>
      <c r="T658" s="130"/>
      <c r="U658" s="130"/>
    </row>
    <row r="659" spans="1:21" ht="15.75" customHeight="1">
      <c r="A659" s="130"/>
      <c r="B659" s="130"/>
      <c r="C659" s="130"/>
      <c r="D659" s="130"/>
      <c r="E659" s="130"/>
      <c r="F659" s="130"/>
      <c r="G659" s="714"/>
      <c r="H659" s="714"/>
      <c r="I659" s="714"/>
      <c r="J659" s="714"/>
      <c r="K659" s="714"/>
      <c r="L659" s="714"/>
      <c r="M659" s="714"/>
      <c r="N659" s="714"/>
      <c r="O659" s="714"/>
      <c r="P659" s="714"/>
      <c r="Q659" s="714"/>
      <c r="R659" s="130"/>
      <c r="S659" s="130"/>
      <c r="T659" s="130"/>
      <c r="U659" s="130"/>
    </row>
    <row r="660" spans="1:21" ht="15.75" customHeight="1">
      <c r="A660" s="130"/>
      <c r="B660" s="130"/>
      <c r="C660" s="130"/>
      <c r="D660" s="130"/>
      <c r="E660" s="130"/>
      <c r="F660" s="130"/>
      <c r="G660" s="714"/>
      <c r="H660" s="714"/>
      <c r="I660" s="714"/>
      <c r="J660" s="714"/>
      <c r="K660" s="714"/>
      <c r="L660" s="714"/>
      <c r="M660" s="714"/>
      <c r="N660" s="714"/>
      <c r="O660" s="714"/>
      <c r="P660" s="714"/>
      <c r="Q660" s="714"/>
      <c r="R660" s="130"/>
      <c r="S660" s="130"/>
      <c r="T660" s="130"/>
      <c r="U660" s="130"/>
    </row>
    <row r="661" spans="1:21" ht="15.75" customHeight="1">
      <c r="A661" s="130"/>
      <c r="B661" s="130"/>
      <c r="C661" s="130"/>
      <c r="D661" s="130"/>
      <c r="E661" s="130"/>
      <c r="F661" s="130"/>
      <c r="G661" s="714"/>
      <c r="H661" s="714"/>
      <c r="I661" s="714"/>
      <c r="J661" s="714"/>
      <c r="K661" s="714"/>
      <c r="L661" s="714"/>
      <c r="M661" s="714"/>
      <c r="N661" s="714"/>
      <c r="O661" s="714"/>
      <c r="P661" s="714"/>
      <c r="Q661" s="714"/>
      <c r="R661" s="130"/>
      <c r="S661" s="130"/>
      <c r="T661" s="130"/>
      <c r="U661" s="130"/>
    </row>
    <row r="662" spans="1:21" ht="15.75" customHeight="1">
      <c r="A662" s="130"/>
      <c r="B662" s="130"/>
      <c r="C662" s="130"/>
      <c r="D662" s="130"/>
      <c r="E662" s="130"/>
      <c r="F662" s="130"/>
      <c r="G662" s="714"/>
      <c r="H662" s="714"/>
      <c r="I662" s="714"/>
      <c r="J662" s="714"/>
      <c r="K662" s="714"/>
      <c r="L662" s="714"/>
      <c r="M662" s="714"/>
      <c r="N662" s="714"/>
      <c r="O662" s="714"/>
      <c r="P662" s="714"/>
      <c r="Q662" s="714"/>
      <c r="R662" s="130"/>
      <c r="S662" s="130"/>
      <c r="T662" s="130"/>
      <c r="U662" s="130"/>
    </row>
    <row r="663" spans="1:21" ht="15.75" customHeight="1">
      <c r="A663" s="130"/>
      <c r="B663" s="130"/>
      <c r="C663" s="130"/>
      <c r="D663" s="130"/>
      <c r="E663" s="130"/>
      <c r="F663" s="130"/>
      <c r="G663" s="714"/>
      <c r="H663" s="714"/>
      <c r="I663" s="714"/>
      <c r="J663" s="714"/>
      <c r="K663" s="714"/>
      <c r="L663" s="714"/>
      <c r="M663" s="714"/>
      <c r="N663" s="714"/>
      <c r="O663" s="714"/>
      <c r="P663" s="714"/>
      <c r="Q663" s="714"/>
      <c r="R663" s="130"/>
      <c r="S663" s="130"/>
      <c r="T663" s="130"/>
      <c r="U663" s="130"/>
    </row>
    <row r="664" spans="1:21" ht="15.75" customHeight="1">
      <c r="A664" s="130"/>
      <c r="B664" s="130"/>
      <c r="C664" s="130"/>
      <c r="D664" s="130"/>
      <c r="E664" s="130"/>
      <c r="F664" s="130"/>
      <c r="G664" s="714"/>
      <c r="H664" s="714"/>
      <c r="I664" s="714"/>
      <c r="J664" s="714"/>
      <c r="K664" s="714"/>
      <c r="L664" s="714"/>
      <c r="M664" s="714"/>
      <c r="N664" s="714"/>
      <c r="O664" s="714"/>
      <c r="P664" s="714"/>
      <c r="Q664" s="714"/>
      <c r="R664" s="130"/>
      <c r="S664" s="130"/>
      <c r="T664" s="130"/>
      <c r="U664" s="130"/>
    </row>
    <row r="665" spans="1:21" ht="15.75" customHeight="1">
      <c r="A665" s="130"/>
      <c r="B665" s="130"/>
      <c r="C665" s="130"/>
      <c r="D665" s="130"/>
      <c r="E665" s="130"/>
      <c r="F665" s="130"/>
      <c r="G665" s="714"/>
      <c r="H665" s="714"/>
      <c r="I665" s="714"/>
      <c r="J665" s="714"/>
      <c r="K665" s="714"/>
      <c r="L665" s="714"/>
      <c r="M665" s="714"/>
      <c r="N665" s="714"/>
      <c r="O665" s="714"/>
      <c r="P665" s="714"/>
      <c r="Q665" s="714"/>
      <c r="R665" s="130"/>
      <c r="S665" s="130"/>
      <c r="T665" s="130"/>
      <c r="U665" s="130"/>
    </row>
    <row r="666" spans="1:21" ht="15.75" customHeight="1">
      <c r="A666" s="130"/>
      <c r="B666" s="130"/>
      <c r="C666" s="130"/>
      <c r="D666" s="130"/>
      <c r="E666" s="130"/>
      <c r="F666" s="130"/>
      <c r="G666" s="714"/>
      <c r="H666" s="714"/>
      <c r="I666" s="714"/>
      <c r="J666" s="714"/>
      <c r="K666" s="714"/>
      <c r="L666" s="714"/>
      <c r="M666" s="714"/>
      <c r="N666" s="714"/>
      <c r="O666" s="714"/>
      <c r="P666" s="714"/>
      <c r="Q666" s="714"/>
      <c r="R666" s="130"/>
      <c r="S666" s="130"/>
      <c r="T666" s="130"/>
      <c r="U666" s="130"/>
    </row>
    <row r="667" spans="1:21" ht="15.75" customHeight="1">
      <c r="A667" s="130"/>
      <c r="B667" s="130"/>
      <c r="C667" s="130"/>
      <c r="D667" s="130"/>
      <c r="E667" s="130"/>
      <c r="F667" s="130"/>
      <c r="G667" s="714"/>
      <c r="H667" s="714"/>
      <c r="I667" s="714"/>
      <c r="J667" s="714"/>
      <c r="K667" s="714"/>
      <c r="L667" s="714"/>
      <c r="M667" s="714"/>
      <c r="N667" s="714"/>
      <c r="O667" s="714"/>
      <c r="P667" s="714"/>
      <c r="Q667" s="714"/>
      <c r="R667" s="130"/>
      <c r="S667" s="130"/>
      <c r="T667" s="130"/>
      <c r="U667" s="130"/>
    </row>
    <row r="668" spans="1:21" ht="15.75" customHeight="1">
      <c r="A668" s="130"/>
      <c r="B668" s="130"/>
      <c r="C668" s="130"/>
      <c r="D668" s="130"/>
      <c r="E668" s="130"/>
      <c r="F668" s="130"/>
      <c r="G668" s="714"/>
      <c r="H668" s="714"/>
      <c r="I668" s="714"/>
      <c r="J668" s="714"/>
      <c r="K668" s="714"/>
      <c r="L668" s="714"/>
      <c r="M668" s="714"/>
      <c r="N668" s="714"/>
      <c r="O668" s="714"/>
      <c r="P668" s="714"/>
      <c r="Q668" s="714"/>
      <c r="R668" s="130"/>
      <c r="S668" s="130"/>
      <c r="T668" s="130"/>
      <c r="U668" s="130"/>
    </row>
    <row r="669" spans="1:21" ht="15.75" customHeight="1">
      <c r="A669" s="130"/>
      <c r="B669" s="130"/>
      <c r="C669" s="130"/>
      <c r="D669" s="130"/>
      <c r="E669" s="130"/>
      <c r="F669" s="130"/>
      <c r="G669" s="714"/>
      <c r="H669" s="714"/>
      <c r="I669" s="714"/>
      <c r="J669" s="714"/>
      <c r="K669" s="714"/>
      <c r="L669" s="714"/>
      <c r="M669" s="714"/>
      <c r="N669" s="714"/>
      <c r="O669" s="714"/>
      <c r="P669" s="714"/>
      <c r="Q669" s="714"/>
      <c r="R669" s="130"/>
      <c r="S669" s="130"/>
      <c r="T669" s="130"/>
      <c r="U669" s="130"/>
    </row>
    <row r="670" spans="1:21" ht="15.75" customHeight="1">
      <c r="A670" s="130"/>
      <c r="B670" s="130"/>
      <c r="C670" s="130"/>
      <c r="D670" s="130"/>
      <c r="E670" s="130"/>
      <c r="F670" s="130"/>
      <c r="G670" s="714"/>
      <c r="H670" s="714"/>
      <c r="I670" s="714"/>
      <c r="J670" s="714"/>
      <c r="K670" s="714"/>
      <c r="L670" s="714"/>
      <c r="M670" s="714"/>
      <c r="N670" s="714"/>
      <c r="O670" s="714"/>
      <c r="P670" s="714"/>
      <c r="Q670" s="714"/>
      <c r="R670" s="130"/>
      <c r="S670" s="130"/>
      <c r="T670" s="130"/>
      <c r="U670" s="130"/>
    </row>
    <row r="671" spans="1:21" ht="15.75" customHeight="1">
      <c r="A671" s="130"/>
      <c r="B671" s="130"/>
      <c r="C671" s="130"/>
      <c r="D671" s="130"/>
      <c r="E671" s="130"/>
      <c r="F671" s="130"/>
      <c r="G671" s="714"/>
      <c r="H671" s="714"/>
      <c r="I671" s="714"/>
      <c r="J671" s="714"/>
      <c r="K671" s="714"/>
      <c r="L671" s="714"/>
      <c r="M671" s="714"/>
      <c r="N671" s="714"/>
      <c r="O671" s="714"/>
      <c r="P671" s="714"/>
      <c r="Q671" s="714"/>
      <c r="R671" s="130"/>
      <c r="S671" s="130"/>
      <c r="T671" s="130"/>
      <c r="U671" s="130"/>
    </row>
    <row r="672" spans="1:21" ht="15.75" customHeight="1">
      <c r="A672" s="130"/>
      <c r="B672" s="130"/>
      <c r="C672" s="130"/>
      <c r="D672" s="130"/>
      <c r="E672" s="130"/>
      <c r="F672" s="130"/>
      <c r="G672" s="714"/>
      <c r="H672" s="714"/>
      <c r="I672" s="714"/>
      <c r="J672" s="714"/>
      <c r="K672" s="714"/>
      <c r="L672" s="714"/>
      <c r="M672" s="714"/>
      <c r="N672" s="714"/>
      <c r="O672" s="714"/>
      <c r="P672" s="714"/>
      <c r="Q672" s="714"/>
      <c r="R672" s="130"/>
      <c r="S672" s="130"/>
      <c r="T672" s="130"/>
      <c r="U672" s="130"/>
    </row>
    <row r="673" spans="1:21" ht="15.75" customHeight="1">
      <c r="A673" s="130"/>
      <c r="B673" s="130"/>
      <c r="C673" s="130"/>
      <c r="D673" s="130"/>
      <c r="E673" s="130"/>
      <c r="F673" s="130"/>
      <c r="G673" s="714"/>
      <c r="H673" s="714"/>
      <c r="I673" s="714"/>
      <c r="J673" s="714"/>
      <c r="K673" s="714"/>
      <c r="L673" s="714"/>
      <c r="M673" s="714"/>
      <c r="N673" s="714"/>
      <c r="O673" s="714"/>
      <c r="P673" s="714"/>
      <c r="Q673" s="714"/>
      <c r="R673" s="130"/>
      <c r="S673" s="130"/>
      <c r="T673" s="130"/>
      <c r="U673" s="130"/>
    </row>
    <row r="674" spans="1:21" ht="15.75" customHeight="1">
      <c r="A674" s="130"/>
      <c r="B674" s="130"/>
      <c r="C674" s="130"/>
      <c r="D674" s="130"/>
      <c r="E674" s="130"/>
      <c r="F674" s="130"/>
      <c r="G674" s="714"/>
      <c r="H674" s="714"/>
      <c r="I674" s="714"/>
      <c r="J674" s="714"/>
      <c r="K674" s="714"/>
      <c r="L674" s="714"/>
      <c r="M674" s="714"/>
      <c r="N674" s="714"/>
      <c r="O674" s="714"/>
      <c r="P674" s="714"/>
      <c r="Q674" s="714"/>
      <c r="R674" s="130"/>
      <c r="S674" s="130"/>
      <c r="T674" s="130"/>
      <c r="U674" s="130"/>
    </row>
    <row r="675" spans="1:21" ht="15.75" customHeight="1">
      <c r="A675" s="130"/>
      <c r="B675" s="130"/>
      <c r="C675" s="130"/>
      <c r="D675" s="130"/>
      <c r="E675" s="130"/>
      <c r="F675" s="130"/>
      <c r="G675" s="714"/>
      <c r="H675" s="714"/>
      <c r="I675" s="714"/>
      <c r="J675" s="714"/>
      <c r="K675" s="714"/>
      <c r="L675" s="714"/>
      <c r="M675" s="714"/>
      <c r="N675" s="714"/>
      <c r="O675" s="714"/>
      <c r="P675" s="714"/>
      <c r="Q675" s="714"/>
      <c r="R675" s="130"/>
      <c r="S675" s="130"/>
      <c r="T675" s="130"/>
      <c r="U675" s="130"/>
    </row>
    <row r="676" spans="1:21" ht="15.75" customHeight="1">
      <c r="A676" s="130"/>
      <c r="B676" s="130"/>
      <c r="C676" s="130"/>
      <c r="D676" s="130"/>
      <c r="E676" s="130"/>
      <c r="F676" s="130"/>
      <c r="G676" s="714"/>
      <c r="H676" s="714"/>
      <c r="I676" s="714"/>
      <c r="J676" s="714"/>
      <c r="K676" s="714"/>
      <c r="L676" s="714"/>
      <c r="M676" s="714"/>
      <c r="N676" s="714"/>
      <c r="O676" s="714"/>
      <c r="P676" s="714"/>
      <c r="Q676" s="714"/>
      <c r="R676" s="130"/>
      <c r="S676" s="130"/>
      <c r="T676" s="130"/>
      <c r="U676" s="130"/>
    </row>
    <row r="677" spans="1:21" ht="15.75" customHeight="1">
      <c r="A677" s="130"/>
      <c r="B677" s="130"/>
      <c r="C677" s="130"/>
      <c r="D677" s="130"/>
      <c r="E677" s="130"/>
      <c r="F677" s="130"/>
      <c r="G677" s="714"/>
      <c r="H677" s="714"/>
      <c r="I677" s="714"/>
      <c r="J677" s="714"/>
      <c r="K677" s="714"/>
      <c r="L677" s="714"/>
      <c r="M677" s="714"/>
      <c r="N677" s="714"/>
      <c r="O677" s="714"/>
      <c r="P677" s="714"/>
      <c r="Q677" s="714"/>
      <c r="R677" s="130"/>
      <c r="S677" s="130"/>
      <c r="T677" s="130"/>
      <c r="U677" s="130"/>
    </row>
    <row r="678" spans="1:21" ht="15.75" customHeight="1">
      <c r="A678" s="130"/>
      <c r="B678" s="130"/>
      <c r="C678" s="130"/>
      <c r="D678" s="130"/>
      <c r="E678" s="130"/>
      <c r="F678" s="130"/>
      <c r="G678" s="714"/>
      <c r="H678" s="714"/>
      <c r="I678" s="714"/>
      <c r="J678" s="714"/>
      <c r="K678" s="714"/>
      <c r="L678" s="714"/>
      <c r="M678" s="714"/>
      <c r="N678" s="714"/>
      <c r="O678" s="714"/>
      <c r="P678" s="714"/>
      <c r="Q678" s="714"/>
      <c r="R678" s="130"/>
      <c r="S678" s="130"/>
      <c r="T678" s="130"/>
      <c r="U678" s="130"/>
    </row>
    <row r="679" spans="1:21" ht="15.75" customHeight="1">
      <c r="A679" s="130"/>
      <c r="B679" s="130"/>
      <c r="C679" s="130"/>
      <c r="D679" s="130"/>
      <c r="E679" s="130"/>
      <c r="F679" s="130"/>
      <c r="G679" s="714"/>
      <c r="H679" s="714"/>
      <c r="I679" s="714"/>
      <c r="J679" s="714"/>
      <c r="K679" s="714"/>
      <c r="L679" s="714"/>
      <c r="M679" s="714"/>
      <c r="N679" s="714"/>
      <c r="O679" s="714"/>
      <c r="P679" s="714"/>
      <c r="Q679" s="714"/>
      <c r="R679" s="130"/>
      <c r="S679" s="130"/>
      <c r="T679" s="130"/>
      <c r="U679" s="130"/>
    </row>
    <row r="680" spans="1:21" ht="15.75" customHeight="1">
      <c r="A680" s="130"/>
      <c r="B680" s="130"/>
      <c r="C680" s="130"/>
      <c r="D680" s="130"/>
      <c r="E680" s="130"/>
      <c r="F680" s="130"/>
      <c r="G680" s="714"/>
      <c r="H680" s="714"/>
      <c r="I680" s="714"/>
      <c r="J680" s="714"/>
      <c r="K680" s="714"/>
      <c r="L680" s="714"/>
      <c r="M680" s="714"/>
      <c r="N680" s="714"/>
      <c r="O680" s="714"/>
      <c r="P680" s="714"/>
      <c r="Q680" s="714"/>
      <c r="R680" s="130"/>
      <c r="S680" s="130"/>
      <c r="T680" s="130"/>
      <c r="U680" s="130"/>
    </row>
    <row r="681" spans="1:21" ht="15.75" customHeight="1">
      <c r="A681" s="130"/>
      <c r="B681" s="130"/>
      <c r="C681" s="130"/>
      <c r="D681" s="130"/>
      <c r="E681" s="130"/>
      <c r="F681" s="130"/>
      <c r="G681" s="714"/>
      <c r="H681" s="714"/>
      <c r="I681" s="714"/>
      <c r="J681" s="714"/>
      <c r="K681" s="714"/>
      <c r="L681" s="714"/>
      <c r="M681" s="714"/>
      <c r="N681" s="714"/>
      <c r="O681" s="714"/>
      <c r="P681" s="714"/>
      <c r="Q681" s="714"/>
      <c r="R681" s="130"/>
      <c r="S681" s="130"/>
      <c r="T681" s="130"/>
      <c r="U681" s="130"/>
    </row>
    <row r="682" spans="1:21" ht="15.75" customHeight="1">
      <c r="A682" s="130"/>
      <c r="B682" s="130"/>
      <c r="C682" s="130"/>
      <c r="D682" s="130"/>
      <c r="E682" s="130"/>
      <c r="F682" s="130"/>
      <c r="G682" s="714"/>
      <c r="H682" s="714"/>
      <c r="I682" s="714"/>
      <c r="J682" s="714"/>
      <c r="K682" s="714"/>
      <c r="L682" s="714"/>
      <c r="M682" s="714"/>
      <c r="N682" s="714"/>
      <c r="O682" s="714"/>
      <c r="P682" s="714"/>
      <c r="Q682" s="714"/>
      <c r="R682" s="130"/>
      <c r="S682" s="130"/>
      <c r="T682" s="130"/>
      <c r="U682" s="130"/>
    </row>
    <row r="683" spans="1:21" ht="15.75" customHeight="1">
      <c r="A683" s="130"/>
      <c r="B683" s="130"/>
      <c r="C683" s="130"/>
      <c r="D683" s="130"/>
      <c r="E683" s="130"/>
      <c r="F683" s="130"/>
      <c r="G683" s="714"/>
      <c r="H683" s="714"/>
      <c r="I683" s="714"/>
      <c r="J683" s="714"/>
      <c r="K683" s="714"/>
      <c r="L683" s="714"/>
      <c r="M683" s="714"/>
      <c r="N683" s="714"/>
      <c r="O683" s="714"/>
      <c r="P683" s="714"/>
      <c r="Q683" s="714"/>
      <c r="R683" s="130"/>
      <c r="S683" s="130"/>
      <c r="T683" s="130"/>
      <c r="U683" s="130"/>
    </row>
    <row r="684" spans="1:21" ht="15.75" customHeight="1">
      <c r="A684" s="130"/>
      <c r="B684" s="130"/>
      <c r="C684" s="130"/>
      <c r="D684" s="130"/>
      <c r="E684" s="130"/>
      <c r="F684" s="130"/>
      <c r="G684" s="714"/>
      <c r="H684" s="714"/>
      <c r="I684" s="714"/>
      <c r="J684" s="714"/>
      <c r="K684" s="714"/>
      <c r="L684" s="714"/>
      <c r="M684" s="714"/>
      <c r="N684" s="714"/>
      <c r="O684" s="714"/>
      <c r="P684" s="714"/>
      <c r="Q684" s="714"/>
      <c r="R684" s="130"/>
      <c r="S684" s="130"/>
      <c r="T684" s="130"/>
      <c r="U684" s="130"/>
    </row>
    <row r="685" spans="1:21" ht="15.75" customHeight="1">
      <c r="A685" s="130"/>
      <c r="B685" s="130"/>
      <c r="C685" s="130"/>
      <c r="D685" s="130"/>
      <c r="E685" s="130"/>
      <c r="F685" s="130"/>
      <c r="G685" s="714"/>
      <c r="H685" s="714"/>
      <c r="I685" s="714"/>
      <c r="J685" s="714"/>
      <c r="K685" s="714"/>
      <c r="L685" s="714"/>
      <c r="M685" s="714"/>
      <c r="N685" s="714"/>
      <c r="O685" s="714"/>
      <c r="P685" s="714"/>
      <c r="Q685" s="714"/>
      <c r="R685" s="130"/>
      <c r="S685" s="130"/>
      <c r="T685" s="130"/>
      <c r="U685" s="130"/>
    </row>
    <row r="686" spans="1:21" ht="15.75" customHeight="1">
      <c r="A686" s="130"/>
      <c r="B686" s="130"/>
      <c r="C686" s="130"/>
      <c r="D686" s="130"/>
      <c r="E686" s="130"/>
      <c r="F686" s="130"/>
      <c r="G686" s="714"/>
      <c r="H686" s="714"/>
      <c r="I686" s="714"/>
      <c r="J686" s="714"/>
      <c r="K686" s="714"/>
      <c r="L686" s="714"/>
      <c r="M686" s="714"/>
      <c r="N686" s="714"/>
      <c r="O686" s="714"/>
      <c r="P686" s="714"/>
      <c r="Q686" s="714"/>
      <c r="R686" s="130"/>
      <c r="S686" s="130"/>
      <c r="T686" s="130"/>
      <c r="U686" s="130"/>
    </row>
    <row r="687" spans="1:21" ht="15.75" customHeight="1">
      <c r="A687" s="130"/>
      <c r="B687" s="130"/>
      <c r="C687" s="130"/>
      <c r="D687" s="130"/>
      <c r="E687" s="130"/>
      <c r="F687" s="130"/>
      <c r="G687" s="714"/>
      <c r="H687" s="714"/>
      <c r="I687" s="714"/>
      <c r="J687" s="714"/>
      <c r="K687" s="714"/>
      <c r="L687" s="714"/>
      <c r="M687" s="714"/>
      <c r="N687" s="714"/>
      <c r="O687" s="714"/>
      <c r="P687" s="714"/>
      <c r="Q687" s="714"/>
      <c r="R687" s="130"/>
      <c r="S687" s="130"/>
      <c r="T687" s="130"/>
      <c r="U687" s="130"/>
    </row>
    <row r="688" spans="1:21" ht="15.75" customHeight="1">
      <c r="A688" s="130"/>
      <c r="B688" s="130"/>
      <c r="C688" s="130"/>
      <c r="D688" s="130"/>
      <c r="E688" s="130"/>
      <c r="F688" s="130"/>
      <c r="G688" s="714"/>
      <c r="H688" s="714"/>
      <c r="I688" s="714"/>
      <c r="J688" s="714"/>
      <c r="K688" s="714"/>
      <c r="L688" s="714"/>
      <c r="M688" s="714"/>
      <c r="N688" s="714"/>
      <c r="O688" s="714"/>
      <c r="P688" s="714"/>
      <c r="Q688" s="714"/>
      <c r="R688" s="130"/>
      <c r="S688" s="130"/>
      <c r="T688" s="130"/>
      <c r="U688" s="130"/>
    </row>
    <row r="689" spans="1:21" ht="15.75" customHeight="1">
      <c r="A689" s="130"/>
      <c r="B689" s="130"/>
      <c r="C689" s="130"/>
      <c r="D689" s="130"/>
      <c r="E689" s="130"/>
      <c r="F689" s="130"/>
      <c r="G689" s="714"/>
      <c r="H689" s="714"/>
      <c r="I689" s="714"/>
      <c r="J689" s="714"/>
      <c r="K689" s="714"/>
      <c r="L689" s="714"/>
      <c r="M689" s="714"/>
      <c r="N689" s="714"/>
      <c r="O689" s="714"/>
      <c r="P689" s="714"/>
      <c r="Q689" s="714"/>
      <c r="R689" s="130"/>
      <c r="S689" s="130"/>
      <c r="T689" s="130"/>
      <c r="U689" s="130"/>
    </row>
    <row r="690" spans="1:21" ht="15.75" customHeight="1">
      <c r="A690" s="130"/>
      <c r="B690" s="130"/>
      <c r="C690" s="130"/>
      <c r="D690" s="130"/>
      <c r="E690" s="130"/>
      <c r="F690" s="130"/>
      <c r="G690" s="714"/>
      <c r="H690" s="714"/>
      <c r="I690" s="714"/>
      <c r="J690" s="714"/>
      <c r="K690" s="714"/>
      <c r="L690" s="714"/>
      <c r="M690" s="714"/>
      <c r="N690" s="714"/>
      <c r="O690" s="714"/>
      <c r="P690" s="714"/>
      <c r="Q690" s="714"/>
      <c r="R690" s="130"/>
      <c r="S690" s="130"/>
      <c r="T690" s="130"/>
      <c r="U690" s="130"/>
    </row>
    <row r="691" spans="1:21" ht="15.75" customHeight="1">
      <c r="A691" s="130"/>
      <c r="B691" s="130"/>
      <c r="C691" s="130"/>
      <c r="D691" s="130"/>
      <c r="E691" s="130"/>
      <c r="F691" s="130"/>
      <c r="G691" s="714"/>
      <c r="H691" s="714"/>
      <c r="I691" s="714"/>
      <c r="J691" s="714"/>
      <c r="K691" s="714"/>
      <c r="L691" s="714"/>
      <c r="M691" s="714"/>
      <c r="N691" s="714"/>
      <c r="O691" s="714"/>
      <c r="P691" s="714"/>
      <c r="Q691" s="714"/>
      <c r="R691" s="130"/>
      <c r="S691" s="130"/>
      <c r="T691" s="130"/>
      <c r="U691" s="130"/>
    </row>
    <row r="692" spans="1:21" ht="15.75" customHeight="1">
      <c r="A692" s="130"/>
      <c r="B692" s="130"/>
      <c r="C692" s="130"/>
      <c r="D692" s="130"/>
      <c r="E692" s="130"/>
      <c r="F692" s="130"/>
      <c r="G692" s="714"/>
      <c r="H692" s="714"/>
      <c r="I692" s="714"/>
      <c r="J692" s="714"/>
      <c r="K692" s="714"/>
      <c r="L692" s="714"/>
      <c r="M692" s="714"/>
      <c r="N692" s="714"/>
      <c r="O692" s="714"/>
      <c r="P692" s="714"/>
      <c r="Q692" s="714"/>
      <c r="R692" s="130"/>
      <c r="S692" s="130"/>
      <c r="T692" s="130"/>
      <c r="U692" s="130"/>
    </row>
    <row r="693" spans="1:21" ht="15.75" customHeight="1">
      <c r="A693" s="130"/>
      <c r="B693" s="130"/>
      <c r="C693" s="130"/>
      <c r="D693" s="130"/>
      <c r="E693" s="130"/>
      <c r="F693" s="130"/>
      <c r="G693" s="714"/>
      <c r="H693" s="714"/>
      <c r="I693" s="714"/>
      <c r="J693" s="714"/>
      <c r="K693" s="714"/>
      <c r="L693" s="714"/>
      <c r="M693" s="714"/>
      <c r="N693" s="714"/>
      <c r="O693" s="714"/>
      <c r="P693" s="714"/>
      <c r="Q693" s="714"/>
      <c r="R693" s="130"/>
      <c r="S693" s="130"/>
      <c r="T693" s="130"/>
      <c r="U693" s="130"/>
    </row>
    <row r="694" spans="1:21" ht="15.75" customHeight="1">
      <c r="A694" s="130"/>
      <c r="B694" s="130"/>
      <c r="C694" s="130"/>
      <c r="D694" s="130"/>
      <c r="E694" s="130"/>
      <c r="F694" s="130"/>
      <c r="G694" s="714"/>
      <c r="H694" s="714"/>
      <c r="I694" s="714"/>
      <c r="J694" s="714"/>
      <c r="K694" s="714"/>
      <c r="L694" s="714"/>
      <c r="M694" s="714"/>
      <c r="N694" s="714"/>
      <c r="O694" s="714"/>
      <c r="P694" s="714"/>
      <c r="Q694" s="714"/>
      <c r="R694" s="130"/>
      <c r="S694" s="130"/>
      <c r="T694" s="130"/>
      <c r="U694" s="130"/>
    </row>
    <row r="695" spans="1:21" ht="15.75" customHeight="1">
      <c r="A695" s="130"/>
      <c r="B695" s="130"/>
      <c r="C695" s="130"/>
      <c r="D695" s="130"/>
      <c r="E695" s="130"/>
      <c r="F695" s="130"/>
      <c r="G695" s="714"/>
      <c r="H695" s="714"/>
      <c r="I695" s="714"/>
      <c r="J695" s="714"/>
      <c r="K695" s="714"/>
      <c r="L695" s="714"/>
      <c r="M695" s="714"/>
      <c r="N695" s="714"/>
      <c r="O695" s="714"/>
      <c r="P695" s="714"/>
      <c r="Q695" s="714"/>
      <c r="R695" s="130"/>
      <c r="S695" s="130"/>
      <c r="T695" s="130"/>
      <c r="U695" s="130"/>
    </row>
    <row r="696" spans="1:21" ht="15.75" customHeight="1">
      <c r="A696" s="130"/>
      <c r="B696" s="130"/>
      <c r="C696" s="130"/>
      <c r="D696" s="130"/>
      <c r="E696" s="130"/>
      <c r="F696" s="130"/>
      <c r="G696" s="714"/>
      <c r="H696" s="714"/>
      <c r="I696" s="714"/>
      <c r="J696" s="714"/>
      <c r="K696" s="714"/>
      <c r="L696" s="714"/>
      <c r="M696" s="714"/>
      <c r="N696" s="714"/>
      <c r="O696" s="714"/>
      <c r="P696" s="714"/>
      <c r="Q696" s="714"/>
      <c r="R696" s="130"/>
      <c r="S696" s="130"/>
      <c r="T696" s="130"/>
      <c r="U696" s="130"/>
    </row>
    <row r="697" spans="1:21" ht="15.75" customHeight="1">
      <c r="A697" s="130"/>
      <c r="B697" s="130"/>
      <c r="C697" s="130"/>
      <c r="D697" s="130"/>
      <c r="E697" s="130"/>
      <c r="F697" s="130"/>
      <c r="G697" s="714"/>
      <c r="H697" s="714"/>
      <c r="I697" s="714"/>
      <c r="J697" s="714"/>
      <c r="K697" s="714"/>
      <c r="L697" s="714"/>
      <c r="M697" s="714"/>
      <c r="N697" s="714"/>
      <c r="O697" s="714"/>
      <c r="P697" s="714"/>
      <c r="Q697" s="714"/>
      <c r="R697" s="130"/>
      <c r="S697" s="130"/>
      <c r="T697" s="130"/>
      <c r="U697" s="130"/>
    </row>
    <row r="698" spans="1:21" ht="15.75" customHeight="1">
      <c r="A698" s="130"/>
      <c r="B698" s="130"/>
      <c r="C698" s="130"/>
      <c r="D698" s="130"/>
      <c r="E698" s="130"/>
      <c r="F698" s="130"/>
      <c r="G698" s="714"/>
      <c r="H698" s="714"/>
      <c r="I698" s="714"/>
      <c r="J698" s="714"/>
      <c r="K698" s="714"/>
      <c r="L698" s="714"/>
      <c r="M698" s="714"/>
      <c r="N698" s="714"/>
      <c r="O698" s="714"/>
      <c r="P698" s="714"/>
      <c r="Q698" s="714"/>
      <c r="R698" s="130"/>
      <c r="S698" s="130"/>
      <c r="T698" s="130"/>
      <c r="U698" s="130"/>
    </row>
    <row r="699" spans="1:21" ht="15.75" customHeight="1">
      <c r="A699" s="130"/>
      <c r="B699" s="130"/>
      <c r="C699" s="130"/>
      <c r="D699" s="130"/>
      <c r="E699" s="130"/>
      <c r="F699" s="130"/>
      <c r="G699" s="714"/>
      <c r="H699" s="714"/>
      <c r="I699" s="714"/>
      <c r="J699" s="714"/>
      <c r="K699" s="714"/>
      <c r="L699" s="714"/>
      <c r="M699" s="714"/>
      <c r="N699" s="714"/>
      <c r="O699" s="714"/>
      <c r="P699" s="714"/>
      <c r="Q699" s="714"/>
      <c r="R699" s="130"/>
      <c r="S699" s="130"/>
      <c r="T699" s="130"/>
      <c r="U699" s="130"/>
    </row>
    <row r="700" spans="1:21" ht="15.75" customHeight="1">
      <c r="A700" s="130"/>
      <c r="B700" s="130"/>
      <c r="C700" s="130"/>
      <c r="D700" s="130"/>
      <c r="E700" s="130"/>
      <c r="F700" s="130"/>
      <c r="G700" s="714"/>
      <c r="H700" s="714"/>
      <c r="I700" s="714"/>
      <c r="J700" s="714"/>
      <c r="K700" s="714"/>
      <c r="L700" s="714"/>
      <c r="M700" s="714"/>
      <c r="N700" s="714"/>
      <c r="O700" s="714"/>
      <c r="P700" s="714"/>
      <c r="Q700" s="714"/>
      <c r="R700" s="130"/>
      <c r="S700" s="130"/>
      <c r="T700" s="130"/>
      <c r="U700" s="130"/>
    </row>
    <row r="701" spans="1:21" ht="15.75" customHeight="1">
      <c r="A701" s="130"/>
      <c r="B701" s="130"/>
      <c r="C701" s="130"/>
      <c r="D701" s="130"/>
      <c r="E701" s="130"/>
      <c r="F701" s="130"/>
      <c r="G701" s="714"/>
      <c r="H701" s="714"/>
      <c r="I701" s="714"/>
      <c r="J701" s="714"/>
      <c r="K701" s="714"/>
      <c r="L701" s="714"/>
      <c r="M701" s="714"/>
      <c r="N701" s="714"/>
      <c r="O701" s="714"/>
      <c r="P701" s="714"/>
      <c r="Q701" s="714"/>
      <c r="R701" s="130"/>
      <c r="S701" s="130"/>
      <c r="T701" s="130"/>
      <c r="U701" s="130"/>
    </row>
    <row r="702" spans="1:21" ht="15.75" customHeight="1">
      <c r="A702" s="130"/>
      <c r="B702" s="130"/>
      <c r="C702" s="130"/>
      <c r="D702" s="130"/>
      <c r="E702" s="130"/>
      <c r="F702" s="130"/>
      <c r="G702" s="714"/>
      <c r="H702" s="714"/>
      <c r="I702" s="714"/>
      <c r="J702" s="714"/>
      <c r="K702" s="714"/>
      <c r="L702" s="714"/>
      <c r="M702" s="714"/>
      <c r="N702" s="714"/>
      <c r="O702" s="714"/>
      <c r="P702" s="714"/>
      <c r="Q702" s="714"/>
      <c r="R702" s="130"/>
      <c r="S702" s="130"/>
      <c r="T702" s="130"/>
      <c r="U702" s="130"/>
    </row>
    <row r="703" spans="1:21" ht="15.75" customHeight="1">
      <c r="A703" s="130"/>
      <c r="B703" s="130"/>
      <c r="C703" s="130"/>
      <c r="D703" s="130"/>
      <c r="E703" s="130"/>
      <c r="F703" s="130"/>
      <c r="G703" s="714"/>
      <c r="H703" s="714"/>
      <c r="I703" s="714"/>
      <c r="J703" s="714"/>
      <c r="K703" s="714"/>
      <c r="L703" s="714"/>
      <c r="M703" s="714"/>
      <c r="N703" s="714"/>
      <c r="O703" s="714"/>
      <c r="P703" s="714"/>
      <c r="Q703" s="714"/>
      <c r="R703" s="130"/>
      <c r="S703" s="130"/>
      <c r="T703" s="130"/>
      <c r="U703" s="130"/>
    </row>
    <row r="704" spans="1:21" ht="15.75" customHeight="1">
      <c r="A704" s="130"/>
      <c r="B704" s="130"/>
      <c r="C704" s="130"/>
      <c r="D704" s="130"/>
      <c r="E704" s="130"/>
      <c r="F704" s="130"/>
      <c r="G704" s="714"/>
      <c r="H704" s="714"/>
      <c r="I704" s="714"/>
      <c r="J704" s="714"/>
      <c r="K704" s="714"/>
      <c r="L704" s="714"/>
      <c r="M704" s="714"/>
      <c r="N704" s="714"/>
      <c r="O704" s="714"/>
      <c r="P704" s="714"/>
      <c r="Q704" s="714"/>
      <c r="R704" s="130"/>
      <c r="S704" s="130"/>
      <c r="T704" s="130"/>
      <c r="U704" s="130"/>
    </row>
    <row r="705" spans="1:21" ht="15.75" customHeight="1">
      <c r="A705" s="130"/>
      <c r="B705" s="130"/>
      <c r="C705" s="130"/>
      <c r="D705" s="130"/>
      <c r="E705" s="130"/>
      <c r="F705" s="130"/>
      <c r="G705" s="714"/>
      <c r="H705" s="714"/>
      <c r="I705" s="714"/>
      <c r="J705" s="714"/>
      <c r="K705" s="714"/>
      <c r="L705" s="714"/>
      <c r="M705" s="714"/>
      <c r="N705" s="714"/>
      <c r="O705" s="714"/>
      <c r="P705" s="714"/>
      <c r="Q705" s="714"/>
      <c r="R705" s="130"/>
      <c r="S705" s="130"/>
      <c r="T705" s="130"/>
      <c r="U705" s="130"/>
    </row>
    <row r="706" spans="1:21" ht="15.75" customHeight="1">
      <c r="A706" s="130"/>
      <c r="B706" s="130"/>
      <c r="C706" s="130"/>
      <c r="D706" s="130"/>
      <c r="E706" s="130"/>
      <c r="F706" s="130"/>
      <c r="G706" s="714"/>
      <c r="H706" s="714"/>
      <c r="I706" s="714"/>
      <c r="J706" s="714"/>
      <c r="K706" s="714"/>
      <c r="L706" s="714"/>
      <c r="M706" s="714"/>
      <c r="N706" s="714"/>
      <c r="O706" s="714"/>
      <c r="P706" s="714"/>
      <c r="Q706" s="714"/>
      <c r="R706" s="130"/>
      <c r="S706" s="130"/>
      <c r="T706" s="130"/>
      <c r="U706" s="130"/>
    </row>
    <row r="707" spans="1:21" ht="15.75" customHeight="1">
      <c r="A707" s="130"/>
      <c r="B707" s="130"/>
      <c r="C707" s="130"/>
      <c r="D707" s="130"/>
      <c r="E707" s="130"/>
      <c r="F707" s="130"/>
      <c r="G707" s="714"/>
      <c r="H707" s="714"/>
      <c r="I707" s="714"/>
      <c r="J707" s="714"/>
      <c r="K707" s="714"/>
      <c r="L707" s="714"/>
      <c r="M707" s="714"/>
      <c r="N707" s="714"/>
      <c r="O707" s="714"/>
      <c r="P707" s="714"/>
      <c r="Q707" s="714"/>
      <c r="R707" s="130"/>
      <c r="S707" s="130"/>
      <c r="T707" s="130"/>
      <c r="U707" s="130"/>
    </row>
    <row r="708" spans="1:21" ht="15.75" customHeight="1">
      <c r="A708" s="130"/>
      <c r="B708" s="130"/>
      <c r="C708" s="130"/>
      <c r="D708" s="130"/>
      <c r="E708" s="130"/>
      <c r="F708" s="130"/>
      <c r="G708" s="714"/>
      <c r="H708" s="714"/>
      <c r="I708" s="714"/>
      <c r="J708" s="714"/>
      <c r="K708" s="714"/>
      <c r="L708" s="714"/>
      <c r="M708" s="714"/>
      <c r="N708" s="714"/>
      <c r="O708" s="714"/>
      <c r="P708" s="714"/>
      <c r="Q708" s="714"/>
      <c r="R708" s="130"/>
      <c r="S708" s="130"/>
      <c r="T708" s="130"/>
      <c r="U708" s="130"/>
    </row>
    <row r="709" spans="1:21" ht="15.75" customHeight="1">
      <c r="A709" s="130"/>
      <c r="B709" s="130"/>
      <c r="C709" s="130"/>
      <c r="D709" s="130"/>
      <c r="E709" s="130"/>
      <c r="F709" s="130"/>
      <c r="G709" s="714"/>
      <c r="H709" s="714"/>
      <c r="I709" s="714"/>
      <c r="J709" s="714"/>
      <c r="K709" s="714"/>
      <c r="L709" s="714"/>
      <c r="M709" s="714"/>
      <c r="N709" s="714"/>
      <c r="O709" s="714"/>
      <c r="P709" s="714"/>
      <c r="Q709" s="714"/>
      <c r="R709" s="130"/>
      <c r="S709" s="130"/>
      <c r="T709" s="130"/>
      <c r="U709" s="130"/>
    </row>
    <row r="710" spans="1:21" ht="15.75" customHeight="1">
      <c r="A710" s="130"/>
      <c r="B710" s="130"/>
      <c r="C710" s="130"/>
      <c r="D710" s="130"/>
      <c r="E710" s="130"/>
      <c r="F710" s="130"/>
      <c r="G710" s="714"/>
      <c r="H710" s="714"/>
      <c r="I710" s="714"/>
      <c r="J710" s="714"/>
      <c r="K710" s="714"/>
      <c r="L710" s="714"/>
      <c r="M710" s="714"/>
      <c r="N710" s="714"/>
      <c r="O710" s="714"/>
      <c r="P710" s="714"/>
      <c r="Q710" s="714"/>
      <c r="R710" s="130"/>
      <c r="S710" s="130"/>
      <c r="T710" s="130"/>
      <c r="U710" s="130"/>
    </row>
    <row r="711" spans="1:21" ht="15.75" customHeight="1">
      <c r="A711" s="130"/>
      <c r="B711" s="130"/>
      <c r="C711" s="130"/>
      <c r="D711" s="130"/>
      <c r="E711" s="130"/>
      <c r="F711" s="130"/>
      <c r="G711" s="714"/>
      <c r="H711" s="714"/>
      <c r="I711" s="714"/>
      <c r="J711" s="714"/>
      <c r="K711" s="714"/>
      <c r="L711" s="714"/>
      <c r="M711" s="714"/>
      <c r="N711" s="714"/>
      <c r="O711" s="714"/>
      <c r="P711" s="714"/>
      <c r="Q711" s="714"/>
      <c r="R711" s="130"/>
      <c r="S711" s="130"/>
      <c r="T711" s="130"/>
      <c r="U711" s="130"/>
    </row>
    <row r="712" spans="1:21" ht="15.75" customHeight="1">
      <c r="A712" s="130"/>
      <c r="B712" s="130"/>
      <c r="C712" s="130"/>
      <c r="D712" s="130"/>
      <c r="E712" s="130"/>
      <c r="F712" s="130"/>
      <c r="G712" s="714"/>
      <c r="H712" s="714"/>
      <c r="I712" s="714"/>
      <c r="J712" s="714"/>
      <c r="K712" s="714"/>
      <c r="L712" s="714"/>
      <c r="M712" s="714"/>
      <c r="N712" s="714"/>
      <c r="O712" s="714"/>
      <c r="P712" s="714"/>
      <c r="Q712" s="714"/>
      <c r="R712" s="130"/>
      <c r="S712" s="130"/>
      <c r="T712" s="130"/>
      <c r="U712" s="130"/>
    </row>
    <row r="713" spans="1:21" ht="15.75" customHeight="1">
      <c r="A713" s="130"/>
      <c r="B713" s="130"/>
      <c r="C713" s="130"/>
      <c r="D713" s="130"/>
      <c r="E713" s="130"/>
      <c r="F713" s="130"/>
      <c r="G713" s="714"/>
      <c r="H713" s="714"/>
      <c r="I713" s="714"/>
      <c r="J713" s="714"/>
      <c r="K713" s="714"/>
      <c r="L713" s="714"/>
      <c r="M713" s="714"/>
      <c r="N713" s="714"/>
      <c r="O713" s="714"/>
      <c r="P713" s="714"/>
      <c r="Q713" s="714"/>
      <c r="R713" s="130"/>
      <c r="S713" s="130"/>
      <c r="T713" s="130"/>
      <c r="U713" s="130"/>
    </row>
    <row r="714" spans="1:21" ht="15.75" customHeight="1">
      <c r="A714" s="130"/>
      <c r="B714" s="130"/>
      <c r="C714" s="130"/>
      <c r="D714" s="130"/>
      <c r="E714" s="130"/>
      <c r="F714" s="130"/>
      <c r="G714" s="714"/>
      <c r="H714" s="714"/>
      <c r="I714" s="714"/>
      <c r="J714" s="714"/>
      <c r="K714" s="714"/>
      <c r="L714" s="714"/>
      <c r="M714" s="714"/>
      <c r="N714" s="714"/>
      <c r="O714" s="714"/>
      <c r="P714" s="714"/>
      <c r="Q714" s="714"/>
      <c r="R714" s="130"/>
      <c r="S714" s="130"/>
      <c r="T714" s="130"/>
      <c r="U714" s="130"/>
    </row>
    <row r="715" spans="1:21" ht="15.75" customHeight="1">
      <c r="A715" s="130"/>
      <c r="B715" s="130"/>
      <c r="C715" s="130"/>
      <c r="D715" s="130"/>
      <c r="E715" s="130"/>
      <c r="F715" s="130"/>
      <c r="G715" s="714"/>
      <c r="H715" s="714"/>
      <c r="I715" s="714"/>
      <c r="J715" s="714"/>
      <c r="K715" s="714"/>
      <c r="L715" s="714"/>
      <c r="M715" s="714"/>
      <c r="N715" s="714"/>
      <c r="O715" s="714"/>
      <c r="P715" s="714"/>
      <c r="Q715" s="714"/>
      <c r="R715" s="130"/>
      <c r="S715" s="130"/>
      <c r="T715" s="130"/>
      <c r="U715" s="130"/>
    </row>
    <row r="716" spans="1:21" ht="15.75" customHeight="1">
      <c r="A716" s="130"/>
      <c r="B716" s="130"/>
      <c r="C716" s="130"/>
      <c r="D716" s="130"/>
      <c r="E716" s="130"/>
      <c r="F716" s="130"/>
      <c r="G716" s="714"/>
      <c r="H716" s="714"/>
      <c r="I716" s="714"/>
      <c r="J716" s="714"/>
      <c r="K716" s="714"/>
      <c r="L716" s="714"/>
      <c r="M716" s="714"/>
      <c r="N716" s="714"/>
      <c r="O716" s="714"/>
      <c r="P716" s="714"/>
      <c r="Q716" s="714"/>
      <c r="R716" s="130"/>
      <c r="S716" s="130"/>
      <c r="T716" s="130"/>
      <c r="U716" s="130"/>
    </row>
    <row r="717" spans="1:21" ht="15.75" customHeight="1">
      <c r="A717" s="130"/>
      <c r="B717" s="130"/>
      <c r="C717" s="130"/>
      <c r="D717" s="130"/>
      <c r="E717" s="130"/>
      <c r="F717" s="130"/>
      <c r="G717" s="714"/>
      <c r="H717" s="714"/>
      <c r="I717" s="714"/>
      <c r="J717" s="714"/>
      <c r="K717" s="714"/>
      <c r="L717" s="714"/>
      <c r="M717" s="714"/>
      <c r="N717" s="714"/>
      <c r="O717" s="714"/>
      <c r="P717" s="714"/>
      <c r="Q717" s="714"/>
      <c r="R717" s="130"/>
      <c r="S717" s="130"/>
      <c r="T717" s="130"/>
      <c r="U717" s="130"/>
    </row>
    <row r="718" spans="1:21" ht="15.75" customHeight="1">
      <c r="A718" s="130"/>
      <c r="B718" s="130"/>
      <c r="C718" s="130"/>
      <c r="D718" s="130"/>
      <c r="E718" s="130"/>
      <c r="F718" s="130"/>
      <c r="G718" s="714"/>
      <c r="H718" s="714"/>
      <c r="I718" s="714"/>
      <c r="J718" s="714"/>
      <c r="K718" s="714"/>
      <c r="L718" s="714"/>
      <c r="M718" s="714"/>
      <c r="N718" s="714"/>
      <c r="O718" s="714"/>
      <c r="P718" s="714"/>
      <c r="Q718" s="714"/>
      <c r="R718" s="130"/>
      <c r="S718" s="130"/>
      <c r="T718" s="130"/>
      <c r="U718" s="130"/>
    </row>
    <row r="719" spans="1:21" ht="15.75" customHeight="1">
      <c r="A719" s="130"/>
      <c r="B719" s="130"/>
      <c r="C719" s="130"/>
      <c r="D719" s="130"/>
      <c r="E719" s="130"/>
      <c r="F719" s="130"/>
      <c r="G719" s="714"/>
      <c r="H719" s="714"/>
      <c r="I719" s="714"/>
      <c r="J719" s="714"/>
      <c r="K719" s="714"/>
      <c r="L719" s="714"/>
      <c r="M719" s="714"/>
      <c r="N719" s="714"/>
      <c r="O719" s="714"/>
      <c r="P719" s="714"/>
      <c r="Q719" s="714"/>
      <c r="R719" s="130"/>
      <c r="S719" s="130"/>
      <c r="T719" s="130"/>
      <c r="U719" s="130"/>
    </row>
    <row r="720" spans="1:21" ht="15.75" customHeight="1">
      <c r="A720" s="130"/>
      <c r="B720" s="130"/>
      <c r="C720" s="130"/>
      <c r="D720" s="130"/>
      <c r="E720" s="130"/>
      <c r="F720" s="130"/>
      <c r="G720" s="714"/>
      <c r="H720" s="714"/>
      <c r="I720" s="714"/>
      <c r="J720" s="714"/>
      <c r="K720" s="714"/>
      <c r="L720" s="714"/>
      <c r="M720" s="714"/>
      <c r="N720" s="714"/>
      <c r="O720" s="714"/>
      <c r="P720" s="714"/>
      <c r="Q720" s="714"/>
      <c r="R720" s="130"/>
      <c r="S720" s="130"/>
      <c r="T720" s="130"/>
      <c r="U720" s="130"/>
    </row>
    <row r="721" spans="1:21" ht="15.75" customHeight="1">
      <c r="A721" s="130"/>
      <c r="B721" s="130"/>
      <c r="C721" s="130"/>
      <c r="D721" s="130"/>
      <c r="E721" s="130"/>
      <c r="F721" s="130"/>
      <c r="G721" s="714"/>
      <c r="H721" s="714"/>
      <c r="I721" s="714"/>
      <c r="J721" s="714"/>
      <c r="K721" s="714"/>
      <c r="L721" s="714"/>
      <c r="M721" s="714"/>
      <c r="N721" s="714"/>
      <c r="O721" s="714"/>
      <c r="P721" s="714"/>
      <c r="Q721" s="714"/>
      <c r="R721" s="130"/>
      <c r="S721" s="130"/>
      <c r="T721" s="130"/>
      <c r="U721" s="130"/>
    </row>
    <row r="722" spans="1:21" ht="15.75" customHeight="1">
      <c r="A722" s="130"/>
      <c r="B722" s="130"/>
      <c r="C722" s="130"/>
      <c r="D722" s="130"/>
      <c r="E722" s="130"/>
      <c r="F722" s="130"/>
      <c r="G722" s="714"/>
      <c r="H722" s="714"/>
      <c r="I722" s="714"/>
      <c r="J722" s="714"/>
      <c r="K722" s="714"/>
      <c r="L722" s="714"/>
      <c r="M722" s="714"/>
      <c r="N722" s="714"/>
      <c r="O722" s="714"/>
      <c r="P722" s="714"/>
      <c r="Q722" s="714"/>
      <c r="R722" s="130"/>
      <c r="S722" s="130"/>
      <c r="T722" s="130"/>
      <c r="U722" s="130"/>
    </row>
    <row r="723" spans="1:21" ht="15.75" customHeight="1">
      <c r="A723" s="130"/>
      <c r="B723" s="130"/>
      <c r="C723" s="130"/>
      <c r="D723" s="130"/>
      <c r="E723" s="130"/>
      <c r="F723" s="130"/>
      <c r="G723" s="714"/>
      <c r="H723" s="714"/>
      <c r="I723" s="714"/>
      <c r="J723" s="714"/>
      <c r="K723" s="714"/>
      <c r="L723" s="714"/>
      <c r="M723" s="714"/>
      <c r="N723" s="714"/>
      <c r="O723" s="714"/>
      <c r="P723" s="714"/>
      <c r="Q723" s="714"/>
      <c r="R723" s="130"/>
      <c r="S723" s="130"/>
      <c r="T723" s="130"/>
      <c r="U723" s="130"/>
    </row>
    <row r="724" spans="1:21" ht="15.75" customHeight="1">
      <c r="A724" s="130"/>
      <c r="B724" s="130"/>
      <c r="C724" s="130"/>
      <c r="D724" s="130"/>
      <c r="E724" s="130"/>
      <c r="F724" s="130"/>
      <c r="G724" s="714"/>
      <c r="H724" s="714"/>
      <c r="I724" s="714"/>
      <c r="J724" s="714"/>
      <c r="K724" s="714"/>
      <c r="L724" s="714"/>
      <c r="M724" s="714"/>
      <c r="N724" s="714"/>
      <c r="O724" s="714"/>
      <c r="P724" s="714"/>
      <c r="Q724" s="714"/>
      <c r="R724" s="130"/>
      <c r="S724" s="130"/>
      <c r="T724" s="130"/>
      <c r="U724" s="130"/>
    </row>
    <row r="725" spans="1:21" ht="15.75" customHeight="1">
      <c r="A725" s="130"/>
      <c r="B725" s="130"/>
      <c r="C725" s="130"/>
      <c r="D725" s="130"/>
      <c r="E725" s="130"/>
      <c r="F725" s="130"/>
      <c r="G725" s="714"/>
      <c r="H725" s="714"/>
      <c r="I725" s="714"/>
      <c r="J725" s="714"/>
      <c r="K725" s="714"/>
      <c r="L725" s="714"/>
      <c r="M725" s="714"/>
      <c r="N725" s="714"/>
      <c r="O725" s="714"/>
      <c r="P725" s="714"/>
      <c r="Q725" s="714"/>
      <c r="R725" s="130"/>
      <c r="S725" s="130"/>
      <c r="T725" s="130"/>
      <c r="U725" s="130"/>
    </row>
    <row r="726" spans="1:21" ht="15.75" customHeight="1">
      <c r="A726" s="130"/>
      <c r="B726" s="130"/>
      <c r="C726" s="130"/>
      <c r="D726" s="130"/>
      <c r="E726" s="130"/>
      <c r="F726" s="130"/>
      <c r="G726" s="714"/>
      <c r="H726" s="714"/>
      <c r="I726" s="714"/>
      <c r="J726" s="714"/>
      <c r="K726" s="714"/>
      <c r="L726" s="714"/>
      <c r="M726" s="714"/>
      <c r="N726" s="714"/>
      <c r="O726" s="714"/>
      <c r="P726" s="714"/>
      <c r="Q726" s="714"/>
      <c r="R726" s="130"/>
      <c r="S726" s="130"/>
      <c r="T726" s="130"/>
      <c r="U726" s="130"/>
    </row>
    <row r="727" spans="1:21" ht="15.75" customHeight="1">
      <c r="A727" s="130"/>
      <c r="B727" s="130"/>
      <c r="C727" s="130"/>
      <c r="D727" s="130"/>
      <c r="E727" s="130"/>
      <c r="F727" s="130"/>
      <c r="G727" s="714"/>
      <c r="H727" s="714"/>
      <c r="I727" s="714"/>
      <c r="J727" s="714"/>
      <c r="K727" s="714"/>
      <c r="L727" s="714"/>
      <c r="M727" s="714"/>
      <c r="N727" s="714"/>
      <c r="O727" s="714"/>
      <c r="P727" s="714"/>
      <c r="Q727" s="714"/>
      <c r="R727" s="130"/>
      <c r="S727" s="130"/>
      <c r="T727" s="130"/>
      <c r="U727" s="130"/>
    </row>
    <row r="728" spans="1:21" ht="15.75" customHeight="1">
      <c r="A728" s="130"/>
      <c r="B728" s="130"/>
      <c r="C728" s="130"/>
      <c r="D728" s="130"/>
      <c r="E728" s="130"/>
      <c r="F728" s="130"/>
      <c r="G728" s="714"/>
      <c r="H728" s="714"/>
      <c r="I728" s="714"/>
      <c r="J728" s="714"/>
      <c r="K728" s="714"/>
      <c r="L728" s="714"/>
      <c r="M728" s="714"/>
      <c r="N728" s="714"/>
      <c r="O728" s="714"/>
      <c r="P728" s="714"/>
      <c r="Q728" s="714"/>
      <c r="R728" s="130"/>
      <c r="S728" s="130"/>
      <c r="T728" s="130"/>
      <c r="U728" s="130"/>
    </row>
    <row r="729" spans="1:21" ht="15.75" customHeight="1">
      <c r="A729" s="130"/>
      <c r="B729" s="130"/>
      <c r="C729" s="130"/>
      <c r="D729" s="130"/>
      <c r="E729" s="130"/>
      <c r="F729" s="130"/>
      <c r="G729" s="714"/>
      <c r="H729" s="714"/>
      <c r="I729" s="714"/>
      <c r="J729" s="714"/>
      <c r="K729" s="714"/>
      <c r="L729" s="714"/>
      <c r="M729" s="714"/>
      <c r="N729" s="714"/>
      <c r="O729" s="714"/>
      <c r="P729" s="714"/>
      <c r="Q729" s="714"/>
      <c r="R729" s="130"/>
      <c r="S729" s="130"/>
      <c r="T729" s="130"/>
      <c r="U729" s="130"/>
    </row>
    <row r="730" spans="1:21" ht="15.75" customHeight="1">
      <c r="A730" s="130"/>
      <c r="B730" s="130"/>
      <c r="C730" s="130"/>
      <c r="D730" s="130"/>
      <c r="E730" s="130"/>
      <c r="F730" s="130"/>
      <c r="G730" s="714"/>
      <c r="H730" s="714"/>
      <c r="I730" s="714"/>
      <c r="J730" s="714"/>
      <c r="K730" s="714"/>
      <c r="L730" s="714"/>
      <c r="M730" s="714"/>
      <c r="N730" s="714"/>
      <c r="O730" s="714"/>
      <c r="P730" s="714"/>
      <c r="Q730" s="714"/>
      <c r="R730" s="130"/>
      <c r="S730" s="130"/>
      <c r="T730" s="130"/>
      <c r="U730" s="130"/>
    </row>
    <row r="731" spans="1:21" ht="15.75" customHeight="1">
      <c r="A731" s="130"/>
      <c r="B731" s="130"/>
      <c r="C731" s="130"/>
      <c r="D731" s="130"/>
      <c r="E731" s="130"/>
      <c r="F731" s="130"/>
      <c r="G731" s="714"/>
      <c r="H731" s="714"/>
      <c r="I731" s="714"/>
      <c r="J731" s="714"/>
      <c r="K731" s="714"/>
      <c r="L731" s="714"/>
      <c r="M731" s="714"/>
      <c r="N731" s="714"/>
      <c r="O731" s="714"/>
      <c r="P731" s="714"/>
      <c r="Q731" s="714"/>
      <c r="R731" s="130"/>
      <c r="S731" s="130"/>
      <c r="T731" s="130"/>
      <c r="U731" s="130"/>
    </row>
    <row r="732" spans="1:21" ht="15.75" customHeight="1">
      <c r="A732" s="130"/>
      <c r="B732" s="130"/>
      <c r="C732" s="130"/>
      <c r="D732" s="130"/>
      <c r="E732" s="130"/>
      <c r="F732" s="130"/>
      <c r="G732" s="714"/>
      <c r="H732" s="714"/>
      <c r="I732" s="714"/>
      <c r="J732" s="714"/>
      <c r="K732" s="714"/>
      <c r="L732" s="714"/>
      <c r="M732" s="714"/>
      <c r="N732" s="714"/>
      <c r="O732" s="714"/>
      <c r="P732" s="714"/>
      <c r="Q732" s="714"/>
      <c r="R732" s="130"/>
      <c r="S732" s="130"/>
      <c r="T732" s="130"/>
      <c r="U732" s="130"/>
    </row>
    <row r="733" spans="1:21" ht="15.75" customHeight="1">
      <c r="A733" s="130"/>
      <c r="B733" s="130"/>
      <c r="C733" s="130"/>
      <c r="D733" s="130"/>
      <c r="E733" s="130"/>
      <c r="F733" s="130"/>
      <c r="G733" s="714"/>
      <c r="H733" s="714"/>
      <c r="I733" s="714"/>
      <c r="J733" s="714"/>
      <c r="K733" s="714"/>
      <c r="L733" s="714"/>
      <c r="M733" s="714"/>
      <c r="N733" s="714"/>
      <c r="O733" s="714"/>
      <c r="P733" s="714"/>
      <c r="Q733" s="714"/>
      <c r="R733" s="130"/>
      <c r="S733" s="130"/>
      <c r="T733" s="130"/>
      <c r="U733" s="130"/>
    </row>
    <row r="734" spans="1:21" ht="15.75" customHeight="1">
      <c r="A734" s="130"/>
      <c r="B734" s="130"/>
      <c r="C734" s="130"/>
      <c r="D734" s="130"/>
      <c r="E734" s="130"/>
      <c r="F734" s="130"/>
      <c r="G734" s="714"/>
      <c r="H734" s="714"/>
      <c r="I734" s="714"/>
      <c r="J734" s="714"/>
      <c r="K734" s="714"/>
      <c r="L734" s="714"/>
      <c r="M734" s="714"/>
      <c r="N734" s="714"/>
      <c r="O734" s="714"/>
      <c r="P734" s="714"/>
      <c r="Q734" s="714"/>
      <c r="R734" s="130"/>
      <c r="S734" s="130"/>
      <c r="T734" s="130"/>
      <c r="U734" s="130"/>
    </row>
    <row r="735" spans="1:21" ht="15.75" customHeight="1">
      <c r="A735" s="130"/>
      <c r="B735" s="130"/>
      <c r="C735" s="130"/>
      <c r="D735" s="130"/>
      <c r="E735" s="130"/>
      <c r="F735" s="130"/>
      <c r="G735" s="714"/>
      <c r="H735" s="714"/>
      <c r="I735" s="714"/>
      <c r="J735" s="714"/>
      <c r="K735" s="714"/>
      <c r="L735" s="714"/>
      <c r="M735" s="714"/>
      <c r="N735" s="714"/>
      <c r="O735" s="714"/>
      <c r="P735" s="714"/>
      <c r="Q735" s="714"/>
      <c r="R735" s="130"/>
      <c r="S735" s="130"/>
      <c r="T735" s="130"/>
      <c r="U735" s="130"/>
    </row>
    <row r="736" spans="1:21" ht="15.75" customHeight="1">
      <c r="A736" s="130"/>
      <c r="B736" s="130"/>
      <c r="C736" s="130"/>
      <c r="D736" s="130"/>
      <c r="E736" s="130"/>
      <c r="F736" s="130"/>
      <c r="G736" s="714"/>
      <c r="H736" s="714"/>
      <c r="I736" s="714"/>
      <c r="J736" s="714"/>
      <c r="K736" s="714"/>
      <c r="L736" s="714"/>
      <c r="M736" s="714"/>
      <c r="N736" s="714"/>
      <c r="O736" s="714"/>
      <c r="P736" s="714"/>
      <c r="Q736" s="714"/>
      <c r="R736" s="130"/>
      <c r="S736" s="130"/>
      <c r="T736" s="130"/>
      <c r="U736" s="130"/>
    </row>
    <row r="737" spans="1:21" ht="15.75" customHeight="1">
      <c r="A737" s="130"/>
      <c r="B737" s="130"/>
      <c r="C737" s="130"/>
      <c r="D737" s="130"/>
      <c r="E737" s="130"/>
      <c r="F737" s="130"/>
      <c r="G737" s="714"/>
      <c r="H737" s="714"/>
      <c r="I737" s="714"/>
      <c r="J737" s="714"/>
      <c r="K737" s="714"/>
      <c r="L737" s="714"/>
      <c r="M737" s="714"/>
      <c r="N737" s="714"/>
      <c r="O737" s="714"/>
      <c r="P737" s="714"/>
      <c r="Q737" s="714"/>
      <c r="R737" s="130"/>
      <c r="S737" s="130"/>
      <c r="T737" s="130"/>
      <c r="U737" s="130"/>
    </row>
    <row r="738" spans="1:21" ht="15.75" customHeight="1">
      <c r="A738" s="130"/>
      <c r="B738" s="130"/>
      <c r="C738" s="130"/>
      <c r="D738" s="130"/>
      <c r="E738" s="130"/>
      <c r="F738" s="130"/>
      <c r="G738" s="714"/>
      <c r="H738" s="714"/>
      <c r="I738" s="714"/>
      <c r="J738" s="714"/>
      <c r="K738" s="714"/>
      <c r="L738" s="714"/>
      <c r="M738" s="714"/>
      <c r="N738" s="714"/>
      <c r="O738" s="714"/>
      <c r="P738" s="714"/>
      <c r="Q738" s="714"/>
      <c r="R738" s="130"/>
      <c r="S738" s="130"/>
      <c r="T738" s="130"/>
      <c r="U738" s="130"/>
    </row>
    <row r="739" spans="1:21" ht="15.75" customHeight="1">
      <c r="A739" s="130"/>
      <c r="B739" s="130"/>
      <c r="C739" s="130"/>
      <c r="D739" s="130"/>
      <c r="E739" s="130"/>
      <c r="F739" s="130"/>
      <c r="G739" s="714"/>
      <c r="H739" s="714"/>
      <c r="I739" s="714"/>
      <c r="J739" s="714"/>
      <c r="K739" s="714"/>
      <c r="L739" s="714"/>
      <c r="M739" s="714"/>
      <c r="N739" s="714"/>
      <c r="O739" s="714"/>
      <c r="P739" s="714"/>
      <c r="Q739" s="714"/>
      <c r="R739" s="130"/>
      <c r="S739" s="130"/>
      <c r="T739" s="130"/>
      <c r="U739" s="130"/>
    </row>
    <row r="740" spans="1:21" ht="15.75" customHeight="1">
      <c r="A740" s="130"/>
      <c r="B740" s="130"/>
      <c r="C740" s="130"/>
      <c r="D740" s="130"/>
      <c r="E740" s="130"/>
      <c r="F740" s="130"/>
      <c r="G740" s="714"/>
      <c r="H740" s="714"/>
      <c r="I740" s="714"/>
      <c r="J740" s="714"/>
      <c r="K740" s="714"/>
      <c r="L740" s="714"/>
      <c r="M740" s="714"/>
      <c r="N740" s="714"/>
      <c r="O740" s="714"/>
      <c r="P740" s="714"/>
      <c r="Q740" s="714"/>
      <c r="R740" s="130"/>
      <c r="S740" s="130"/>
      <c r="T740" s="130"/>
      <c r="U740" s="130"/>
    </row>
    <row r="741" spans="1:21" ht="15.75" customHeight="1">
      <c r="A741" s="130"/>
      <c r="B741" s="130"/>
      <c r="C741" s="130"/>
      <c r="D741" s="130"/>
      <c r="E741" s="130"/>
      <c r="F741" s="130"/>
      <c r="G741" s="714"/>
      <c r="H741" s="714"/>
      <c r="I741" s="714"/>
      <c r="J741" s="714"/>
      <c r="K741" s="714"/>
      <c r="L741" s="714"/>
      <c r="M741" s="714"/>
      <c r="N741" s="714"/>
      <c r="O741" s="714"/>
      <c r="P741" s="714"/>
      <c r="Q741" s="714"/>
      <c r="R741" s="130"/>
      <c r="S741" s="130"/>
      <c r="T741" s="130"/>
      <c r="U741" s="130"/>
    </row>
    <row r="742" spans="1:21" ht="15.75" customHeight="1">
      <c r="A742" s="130"/>
      <c r="B742" s="130"/>
      <c r="C742" s="130"/>
      <c r="D742" s="130"/>
      <c r="E742" s="130"/>
      <c r="F742" s="130"/>
      <c r="G742" s="714"/>
      <c r="H742" s="714"/>
      <c r="I742" s="714"/>
      <c r="J742" s="714"/>
      <c r="K742" s="714"/>
      <c r="L742" s="714"/>
      <c r="M742" s="714"/>
      <c r="N742" s="714"/>
      <c r="O742" s="714"/>
      <c r="P742" s="714"/>
      <c r="Q742" s="714"/>
      <c r="R742" s="130"/>
      <c r="S742" s="130"/>
      <c r="T742" s="130"/>
      <c r="U742" s="130"/>
    </row>
    <row r="743" spans="1:21" ht="15.75" customHeight="1">
      <c r="A743" s="130"/>
      <c r="B743" s="130"/>
      <c r="C743" s="130"/>
      <c r="D743" s="130"/>
      <c r="E743" s="130"/>
      <c r="F743" s="130"/>
      <c r="G743" s="714"/>
      <c r="H743" s="714"/>
      <c r="I743" s="714"/>
      <c r="J743" s="714"/>
      <c r="K743" s="714"/>
      <c r="L743" s="714"/>
      <c r="M743" s="714"/>
      <c r="N743" s="714"/>
      <c r="O743" s="714"/>
      <c r="P743" s="714"/>
      <c r="Q743" s="714"/>
      <c r="R743" s="130"/>
      <c r="S743" s="130"/>
      <c r="T743" s="130"/>
      <c r="U743" s="130"/>
    </row>
    <row r="744" spans="1:21" ht="15.75" customHeight="1">
      <c r="A744" s="130"/>
      <c r="B744" s="130"/>
      <c r="C744" s="130"/>
      <c r="D744" s="130"/>
      <c r="E744" s="130"/>
      <c r="F744" s="130"/>
      <c r="G744" s="714"/>
      <c r="H744" s="714"/>
      <c r="I744" s="714"/>
      <c r="J744" s="714"/>
      <c r="K744" s="714"/>
      <c r="L744" s="714"/>
      <c r="M744" s="714"/>
      <c r="N744" s="714"/>
      <c r="O744" s="714"/>
      <c r="P744" s="714"/>
      <c r="Q744" s="714"/>
      <c r="R744" s="130"/>
      <c r="S744" s="130"/>
      <c r="T744" s="130"/>
      <c r="U744" s="130"/>
    </row>
    <row r="745" spans="1:21" ht="15.75" customHeight="1">
      <c r="A745" s="130"/>
      <c r="B745" s="130"/>
      <c r="C745" s="130"/>
      <c r="D745" s="130"/>
      <c r="E745" s="130"/>
      <c r="F745" s="130"/>
      <c r="G745" s="714"/>
      <c r="H745" s="714"/>
      <c r="I745" s="714"/>
      <c r="J745" s="714"/>
      <c r="K745" s="714"/>
      <c r="L745" s="714"/>
      <c r="M745" s="714"/>
      <c r="N745" s="714"/>
      <c r="O745" s="714"/>
      <c r="P745" s="714"/>
      <c r="Q745" s="714"/>
      <c r="R745" s="130"/>
      <c r="S745" s="130"/>
      <c r="T745" s="130"/>
      <c r="U745" s="130"/>
    </row>
    <row r="746" spans="1:21" ht="15.75" customHeight="1">
      <c r="A746" s="130"/>
      <c r="B746" s="130"/>
      <c r="C746" s="130"/>
      <c r="D746" s="130"/>
      <c r="E746" s="130"/>
      <c r="F746" s="130"/>
      <c r="G746" s="714"/>
      <c r="H746" s="714"/>
      <c r="I746" s="714"/>
      <c r="J746" s="714"/>
      <c r="K746" s="714"/>
      <c r="L746" s="714"/>
      <c r="M746" s="714"/>
      <c r="N746" s="714"/>
      <c r="O746" s="714"/>
      <c r="P746" s="714"/>
      <c r="Q746" s="714"/>
      <c r="R746" s="130"/>
      <c r="S746" s="130"/>
      <c r="T746" s="130"/>
      <c r="U746" s="130"/>
    </row>
    <row r="747" spans="1:21" ht="15.75" customHeight="1">
      <c r="A747" s="130"/>
      <c r="B747" s="130"/>
      <c r="C747" s="130"/>
      <c r="D747" s="130"/>
      <c r="E747" s="130"/>
      <c r="F747" s="130"/>
      <c r="G747" s="714"/>
      <c r="H747" s="714"/>
      <c r="I747" s="714"/>
      <c r="J747" s="714"/>
      <c r="K747" s="714"/>
      <c r="L747" s="714"/>
      <c r="M747" s="714"/>
      <c r="N747" s="714"/>
      <c r="O747" s="714"/>
      <c r="P747" s="714"/>
      <c r="Q747" s="714"/>
      <c r="R747" s="130"/>
      <c r="S747" s="130"/>
      <c r="T747" s="130"/>
      <c r="U747" s="130"/>
    </row>
    <row r="748" spans="1:21" ht="15.75" customHeight="1">
      <c r="A748" s="130"/>
      <c r="B748" s="130"/>
      <c r="C748" s="130"/>
      <c r="D748" s="130"/>
      <c r="E748" s="130"/>
      <c r="F748" s="130"/>
      <c r="G748" s="714"/>
      <c r="H748" s="714"/>
      <c r="I748" s="714"/>
      <c r="J748" s="714"/>
      <c r="K748" s="714"/>
      <c r="L748" s="714"/>
      <c r="M748" s="714"/>
      <c r="N748" s="714"/>
      <c r="O748" s="714"/>
      <c r="P748" s="714"/>
      <c r="Q748" s="714"/>
      <c r="R748" s="130"/>
      <c r="S748" s="130"/>
      <c r="T748" s="130"/>
      <c r="U748" s="130"/>
    </row>
    <row r="749" spans="1:21" ht="15.75" customHeight="1">
      <c r="A749" s="130"/>
      <c r="B749" s="130"/>
      <c r="C749" s="130"/>
      <c r="D749" s="130"/>
      <c r="E749" s="130"/>
      <c r="F749" s="130"/>
      <c r="G749" s="714"/>
      <c r="H749" s="714"/>
      <c r="I749" s="714"/>
      <c r="J749" s="714"/>
      <c r="K749" s="714"/>
      <c r="L749" s="714"/>
      <c r="M749" s="714"/>
      <c r="N749" s="714"/>
      <c r="O749" s="714"/>
      <c r="P749" s="714"/>
      <c r="Q749" s="714"/>
      <c r="R749" s="130"/>
      <c r="S749" s="130"/>
      <c r="T749" s="130"/>
      <c r="U749" s="130"/>
    </row>
    <row r="750" spans="1:21" ht="15.75" customHeight="1">
      <c r="A750" s="130"/>
      <c r="B750" s="130"/>
      <c r="C750" s="130"/>
      <c r="D750" s="130"/>
      <c r="E750" s="130"/>
      <c r="F750" s="130"/>
      <c r="G750" s="714"/>
      <c r="H750" s="714"/>
      <c r="I750" s="714"/>
      <c r="J750" s="714"/>
      <c r="K750" s="714"/>
      <c r="L750" s="714"/>
      <c r="M750" s="714"/>
      <c r="N750" s="714"/>
      <c r="O750" s="714"/>
      <c r="P750" s="714"/>
      <c r="Q750" s="714"/>
      <c r="R750" s="130"/>
      <c r="S750" s="130"/>
      <c r="T750" s="130"/>
      <c r="U750" s="130"/>
    </row>
    <row r="751" spans="1:21" ht="15.75" customHeight="1">
      <c r="A751" s="130"/>
      <c r="B751" s="130"/>
      <c r="C751" s="130"/>
      <c r="D751" s="130"/>
      <c r="E751" s="130"/>
      <c r="F751" s="130"/>
      <c r="G751" s="714"/>
      <c r="H751" s="714"/>
      <c r="I751" s="714"/>
      <c r="J751" s="714"/>
      <c r="K751" s="714"/>
      <c r="L751" s="714"/>
      <c r="M751" s="714"/>
      <c r="N751" s="714"/>
      <c r="O751" s="714"/>
      <c r="P751" s="714"/>
      <c r="Q751" s="714"/>
      <c r="R751" s="130"/>
      <c r="S751" s="130"/>
      <c r="T751" s="130"/>
      <c r="U751" s="130"/>
    </row>
    <row r="752" spans="1:21" ht="15.75" customHeight="1">
      <c r="A752" s="130"/>
      <c r="B752" s="130"/>
      <c r="C752" s="130"/>
      <c r="D752" s="130"/>
      <c r="E752" s="130"/>
      <c r="F752" s="130"/>
      <c r="G752" s="714"/>
      <c r="H752" s="714"/>
      <c r="I752" s="714"/>
      <c r="J752" s="714"/>
      <c r="K752" s="714"/>
      <c r="L752" s="714"/>
      <c r="M752" s="714"/>
      <c r="N752" s="714"/>
      <c r="O752" s="714"/>
      <c r="P752" s="714"/>
      <c r="Q752" s="714"/>
      <c r="R752" s="130"/>
      <c r="S752" s="130"/>
      <c r="T752" s="130"/>
      <c r="U752" s="130"/>
    </row>
    <row r="753" spans="1:21" ht="15.75" customHeight="1">
      <c r="A753" s="130"/>
      <c r="B753" s="130"/>
      <c r="C753" s="130"/>
      <c r="D753" s="130"/>
      <c r="E753" s="130"/>
      <c r="F753" s="130"/>
      <c r="G753" s="714"/>
      <c r="H753" s="714"/>
      <c r="I753" s="714"/>
      <c r="J753" s="714"/>
      <c r="K753" s="714"/>
      <c r="L753" s="714"/>
      <c r="M753" s="714"/>
      <c r="N753" s="714"/>
      <c r="O753" s="714"/>
      <c r="P753" s="714"/>
      <c r="Q753" s="714"/>
      <c r="R753" s="130"/>
      <c r="S753" s="130"/>
      <c r="T753" s="130"/>
      <c r="U753" s="130"/>
    </row>
    <row r="754" spans="1:21" ht="15.75" customHeight="1">
      <c r="A754" s="130"/>
      <c r="B754" s="130"/>
      <c r="C754" s="130"/>
      <c r="D754" s="130"/>
      <c r="E754" s="130"/>
      <c r="F754" s="130"/>
      <c r="G754" s="714"/>
      <c r="H754" s="714"/>
      <c r="I754" s="714"/>
      <c r="J754" s="714"/>
      <c r="K754" s="714"/>
      <c r="L754" s="714"/>
      <c r="M754" s="714"/>
      <c r="N754" s="714"/>
      <c r="O754" s="714"/>
      <c r="P754" s="714"/>
      <c r="Q754" s="714"/>
      <c r="R754" s="130"/>
      <c r="S754" s="130"/>
      <c r="T754" s="130"/>
      <c r="U754" s="130"/>
    </row>
    <row r="755" spans="1:21" ht="15.75" customHeight="1">
      <c r="A755" s="130"/>
      <c r="B755" s="130"/>
      <c r="C755" s="130"/>
      <c r="D755" s="130"/>
      <c r="E755" s="130"/>
      <c r="F755" s="130"/>
      <c r="G755" s="714"/>
      <c r="H755" s="714"/>
      <c r="I755" s="714"/>
      <c r="J755" s="714"/>
      <c r="K755" s="714"/>
      <c r="L755" s="714"/>
      <c r="M755" s="714"/>
      <c r="N755" s="714"/>
      <c r="O755" s="714"/>
      <c r="P755" s="714"/>
      <c r="Q755" s="714"/>
      <c r="R755" s="130"/>
      <c r="S755" s="130"/>
      <c r="T755" s="130"/>
      <c r="U755" s="130"/>
    </row>
    <row r="756" spans="1:21" ht="15.75" customHeight="1">
      <c r="A756" s="130"/>
      <c r="B756" s="130"/>
      <c r="C756" s="130"/>
      <c r="D756" s="130"/>
      <c r="E756" s="130"/>
      <c r="F756" s="130"/>
      <c r="G756" s="714"/>
      <c r="H756" s="714"/>
      <c r="I756" s="714"/>
      <c r="J756" s="714"/>
      <c r="K756" s="714"/>
      <c r="L756" s="714"/>
      <c r="M756" s="714"/>
      <c r="N756" s="714"/>
      <c r="O756" s="714"/>
      <c r="P756" s="714"/>
      <c r="Q756" s="714"/>
      <c r="R756" s="130"/>
      <c r="S756" s="130"/>
      <c r="T756" s="130"/>
      <c r="U756" s="130"/>
    </row>
    <row r="757" spans="1:21" ht="15.75" customHeight="1">
      <c r="A757" s="130"/>
      <c r="B757" s="130"/>
      <c r="C757" s="130"/>
      <c r="D757" s="130"/>
      <c r="E757" s="130"/>
      <c r="F757" s="130"/>
      <c r="G757" s="714"/>
      <c r="H757" s="714"/>
      <c r="I757" s="714"/>
      <c r="J757" s="714"/>
      <c r="K757" s="714"/>
      <c r="L757" s="714"/>
      <c r="M757" s="714"/>
      <c r="N757" s="714"/>
      <c r="O757" s="714"/>
      <c r="P757" s="714"/>
      <c r="Q757" s="714"/>
      <c r="R757" s="130"/>
      <c r="S757" s="130"/>
      <c r="T757" s="130"/>
      <c r="U757" s="130"/>
    </row>
    <row r="758" spans="1:21" ht="15.75" customHeight="1">
      <c r="A758" s="130"/>
      <c r="B758" s="130"/>
      <c r="C758" s="130"/>
      <c r="D758" s="130"/>
      <c r="E758" s="130"/>
      <c r="F758" s="130"/>
      <c r="G758" s="714"/>
      <c r="H758" s="714"/>
      <c r="I758" s="714"/>
      <c r="J758" s="714"/>
      <c r="K758" s="714"/>
      <c r="L758" s="714"/>
      <c r="M758" s="714"/>
      <c r="N758" s="714"/>
      <c r="O758" s="714"/>
      <c r="P758" s="714"/>
      <c r="Q758" s="714"/>
      <c r="R758" s="130"/>
      <c r="S758" s="130"/>
      <c r="T758" s="130"/>
      <c r="U758" s="130"/>
    </row>
    <row r="759" spans="1:21" ht="15.75" customHeight="1">
      <c r="A759" s="130"/>
      <c r="B759" s="130"/>
      <c r="C759" s="130"/>
      <c r="D759" s="130"/>
      <c r="E759" s="130"/>
      <c r="F759" s="130"/>
      <c r="G759" s="714"/>
      <c r="H759" s="714"/>
      <c r="I759" s="714"/>
      <c r="J759" s="714"/>
      <c r="K759" s="714"/>
      <c r="L759" s="714"/>
      <c r="M759" s="714"/>
      <c r="N759" s="714"/>
      <c r="O759" s="714"/>
      <c r="P759" s="714"/>
      <c r="Q759" s="714"/>
      <c r="R759" s="130"/>
      <c r="S759" s="130"/>
      <c r="T759" s="130"/>
      <c r="U759" s="130"/>
    </row>
    <row r="760" spans="1:21" ht="15.75" customHeight="1">
      <c r="A760" s="130"/>
      <c r="B760" s="130"/>
      <c r="C760" s="130"/>
      <c r="D760" s="130"/>
      <c r="E760" s="130"/>
      <c r="F760" s="130"/>
      <c r="G760" s="714"/>
      <c r="H760" s="714"/>
      <c r="I760" s="714"/>
      <c r="J760" s="714"/>
      <c r="K760" s="714"/>
      <c r="L760" s="714"/>
      <c r="M760" s="714"/>
      <c r="N760" s="714"/>
      <c r="O760" s="714"/>
      <c r="P760" s="714"/>
      <c r="Q760" s="714"/>
      <c r="R760" s="130"/>
      <c r="S760" s="130"/>
      <c r="T760" s="130"/>
      <c r="U760" s="130"/>
    </row>
    <row r="761" spans="1:21" ht="15.75" customHeight="1">
      <c r="A761" s="130"/>
      <c r="B761" s="130"/>
      <c r="C761" s="130"/>
      <c r="D761" s="130"/>
      <c r="E761" s="130"/>
      <c r="F761" s="130"/>
      <c r="G761" s="714"/>
      <c r="H761" s="714"/>
      <c r="I761" s="714"/>
      <c r="J761" s="714"/>
      <c r="K761" s="714"/>
      <c r="L761" s="714"/>
      <c r="M761" s="714"/>
      <c r="N761" s="714"/>
      <c r="O761" s="714"/>
      <c r="P761" s="714"/>
      <c r="Q761" s="714"/>
      <c r="R761" s="130"/>
      <c r="S761" s="130"/>
      <c r="T761" s="130"/>
      <c r="U761" s="130"/>
    </row>
    <row r="762" spans="1:21" ht="15.75" customHeight="1">
      <c r="A762" s="130"/>
      <c r="B762" s="130"/>
      <c r="C762" s="130"/>
      <c r="D762" s="130"/>
      <c r="E762" s="130"/>
      <c r="F762" s="130"/>
      <c r="G762" s="714"/>
      <c r="H762" s="714"/>
      <c r="I762" s="714"/>
      <c r="J762" s="714"/>
      <c r="K762" s="714"/>
      <c r="L762" s="714"/>
      <c r="M762" s="714"/>
      <c r="N762" s="714"/>
      <c r="O762" s="714"/>
      <c r="P762" s="714"/>
      <c r="Q762" s="714"/>
      <c r="R762" s="130"/>
      <c r="S762" s="130"/>
      <c r="T762" s="130"/>
      <c r="U762" s="130"/>
    </row>
    <row r="763" spans="1:21" ht="15.75" customHeight="1">
      <c r="A763" s="130"/>
      <c r="B763" s="130"/>
      <c r="C763" s="130"/>
      <c r="D763" s="130"/>
      <c r="E763" s="130"/>
      <c r="F763" s="130"/>
      <c r="G763" s="714"/>
      <c r="H763" s="714"/>
      <c r="I763" s="714"/>
      <c r="J763" s="714"/>
      <c r="K763" s="714"/>
      <c r="L763" s="714"/>
      <c r="M763" s="714"/>
      <c r="N763" s="714"/>
      <c r="O763" s="714"/>
      <c r="P763" s="714"/>
      <c r="Q763" s="714"/>
      <c r="R763" s="130"/>
      <c r="S763" s="130"/>
      <c r="T763" s="130"/>
      <c r="U763" s="130"/>
    </row>
    <row r="764" spans="1:21" ht="15.75" customHeight="1">
      <c r="A764" s="130"/>
      <c r="B764" s="130"/>
      <c r="C764" s="130"/>
      <c r="D764" s="130"/>
      <c r="E764" s="130"/>
      <c r="F764" s="130"/>
      <c r="G764" s="714"/>
      <c r="H764" s="714"/>
      <c r="I764" s="714"/>
      <c r="J764" s="714"/>
      <c r="K764" s="714"/>
      <c r="L764" s="714"/>
      <c r="M764" s="714"/>
      <c r="N764" s="714"/>
      <c r="O764" s="714"/>
      <c r="P764" s="714"/>
      <c r="Q764" s="714"/>
      <c r="R764" s="130"/>
      <c r="S764" s="130"/>
      <c r="T764" s="130"/>
      <c r="U764" s="130"/>
    </row>
    <row r="765" spans="1:21" ht="15.75" customHeight="1">
      <c r="A765" s="130"/>
      <c r="B765" s="130"/>
      <c r="C765" s="130"/>
      <c r="D765" s="130"/>
      <c r="E765" s="130"/>
      <c r="F765" s="130"/>
      <c r="G765" s="714"/>
      <c r="H765" s="714"/>
      <c r="I765" s="714"/>
      <c r="J765" s="714"/>
      <c r="K765" s="714"/>
      <c r="L765" s="714"/>
      <c r="M765" s="714"/>
      <c r="N765" s="714"/>
      <c r="O765" s="714"/>
      <c r="P765" s="714"/>
      <c r="Q765" s="714"/>
      <c r="R765" s="130"/>
      <c r="S765" s="130"/>
      <c r="T765" s="130"/>
      <c r="U765" s="130"/>
    </row>
    <row r="766" spans="1:21" ht="15.75" customHeight="1">
      <c r="A766" s="130"/>
      <c r="B766" s="130"/>
      <c r="C766" s="130"/>
      <c r="D766" s="130"/>
      <c r="E766" s="130"/>
      <c r="F766" s="130"/>
      <c r="G766" s="714"/>
      <c r="H766" s="714"/>
      <c r="I766" s="714"/>
      <c r="J766" s="714"/>
      <c r="K766" s="714"/>
      <c r="L766" s="714"/>
      <c r="M766" s="714"/>
      <c r="N766" s="714"/>
      <c r="O766" s="714"/>
      <c r="P766" s="714"/>
      <c r="Q766" s="714"/>
      <c r="R766" s="130"/>
      <c r="S766" s="130"/>
      <c r="T766" s="130"/>
      <c r="U766" s="130"/>
    </row>
    <row r="767" spans="1:21" ht="15.75" customHeight="1">
      <c r="A767" s="130"/>
      <c r="B767" s="130"/>
      <c r="C767" s="130"/>
      <c r="D767" s="130"/>
      <c r="E767" s="130"/>
      <c r="F767" s="130"/>
      <c r="G767" s="714"/>
      <c r="H767" s="714"/>
      <c r="I767" s="714"/>
      <c r="J767" s="714"/>
      <c r="K767" s="714"/>
      <c r="L767" s="714"/>
      <c r="M767" s="714"/>
      <c r="N767" s="714"/>
      <c r="O767" s="714"/>
      <c r="P767" s="714"/>
      <c r="Q767" s="714"/>
      <c r="R767" s="130"/>
      <c r="S767" s="130"/>
      <c r="T767" s="130"/>
      <c r="U767" s="130"/>
    </row>
    <row r="768" spans="1:21" ht="15.75" customHeight="1">
      <c r="A768" s="130"/>
      <c r="B768" s="130"/>
      <c r="C768" s="130"/>
      <c r="D768" s="130"/>
      <c r="E768" s="130"/>
      <c r="F768" s="130"/>
      <c r="G768" s="714"/>
      <c r="H768" s="714"/>
      <c r="I768" s="714"/>
      <c r="J768" s="714"/>
      <c r="K768" s="714"/>
      <c r="L768" s="714"/>
      <c r="M768" s="714"/>
      <c r="N768" s="714"/>
      <c r="O768" s="714"/>
      <c r="P768" s="714"/>
      <c r="Q768" s="714"/>
      <c r="R768" s="130"/>
      <c r="S768" s="130"/>
      <c r="T768" s="130"/>
      <c r="U768" s="130"/>
    </row>
    <row r="769" spans="1:21" ht="15.75" customHeight="1">
      <c r="A769" s="130"/>
      <c r="B769" s="130"/>
      <c r="C769" s="130"/>
      <c r="D769" s="130"/>
      <c r="E769" s="130"/>
      <c r="F769" s="130"/>
      <c r="G769" s="714"/>
      <c r="H769" s="714"/>
      <c r="I769" s="714"/>
      <c r="J769" s="714"/>
      <c r="K769" s="714"/>
      <c r="L769" s="714"/>
      <c r="M769" s="714"/>
      <c r="N769" s="714"/>
      <c r="O769" s="714"/>
      <c r="P769" s="714"/>
      <c r="Q769" s="714"/>
      <c r="R769" s="130"/>
      <c r="S769" s="130"/>
      <c r="T769" s="130"/>
      <c r="U769" s="130"/>
    </row>
    <row r="770" spans="1:21" ht="15.75" customHeight="1">
      <c r="A770" s="130"/>
      <c r="B770" s="130"/>
      <c r="C770" s="130"/>
      <c r="D770" s="130"/>
      <c r="E770" s="130"/>
      <c r="F770" s="130"/>
      <c r="G770" s="714"/>
      <c r="H770" s="714"/>
      <c r="I770" s="714"/>
      <c r="J770" s="714"/>
      <c r="K770" s="714"/>
      <c r="L770" s="714"/>
      <c r="M770" s="714"/>
      <c r="N770" s="714"/>
      <c r="O770" s="714"/>
      <c r="P770" s="714"/>
      <c r="Q770" s="714"/>
      <c r="R770" s="130"/>
      <c r="S770" s="130"/>
      <c r="T770" s="130"/>
      <c r="U770" s="130"/>
    </row>
    <row r="771" spans="1:21" ht="15.75" customHeight="1">
      <c r="A771" s="130"/>
      <c r="B771" s="130"/>
      <c r="C771" s="130"/>
      <c r="D771" s="130"/>
      <c r="E771" s="130"/>
      <c r="F771" s="130"/>
      <c r="G771" s="714"/>
      <c r="H771" s="714"/>
      <c r="I771" s="714"/>
      <c r="J771" s="714"/>
      <c r="K771" s="714"/>
      <c r="L771" s="714"/>
      <c r="M771" s="714"/>
      <c r="N771" s="714"/>
      <c r="O771" s="714"/>
      <c r="P771" s="714"/>
      <c r="Q771" s="714"/>
      <c r="R771" s="130"/>
      <c r="S771" s="130"/>
      <c r="T771" s="130"/>
      <c r="U771" s="130"/>
    </row>
    <row r="772" spans="1:21" ht="15.75" customHeight="1">
      <c r="A772" s="130"/>
      <c r="B772" s="130"/>
      <c r="C772" s="130"/>
      <c r="D772" s="130"/>
      <c r="E772" s="130"/>
      <c r="F772" s="130"/>
      <c r="G772" s="714"/>
      <c r="H772" s="714"/>
      <c r="I772" s="714"/>
      <c r="J772" s="714"/>
      <c r="K772" s="714"/>
      <c r="L772" s="714"/>
      <c r="M772" s="714"/>
      <c r="N772" s="714"/>
      <c r="O772" s="714"/>
      <c r="P772" s="714"/>
      <c r="Q772" s="714"/>
      <c r="R772" s="130"/>
      <c r="S772" s="130"/>
      <c r="T772" s="130"/>
      <c r="U772" s="130"/>
    </row>
    <row r="773" spans="1:21" ht="15.75" customHeight="1">
      <c r="A773" s="130"/>
      <c r="B773" s="130"/>
      <c r="C773" s="130"/>
      <c r="D773" s="130"/>
      <c r="E773" s="130"/>
      <c r="F773" s="130"/>
      <c r="G773" s="714"/>
      <c r="H773" s="714"/>
      <c r="I773" s="714"/>
      <c r="J773" s="714"/>
      <c r="K773" s="714"/>
      <c r="L773" s="714"/>
      <c r="M773" s="714"/>
      <c r="N773" s="714"/>
      <c r="O773" s="714"/>
      <c r="P773" s="714"/>
      <c r="Q773" s="714"/>
      <c r="R773" s="130"/>
      <c r="S773" s="130"/>
      <c r="T773" s="130"/>
      <c r="U773" s="130"/>
    </row>
    <row r="774" spans="1:21" ht="15.75" customHeight="1">
      <c r="A774" s="130"/>
      <c r="B774" s="130"/>
      <c r="C774" s="130"/>
      <c r="D774" s="130"/>
      <c r="E774" s="130"/>
      <c r="F774" s="130"/>
      <c r="G774" s="714"/>
      <c r="H774" s="714"/>
      <c r="I774" s="714"/>
      <c r="J774" s="714"/>
      <c r="K774" s="714"/>
      <c r="L774" s="714"/>
      <c r="M774" s="714"/>
      <c r="N774" s="714"/>
      <c r="O774" s="714"/>
      <c r="P774" s="714"/>
      <c r="Q774" s="714"/>
      <c r="R774" s="130"/>
      <c r="S774" s="130"/>
      <c r="T774" s="130"/>
      <c r="U774" s="130"/>
    </row>
    <row r="775" spans="1:21" ht="15.75" customHeight="1">
      <c r="A775" s="130"/>
      <c r="B775" s="130"/>
      <c r="C775" s="130"/>
      <c r="D775" s="130"/>
      <c r="E775" s="130"/>
      <c r="F775" s="130"/>
      <c r="G775" s="714"/>
      <c r="H775" s="714"/>
      <c r="I775" s="714"/>
      <c r="J775" s="714"/>
      <c r="K775" s="714"/>
      <c r="L775" s="714"/>
      <c r="M775" s="714"/>
      <c r="N775" s="714"/>
      <c r="O775" s="714"/>
      <c r="P775" s="714"/>
      <c r="Q775" s="714"/>
      <c r="R775" s="130"/>
      <c r="S775" s="130"/>
      <c r="T775" s="130"/>
      <c r="U775" s="130"/>
    </row>
    <row r="776" spans="1:21" ht="15.75" customHeight="1">
      <c r="A776" s="130"/>
      <c r="B776" s="130"/>
      <c r="C776" s="130"/>
      <c r="D776" s="130"/>
      <c r="E776" s="130"/>
      <c r="F776" s="130"/>
      <c r="G776" s="714"/>
      <c r="H776" s="714"/>
      <c r="I776" s="714"/>
      <c r="J776" s="714"/>
      <c r="K776" s="714"/>
      <c r="L776" s="714"/>
      <c r="M776" s="714"/>
      <c r="N776" s="714"/>
      <c r="O776" s="714"/>
      <c r="P776" s="714"/>
      <c r="Q776" s="714"/>
      <c r="R776" s="130"/>
      <c r="S776" s="130"/>
      <c r="T776" s="130"/>
      <c r="U776" s="130"/>
    </row>
    <row r="777" spans="1:21" ht="15.75" customHeight="1">
      <c r="A777" s="130"/>
      <c r="B777" s="130"/>
      <c r="C777" s="130"/>
      <c r="D777" s="130"/>
      <c r="E777" s="130"/>
      <c r="F777" s="130"/>
      <c r="G777" s="714"/>
      <c r="H777" s="714"/>
      <c r="I777" s="714"/>
      <c r="J777" s="714"/>
      <c r="K777" s="714"/>
      <c r="L777" s="714"/>
      <c r="M777" s="714"/>
      <c r="N777" s="714"/>
      <c r="O777" s="714"/>
      <c r="P777" s="714"/>
      <c r="Q777" s="714"/>
      <c r="R777" s="130"/>
      <c r="S777" s="130"/>
      <c r="T777" s="130"/>
      <c r="U777" s="130"/>
    </row>
    <row r="778" spans="1:21" ht="15.75" customHeight="1">
      <c r="A778" s="130"/>
      <c r="B778" s="130"/>
      <c r="C778" s="130"/>
      <c r="D778" s="130"/>
      <c r="E778" s="130"/>
      <c r="F778" s="130"/>
      <c r="G778" s="714"/>
      <c r="H778" s="714"/>
      <c r="I778" s="714"/>
      <c r="J778" s="714"/>
      <c r="K778" s="714"/>
      <c r="L778" s="714"/>
      <c r="M778" s="714"/>
      <c r="N778" s="714"/>
      <c r="O778" s="714"/>
      <c r="P778" s="714"/>
      <c r="Q778" s="714"/>
      <c r="R778" s="130"/>
      <c r="S778" s="130"/>
      <c r="T778" s="130"/>
      <c r="U778" s="130"/>
    </row>
    <row r="779" spans="1:21" ht="15.75" customHeight="1">
      <c r="A779" s="130"/>
      <c r="B779" s="130"/>
      <c r="C779" s="130"/>
      <c r="D779" s="130"/>
      <c r="E779" s="130"/>
      <c r="F779" s="130"/>
      <c r="G779" s="714"/>
      <c r="H779" s="714"/>
      <c r="I779" s="714"/>
      <c r="J779" s="714"/>
      <c r="K779" s="714"/>
      <c r="L779" s="714"/>
      <c r="M779" s="714"/>
      <c r="N779" s="714"/>
      <c r="O779" s="714"/>
      <c r="P779" s="714"/>
      <c r="Q779" s="714"/>
      <c r="R779" s="130"/>
      <c r="S779" s="130"/>
      <c r="T779" s="130"/>
      <c r="U779" s="130"/>
    </row>
    <row r="780" spans="1:21" ht="15.75" customHeight="1">
      <c r="A780" s="130"/>
      <c r="B780" s="130"/>
      <c r="C780" s="130"/>
      <c r="D780" s="130"/>
      <c r="E780" s="130"/>
      <c r="F780" s="130"/>
      <c r="G780" s="714"/>
      <c r="H780" s="714"/>
      <c r="I780" s="714"/>
      <c r="J780" s="714"/>
      <c r="K780" s="714"/>
      <c r="L780" s="714"/>
      <c r="M780" s="714"/>
      <c r="N780" s="714"/>
      <c r="O780" s="714"/>
      <c r="P780" s="714"/>
      <c r="Q780" s="714"/>
      <c r="R780" s="130"/>
      <c r="S780" s="130"/>
      <c r="T780" s="130"/>
      <c r="U780" s="130"/>
    </row>
    <row r="781" spans="1:21" ht="15.75" customHeight="1">
      <c r="A781" s="130"/>
      <c r="B781" s="130"/>
      <c r="C781" s="130"/>
      <c r="D781" s="130"/>
      <c r="E781" s="130"/>
      <c r="F781" s="130"/>
      <c r="G781" s="714"/>
      <c r="H781" s="714"/>
      <c r="I781" s="714"/>
      <c r="J781" s="714"/>
      <c r="K781" s="714"/>
      <c r="L781" s="714"/>
      <c r="M781" s="714"/>
      <c r="N781" s="714"/>
      <c r="O781" s="714"/>
      <c r="P781" s="714"/>
      <c r="Q781" s="714"/>
      <c r="R781" s="130"/>
      <c r="S781" s="130"/>
      <c r="T781" s="130"/>
      <c r="U781" s="130"/>
    </row>
    <row r="782" spans="1:21" ht="15.75" customHeight="1">
      <c r="A782" s="130"/>
      <c r="B782" s="130"/>
      <c r="C782" s="130"/>
      <c r="D782" s="130"/>
      <c r="E782" s="130"/>
      <c r="F782" s="130"/>
      <c r="G782" s="714"/>
      <c r="H782" s="714"/>
      <c r="I782" s="714"/>
      <c r="J782" s="714"/>
      <c r="K782" s="714"/>
      <c r="L782" s="714"/>
      <c r="M782" s="714"/>
      <c r="N782" s="714"/>
      <c r="O782" s="714"/>
      <c r="P782" s="714"/>
      <c r="Q782" s="714"/>
      <c r="R782" s="130"/>
      <c r="S782" s="130"/>
      <c r="T782" s="130"/>
      <c r="U782" s="130"/>
    </row>
    <row r="783" spans="1:21" ht="15.75" customHeight="1">
      <c r="A783" s="130"/>
      <c r="B783" s="130"/>
      <c r="C783" s="130"/>
      <c r="D783" s="130"/>
      <c r="E783" s="130"/>
      <c r="F783" s="130"/>
      <c r="G783" s="714"/>
      <c r="H783" s="714"/>
      <c r="I783" s="714"/>
      <c r="J783" s="714"/>
      <c r="K783" s="714"/>
      <c r="L783" s="714"/>
      <c r="M783" s="714"/>
      <c r="N783" s="714"/>
      <c r="O783" s="714"/>
      <c r="P783" s="714"/>
      <c r="Q783" s="714"/>
      <c r="R783" s="130"/>
      <c r="S783" s="130"/>
      <c r="T783" s="130"/>
      <c r="U783" s="130"/>
    </row>
    <row r="784" spans="1:21" ht="15.75" customHeight="1">
      <c r="A784" s="130"/>
      <c r="B784" s="130"/>
      <c r="C784" s="130"/>
      <c r="D784" s="130"/>
      <c r="E784" s="130"/>
      <c r="F784" s="130"/>
      <c r="G784" s="714"/>
      <c r="H784" s="714"/>
      <c r="I784" s="714"/>
      <c r="J784" s="714"/>
      <c r="K784" s="714"/>
      <c r="L784" s="714"/>
      <c r="M784" s="714"/>
      <c r="N784" s="714"/>
      <c r="O784" s="714"/>
      <c r="P784" s="714"/>
      <c r="Q784" s="714"/>
      <c r="R784" s="130"/>
      <c r="S784" s="130"/>
      <c r="T784" s="130"/>
      <c r="U784" s="130"/>
    </row>
    <row r="785" spans="1:21" ht="15.75" customHeight="1">
      <c r="A785" s="130"/>
      <c r="B785" s="130"/>
      <c r="C785" s="130"/>
      <c r="D785" s="130"/>
      <c r="E785" s="130"/>
      <c r="F785" s="130"/>
      <c r="G785" s="714"/>
      <c r="H785" s="714"/>
      <c r="I785" s="714"/>
      <c r="J785" s="714"/>
      <c r="K785" s="714"/>
      <c r="L785" s="714"/>
      <c r="M785" s="714"/>
      <c r="N785" s="714"/>
      <c r="O785" s="714"/>
      <c r="P785" s="714"/>
      <c r="Q785" s="714"/>
      <c r="R785" s="130"/>
      <c r="S785" s="130"/>
      <c r="T785" s="130"/>
      <c r="U785" s="130"/>
    </row>
    <row r="786" spans="1:21" ht="15.75" customHeight="1">
      <c r="A786" s="130"/>
      <c r="B786" s="130"/>
      <c r="C786" s="130"/>
      <c r="D786" s="130"/>
      <c r="E786" s="130"/>
      <c r="F786" s="130"/>
      <c r="G786" s="714"/>
      <c r="H786" s="714"/>
      <c r="I786" s="714"/>
      <c r="J786" s="714"/>
      <c r="K786" s="714"/>
      <c r="L786" s="714"/>
      <c r="M786" s="714"/>
      <c r="N786" s="714"/>
      <c r="O786" s="714"/>
      <c r="P786" s="714"/>
      <c r="Q786" s="714"/>
      <c r="R786" s="130"/>
      <c r="S786" s="130"/>
      <c r="T786" s="130"/>
      <c r="U786" s="130"/>
    </row>
    <row r="787" spans="1:21" ht="15.75" customHeight="1">
      <c r="A787" s="130"/>
      <c r="B787" s="130"/>
      <c r="C787" s="130"/>
      <c r="D787" s="130"/>
      <c r="E787" s="130"/>
      <c r="F787" s="130"/>
      <c r="G787" s="714"/>
      <c r="H787" s="714"/>
      <c r="I787" s="714"/>
      <c r="J787" s="714"/>
      <c r="K787" s="714"/>
      <c r="L787" s="714"/>
      <c r="M787" s="714"/>
      <c r="N787" s="714"/>
      <c r="O787" s="714"/>
      <c r="P787" s="714"/>
      <c r="Q787" s="714"/>
      <c r="R787" s="130"/>
      <c r="S787" s="130"/>
      <c r="T787" s="130"/>
      <c r="U787" s="130"/>
    </row>
    <row r="788" spans="1:21" ht="15.75" customHeight="1">
      <c r="A788" s="130"/>
      <c r="B788" s="130"/>
      <c r="C788" s="130"/>
      <c r="D788" s="130"/>
      <c r="E788" s="130"/>
      <c r="F788" s="130"/>
      <c r="G788" s="714"/>
      <c r="H788" s="714"/>
      <c r="I788" s="714"/>
      <c r="J788" s="714"/>
      <c r="K788" s="714"/>
      <c r="L788" s="714"/>
      <c r="M788" s="714"/>
      <c r="N788" s="714"/>
      <c r="O788" s="714"/>
      <c r="P788" s="714"/>
      <c r="Q788" s="714"/>
      <c r="R788" s="130"/>
      <c r="S788" s="130"/>
      <c r="T788" s="130"/>
      <c r="U788" s="130"/>
    </row>
    <row r="789" spans="1:21" ht="15.75" customHeight="1">
      <c r="A789" s="130"/>
      <c r="B789" s="130"/>
      <c r="C789" s="130"/>
      <c r="D789" s="130"/>
      <c r="E789" s="130"/>
      <c r="F789" s="130"/>
      <c r="G789" s="714"/>
      <c r="H789" s="714"/>
      <c r="I789" s="714"/>
      <c r="J789" s="714"/>
      <c r="K789" s="714"/>
      <c r="L789" s="714"/>
      <c r="M789" s="714"/>
      <c r="N789" s="714"/>
      <c r="O789" s="714"/>
      <c r="P789" s="714"/>
      <c r="Q789" s="714"/>
      <c r="R789" s="130"/>
      <c r="S789" s="130"/>
      <c r="T789" s="130"/>
      <c r="U789" s="130"/>
    </row>
    <row r="790" spans="1:21" ht="15.75" customHeight="1">
      <c r="A790" s="130"/>
      <c r="B790" s="130"/>
      <c r="C790" s="130"/>
      <c r="D790" s="130"/>
      <c r="E790" s="130"/>
      <c r="F790" s="130"/>
      <c r="G790" s="714"/>
      <c r="H790" s="714"/>
      <c r="I790" s="714"/>
      <c r="J790" s="714"/>
      <c r="K790" s="714"/>
      <c r="L790" s="714"/>
      <c r="M790" s="714"/>
      <c r="N790" s="714"/>
      <c r="O790" s="714"/>
      <c r="P790" s="714"/>
      <c r="Q790" s="714"/>
      <c r="R790" s="130"/>
      <c r="S790" s="130"/>
      <c r="T790" s="130"/>
      <c r="U790" s="130"/>
    </row>
    <row r="791" spans="1:21" ht="15.75" customHeight="1">
      <c r="A791" s="130"/>
      <c r="B791" s="130"/>
      <c r="C791" s="130"/>
      <c r="D791" s="130"/>
      <c r="E791" s="130"/>
      <c r="F791" s="130"/>
      <c r="G791" s="714"/>
      <c r="H791" s="714"/>
      <c r="I791" s="714"/>
      <c r="J791" s="714"/>
      <c r="K791" s="714"/>
      <c r="L791" s="714"/>
      <c r="M791" s="714"/>
      <c r="N791" s="714"/>
      <c r="O791" s="714"/>
      <c r="P791" s="714"/>
      <c r="Q791" s="714"/>
      <c r="R791" s="130"/>
      <c r="S791" s="130"/>
      <c r="T791" s="130"/>
      <c r="U791" s="130"/>
    </row>
    <row r="792" spans="1:21" ht="15.75" customHeight="1">
      <c r="A792" s="130"/>
      <c r="B792" s="130"/>
      <c r="C792" s="130"/>
      <c r="D792" s="130"/>
      <c r="E792" s="130"/>
      <c r="F792" s="130"/>
      <c r="G792" s="714"/>
      <c r="H792" s="714"/>
      <c r="I792" s="714"/>
      <c r="J792" s="714"/>
      <c r="K792" s="714"/>
      <c r="L792" s="714"/>
      <c r="M792" s="714"/>
      <c r="N792" s="714"/>
      <c r="O792" s="714"/>
      <c r="P792" s="714"/>
      <c r="Q792" s="714"/>
      <c r="R792" s="130"/>
      <c r="S792" s="130"/>
      <c r="T792" s="130"/>
      <c r="U792" s="130"/>
    </row>
    <row r="793" spans="1:21" ht="15.75" customHeight="1">
      <c r="A793" s="130"/>
      <c r="B793" s="130"/>
      <c r="C793" s="130"/>
      <c r="D793" s="130"/>
      <c r="E793" s="130"/>
      <c r="F793" s="130"/>
      <c r="G793" s="714"/>
      <c r="H793" s="714"/>
      <c r="I793" s="714"/>
      <c r="J793" s="714"/>
      <c r="K793" s="714"/>
      <c r="L793" s="714"/>
      <c r="M793" s="714"/>
      <c r="N793" s="714"/>
      <c r="O793" s="714"/>
      <c r="P793" s="714"/>
      <c r="Q793" s="714"/>
      <c r="R793" s="130"/>
      <c r="S793" s="130"/>
      <c r="T793" s="130"/>
      <c r="U793" s="130"/>
    </row>
    <row r="794" spans="1:21" ht="15.75" customHeight="1">
      <c r="A794" s="130"/>
      <c r="B794" s="130"/>
      <c r="C794" s="130"/>
      <c r="D794" s="130"/>
      <c r="E794" s="130"/>
      <c r="F794" s="130"/>
      <c r="G794" s="714"/>
      <c r="H794" s="714"/>
      <c r="I794" s="714"/>
      <c r="J794" s="714"/>
      <c r="K794" s="714"/>
      <c r="L794" s="714"/>
      <c r="M794" s="714"/>
      <c r="N794" s="714"/>
      <c r="O794" s="714"/>
      <c r="P794" s="714"/>
      <c r="Q794" s="714"/>
      <c r="R794" s="130"/>
      <c r="S794" s="130"/>
      <c r="T794" s="130"/>
      <c r="U794" s="130"/>
    </row>
    <row r="795" spans="1:21" ht="15.75" customHeight="1">
      <c r="A795" s="130"/>
      <c r="B795" s="130"/>
      <c r="C795" s="130"/>
      <c r="D795" s="130"/>
      <c r="E795" s="130"/>
      <c r="F795" s="130"/>
      <c r="G795" s="714"/>
      <c r="H795" s="714"/>
      <c r="I795" s="714"/>
      <c r="J795" s="714"/>
      <c r="K795" s="714"/>
      <c r="L795" s="714"/>
      <c r="M795" s="714"/>
      <c r="N795" s="714"/>
      <c r="O795" s="714"/>
      <c r="P795" s="714"/>
      <c r="Q795" s="714"/>
      <c r="R795" s="130"/>
      <c r="S795" s="130"/>
      <c r="T795" s="130"/>
      <c r="U795" s="130"/>
    </row>
    <row r="796" spans="1:21" ht="15.75" customHeight="1">
      <c r="A796" s="130"/>
      <c r="B796" s="130"/>
      <c r="C796" s="130"/>
      <c r="D796" s="130"/>
      <c r="E796" s="130"/>
      <c r="F796" s="130"/>
      <c r="G796" s="714"/>
      <c r="H796" s="714"/>
      <c r="I796" s="714"/>
      <c r="J796" s="714"/>
      <c r="K796" s="714"/>
      <c r="L796" s="714"/>
      <c r="M796" s="714"/>
      <c r="N796" s="714"/>
      <c r="O796" s="714"/>
      <c r="P796" s="714"/>
      <c r="Q796" s="714"/>
      <c r="R796" s="130"/>
      <c r="S796" s="130"/>
      <c r="T796" s="130"/>
      <c r="U796" s="130"/>
    </row>
    <row r="797" spans="1:21" ht="15.75" customHeight="1">
      <c r="A797" s="130"/>
      <c r="B797" s="130"/>
      <c r="C797" s="130"/>
      <c r="D797" s="130"/>
      <c r="E797" s="130"/>
      <c r="F797" s="130"/>
      <c r="G797" s="714"/>
      <c r="H797" s="714"/>
      <c r="I797" s="714"/>
      <c r="J797" s="714"/>
      <c r="K797" s="714"/>
      <c r="L797" s="714"/>
      <c r="M797" s="714"/>
      <c r="N797" s="714"/>
      <c r="O797" s="714"/>
      <c r="P797" s="714"/>
      <c r="Q797" s="714"/>
      <c r="R797" s="130"/>
      <c r="S797" s="130"/>
      <c r="T797" s="130"/>
      <c r="U797" s="130"/>
    </row>
    <row r="798" spans="1:21" ht="15.75" customHeight="1">
      <c r="A798" s="130"/>
      <c r="B798" s="130"/>
      <c r="C798" s="130"/>
      <c r="D798" s="130"/>
      <c r="E798" s="130"/>
      <c r="F798" s="130"/>
      <c r="G798" s="714"/>
      <c r="H798" s="714"/>
      <c r="I798" s="714"/>
      <c r="J798" s="714"/>
      <c r="K798" s="714"/>
      <c r="L798" s="714"/>
      <c r="M798" s="714"/>
      <c r="N798" s="714"/>
      <c r="O798" s="714"/>
      <c r="P798" s="714"/>
      <c r="Q798" s="714"/>
      <c r="R798" s="130"/>
      <c r="S798" s="130"/>
      <c r="T798" s="130"/>
      <c r="U798" s="130"/>
    </row>
    <row r="799" spans="1:21" ht="15.75" customHeight="1">
      <c r="A799" s="130"/>
      <c r="B799" s="130"/>
      <c r="C799" s="130"/>
      <c r="D799" s="130"/>
      <c r="E799" s="130"/>
      <c r="F799" s="130"/>
      <c r="G799" s="714"/>
      <c r="H799" s="714"/>
      <c r="I799" s="714"/>
      <c r="J799" s="714"/>
      <c r="K799" s="714"/>
      <c r="L799" s="714"/>
      <c r="M799" s="714"/>
      <c r="N799" s="714"/>
      <c r="O799" s="714"/>
      <c r="P799" s="714"/>
      <c r="Q799" s="714"/>
      <c r="R799" s="130"/>
      <c r="S799" s="130"/>
      <c r="T799" s="130"/>
      <c r="U799" s="130"/>
    </row>
    <row r="800" spans="1:21" ht="15.75" customHeight="1">
      <c r="A800" s="130"/>
      <c r="B800" s="130"/>
      <c r="C800" s="130"/>
      <c r="D800" s="130"/>
      <c r="E800" s="130"/>
      <c r="F800" s="130"/>
      <c r="G800" s="714"/>
      <c r="H800" s="714"/>
      <c r="I800" s="714"/>
      <c r="J800" s="714"/>
      <c r="K800" s="714"/>
      <c r="L800" s="714"/>
      <c r="M800" s="714"/>
      <c r="N800" s="714"/>
      <c r="O800" s="714"/>
      <c r="P800" s="714"/>
      <c r="Q800" s="714"/>
      <c r="R800" s="130"/>
      <c r="S800" s="130"/>
      <c r="T800" s="130"/>
      <c r="U800" s="130"/>
    </row>
    <row r="801" spans="1:21" ht="15.75" customHeight="1">
      <c r="A801" s="130"/>
      <c r="B801" s="130"/>
      <c r="C801" s="130"/>
      <c r="D801" s="130"/>
      <c r="E801" s="130"/>
      <c r="F801" s="130"/>
      <c r="G801" s="714"/>
      <c r="H801" s="714"/>
      <c r="I801" s="714"/>
      <c r="J801" s="714"/>
      <c r="K801" s="714"/>
      <c r="L801" s="714"/>
      <c r="M801" s="714"/>
      <c r="N801" s="714"/>
      <c r="O801" s="714"/>
      <c r="P801" s="714"/>
      <c r="Q801" s="714"/>
      <c r="R801" s="130"/>
      <c r="S801" s="130"/>
      <c r="T801" s="130"/>
      <c r="U801" s="130"/>
    </row>
    <row r="802" spans="1:21" ht="15.75" customHeight="1">
      <c r="A802" s="130"/>
      <c r="B802" s="130"/>
      <c r="C802" s="130"/>
      <c r="D802" s="130"/>
      <c r="E802" s="130"/>
      <c r="F802" s="130"/>
      <c r="G802" s="714"/>
      <c r="H802" s="714"/>
      <c r="I802" s="714"/>
      <c r="J802" s="714"/>
      <c r="K802" s="714"/>
      <c r="L802" s="714"/>
      <c r="M802" s="714"/>
      <c r="N802" s="714"/>
      <c r="O802" s="714"/>
      <c r="P802" s="714"/>
      <c r="Q802" s="714"/>
      <c r="R802" s="130"/>
      <c r="S802" s="130"/>
      <c r="T802" s="130"/>
      <c r="U802" s="130"/>
    </row>
    <row r="803" spans="1:21" ht="15.75" customHeight="1">
      <c r="A803" s="130"/>
      <c r="B803" s="130"/>
      <c r="C803" s="130"/>
      <c r="D803" s="130"/>
      <c r="E803" s="130"/>
      <c r="F803" s="130"/>
      <c r="G803" s="714"/>
      <c r="H803" s="714"/>
      <c r="I803" s="714"/>
      <c r="J803" s="714"/>
      <c r="K803" s="714"/>
      <c r="L803" s="714"/>
      <c r="M803" s="714"/>
      <c r="N803" s="714"/>
      <c r="O803" s="714"/>
      <c r="P803" s="714"/>
      <c r="Q803" s="714"/>
      <c r="R803" s="130"/>
      <c r="S803" s="130"/>
      <c r="T803" s="130"/>
      <c r="U803" s="130"/>
    </row>
    <row r="804" spans="1:21" ht="15.75" customHeight="1">
      <c r="A804" s="130"/>
      <c r="B804" s="130"/>
      <c r="C804" s="130"/>
      <c r="D804" s="130"/>
      <c r="E804" s="130"/>
      <c r="F804" s="130"/>
      <c r="G804" s="714"/>
      <c r="H804" s="714"/>
      <c r="I804" s="714"/>
      <c r="J804" s="714"/>
      <c r="K804" s="714"/>
      <c r="L804" s="714"/>
      <c r="M804" s="714"/>
      <c r="N804" s="714"/>
      <c r="O804" s="714"/>
      <c r="P804" s="714"/>
      <c r="Q804" s="714"/>
      <c r="R804" s="130"/>
      <c r="S804" s="130"/>
      <c r="T804" s="130"/>
      <c r="U804" s="130"/>
    </row>
    <row r="805" spans="1:21" ht="15.75" customHeight="1">
      <c r="A805" s="130"/>
      <c r="B805" s="130"/>
      <c r="C805" s="130"/>
      <c r="D805" s="130"/>
      <c r="E805" s="130"/>
      <c r="F805" s="130"/>
      <c r="G805" s="714"/>
      <c r="H805" s="714"/>
      <c r="I805" s="714"/>
      <c r="J805" s="714"/>
      <c r="K805" s="714"/>
      <c r="L805" s="714"/>
      <c r="M805" s="714"/>
      <c r="N805" s="714"/>
      <c r="O805" s="714"/>
      <c r="P805" s="714"/>
      <c r="Q805" s="714"/>
      <c r="R805" s="130"/>
      <c r="S805" s="130"/>
      <c r="T805" s="130"/>
      <c r="U805" s="130"/>
    </row>
    <row r="806" spans="1:21" ht="15.75" customHeight="1">
      <c r="A806" s="130"/>
      <c r="B806" s="130"/>
      <c r="C806" s="130"/>
      <c r="D806" s="130"/>
      <c r="E806" s="130"/>
      <c r="F806" s="130"/>
      <c r="G806" s="714"/>
      <c r="H806" s="714"/>
      <c r="I806" s="714"/>
      <c r="J806" s="714"/>
      <c r="K806" s="714"/>
      <c r="L806" s="714"/>
      <c r="M806" s="714"/>
      <c r="N806" s="714"/>
      <c r="O806" s="714"/>
      <c r="P806" s="714"/>
      <c r="Q806" s="714"/>
      <c r="R806" s="130"/>
      <c r="S806" s="130"/>
      <c r="T806" s="130"/>
      <c r="U806" s="130"/>
    </row>
    <row r="807" spans="1:21" ht="15.75" customHeight="1">
      <c r="A807" s="130"/>
      <c r="B807" s="130"/>
      <c r="C807" s="130"/>
      <c r="D807" s="130"/>
      <c r="E807" s="130"/>
      <c r="F807" s="130"/>
      <c r="G807" s="714"/>
      <c r="H807" s="714"/>
      <c r="I807" s="714"/>
      <c r="J807" s="714"/>
      <c r="K807" s="714"/>
      <c r="L807" s="714"/>
      <c r="M807" s="714"/>
      <c r="N807" s="714"/>
      <c r="O807" s="714"/>
      <c r="P807" s="714"/>
      <c r="Q807" s="714"/>
      <c r="R807" s="130"/>
      <c r="S807" s="130"/>
      <c r="T807" s="130"/>
      <c r="U807" s="130"/>
    </row>
    <row r="808" spans="1:21" ht="15.75" customHeight="1">
      <c r="A808" s="130"/>
      <c r="B808" s="130"/>
      <c r="C808" s="130"/>
      <c r="D808" s="130"/>
      <c r="E808" s="130"/>
      <c r="F808" s="130"/>
      <c r="G808" s="714"/>
      <c r="H808" s="714"/>
      <c r="I808" s="714"/>
      <c r="J808" s="714"/>
      <c r="K808" s="714"/>
      <c r="L808" s="714"/>
      <c r="M808" s="714"/>
      <c r="N808" s="714"/>
      <c r="O808" s="714"/>
      <c r="P808" s="714"/>
      <c r="Q808" s="714"/>
      <c r="R808" s="130"/>
      <c r="S808" s="130"/>
      <c r="T808" s="130"/>
      <c r="U808" s="130"/>
    </row>
    <row r="809" spans="1:21" ht="15.75" customHeight="1">
      <c r="A809" s="130"/>
      <c r="B809" s="130"/>
      <c r="C809" s="130"/>
      <c r="D809" s="130"/>
      <c r="E809" s="130"/>
      <c r="F809" s="130"/>
      <c r="G809" s="714"/>
      <c r="H809" s="714"/>
      <c r="I809" s="714"/>
      <c r="J809" s="714"/>
      <c r="K809" s="714"/>
      <c r="L809" s="714"/>
      <c r="M809" s="714"/>
      <c r="N809" s="714"/>
      <c r="O809" s="714"/>
      <c r="P809" s="714"/>
      <c r="Q809" s="714"/>
      <c r="R809" s="130"/>
      <c r="S809" s="130"/>
      <c r="T809" s="130"/>
      <c r="U809" s="130"/>
    </row>
    <row r="810" spans="1:21" ht="15.75" customHeight="1">
      <c r="A810" s="130"/>
      <c r="B810" s="130"/>
      <c r="C810" s="130"/>
      <c r="D810" s="130"/>
      <c r="E810" s="130"/>
      <c r="F810" s="130"/>
      <c r="G810" s="714"/>
      <c r="H810" s="714"/>
      <c r="I810" s="714"/>
      <c r="J810" s="714"/>
      <c r="K810" s="714"/>
      <c r="L810" s="714"/>
      <c r="M810" s="714"/>
      <c r="N810" s="714"/>
      <c r="O810" s="714"/>
      <c r="P810" s="714"/>
      <c r="Q810" s="714"/>
      <c r="R810" s="130"/>
      <c r="S810" s="130"/>
      <c r="T810" s="130"/>
      <c r="U810" s="130"/>
    </row>
    <row r="811" spans="1:21" ht="15.75" customHeight="1">
      <c r="A811" s="130"/>
      <c r="B811" s="130"/>
      <c r="C811" s="130"/>
      <c r="D811" s="130"/>
      <c r="E811" s="130"/>
      <c r="F811" s="130"/>
      <c r="G811" s="714"/>
      <c r="H811" s="714"/>
      <c r="I811" s="714"/>
      <c r="J811" s="714"/>
      <c r="K811" s="714"/>
      <c r="L811" s="714"/>
      <c r="M811" s="714"/>
      <c r="N811" s="714"/>
      <c r="O811" s="714"/>
      <c r="P811" s="714"/>
      <c r="Q811" s="714"/>
      <c r="R811" s="130"/>
      <c r="S811" s="130"/>
      <c r="T811" s="130"/>
      <c r="U811" s="130"/>
    </row>
    <row r="812" spans="1:21" ht="15.75" customHeight="1">
      <c r="A812" s="130"/>
      <c r="B812" s="130"/>
      <c r="C812" s="130"/>
      <c r="D812" s="130"/>
      <c r="E812" s="130"/>
      <c r="F812" s="130"/>
      <c r="G812" s="714"/>
      <c r="H812" s="714"/>
      <c r="I812" s="714"/>
      <c r="J812" s="714"/>
      <c r="K812" s="714"/>
      <c r="L812" s="714"/>
      <c r="M812" s="714"/>
      <c r="N812" s="714"/>
      <c r="O812" s="714"/>
      <c r="P812" s="714"/>
      <c r="Q812" s="714"/>
      <c r="R812" s="130"/>
      <c r="S812" s="130"/>
      <c r="T812" s="130"/>
      <c r="U812" s="130"/>
    </row>
    <row r="813" spans="1:21" ht="15.75" customHeight="1">
      <c r="A813" s="130"/>
      <c r="B813" s="130"/>
      <c r="C813" s="130"/>
      <c r="D813" s="130"/>
      <c r="E813" s="130"/>
      <c r="F813" s="130"/>
      <c r="G813" s="714"/>
      <c r="H813" s="714"/>
      <c r="I813" s="714"/>
      <c r="J813" s="714"/>
      <c r="K813" s="714"/>
      <c r="L813" s="714"/>
      <c r="M813" s="714"/>
      <c r="N813" s="714"/>
      <c r="O813" s="714"/>
      <c r="P813" s="714"/>
      <c r="Q813" s="714"/>
      <c r="R813" s="130"/>
      <c r="S813" s="130"/>
      <c r="T813" s="130"/>
      <c r="U813" s="130"/>
    </row>
    <row r="814" spans="1:21" ht="15.75" customHeight="1">
      <c r="A814" s="130"/>
      <c r="B814" s="130"/>
      <c r="C814" s="130"/>
      <c r="D814" s="130"/>
      <c r="E814" s="130"/>
      <c r="F814" s="130"/>
      <c r="G814" s="714"/>
      <c r="H814" s="714"/>
      <c r="I814" s="714"/>
      <c r="J814" s="714"/>
      <c r="K814" s="714"/>
      <c r="L814" s="714"/>
      <c r="M814" s="714"/>
      <c r="N814" s="714"/>
      <c r="O814" s="714"/>
      <c r="P814" s="714"/>
      <c r="Q814" s="714"/>
      <c r="R814" s="130"/>
      <c r="S814" s="130"/>
      <c r="T814" s="130"/>
      <c r="U814" s="130"/>
    </row>
    <row r="815" spans="1:21" ht="15.75" customHeight="1">
      <c r="A815" s="130"/>
      <c r="B815" s="130"/>
      <c r="C815" s="130"/>
      <c r="D815" s="130"/>
      <c r="E815" s="130"/>
      <c r="F815" s="130"/>
      <c r="G815" s="714"/>
      <c r="H815" s="714"/>
      <c r="I815" s="714"/>
      <c r="J815" s="714"/>
      <c r="K815" s="714"/>
      <c r="L815" s="714"/>
      <c r="M815" s="714"/>
      <c r="N815" s="714"/>
      <c r="O815" s="714"/>
      <c r="P815" s="714"/>
      <c r="Q815" s="714"/>
      <c r="R815" s="130"/>
      <c r="S815" s="130"/>
      <c r="T815" s="130"/>
      <c r="U815" s="130"/>
    </row>
    <row r="816" spans="1:21" ht="15.75" customHeight="1">
      <c r="A816" s="130"/>
      <c r="B816" s="130"/>
      <c r="C816" s="130"/>
      <c r="D816" s="130"/>
      <c r="E816" s="130"/>
      <c r="F816" s="130"/>
      <c r="G816" s="714"/>
      <c r="H816" s="714"/>
      <c r="I816" s="714"/>
      <c r="J816" s="714"/>
      <c r="K816" s="714"/>
      <c r="L816" s="714"/>
      <c r="M816" s="714"/>
      <c r="N816" s="714"/>
      <c r="O816" s="714"/>
      <c r="P816" s="714"/>
      <c r="Q816" s="714"/>
      <c r="R816" s="130"/>
      <c r="S816" s="130"/>
      <c r="T816" s="130"/>
      <c r="U816" s="130"/>
    </row>
    <row r="817" spans="1:21" ht="15.75" customHeight="1">
      <c r="A817" s="130"/>
      <c r="B817" s="130"/>
      <c r="C817" s="130"/>
      <c r="D817" s="130"/>
      <c r="E817" s="130"/>
      <c r="F817" s="130"/>
      <c r="G817" s="714"/>
      <c r="H817" s="714"/>
      <c r="I817" s="714"/>
      <c r="J817" s="714"/>
      <c r="K817" s="714"/>
      <c r="L817" s="714"/>
      <c r="M817" s="714"/>
      <c r="N817" s="714"/>
      <c r="O817" s="714"/>
      <c r="P817" s="714"/>
      <c r="Q817" s="714"/>
      <c r="R817" s="130"/>
      <c r="S817" s="130"/>
      <c r="T817" s="130"/>
      <c r="U817" s="130"/>
    </row>
    <row r="818" spans="1:21" ht="15.75" customHeight="1">
      <c r="A818" s="130"/>
      <c r="B818" s="130"/>
      <c r="C818" s="130"/>
      <c r="D818" s="130"/>
      <c r="E818" s="130"/>
      <c r="F818" s="130"/>
      <c r="G818" s="714"/>
      <c r="H818" s="714"/>
      <c r="I818" s="714"/>
      <c r="J818" s="714"/>
      <c r="K818" s="714"/>
      <c r="L818" s="714"/>
      <c r="M818" s="714"/>
      <c r="N818" s="714"/>
      <c r="O818" s="714"/>
      <c r="P818" s="714"/>
      <c r="Q818" s="714"/>
      <c r="R818" s="130"/>
      <c r="S818" s="130"/>
      <c r="T818" s="130"/>
      <c r="U818" s="130"/>
    </row>
    <row r="819" spans="1:21" ht="15.75" customHeight="1">
      <c r="A819" s="130"/>
      <c r="B819" s="130"/>
      <c r="C819" s="130"/>
      <c r="D819" s="130"/>
      <c r="E819" s="130"/>
      <c r="F819" s="130"/>
      <c r="G819" s="714"/>
      <c r="H819" s="714"/>
      <c r="I819" s="714"/>
      <c r="J819" s="714"/>
      <c r="K819" s="714"/>
      <c r="L819" s="714"/>
      <c r="M819" s="714"/>
      <c r="N819" s="714"/>
      <c r="O819" s="714"/>
      <c r="P819" s="714"/>
      <c r="Q819" s="714"/>
      <c r="R819" s="130"/>
      <c r="S819" s="130"/>
      <c r="T819" s="130"/>
      <c r="U819" s="130"/>
    </row>
    <row r="820" spans="1:21" ht="15.75" customHeight="1">
      <c r="A820" s="130"/>
      <c r="B820" s="130"/>
      <c r="C820" s="130"/>
      <c r="D820" s="130"/>
      <c r="E820" s="130"/>
      <c r="F820" s="130"/>
      <c r="G820" s="714"/>
      <c r="H820" s="714"/>
      <c r="I820" s="714"/>
      <c r="J820" s="714"/>
      <c r="K820" s="714"/>
      <c r="L820" s="714"/>
      <c r="M820" s="714"/>
      <c r="N820" s="714"/>
      <c r="O820" s="714"/>
      <c r="P820" s="714"/>
      <c r="Q820" s="714"/>
      <c r="R820" s="130"/>
      <c r="S820" s="130"/>
      <c r="T820" s="130"/>
      <c r="U820" s="130"/>
    </row>
    <row r="821" spans="1:21" ht="15.75" customHeight="1">
      <c r="A821" s="130"/>
      <c r="B821" s="130"/>
      <c r="C821" s="130"/>
      <c r="D821" s="130"/>
      <c r="E821" s="130"/>
      <c r="F821" s="130"/>
      <c r="G821" s="714"/>
      <c r="H821" s="714"/>
      <c r="I821" s="714"/>
      <c r="J821" s="714"/>
      <c r="K821" s="714"/>
      <c r="L821" s="714"/>
      <c r="M821" s="714"/>
      <c r="N821" s="714"/>
      <c r="O821" s="714"/>
      <c r="P821" s="714"/>
      <c r="Q821" s="714"/>
      <c r="R821" s="130"/>
      <c r="S821" s="130"/>
      <c r="T821" s="130"/>
      <c r="U821" s="130"/>
    </row>
    <row r="822" spans="1:21" ht="15.75" customHeight="1">
      <c r="A822" s="130"/>
      <c r="B822" s="130"/>
      <c r="C822" s="130"/>
      <c r="D822" s="130"/>
      <c r="E822" s="130"/>
      <c r="F822" s="130"/>
      <c r="G822" s="714"/>
      <c r="H822" s="714"/>
      <c r="I822" s="714"/>
      <c r="J822" s="714"/>
      <c r="K822" s="714"/>
      <c r="L822" s="714"/>
      <c r="M822" s="714"/>
      <c r="N822" s="714"/>
      <c r="O822" s="714"/>
      <c r="P822" s="714"/>
      <c r="Q822" s="714"/>
      <c r="R822" s="130"/>
      <c r="S822" s="130"/>
      <c r="T822" s="130"/>
      <c r="U822" s="130"/>
    </row>
    <row r="823" spans="1:21" ht="15.75" customHeight="1">
      <c r="A823" s="130"/>
      <c r="B823" s="130"/>
      <c r="C823" s="130"/>
      <c r="D823" s="130"/>
      <c r="E823" s="130"/>
      <c r="F823" s="130"/>
      <c r="G823" s="714"/>
      <c r="H823" s="714"/>
      <c r="I823" s="714"/>
      <c r="J823" s="714"/>
      <c r="K823" s="714"/>
      <c r="L823" s="714"/>
      <c r="M823" s="714"/>
      <c r="N823" s="714"/>
      <c r="O823" s="714"/>
      <c r="P823" s="714"/>
      <c r="Q823" s="714"/>
      <c r="R823" s="130"/>
      <c r="S823" s="130"/>
      <c r="T823" s="130"/>
      <c r="U823" s="130"/>
    </row>
    <row r="824" spans="1:21" ht="15.75" customHeight="1">
      <c r="A824" s="130"/>
      <c r="B824" s="130"/>
      <c r="C824" s="130"/>
      <c r="D824" s="130"/>
      <c r="E824" s="130"/>
      <c r="F824" s="130"/>
      <c r="G824" s="714"/>
      <c r="H824" s="714"/>
      <c r="I824" s="714"/>
      <c r="J824" s="714"/>
      <c r="K824" s="714"/>
      <c r="L824" s="714"/>
      <c r="M824" s="714"/>
      <c r="N824" s="714"/>
      <c r="O824" s="714"/>
      <c r="P824" s="714"/>
      <c r="Q824" s="714"/>
      <c r="R824" s="130"/>
      <c r="S824" s="130"/>
      <c r="T824" s="130"/>
      <c r="U824" s="130"/>
    </row>
    <row r="825" spans="1:21" ht="15.75" customHeight="1">
      <c r="A825" s="130"/>
      <c r="B825" s="130"/>
      <c r="C825" s="130"/>
      <c r="D825" s="130"/>
      <c r="E825" s="130"/>
      <c r="F825" s="130"/>
      <c r="G825" s="714"/>
      <c r="H825" s="714"/>
      <c r="I825" s="714"/>
      <c r="J825" s="714"/>
      <c r="K825" s="714"/>
      <c r="L825" s="714"/>
      <c r="M825" s="714"/>
      <c r="N825" s="714"/>
      <c r="O825" s="714"/>
      <c r="P825" s="714"/>
      <c r="Q825" s="714"/>
      <c r="R825" s="130"/>
      <c r="S825" s="130"/>
      <c r="T825" s="130"/>
      <c r="U825" s="130"/>
    </row>
    <row r="826" spans="1:21" ht="15.75" customHeight="1">
      <c r="A826" s="130"/>
      <c r="B826" s="130"/>
      <c r="C826" s="130"/>
      <c r="D826" s="130"/>
      <c r="E826" s="130"/>
      <c r="F826" s="130"/>
      <c r="G826" s="714"/>
      <c r="H826" s="714"/>
      <c r="I826" s="714"/>
      <c r="J826" s="714"/>
      <c r="K826" s="714"/>
      <c r="L826" s="714"/>
      <c r="M826" s="714"/>
      <c r="N826" s="714"/>
      <c r="O826" s="714"/>
      <c r="P826" s="714"/>
      <c r="Q826" s="714"/>
      <c r="R826" s="130"/>
      <c r="S826" s="130"/>
      <c r="T826" s="130"/>
      <c r="U826" s="130"/>
    </row>
    <row r="827" spans="1:21" ht="15.75" customHeight="1">
      <c r="A827" s="130"/>
      <c r="B827" s="130"/>
      <c r="C827" s="130"/>
      <c r="D827" s="130"/>
      <c r="E827" s="130"/>
      <c r="F827" s="130"/>
      <c r="G827" s="714"/>
      <c r="H827" s="714"/>
      <c r="I827" s="714"/>
      <c r="J827" s="714"/>
      <c r="K827" s="714"/>
      <c r="L827" s="714"/>
      <c r="M827" s="714"/>
      <c r="N827" s="714"/>
      <c r="O827" s="714"/>
      <c r="P827" s="714"/>
      <c r="Q827" s="714"/>
      <c r="R827" s="130"/>
      <c r="S827" s="130"/>
      <c r="T827" s="130"/>
      <c r="U827" s="130"/>
    </row>
    <row r="828" spans="1:21" ht="15.75" customHeight="1">
      <c r="A828" s="130"/>
      <c r="B828" s="130"/>
      <c r="C828" s="130"/>
      <c r="D828" s="130"/>
      <c r="E828" s="130"/>
      <c r="F828" s="130"/>
      <c r="G828" s="714"/>
      <c r="H828" s="714"/>
      <c r="I828" s="714"/>
      <c r="J828" s="714"/>
      <c r="K828" s="714"/>
      <c r="L828" s="714"/>
      <c r="M828" s="714"/>
      <c r="N828" s="714"/>
      <c r="O828" s="714"/>
      <c r="P828" s="714"/>
      <c r="Q828" s="714"/>
      <c r="R828" s="130"/>
      <c r="S828" s="130"/>
      <c r="T828" s="130"/>
      <c r="U828" s="130"/>
    </row>
    <row r="829" spans="1:21" ht="15.75" customHeight="1">
      <c r="A829" s="130"/>
      <c r="B829" s="130"/>
      <c r="C829" s="130"/>
      <c r="D829" s="130"/>
      <c r="E829" s="130"/>
      <c r="F829" s="130"/>
      <c r="G829" s="714"/>
      <c r="H829" s="714"/>
      <c r="I829" s="714"/>
      <c r="J829" s="714"/>
      <c r="K829" s="714"/>
      <c r="L829" s="714"/>
      <c r="M829" s="714"/>
      <c r="N829" s="714"/>
      <c r="O829" s="714"/>
      <c r="P829" s="714"/>
      <c r="Q829" s="714"/>
      <c r="R829" s="130"/>
      <c r="S829" s="130"/>
      <c r="T829" s="130"/>
      <c r="U829" s="130"/>
    </row>
    <row r="830" spans="1:21" ht="15.75" customHeight="1">
      <c r="A830" s="130"/>
      <c r="B830" s="130"/>
      <c r="C830" s="130"/>
      <c r="D830" s="130"/>
      <c r="E830" s="130"/>
      <c r="F830" s="130"/>
      <c r="G830" s="714"/>
      <c r="H830" s="714"/>
      <c r="I830" s="714"/>
      <c r="J830" s="714"/>
      <c r="K830" s="714"/>
      <c r="L830" s="714"/>
      <c r="M830" s="714"/>
      <c r="N830" s="714"/>
      <c r="O830" s="714"/>
      <c r="P830" s="714"/>
      <c r="Q830" s="714"/>
      <c r="R830" s="130"/>
      <c r="S830" s="130"/>
      <c r="T830" s="130"/>
      <c r="U830" s="130"/>
    </row>
    <row r="831" spans="1:21" ht="15.75" customHeight="1">
      <c r="A831" s="130"/>
      <c r="B831" s="130"/>
      <c r="C831" s="130"/>
      <c r="D831" s="130"/>
      <c r="E831" s="130"/>
      <c r="F831" s="130"/>
      <c r="G831" s="714"/>
      <c r="H831" s="714"/>
      <c r="I831" s="714"/>
      <c r="J831" s="714"/>
      <c r="K831" s="714"/>
      <c r="L831" s="714"/>
      <c r="M831" s="714"/>
      <c r="N831" s="714"/>
      <c r="O831" s="714"/>
      <c r="P831" s="714"/>
      <c r="Q831" s="714"/>
      <c r="R831" s="130"/>
      <c r="S831" s="130"/>
      <c r="T831" s="130"/>
      <c r="U831" s="130"/>
    </row>
    <row r="832" spans="1:21" ht="15.75" customHeight="1">
      <c r="A832" s="130"/>
      <c r="B832" s="130"/>
      <c r="C832" s="130"/>
      <c r="D832" s="130"/>
      <c r="E832" s="130"/>
      <c r="F832" s="130"/>
      <c r="G832" s="714"/>
      <c r="H832" s="714"/>
      <c r="I832" s="714"/>
      <c r="J832" s="714"/>
      <c r="K832" s="714"/>
      <c r="L832" s="714"/>
      <c r="M832" s="714"/>
      <c r="N832" s="714"/>
      <c r="O832" s="714"/>
      <c r="P832" s="714"/>
      <c r="Q832" s="714"/>
      <c r="R832" s="130"/>
      <c r="S832" s="130"/>
      <c r="T832" s="130"/>
      <c r="U832" s="130"/>
    </row>
    <row r="833" spans="1:21" ht="15.75" customHeight="1">
      <c r="A833" s="130"/>
      <c r="B833" s="130"/>
      <c r="C833" s="130"/>
      <c r="D833" s="130"/>
      <c r="E833" s="130"/>
      <c r="F833" s="130"/>
      <c r="G833" s="714"/>
      <c r="H833" s="714"/>
      <c r="I833" s="714"/>
      <c r="J833" s="714"/>
      <c r="K833" s="714"/>
      <c r="L833" s="714"/>
      <c r="M833" s="714"/>
      <c r="N833" s="714"/>
      <c r="O833" s="714"/>
      <c r="P833" s="714"/>
      <c r="Q833" s="714"/>
      <c r="R833" s="130"/>
      <c r="S833" s="130"/>
      <c r="T833" s="130"/>
      <c r="U833" s="130"/>
    </row>
    <row r="834" spans="1:21" ht="15.75" customHeight="1">
      <c r="A834" s="130"/>
      <c r="B834" s="130"/>
      <c r="C834" s="130"/>
      <c r="D834" s="130"/>
      <c r="E834" s="130"/>
      <c r="F834" s="130"/>
      <c r="G834" s="714"/>
      <c r="H834" s="714"/>
      <c r="I834" s="714"/>
      <c r="J834" s="714"/>
      <c r="K834" s="714"/>
      <c r="L834" s="714"/>
      <c r="M834" s="714"/>
      <c r="N834" s="714"/>
      <c r="O834" s="714"/>
      <c r="P834" s="714"/>
      <c r="Q834" s="714"/>
      <c r="R834" s="130"/>
      <c r="S834" s="130"/>
      <c r="T834" s="130"/>
      <c r="U834" s="130"/>
    </row>
    <row r="835" spans="1:21" ht="15.75" customHeight="1">
      <c r="A835" s="130"/>
      <c r="B835" s="130"/>
      <c r="C835" s="130"/>
      <c r="D835" s="130"/>
      <c r="E835" s="130"/>
      <c r="F835" s="130"/>
      <c r="G835" s="714"/>
      <c r="H835" s="714"/>
      <c r="I835" s="714"/>
      <c r="J835" s="714"/>
      <c r="K835" s="714"/>
      <c r="L835" s="714"/>
      <c r="M835" s="714"/>
      <c r="N835" s="714"/>
      <c r="O835" s="714"/>
      <c r="P835" s="714"/>
      <c r="Q835" s="714"/>
      <c r="R835" s="130"/>
      <c r="S835" s="130"/>
      <c r="T835" s="130"/>
      <c r="U835" s="130"/>
    </row>
    <row r="836" spans="1:21" ht="15.75" customHeight="1">
      <c r="A836" s="130"/>
      <c r="B836" s="130"/>
      <c r="C836" s="130"/>
      <c r="D836" s="130"/>
      <c r="E836" s="130"/>
      <c r="F836" s="130"/>
      <c r="G836" s="714"/>
      <c r="H836" s="714"/>
      <c r="I836" s="714"/>
      <c r="J836" s="714"/>
      <c r="K836" s="714"/>
      <c r="L836" s="714"/>
      <c r="M836" s="714"/>
      <c r="N836" s="714"/>
      <c r="O836" s="714"/>
      <c r="P836" s="714"/>
      <c r="Q836" s="714"/>
      <c r="R836" s="130"/>
      <c r="S836" s="130"/>
      <c r="T836" s="130"/>
      <c r="U836" s="130"/>
    </row>
    <row r="837" spans="1:21" ht="15.75" customHeight="1">
      <c r="A837" s="130"/>
      <c r="B837" s="130"/>
      <c r="C837" s="130"/>
      <c r="D837" s="130"/>
      <c r="E837" s="130"/>
      <c r="F837" s="130"/>
      <c r="G837" s="714"/>
      <c r="H837" s="714"/>
      <c r="I837" s="714"/>
      <c r="J837" s="714"/>
      <c r="K837" s="714"/>
      <c r="L837" s="714"/>
      <c r="M837" s="714"/>
      <c r="N837" s="714"/>
      <c r="O837" s="714"/>
      <c r="P837" s="714"/>
      <c r="Q837" s="714"/>
      <c r="R837" s="130"/>
      <c r="S837" s="130"/>
      <c r="T837" s="130"/>
      <c r="U837" s="130"/>
    </row>
    <row r="838" spans="1:21" ht="15.75" customHeight="1">
      <c r="A838" s="130"/>
      <c r="B838" s="130"/>
      <c r="C838" s="130"/>
      <c r="D838" s="130"/>
      <c r="E838" s="130"/>
      <c r="F838" s="130"/>
      <c r="G838" s="714"/>
      <c r="H838" s="714"/>
      <c r="I838" s="714"/>
      <c r="J838" s="714"/>
      <c r="K838" s="714"/>
      <c r="L838" s="714"/>
      <c r="M838" s="714"/>
      <c r="N838" s="714"/>
      <c r="O838" s="714"/>
      <c r="P838" s="714"/>
      <c r="Q838" s="714"/>
      <c r="R838" s="130"/>
      <c r="S838" s="130"/>
      <c r="T838" s="130"/>
      <c r="U838" s="130"/>
    </row>
    <row r="839" spans="1:21" ht="15.75" customHeight="1">
      <c r="A839" s="130"/>
      <c r="B839" s="130"/>
      <c r="C839" s="130"/>
      <c r="D839" s="130"/>
      <c r="E839" s="130"/>
      <c r="F839" s="130"/>
      <c r="G839" s="714"/>
      <c r="H839" s="714"/>
      <c r="I839" s="714"/>
      <c r="J839" s="714"/>
      <c r="K839" s="714"/>
      <c r="L839" s="714"/>
      <c r="M839" s="714"/>
      <c r="N839" s="714"/>
      <c r="O839" s="714"/>
      <c r="P839" s="714"/>
      <c r="Q839" s="714"/>
      <c r="R839" s="130"/>
      <c r="S839" s="130"/>
      <c r="T839" s="130"/>
      <c r="U839" s="130"/>
    </row>
    <row r="840" spans="1:21" ht="15.75" customHeight="1">
      <c r="A840" s="130"/>
      <c r="B840" s="130"/>
      <c r="C840" s="130"/>
      <c r="D840" s="130"/>
      <c r="E840" s="130"/>
      <c r="F840" s="130"/>
      <c r="G840" s="714"/>
      <c r="H840" s="714"/>
      <c r="I840" s="714"/>
      <c r="J840" s="714"/>
      <c r="K840" s="714"/>
      <c r="L840" s="714"/>
      <c r="M840" s="714"/>
      <c r="N840" s="714"/>
      <c r="O840" s="714"/>
      <c r="P840" s="714"/>
      <c r="Q840" s="714"/>
      <c r="R840" s="130"/>
      <c r="S840" s="130"/>
      <c r="T840" s="130"/>
      <c r="U840" s="130"/>
    </row>
    <row r="841" spans="1:21" ht="15.75" customHeight="1">
      <c r="A841" s="130"/>
      <c r="B841" s="130"/>
      <c r="C841" s="130"/>
      <c r="D841" s="130"/>
      <c r="E841" s="130"/>
      <c r="F841" s="130"/>
      <c r="G841" s="714"/>
      <c r="H841" s="714"/>
      <c r="I841" s="714"/>
      <c r="J841" s="714"/>
      <c r="K841" s="714"/>
      <c r="L841" s="714"/>
      <c r="M841" s="714"/>
      <c r="N841" s="714"/>
      <c r="O841" s="714"/>
      <c r="P841" s="714"/>
      <c r="Q841" s="714"/>
      <c r="R841" s="130"/>
      <c r="S841" s="130"/>
      <c r="T841" s="130"/>
      <c r="U841" s="130"/>
    </row>
    <row r="842" spans="1:21" ht="15.75" customHeight="1">
      <c r="A842" s="130"/>
      <c r="B842" s="130"/>
      <c r="C842" s="130"/>
      <c r="D842" s="130"/>
      <c r="E842" s="130"/>
      <c r="F842" s="130"/>
      <c r="G842" s="714"/>
      <c r="H842" s="714"/>
      <c r="I842" s="714"/>
      <c r="J842" s="714"/>
      <c r="K842" s="714"/>
      <c r="L842" s="714"/>
      <c r="M842" s="714"/>
      <c r="N842" s="714"/>
      <c r="O842" s="714"/>
      <c r="P842" s="714"/>
      <c r="Q842" s="714"/>
      <c r="R842" s="130"/>
      <c r="S842" s="130"/>
      <c r="T842" s="130"/>
      <c r="U842" s="130"/>
    </row>
    <row r="843" spans="1:21" ht="15.75" customHeight="1">
      <c r="A843" s="130"/>
      <c r="B843" s="130"/>
      <c r="C843" s="130"/>
      <c r="D843" s="130"/>
      <c r="E843" s="130"/>
      <c r="F843" s="130"/>
      <c r="G843" s="714"/>
      <c r="H843" s="714"/>
      <c r="I843" s="714"/>
      <c r="J843" s="714"/>
      <c r="K843" s="714"/>
      <c r="L843" s="714"/>
      <c r="M843" s="714"/>
      <c r="N843" s="714"/>
      <c r="O843" s="714"/>
      <c r="P843" s="714"/>
      <c r="Q843" s="714"/>
      <c r="R843" s="130"/>
      <c r="S843" s="130"/>
      <c r="T843" s="130"/>
      <c r="U843" s="130"/>
    </row>
    <row r="844" spans="1:21" ht="15.75" customHeight="1">
      <c r="A844" s="130"/>
      <c r="B844" s="130"/>
      <c r="C844" s="130"/>
      <c r="D844" s="130"/>
      <c r="E844" s="130"/>
      <c r="F844" s="130"/>
      <c r="G844" s="714"/>
      <c r="H844" s="714"/>
      <c r="I844" s="714"/>
      <c r="J844" s="714"/>
      <c r="K844" s="714"/>
      <c r="L844" s="714"/>
      <c r="M844" s="714"/>
      <c r="N844" s="714"/>
      <c r="O844" s="714"/>
      <c r="P844" s="714"/>
      <c r="Q844" s="714"/>
      <c r="R844" s="130"/>
      <c r="S844" s="130"/>
      <c r="T844" s="130"/>
      <c r="U844" s="130"/>
    </row>
    <row r="845" spans="1:21" ht="15.75" customHeight="1">
      <c r="A845" s="130"/>
      <c r="B845" s="130"/>
      <c r="C845" s="130"/>
      <c r="D845" s="130"/>
      <c r="E845" s="130"/>
      <c r="F845" s="130"/>
      <c r="G845" s="714"/>
      <c r="H845" s="714"/>
      <c r="I845" s="714"/>
      <c r="J845" s="714"/>
      <c r="K845" s="714"/>
      <c r="L845" s="714"/>
      <c r="M845" s="714"/>
      <c r="N845" s="714"/>
      <c r="O845" s="714"/>
      <c r="P845" s="714"/>
      <c r="Q845" s="714"/>
      <c r="R845" s="130"/>
      <c r="S845" s="130"/>
      <c r="T845" s="130"/>
      <c r="U845" s="130"/>
    </row>
    <row r="846" spans="1:21" ht="15.75" customHeight="1">
      <c r="A846" s="130"/>
      <c r="B846" s="130"/>
      <c r="C846" s="130"/>
      <c r="D846" s="130"/>
      <c r="E846" s="130"/>
      <c r="F846" s="130"/>
      <c r="G846" s="714"/>
      <c r="H846" s="714"/>
      <c r="I846" s="714"/>
      <c r="J846" s="714"/>
      <c r="K846" s="714"/>
      <c r="L846" s="714"/>
      <c r="M846" s="714"/>
      <c r="N846" s="714"/>
      <c r="O846" s="714"/>
      <c r="P846" s="714"/>
      <c r="Q846" s="714"/>
      <c r="R846" s="130"/>
      <c r="S846" s="130"/>
      <c r="T846" s="130"/>
      <c r="U846" s="130"/>
    </row>
    <row r="847" spans="1:21" ht="15.75" customHeight="1">
      <c r="A847" s="130"/>
      <c r="B847" s="130"/>
      <c r="C847" s="130"/>
      <c r="D847" s="130"/>
      <c r="E847" s="130"/>
      <c r="F847" s="130"/>
      <c r="G847" s="714"/>
      <c r="H847" s="714"/>
      <c r="I847" s="714"/>
      <c r="J847" s="714"/>
      <c r="K847" s="714"/>
      <c r="L847" s="714"/>
      <c r="M847" s="714"/>
      <c r="N847" s="714"/>
      <c r="O847" s="714"/>
      <c r="P847" s="714"/>
      <c r="Q847" s="714"/>
      <c r="R847" s="130"/>
      <c r="S847" s="130"/>
      <c r="T847" s="130"/>
      <c r="U847" s="130"/>
    </row>
    <row r="848" spans="1:21" ht="15.75" customHeight="1">
      <c r="A848" s="130"/>
      <c r="B848" s="130"/>
      <c r="C848" s="130"/>
      <c r="D848" s="130"/>
      <c r="E848" s="130"/>
      <c r="F848" s="130"/>
      <c r="G848" s="714"/>
      <c r="H848" s="714"/>
      <c r="I848" s="714"/>
      <c r="J848" s="714"/>
      <c r="K848" s="714"/>
      <c r="L848" s="714"/>
      <c r="M848" s="714"/>
      <c r="N848" s="714"/>
      <c r="O848" s="714"/>
      <c r="P848" s="714"/>
      <c r="Q848" s="714"/>
      <c r="R848" s="130"/>
      <c r="S848" s="130"/>
      <c r="T848" s="130"/>
      <c r="U848" s="130"/>
    </row>
    <row r="849" spans="1:21" ht="15.75" customHeight="1">
      <c r="A849" s="130"/>
      <c r="B849" s="130"/>
      <c r="C849" s="130"/>
      <c r="D849" s="130"/>
      <c r="E849" s="130"/>
      <c r="F849" s="130"/>
      <c r="G849" s="714"/>
      <c r="H849" s="714"/>
      <c r="I849" s="714"/>
      <c r="J849" s="714"/>
      <c r="K849" s="714"/>
      <c r="L849" s="714"/>
      <c r="M849" s="714"/>
      <c r="N849" s="714"/>
      <c r="O849" s="714"/>
      <c r="P849" s="714"/>
      <c r="Q849" s="714"/>
      <c r="R849" s="130"/>
      <c r="S849" s="130"/>
      <c r="T849" s="130"/>
      <c r="U849" s="130"/>
    </row>
    <row r="850" spans="1:21" ht="15.75" customHeight="1">
      <c r="A850" s="130"/>
      <c r="B850" s="130"/>
      <c r="C850" s="130"/>
      <c r="D850" s="130"/>
      <c r="E850" s="130"/>
      <c r="F850" s="130"/>
      <c r="G850" s="714"/>
      <c r="H850" s="714"/>
      <c r="I850" s="714"/>
      <c r="J850" s="714"/>
      <c r="K850" s="714"/>
      <c r="L850" s="714"/>
      <c r="M850" s="714"/>
      <c r="N850" s="714"/>
      <c r="O850" s="714"/>
      <c r="P850" s="714"/>
      <c r="Q850" s="714"/>
      <c r="R850" s="130"/>
      <c r="S850" s="130"/>
      <c r="T850" s="130"/>
      <c r="U850" s="130"/>
    </row>
    <row r="851" spans="1:21" ht="15.75" customHeight="1">
      <c r="A851" s="130"/>
      <c r="B851" s="130"/>
      <c r="C851" s="130"/>
      <c r="D851" s="130"/>
      <c r="E851" s="130"/>
      <c r="F851" s="130"/>
      <c r="G851" s="714"/>
      <c r="H851" s="714"/>
      <c r="I851" s="714"/>
      <c r="J851" s="714"/>
      <c r="K851" s="714"/>
      <c r="L851" s="714"/>
      <c r="M851" s="714"/>
      <c r="N851" s="714"/>
      <c r="O851" s="714"/>
      <c r="P851" s="714"/>
      <c r="Q851" s="714"/>
      <c r="R851" s="130"/>
      <c r="S851" s="130"/>
      <c r="T851" s="130"/>
      <c r="U851" s="130"/>
    </row>
    <row r="852" spans="1:21" ht="15.75" customHeight="1">
      <c r="A852" s="130"/>
      <c r="B852" s="130"/>
      <c r="C852" s="130"/>
      <c r="D852" s="130"/>
      <c r="E852" s="130"/>
      <c r="F852" s="130"/>
      <c r="G852" s="714"/>
      <c r="H852" s="714"/>
      <c r="I852" s="714"/>
      <c r="J852" s="714"/>
      <c r="K852" s="714"/>
      <c r="L852" s="714"/>
      <c r="M852" s="714"/>
      <c r="N852" s="714"/>
      <c r="O852" s="714"/>
      <c r="P852" s="714"/>
      <c r="Q852" s="714"/>
      <c r="R852" s="130"/>
      <c r="S852" s="130"/>
      <c r="T852" s="130"/>
      <c r="U852" s="130"/>
    </row>
    <row r="853" spans="1:21" ht="15.75" customHeight="1">
      <c r="A853" s="130"/>
      <c r="B853" s="130"/>
      <c r="C853" s="130"/>
      <c r="D853" s="130"/>
      <c r="E853" s="130"/>
      <c r="F853" s="130"/>
      <c r="G853" s="714"/>
      <c r="H853" s="714"/>
      <c r="I853" s="714"/>
      <c r="J853" s="714"/>
      <c r="K853" s="714"/>
      <c r="L853" s="714"/>
      <c r="M853" s="714"/>
      <c r="N853" s="714"/>
      <c r="O853" s="714"/>
      <c r="P853" s="714"/>
      <c r="Q853" s="714"/>
      <c r="R853" s="130"/>
      <c r="S853" s="130"/>
      <c r="T853" s="130"/>
      <c r="U853" s="130"/>
    </row>
    <row r="854" spans="1:21" ht="15.75" customHeight="1">
      <c r="A854" s="130"/>
      <c r="B854" s="130"/>
      <c r="C854" s="130"/>
      <c r="D854" s="130"/>
      <c r="E854" s="130"/>
      <c r="F854" s="130"/>
      <c r="G854" s="714"/>
      <c r="H854" s="714"/>
      <c r="I854" s="714"/>
      <c r="J854" s="714"/>
      <c r="K854" s="714"/>
      <c r="L854" s="714"/>
      <c r="M854" s="714"/>
      <c r="N854" s="714"/>
      <c r="O854" s="714"/>
      <c r="P854" s="714"/>
      <c r="Q854" s="714"/>
      <c r="R854" s="130"/>
      <c r="S854" s="130"/>
      <c r="T854" s="130"/>
      <c r="U854" s="130"/>
    </row>
    <row r="855" spans="1:21" ht="15.75" customHeight="1">
      <c r="A855" s="130"/>
      <c r="B855" s="130"/>
      <c r="C855" s="130"/>
      <c r="D855" s="130"/>
      <c r="E855" s="130"/>
      <c r="F855" s="130"/>
      <c r="G855" s="714"/>
      <c r="H855" s="714"/>
      <c r="I855" s="714"/>
      <c r="J855" s="714"/>
      <c r="K855" s="714"/>
      <c r="L855" s="714"/>
      <c r="M855" s="714"/>
      <c r="N855" s="714"/>
      <c r="O855" s="714"/>
      <c r="P855" s="714"/>
      <c r="Q855" s="714"/>
      <c r="R855" s="130"/>
      <c r="S855" s="130"/>
      <c r="T855" s="130"/>
      <c r="U855" s="130"/>
    </row>
    <row r="856" spans="1:21" ht="15.75" customHeight="1">
      <c r="A856" s="130"/>
      <c r="B856" s="130"/>
      <c r="C856" s="130"/>
      <c r="D856" s="130"/>
      <c r="E856" s="130"/>
      <c r="F856" s="130"/>
      <c r="G856" s="714"/>
      <c r="H856" s="714"/>
      <c r="I856" s="714"/>
      <c r="J856" s="714"/>
      <c r="K856" s="714"/>
      <c r="L856" s="714"/>
      <c r="M856" s="714"/>
      <c r="N856" s="714"/>
      <c r="O856" s="714"/>
      <c r="P856" s="714"/>
      <c r="Q856" s="714"/>
      <c r="R856" s="130"/>
      <c r="S856" s="130"/>
      <c r="T856" s="130"/>
      <c r="U856" s="130"/>
    </row>
    <row r="857" spans="1:21" ht="15.75" customHeight="1">
      <c r="A857" s="130"/>
      <c r="B857" s="130"/>
      <c r="C857" s="130"/>
      <c r="D857" s="130"/>
      <c r="E857" s="130"/>
      <c r="F857" s="130"/>
      <c r="G857" s="714"/>
      <c r="H857" s="714"/>
      <c r="I857" s="714"/>
      <c r="J857" s="714"/>
      <c r="K857" s="714"/>
      <c r="L857" s="714"/>
      <c r="M857" s="714"/>
      <c r="N857" s="714"/>
      <c r="O857" s="714"/>
      <c r="P857" s="714"/>
      <c r="Q857" s="714"/>
      <c r="R857" s="130"/>
      <c r="S857" s="130"/>
      <c r="T857" s="130"/>
      <c r="U857" s="130"/>
    </row>
    <row r="858" spans="1:21" ht="15.75" customHeight="1">
      <c r="A858" s="130"/>
      <c r="B858" s="130"/>
      <c r="C858" s="130"/>
      <c r="D858" s="130"/>
      <c r="E858" s="130"/>
      <c r="F858" s="130"/>
      <c r="G858" s="714"/>
      <c r="H858" s="714"/>
      <c r="I858" s="714"/>
      <c r="J858" s="714"/>
      <c r="K858" s="714"/>
      <c r="L858" s="714"/>
      <c r="M858" s="714"/>
      <c r="N858" s="714"/>
      <c r="O858" s="714"/>
      <c r="P858" s="714"/>
      <c r="Q858" s="714"/>
      <c r="R858" s="130"/>
      <c r="S858" s="130"/>
      <c r="T858" s="130"/>
      <c r="U858" s="130"/>
    </row>
    <row r="859" spans="1:21" ht="15.75" customHeight="1">
      <c r="A859" s="130"/>
      <c r="B859" s="130"/>
      <c r="C859" s="130"/>
      <c r="D859" s="130"/>
      <c r="E859" s="130"/>
      <c r="F859" s="130"/>
      <c r="G859" s="714"/>
      <c r="H859" s="714"/>
      <c r="I859" s="714"/>
      <c r="J859" s="714"/>
      <c r="K859" s="714"/>
      <c r="L859" s="714"/>
      <c r="M859" s="714"/>
      <c r="N859" s="714"/>
      <c r="O859" s="714"/>
      <c r="P859" s="714"/>
      <c r="Q859" s="714"/>
      <c r="R859" s="130"/>
      <c r="S859" s="130"/>
      <c r="T859" s="130"/>
      <c r="U859" s="130"/>
    </row>
    <row r="860" spans="1:21" ht="15.75" customHeight="1">
      <c r="A860" s="130"/>
      <c r="B860" s="130"/>
      <c r="C860" s="130"/>
      <c r="D860" s="130"/>
      <c r="E860" s="130"/>
      <c r="F860" s="130"/>
      <c r="G860" s="714"/>
      <c r="H860" s="714"/>
      <c r="I860" s="714"/>
      <c r="J860" s="714"/>
      <c r="K860" s="714"/>
      <c r="L860" s="714"/>
      <c r="M860" s="714"/>
      <c r="N860" s="714"/>
      <c r="O860" s="714"/>
      <c r="P860" s="714"/>
      <c r="Q860" s="714"/>
      <c r="R860" s="130"/>
      <c r="S860" s="130"/>
      <c r="T860" s="130"/>
      <c r="U860" s="130"/>
    </row>
    <row r="861" spans="1:21" ht="15.75" customHeight="1">
      <c r="A861" s="130"/>
      <c r="B861" s="130"/>
      <c r="C861" s="130"/>
      <c r="D861" s="130"/>
      <c r="E861" s="130"/>
      <c r="F861" s="130"/>
      <c r="G861" s="714"/>
      <c r="H861" s="714"/>
      <c r="I861" s="714"/>
      <c r="J861" s="714"/>
      <c r="K861" s="714"/>
      <c r="L861" s="714"/>
      <c r="M861" s="714"/>
      <c r="N861" s="714"/>
      <c r="O861" s="714"/>
      <c r="P861" s="714"/>
      <c r="Q861" s="714"/>
      <c r="R861" s="130"/>
      <c r="S861" s="130"/>
      <c r="T861" s="130"/>
      <c r="U861" s="130"/>
    </row>
    <row r="862" spans="1:21" ht="15.75" customHeight="1">
      <c r="A862" s="130"/>
      <c r="B862" s="130"/>
      <c r="C862" s="130"/>
      <c r="D862" s="130"/>
      <c r="E862" s="130"/>
      <c r="F862" s="130"/>
      <c r="G862" s="714"/>
      <c r="H862" s="714"/>
      <c r="I862" s="714"/>
      <c r="J862" s="714"/>
      <c r="K862" s="714"/>
      <c r="L862" s="714"/>
      <c r="M862" s="714"/>
      <c r="N862" s="714"/>
      <c r="O862" s="714"/>
      <c r="P862" s="714"/>
      <c r="Q862" s="714"/>
      <c r="R862" s="130"/>
      <c r="S862" s="130"/>
      <c r="T862" s="130"/>
      <c r="U862" s="130"/>
    </row>
    <row r="863" spans="1:21" ht="15.75" customHeight="1">
      <c r="A863" s="130"/>
      <c r="B863" s="130"/>
      <c r="C863" s="130"/>
      <c r="D863" s="130"/>
      <c r="E863" s="130"/>
      <c r="F863" s="130"/>
      <c r="G863" s="714"/>
      <c r="H863" s="714"/>
      <c r="I863" s="714"/>
      <c r="J863" s="714"/>
      <c r="K863" s="714"/>
      <c r="L863" s="714"/>
      <c r="M863" s="714"/>
      <c r="N863" s="714"/>
      <c r="O863" s="714"/>
      <c r="P863" s="714"/>
      <c r="Q863" s="714"/>
      <c r="R863" s="130"/>
      <c r="S863" s="130"/>
      <c r="T863" s="130"/>
      <c r="U863" s="130"/>
    </row>
    <row r="864" spans="1:21" ht="15.75" customHeight="1">
      <c r="A864" s="130"/>
      <c r="B864" s="130"/>
      <c r="C864" s="130"/>
      <c r="D864" s="130"/>
      <c r="E864" s="130"/>
      <c r="F864" s="130"/>
      <c r="G864" s="714"/>
      <c r="H864" s="714"/>
      <c r="I864" s="714"/>
      <c r="J864" s="714"/>
      <c r="K864" s="714"/>
      <c r="L864" s="714"/>
      <c r="M864" s="714"/>
      <c r="N864" s="714"/>
      <c r="O864" s="714"/>
      <c r="P864" s="714"/>
      <c r="Q864" s="714"/>
      <c r="R864" s="130"/>
      <c r="S864" s="130"/>
      <c r="T864" s="130"/>
      <c r="U864" s="130"/>
    </row>
    <row r="865" spans="1:21" ht="15.75" customHeight="1">
      <c r="A865" s="130"/>
      <c r="B865" s="130"/>
      <c r="C865" s="130"/>
      <c r="D865" s="130"/>
      <c r="E865" s="130"/>
      <c r="F865" s="130"/>
      <c r="G865" s="714"/>
      <c r="H865" s="714"/>
      <c r="I865" s="714"/>
      <c r="J865" s="714"/>
      <c r="K865" s="714"/>
      <c r="L865" s="714"/>
      <c r="M865" s="714"/>
      <c r="N865" s="714"/>
      <c r="O865" s="714"/>
      <c r="P865" s="714"/>
      <c r="Q865" s="714"/>
      <c r="R865" s="130"/>
      <c r="S865" s="130"/>
      <c r="T865" s="130"/>
      <c r="U865" s="130"/>
    </row>
    <row r="866" spans="1:21" ht="15.75" customHeight="1">
      <c r="A866" s="130"/>
      <c r="B866" s="130"/>
      <c r="C866" s="130"/>
      <c r="D866" s="130"/>
      <c r="E866" s="130"/>
      <c r="F866" s="130"/>
      <c r="G866" s="714"/>
      <c r="H866" s="714"/>
      <c r="I866" s="714"/>
      <c r="J866" s="714"/>
      <c r="K866" s="714"/>
      <c r="L866" s="714"/>
      <c r="M866" s="714"/>
      <c r="N866" s="714"/>
      <c r="O866" s="714"/>
      <c r="P866" s="714"/>
      <c r="Q866" s="714"/>
      <c r="R866" s="130"/>
      <c r="S866" s="130"/>
      <c r="T866" s="130"/>
      <c r="U866" s="130"/>
    </row>
    <row r="867" spans="1:21" ht="15.75" customHeight="1">
      <c r="A867" s="130"/>
      <c r="B867" s="130"/>
      <c r="C867" s="130"/>
      <c r="D867" s="130"/>
      <c r="E867" s="130"/>
      <c r="F867" s="130"/>
      <c r="G867" s="714"/>
      <c r="H867" s="714"/>
      <c r="I867" s="714"/>
      <c r="J867" s="714"/>
      <c r="K867" s="714"/>
      <c r="L867" s="714"/>
      <c r="M867" s="714"/>
      <c r="N867" s="714"/>
      <c r="O867" s="714"/>
      <c r="P867" s="714"/>
      <c r="Q867" s="714"/>
      <c r="R867" s="130"/>
      <c r="S867" s="130"/>
      <c r="T867" s="130"/>
      <c r="U867" s="130"/>
    </row>
    <row r="868" spans="1:21" ht="15.75" customHeight="1">
      <c r="A868" s="130"/>
      <c r="B868" s="130"/>
      <c r="C868" s="130"/>
      <c r="D868" s="130"/>
      <c r="E868" s="130"/>
      <c r="F868" s="130"/>
      <c r="G868" s="714"/>
      <c r="H868" s="714"/>
      <c r="I868" s="714"/>
      <c r="J868" s="714"/>
      <c r="K868" s="714"/>
      <c r="L868" s="714"/>
      <c r="M868" s="714"/>
      <c r="N868" s="714"/>
      <c r="O868" s="714"/>
      <c r="P868" s="714"/>
      <c r="Q868" s="714"/>
      <c r="R868" s="130"/>
      <c r="S868" s="130"/>
      <c r="T868" s="130"/>
      <c r="U868" s="130"/>
    </row>
    <row r="869" spans="1:21" ht="15.75" customHeight="1">
      <c r="A869" s="130"/>
      <c r="B869" s="130"/>
      <c r="C869" s="130"/>
      <c r="D869" s="130"/>
      <c r="E869" s="130"/>
      <c r="F869" s="130"/>
      <c r="G869" s="714"/>
      <c r="H869" s="714"/>
      <c r="I869" s="714"/>
      <c r="J869" s="714"/>
      <c r="K869" s="714"/>
      <c r="L869" s="714"/>
      <c r="M869" s="714"/>
      <c r="N869" s="714"/>
      <c r="O869" s="714"/>
      <c r="P869" s="714"/>
      <c r="Q869" s="714"/>
      <c r="R869" s="130"/>
      <c r="S869" s="130"/>
      <c r="T869" s="130"/>
      <c r="U869" s="130"/>
    </row>
    <row r="870" spans="1:21" ht="15.75" customHeight="1">
      <c r="A870" s="130"/>
      <c r="B870" s="130"/>
      <c r="C870" s="130"/>
      <c r="D870" s="130"/>
      <c r="E870" s="130"/>
      <c r="F870" s="130"/>
      <c r="G870" s="714"/>
      <c r="H870" s="714"/>
      <c r="I870" s="714"/>
      <c r="J870" s="714"/>
      <c r="K870" s="714"/>
      <c r="L870" s="714"/>
      <c r="M870" s="714"/>
      <c r="N870" s="714"/>
      <c r="O870" s="714"/>
      <c r="P870" s="714"/>
      <c r="Q870" s="714"/>
      <c r="R870" s="130"/>
      <c r="S870" s="130"/>
      <c r="T870" s="130"/>
      <c r="U870" s="130"/>
    </row>
    <row r="871" spans="1:21" ht="15.75" customHeight="1">
      <c r="A871" s="130"/>
      <c r="B871" s="130"/>
      <c r="C871" s="130"/>
      <c r="D871" s="130"/>
      <c r="E871" s="130"/>
      <c r="F871" s="130"/>
      <c r="G871" s="714"/>
      <c r="H871" s="714"/>
      <c r="I871" s="714"/>
      <c r="J871" s="714"/>
      <c r="K871" s="714"/>
      <c r="L871" s="714"/>
      <c r="M871" s="714"/>
      <c r="N871" s="714"/>
      <c r="O871" s="714"/>
      <c r="P871" s="714"/>
      <c r="Q871" s="714"/>
      <c r="R871" s="130"/>
      <c r="S871" s="130"/>
      <c r="T871" s="130"/>
      <c r="U871" s="130"/>
    </row>
    <row r="872" spans="1:21" ht="15.75" customHeight="1">
      <c r="A872" s="130"/>
      <c r="B872" s="130"/>
      <c r="C872" s="130"/>
      <c r="D872" s="130"/>
      <c r="E872" s="130"/>
      <c r="F872" s="130"/>
      <c r="G872" s="714"/>
      <c r="H872" s="714"/>
      <c r="I872" s="714"/>
      <c r="J872" s="714"/>
      <c r="K872" s="714"/>
      <c r="L872" s="714"/>
      <c r="M872" s="714"/>
      <c r="N872" s="714"/>
      <c r="O872" s="714"/>
      <c r="P872" s="714"/>
      <c r="Q872" s="714"/>
      <c r="R872" s="130"/>
      <c r="S872" s="130"/>
      <c r="T872" s="130"/>
      <c r="U872" s="130"/>
    </row>
    <row r="873" spans="1:21" ht="15.75" customHeight="1">
      <c r="A873" s="130"/>
      <c r="B873" s="130"/>
      <c r="C873" s="130"/>
      <c r="D873" s="130"/>
      <c r="E873" s="130"/>
      <c r="F873" s="130"/>
      <c r="G873" s="714"/>
      <c r="H873" s="714"/>
      <c r="I873" s="714"/>
      <c r="J873" s="714"/>
      <c r="K873" s="714"/>
      <c r="L873" s="714"/>
      <c r="M873" s="714"/>
      <c r="N873" s="714"/>
      <c r="O873" s="714"/>
      <c r="P873" s="714"/>
      <c r="Q873" s="714"/>
      <c r="R873" s="130"/>
      <c r="S873" s="130"/>
      <c r="T873" s="130"/>
      <c r="U873" s="130"/>
    </row>
    <row r="874" spans="1:21" ht="15.75" customHeight="1">
      <c r="A874" s="130"/>
      <c r="B874" s="130"/>
      <c r="C874" s="130"/>
      <c r="D874" s="130"/>
      <c r="E874" s="130"/>
      <c r="F874" s="130"/>
      <c r="G874" s="714"/>
      <c r="H874" s="714"/>
      <c r="I874" s="714"/>
      <c r="J874" s="714"/>
      <c r="K874" s="714"/>
      <c r="L874" s="714"/>
      <c r="M874" s="714"/>
      <c r="N874" s="714"/>
      <c r="O874" s="714"/>
      <c r="P874" s="714"/>
      <c r="Q874" s="714"/>
      <c r="R874" s="130"/>
      <c r="S874" s="130"/>
      <c r="T874" s="130"/>
      <c r="U874" s="130"/>
    </row>
    <row r="875" spans="1:21" ht="15.75" customHeight="1">
      <c r="A875" s="130"/>
      <c r="B875" s="130"/>
      <c r="C875" s="130"/>
      <c r="D875" s="130"/>
      <c r="E875" s="130"/>
      <c r="F875" s="130"/>
      <c r="G875" s="714"/>
      <c r="H875" s="714"/>
      <c r="I875" s="714"/>
      <c r="J875" s="714"/>
      <c r="K875" s="714"/>
      <c r="L875" s="714"/>
      <c r="M875" s="714"/>
      <c r="N875" s="714"/>
      <c r="O875" s="714"/>
      <c r="P875" s="714"/>
      <c r="Q875" s="714"/>
      <c r="R875" s="130"/>
      <c r="S875" s="130"/>
      <c r="T875" s="130"/>
      <c r="U875" s="130"/>
    </row>
    <row r="876" spans="1:21" ht="15.75" customHeight="1">
      <c r="A876" s="130"/>
      <c r="B876" s="130"/>
      <c r="C876" s="130"/>
      <c r="D876" s="130"/>
      <c r="E876" s="130"/>
      <c r="F876" s="130"/>
      <c r="G876" s="714"/>
      <c r="H876" s="714"/>
      <c r="I876" s="714"/>
      <c r="J876" s="714"/>
      <c r="K876" s="714"/>
      <c r="L876" s="714"/>
      <c r="M876" s="714"/>
      <c r="N876" s="714"/>
      <c r="O876" s="714"/>
      <c r="P876" s="714"/>
      <c r="Q876" s="714"/>
      <c r="R876" s="130"/>
      <c r="S876" s="130"/>
      <c r="T876" s="130"/>
      <c r="U876" s="130"/>
    </row>
    <row r="877" spans="1:21" ht="15.75" customHeight="1">
      <c r="A877" s="130"/>
      <c r="B877" s="130"/>
      <c r="C877" s="130"/>
      <c r="D877" s="130"/>
      <c r="E877" s="130"/>
      <c r="F877" s="130"/>
      <c r="G877" s="714"/>
      <c r="H877" s="714"/>
      <c r="I877" s="714"/>
      <c r="J877" s="714"/>
      <c r="K877" s="714"/>
      <c r="L877" s="714"/>
      <c r="M877" s="714"/>
      <c r="N877" s="714"/>
      <c r="O877" s="714"/>
      <c r="P877" s="714"/>
      <c r="Q877" s="714"/>
      <c r="R877" s="130"/>
      <c r="S877" s="130"/>
      <c r="T877" s="130"/>
      <c r="U877" s="130"/>
    </row>
    <row r="878" spans="1:21" ht="15.75" customHeight="1">
      <c r="A878" s="130"/>
      <c r="B878" s="130"/>
      <c r="C878" s="130"/>
      <c r="D878" s="130"/>
      <c r="E878" s="130"/>
      <c r="F878" s="130"/>
      <c r="G878" s="714"/>
      <c r="H878" s="714"/>
      <c r="I878" s="714"/>
      <c r="J878" s="714"/>
      <c r="K878" s="714"/>
      <c r="L878" s="714"/>
      <c r="M878" s="714"/>
      <c r="N878" s="714"/>
      <c r="O878" s="714"/>
      <c r="P878" s="714"/>
      <c r="Q878" s="714"/>
      <c r="R878" s="130"/>
      <c r="S878" s="130"/>
      <c r="T878" s="130"/>
      <c r="U878" s="130"/>
    </row>
    <row r="879" spans="1:21" ht="15.75" customHeight="1">
      <c r="A879" s="130"/>
      <c r="B879" s="130"/>
      <c r="C879" s="130"/>
      <c r="D879" s="130"/>
      <c r="E879" s="130"/>
      <c r="F879" s="130"/>
      <c r="G879" s="714"/>
      <c r="H879" s="714"/>
      <c r="I879" s="714"/>
      <c r="J879" s="714"/>
      <c r="K879" s="714"/>
      <c r="L879" s="714"/>
      <c r="M879" s="714"/>
      <c r="N879" s="714"/>
      <c r="O879" s="714"/>
      <c r="P879" s="714"/>
      <c r="Q879" s="714"/>
      <c r="R879" s="130"/>
      <c r="S879" s="130"/>
      <c r="T879" s="130"/>
      <c r="U879" s="130"/>
    </row>
    <row r="880" spans="1:21" ht="15.75" customHeight="1">
      <c r="A880" s="130"/>
      <c r="B880" s="130"/>
      <c r="C880" s="130"/>
      <c r="D880" s="130"/>
      <c r="E880" s="130"/>
      <c r="F880" s="130"/>
      <c r="G880" s="714"/>
      <c r="H880" s="714"/>
      <c r="I880" s="714"/>
      <c r="J880" s="714"/>
      <c r="K880" s="714"/>
      <c r="L880" s="714"/>
      <c r="M880" s="714"/>
      <c r="N880" s="714"/>
      <c r="O880" s="714"/>
      <c r="P880" s="714"/>
      <c r="Q880" s="714"/>
      <c r="R880" s="130"/>
      <c r="S880" s="130"/>
      <c r="T880" s="130"/>
      <c r="U880" s="130"/>
    </row>
    <row r="881" spans="1:21" ht="15.75" customHeight="1">
      <c r="A881" s="130"/>
      <c r="B881" s="130"/>
      <c r="C881" s="130"/>
      <c r="D881" s="130"/>
      <c r="E881" s="130"/>
      <c r="F881" s="130"/>
      <c r="G881" s="714"/>
      <c r="H881" s="714"/>
      <c r="I881" s="714"/>
      <c r="J881" s="714"/>
      <c r="K881" s="714"/>
      <c r="L881" s="714"/>
      <c r="M881" s="714"/>
      <c r="N881" s="714"/>
      <c r="O881" s="714"/>
      <c r="P881" s="714"/>
      <c r="Q881" s="714"/>
      <c r="R881" s="130"/>
      <c r="S881" s="130"/>
      <c r="T881" s="130"/>
      <c r="U881" s="130"/>
    </row>
    <row r="882" spans="1:21" ht="15.75" customHeight="1">
      <c r="A882" s="130"/>
      <c r="B882" s="130"/>
      <c r="C882" s="130"/>
      <c r="D882" s="130"/>
      <c r="E882" s="130"/>
      <c r="F882" s="130"/>
      <c r="G882" s="714"/>
      <c r="H882" s="714"/>
      <c r="I882" s="714"/>
      <c r="J882" s="714"/>
      <c r="K882" s="714"/>
      <c r="L882" s="714"/>
      <c r="M882" s="714"/>
      <c r="N882" s="714"/>
      <c r="O882" s="714"/>
      <c r="P882" s="714"/>
      <c r="Q882" s="714"/>
      <c r="R882" s="130"/>
      <c r="S882" s="130"/>
      <c r="T882" s="130"/>
      <c r="U882" s="130"/>
    </row>
    <row r="883" spans="1:21" ht="15.75" customHeight="1">
      <c r="A883" s="130"/>
      <c r="B883" s="130"/>
      <c r="C883" s="130"/>
      <c r="D883" s="130"/>
      <c r="E883" s="130"/>
      <c r="F883" s="130"/>
      <c r="G883" s="714"/>
      <c r="H883" s="714"/>
      <c r="I883" s="714"/>
      <c r="J883" s="714"/>
      <c r="K883" s="714"/>
      <c r="L883" s="714"/>
      <c r="M883" s="714"/>
      <c r="N883" s="714"/>
      <c r="O883" s="714"/>
      <c r="P883" s="714"/>
      <c r="Q883" s="714"/>
      <c r="R883" s="130"/>
      <c r="S883" s="130"/>
      <c r="T883" s="130"/>
      <c r="U883" s="130"/>
    </row>
    <row r="884" spans="1:21" ht="15.75" customHeight="1">
      <c r="A884" s="130"/>
      <c r="B884" s="130"/>
      <c r="C884" s="130"/>
      <c r="D884" s="130"/>
      <c r="E884" s="130"/>
      <c r="F884" s="130"/>
      <c r="G884" s="714"/>
      <c r="H884" s="714"/>
      <c r="I884" s="714"/>
      <c r="J884" s="714"/>
      <c r="K884" s="714"/>
      <c r="L884" s="714"/>
      <c r="M884" s="714"/>
      <c r="N884" s="714"/>
      <c r="O884" s="714"/>
      <c r="P884" s="714"/>
      <c r="Q884" s="714"/>
      <c r="R884" s="130"/>
      <c r="S884" s="130"/>
      <c r="T884" s="130"/>
      <c r="U884" s="130"/>
    </row>
    <row r="885" spans="1:21" ht="15.75" customHeight="1">
      <c r="A885" s="130"/>
      <c r="B885" s="130"/>
      <c r="C885" s="130"/>
      <c r="D885" s="130"/>
      <c r="E885" s="130"/>
      <c r="F885" s="130"/>
      <c r="G885" s="714"/>
      <c r="H885" s="714"/>
      <c r="I885" s="714"/>
      <c r="J885" s="714"/>
      <c r="K885" s="714"/>
      <c r="L885" s="714"/>
      <c r="M885" s="714"/>
      <c r="N885" s="714"/>
      <c r="O885" s="714"/>
      <c r="P885" s="714"/>
      <c r="Q885" s="714"/>
      <c r="R885" s="130"/>
      <c r="S885" s="130"/>
      <c r="T885" s="130"/>
      <c r="U885" s="130"/>
    </row>
    <row r="886" spans="1:21" ht="15.75" customHeight="1">
      <c r="A886" s="130"/>
      <c r="B886" s="130"/>
      <c r="C886" s="130"/>
      <c r="D886" s="130"/>
      <c r="E886" s="130"/>
      <c r="F886" s="130"/>
      <c r="G886" s="714"/>
      <c r="H886" s="714"/>
      <c r="I886" s="714"/>
      <c r="J886" s="714"/>
      <c r="K886" s="714"/>
      <c r="L886" s="714"/>
      <c r="M886" s="714"/>
      <c r="N886" s="714"/>
      <c r="O886" s="714"/>
      <c r="P886" s="714"/>
      <c r="Q886" s="714"/>
      <c r="R886" s="130"/>
      <c r="S886" s="130"/>
      <c r="T886" s="130"/>
      <c r="U886" s="130"/>
    </row>
    <row r="887" spans="1:21" ht="15.75" customHeight="1">
      <c r="A887" s="130"/>
      <c r="B887" s="130"/>
      <c r="C887" s="130"/>
      <c r="D887" s="130"/>
      <c r="E887" s="130"/>
      <c r="F887" s="130"/>
      <c r="G887" s="714"/>
      <c r="H887" s="714"/>
      <c r="I887" s="714"/>
      <c r="J887" s="714"/>
      <c r="K887" s="714"/>
      <c r="L887" s="714"/>
      <c r="M887" s="714"/>
      <c r="N887" s="714"/>
      <c r="O887" s="714"/>
      <c r="P887" s="714"/>
      <c r="Q887" s="714"/>
      <c r="R887" s="130"/>
      <c r="S887" s="130"/>
      <c r="T887" s="130"/>
      <c r="U887" s="130"/>
    </row>
    <row r="888" spans="1:21" ht="15.75" customHeight="1">
      <c r="A888" s="130"/>
      <c r="B888" s="130"/>
      <c r="C888" s="130"/>
      <c r="D888" s="130"/>
      <c r="E888" s="130"/>
      <c r="F888" s="130"/>
      <c r="G888" s="714"/>
      <c r="H888" s="714"/>
      <c r="I888" s="714"/>
      <c r="J888" s="714"/>
      <c r="K888" s="714"/>
      <c r="L888" s="714"/>
      <c r="M888" s="714"/>
      <c r="N888" s="714"/>
      <c r="O888" s="714"/>
      <c r="P888" s="714"/>
      <c r="Q888" s="714"/>
      <c r="R888" s="130"/>
      <c r="S888" s="130"/>
      <c r="T888" s="130"/>
      <c r="U888" s="130"/>
    </row>
    <row r="889" spans="1:21" ht="15.75" customHeight="1">
      <c r="A889" s="130"/>
      <c r="B889" s="130"/>
      <c r="C889" s="130"/>
      <c r="D889" s="130"/>
      <c r="E889" s="130"/>
      <c r="F889" s="130"/>
      <c r="G889" s="714"/>
      <c r="H889" s="714"/>
      <c r="I889" s="714"/>
      <c r="J889" s="714"/>
      <c r="K889" s="714"/>
      <c r="L889" s="714"/>
      <c r="M889" s="714"/>
      <c r="N889" s="714"/>
      <c r="O889" s="714"/>
      <c r="P889" s="714"/>
      <c r="Q889" s="714"/>
      <c r="R889" s="130"/>
      <c r="S889" s="130"/>
      <c r="T889" s="130"/>
      <c r="U889" s="130"/>
    </row>
    <row r="890" spans="1:21" ht="15.75" customHeight="1">
      <c r="A890" s="130"/>
      <c r="B890" s="130"/>
      <c r="C890" s="130"/>
      <c r="D890" s="130"/>
      <c r="E890" s="130"/>
      <c r="F890" s="130"/>
      <c r="G890" s="714"/>
      <c r="H890" s="714"/>
      <c r="I890" s="714"/>
      <c r="J890" s="714"/>
      <c r="K890" s="714"/>
      <c r="L890" s="714"/>
      <c r="M890" s="714"/>
      <c r="N890" s="714"/>
      <c r="O890" s="714"/>
      <c r="P890" s="714"/>
      <c r="Q890" s="714"/>
      <c r="R890" s="130"/>
      <c r="S890" s="130"/>
      <c r="T890" s="130"/>
      <c r="U890" s="130"/>
    </row>
    <row r="891" spans="1:21" ht="15.75" customHeight="1">
      <c r="A891" s="130"/>
      <c r="B891" s="130"/>
      <c r="C891" s="130"/>
      <c r="D891" s="130"/>
      <c r="E891" s="130"/>
      <c r="F891" s="130"/>
      <c r="G891" s="714"/>
      <c r="H891" s="714"/>
      <c r="I891" s="714"/>
      <c r="J891" s="714"/>
      <c r="K891" s="714"/>
      <c r="L891" s="714"/>
      <c r="M891" s="714"/>
      <c r="N891" s="714"/>
      <c r="O891" s="714"/>
      <c r="P891" s="714"/>
      <c r="Q891" s="714"/>
      <c r="R891" s="130"/>
      <c r="S891" s="130"/>
      <c r="T891" s="130"/>
      <c r="U891" s="130"/>
    </row>
    <row r="892" spans="1:21" ht="15.75" customHeight="1">
      <c r="A892" s="130"/>
      <c r="B892" s="130"/>
      <c r="C892" s="130"/>
      <c r="D892" s="130"/>
      <c r="E892" s="130"/>
      <c r="F892" s="130"/>
      <c r="G892" s="714"/>
      <c r="H892" s="714"/>
      <c r="I892" s="714"/>
      <c r="J892" s="714"/>
      <c r="K892" s="714"/>
      <c r="L892" s="714"/>
      <c r="M892" s="714"/>
      <c r="N892" s="714"/>
      <c r="O892" s="714"/>
      <c r="P892" s="714"/>
      <c r="Q892" s="714"/>
      <c r="R892" s="130"/>
      <c r="S892" s="130"/>
      <c r="T892" s="130"/>
      <c r="U892" s="130"/>
    </row>
    <row r="893" spans="1:21" ht="15.75" customHeight="1">
      <c r="A893" s="130"/>
      <c r="B893" s="130"/>
      <c r="C893" s="130"/>
      <c r="D893" s="130"/>
      <c r="E893" s="130"/>
      <c r="F893" s="130"/>
      <c r="G893" s="714"/>
      <c r="H893" s="714"/>
      <c r="I893" s="714"/>
      <c r="J893" s="714"/>
      <c r="K893" s="714"/>
      <c r="L893" s="714"/>
      <c r="M893" s="714"/>
      <c r="N893" s="714"/>
      <c r="O893" s="714"/>
      <c r="P893" s="714"/>
      <c r="Q893" s="714"/>
      <c r="R893" s="130"/>
      <c r="S893" s="130"/>
      <c r="T893" s="130"/>
      <c r="U893" s="130"/>
    </row>
    <row r="894" spans="1:21" ht="15.75" customHeight="1">
      <c r="A894" s="130"/>
      <c r="B894" s="130"/>
      <c r="C894" s="130"/>
      <c r="D894" s="130"/>
      <c r="E894" s="130"/>
      <c r="F894" s="130"/>
      <c r="G894" s="714"/>
      <c r="H894" s="714"/>
      <c r="I894" s="714"/>
      <c r="J894" s="714"/>
      <c r="K894" s="714"/>
      <c r="L894" s="714"/>
      <c r="M894" s="714"/>
      <c r="N894" s="714"/>
      <c r="O894" s="714"/>
      <c r="P894" s="714"/>
      <c r="Q894" s="714"/>
      <c r="R894" s="130"/>
      <c r="S894" s="130"/>
      <c r="T894" s="130"/>
      <c r="U894" s="130"/>
    </row>
    <row r="895" spans="1:21" ht="15.75" customHeight="1">
      <c r="A895" s="130"/>
      <c r="B895" s="130"/>
      <c r="C895" s="130"/>
      <c r="D895" s="130"/>
      <c r="E895" s="130"/>
      <c r="F895" s="130"/>
      <c r="G895" s="714"/>
      <c r="H895" s="714"/>
      <c r="I895" s="714"/>
      <c r="J895" s="714"/>
      <c r="K895" s="714"/>
      <c r="L895" s="714"/>
      <c r="M895" s="714"/>
      <c r="N895" s="714"/>
      <c r="O895" s="714"/>
      <c r="P895" s="714"/>
      <c r="Q895" s="714"/>
      <c r="R895" s="130"/>
      <c r="S895" s="130"/>
      <c r="T895" s="130"/>
      <c r="U895" s="130"/>
    </row>
    <row r="896" spans="1:21" ht="15.75" customHeight="1">
      <c r="A896" s="130"/>
      <c r="B896" s="130"/>
      <c r="C896" s="130"/>
      <c r="D896" s="130"/>
      <c r="E896" s="130"/>
      <c r="F896" s="130"/>
      <c r="G896" s="714"/>
      <c r="H896" s="714"/>
      <c r="I896" s="714"/>
      <c r="J896" s="714"/>
      <c r="K896" s="714"/>
      <c r="L896" s="714"/>
      <c r="M896" s="714"/>
      <c r="N896" s="714"/>
      <c r="O896" s="714"/>
      <c r="P896" s="714"/>
      <c r="Q896" s="714"/>
      <c r="R896" s="130"/>
      <c r="S896" s="130"/>
      <c r="T896" s="130"/>
      <c r="U896" s="130"/>
    </row>
    <row r="897" spans="1:21" ht="15.75" customHeight="1">
      <c r="A897" s="130"/>
      <c r="B897" s="130"/>
      <c r="C897" s="130"/>
      <c r="D897" s="130"/>
      <c r="E897" s="130"/>
      <c r="F897" s="130"/>
      <c r="G897" s="714"/>
      <c r="H897" s="714"/>
      <c r="I897" s="714"/>
      <c r="J897" s="714"/>
      <c r="K897" s="714"/>
      <c r="L897" s="714"/>
      <c r="M897" s="714"/>
      <c r="N897" s="714"/>
      <c r="O897" s="714"/>
      <c r="P897" s="714"/>
      <c r="Q897" s="714"/>
      <c r="R897" s="130"/>
      <c r="S897" s="130"/>
      <c r="T897" s="130"/>
      <c r="U897" s="130"/>
    </row>
    <row r="898" spans="1:21" ht="15.75" customHeight="1">
      <c r="A898" s="130"/>
      <c r="B898" s="130"/>
      <c r="C898" s="130"/>
      <c r="D898" s="130"/>
      <c r="E898" s="130"/>
      <c r="F898" s="130"/>
      <c r="G898" s="714"/>
      <c r="H898" s="714"/>
      <c r="I898" s="714"/>
      <c r="J898" s="714"/>
      <c r="K898" s="714"/>
      <c r="L898" s="714"/>
      <c r="M898" s="714"/>
      <c r="N898" s="714"/>
      <c r="O898" s="714"/>
      <c r="P898" s="714"/>
      <c r="Q898" s="714"/>
      <c r="R898" s="130"/>
      <c r="S898" s="130"/>
      <c r="T898" s="130"/>
      <c r="U898" s="130"/>
    </row>
    <row r="899" spans="1:21" ht="15.75" customHeight="1">
      <c r="A899" s="130"/>
      <c r="B899" s="130"/>
      <c r="C899" s="130"/>
      <c r="D899" s="130"/>
      <c r="E899" s="130"/>
      <c r="F899" s="130"/>
      <c r="G899" s="714"/>
      <c r="H899" s="714"/>
      <c r="I899" s="714"/>
      <c r="J899" s="714"/>
      <c r="K899" s="714"/>
      <c r="L899" s="714"/>
      <c r="M899" s="714"/>
      <c r="N899" s="714"/>
      <c r="O899" s="714"/>
      <c r="P899" s="714"/>
      <c r="Q899" s="714"/>
      <c r="R899" s="130"/>
      <c r="S899" s="130"/>
      <c r="T899" s="130"/>
      <c r="U899" s="130"/>
    </row>
    <row r="900" spans="1:21" ht="15.75" customHeight="1">
      <c r="A900" s="130"/>
      <c r="B900" s="130"/>
      <c r="C900" s="130"/>
      <c r="D900" s="130"/>
      <c r="E900" s="130"/>
      <c r="F900" s="130"/>
      <c r="G900" s="714"/>
      <c r="H900" s="714"/>
      <c r="I900" s="714"/>
      <c r="J900" s="714"/>
      <c r="K900" s="714"/>
      <c r="L900" s="714"/>
      <c r="M900" s="714"/>
      <c r="N900" s="714"/>
      <c r="O900" s="714"/>
      <c r="P900" s="714"/>
      <c r="Q900" s="714"/>
      <c r="R900" s="130"/>
      <c r="S900" s="130"/>
      <c r="T900" s="130"/>
      <c r="U900" s="130"/>
    </row>
    <row r="901" spans="1:21" ht="15.75" customHeight="1">
      <c r="A901" s="130"/>
      <c r="B901" s="130"/>
      <c r="C901" s="130"/>
      <c r="D901" s="130"/>
      <c r="E901" s="130"/>
      <c r="F901" s="130"/>
      <c r="G901" s="714"/>
      <c r="H901" s="714"/>
      <c r="I901" s="714"/>
      <c r="J901" s="714"/>
      <c r="K901" s="714"/>
      <c r="L901" s="714"/>
      <c r="M901" s="714"/>
      <c r="N901" s="714"/>
      <c r="O901" s="714"/>
      <c r="P901" s="714"/>
      <c r="Q901" s="714"/>
      <c r="R901" s="130"/>
      <c r="S901" s="130"/>
      <c r="T901" s="130"/>
      <c r="U901" s="130"/>
    </row>
    <row r="902" spans="1:21" ht="15.75" customHeight="1">
      <c r="A902" s="130"/>
      <c r="B902" s="130"/>
      <c r="C902" s="130"/>
      <c r="D902" s="130"/>
      <c r="E902" s="130"/>
      <c r="F902" s="130"/>
      <c r="G902" s="714"/>
      <c r="H902" s="714"/>
      <c r="I902" s="714"/>
      <c r="J902" s="714"/>
      <c r="K902" s="714"/>
      <c r="L902" s="714"/>
      <c r="M902" s="714"/>
      <c r="N902" s="714"/>
      <c r="O902" s="714"/>
      <c r="P902" s="714"/>
      <c r="Q902" s="714"/>
      <c r="R902" s="130"/>
      <c r="S902" s="130"/>
      <c r="T902" s="130"/>
      <c r="U902" s="130"/>
    </row>
    <row r="903" spans="1:21" ht="15.75" customHeight="1">
      <c r="A903" s="130"/>
      <c r="B903" s="130"/>
      <c r="C903" s="130"/>
      <c r="D903" s="130"/>
      <c r="E903" s="130"/>
      <c r="F903" s="130"/>
      <c r="G903" s="714"/>
      <c r="H903" s="714"/>
      <c r="I903" s="714"/>
      <c r="J903" s="714"/>
      <c r="K903" s="714"/>
      <c r="L903" s="714"/>
      <c r="M903" s="714"/>
      <c r="N903" s="714"/>
      <c r="O903" s="714"/>
      <c r="P903" s="714"/>
      <c r="Q903" s="714"/>
      <c r="R903" s="130"/>
      <c r="S903" s="130"/>
      <c r="T903" s="130"/>
      <c r="U903" s="130"/>
    </row>
    <row r="904" spans="1:21" ht="15.75" customHeight="1">
      <c r="A904" s="130"/>
      <c r="B904" s="130"/>
      <c r="C904" s="130"/>
      <c r="D904" s="130"/>
      <c r="E904" s="130"/>
      <c r="F904" s="130"/>
      <c r="G904" s="714"/>
      <c r="H904" s="714"/>
      <c r="I904" s="714"/>
      <c r="J904" s="714"/>
      <c r="K904" s="714"/>
      <c r="L904" s="714"/>
      <c r="M904" s="714"/>
      <c r="N904" s="714"/>
      <c r="O904" s="714"/>
      <c r="P904" s="714"/>
      <c r="Q904" s="714"/>
      <c r="R904" s="130"/>
      <c r="S904" s="130"/>
      <c r="T904" s="130"/>
      <c r="U904" s="130"/>
    </row>
    <row r="905" spans="1:21" ht="15.75" customHeight="1">
      <c r="A905" s="130"/>
      <c r="B905" s="130"/>
      <c r="C905" s="130"/>
      <c r="D905" s="130"/>
      <c r="E905" s="130"/>
      <c r="F905" s="130"/>
      <c r="G905" s="714"/>
      <c r="H905" s="714"/>
      <c r="I905" s="714"/>
      <c r="J905" s="714"/>
      <c r="K905" s="714"/>
      <c r="L905" s="714"/>
      <c r="M905" s="714"/>
      <c r="N905" s="714"/>
      <c r="O905" s="714"/>
      <c r="P905" s="714"/>
      <c r="Q905" s="714"/>
      <c r="R905" s="130"/>
      <c r="S905" s="130"/>
      <c r="T905" s="130"/>
      <c r="U905" s="130"/>
    </row>
    <row r="906" spans="1:21" ht="15.75" customHeight="1">
      <c r="A906" s="130"/>
      <c r="B906" s="130"/>
      <c r="C906" s="130"/>
      <c r="D906" s="130"/>
      <c r="E906" s="130"/>
      <c r="F906" s="130"/>
      <c r="G906" s="714"/>
      <c r="H906" s="714"/>
      <c r="I906" s="714"/>
      <c r="J906" s="714"/>
      <c r="K906" s="714"/>
      <c r="L906" s="714"/>
      <c r="M906" s="714"/>
      <c r="N906" s="714"/>
      <c r="O906" s="714"/>
      <c r="P906" s="714"/>
      <c r="Q906" s="714"/>
      <c r="R906" s="130"/>
      <c r="S906" s="130"/>
      <c r="T906" s="130"/>
      <c r="U906" s="130"/>
    </row>
    <row r="907" spans="1:21" ht="15.75" customHeight="1">
      <c r="A907" s="130"/>
      <c r="B907" s="130"/>
      <c r="C907" s="130"/>
      <c r="D907" s="130"/>
      <c r="E907" s="130"/>
      <c r="F907" s="130"/>
      <c r="G907" s="714"/>
      <c r="H907" s="714"/>
      <c r="I907" s="714"/>
      <c r="J907" s="714"/>
      <c r="K907" s="714"/>
      <c r="L907" s="714"/>
      <c r="M907" s="714"/>
      <c r="N907" s="714"/>
      <c r="O907" s="714"/>
      <c r="P907" s="714"/>
      <c r="Q907" s="714"/>
      <c r="R907" s="130"/>
      <c r="S907" s="130"/>
      <c r="T907" s="130"/>
      <c r="U907" s="130"/>
    </row>
    <row r="908" spans="1:21" ht="15.75" customHeight="1">
      <c r="A908" s="130"/>
      <c r="B908" s="130"/>
      <c r="C908" s="130"/>
      <c r="D908" s="130"/>
      <c r="E908" s="130"/>
      <c r="F908" s="130"/>
      <c r="G908" s="714"/>
      <c r="H908" s="714"/>
      <c r="I908" s="714"/>
      <c r="J908" s="714"/>
      <c r="K908" s="714"/>
      <c r="L908" s="714"/>
      <c r="M908" s="714"/>
      <c r="N908" s="714"/>
      <c r="O908" s="714"/>
      <c r="P908" s="714"/>
      <c r="Q908" s="714"/>
      <c r="R908" s="130"/>
      <c r="S908" s="130"/>
      <c r="T908" s="130"/>
      <c r="U908" s="130"/>
    </row>
    <row r="909" spans="1:21" ht="15.75" customHeight="1">
      <c r="A909" s="130"/>
      <c r="B909" s="130"/>
      <c r="C909" s="130"/>
      <c r="D909" s="130"/>
      <c r="E909" s="130"/>
      <c r="F909" s="130"/>
      <c r="G909" s="714"/>
      <c r="H909" s="714"/>
      <c r="I909" s="714"/>
      <c r="J909" s="714"/>
      <c r="K909" s="714"/>
      <c r="L909" s="714"/>
      <c r="M909" s="714"/>
      <c r="N909" s="714"/>
      <c r="O909" s="714"/>
      <c r="P909" s="714"/>
      <c r="Q909" s="714"/>
      <c r="R909" s="130"/>
      <c r="S909" s="130"/>
      <c r="T909" s="130"/>
      <c r="U909" s="130"/>
    </row>
    <row r="910" spans="1:21" ht="15.75" customHeight="1">
      <c r="A910" s="130"/>
      <c r="B910" s="130"/>
      <c r="C910" s="130"/>
      <c r="D910" s="130"/>
      <c r="E910" s="130"/>
      <c r="F910" s="130"/>
      <c r="G910" s="714"/>
      <c r="H910" s="714"/>
      <c r="I910" s="714"/>
      <c r="J910" s="714"/>
      <c r="K910" s="714"/>
      <c r="L910" s="714"/>
      <c r="M910" s="714"/>
      <c r="N910" s="714"/>
      <c r="O910" s="714"/>
      <c r="P910" s="714"/>
      <c r="Q910" s="714"/>
      <c r="R910" s="130"/>
      <c r="S910" s="130"/>
      <c r="T910" s="130"/>
      <c r="U910" s="130"/>
    </row>
    <row r="911" spans="1:21" ht="15.75" customHeight="1">
      <c r="A911" s="130"/>
      <c r="B911" s="130"/>
      <c r="C911" s="130"/>
      <c r="D911" s="130"/>
      <c r="E911" s="130"/>
      <c r="F911" s="130"/>
      <c r="G911" s="714"/>
      <c r="H911" s="714"/>
      <c r="I911" s="714"/>
      <c r="J911" s="714"/>
      <c r="K911" s="714"/>
      <c r="L911" s="714"/>
      <c r="M911" s="714"/>
      <c r="N911" s="714"/>
      <c r="O911" s="714"/>
      <c r="P911" s="714"/>
      <c r="Q911" s="714"/>
      <c r="R911" s="130"/>
      <c r="S911" s="130"/>
      <c r="T911" s="130"/>
      <c r="U911" s="130"/>
    </row>
    <row r="912" spans="1:21" ht="15.75" customHeight="1">
      <c r="A912" s="130"/>
      <c r="B912" s="130"/>
      <c r="C912" s="130"/>
      <c r="D912" s="130"/>
      <c r="E912" s="130"/>
      <c r="F912" s="130"/>
      <c r="G912" s="714"/>
      <c r="H912" s="714"/>
      <c r="I912" s="714"/>
      <c r="J912" s="714"/>
      <c r="K912" s="714"/>
      <c r="L912" s="714"/>
      <c r="M912" s="714"/>
      <c r="N912" s="714"/>
      <c r="O912" s="714"/>
      <c r="P912" s="714"/>
      <c r="Q912" s="714"/>
      <c r="R912" s="130"/>
      <c r="S912" s="130"/>
      <c r="T912" s="130"/>
      <c r="U912" s="130"/>
    </row>
    <row r="913" spans="1:21" ht="15.75" customHeight="1">
      <c r="A913" s="130"/>
      <c r="B913" s="130"/>
      <c r="C913" s="130"/>
      <c r="D913" s="130"/>
      <c r="E913" s="130"/>
      <c r="F913" s="130"/>
      <c r="G913" s="714"/>
      <c r="H913" s="714"/>
      <c r="I913" s="714"/>
      <c r="J913" s="714"/>
      <c r="K913" s="714"/>
      <c r="L913" s="714"/>
      <c r="M913" s="714"/>
      <c r="N913" s="714"/>
      <c r="O913" s="714"/>
      <c r="P913" s="714"/>
      <c r="Q913" s="714"/>
      <c r="R913" s="130"/>
      <c r="S913" s="130"/>
      <c r="T913" s="130"/>
      <c r="U913" s="130"/>
    </row>
    <row r="914" spans="1:21" ht="15.75" customHeight="1">
      <c r="A914" s="130"/>
      <c r="B914" s="130"/>
      <c r="C914" s="130"/>
      <c r="D914" s="130"/>
      <c r="E914" s="130"/>
      <c r="F914" s="130"/>
      <c r="G914" s="714"/>
      <c r="H914" s="714"/>
      <c r="I914" s="714"/>
      <c r="J914" s="714"/>
      <c r="K914" s="714"/>
      <c r="L914" s="714"/>
      <c r="M914" s="714"/>
      <c r="N914" s="714"/>
      <c r="O914" s="714"/>
      <c r="P914" s="714"/>
      <c r="Q914" s="714"/>
      <c r="R914" s="130"/>
      <c r="S914" s="130"/>
      <c r="T914" s="130"/>
      <c r="U914" s="130"/>
    </row>
    <row r="915" spans="1:21" ht="15.75" customHeight="1">
      <c r="A915" s="130"/>
      <c r="B915" s="130"/>
      <c r="C915" s="130"/>
      <c r="D915" s="130"/>
      <c r="E915" s="130"/>
      <c r="F915" s="130"/>
      <c r="G915" s="714"/>
      <c r="H915" s="714"/>
      <c r="I915" s="714"/>
      <c r="J915" s="714"/>
      <c r="K915" s="714"/>
      <c r="L915" s="714"/>
      <c r="M915" s="714"/>
      <c r="N915" s="714"/>
      <c r="O915" s="714"/>
      <c r="P915" s="714"/>
      <c r="Q915" s="714"/>
      <c r="R915" s="130"/>
      <c r="S915" s="130"/>
      <c r="T915" s="130"/>
      <c r="U915" s="130"/>
    </row>
    <row r="916" spans="1:21" ht="15.75" customHeight="1">
      <c r="A916" s="130"/>
      <c r="B916" s="130"/>
      <c r="C916" s="130"/>
      <c r="D916" s="130"/>
      <c r="E916" s="130"/>
      <c r="F916" s="130"/>
      <c r="G916" s="714"/>
      <c r="H916" s="714"/>
      <c r="I916" s="714"/>
      <c r="J916" s="714"/>
      <c r="K916" s="714"/>
      <c r="L916" s="714"/>
      <c r="M916" s="714"/>
      <c r="N916" s="714"/>
      <c r="O916" s="714"/>
      <c r="P916" s="714"/>
      <c r="Q916" s="714"/>
      <c r="R916" s="130"/>
      <c r="S916" s="130"/>
      <c r="T916" s="130"/>
      <c r="U916" s="130"/>
    </row>
    <row r="917" spans="1:21" ht="15.75" customHeight="1">
      <c r="A917" s="130"/>
      <c r="B917" s="130"/>
      <c r="C917" s="130"/>
      <c r="D917" s="130"/>
      <c r="E917" s="130"/>
      <c r="F917" s="130"/>
      <c r="G917" s="714"/>
      <c r="H917" s="714"/>
      <c r="I917" s="714"/>
      <c r="J917" s="714"/>
      <c r="K917" s="714"/>
      <c r="L917" s="714"/>
      <c r="M917" s="714"/>
      <c r="N917" s="714"/>
      <c r="O917" s="714"/>
      <c r="P917" s="714"/>
      <c r="Q917" s="714"/>
      <c r="R917" s="130"/>
      <c r="S917" s="130"/>
      <c r="T917" s="130"/>
      <c r="U917" s="130"/>
    </row>
    <row r="918" spans="1:21" ht="15.75" customHeight="1">
      <c r="A918" s="130"/>
      <c r="B918" s="130"/>
      <c r="C918" s="130"/>
      <c r="D918" s="130"/>
      <c r="E918" s="130"/>
      <c r="F918" s="130"/>
      <c r="G918" s="714"/>
      <c r="H918" s="714"/>
      <c r="I918" s="714"/>
      <c r="J918" s="714"/>
      <c r="K918" s="714"/>
      <c r="L918" s="714"/>
      <c r="M918" s="714"/>
      <c r="N918" s="714"/>
      <c r="O918" s="714"/>
      <c r="P918" s="714"/>
      <c r="Q918" s="714"/>
      <c r="R918" s="130"/>
      <c r="S918" s="130"/>
      <c r="T918" s="130"/>
      <c r="U918" s="130"/>
    </row>
    <row r="919" spans="1:21" ht="15.75" customHeight="1">
      <c r="A919" s="130"/>
      <c r="B919" s="130"/>
      <c r="C919" s="130"/>
      <c r="D919" s="130"/>
      <c r="E919" s="130"/>
      <c r="F919" s="130"/>
      <c r="G919" s="714"/>
      <c r="H919" s="714"/>
      <c r="I919" s="714"/>
      <c r="J919" s="714"/>
      <c r="K919" s="714"/>
      <c r="L919" s="714"/>
      <c r="M919" s="714"/>
      <c r="N919" s="714"/>
      <c r="O919" s="714"/>
      <c r="P919" s="714"/>
      <c r="Q919" s="714"/>
      <c r="R919" s="130"/>
      <c r="S919" s="130"/>
      <c r="T919" s="130"/>
      <c r="U919" s="130"/>
    </row>
    <row r="920" spans="1:21" ht="15.75" customHeight="1">
      <c r="A920" s="130"/>
      <c r="B920" s="130"/>
      <c r="C920" s="130"/>
      <c r="D920" s="130"/>
      <c r="E920" s="130"/>
      <c r="F920" s="130"/>
      <c r="G920" s="714"/>
      <c r="H920" s="714"/>
      <c r="I920" s="714"/>
      <c r="J920" s="714"/>
      <c r="K920" s="714"/>
      <c r="L920" s="714"/>
      <c r="M920" s="714"/>
      <c r="N920" s="714"/>
      <c r="O920" s="714"/>
      <c r="P920" s="714"/>
      <c r="Q920" s="714"/>
      <c r="R920" s="130"/>
      <c r="S920" s="130"/>
      <c r="T920" s="130"/>
      <c r="U920" s="130"/>
    </row>
    <row r="921" spans="1:21" ht="15.75" customHeight="1">
      <c r="A921" s="130"/>
      <c r="B921" s="130"/>
      <c r="C921" s="130"/>
      <c r="D921" s="130"/>
      <c r="E921" s="130"/>
      <c r="F921" s="130"/>
      <c r="G921" s="714"/>
      <c r="H921" s="714"/>
      <c r="I921" s="714"/>
      <c r="J921" s="714"/>
      <c r="K921" s="714"/>
      <c r="L921" s="714"/>
      <c r="M921" s="714"/>
      <c r="N921" s="714"/>
      <c r="O921" s="714"/>
      <c r="P921" s="714"/>
      <c r="Q921" s="714"/>
      <c r="R921" s="130"/>
      <c r="S921" s="130"/>
      <c r="T921" s="130"/>
      <c r="U921" s="130"/>
    </row>
    <row r="922" spans="1:21" ht="15.75" customHeight="1">
      <c r="A922" s="130"/>
      <c r="B922" s="130"/>
      <c r="C922" s="130"/>
      <c r="D922" s="130"/>
      <c r="E922" s="130"/>
      <c r="F922" s="130"/>
      <c r="G922" s="714"/>
      <c r="H922" s="714"/>
      <c r="I922" s="714"/>
      <c r="J922" s="714"/>
      <c r="K922" s="714"/>
      <c r="L922" s="714"/>
      <c r="M922" s="714"/>
      <c r="N922" s="714"/>
      <c r="O922" s="714"/>
      <c r="P922" s="714"/>
      <c r="Q922" s="714"/>
      <c r="R922" s="130"/>
      <c r="S922" s="130"/>
      <c r="T922" s="130"/>
      <c r="U922" s="130"/>
    </row>
    <row r="923" spans="1:21" ht="15.75" customHeight="1">
      <c r="A923" s="130"/>
      <c r="B923" s="130"/>
      <c r="C923" s="130"/>
      <c r="D923" s="130"/>
      <c r="E923" s="130"/>
      <c r="F923" s="130"/>
      <c r="G923" s="714"/>
      <c r="H923" s="714"/>
      <c r="I923" s="714"/>
      <c r="J923" s="714"/>
      <c r="K923" s="714"/>
      <c r="L923" s="714"/>
      <c r="M923" s="714"/>
      <c r="N923" s="714"/>
      <c r="O923" s="714"/>
      <c r="P923" s="714"/>
      <c r="Q923" s="714"/>
      <c r="R923" s="130"/>
      <c r="S923" s="130"/>
      <c r="T923" s="130"/>
      <c r="U923" s="130"/>
    </row>
    <row r="924" spans="1:21" ht="15.75" customHeight="1">
      <c r="A924" s="130"/>
      <c r="B924" s="130"/>
      <c r="C924" s="130"/>
      <c r="D924" s="130"/>
      <c r="E924" s="130"/>
      <c r="F924" s="130"/>
      <c r="G924" s="714"/>
      <c r="H924" s="714"/>
      <c r="I924" s="714"/>
      <c r="J924" s="714"/>
      <c r="K924" s="714"/>
      <c r="L924" s="714"/>
      <c r="M924" s="714"/>
      <c r="N924" s="714"/>
      <c r="O924" s="714"/>
      <c r="P924" s="714"/>
      <c r="Q924" s="714"/>
      <c r="R924" s="130"/>
      <c r="S924" s="130"/>
      <c r="T924" s="130"/>
      <c r="U924" s="130"/>
    </row>
    <row r="925" spans="1:21" ht="15.75" customHeight="1">
      <c r="A925" s="130"/>
      <c r="B925" s="130"/>
      <c r="C925" s="130"/>
      <c r="D925" s="130"/>
      <c r="E925" s="130"/>
      <c r="F925" s="130"/>
      <c r="G925" s="714"/>
      <c r="H925" s="714"/>
      <c r="I925" s="714"/>
      <c r="J925" s="714"/>
      <c r="K925" s="714"/>
      <c r="L925" s="714"/>
      <c r="M925" s="714"/>
      <c r="N925" s="714"/>
      <c r="O925" s="714"/>
      <c r="P925" s="714"/>
      <c r="Q925" s="714"/>
      <c r="R925" s="130"/>
      <c r="S925" s="130"/>
      <c r="T925" s="130"/>
      <c r="U925" s="130"/>
    </row>
    <row r="926" spans="1:21" ht="15.75" customHeight="1">
      <c r="A926" s="130"/>
      <c r="B926" s="130"/>
      <c r="C926" s="130"/>
      <c r="D926" s="130"/>
      <c r="E926" s="130"/>
      <c r="F926" s="130"/>
      <c r="G926" s="714"/>
      <c r="H926" s="714"/>
      <c r="I926" s="714"/>
      <c r="J926" s="714"/>
      <c r="K926" s="714"/>
      <c r="L926" s="714"/>
      <c r="M926" s="714"/>
      <c r="N926" s="714"/>
      <c r="O926" s="714"/>
      <c r="P926" s="714"/>
      <c r="Q926" s="714"/>
      <c r="R926" s="130"/>
      <c r="S926" s="130"/>
      <c r="T926" s="130"/>
      <c r="U926" s="130"/>
    </row>
    <row r="927" spans="1:21" ht="15.75" customHeight="1">
      <c r="A927" s="130"/>
      <c r="B927" s="130"/>
      <c r="C927" s="130"/>
      <c r="D927" s="130"/>
      <c r="E927" s="130"/>
      <c r="F927" s="130"/>
      <c r="G927" s="714"/>
      <c r="H927" s="714"/>
      <c r="I927" s="714"/>
      <c r="J927" s="714"/>
      <c r="K927" s="714"/>
      <c r="L927" s="714"/>
      <c r="M927" s="714"/>
      <c r="N927" s="714"/>
      <c r="O927" s="714"/>
      <c r="P927" s="714"/>
      <c r="Q927" s="714"/>
      <c r="R927" s="130"/>
      <c r="S927" s="130"/>
      <c r="T927" s="130"/>
      <c r="U927" s="130"/>
    </row>
    <row r="928" spans="1:21" ht="15.75" customHeight="1">
      <c r="A928" s="130"/>
      <c r="B928" s="130"/>
      <c r="C928" s="130"/>
      <c r="D928" s="130"/>
      <c r="E928" s="130"/>
      <c r="F928" s="130"/>
      <c r="G928" s="714"/>
      <c r="H928" s="714"/>
      <c r="I928" s="714"/>
      <c r="J928" s="714"/>
      <c r="K928" s="714"/>
      <c r="L928" s="714"/>
      <c r="M928" s="714"/>
      <c r="N928" s="714"/>
      <c r="O928" s="714"/>
      <c r="P928" s="714"/>
      <c r="Q928" s="714"/>
      <c r="R928" s="130"/>
      <c r="S928" s="130"/>
      <c r="T928" s="130"/>
      <c r="U928" s="130"/>
    </row>
    <row r="929" spans="1:21" ht="15.75" customHeight="1">
      <c r="A929" s="130"/>
      <c r="B929" s="130"/>
      <c r="C929" s="130"/>
      <c r="D929" s="130"/>
      <c r="E929" s="130"/>
      <c r="F929" s="130"/>
      <c r="G929" s="714"/>
      <c r="H929" s="714"/>
      <c r="I929" s="714"/>
      <c r="J929" s="714"/>
      <c r="K929" s="714"/>
      <c r="L929" s="714"/>
      <c r="M929" s="714"/>
      <c r="N929" s="714"/>
      <c r="O929" s="714"/>
      <c r="P929" s="714"/>
      <c r="Q929" s="714"/>
      <c r="R929" s="130"/>
      <c r="S929" s="130"/>
      <c r="T929" s="130"/>
      <c r="U929" s="130"/>
    </row>
    <row r="930" spans="1:21" ht="15.75" customHeight="1">
      <c r="A930" s="130"/>
      <c r="B930" s="130"/>
      <c r="C930" s="130"/>
      <c r="D930" s="130"/>
      <c r="E930" s="130"/>
      <c r="F930" s="130"/>
      <c r="G930" s="714"/>
      <c r="H930" s="714"/>
      <c r="I930" s="714"/>
      <c r="J930" s="714"/>
      <c r="K930" s="714"/>
      <c r="L930" s="714"/>
      <c r="M930" s="714"/>
      <c r="N930" s="714"/>
      <c r="O930" s="714"/>
      <c r="P930" s="714"/>
      <c r="Q930" s="714"/>
      <c r="R930" s="130"/>
      <c r="S930" s="130"/>
      <c r="T930" s="130"/>
      <c r="U930" s="130"/>
    </row>
    <row r="931" spans="1:21" ht="15.75" customHeight="1">
      <c r="A931" s="130"/>
      <c r="B931" s="130"/>
      <c r="C931" s="130"/>
      <c r="D931" s="130"/>
      <c r="E931" s="130"/>
      <c r="F931" s="130"/>
      <c r="G931" s="714"/>
      <c r="H931" s="714"/>
      <c r="I931" s="714"/>
      <c r="J931" s="714"/>
      <c r="K931" s="714"/>
      <c r="L931" s="714"/>
      <c r="M931" s="714"/>
      <c r="N931" s="714"/>
      <c r="O931" s="714"/>
      <c r="P931" s="714"/>
      <c r="Q931" s="714"/>
      <c r="R931" s="130"/>
      <c r="S931" s="130"/>
      <c r="T931" s="130"/>
      <c r="U931" s="130"/>
    </row>
    <row r="932" spans="1:21" ht="15.75" customHeight="1">
      <c r="A932" s="130"/>
      <c r="B932" s="130"/>
      <c r="C932" s="130"/>
      <c r="D932" s="130"/>
      <c r="E932" s="130"/>
      <c r="F932" s="130"/>
      <c r="G932" s="714"/>
      <c r="H932" s="714"/>
      <c r="I932" s="714"/>
      <c r="J932" s="714"/>
      <c r="K932" s="714"/>
      <c r="L932" s="714"/>
      <c r="M932" s="714"/>
      <c r="N932" s="714"/>
      <c r="O932" s="714"/>
      <c r="P932" s="714"/>
      <c r="Q932" s="714"/>
      <c r="R932" s="130"/>
      <c r="S932" s="130"/>
      <c r="T932" s="130"/>
      <c r="U932" s="130"/>
    </row>
    <row r="933" spans="1:21" ht="15.75" customHeight="1">
      <c r="A933" s="130"/>
      <c r="B933" s="130"/>
      <c r="C933" s="130"/>
      <c r="D933" s="130"/>
      <c r="E933" s="130"/>
      <c r="F933" s="130"/>
      <c r="G933" s="714"/>
      <c r="H933" s="714"/>
      <c r="I933" s="714"/>
      <c r="J933" s="714"/>
      <c r="K933" s="714"/>
      <c r="L933" s="714"/>
      <c r="M933" s="714"/>
      <c r="N933" s="714"/>
      <c r="O933" s="714"/>
      <c r="P933" s="714"/>
      <c r="Q933" s="714"/>
      <c r="R933" s="130"/>
      <c r="S933" s="130"/>
      <c r="T933" s="130"/>
      <c r="U933" s="130"/>
    </row>
    <row r="934" spans="1:21" ht="15.75" customHeight="1">
      <c r="A934" s="130"/>
      <c r="B934" s="130"/>
      <c r="C934" s="130"/>
      <c r="D934" s="130"/>
      <c r="E934" s="130"/>
      <c r="F934" s="130"/>
      <c r="G934" s="714"/>
      <c r="H934" s="714"/>
      <c r="I934" s="714"/>
      <c r="J934" s="714"/>
      <c r="K934" s="714"/>
      <c r="L934" s="714"/>
      <c r="M934" s="714"/>
      <c r="N934" s="714"/>
      <c r="O934" s="714"/>
      <c r="P934" s="714"/>
      <c r="Q934" s="714"/>
      <c r="R934" s="130"/>
      <c r="S934" s="130"/>
      <c r="T934" s="130"/>
      <c r="U934" s="130"/>
    </row>
    <row r="935" spans="1:21" ht="15.75" customHeight="1">
      <c r="A935" s="130"/>
      <c r="B935" s="130"/>
      <c r="C935" s="130"/>
      <c r="D935" s="130"/>
      <c r="E935" s="130"/>
      <c r="F935" s="130"/>
      <c r="G935" s="714"/>
      <c r="H935" s="714"/>
      <c r="I935" s="714"/>
      <c r="J935" s="714"/>
      <c r="K935" s="714"/>
      <c r="L935" s="714"/>
      <c r="M935" s="714"/>
      <c r="N935" s="714"/>
      <c r="O935" s="714"/>
      <c r="P935" s="714"/>
      <c r="Q935" s="714"/>
      <c r="R935" s="130"/>
      <c r="S935" s="130"/>
      <c r="T935" s="130"/>
      <c r="U935" s="130"/>
    </row>
    <row r="936" spans="1:21" ht="15.75" customHeight="1">
      <c r="A936" s="130"/>
      <c r="B936" s="130"/>
      <c r="C936" s="130"/>
      <c r="D936" s="130"/>
      <c r="E936" s="130"/>
      <c r="F936" s="130"/>
      <c r="G936" s="714"/>
      <c r="H936" s="714"/>
      <c r="I936" s="714"/>
      <c r="J936" s="714"/>
      <c r="K936" s="714"/>
      <c r="L936" s="714"/>
      <c r="M936" s="714"/>
      <c r="N936" s="714"/>
      <c r="O936" s="714"/>
      <c r="P936" s="714"/>
      <c r="Q936" s="714"/>
      <c r="R936" s="130"/>
      <c r="S936" s="130"/>
      <c r="T936" s="130"/>
      <c r="U936" s="130"/>
    </row>
    <row r="937" spans="1:21" ht="15.75" customHeight="1">
      <c r="A937" s="130"/>
      <c r="B937" s="130"/>
      <c r="C937" s="130"/>
      <c r="D937" s="130"/>
      <c r="E937" s="130"/>
      <c r="F937" s="130"/>
      <c r="G937" s="714"/>
      <c r="H937" s="714"/>
      <c r="I937" s="714"/>
      <c r="J937" s="714"/>
      <c r="K937" s="714"/>
      <c r="L937" s="714"/>
      <c r="M937" s="714"/>
      <c r="N937" s="714"/>
      <c r="O937" s="714"/>
      <c r="P937" s="714"/>
      <c r="Q937" s="714"/>
      <c r="R937" s="130"/>
      <c r="S937" s="130"/>
      <c r="T937" s="130"/>
      <c r="U937" s="130"/>
    </row>
    <row r="938" spans="1:21" ht="15.75" customHeight="1">
      <c r="A938" s="130"/>
      <c r="B938" s="130"/>
      <c r="C938" s="130"/>
      <c r="D938" s="130"/>
      <c r="E938" s="130"/>
      <c r="F938" s="130"/>
      <c r="G938" s="714"/>
      <c r="H938" s="714"/>
      <c r="I938" s="714"/>
      <c r="J938" s="714"/>
      <c r="K938" s="714"/>
      <c r="L938" s="714"/>
      <c r="M938" s="714"/>
      <c r="N938" s="714"/>
      <c r="O938" s="714"/>
      <c r="P938" s="714"/>
      <c r="Q938" s="714"/>
      <c r="R938" s="130"/>
      <c r="S938" s="130"/>
      <c r="T938" s="130"/>
      <c r="U938" s="130"/>
    </row>
    <row r="939" spans="1:21" ht="15.75" customHeight="1">
      <c r="A939" s="130"/>
      <c r="B939" s="130"/>
      <c r="C939" s="130"/>
      <c r="D939" s="130"/>
      <c r="E939" s="130"/>
      <c r="F939" s="130"/>
      <c r="G939" s="714"/>
      <c r="H939" s="714"/>
      <c r="I939" s="714"/>
      <c r="J939" s="714"/>
      <c r="K939" s="714"/>
      <c r="L939" s="714"/>
      <c r="M939" s="714"/>
      <c r="N939" s="714"/>
      <c r="O939" s="714"/>
      <c r="P939" s="714"/>
      <c r="Q939" s="714"/>
      <c r="R939" s="130"/>
      <c r="S939" s="130"/>
      <c r="T939" s="130"/>
      <c r="U939" s="130"/>
    </row>
    <row r="940" spans="1:21" ht="15.75" customHeight="1">
      <c r="A940" s="130"/>
      <c r="B940" s="130"/>
      <c r="C940" s="130"/>
      <c r="D940" s="130"/>
      <c r="E940" s="130"/>
      <c r="F940" s="130"/>
      <c r="G940" s="714"/>
      <c r="H940" s="714"/>
      <c r="I940" s="714"/>
      <c r="J940" s="714"/>
      <c r="K940" s="714"/>
      <c r="L940" s="714"/>
      <c r="M940" s="714"/>
      <c r="N940" s="714"/>
      <c r="O940" s="714"/>
      <c r="P940" s="714"/>
      <c r="Q940" s="714"/>
      <c r="R940" s="130"/>
      <c r="S940" s="130"/>
      <c r="T940" s="130"/>
      <c r="U940" s="130"/>
    </row>
    <row r="941" spans="1:21" ht="15.75" customHeight="1">
      <c r="A941" s="130"/>
      <c r="B941" s="130"/>
      <c r="C941" s="130"/>
      <c r="D941" s="130"/>
      <c r="E941" s="130"/>
      <c r="F941" s="130"/>
      <c r="G941" s="714"/>
      <c r="H941" s="714"/>
      <c r="I941" s="714"/>
      <c r="J941" s="714"/>
      <c r="K941" s="714"/>
      <c r="L941" s="714"/>
      <c r="M941" s="714"/>
      <c r="N941" s="714"/>
      <c r="O941" s="714"/>
      <c r="P941" s="714"/>
      <c r="Q941" s="714"/>
      <c r="R941" s="130"/>
      <c r="S941" s="130"/>
      <c r="T941" s="130"/>
      <c r="U941" s="130"/>
    </row>
    <row r="942" spans="1:21" ht="15.75" customHeight="1">
      <c r="A942" s="130"/>
      <c r="B942" s="130"/>
      <c r="C942" s="130"/>
      <c r="D942" s="130"/>
      <c r="E942" s="130"/>
      <c r="F942" s="130"/>
      <c r="G942" s="714"/>
      <c r="H942" s="714"/>
      <c r="I942" s="714"/>
      <c r="J942" s="714"/>
      <c r="K942" s="714"/>
      <c r="L942" s="714"/>
      <c r="M942" s="714"/>
      <c r="N942" s="714"/>
      <c r="O942" s="714"/>
      <c r="P942" s="714"/>
      <c r="Q942" s="714"/>
      <c r="R942" s="130"/>
      <c r="S942" s="130"/>
      <c r="T942" s="130"/>
      <c r="U942" s="130"/>
    </row>
    <row r="943" spans="1:21" ht="15.75" customHeight="1">
      <c r="A943" s="130"/>
      <c r="B943" s="130"/>
      <c r="C943" s="130"/>
      <c r="D943" s="130"/>
      <c r="E943" s="130"/>
      <c r="F943" s="130"/>
      <c r="G943" s="714"/>
      <c r="H943" s="714"/>
      <c r="I943" s="714"/>
      <c r="J943" s="714"/>
      <c r="K943" s="714"/>
      <c r="L943" s="714"/>
      <c r="M943" s="714"/>
      <c r="N943" s="714"/>
      <c r="O943" s="714"/>
      <c r="P943" s="714"/>
      <c r="Q943" s="714"/>
      <c r="R943" s="130"/>
      <c r="S943" s="130"/>
      <c r="T943" s="130"/>
      <c r="U943" s="130"/>
    </row>
    <row r="944" spans="1:21" ht="15.75" customHeight="1">
      <c r="A944" s="130"/>
      <c r="B944" s="130"/>
      <c r="C944" s="130"/>
      <c r="D944" s="130"/>
      <c r="E944" s="130"/>
      <c r="F944" s="130"/>
      <c r="G944" s="714"/>
      <c r="H944" s="714"/>
      <c r="I944" s="714"/>
      <c r="J944" s="714"/>
      <c r="K944" s="714"/>
      <c r="L944" s="714"/>
      <c r="M944" s="714"/>
      <c r="N944" s="714"/>
      <c r="O944" s="714"/>
      <c r="P944" s="714"/>
      <c r="Q944" s="714"/>
      <c r="R944" s="130"/>
      <c r="S944" s="130"/>
      <c r="T944" s="130"/>
      <c r="U944" s="130"/>
    </row>
    <row r="945" spans="1:21" ht="15.75" customHeight="1">
      <c r="A945" s="130"/>
      <c r="B945" s="130"/>
      <c r="C945" s="130"/>
      <c r="D945" s="130"/>
      <c r="E945" s="130"/>
      <c r="F945" s="130"/>
      <c r="G945" s="714"/>
      <c r="H945" s="714"/>
      <c r="I945" s="714"/>
      <c r="J945" s="714"/>
      <c r="K945" s="714"/>
      <c r="L945" s="714"/>
      <c r="M945" s="714"/>
      <c r="N945" s="714"/>
      <c r="O945" s="714"/>
      <c r="P945" s="714"/>
      <c r="Q945" s="714"/>
      <c r="R945" s="130"/>
      <c r="S945" s="130"/>
      <c r="T945" s="130"/>
      <c r="U945" s="130"/>
    </row>
    <row r="946" spans="1:21" ht="15.75" customHeight="1">
      <c r="A946" s="130"/>
      <c r="B946" s="130"/>
      <c r="C946" s="130"/>
      <c r="D946" s="130"/>
      <c r="E946" s="130"/>
      <c r="F946" s="130"/>
      <c r="G946" s="714"/>
      <c r="H946" s="714"/>
      <c r="I946" s="714"/>
      <c r="J946" s="714"/>
      <c r="K946" s="714"/>
      <c r="L946" s="714"/>
      <c r="M946" s="714"/>
      <c r="N946" s="714"/>
      <c r="O946" s="714"/>
      <c r="P946" s="714"/>
      <c r="Q946" s="714"/>
      <c r="R946" s="130"/>
      <c r="S946" s="130"/>
      <c r="T946" s="130"/>
      <c r="U946" s="130"/>
    </row>
    <row r="947" spans="1:21" ht="15.75" customHeight="1">
      <c r="A947" s="130"/>
      <c r="B947" s="130"/>
      <c r="C947" s="130"/>
      <c r="D947" s="130"/>
      <c r="E947" s="130"/>
      <c r="F947" s="130"/>
      <c r="G947" s="714"/>
      <c r="H947" s="714"/>
      <c r="I947" s="714"/>
      <c r="J947" s="714"/>
      <c r="K947" s="714"/>
      <c r="L947" s="714"/>
      <c r="M947" s="714"/>
      <c r="N947" s="714"/>
      <c r="O947" s="714"/>
      <c r="P947" s="714"/>
      <c r="Q947" s="714"/>
      <c r="R947" s="130"/>
      <c r="S947" s="130"/>
      <c r="T947" s="130"/>
      <c r="U947" s="130"/>
    </row>
    <row r="948" spans="1:21" ht="15.75" customHeight="1">
      <c r="A948" s="130"/>
      <c r="B948" s="130"/>
      <c r="C948" s="130"/>
      <c r="D948" s="130"/>
      <c r="E948" s="130"/>
      <c r="F948" s="130"/>
      <c r="G948" s="714"/>
      <c r="H948" s="714"/>
      <c r="I948" s="714"/>
      <c r="J948" s="714"/>
      <c r="K948" s="714"/>
      <c r="L948" s="714"/>
      <c r="M948" s="714"/>
      <c r="N948" s="714"/>
      <c r="O948" s="714"/>
      <c r="P948" s="714"/>
      <c r="Q948" s="714"/>
      <c r="R948" s="130"/>
      <c r="S948" s="130"/>
      <c r="T948" s="130"/>
      <c r="U948" s="130"/>
    </row>
    <row r="949" spans="1:21" ht="15.75" customHeight="1">
      <c r="A949" s="130"/>
      <c r="B949" s="130"/>
      <c r="C949" s="130"/>
      <c r="D949" s="130"/>
      <c r="E949" s="130"/>
      <c r="F949" s="130"/>
      <c r="G949" s="714"/>
      <c r="H949" s="714"/>
      <c r="I949" s="714"/>
      <c r="J949" s="714"/>
      <c r="K949" s="714"/>
      <c r="L949" s="714"/>
      <c r="M949" s="714"/>
      <c r="N949" s="714"/>
      <c r="O949" s="714"/>
      <c r="P949" s="714"/>
      <c r="Q949" s="714"/>
      <c r="R949" s="130"/>
      <c r="S949" s="130"/>
      <c r="T949" s="130"/>
      <c r="U949" s="130"/>
    </row>
    <row r="950" spans="1:21" ht="15.75" customHeight="1">
      <c r="A950" s="130"/>
      <c r="B950" s="130"/>
      <c r="C950" s="130"/>
      <c r="D950" s="130"/>
      <c r="E950" s="130"/>
      <c r="F950" s="130"/>
      <c r="G950" s="714"/>
      <c r="H950" s="714"/>
      <c r="I950" s="714"/>
      <c r="J950" s="714"/>
      <c r="K950" s="714"/>
      <c r="L950" s="714"/>
      <c r="M950" s="714"/>
      <c r="N950" s="714"/>
      <c r="O950" s="714"/>
      <c r="P950" s="714"/>
      <c r="Q950" s="714"/>
      <c r="R950" s="130"/>
      <c r="S950" s="130"/>
      <c r="T950" s="130"/>
      <c r="U950" s="130"/>
    </row>
    <row r="951" spans="1:21" ht="15.75" customHeight="1">
      <c r="A951" s="130"/>
      <c r="B951" s="130"/>
      <c r="C951" s="130"/>
      <c r="D951" s="130"/>
      <c r="E951" s="130"/>
      <c r="F951" s="130"/>
      <c r="G951" s="714"/>
      <c r="H951" s="714"/>
      <c r="I951" s="714"/>
      <c r="J951" s="714"/>
      <c r="K951" s="714"/>
      <c r="L951" s="714"/>
      <c r="M951" s="714"/>
      <c r="N951" s="714"/>
      <c r="O951" s="714"/>
      <c r="P951" s="714"/>
      <c r="Q951" s="714"/>
      <c r="R951" s="130"/>
      <c r="S951" s="130"/>
      <c r="T951" s="130"/>
      <c r="U951" s="130"/>
    </row>
    <row r="952" spans="1:21" ht="15.75" customHeight="1">
      <c r="A952" s="130"/>
      <c r="B952" s="130"/>
      <c r="C952" s="130"/>
      <c r="D952" s="130"/>
      <c r="E952" s="130"/>
      <c r="F952" s="130"/>
      <c r="G952" s="714"/>
      <c r="H952" s="714"/>
      <c r="I952" s="714"/>
      <c r="J952" s="714"/>
      <c r="K952" s="714"/>
      <c r="L952" s="714"/>
      <c r="M952" s="714"/>
      <c r="N952" s="714"/>
      <c r="O952" s="714"/>
      <c r="P952" s="714"/>
      <c r="Q952" s="714"/>
      <c r="R952" s="130"/>
      <c r="S952" s="130"/>
      <c r="T952" s="130"/>
      <c r="U952" s="130"/>
    </row>
    <row r="953" spans="1:21" ht="15.75" customHeight="1">
      <c r="A953" s="130"/>
      <c r="B953" s="130"/>
      <c r="C953" s="130"/>
      <c r="D953" s="130"/>
      <c r="E953" s="130"/>
      <c r="F953" s="130"/>
      <c r="G953" s="714"/>
      <c r="H953" s="714"/>
      <c r="I953" s="714"/>
      <c r="J953" s="714"/>
      <c r="K953" s="714"/>
      <c r="L953" s="714"/>
      <c r="M953" s="714"/>
      <c r="N953" s="714"/>
      <c r="O953" s="714"/>
      <c r="P953" s="714"/>
      <c r="Q953" s="714"/>
      <c r="R953" s="130"/>
      <c r="S953" s="130"/>
      <c r="T953" s="130"/>
      <c r="U953" s="130"/>
    </row>
    <row r="954" spans="1:21" ht="15.75" customHeight="1">
      <c r="A954" s="130"/>
      <c r="B954" s="130"/>
      <c r="C954" s="130"/>
      <c r="D954" s="130"/>
      <c r="E954" s="130"/>
      <c r="F954" s="130"/>
      <c r="G954" s="714"/>
      <c r="H954" s="714"/>
      <c r="I954" s="714"/>
      <c r="J954" s="714"/>
      <c r="K954" s="714"/>
      <c r="L954" s="714"/>
      <c r="M954" s="714"/>
      <c r="N954" s="714"/>
      <c r="O954" s="714"/>
      <c r="P954" s="714"/>
      <c r="Q954" s="714"/>
      <c r="R954" s="130"/>
      <c r="S954" s="130"/>
      <c r="T954" s="130"/>
      <c r="U954" s="130"/>
    </row>
    <row r="955" spans="1:21" ht="15.75" customHeight="1">
      <c r="A955" s="130"/>
      <c r="B955" s="130"/>
      <c r="C955" s="130"/>
      <c r="D955" s="130"/>
      <c r="E955" s="130"/>
      <c r="F955" s="130"/>
      <c r="G955" s="714"/>
      <c r="H955" s="714"/>
      <c r="I955" s="714"/>
      <c r="J955" s="714"/>
      <c r="K955" s="714"/>
      <c r="L955" s="714"/>
      <c r="M955" s="714"/>
      <c r="N955" s="714"/>
      <c r="O955" s="714"/>
      <c r="P955" s="714"/>
      <c r="Q955" s="714"/>
      <c r="R955" s="130"/>
      <c r="S955" s="130"/>
      <c r="T955" s="130"/>
      <c r="U955" s="130"/>
    </row>
    <row r="956" spans="1:21" ht="15.75" customHeight="1">
      <c r="A956" s="130"/>
      <c r="B956" s="130"/>
      <c r="C956" s="130"/>
      <c r="D956" s="130"/>
      <c r="E956" s="130"/>
      <c r="F956" s="130"/>
      <c r="G956" s="714"/>
      <c r="H956" s="714"/>
      <c r="I956" s="714"/>
      <c r="J956" s="714"/>
      <c r="K956" s="714"/>
      <c r="L956" s="714"/>
      <c r="M956" s="714"/>
      <c r="N956" s="714"/>
      <c r="O956" s="714"/>
      <c r="P956" s="714"/>
      <c r="Q956" s="714"/>
      <c r="R956" s="130"/>
      <c r="S956" s="130"/>
      <c r="T956" s="130"/>
      <c r="U956" s="130"/>
    </row>
    <row r="957" spans="1:21" ht="15.75" customHeight="1">
      <c r="A957" s="130"/>
      <c r="B957" s="130"/>
      <c r="C957" s="130"/>
      <c r="D957" s="130"/>
      <c r="E957" s="130"/>
      <c r="F957" s="130"/>
      <c r="G957" s="714"/>
      <c r="H957" s="714"/>
      <c r="I957" s="714"/>
      <c r="J957" s="714"/>
      <c r="K957" s="714"/>
      <c r="L957" s="714"/>
      <c r="M957" s="714"/>
      <c r="N957" s="714"/>
      <c r="O957" s="714"/>
      <c r="P957" s="714"/>
      <c r="Q957" s="714"/>
      <c r="R957" s="130"/>
      <c r="S957" s="130"/>
      <c r="T957" s="130"/>
      <c r="U957" s="130"/>
    </row>
    <row r="958" spans="1:21" ht="15.75" customHeight="1">
      <c r="A958" s="130"/>
      <c r="B958" s="130"/>
      <c r="C958" s="130"/>
      <c r="D958" s="130"/>
      <c r="E958" s="130"/>
      <c r="F958" s="130"/>
      <c r="G958" s="714"/>
      <c r="H958" s="714"/>
      <c r="I958" s="714"/>
      <c r="J958" s="714"/>
      <c r="K958" s="714"/>
      <c r="L958" s="714"/>
      <c r="M958" s="714"/>
      <c r="N958" s="714"/>
      <c r="O958" s="714"/>
      <c r="P958" s="714"/>
      <c r="Q958" s="714"/>
      <c r="R958" s="130"/>
      <c r="S958" s="130"/>
      <c r="T958" s="130"/>
      <c r="U958" s="130"/>
    </row>
    <row r="959" spans="1:21" ht="15.75" customHeight="1">
      <c r="A959" s="130"/>
      <c r="B959" s="130"/>
      <c r="C959" s="130"/>
      <c r="D959" s="130"/>
      <c r="E959" s="130"/>
      <c r="F959" s="130"/>
      <c r="G959" s="714"/>
      <c r="H959" s="714"/>
      <c r="I959" s="714"/>
      <c r="J959" s="714"/>
      <c r="K959" s="714"/>
      <c r="L959" s="714"/>
      <c r="M959" s="714"/>
      <c r="N959" s="714"/>
      <c r="O959" s="714"/>
      <c r="P959" s="714"/>
      <c r="Q959" s="714"/>
      <c r="R959" s="130"/>
      <c r="S959" s="130"/>
      <c r="T959" s="130"/>
      <c r="U959" s="130"/>
    </row>
    <row r="960" spans="1:21" ht="15.75" customHeight="1">
      <c r="A960" s="130"/>
      <c r="B960" s="130"/>
      <c r="C960" s="130"/>
      <c r="D960" s="130"/>
      <c r="E960" s="130"/>
      <c r="F960" s="130"/>
      <c r="G960" s="714"/>
      <c r="H960" s="714"/>
      <c r="I960" s="714"/>
      <c r="J960" s="714"/>
      <c r="K960" s="714"/>
      <c r="L960" s="714"/>
      <c r="M960" s="714"/>
      <c r="N960" s="714"/>
      <c r="O960" s="714"/>
      <c r="P960" s="714"/>
      <c r="Q960" s="714"/>
      <c r="R960" s="130"/>
      <c r="S960" s="130"/>
      <c r="T960" s="130"/>
      <c r="U960" s="130"/>
    </row>
    <row r="961" spans="1:21" ht="15.75" customHeight="1">
      <c r="A961" s="130"/>
      <c r="B961" s="130"/>
      <c r="C961" s="130"/>
      <c r="D961" s="130"/>
      <c r="E961" s="130"/>
      <c r="F961" s="130"/>
      <c r="G961" s="714"/>
      <c r="H961" s="714"/>
      <c r="I961" s="714"/>
      <c r="J961" s="714"/>
      <c r="K961" s="714"/>
      <c r="L961" s="714"/>
      <c r="M961" s="714"/>
      <c r="N961" s="714"/>
      <c r="O961" s="714"/>
      <c r="P961" s="714"/>
      <c r="Q961" s="714"/>
      <c r="R961" s="130"/>
      <c r="S961" s="130"/>
      <c r="T961" s="130"/>
      <c r="U961" s="130"/>
    </row>
    <row r="962" spans="1:21" ht="15.75" customHeight="1">
      <c r="A962" s="130"/>
      <c r="B962" s="130"/>
      <c r="C962" s="130"/>
      <c r="D962" s="130"/>
      <c r="E962" s="130"/>
      <c r="F962" s="130"/>
      <c r="G962" s="714"/>
      <c r="H962" s="714"/>
      <c r="I962" s="714"/>
      <c r="J962" s="714"/>
      <c r="K962" s="714"/>
      <c r="L962" s="714"/>
      <c r="M962" s="714"/>
      <c r="N962" s="714"/>
      <c r="O962" s="714"/>
      <c r="P962" s="714"/>
      <c r="Q962" s="714"/>
      <c r="R962" s="130"/>
      <c r="S962" s="130"/>
      <c r="T962" s="130"/>
      <c r="U962" s="130"/>
    </row>
    <row r="963" spans="1:21" ht="15.75" customHeight="1">
      <c r="A963" s="130"/>
      <c r="B963" s="130"/>
      <c r="C963" s="130"/>
      <c r="D963" s="130"/>
      <c r="E963" s="130"/>
      <c r="F963" s="130"/>
      <c r="G963" s="714"/>
      <c r="H963" s="714"/>
      <c r="I963" s="714"/>
      <c r="J963" s="714"/>
      <c r="K963" s="714"/>
      <c r="L963" s="714"/>
      <c r="M963" s="714"/>
      <c r="N963" s="714"/>
      <c r="O963" s="714"/>
      <c r="P963" s="714"/>
      <c r="Q963" s="714"/>
      <c r="R963" s="130"/>
      <c r="S963" s="130"/>
      <c r="T963" s="130"/>
      <c r="U963" s="130"/>
    </row>
    <row r="964" spans="1:21" ht="15.75" customHeight="1">
      <c r="A964" s="130"/>
      <c r="B964" s="130"/>
      <c r="C964" s="130"/>
      <c r="D964" s="130"/>
      <c r="E964" s="130"/>
      <c r="F964" s="130"/>
      <c r="G964" s="714"/>
      <c r="H964" s="714"/>
      <c r="I964" s="714"/>
      <c r="J964" s="714"/>
      <c r="K964" s="714"/>
      <c r="L964" s="714"/>
      <c r="M964" s="714"/>
      <c r="N964" s="714"/>
      <c r="O964" s="714"/>
      <c r="P964" s="714"/>
      <c r="Q964" s="714"/>
      <c r="R964" s="130"/>
      <c r="S964" s="130"/>
      <c r="T964" s="130"/>
      <c r="U964" s="130"/>
    </row>
    <row r="965" spans="1:21" ht="15.75" customHeight="1">
      <c r="A965" s="130"/>
      <c r="B965" s="130"/>
      <c r="C965" s="130"/>
      <c r="D965" s="130"/>
      <c r="E965" s="130"/>
      <c r="F965" s="130"/>
      <c r="G965" s="714"/>
      <c r="H965" s="714"/>
      <c r="I965" s="714"/>
      <c r="J965" s="714"/>
      <c r="K965" s="714"/>
      <c r="L965" s="714"/>
      <c r="M965" s="714"/>
      <c r="N965" s="714"/>
      <c r="O965" s="714"/>
      <c r="P965" s="714"/>
      <c r="Q965" s="714"/>
      <c r="R965" s="130"/>
      <c r="S965" s="130"/>
      <c r="T965" s="130"/>
      <c r="U965" s="130"/>
    </row>
    <row r="966" spans="1:21" ht="15.75" customHeight="1">
      <c r="A966" s="130"/>
      <c r="B966" s="130"/>
      <c r="C966" s="130"/>
      <c r="D966" s="130"/>
      <c r="E966" s="130"/>
      <c r="F966" s="130"/>
      <c r="G966" s="714"/>
      <c r="H966" s="714"/>
      <c r="I966" s="714"/>
      <c r="J966" s="714"/>
      <c r="K966" s="714"/>
      <c r="L966" s="714"/>
      <c r="M966" s="714"/>
      <c r="N966" s="714"/>
      <c r="O966" s="714"/>
      <c r="P966" s="714"/>
      <c r="Q966" s="714"/>
      <c r="R966" s="130"/>
      <c r="S966" s="130"/>
      <c r="T966" s="130"/>
      <c r="U966" s="130"/>
    </row>
    <row r="967" spans="1:21" ht="15.75" customHeight="1">
      <c r="A967" s="130"/>
      <c r="B967" s="130"/>
      <c r="C967" s="130"/>
      <c r="D967" s="130"/>
      <c r="E967" s="130"/>
      <c r="F967" s="130"/>
      <c r="G967" s="714"/>
      <c r="H967" s="714"/>
      <c r="I967" s="714"/>
      <c r="J967" s="714"/>
      <c r="K967" s="714"/>
      <c r="L967" s="714"/>
      <c r="M967" s="714"/>
      <c r="N967" s="714"/>
      <c r="O967" s="714"/>
      <c r="P967" s="714"/>
      <c r="Q967" s="714"/>
      <c r="R967" s="130"/>
      <c r="S967" s="130"/>
      <c r="T967" s="130"/>
      <c r="U967" s="130"/>
    </row>
    <row r="968" spans="1:21" ht="15.75" customHeight="1">
      <c r="A968" s="130"/>
      <c r="B968" s="130"/>
      <c r="C968" s="130"/>
      <c r="D968" s="130"/>
      <c r="E968" s="130"/>
      <c r="F968" s="130"/>
      <c r="G968" s="714"/>
      <c r="H968" s="714"/>
      <c r="I968" s="714"/>
      <c r="J968" s="714"/>
      <c r="K968" s="714"/>
      <c r="L968" s="714"/>
      <c r="M968" s="714"/>
      <c r="N968" s="714"/>
      <c r="O968" s="714"/>
      <c r="P968" s="714"/>
      <c r="Q968" s="714"/>
      <c r="R968" s="130"/>
      <c r="S968" s="130"/>
      <c r="T968" s="130"/>
      <c r="U968" s="130"/>
    </row>
    <row r="969" spans="1:21" ht="15.75" customHeight="1">
      <c r="A969" s="130"/>
      <c r="B969" s="130"/>
      <c r="C969" s="130"/>
      <c r="D969" s="130"/>
      <c r="E969" s="130"/>
      <c r="F969" s="130"/>
      <c r="G969" s="714"/>
      <c r="H969" s="714"/>
      <c r="I969" s="714"/>
      <c r="J969" s="714"/>
      <c r="K969" s="714"/>
      <c r="L969" s="714"/>
      <c r="M969" s="714"/>
      <c r="N969" s="714"/>
      <c r="O969" s="714"/>
      <c r="P969" s="714"/>
      <c r="Q969" s="714"/>
      <c r="R969" s="130"/>
      <c r="S969" s="130"/>
      <c r="T969" s="130"/>
      <c r="U969" s="130"/>
    </row>
    <row r="970" spans="1:21" ht="15.75" customHeight="1">
      <c r="A970" s="130"/>
      <c r="B970" s="130"/>
      <c r="C970" s="130"/>
      <c r="D970" s="130"/>
      <c r="E970" s="130"/>
      <c r="F970" s="130"/>
      <c r="G970" s="714"/>
      <c r="H970" s="714"/>
      <c r="I970" s="714"/>
      <c r="J970" s="714"/>
      <c r="K970" s="714"/>
      <c r="L970" s="714"/>
      <c r="M970" s="714"/>
      <c r="N970" s="714"/>
      <c r="O970" s="714"/>
      <c r="P970" s="714"/>
      <c r="Q970" s="714"/>
      <c r="R970" s="130"/>
      <c r="S970" s="130"/>
      <c r="T970" s="130"/>
      <c r="U970" s="130"/>
    </row>
    <row r="971" spans="1:21" ht="15.75" customHeight="1">
      <c r="A971" s="130"/>
      <c r="B971" s="130"/>
      <c r="C971" s="130"/>
      <c r="D971" s="130"/>
      <c r="E971" s="130"/>
      <c r="F971" s="130"/>
      <c r="G971" s="714"/>
      <c r="H971" s="714"/>
      <c r="I971" s="714"/>
      <c r="J971" s="714"/>
      <c r="K971" s="714"/>
      <c r="L971" s="714"/>
      <c r="M971" s="714"/>
      <c r="N971" s="714"/>
      <c r="O971" s="714"/>
      <c r="P971" s="714"/>
      <c r="Q971" s="714"/>
      <c r="R971" s="130"/>
      <c r="S971" s="130"/>
      <c r="T971" s="130"/>
      <c r="U971" s="130"/>
    </row>
    <row r="972" spans="1:21" ht="15.75" customHeight="1">
      <c r="A972" s="130"/>
      <c r="B972" s="130"/>
      <c r="C972" s="130"/>
      <c r="D972" s="130"/>
      <c r="E972" s="130"/>
      <c r="F972" s="130"/>
      <c r="G972" s="714"/>
      <c r="H972" s="714"/>
      <c r="I972" s="714"/>
      <c r="J972" s="714"/>
      <c r="K972" s="714"/>
      <c r="L972" s="714"/>
      <c r="M972" s="714"/>
      <c r="N972" s="714"/>
      <c r="O972" s="714"/>
      <c r="P972" s="714"/>
      <c r="Q972" s="714"/>
      <c r="R972" s="130"/>
      <c r="S972" s="130"/>
      <c r="T972" s="130"/>
      <c r="U972" s="130"/>
    </row>
    <row r="973" spans="1:21" ht="15.75" customHeight="1">
      <c r="A973" s="130"/>
      <c r="B973" s="130"/>
      <c r="C973" s="130"/>
      <c r="D973" s="130"/>
      <c r="E973" s="130"/>
      <c r="F973" s="130"/>
      <c r="G973" s="714"/>
      <c r="H973" s="714"/>
      <c r="I973" s="714"/>
      <c r="J973" s="714"/>
      <c r="K973" s="714"/>
      <c r="L973" s="714"/>
      <c r="M973" s="714"/>
      <c r="N973" s="714"/>
      <c r="O973" s="714"/>
      <c r="P973" s="714"/>
      <c r="Q973" s="714"/>
      <c r="R973" s="130"/>
      <c r="S973" s="130"/>
      <c r="T973" s="130"/>
      <c r="U973" s="130"/>
    </row>
    <row r="974" spans="1:21" ht="15.75" customHeight="1">
      <c r="A974" s="130"/>
      <c r="B974" s="130"/>
      <c r="C974" s="130"/>
      <c r="D974" s="130"/>
      <c r="E974" s="130"/>
      <c r="F974" s="130"/>
      <c r="G974" s="714"/>
      <c r="H974" s="714"/>
      <c r="I974" s="714"/>
      <c r="J974" s="714"/>
      <c r="K974" s="714"/>
      <c r="L974" s="714"/>
      <c r="M974" s="714"/>
      <c r="N974" s="714"/>
      <c r="O974" s="714"/>
      <c r="P974" s="714"/>
      <c r="Q974" s="714"/>
      <c r="R974" s="130"/>
      <c r="S974" s="130"/>
      <c r="T974" s="130"/>
      <c r="U974" s="130"/>
    </row>
    <row r="975" spans="1:21" ht="15.75" customHeight="1">
      <c r="A975" s="130"/>
      <c r="B975" s="130"/>
      <c r="C975" s="130"/>
      <c r="D975" s="130"/>
      <c r="E975" s="130"/>
      <c r="F975" s="130"/>
      <c r="G975" s="714"/>
      <c r="H975" s="714"/>
      <c r="I975" s="714"/>
      <c r="J975" s="714"/>
      <c r="K975" s="714"/>
      <c r="L975" s="714"/>
      <c r="M975" s="714"/>
      <c r="N975" s="714"/>
      <c r="O975" s="714"/>
      <c r="P975" s="714"/>
      <c r="Q975" s="714"/>
      <c r="R975" s="130"/>
      <c r="S975" s="130"/>
      <c r="T975" s="130"/>
      <c r="U975" s="130"/>
    </row>
    <row r="976" spans="1:21" ht="15.75" customHeight="1">
      <c r="A976" s="130"/>
      <c r="B976" s="130"/>
      <c r="C976" s="130"/>
      <c r="D976" s="130"/>
      <c r="E976" s="130"/>
      <c r="F976" s="130"/>
      <c r="G976" s="714"/>
      <c r="H976" s="714"/>
      <c r="I976" s="714"/>
      <c r="J976" s="714"/>
      <c r="K976" s="714"/>
      <c r="L976" s="714"/>
      <c r="M976" s="714"/>
      <c r="N976" s="714"/>
      <c r="O976" s="714"/>
      <c r="P976" s="714"/>
      <c r="Q976" s="714"/>
      <c r="R976" s="130"/>
      <c r="S976" s="130"/>
      <c r="T976" s="130"/>
      <c r="U976" s="130"/>
    </row>
    <row r="977" spans="1:21" ht="15.75" customHeight="1">
      <c r="A977" s="130"/>
      <c r="B977" s="130"/>
      <c r="C977" s="130"/>
      <c r="D977" s="130"/>
      <c r="E977" s="130"/>
      <c r="F977" s="130"/>
      <c r="G977" s="714"/>
      <c r="H977" s="714"/>
      <c r="I977" s="714"/>
      <c r="J977" s="714"/>
      <c r="K977" s="714"/>
      <c r="L977" s="714"/>
      <c r="M977" s="714"/>
      <c r="N977" s="714"/>
      <c r="O977" s="714"/>
      <c r="P977" s="714"/>
      <c r="Q977" s="714"/>
      <c r="R977" s="130"/>
      <c r="S977" s="130"/>
      <c r="T977" s="130"/>
      <c r="U977" s="130"/>
    </row>
    <row r="978" spans="1:21" ht="15.75" customHeight="1">
      <c r="A978" s="130"/>
      <c r="B978" s="130"/>
      <c r="C978" s="130"/>
      <c r="D978" s="130"/>
      <c r="E978" s="130"/>
      <c r="F978" s="130"/>
      <c r="G978" s="714"/>
      <c r="H978" s="714"/>
      <c r="I978" s="714"/>
      <c r="J978" s="714"/>
      <c r="K978" s="714"/>
      <c r="L978" s="714"/>
      <c r="M978" s="714"/>
      <c r="N978" s="714"/>
      <c r="O978" s="714"/>
      <c r="P978" s="714"/>
      <c r="Q978" s="714"/>
      <c r="R978" s="130"/>
      <c r="S978" s="130"/>
      <c r="T978" s="130"/>
      <c r="U978" s="130"/>
    </row>
    <row r="979" spans="1:21" ht="15.75" customHeight="1">
      <c r="A979" s="130"/>
      <c r="B979" s="130"/>
      <c r="C979" s="130"/>
      <c r="D979" s="130"/>
      <c r="E979" s="130"/>
      <c r="F979" s="130"/>
      <c r="G979" s="714"/>
      <c r="H979" s="714"/>
      <c r="I979" s="714"/>
      <c r="J979" s="714"/>
      <c r="K979" s="714"/>
      <c r="L979" s="714"/>
      <c r="M979" s="714"/>
      <c r="N979" s="714"/>
      <c r="O979" s="714"/>
      <c r="P979" s="714"/>
      <c r="Q979" s="714"/>
      <c r="R979" s="130"/>
      <c r="S979" s="130"/>
      <c r="T979" s="130"/>
      <c r="U979" s="130"/>
    </row>
    <row r="980" spans="1:21" ht="15.75" customHeight="1">
      <c r="A980" s="130"/>
      <c r="B980" s="130"/>
      <c r="C980" s="130"/>
      <c r="D980" s="130"/>
      <c r="E980" s="130"/>
      <c r="F980" s="130"/>
      <c r="G980" s="714"/>
      <c r="H980" s="714"/>
      <c r="I980" s="714"/>
      <c r="J980" s="714"/>
      <c r="K980" s="714"/>
      <c r="L980" s="714"/>
      <c r="M980" s="714"/>
      <c r="N980" s="714"/>
      <c r="O980" s="714"/>
      <c r="P980" s="714"/>
      <c r="Q980" s="714"/>
      <c r="R980" s="130"/>
      <c r="S980" s="130"/>
      <c r="T980" s="130"/>
      <c r="U980" s="130"/>
    </row>
    <row r="981" spans="1:21" ht="15.75" customHeight="1">
      <c r="A981" s="130"/>
      <c r="B981" s="130"/>
      <c r="C981" s="130"/>
      <c r="D981" s="130"/>
      <c r="E981" s="130"/>
      <c r="F981" s="130"/>
      <c r="G981" s="714"/>
      <c r="H981" s="714"/>
      <c r="I981" s="714"/>
      <c r="J981" s="714"/>
      <c r="K981" s="714"/>
      <c r="L981" s="714"/>
      <c r="M981" s="714"/>
      <c r="N981" s="714"/>
      <c r="O981" s="714"/>
      <c r="P981" s="714"/>
      <c r="Q981" s="714"/>
      <c r="R981" s="130"/>
      <c r="S981" s="130"/>
      <c r="T981" s="130"/>
      <c r="U981" s="130"/>
    </row>
    <row r="982" spans="1:21" ht="15.75" customHeight="1">
      <c r="A982" s="130"/>
      <c r="B982" s="130"/>
      <c r="C982" s="130"/>
      <c r="D982" s="130"/>
      <c r="E982" s="130"/>
      <c r="F982" s="130"/>
      <c r="G982" s="714"/>
      <c r="H982" s="714"/>
      <c r="I982" s="714"/>
      <c r="J982" s="714"/>
      <c r="K982" s="714"/>
      <c r="L982" s="714"/>
      <c r="M982" s="714"/>
      <c r="N982" s="714"/>
      <c r="O982" s="714"/>
      <c r="P982" s="714"/>
      <c r="Q982" s="714"/>
      <c r="R982" s="130"/>
      <c r="S982" s="130"/>
      <c r="T982" s="130"/>
      <c r="U982" s="130"/>
    </row>
    <row r="983" spans="1:21" ht="15.75" customHeight="1">
      <c r="A983" s="130"/>
      <c r="B983" s="130"/>
      <c r="C983" s="130"/>
      <c r="D983" s="130"/>
      <c r="E983" s="130"/>
      <c r="F983" s="130"/>
      <c r="G983" s="714"/>
      <c r="H983" s="714"/>
      <c r="I983" s="714"/>
      <c r="J983" s="714"/>
      <c r="K983" s="714"/>
      <c r="L983" s="714"/>
      <c r="M983" s="714"/>
      <c r="N983" s="714"/>
      <c r="O983" s="714"/>
      <c r="P983" s="714"/>
      <c r="Q983" s="714"/>
      <c r="R983" s="130"/>
      <c r="S983" s="130"/>
      <c r="T983" s="130"/>
      <c r="U983" s="130"/>
    </row>
    <row r="984" spans="1:21" ht="15.75" customHeight="1">
      <c r="A984" s="130"/>
      <c r="B984" s="130"/>
      <c r="C984" s="130"/>
      <c r="D984" s="130"/>
      <c r="E984" s="130"/>
      <c r="F984" s="130"/>
      <c r="G984" s="714"/>
      <c r="H984" s="714"/>
      <c r="I984" s="714"/>
      <c r="J984" s="714"/>
      <c r="K984" s="714"/>
      <c r="L984" s="714"/>
      <c r="M984" s="714"/>
      <c r="N984" s="714"/>
      <c r="O984" s="714"/>
      <c r="P984" s="714"/>
      <c r="Q984" s="714"/>
      <c r="R984" s="130"/>
      <c r="S984" s="130"/>
      <c r="T984" s="130"/>
      <c r="U984" s="130"/>
    </row>
    <row r="985" spans="1:21" ht="15.75" customHeight="1">
      <c r="A985" s="130"/>
      <c r="B985" s="130"/>
      <c r="C985" s="130"/>
      <c r="D985" s="130"/>
      <c r="E985" s="130"/>
      <c r="F985" s="130"/>
      <c r="G985" s="714"/>
      <c r="H985" s="714"/>
      <c r="I985" s="714"/>
      <c r="J985" s="714"/>
      <c r="K985" s="714"/>
      <c r="L985" s="714"/>
      <c r="M985" s="714"/>
      <c r="N985" s="714"/>
      <c r="O985" s="714"/>
      <c r="P985" s="714"/>
      <c r="Q985" s="714"/>
      <c r="R985" s="130"/>
      <c r="S985" s="130"/>
      <c r="T985" s="130"/>
      <c r="U985" s="130"/>
    </row>
    <row r="986" spans="1:21" ht="15.75" customHeight="1">
      <c r="A986" s="130"/>
      <c r="B986" s="130"/>
      <c r="C986" s="130"/>
      <c r="D986" s="130"/>
      <c r="E986" s="130"/>
      <c r="F986" s="130"/>
      <c r="G986" s="714"/>
      <c r="H986" s="714"/>
      <c r="I986" s="714"/>
      <c r="J986" s="714"/>
      <c r="K986" s="714"/>
      <c r="L986" s="714"/>
      <c r="M986" s="714"/>
      <c r="N986" s="714"/>
      <c r="O986" s="714"/>
      <c r="P986" s="714"/>
      <c r="Q986" s="714"/>
      <c r="R986" s="130"/>
      <c r="S986" s="130"/>
      <c r="T986" s="130"/>
      <c r="U986" s="130"/>
    </row>
    <row r="987" spans="1:21" ht="15.75" customHeight="1">
      <c r="A987" s="130"/>
      <c r="B987" s="130"/>
      <c r="C987" s="130"/>
      <c r="D987" s="130"/>
      <c r="E987" s="130"/>
      <c r="F987" s="130"/>
      <c r="G987" s="714"/>
      <c r="H987" s="714"/>
      <c r="I987" s="714"/>
      <c r="J987" s="714"/>
      <c r="K987" s="714"/>
      <c r="L987" s="714"/>
      <c r="M987" s="714"/>
      <c r="N987" s="714"/>
      <c r="O987" s="714"/>
      <c r="P987" s="714"/>
      <c r="Q987" s="714"/>
      <c r="R987" s="130"/>
      <c r="S987" s="130"/>
      <c r="T987" s="130"/>
      <c r="U987" s="130"/>
    </row>
    <row r="988" spans="1:21" ht="15.75" customHeight="1">
      <c r="A988" s="130"/>
      <c r="B988" s="130"/>
      <c r="C988" s="130"/>
      <c r="D988" s="130"/>
      <c r="E988" s="130"/>
      <c r="F988" s="130"/>
      <c r="G988" s="714"/>
      <c r="H988" s="714"/>
      <c r="I988" s="714"/>
      <c r="J988" s="714"/>
      <c r="K988" s="714"/>
      <c r="L988" s="714"/>
      <c r="M988" s="714"/>
      <c r="N988" s="714"/>
      <c r="O988" s="714"/>
      <c r="P988" s="714"/>
      <c r="Q988" s="714"/>
      <c r="R988" s="130"/>
      <c r="S988" s="130"/>
      <c r="T988" s="130"/>
      <c r="U988" s="130"/>
    </row>
    <row r="989" spans="1:21" ht="15.75" customHeight="1">
      <c r="A989" s="130"/>
      <c r="B989" s="130"/>
      <c r="C989" s="130"/>
      <c r="D989" s="130"/>
      <c r="E989" s="130"/>
      <c r="F989" s="130"/>
      <c r="G989" s="714"/>
      <c r="H989" s="714"/>
      <c r="I989" s="714"/>
      <c r="J989" s="714"/>
      <c r="K989" s="714"/>
      <c r="L989" s="714"/>
      <c r="M989" s="714"/>
      <c r="N989" s="714"/>
      <c r="O989" s="714"/>
      <c r="P989" s="714"/>
      <c r="Q989" s="714"/>
      <c r="R989" s="130"/>
      <c r="S989" s="130"/>
      <c r="T989" s="130"/>
      <c r="U989" s="130"/>
    </row>
    <row r="990" spans="1:21" ht="15.75" customHeight="1">
      <c r="A990" s="130"/>
      <c r="B990" s="130"/>
      <c r="C990" s="130"/>
      <c r="D990" s="130"/>
      <c r="E990" s="130"/>
      <c r="F990" s="130"/>
      <c r="G990" s="714"/>
      <c r="H990" s="714"/>
      <c r="I990" s="714"/>
      <c r="J990" s="714"/>
      <c r="K990" s="714"/>
      <c r="L990" s="714"/>
      <c r="M990" s="714"/>
      <c r="N990" s="714"/>
      <c r="O990" s="714"/>
      <c r="P990" s="714"/>
      <c r="Q990" s="714"/>
      <c r="R990" s="130"/>
      <c r="S990" s="130"/>
      <c r="T990" s="130"/>
      <c r="U990" s="130"/>
    </row>
    <row r="991" spans="1:21" ht="15.75" customHeight="1">
      <c r="A991" s="130"/>
      <c r="B991" s="130"/>
      <c r="C991" s="130"/>
      <c r="D991" s="130"/>
      <c r="E991" s="130"/>
      <c r="F991" s="130"/>
      <c r="G991" s="714"/>
      <c r="H991" s="714"/>
      <c r="I991" s="714"/>
      <c r="J991" s="714"/>
      <c r="K991" s="714"/>
      <c r="L991" s="714"/>
      <c r="M991" s="714"/>
      <c r="N991" s="714"/>
      <c r="O991" s="714"/>
      <c r="P991" s="714"/>
      <c r="Q991" s="714"/>
      <c r="R991" s="130"/>
      <c r="S991" s="130"/>
      <c r="T991" s="130"/>
      <c r="U991" s="130"/>
    </row>
    <row r="992" spans="1:21" ht="15.75" customHeight="1">
      <c r="A992" s="130"/>
      <c r="B992" s="130"/>
      <c r="C992" s="130"/>
      <c r="D992" s="130"/>
      <c r="E992" s="130"/>
      <c r="F992" s="130"/>
      <c r="G992" s="714"/>
      <c r="H992" s="714"/>
      <c r="I992" s="714"/>
      <c r="J992" s="714"/>
      <c r="K992" s="714"/>
      <c r="L992" s="714"/>
      <c r="M992" s="714"/>
      <c r="N992" s="714"/>
      <c r="O992" s="714"/>
      <c r="P992" s="714"/>
      <c r="Q992" s="714"/>
      <c r="R992" s="130"/>
      <c r="S992" s="130"/>
      <c r="T992" s="130"/>
      <c r="U992" s="130"/>
    </row>
    <row r="993" spans="1:21" ht="15.75" customHeight="1">
      <c r="A993" s="130"/>
      <c r="B993" s="130"/>
      <c r="C993" s="130"/>
      <c r="D993" s="130"/>
      <c r="E993" s="130"/>
      <c r="F993" s="130"/>
      <c r="G993" s="714"/>
      <c r="H993" s="714"/>
      <c r="I993" s="714"/>
      <c r="J993" s="714"/>
      <c r="K993" s="714"/>
      <c r="L993" s="714"/>
      <c r="M993" s="714"/>
      <c r="N993" s="714"/>
      <c r="O993" s="714"/>
      <c r="P993" s="714"/>
      <c r="Q993" s="714"/>
      <c r="R993" s="130"/>
      <c r="S993" s="130"/>
      <c r="T993" s="130"/>
      <c r="U993" s="130"/>
    </row>
    <row r="994" spans="1:21" ht="15.75" customHeight="1">
      <c r="A994" s="130"/>
      <c r="B994" s="130"/>
      <c r="C994" s="130"/>
      <c r="D994" s="130"/>
      <c r="E994" s="130"/>
      <c r="F994" s="130"/>
      <c r="G994" s="714"/>
      <c r="H994" s="714"/>
      <c r="I994" s="714"/>
      <c r="J994" s="714"/>
      <c r="K994" s="714"/>
      <c r="L994" s="714"/>
      <c r="M994" s="714"/>
      <c r="N994" s="714"/>
      <c r="O994" s="714"/>
      <c r="P994" s="714"/>
      <c r="Q994" s="714"/>
      <c r="R994" s="130"/>
      <c r="S994" s="130"/>
      <c r="T994" s="130"/>
      <c r="U994" s="130"/>
    </row>
    <row r="995" spans="1:21" ht="15.75" customHeight="1">
      <c r="A995" s="130"/>
      <c r="B995" s="130"/>
      <c r="C995" s="130"/>
      <c r="D995" s="130"/>
      <c r="E995" s="130"/>
      <c r="F995" s="130"/>
      <c r="G995" s="714"/>
      <c r="H995" s="714"/>
      <c r="I995" s="714"/>
      <c r="J995" s="714"/>
      <c r="K995" s="714"/>
      <c r="L995" s="714"/>
      <c r="M995" s="714"/>
      <c r="N995" s="714"/>
      <c r="O995" s="714"/>
      <c r="P995" s="714"/>
      <c r="Q995" s="714"/>
      <c r="R995" s="130"/>
      <c r="S995" s="130"/>
      <c r="T995" s="130"/>
      <c r="U995" s="130"/>
    </row>
    <row r="996" spans="1:21" ht="15.75" customHeight="1">
      <c r="A996" s="130"/>
      <c r="B996" s="130"/>
      <c r="C996" s="130"/>
      <c r="D996" s="130"/>
      <c r="E996" s="130"/>
      <c r="F996" s="130"/>
      <c r="G996" s="714"/>
      <c r="H996" s="714"/>
      <c r="I996" s="714"/>
      <c r="J996" s="714"/>
      <c r="K996" s="714"/>
      <c r="L996" s="714"/>
      <c r="M996" s="714"/>
      <c r="N996" s="714"/>
      <c r="O996" s="714"/>
      <c r="P996" s="714"/>
      <c r="Q996" s="714"/>
      <c r="R996" s="130"/>
      <c r="S996" s="130"/>
      <c r="T996" s="130"/>
      <c r="U996" s="130"/>
    </row>
    <row r="997" spans="1:21" ht="15.75" customHeight="1">
      <c r="A997" s="130"/>
      <c r="B997" s="130"/>
      <c r="C997" s="130"/>
      <c r="D997" s="130"/>
      <c r="E997" s="130"/>
      <c r="F997" s="130"/>
      <c r="G997" s="714"/>
      <c r="H997" s="714"/>
      <c r="I997" s="714"/>
      <c r="J997" s="714"/>
      <c r="K997" s="714"/>
      <c r="L997" s="714"/>
      <c r="M997" s="714"/>
      <c r="N997" s="714"/>
      <c r="O997" s="714"/>
      <c r="P997" s="714"/>
      <c r="Q997" s="714"/>
      <c r="R997" s="130"/>
      <c r="S997" s="130"/>
      <c r="T997" s="130"/>
      <c r="U997" s="130"/>
    </row>
    <row r="998" spans="1:21" ht="15.75" customHeight="1">
      <c r="A998" s="130"/>
      <c r="B998" s="130"/>
      <c r="C998" s="130"/>
      <c r="D998" s="130"/>
      <c r="E998" s="130"/>
      <c r="F998" s="130"/>
      <c r="G998" s="714"/>
      <c r="H998" s="714"/>
      <c r="I998" s="714"/>
      <c r="J998" s="714"/>
      <c r="K998" s="714"/>
      <c r="L998" s="714"/>
      <c r="M998" s="714"/>
      <c r="N998" s="714"/>
      <c r="O998" s="714"/>
      <c r="P998" s="714"/>
      <c r="Q998" s="714"/>
      <c r="R998" s="130"/>
      <c r="S998" s="130"/>
      <c r="T998" s="130"/>
      <c r="U998" s="130"/>
    </row>
    <row r="999" spans="1:21" ht="15.75" customHeight="1">
      <c r="A999" s="130"/>
      <c r="B999" s="130"/>
      <c r="C999" s="130"/>
      <c r="D999" s="130"/>
      <c r="E999" s="130"/>
      <c r="F999" s="130"/>
      <c r="G999" s="714"/>
      <c r="H999" s="714"/>
      <c r="I999" s="714"/>
      <c r="J999" s="714"/>
      <c r="K999" s="714"/>
      <c r="L999" s="714"/>
      <c r="M999" s="714"/>
      <c r="N999" s="714"/>
      <c r="O999" s="714"/>
      <c r="P999" s="714"/>
      <c r="Q999" s="714"/>
      <c r="R999" s="130"/>
      <c r="S999" s="130"/>
      <c r="T999" s="130"/>
      <c r="U999" s="130"/>
    </row>
    <row r="1000" spans="1:21" ht="15.75" customHeight="1">
      <c r="A1000" s="130"/>
      <c r="B1000" s="130"/>
      <c r="C1000" s="130"/>
      <c r="D1000" s="130"/>
      <c r="E1000" s="130"/>
      <c r="F1000" s="130"/>
      <c r="G1000" s="714"/>
      <c r="H1000" s="714"/>
      <c r="I1000" s="714"/>
      <c r="J1000" s="714"/>
      <c r="K1000" s="714"/>
      <c r="L1000" s="714"/>
      <c r="M1000" s="714"/>
      <c r="N1000" s="714"/>
      <c r="O1000" s="714"/>
      <c r="P1000" s="714"/>
      <c r="Q1000" s="714"/>
      <c r="R1000" s="130"/>
      <c r="S1000" s="130"/>
      <c r="T1000" s="130"/>
      <c r="U1000" s="130"/>
    </row>
    <row r="1001" spans="1:21" ht="15.75" customHeight="1">
      <c r="A1001" s="130"/>
      <c r="B1001" s="130"/>
      <c r="C1001" s="130"/>
      <c r="D1001" s="130"/>
      <c r="E1001" s="130"/>
      <c r="F1001" s="130"/>
      <c r="G1001" s="714"/>
      <c r="H1001" s="714"/>
      <c r="I1001" s="714"/>
      <c r="J1001" s="714"/>
      <c r="K1001" s="714"/>
      <c r="L1001" s="714"/>
      <c r="M1001" s="714"/>
      <c r="N1001" s="714"/>
      <c r="O1001" s="714"/>
      <c r="P1001" s="714"/>
      <c r="Q1001" s="714"/>
      <c r="R1001" s="130"/>
      <c r="S1001" s="130"/>
      <c r="T1001" s="130"/>
      <c r="U1001" s="130"/>
    </row>
    <row r="1002" spans="1:21" ht="15.75" customHeight="1">
      <c r="A1002" s="130"/>
      <c r="B1002" s="130"/>
      <c r="C1002" s="130"/>
      <c r="D1002" s="130"/>
      <c r="E1002" s="130"/>
      <c r="F1002" s="130"/>
      <c r="G1002" s="714"/>
      <c r="H1002" s="714"/>
      <c r="I1002" s="714"/>
      <c r="J1002" s="714"/>
      <c r="K1002" s="714"/>
      <c r="L1002" s="714"/>
      <c r="M1002" s="714"/>
      <c r="N1002" s="714"/>
      <c r="O1002" s="714"/>
      <c r="P1002" s="714"/>
      <c r="Q1002" s="714"/>
      <c r="R1002" s="130"/>
      <c r="S1002" s="130"/>
      <c r="T1002" s="130"/>
      <c r="U1002" s="130"/>
    </row>
    <row r="1003" spans="1:21" ht="15.75" customHeight="1">
      <c r="A1003" s="130"/>
      <c r="B1003" s="130"/>
      <c r="C1003" s="130"/>
      <c r="D1003" s="130"/>
      <c r="E1003" s="130"/>
      <c r="F1003" s="130"/>
      <c r="G1003" s="714"/>
      <c r="H1003" s="714"/>
      <c r="I1003" s="714"/>
      <c r="J1003" s="714"/>
      <c r="K1003" s="714"/>
      <c r="L1003" s="714"/>
      <c r="M1003" s="714"/>
      <c r="N1003" s="714"/>
      <c r="O1003" s="714"/>
      <c r="P1003" s="714"/>
      <c r="Q1003" s="714"/>
      <c r="R1003" s="130"/>
      <c r="S1003" s="130"/>
      <c r="T1003" s="130"/>
      <c r="U1003" s="130"/>
    </row>
    <row r="1004" spans="1:21">
      <c r="A1004" s="130"/>
      <c r="B1004" s="130"/>
      <c r="C1004" s="130"/>
      <c r="D1004" s="130"/>
      <c r="E1004" s="130"/>
      <c r="F1004" s="130"/>
      <c r="G1004" s="714"/>
      <c r="H1004" s="714"/>
      <c r="I1004" s="714"/>
      <c r="J1004" s="714"/>
      <c r="K1004" s="714"/>
      <c r="L1004" s="714"/>
      <c r="M1004" s="714"/>
      <c r="N1004" s="714"/>
      <c r="O1004" s="714"/>
      <c r="P1004" s="714"/>
      <c r="Q1004" s="714"/>
      <c r="R1004" s="130"/>
      <c r="S1004" s="130"/>
      <c r="T1004" s="130"/>
      <c r="U1004" s="130"/>
    </row>
    <row r="1005" spans="1:21">
      <c r="A1005" s="130"/>
      <c r="B1005" s="130"/>
      <c r="C1005" s="130"/>
      <c r="D1005" s="130"/>
      <c r="E1005" s="130"/>
      <c r="F1005" s="130"/>
      <c r="G1005" s="714"/>
      <c r="H1005" s="714"/>
      <c r="I1005" s="714"/>
      <c r="J1005" s="714"/>
      <c r="K1005" s="714"/>
      <c r="L1005" s="714"/>
      <c r="M1005" s="714"/>
      <c r="N1005" s="714"/>
      <c r="O1005" s="714"/>
      <c r="P1005" s="714"/>
      <c r="Q1005" s="714"/>
      <c r="R1005" s="130"/>
      <c r="S1005" s="130"/>
      <c r="T1005" s="130"/>
      <c r="U1005" s="130"/>
    </row>
    <row r="1006" spans="1:21">
      <c r="A1006" s="130"/>
      <c r="B1006" s="130"/>
      <c r="C1006" s="130"/>
      <c r="D1006" s="130"/>
      <c r="E1006" s="130"/>
      <c r="F1006" s="130"/>
      <c r="G1006" s="714"/>
      <c r="H1006" s="714"/>
      <c r="I1006" s="714"/>
      <c r="J1006" s="714"/>
      <c r="K1006" s="714"/>
      <c r="L1006" s="714"/>
      <c r="M1006" s="714"/>
      <c r="N1006" s="714"/>
      <c r="O1006" s="714"/>
      <c r="P1006" s="714"/>
      <c r="Q1006" s="714"/>
      <c r="R1006" s="130"/>
      <c r="S1006" s="130"/>
      <c r="T1006" s="130"/>
      <c r="U1006" s="130"/>
    </row>
    <row r="1007" spans="1:21">
      <c r="A1007" s="130"/>
      <c r="B1007" s="130"/>
      <c r="C1007" s="130"/>
      <c r="D1007" s="130"/>
      <c r="E1007" s="130"/>
      <c r="F1007" s="130"/>
      <c r="G1007" s="714"/>
      <c r="H1007" s="714"/>
      <c r="I1007" s="714"/>
      <c r="J1007" s="714"/>
      <c r="K1007" s="714"/>
      <c r="L1007" s="714"/>
      <c r="M1007" s="714"/>
      <c r="N1007" s="714"/>
      <c r="O1007" s="714"/>
      <c r="P1007" s="714"/>
      <c r="Q1007" s="714"/>
      <c r="R1007" s="130"/>
      <c r="S1007" s="130"/>
      <c r="T1007" s="130"/>
      <c r="U1007" s="130"/>
    </row>
    <row r="1008" spans="1:21">
      <c r="A1008" s="130"/>
      <c r="B1008" s="130"/>
      <c r="C1008" s="130"/>
      <c r="D1008" s="130"/>
      <c r="E1008" s="130"/>
      <c r="F1008" s="130"/>
      <c r="G1008" s="714"/>
      <c r="H1008" s="714"/>
      <c r="I1008" s="714"/>
      <c r="J1008" s="714"/>
      <c r="K1008" s="714"/>
      <c r="L1008" s="714"/>
      <c r="M1008" s="714"/>
      <c r="N1008" s="714"/>
      <c r="O1008" s="714"/>
      <c r="P1008" s="714"/>
      <c r="Q1008" s="714"/>
      <c r="R1008" s="130"/>
      <c r="S1008" s="130"/>
      <c r="T1008" s="130"/>
      <c r="U1008" s="130"/>
    </row>
    <row r="1009" spans="1:21">
      <c r="A1009" s="130"/>
      <c r="B1009" s="130"/>
      <c r="C1009" s="130"/>
      <c r="D1009" s="130"/>
      <c r="E1009" s="130"/>
      <c r="F1009" s="130"/>
      <c r="G1009" s="714"/>
      <c r="H1009" s="714"/>
      <c r="I1009" s="714"/>
      <c r="J1009" s="714"/>
      <c r="K1009" s="714"/>
      <c r="L1009" s="714"/>
      <c r="M1009" s="714"/>
      <c r="N1009" s="714"/>
      <c r="O1009" s="714"/>
      <c r="P1009" s="714"/>
      <c r="Q1009" s="714"/>
      <c r="R1009" s="130"/>
      <c r="S1009" s="130"/>
      <c r="T1009" s="130"/>
      <c r="U1009" s="130"/>
    </row>
    <row r="1010" spans="1:21">
      <c r="A1010" s="130"/>
      <c r="B1010" s="130"/>
      <c r="C1010" s="130"/>
      <c r="D1010" s="130"/>
      <c r="E1010" s="130"/>
      <c r="F1010" s="130"/>
      <c r="G1010" s="714"/>
      <c r="H1010" s="714"/>
      <c r="I1010" s="714"/>
      <c r="J1010" s="714"/>
      <c r="K1010" s="714"/>
      <c r="L1010" s="714"/>
      <c r="M1010" s="714"/>
      <c r="N1010" s="714"/>
      <c r="O1010" s="714"/>
      <c r="P1010" s="714"/>
      <c r="Q1010" s="714"/>
      <c r="R1010" s="130"/>
      <c r="S1010" s="130"/>
      <c r="T1010" s="130"/>
      <c r="U1010" s="130"/>
    </row>
    <row r="1011" spans="1:21">
      <c r="A1011" s="130"/>
      <c r="B1011" s="130"/>
      <c r="C1011" s="130"/>
      <c r="D1011" s="130"/>
      <c r="E1011" s="130"/>
      <c r="F1011" s="130"/>
      <c r="G1011" s="714"/>
      <c r="H1011" s="714"/>
      <c r="I1011" s="714"/>
      <c r="J1011" s="714"/>
      <c r="K1011" s="714"/>
      <c r="L1011" s="714"/>
      <c r="M1011" s="714"/>
      <c r="N1011" s="714"/>
      <c r="O1011" s="714"/>
      <c r="P1011" s="714"/>
      <c r="Q1011" s="714"/>
      <c r="R1011" s="130"/>
      <c r="S1011" s="130"/>
      <c r="T1011" s="130"/>
      <c r="U1011" s="130"/>
    </row>
    <row r="1012" spans="1:21">
      <c r="A1012" s="130"/>
      <c r="B1012" s="130"/>
      <c r="C1012" s="130"/>
      <c r="D1012" s="130"/>
      <c r="E1012" s="130"/>
      <c r="F1012" s="130"/>
      <c r="G1012" s="714"/>
      <c r="H1012" s="714"/>
      <c r="I1012" s="714"/>
      <c r="J1012" s="714"/>
      <c r="K1012" s="714"/>
      <c r="L1012" s="714"/>
      <c r="M1012" s="714"/>
      <c r="N1012" s="714"/>
      <c r="O1012" s="714"/>
      <c r="P1012" s="714"/>
      <c r="Q1012" s="714"/>
      <c r="R1012" s="130"/>
      <c r="S1012" s="130"/>
      <c r="T1012" s="130"/>
      <c r="U1012" s="130"/>
    </row>
    <row r="1013" spans="1:21">
      <c r="A1013" s="130"/>
      <c r="B1013" s="130"/>
      <c r="C1013" s="130"/>
      <c r="D1013" s="130"/>
      <c r="E1013" s="130"/>
      <c r="F1013" s="130"/>
      <c r="G1013" s="714"/>
      <c r="H1013" s="714"/>
      <c r="I1013" s="714"/>
      <c r="J1013" s="714"/>
      <c r="K1013" s="714"/>
      <c r="L1013" s="714"/>
      <c r="M1013" s="714"/>
      <c r="N1013" s="714"/>
      <c r="O1013" s="714"/>
      <c r="P1013" s="714"/>
      <c r="Q1013" s="714"/>
      <c r="R1013" s="130"/>
      <c r="S1013" s="130"/>
      <c r="T1013" s="130"/>
      <c r="U1013" s="130"/>
    </row>
    <row r="1014" spans="1:21">
      <c r="A1014" s="130"/>
      <c r="B1014" s="130"/>
      <c r="C1014" s="130"/>
      <c r="D1014" s="130"/>
      <c r="E1014" s="130"/>
      <c r="F1014" s="130"/>
      <c r="G1014" s="714"/>
      <c r="H1014" s="714"/>
      <c r="I1014" s="714"/>
      <c r="J1014" s="714"/>
      <c r="K1014" s="714"/>
      <c r="L1014" s="714"/>
      <c r="M1014" s="714"/>
      <c r="N1014" s="714"/>
      <c r="O1014" s="714"/>
      <c r="P1014" s="714"/>
      <c r="Q1014" s="714"/>
      <c r="R1014" s="130"/>
      <c r="S1014" s="130"/>
      <c r="T1014" s="130"/>
      <c r="U1014" s="130"/>
    </row>
    <row r="1015" spans="1:21">
      <c r="A1015" s="130"/>
      <c r="B1015" s="130"/>
      <c r="C1015" s="130"/>
      <c r="D1015" s="130"/>
      <c r="E1015" s="130"/>
      <c r="F1015" s="130"/>
      <c r="G1015" s="714"/>
      <c r="H1015" s="714"/>
      <c r="I1015" s="714"/>
      <c r="J1015" s="714"/>
      <c r="K1015" s="714"/>
      <c r="L1015" s="714"/>
      <c r="M1015" s="714"/>
      <c r="N1015" s="714"/>
      <c r="O1015" s="714"/>
      <c r="P1015" s="714"/>
      <c r="Q1015" s="714"/>
      <c r="R1015" s="130"/>
      <c r="S1015" s="130"/>
      <c r="T1015" s="130"/>
      <c r="U1015" s="130"/>
    </row>
    <row r="1016" spans="1:21">
      <c r="A1016" s="130"/>
      <c r="B1016" s="130"/>
      <c r="C1016" s="130"/>
      <c r="D1016" s="130"/>
      <c r="E1016" s="130"/>
      <c r="F1016" s="130"/>
      <c r="G1016" s="714"/>
      <c r="H1016" s="714"/>
      <c r="I1016" s="714"/>
      <c r="J1016" s="714"/>
      <c r="K1016" s="714"/>
      <c r="L1016" s="714"/>
      <c r="M1016" s="714"/>
      <c r="N1016" s="714"/>
      <c r="O1016" s="714"/>
      <c r="P1016" s="714"/>
      <c r="Q1016" s="714"/>
      <c r="R1016" s="130"/>
      <c r="S1016" s="130"/>
      <c r="T1016" s="130"/>
      <c r="U1016" s="130"/>
    </row>
    <row r="1017" spans="1:21">
      <c r="A1017" s="130"/>
      <c r="B1017" s="130"/>
      <c r="C1017" s="130"/>
      <c r="D1017" s="130"/>
      <c r="E1017" s="130"/>
      <c r="F1017" s="130"/>
      <c r="G1017" s="714"/>
      <c r="H1017" s="714"/>
      <c r="I1017" s="714"/>
      <c r="J1017" s="714"/>
      <c r="K1017" s="714"/>
      <c r="L1017" s="714"/>
      <c r="M1017" s="714"/>
      <c r="N1017" s="714"/>
      <c r="O1017" s="714"/>
      <c r="P1017" s="714"/>
      <c r="Q1017" s="714"/>
      <c r="R1017" s="130"/>
      <c r="S1017" s="130"/>
      <c r="T1017" s="130"/>
      <c r="U1017" s="130"/>
    </row>
    <row r="1018" spans="1:21">
      <c r="A1018" s="130"/>
      <c r="B1018" s="130"/>
      <c r="C1018" s="130"/>
      <c r="D1018" s="130"/>
      <c r="E1018" s="130"/>
      <c r="F1018" s="130"/>
      <c r="G1018" s="714"/>
      <c r="H1018" s="714"/>
      <c r="I1018" s="714"/>
      <c r="J1018" s="714"/>
      <c r="K1018" s="714"/>
      <c r="L1018" s="714"/>
      <c r="M1018" s="714"/>
      <c r="N1018" s="714"/>
      <c r="O1018" s="714"/>
      <c r="P1018" s="714"/>
      <c r="Q1018" s="714"/>
      <c r="R1018" s="130"/>
      <c r="S1018" s="130"/>
      <c r="T1018" s="130"/>
      <c r="U1018" s="130"/>
    </row>
    <row r="1019" spans="1:21">
      <c r="A1019" s="130"/>
      <c r="B1019" s="130"/>
      <c r="C1019" s="130"/>
      <c r="D1019" s="130"/>
      <c r="E1019" s="130"/>
      <c r="F1019" s="130"/>
      <c r="G1019" s="714"/>
      <c r="H1019" s="714"/>
      <c r="I1019" s="714"/>
      <c r="J1019" s="714"/>
      <c r="K1019" s="714"/>
      <c r="L1019" s="714"/>
      <c r="M1019" s="714"/>
      <c r="N1019" s="714"/>
      <c r="O1019" s="714"/>
      <c r="P1019" s="714"/>
      <c r="Q1019" s="714"/>
      <c r="R1019" s="130"/>
      <c r="S1019" s="130"/>
      <c r="T1019" s="130"/>
      <c r="U1019" s="130"/>
    </row>
    <row r="1020" spans="1:21">
      <c r="A1020" s="130"/>
      <c r="B1020" s="130"/>
      <c r="C1020" s="130"/>
      <c r="D1020" s="130"/>
      <c r="E1020" s="130"/>
      <c r="F1020" s="130"/>
      <c r="G1020" s="714"/>
      <c r="H1020" s="714"/>
      <c r="I1020" s="714"/>
      <c r="J1020" s="714"/>
      <c r="K1020" s="714"/>
      <c r="L1020" s="714"/>
      <c r="M1020" s="714"/>
      <c r="N1020" s="714"/>
      <c r="O1020" s="714"/>
      <c r="P1020" s="714"/>
      <c r="Q1020" s="714"/>
      <c r="R1020" s="130"/>
      <c r="S1020" s="130"/>
      <c r="T1020" s="130"/>
      <c r="U1020" s="130"/>
    </row>
  </sheetData>
  <mergeCells count="1">
    <mergeCell ref="A2:B2"/>
  </mergeCells>
  <pageMargins left="0.70866141732283505" right="0.70866141732283505" top="0.74803149606299202" bottom="0.74803149606299202" header="0" footer="0"/>
  <pageSetup scale="81"/>
  <headerFooter>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sheetPr>
  <dimension ref="A1:O1022"/>
  <sheetViews>
    <sheetView zoomScale="90" workbookViewId="0">
      <pane ySplit="2" topLeftCell="A177" activePane="bottomLeft" state="frozen"/>
      <selection pane="bottomLeft" activeCell="O1" sqref="O1:Y1048576"/>
    </sheetView>
  </sheetViews>
  <sheetFormatPr defaultColWidth="14.42578125" defaultRowHeight="15" customHeight="1"/>
  <cols>
    <col min="1" max="1" width="10.42578125" style="39" customWidth="1"/>
    <col min="2" max="2" width="74.28515625" style="39" customWidth="1"/>
    <col min="3" max="8" width="19.5703125" style="39" hidden="1" customWidth="1"/>
    <col min="9" max="9" width="7.7109375" style="39" hidden="1" customWidth="1"/>
    <col min="10" max="10" width="6.28515625" style="39" hidden="1" customWidth="1"/>
    <col min="11" max="12" width="19.5703125" style="39" hidden="1" customWidth="1"/>
    <col min="13" max="13" width="18.5703125" style="39" customWidth="1"/>
    <col min="14" max="14" width="19.5703125" style="39" customWidth="1"/>
    <col min="15" max="15" width="7.85546875" style="39" customWidth="1"/>
    <col min="16" max="16384" width="14.42578125" style="39"/>
  </cols>
  <sheetData>
    <row r="1" spans="1:14" ht="15.75" customHeight="1">
      <c r="A1" s="581" t="s">
        <v>2921</v>
      </c>
      <c r="B1" s="581"/>
      <c r="C1" s="93"/>
      <c r="D1" s="93"/>
      <c r="E1" s="93"/>
      <c r="F1" s="564"/>
      <c r="G1" s="564"/>
      <c r="H1" s="564"/>
      <c r="I1" s="564"/>
      <c r="J1" s="564"/>
      <c r="K1" s="564"/>
      <c r="L1" s="564"/>
      <c r="M1" s="564"/>
      <c r="N1" s="564"/>
    </row>
    <row r="2" spans="1:14" ht="82.5" customHeight="1">
      <c r="A2" s="1816" t="s">
        <v>2537</v>
      </c>
      <c r="B2" s="1817"/>
      <c r="C2" s="558" t="s">
        <v>217</v>
      </c>
      <c r="D2" s="558" t="s">
        <v>2538</v>
      </c>
      <c r="E2" s="558" t="s">
        <v>177</v>
      </c>
      <c r="F2" s="940" t="s">
        <v>2539</v>
      </c>
      <c r="G2" s="560" t="s">
        <v>115</v>
      </c>
      <c r="H2" s="560" t="s">
        <v>202</v>
      </c>
      <c r="I2" s="559" t="s">
        <v>114</v>
      </c>
      <c r="J2" s="644" t="s">
        <v>111</v>
      </c>
      <c r="K2" s="559" t="s">
        <v>212</v>
      </c>
      <c r="L2" s="644" t="s">
        <v>111</v>
      </c>
      <c r="M2" s="559" t="s">
        <v>117</v>
      </c>
      <c r="N2" s="941" t="s">
        <v>118</v>
      </c>
    </row>
    <row r="3" spans="1:14" ht="15.75">
      <c r="A3" s="563">
        <v>10805</v>
      </c>
      <c r="B3" s="563" t="s">
        <v>2922</v>
      </c>
      <c r="C3" s="93"/>
      <c r="D3" s="93"/>
      <c r="E3" s="93"/>
      <c r="F3" s="564"/>
      <c r="G3" s="564"/>
      <c r="H3" s="564"/>
      <c r="I3" s="564"/>
      <c r="J3" s="564"/>
      <c r="K3" s="564"/>
      <c r="L3" s="564"/>
      <c r="M3" s="564"/>
      <c r="N3" s="564"/>
    </row>
    <row r="4" spans="1:14" ht="15.75">
      <c r="A4" s="563">
        <v>10801</v>
      </c>
      <c r="B4" s="563" t="s">
        <v>2540</v>
      </c>
      <c r="C4" s="93"/>
      <c r="D4" s="93"/>
      <c r="E4" s="93"/>
      <c r="F4" s="564"/>
      <c r="G4" s="564"/>
      <c r="H4" s="564"/>
      <c r="I4" s="564"/>
      <c r="J4" s="564"/>
      <c r="K4" s="564"/>
      <c r="L4" s="564"/>
      <c r="M4" s="564"/>
      <c r="N4" s="564"/>
    </row>
    <row r="5" spans="1:14" ht="15.75">
      <c r="A5" s="563">
        <v>2100000</v>
      </c>
      <c r="B5" s="563" t="s">
        <v>2541</v>
      </c>
      <c r="C5" s="93"/>
      <c r="D5" s="93"/>
      <c r="E5" s="93"/>
      <c r="F5" s="564"/>
      <c r="G5" s="564"/>
      <c r="H5" s="564"/>
      <c r="I5" s="564"/>
      <c r="J5" s="564"/>
      <c r="K5" s="564"/>
      <c r="L5" s="564"/>
      <c r="M5" s="564"/>
      <c r="N5" s="564"/>
    </row>
    <row r="6" spans="1:14" ht="15.75" customHeight="1">
      <c r="A6" s="613"/>
      <c r="B6" s="176" t="s">
        <v>2542</v>
      </c>
      <c r="C6" s="93"/>
      <c r="D6" s="93"/>
      <c r="E6" s="93"/>
      <c r="F6" s="564"/>
      <c r="G6" s="564"/>
      <c r="H6" s="564"/>
      <c r="I6" s="564"/>
      <c r="J6" s="564"/>
      <c r="K6" s="564"/>
      <c r="L6" s="564"/>
      <c r="M6" s="564"/>
      <c r="N6" s="564"/>
    </row>
    <row r="7" spans="1:14" ht="15.75" customHeight="1">
      <c r="A7" s="103" t="s">
        <v>2543</v>
      </c>
      <c r="B7" s="36" t="s">
        <v>2544</v>
      </c>
      <c r="C7" s="93">
        <v>118125000</v>
      </c>
      <c r="D7" s="93"/>
      <c r="E7" s="93">
        <f t="shared" ref="E7:F7" si="0">SUM(C7:D7)</f>
        <v>118125000</v>
      </c>
      <c r="F7" s="564">
        <f t="shared" si="0"/>
        <v>118125000</v>
      </c>
      <c r="G7" s="564"/>
      <c r="H7" s="564">
        <f>F7+G7</f>
        <v>118125000</v>
      </c>
      <c r="I7" s="564">
        <v>118125000</v>
      </c>
      <c r="J7" s="564"/>
      <c r="K7" s="564">
        <f t="shared" ref="K7:N7" si="1">SUM(I7:J7)</f>
        <v>118125000</v>
      </c>
      <c r="L7" s="564"/>
      <c r="M7" s="564">
        <f t="shared" si="1"/>
        <v>118125000</v>
      </c>
      <c r="N7" s="564">
        <f t="shared" si="1"/>
        <v>118125000</v>
      </c>
    </row>
    <row r="8" spans="1:14" ht="15.75" customHeight="1">
      <c r="A8" s="746" t="s">
        <v>413</v>
      </c>
      <c r="B8" s="569"/>
      <c r="C8" s="570">
        <v>118125000</v>
      </c>
      <c r="D8" s="570">
        <f t="shared" ref="D8:F8" si="2">SUM(D7)</f>
        <v>0</v>
      </c>
      <c r="E8" s="570">
        <f t="shared" si="2"/>
        <v>118125000</v>
      </c>
      <c r="F8" s="571">
        <f t="shared" si="2"/>
        <v>118125000</v>
      </c>
      <c r="G8" s="571">
        <f t="shared" ref="G8" si="3">SUM(G7)</f>
        <v>0</v>
      </c>
      <c r="H8" s="571">
        <f t="shared" ref="H8:I56" si="4">F8+G8</f>
        <v>118125000</v>
      </c>
      <c r="I8" s="571">
        <f t="shared" si="4"/>
        <v>118125000</v>
      </c>
      <c r="J8" s="571">
        <f>SUM(J7)</f>
        <v>0</v>
      </c>
      <c r="K8" s="571">
        <f t="shared" ref="K8:K56" si="5">SUM(I8:J8)</f>
        <v>118125000</v>
      </c>
      <c r="L8" s="571">
        <f>SUM(L7)</f>
        <v>0</v>
      </c>
      <c r="M8" s="571">
        <f t="shared" ref="M8:M56" si="6">SUM(K8:L8)</f>
        <v>118125000</v>
      </c>
      <c r="N8" s="571">
        <f>SUM(N7)</f>
        <v>118125000</v>
      </c>
    </row>
    <row r="9" spans="1:14" ht="15.75" customHeight="1">
      <c r="A9" s="103"/>
      <c r="B9" s="176" t="s">
        <v>2545</v>
      </c>
      <c r="C9" s="93"/>
      <c r="D9" s="93"/>
      <c r="E9" s="93"/>
      <c r="F9" s="564"/>
      <c r="G9" s="564"/>
      <c r="H9" s="564">
        <f t="shared" si="4"/>
        <v>0</v>
      </c>
      <c r="I9" s="564">
        <f t="shared" si="4"/>
        <v>0</v>
      </c>
      <c r="J9" s="564"/>
      <c r="K9" s="564">
        <f t="shared" si="5"/>
        <v>0</v>
      </c>
      <c r="L9" s="564"/>
      <c r="M9" s="564">
        <f t="shared" si="6"/>
        <v>0</v>
      </c>
      <c r="N9" s="564">
        <f t="shared" ref="N9:N14" si="7">SUM(L9:M9)</f>
        <v>0</v>
      </c>
    </row>
    <row r="10" spans="1:14" ht="15.75" customHeight="1">
      <c r="A10" s="103" t="s">
        <v>2546</v>
      </c>
      <c r="B10" s="36" t="s">
        <v>2547</v>
      </c>
      <c r="C10" s="93">
        <v>27225412</v>
      </c>
      <c r="D10" s="93"/>
      <c r="E10" s="93">
        <f t="shared" ref="E10:F10" si="8">SUM(C10:D10)</f>
        <v>27225412</v>
      </c>
      <c r="F10" s="564">
        <f t="shared" si="8"/>
        <v>27225412</v>
      </c>
      <c r="G10" s="564"/>
      <c r="H10" s="564">
        <f t="shared" si="4"/>
        <v>27225412</v>
      </c>
      <c r="I10" s="564">
        <v>27225412</v>
      </c>
      <c r="J10" s="564"/>
      <c r="K10" s="564">
        <f t="shared" si="5"/>
        <v>27225412</v>
      </c>
      <c r="L10" s="564"/>
      <c r="M10" s="564">
        <f t="shared" si="6"/>
        <v>27225412</v>
      </c>
      <c r="N10" s="564">
        <f t="shared" si="7"/>
        <v>27225412</v>
      </c>
    </row>
    <row r="11" spans="1:14" ht="15.75" hidden="1" customHeight="1">
      <c r="A11" s="103" t="s">
        <v>2923</v>
      </c>
      <c r="B11" s="36" t="s">
        <v>2924</v>
      </c>
      <c r="C11" s="93"/>
      <c r="D11" s="93"/>
      <c r="E11" s="93">
        <f t="shared" ref="E11:F11" si="9">SUM(C11:D11)</f>
        <v>0</v>
      </c>
      <c r="F11" s="564">
        <f t="shared" si="9"/>
        <v>0</v>
      </c>
      <c r="G11" s="564"/>
      <c r="H11" s="564">
        <f t="shared" si="4"/>
        <v>0</v>
      </c>
      <c r="I11" s="564">
        <v>0</v>
      </c>
      <c r="J11" s="564"/>
      <c r="K11" s="564">
        <f t="shared" si="5"/>
        <v>0</v>
      </c>
      <c r="L11" s="564"/>
      <c r="M11" s="564">
        <f t="shared" si="6"/>
        <v>0</v>
      </c>
      <c r="N11" s="564">
        <f t="shared" si="7"/>
        <v>0</v>
      </c>
    </row>
    <row r="12" spans="1:14" ht="15.75" customHeight="1">
      <c r="A12" s="103" t="s">
        <v>2548</v>
      </c>
      <c r="B12" s="36" t="s">
        <v>2549</v>
      </c>
      <c r="C12" s="93">
        <v>13500000</v>
      </c>
      <c r="D12" s="93"/>
      <c r="E12" s="93">
        <f t="shared" ref="E12:F12" si="10">SUM(C12:D12)</f>
        <v>13500000</v>
      </c>
      <c r="F12" s="564">
        <f t="shared" si="10"/>
        <v>13500000</v>
      </c>
      <c r="G12" s="564"/>
      <c r="H12" s="564">
        <f t="shared" si="4"/>
        <v>13500000</v>
      </c>
      <c r="I12" s="564">
        <v>13500000</v>
      </c>
      <c r="J12" s="564"/>
      <c r="K12" s="564">
        <f t="shared" si="5"/>
        <v>13500000</v>
      </c>
      <c r="L12" s="564"/>
      <c r="M12" s="564">
        <f t="shared" si="6"/>
        <v>13500000</v>
      </c>
      <c r="N12" s="564">
        <f t="shared" si="7"/>
        <v>13500000</v>
      </c>
    </row>
    <row r="13" spans="1:14" ht="15.75" customHeight="1">
      <c r="A13" s="103" t="s">
        <v>2550</v>
      </c>
      <c r="B13" s="36" t="s">
        <v>2551</v>
      </c>
      <c r="C13" s="93">
        <v>9200688</v>
      </c>
      <c r="D13" s="93"/>
      <c r="E13" s="93">
        <f t="shared" ref="E13:F13" si="11">SUM(C13:D13)</f>
        <v>9200688</v>
      </c>
      <c r="F13" s="564">
        <f t="shared" si="11"/>
        <v>9200688</v>
      </c>
      <c r="G13" s="564"/>
      <c r="H13" s="564">
        <f t="shared" si="4"/>
        <v>9200688</v>
      </c>
      <c r="I13" s="564">
        <v>9200688</v>
      </c>
      <c r="J13" s="564"/>
      <c r="K13" s="564">
        <f t="shared" si="5"/>
        <v>9200688</v>
      </c>
      <c r="L13" s="564"/>
      <c r="M13" s="564">
        <f t="shared" si="6"/>
        <v>9200688</v>
      </c>
      <c r="N13" s="564">
        <f t="shared" si="7"/>
        <v>9200688</v>
      </c>
    </row>
    <row r="14" spans="1:14" ht="15.75" customHeight="1">
      <c r="A14" s="103" t="s">
        <v>2925</v>
      </c>
      <c r="B14" s="36" t="s">
        <v>2926</v>
      </c>
      <c r="C14" s="93">
        <v>924332</v>
      </c>
      <c r="D14" s="93"/>
      <c r="E14" s="93">
        <f t="shared" ref="E14:F14" si="12">SUM(C14:D14)</f>
        <v>924332</v>
      </c>
      <c r="F14" s="564">
        <f t="shared" si="12"/>
        <v>924332</v>
      </c>
      <c r="G14" s="564"/>
      <c r="H14" s="564">
        <f t="shared" si="4"/>
        <v>924332</v>
      </c>
      <c r="I14" s="564">
        <v>924332</v>
      </c>
      <c r="J14" s="564"/>
      <c r="K14" s="564">
        <f t="shared" si="5"/>
        <v>924332</v>
      </c>
      <c r="L14" s="564"/>
      <c r="M14" s="564">
        <f t="shared" si="6"/>
        <v>924332</v>
      </c>
      <c r="N14" s="564">
        <f t="shared" si="7"/>
        <v>924332</v>
      </c>
    </row>
    <row r="15" spans="1:14" ht="15.75" customHeight="1">
      <c r="A15" s="746" t="s">
        <v>413</v>
      </c>
      <c r="B15" s="569"/>
      <c r="C15" s="570">
        <v>50850432</v>
      </c>
      <c r="D15" s="570">
        <f t="shared" ref="D15:F15" si="13">SUM(D10:D14)</f>
        <v>0</v>
      </c>
      <c r="E15" s="570">
        <f t="shared" si="13"/>
        <v>50850432</v>
      </c>
      <c r="F15" s="571">
        <f t="shared" si="13"/>
        <v>50850432</v>
      </c>
      <c r="G15" s="571">
        <f t="shared" ref="G15" si="14">SUM(G10:G14)</f>
        <v>0</v>
      </c>
      <c r="H15" s="571">
        <f t="shared" si="4"/>
        <v>50850432</v>
      </c>
      <c r="I15" s="571">
        <f t="shared" si="4"/>
        <v>50850432</v>
      </c>
      <c r="J15" s="571">
        <f>SUM(J10:J14)</f>
        <v>0</v>
      </c>
      <c r="K15" s="571">
        <f t="shared" si="5"/>
        <v>50850432</v>
      </c>
      <c r="L15" s="571">
        <f>SUM(L10:L14)</f>
        <v>0</v>
      </c>
      <c r="M15" s="571">
        <f t="shared" si="6"/>
        <v>50850432</v>
      </c>
      <c r="N15" s="571">
        <f>SUM(N10:N14)</f>
        <v>50850432</v>
      </c>
    </row>
    <row r="16" spans="1:14" ht="15.75" customHeight="1">
      <c r="A16" s="747" t="s">
        <v>2557</v>
      </c>
      <c r="B16" s="575"/>
      <c r="C16" s="576">
        <v>168975432</v>
      </c>
      <c r="D16" s="576">
        <f t="shared" ref="D16:F16" si="15">SUM(D15,D8)</f>
        <v>0</v>
      </c>
      <c r="E16" s="576">
        <f t="shared" si="15"/>
        <v>168975432</v>
      </c>
      <c r="F16" s="577">
        <f t="shared" si="15"/>
        <v>168975432</v>
      </c>
      <c r="G16" s="577">
        <f t="shared" ref="G16" si="16">SUM(G15,G8)</f>
        <v>0</v>
      </c>
      <c r="H16" s="577">
        <f t="shared" si="4"/>
        <v>168975432</v>
      </c>
      <c r="I16" s="577">
        <f t="shared" si="4"/>
        <v>168975432</v>
      </c>
      <c r="J16" s="577">
        <f>SUM(J15,J8)</f>
        <v>0</v>
      </c>
      <c r="K16" s="577">
        <f t="shared" si="5"/>
        <v>168975432</v>
      </c>
      <c r="L16" s="577">
        <f>SUM(L15,L8)</f>
        <v>0</v>
      </c>
      <c r="M16" s="577">
        <f t="shared" si="6"/>
        <v>168975432</v>
      </c>
      <c r="N16" s="577">
        <f>SUM(N15,N8)</f>
        <v>168975432</v>
      </c>
    </row>
    <row r="17" spans="1:14" ht="15.75" customHeight="1">
      <c r="A17" s="563">
        <v>2200000</v>
      </c>
      <c r="B17" s="581" t="s">
        <v>2558</v>
      </c>
      <c r="C17" s="93"/>
      <c r="D17" s="93"/>
      <c r="E17" s="93"/>
      <c r="F17" s="564"/>
      <c r="G17" s="564"/>
      <c r="H17" s="564">
        <f t="shared" si="4"/>
        <v>0</v>
      </c>
      <c r="I17" s="564"/>
      <c r="J17" s="564"/>
      <c r="K17" s="564">
        <f t="shared" si="5"/>
        <v>0</v>
      </c>
      <c r="L17" s="564"/>
      <c r="M17" s="564">
        <f t="shared" si="6"/>
        <v>0</v>
      </c>
      <c r="N17" s="564"/>
    </row>
    <row r="18" spans="1:14" ht="15.75" customHeight="1">
      <c r="A18" s="103"/>
      <c r="B18" s="176" t="s">
        <v>2559</v>
      </c>
      <c r="C18" s="93"/>
      <c r="D18" s="93"/>
      <c r="E18" s="93"/>
      <c r="F18" s="564"/>
      <c r="G18" s="564"/>
      <c r="H18" s="564">
        <f t="shared" si="4"/>
        <v>0</v>
      </c>
      <c r="I18" s="564"/>
      <c r="J18" s="564"/>
      <c r="K18" s="564">
        <f t="shared" si="5"/>
        <v>0</v>
      </c>
      <c r="L18" s="564"/>
      <c r="M18" s="564">
        <f t="shared" si="6"/>
        <v>0</v>
      </c>
      <c r="N18" s="564"/>
    </row>
    <row r="19" spans="1:14" ht="15.75" customHeight="1">
      <c r="A19" s="103" t="s">
        <v>2560</v>
      </c>
      <c r="B19" s="36" t="s">
        <v>2561</v>
      </c>
      <c r="C19" s="93">
        <v>1000000</v>
      </c>
      <c r="D19" s="93"/>
      <c r="E19" s="93">
        <f t="shared" ref="E19:E20" si="17">SUM(C19:D19)</f>
        <v>1000000</v>
      </c>
      <c r="F19" s="564">
        <v>1000000</v>
      </c>
      <c r="G19" s="564"/>
      <c r="H19" s="564">
        <f t="shared" si="4"/>
        <v>1000000</v>
      </c>
      <c r="I19" s="564">
        <v>990000</v>
      </c>
      <c r="J19" s="564"/>
      <c r="K19" s="564">
        <f t="shared" si="5"/>
        <v>990000</v>
      </c>
      <c r="L19" s="564"/>
      <c r="M19" s="564">
        <f t="shared" si="6"/>
        <v>990000</v>
      </c>
      <c r="N19" s="564">
        <v>2000000</v>
      </c>
    </row>
    <row r="20" spans="1:14" ht="15.75" customHeight="1">
      <c r="A20" s="103" t="s">
        <v>2562</v>
      </c>
      <c r="B20" s="36" t="s">
        <v>2563</v>
      </c>
      <c r="C20" s="93">
        <v>300000</v>
      </c>
      <c r="D20" s="93"/>
      <c r="E20" s="93">
        <f t="shared" si="17"/>
        <v>300000</v>
      </c>
      <c r="F20" s="564">
        <v>50000</v>
      </c>
      <c r="G20" s="564"/>
      <c r="H20" s="564">
        <f t="shared" si="4"/>
        <v>50000</v>
      </c>
      <c r="I20" s="564">
        <v>50000</v>
      </c>
      <c r="J20" s="564"/>
      <c r="K20" s="564">
        <f t="shared" si="5"/>
        <v>50000</v>
      </c>
      <c r="L20" s="564"/>
      <c r="M20" s="564">
        <f t="shared" si="6"/>
        <v>50000</v>
      </c>
      <c r="N20" s="564">
        <v>100000</v>
      </c>
    </row>
    <row r="21" spans="1:14" ht="15.75" customHeight="1">
      <c r="A21" s="746" t="s">
        <v>413</v>
      </c>
      <c r="B21" s="569"/>
      <c r="C21" s="570">
        <v>1300000</v>
      </c>
      <c r="D21" s="570">
        <f t="shared" ref="D21:F21" si="18">SUM(D19:D20)</f>
        <v>0</v>
      </c>
      <c r="E21" s="570">
        <f t="shared" si="18"/>
        <v>1300000</v>
      </c>
      <c r="F21" s="571">
        <f t="shared" si="18"/>
        <v>1050000</v>
      </c>
      <c r="G21" s="571">
        <f t="shared" ref="G21" si="19">SUM(G19:G20)</f>
        <v>0</v>
      </c>
      <c r="H21" s="571">
        <f t="shared" si="4"/>
        <v>1050000</v>
      </c>
      <c r="I21" s="571">
        <f t="shared" ref="I21:N21" si="20">SUM(I19:I20)</f>
        <v>1040000</v>
      </c>
      <c r="J21" s="571">
        <f t="shared" si="20"/>
        <v>0</v>
      </c>
      <c r="K21" s="571">
        <f t="shared" si="5"/>
        <v>1040000</v>
      </c>
      <c r="L21" s="571">
        <f t="shared" si="20"/>
        <v>0</v>
      </c>
      <c r="M21" s="571">
        <f t="shared" si="6"/>
        <v>1040000</v>
      </c>
      <c r="N21" s="571">
        <f t="shared" si="20"/>
        <v>2100000</v>
      </c>
    </row>
    <row r="22" spans="1:14" ht="15.75" hidden="1" customHeight="1">
      <c r="A22" s="103"/>
      <c r="B22" s="176" t="s">
        <v>2564</v>
      </c>
      <c r="C22" s="93"/>
      <c r="D22" s="93"/>
      <c r="E22" s="93"/>
      <c r="F22" s="564"/>
      <c r="G22" s="564"/>
      <c r="H22" s="564">
        <f t="shared" si="4"/>
        <v>0</v>
      </c>
      <c r="I22" s="564">
        <f t="shared" si="4"/>
        <v>0</v>
      </c>
      <c r="J22" s="564"/>
      <c r="K22" s="564">
        <f t="shared" si="5"/>
        <v>0</v>
      </c>
      <c r="L22" s="564"/>
      <c r="M22" s="564">
        <f t="shared" si="6"/>
        <v>0</v>
      </c>
      <c r="N22" s="564">
        <f t="shared" ref="N22:N25" si="21">L22+M22</f>
        <v>0</v>
      </c>
    </row>
    <row r="23" spans="1:14" ht="15.75" hidden="1" customHeight="1">
      <c r="A23" s="103" t="s">
        <v>2565</v>
      </c>
      <c r="B23" s="36" t="s">
        <v>2566</v>
      </c>
      <c r="C23" s="93"/>
      <c r="D23" s="93"/>
      <c r="E23" s="93">
        <f t="shared" ref="E23:E24" si="22">SUM(C23:D23)</f>
        <v>0</v>
      </c>
      <c r="F23" s="564"/>
      <c r="G23" s="564"/>
      <c r="H23" s="564">
        <f t="shared" si="4"/>
        <v>0</v>
      </c>
      <c r="I23" s="564">
        <f t="shared" si="4"/>
        <v>0</v>
      </c>
      <c r="J23" s="564"/>
      <c r="K23" s="564">
        <f t="shared" si="5"/>
        <v>0</v>
      </c>
      <c r="L23" s="564"/>
      <c r="M23" s="564">
        <f t="shared" si="6"/>
        <v>0</v>
      </c>
      <c r="N23" s="564">
        <f t="shared" si="21"/>
        <v>0</v>
      </c>
    </row>
    <row r="24" spans="1:14" ht="15.75" hidden="1" customHeight="1">
      <c r="A24" s="103" t="s">
        <v>2567</v>
      </c>
      <c r="B24" s="36" t="s">
        <v>2568</v>
      </c>
      <c r="C24" s="93">
        <v>20000</v>
      </c>
      <c r="D24" s="93"/>
      <c r="E24" s="93">
        <f t="shared" si="22"/>
        <v>20000</v>
      </c>
      <c r="F24" s="564"/>
      <c r="G24" s="564"/>
      <c r="H24" s="564">
        <f t="shared" si="4"/>
        <v>0</v>
      </c>
      <c r="I24" s="564">
        <f t="shared" si="4"/>
        <v>0</v>
      </c>
      <c r="J24" s="564"/>
      <c r="K24" s="564">
        <f t="shared" si="5"/>
        <v>0</v>
      </c>
      <c r="L24" s="564"/>
      <c r="M24" s="564">
        <f t="shared" si="6"/>
        <v>0</v>
      </c>
      <c r="N24" s="564">
        <f t="shared" si="21"/>
        <v>0</v>
      </c>
    </row>
    <row r="25" spans="1:14" ht="15.75" hidden="1" customHeight="1">
      <c r="A25" s="746" t="s">
        <v>413</v>
      </c>
      <c r="B25" s="569"/>
      <c r="C25" s="570">
        <v>20000</v>
      </c>
      <c r="D25" s="570">
        <f t="shared" ref="D25:F25" si="23">SUM(D23:D24)</f>
        <v>0</v>
      </c>
      <c r="E25" s="570">
        <f t="shared" si="23"/>
        <v>20000</v>
      </c>
      <c r="F25" s="571">
        <f t="shared" si="23"/>
        <v>0</v>
      </c>
      <c r="G25" s="571">
        <f t="shared" ref="G25" si="24">SUM(G23:G24)</f>
        <v>0</v>
      </c>
      <c r="H25" s="571">
        <f t="shared" si="4"/>
        <v>0</v>
      </c>
      <c r="I25" s="571">
        <f t="shared" si="4"/>
        <v>0</v>
      </c>
      <c r="J25" s="571"/>
      <c r="K25" s="571">
        <f t="shared" si="5"/>
        <v>0</v>
      </c>
      <c r="L25" s="571"/>
      <c r="M25" s="571">
        <f t="shared" si="6"/>
        <v>0</v>
      </c>
      <c r="N25" s="571">
        <f t="shared" si="21"/>
        <v>0</v>
      </c>
    </row>
    <row r="26" spans="1:14" ht="15.75" customHeight="1">
      <c r="A26" s="103"/>
      <c r="B26" s="176" t="s">
        <v>2569</v>
      </c>
      <c r="C26" s="93"/>
      <c r="D26" s="93"/>
      <c r="E26" s="93"/>
      <c r="F26" s="564"/>
      <c r="G26" s="564"/>
      <c r="H26" s="564">
        <f t="shared" si="4"/>
        <v>0</v>
      </c>
      <c r="I26" s="564"/>
      <c r="J26" s="564"/>
      <c r="K26" s="564">
        <f t="shared" si="5"/>
        <v>0</v>
      </c>
      <c r="L26" s="564"/>
      <c r="M26" s="564">
        <f t="shared" si="6"/>
        <v>0</v>
      </c>
      <c r="N26" s="564"/>
    </row>
    <row r="27" spans="1:14" ht="15.75" customHeight="1">
      <c r="A27" s="103" t="s">
        <v>2649</v>
      </c>
      <c r="B27" s="36" t="s">
        <v>2570</v>
      </c>
      <c r="C27" s="93">
        <v>100000</v>
      </c>
      <c r="D27" s="93"/>
      <c r="E27" s="93">
        <f t="shared" ref="E27:E29" si="25">SUM(C27:D27)</f>
        <v>100000</v>
      </c>
      <c r="F27" s="564"/>
      <c r="G27" s="564"/>
      <c r="H27" s="564">
        <f t="shared" si="4"/>
        <v>0</v>
      </c>
      <c r="I27" s="564">
        <f t="shared" si="4"/>
        <v>0</v>
      </c>
      <c r="J27" s="564"/>
      <c r="K27" s="564">
        <f t="shared" si="5"/>
        <v>0</v>
      </c>
      <c r="L27" s="564"/>
      <c r="M27" s="564">
        <f t="shared" si="6"/>
        <v>0</v>
      </c>
      <c r="N27" s="564">
        <v>300000</v>
      </c>
    </row>
    <row r="28" spans="1:14" ht="15.75" customHeight="1">
      <c r="A28" s="103" t="s">
        <v>2571</v>
      </c>
      <c r="B28" s="36" t="s">
        <v>2572</v>
      </c>
      <c r="C28" s="93">
        <v>450000</v>
      </c>
      <c r="D28" s="93"/>
      <c r="E28" s="93">
        <f t="shared" si="25"/>
        <v>450000</v>
      </c>
      <c r="F28" s="564"/>
      <c r="G28" s="564"/>
      <c r="H28" s="564">
        <f t="shared" si="4"/>
        <v>0</v>
      </c>
      <c r="I28" s="564">
        <f t="shared" si="4"/>
        <v>0</v>
      </c>
      <c r="J28" s="564"/>
      <c r="K28" s="564">
        <f t="shared" si="5"/>
        <v>0</v>
      </c>
      <c r="L28" s="564"/>
      <c r="M28" s="564">
        <f t="shared" si="6"/>
        <v>0</v>
      </c>
      <c r="N28" s="564">
        <v>500000</v>
      </c>
    </row>
    <row r="29" spans="1:14" ht="15.75" customHeight="1">
      <c r="A29" s="103" t="s">
        <v>2573</v>
      </c>
      <c r="B29" s="36" t="s">
        <v>2574</v>
      </c>
      <c r="C29" s="93">
        <v>1000000</v>
      </c>
      <c r="D29" s="93">
        <v>-66959</v>
      </c>
      <c r="E29" s="93">
        <f t="shared" si="25"/>
        <v>933041</v>
      </c>
      <c r="F29" s="564">
        <v>500000</v>
      </c>
      <c r="G29" s="564"/>
      <c r="H29" s="564">
        <f t="shared" si="4"/>
        <v>500000</v>
      </c>
      <c r="I29" s="564"/>
      <c r="J29" s="564"/>
      <c r="K29" s="564">
        <f t="shared" si="5"/>
        <v>0</v>
      </c>
      <c r="L29" s="564"/>
      <c r="M29" s="564">
        <f t="shared" si="6"/>
        <v>0</v>
      </c>
      <c r="N29" s="564">
        <v>2000000</v>
      </c>
    </row>
    <row r="30" spans="1:14" ht="15.75" customHeight="1">
      <c r="A30" s="746" t="s">
        <v>413</v>
      </c>
      <c r="B30" s="569"/>
      <c r="C30" s="570">
        <v>1550000</v>
      </c>
      <c r="D30" s="570">
        <f t="shared" ref="D30:F30" si="26">SUM(D27:D29)</f>
        <v>-66959</v>
      </c>
      <c r="E30" s="570">
        <f t="shared" si="26"/>
        <v>1483041</v>
      </c>
      <c r="F30" s="571">
        <f t="shared" si="26"/>
        <v>500000</v>
      </c>
      <c r="G30" s="571">
        <f t="shared" ref="G30" si="27">SUM(G27:G29)</f>
        <v>0</v>
      </c>
      <c r="H30" s="571">
        <f t="shared" si="4"/>
        <v>500000</v>
      </c>
      <c r="I30" s="571">
        <f t="shared" ref="I30:L30" si="28">SUM(I29)</f>
        <v>0</v>
      </c>
      <c r="J30" s="571">
        <f t="shared" si="28"/>
        <v>0</v>
      </c>
      <c r="K30" s="571">
        <f t="shared" si="5"/>
        <v>0</v>
      </c>
      <c r="L30" s="571">
        <f t="shared" si="28"/>
        <v>0</v>
      </c>
      <c r="M30" s="571">
        <f t="shared" si="6"/>
        <v>0</v>
      </c>
      <c r="N30" s="571">
        <f>SUM(N27:N29)</f>
        <v>2800000</v>
      </c>
    </row>
    <row r="31" spans="1:14" ht="15.75" customHeight="1">
      <c r="A31" s="103"/>
      <c r="B31" s="176" t="s">
        <v>2577</v>
      </c>
      <c r="C31" s="93"/>
      <c r="D31" s="93"/>
      <c r="E31" s="93"/>
      <c r="F31" s="564"/>
      <c r="G31" s="564"/>
      <c r="H31" s="564">
        <f t="shared" si="4"/>
        <v>0</v>
      </c>
      <c r="I31" s="564">
        <f t="shared" si="4"/>
        <v>0</v>
      </c>
      <c r="J31" s="564"/>
      <c r="K31" s="564">
        <f t="shared" si="5"/>
        <v>0</v>
      </c>
      <c r="L31" s="564"/>
      <c r="M31" s="564">
        <f t="shared" si="6"/>
        <v>0</v>
      </c>
      <c r="N31" s="564">
        <f t="shared" ref="N31:N39" si="29">L31+M31</f>
        <v>0</v>
      </c>
    </row>
    <row r="32" spans="1:14" ht="15.75" customHeight="1">
      <c r="A32" s="103" t="s">
        <v>2687</v>
      </c>
      <c r="B32" s="36" t="s">
        <v>2578</v>
      </c>
      <c r="C32" s="93">
        <v>1000000</v>
      </c>
      <c r="D32" s="93">
        <v>-1000000</v>
      </c>
      <c r="E32" s="93">
        <f t="shared" ref="E32:E34" si="30">SUM(C32:D32)</f>
        <v>0</v>
      </c>
      <c r="F32" s="564"/>
      <c r="G32" s="564"/>
      <c r="H32" s="564">
        <f t="shared" si="4"/>
        <v>0</v>
      </c>
      <c r="I32" s="564">
        <f t="shared" si="4"/>
        <v>0</v>
      </c>
      <c r="J32" s="564"/>
      <c r="K32" s="564">
        <f t="shared" si="5"/>
        <v>0</v>
      </c>
      <c r="L32" s="564"/>
      <c r="M32" s="564">
        <f t="shared" si="6"/>
        <v>0</v>
      </c>
      <c r="N32" s="564">
        <f t="shared" si="29"/>
        <v>0</v>
      </c>
    </row>
    <row r="33" spans="1:14" ht="15.75" customHeight="1">
      <c r="A33" s="103" t="s">
        <v>2579</v>
      </c>
      <c r="B33" s="36" t="s">
        <v>2580</v>
      </c>
      <c r="C33" s="93">
        <v>0</v>
      </c>
      <c r="D33" s="93"/>
      <c r="E33" s="93">
        <f t="shared" si="30"/>
        <v>0</v>
      </c>
      <c r="F33" s="564"/>
      <c r="G33" s="564"/>
      <c r="H33" s="564">
        <f t="shared" si="4"/>
        <v>0</v>
      </c>
      <c r="I33" s="564">
        <f t="shared" si="4"/>
        <v>0</v>
      </c>
      <c r="J33" s="564"/>
      <c r="K33" s="564">
        <f t="shared" si="5"/>
        <v>0</v>
      </c>
      <c r="L33" s="564"/>
      <c r="M33" s="564">
        <f t="shared" si="6"/>
        <v>0</v>
      </c>
      <c r="N33" s="564">
        <f t="shared" si="29"/>
        <v>0</v>
      </c>
    </row>
    <row r="34" spans="1:14" ht="15.75" customHeight="1">
      <c r="A34" s="103" t="s">
        <v>2581</v>
      </c>
      <c r="B34" s="36" t="s">
        <v>2574</v>
      </c>
      <c r="C34" s="93">
        <v>850000</v>
      </c>
      <c r="D34" s="93">
        <v>-850000</v>
      </c>
      <c r="E34" s="93">
        <f t="shared" si="30"/>
        <v>0</v>
      </c>
      <c r="F34" s="564"/>
      <c r="G34" s="564"/>
      <c r="H34" s="564">
        <f t="shared" si="4"/>
        <v>0</v>
      </c>
      <c r="I34" s="564">
        <f t="shared" si="4"/>
        <v>0</v>
      </c>
      <c r="J34" s="564"/>
      <c r="K34" s="564">
        <f t="shared" si="5"/>
        <v>0</v>
      </c>
      <c r="L34" s="564"/>
      <c r="M34" s="564">
        <f t="shared" si="6"/>
        <v>0</v>
      </c>
      <c r="N34" s="564">
        <f t="shared" si="29"/>
        <v>0</v>
      </c>
    </row>
    <row r="35" spans="1:14" ht="15.75" customHeight="1">
      <c r="A35" s="746" t="s">
        <v>413</v>
      </c>
      <c r="B35" s="569"/>
      <c r="C35" s="570">
        <v>1850000</v>
      </c>
      <c r="D35" s="570">
        <f t="shared" ref="D35:E35" si="31">SUM(D32:D34)</f>
        <v>-1850000</v>
      </c>
      <c r="E35" s="570">
        <f t="shared" si="31"/>
        <v>0</v>
      </c>
      <c r="F35" s="571"/>
      <c r="G35" s="571"/>
      <c r="H35" s="571">
        <f t="shared" si="4"/>
        <v>0</v>
      </c>
      <c r="I35" s="571">
        <f t="shared" si="4"/>
        <v>0</v>
      </c>
      <c r="J35" s="571"/>
      <c r="K35" s="571">
        <f t="shared" si="5"/>
        <v>0</v>
      </c>
      <c r="L35" s="571"/>
      <c r="M35" s="571">
        <f t="shared" si="6"/>
        <v>0</v>
      </c>
      <c r="N35" s="571">
        <f t="shared" si="29"/>
        <v>0</v>
      </c>
    </row>
    <row r="36" spans="1:14" ht="15.75" customHeight="1">
      <c r="A36" s="103"/>
      <c r="B36" s="176" t="s">
        <v>2584</v>
      </c>
      <c r="C36" s="93"/>
      <c r="D36" s="93"/>
      <c r="E36" s="93"/>
      <c r="F36" s="564"/>
      <c r="G36" s="564"/>
      <c r="H36" s="564">
        <f t="shared" si="4"/>
        <v>0</v>
      </c>
      <c r="I36" s="564">
        <f t="shared" si="4"/>
        <v>0</v>
      </c>
      <c r="J36" s="564"/>
      <c r="K36" s="564">
        <f t="shared" si="5"/>
        <v>0</v>
      </c>
      <c r="L36" s="564"/>
      <c r="M36" s="564">
        <f t="shared" si="6"/>
        <v>0</v>
      </c>
      <c r="N36" s="564">
        <f t="shared" si="29"/>
        <v>0</v>
      </c>
    </row>
    <row r="37" spans="1:14" ht="15.75" customHeight="1">
      <c r="A37" s="103" t="s">
        <v>2585</v>
      </c>
      <c r="B37" s="36" t="s">
        <v>2586</v>
      </c>
      <c r="C37" s="93">
        <v>250000</v>
      </c>
      <c r="D37" s="93"/>
      <c r="E37" s="93">
        <f t="shared" ref="E37:E40" si="32">SUM(C37:D37)</f>
        <v>250000</v>
      </c>
      <c r="F37" s="564"/>
      <c r="G37" s="564"/>
      <c r="H37" s="564">
        <f t="shared" si="4"/>
        <v>0</v>
      </c>
      <c r="I37" s="564">
        <f t="shared" si="4"/>
        <v>0</v>
      </c>
      <c r="J37" s="564"/>
      <c r="K37" s="564">
        <f t="shared" si="5"/>
        <v>0</v>
      </c>
      <c r="L37" s="564"/>
      <c r="M37" s="564">
        <f t="shared" si="6"/>
        <v>0</v>
      </c>
      <c r="N37" s="564">
        <f t="shared" si="29"/>
        <v>0</v>
      </c>
    </row>
    <row r="38" spans="1:14" ht="15.75" customHeight="1">
      <c r="A38" s="103" t="s">
        <v>2587</v>
      </c>
      <c r="B38" s="36" t="s">
        <v>2588</v>
      </c>
      <c r="C38" s="93"/>
      <c r="D38" s="93"/>
      <c r="E38" s="93">
        <f t="shared" si="32"/>
        <v>0</v>
      </c>
      <c r="F38" s="564"/>
      <c r="G38" s="564"/>
      <c r="H38" s="564">
        <f t="shared" si="4"/>
        <v>0</v>
      </c>
      <c r="I38" s="564">
        <f t="shared" si="4"/>
        <v>0</v>
      </c>
      <c r="J38" s="564"/>
      <c r="K38" s="564">
        <f t="shared" si="5"/>
        <v>0</v>
      </c>
      <c r="L38" s="564"/>
      <c r="M38" s="564">
        <f t="shared" si="6"/>
        <v>0</v>
      </c>
      <c r="N38" s="564">
        <f t="shared" si="29"/>
        <v>0</v>
      </c>
    </row>
    <row r="39" spans="1:14" ht="15.75" customHeight="1">
      <c r="A39" s="103" t="s">
        <v>2589</v>
      </c>
      <c r="B39" s="36" t="s">
        <v>2590</v>
      </c>
      <c r="C39" s="93">
        <v>300000</v>
      </c>
      <c r="D39" s="93"/>
      <c r="E39" s="93">
        <f t="shared" si="32"/>
        <v>300000</v>
      </c>
      <c r="F39" s="564"/>
      <c r="G39" s="564"/>
      <c r="H39" s="564">
        <f t="shared" si="4"/>
        <v>0</v>
      </c>
      <c r="I39" s="564">
        <f t="shared" si="4"/>
        <v>0</v>
      </c>
      <c r="J39" s="564"/>
      <c r="K39" s="564">
        <f t="shared" si="5"/>
        <v>0</v>
      </c>
      <c r="L39" s="564"/>
      <c r="M39" s="564">
        <f t="shared" si="6"/>
        <v>0</v>
      </c>
      <c r="N39" s="564">
        <f t="shared" si="29"/>
        <v>0</v>
      </c>
    </row>
    <row r="40" spans="1:14" ht="15.75" customHeight="1">
      <c r="A40" s="103" t="s">
        <v>2742</v>
      </c>
      <c r="B40" s="36" t="s">
        <v>2927</v>
      </c>
      <c r="C40" s="93">
        <v>10000000</v>
      </c>
      <c r="D40" s="93">
        <v>-5000000</v>
      </c>
      <c r="E40" s="93">
        <f t="shared" si="32"/>
        <v>5000000</v>
      </c>
      <c r="F40" s="942">
        <v>3406497</v>
      </c>
      <c r="G40" s="942"/>
      <c r="H40" s="942">
        <f t="shared" si="4"/>
        <v>3406497</v>
      </c>
      <c r="I40" s="942">
        <v>2000000</v>
      </c>
      <c r="J40" s="942"/>
      <c r="K40" s="942">
        <f t="shared" si="5"/>
        <v>2000000</v>
      </c>
      <c r="L40" s="942">
        <v>-2000000</v>
      </c>
      <c r="M40" s="942">
        <f t="shared" si="6"/>
        <v>0</v>
      </c>
      <c r="N40" s="942"/>
    </row>
    <row r="41" spans="1:14" ht="15.75" customHeight="1">
      <c r="A41" s="746" t="s">
        <v>413</v>
      </c>
      <c r="B41" s="569"/>
      <c r="C41" s="570">
        <v>10550000</v>
      </c>
      <c r="D41" s="570">
        <f t="shared" ref="D41:F41" si="33">SUM(D37:D40)</f>
        <v>-5000000</v>
      </c>
      <c r="E41" s="570">
        <f t="shared" si="33"/>
        <v>5550000</v>
      </c>
      <c r="F41" s="571">
        <f t="shared" si="33"/>
        <v>3406497</v>
      </c>
      <c r="G41" s="571">
        <f t="shared" ref="G41" si="34">SUM(G37:G40)</f>
        <v>0</v>
      </c>
      <c r="H41" s="571">
        <f t="shared" si="4"/>
        <v>3406497</v>
      </c>
      <c r="I41" s="571">
        <f t="shared" ref="I41:N41" si="35">SUM(I40)</f>
        <v>2000000</v>
      </c>
      <c r="J41" s="571">
        <f t="shared" si="35"/>
        <v>0</v>
      </c>
      <c r="K41" s="571">
        <f t="shared" si="5"/>
        <v>2000000</v>
      </c>
      <c r="L41" s="571">
        <f t="shared" si="35"/>
        <v>-2000000</v>
      </c>
      <c r="M41" s="571">
        <f t="shared" si="6"/>
        <v>0</v>
      </c>
      <c r="N41" s="571">
        <f t="shared" si="35"/>
        <v>0</v>
      </c>
    </row>
    <row r="42" spans="1:14" ht="15.75" customHeight="1">
      <c r="A42" s="103"/>
      <c r="B42" s="176" t="s">
        <v>2594</v>
      </c>
      <c r="C42" s="93"/>
      <c r="D42" s="93"/>
      <c r="E42" s="93"/>
      <c r="F42" s="564"/>
      <c r="G42" s="564"/>
      <c r="H42" s="564">
        <f t="shared" si="4"/>
        <v>0</v>
      </c>
      <c r="I42" s="564">
        <f t="shared" si="4"/>
        <v>0</v>
      </c>
      <c r="J42" s="564"/>
      <c r="K42" s="564">
        <f t="shared" si="5"/>
        <v>0</v>
      </c>
      <c r="L42" s="564"/>
      <c r="M42" s="564">
        <f t="shared" si="6"/>
        <v>0</v>
      </c>
      <c r="N42" s="564">
        <f t="shared" ref="N42:N55" si="36">L42+M42</f>
        <v>0</v>
      </c>
    </row>
    <row r="43" spans="1:14" ht="15.75" customHeight="1">
      <c r="A43" s="103" t="s">
        <v>2595</v>
      </c>
      <c r="B43" s="36" t="s">
        <v>2596</v>
      </c>
      <c r="C43" s="93">
        <v>150000</v>
      </c>
      <c r="D43" s="93"/>
      <c r="E43" s="93">
        <f t="shared" ref="E43:E45" si="37">SUM(C43:D43)</f>
        <v>150000</v>
      </c>
      <c r="F43" s="564"/>
      <c r="G43" s="564"/>
      <c r="H43" s="564">
        <f t="shared" si="4"/>
        <v>0</v>
      </c>
      <c r="I43" s="564">
        <f t="shared" si="4"/>
        <v>0</v>
      </c>
      <c r="J43" s="564"/>
      <c r="K43" s="564">
        <f t="shared" si="5"/>
        <v>0</v>
      </c>
      <c r="L43" s="564"/>
      <c r="M43" s="564">
        <f t="shared" si="6"/>
        <v>0</v>
      </c>
      <c r="N43" s="564">
        <f t="shared" si="36"/>
        <v>0</v>
      </c>
    </row>
    <row r="44" spans="1:14" ht="15.75" customHeight="1">
      <c r="A44" s="103" t="s">
        <v>2597</v>
      </c>
      <c r="B44" s="36" t="s">
        <v>2598</v>
      </c>
      <c r="C44" s="93"/>
      <c r="D44" s="93"/>
      <c r="E44" s="93">
        <f t="shared" si="37"/>
        <v>0</v>
      </c>
      <c r="F44" s="564"/>
      <c r="G44" s="564"/>
      <c r="H44" s="564">
        <f t="shared" si="4"/>
        <v>0</v>
      </c>
      <c r="I44" s="564">
        <f t="shared" si="4"/>
        <v>0</v>
      </c>
      <c r="J44" s="564"/>
      <c r="K44" s="564">
        <f t="shared" si="5"/>
        <v>0</v>
      </c>
      <c r="L44" s="564"/>
      <c r="M44" s="564">
        <f t="shared" si="6"/>
        <v>0</v>
      </c>
      <c r="N44" s="564">
        <f t="shared" si="36"/>
        <v>0</v>
      </c>
    </row>
    <row r="45" spans="1:14" ht="15.75" customHeight="1">
      <c r="A45" s="103" t="s">
        <v>2599</v>
      </c>
      <c r="B45" s="36" t="s">
        <v>2600</v>
      </c>
      <c r="C45" s="93">
        <v>750000</v>
      </c>
      <c r="D45" s="93"/>
      <c r="E45" s="93">
        <f t="shared" si="37"/>
        <v>750000</v>
      </c>
      <c r="F45" s="564"/>
      <c r="G45" s="564"/>
      <c r="H45" s="564">
        <f t="shared" si="4"/>
        <v>0</v>
      </c>
      <c r="I45" s="564">
        <f t="shared" si="4"/>
        <v>0</v>
      </c>
      <c r="J45" s="564"/>
      <c r="K45" s="564">
        <f t="shared" si="5"/>
        <v>0</v>
      </c>
      <c r="L45" s="564"/>
      <c r="M45" s="564">
        <f t="shared" si="6"/>
        <v>0</v>
      </c>
      <c r="N45" s="564">
        <f t="shared" si="36"/>
        <v>0</v>
      </c>
    </row>
    <row r="46" spans="1:14" ht="15.75" customHeight="1">
      <c r="A46" s="746" t="s">
        <v>413</v>
      </c>
      <c r="B46" s="569"/>
      <c r="C46" s="570">
        <v>900000</v>
      </c>
      <c r="D46" s="570">
        <f t="shared" ref="D46:F46" si="38">SUM(D43:D45)</f>
        <v>0</v>
      </c>
      <c r="E46" s="570">
        <f t="shared" si="38"/>
        <v>900000</v>
      </c>
      <c r="F46" s="571">
        <f t="shared" si="38"/>
        <v>0</v>
      </c>
      <c r="G46" s="571">
        <f t="shared" ref="G46" si="39">SUM(G43:G45)</f>
        <v>0</v>
      </c>
      <c r="H46" s="571">
        <f t="shared" si="4"/>
        <v>0</v>
      </c>
      <c r="I46" s="571">
        <f t="shared" si="4"/>
        <v>0</v>
      </c>
      <c r="J46" s="571"/>
      <c r="K46" s="571">
        <f t="shared" si="5"/>
        <v>0</v>
      </c>
      <c r="L46" s="571"/>
      <c r="M46" s="571">
        <f t="shared" si="6"/>
        <v>0</v>
      </c>
      <c r="N46" s="571">
        <f t="shared" si="36"/>
        <v>0</v>
      </c>
    </row>
    <row r="47" spans="1:14" ht="15.75" customHeight="1">
      <c r="A47" s="103"/>
      <c r="B47" s="176" t="s">
        <v>2602</v>
      </c>
      <c r="C47" s="93"/>
      <c r="D47" s="93"/>
      <c r="E47" s="93"/>
      <c r="F47" s="564"/>
      <c r="G47" s="564"/>
      <c r="H47" s="564">
        <f t="shared" si="4"/>
        <v>0</v>
      </c>
      <c r="I47" s="564">
        <f t="shared" si="4"/>
        <v>0</v>
      </c>
      <c r="J47" s="564"/>
      <c r="K47" s="564">
        <f t="shared" si="5"/>
        <v>0</v>
      </c>
      <c r="L47" s="564"/>
      <c r="M47" s="564">
        <f t="shared" si="6"/>
        <v>0</v>
      </c>
      <c r="N47" s="564">
        <f t="shared" si="36"/>
        <v>0</v>
      </c>
    </row>
    <row r="48" spans="1:14" ht="15.75" customHeight="1">
      <c r="A48" s="103" t="s">
        <v>2655</v>
      </c>
      <c r="B48" s="36" t="s">
        <v>2656</v>
      </c>
      <c r="C48" s="93">
        <v>100000</v>
      </c>
      <c r="D48" s="93"/>
      <c r="E48" s="93">
        <f t="shared" ref="E48:E49" si="40">SUM(C48:D48)</f>
        <v>100000</v>
      </c>
      <c r="F48" s="564"/>
      <c r="G48" s="564"/>
      <c r="H48" s="564">
        <f t="shared" si="4"/>
        <v>0</v>
      </c>
      <c r="I48" s="564">
        <f t="shared" si="4"/>
        <v>0</v>
      </c>
      <c r="J48" s="564"/>
      <c r="K48" s="564">
        <f t="shared" si="5"/>
        <v>0</v>
      </c>
      <c r="L48" s="564"/>
      <c r="M48" s="564">
        <f t="shared" si="6"/>
        <v>0</v>
      </c>
      <c r="N48" s="564">
        <v>5000000</v>
      </c>
    </row>
    <row r="49" spans="1:15" ht="15.75" customHeight="1">
      <c r="A49" s="103" t="s">
        <v>2603</v>
      </c>
      <c r="B49" s="36" t="s">
        <v>2604</v>
      </c>
      <c r="C49" s="93">
        <v>200000</v>
      </c>
      <c r="D49" s="93"/>
      <c r="E49" s="93">
        <f t="shared" si="40"/>
        <v>200000</v>
      </c>
      <c r="F49" s="564"/>
      <c r="G49" s="564"/>
      <c r="H49" s="564">
        <f t="shared" si="4"/>
        <v>0</v>
      </c>
      <c r="I49" s="564">
        <f t="shared" si="4"/>
        <v>0</v>
      </c>
      <c r="J49" s="564"/>
      <c r="K49" s="564">
        <f t="shared" si="5"/>
        <v>0</v>
      </c>
      <c r="L49" s="564"/>
      <c r="M49" s="564">
        <f t="shared" si="6"/>
        <v>0</v>
      </c>
      <c r="N49" s="564">
        <v>31000000</v>
      </c>
    </row>
    <row r="50" spans="1:15" ht="15.75" customHeight="1">
      <c r="A50" s="746" t="s">
        <v>413</v>
      </c>
      <c r="B50" s="569"/>
      <c r="C50" s="570">
        <v>300000</v>
      </c>
      <c r="D50" s="570">
        <f t="shared" ref="D50:F50" si="41">SUM(D48:D49)</f>
        <v>0</v>
      </c>
      <c r="E50" s="570">
        <f t="shared" si="41"/>
        <v>300000</v>
      </c>
      <c r="F50" s="571">
        <f t="shared" si="41"/>
        <v>0</v>
      </c>
      <c r="G50" s="571">
        <f t="shared" ref="G50" si="42">SUM(G48:G49)</f>
        <v>0</v>
      </c>
      <c r="H50" s="571">
        <f t="shared" si="4"/>
        <v>0</v>
      </c>
      <c r="I50" s="571">
        <f t="shared" si="4"/>
        <v>0</v>
      </c>
      <c r="J50" s="571"/>
      <c r="K50" s="571">
        <f t="shared" si="5"/>
        <v>0</v>
      </c>
      <c r="L50" s="571"/>
      <c r="M50" s="571">
        <f t="shared" si="6"/>
        <v>0</v>
      </c>
      <c r="N50" s="571">
        <f>SUM(N48:N49)</f>
        <v>36000000</v>
      </c>
    </row>
    <row r="51" spans="1:15" ht="15.75" customHeight="1">
      <c r="A51" s="103"/>
      <c r="B51" s="176" t="s">
        <v>2693</v>
      </c>
      <c r="C51" s="93"/>
      <c r="D51" s="93"/>
      <c r="E51" s="93"/>
      <c r="F51" s="564"/>
      <c r="G51" s="564"/>
      <c r="H51" s="564">
        <f t="shared" si="4"/>
        <v>0</v>
      </c>
      <c r="I51" s="564">
        <f t="shared" si="4"/>
        <v>0</v>
      </c>
      <c r="J51" s="564"/>
      <c r="K51" s="564">
        <f t="shared" si="5"/>
        <v>0</v>
      </c>
      <c r="L51" s="564"/>
      <c r="M51" s="564">
        <f t="shared" si="6"/>
        <v>0</v>
      </c>
      <c r="N51" s="564">
        <f t="shared" si="36"/>
        <v>0</v>
      </c>
    </row>
    <row r="52" spans="1:15" ht="15.75" customHeight="1">
      <c r="A52" s="103" t="s">
        <v>2729</v>
      </c>
      <c r="B52" s="36" t="s">
        <v>2730</v>
      </c>
      <c r="C52" s="93">
        <v>500000</v>
      </c>
      <c r="D52" s="93"/>
      <c r="E52" s="93">
        <f t="shared" ref="E52:E53" si="43">SUM(C52:D52)</f>
        <v>500000</v>
      </c>
      <c r="F52" s="564"/>
      <c r="G52" s="564"/>
      <c r="H52" s="564">
        <f t="shared" si="4"/>
        <v>0</v>
      </c>
      <c r="I52" s="564">
        <f t="shared" si="4"/>
        <v>0</v>
      </c>
      <c r="J52" s="564"/>
      <c r="K52" s="564">
        <f t="shared" si="5"/>
        <v>0</v>
      </c>
      <c r="L52" s="564"/>
      <c r="M52" s="564">
        <f t="shared" si="6"/>
        <v>0</v>
      </c>
      <c r="N52" s="564">
        <f t="shared" si="36"/>
        <v>0</v>
      </c>
    </row>
    <row r="53" spans="1:15" ht="15.75" customHeight="1">
      <c r="A53" s="103" t="s">
        <v>2928</v>
      </c>
      <c r="B53" s="36" t="s">
        <v>2819</v>
      </c>
      <c r="C53" s="93"/>
      <c r="D53" s="93"/>
      <c r="E53" s="93">
        <f t="shared" si="43"/>
        <v>0</v>
      </c>
      <c r="F53" s="564"/>
      <c r="G53" s="564"/>
      <c r="H53" s="564">
        <f t="shared" si="4"/>
        <v>0</v>
      </c>
      <c r="I53" s="564">
        <f t="shared" si="4"/>
        <v>0</v>
      </c>
      <c r="J53" s="564"/>
      <c r="K53" s="564">
        <f t="shared" si="5"/>
        <v>0</v>
      </c>
      <c r="L53" s="564"/>
      <c r="M53" s="564">
        <f t="shared" si="6"/>
        <v>0</v>
      </c>
      <c r="N53" s="564">
        <f t="shared" si="36"/>
        <v>0</v>
      </c>
    </row>
    <row r="54" spans="1:15" ht="15.75" customHeight="1">
      <c r="A54" s="746" t="s">
        <v>413</v>
      </c>
      <c r="B54" s="569"/>
      <c r="C54" s="570">
        <v>500000</v>
      </c>
      <c r="D54" s="570">
        <f t="shared" ref="D54:F54" si="44">SUM(D52:D53)</f>
        <v>0</v>
      </c>
      <c r="E54" s="570">
        <f t="shared" si="44"/>
        <v>500000</v>
      </c>
      <c r="F54" s="571">
        <f t="shared" si="44"/>
        <v>0</v>
      </c>
      <c r="G54" s="571">
        <f t="shared" ref="G54" si="45">SUM(G52:G53)</f>
        <v>0</v>
      </c>
      <c r="H54" s="571">
        <f t="shared" si="4"/>
        <v>0</v>
      </c>
      <c r="I54" s="571">
        <f t="shared" si="4"/>
        <v>0</v>
      </c>
      <c r="J54" s="571"/>
      <c r="K54" s="571">
        <f t="shared" si="5"/>
        <v>0</v>
      </c>
      <c r="L54" s="571"/>
      <c r="M54" s="571">
        <f t="shared" si="6"/>
        <v>0</v>
      </c>
      <c r="N54" s="571">
        <f t="shared" si="36"/>
        <v>0</v>
      </c>
    </row>
    <row r="55" spans="1:15" ht="15.75" customHeight="1">
      <c r="A55" s="103"/>
      <c r="B55" s="176" t="s">
        <v>2605</v>
      </c>
      <c r="C55" s="93"/>
      <c r="D55" s="93"/>
      <c r="E55" s="93"/>
      <c r="F55" s="564"/>
      <c r="G55" s="564"/>
      <c r="H55" s="564">
        <f t="shared" si="4"/>
        <v>0</v>
      </c>
      <c r="I55" s="564">
        <f t="shared" si="4"/>
        <v>0</v>
      </c>
      <c r="J55" s="564"/>
      <c r="K55" s="564">
        <f t="shared" si="5"/>
        <v>0</v>
      </c>
      <c r="L55" s="564"/>
      <c r="M55" s="564">
        <f t="shared" si="6"/>
        <v>0</v>
      </c>
      <c r="N55" s="564">
        <f t="shared" si="36"/>
        <v>0</v>
      </c>
    </row>
    <row r="56" spans="1:15" ht="15.75" customHeight="1">
      <c r="A56" s="103" t="s">
        <v>2606</v>
      </c>
      <c r="B56" s="36" t="s">
        <v>2607</v>
      </c>
      <c r="C56" s="93">
        <v>400000</v>
      </c>
      <c r="D56" s="93"/>
      <c r="E56" s="93">
        <f t="shared" ref="E56" si="46">SUM(C56:D56)</f>
        <v>400000</v>
      </c>
      <c r="F56" s="564">
        <v>400000</v>
      </c>
      <c r="G56" s="564">
        <v>289000</v>
      </c>
      <c r="H56" s="564">
        <f t="shared" si="4"/>
        <v>689000</v>
      </c>
      <c r="I56" s="564">
        <v>1000000</v>
      </c>
      <c r="J56" s="564"/>
      <c r="K56" s="564">
        <f t="shared" si="5"/>
        <v>1000000</v>
      </c>
      <c r="L56" s="564"/>
      <c r="M56" s="564">
        <f t="shared" si="6"/>
        <v>1000000</v>
      </c>
      <c r="N56" s="564">
        <v>4000000</v>
      </c>
    </row>
    <row r="57" spans="1:15" ht="15.75" customHeight="1">
      <c r="A57" s="103" t="s">
        <v>2608</v>
      </c>
      <c r="B57" s="36" t="s">
        <v>2609</v>
      </c>
      <c r="C57" s="93"/>
      <c r="D57" s="93"/>
      <c r="E57" s="93"/>
      <c r="F57" s="564"/>
      <c r="G57" s="564"/>
      <c r="H57" s="564"/>
      <c r="I57" s="564"/>
      <c r="J57" s="564"/>
      <c r="K57" s="564"/>
      <c r="L57" s="564"/>
      <c r="M57" s="564"/>
      <c r="N57" s="564">
        <v>1000000</v>
      </c>
    </row>
    <row r="58" spans="1:15" ht="15.75" customHeight="1">
      <c r="A58" s="103" t="s">
        <v>2610</v>
      </c>
      <c r="B58" s="36" t="s">
        <v>2611</v>
      </c>
      <c r="C58" s="93"/>
      <c r="D58" s="93"/>
      <c r="E58" s="93"/>
      <c r="F58" s="564"/>
      <c r="G58" s="564"/>
      <c r="H58" s="564"/>
      <c r="I58" s="564"/>
      <c r="J58" s="564"/>
      <c r="K58" s="564"/>
      <c r="L58" s="564"/>
      <c r="M58" s="564"/>
      <c r="N58" s="564">
        <v>300000</v>
      </c>
    </row>
    <row r="59" spans="1:15" ht="15.75" customHeight="1">
      <c r="A59" s="746" t="s">
        <v>413</v>
      </c>
      <c r="B59" s="569"/>
      <c r="C59" s="570">
        <v>1100000</v>
      </c>
      <c r="D59" s="570">
        <f>SUM(D56:D56)</f>
        <v>0</v>
      </c>
      <c r="E59" s="570">
        <f>SUM(E56:E56)</f>
        <v>400000</v>
      </c>
      <c r="F59" s="571">
        <f>SUM(F56:F56)</f>
        <v>400000</v>
      </c>
      <c r="G59" s="571">
        <f>SUM(G56:G56)</f>
        <v>289000</v>
      </c>
      <c r="H59" s="571">
        <f t="shared" ref="H59:H70" si="47">F59+G59</f>
        <v>689000</v>
      </c>
      <c r="I59" s="571">
        <f t="shared" ref="I59:L59" si="48">SUM(I56:I56)</f>
        <v>1000000</v>
      </c>
      <c r="J59" s="571">
        <f t="shared" si="48"/>
        <v>0</v>
      </c>
      <c r="K59" s="571">
        <f t="shared" ref="K59:K71" si="49">SUM(I59:J59)</f>
        <v>1000000</v>
      </c>
      <c r="L59" s="571">
        <f t="shared" si="48"/>
        <v>0</v>
      </c>
      <c r="M59" s="571">
        <f t="shared" ref="M59:M71" si="50">SUM(K59:L59)</f>
        <v>1000000</v>
      </c>
      <c r="N59" s="571">
        <f>SUM(N56:N58)</f>
        <v>5300000</v>
      </c>
    </row>
    <row r="60" spans="1:15" ht="15.75" customHeight="1">
      <c r="A60" s="103"/>
      <c r="B60" s="176" t="s">
        <v>2612</v>
      </c>
      <c r="C60" s="93"/>
      <c r="D60" s="93"/>
      <c r="E60" s="93"/>
      <c r="F60" s="564"/>
      <c r="G60" s="564"/>
      <c r="H60" s="564">
        <f t="shared" si="47"/>
        <v>0</v>
      </c>
      <c r="I60" s="564">
        <f>G60+H60</f>
        <v>0</v>
      </c>
      <c r="J60" s="564"/>
      <c r="K60" s="564">
        <f t="shared" si="49"/>
        <v>0</v>
      </c>
      <c r="L60" s="564"/>
      <c r="M60" s="564">
        <f t="shared" si="50"/>
        <v>0</v>
      </c>
      <c r="N60" s="564">
        <f t="shared" ref="N60:N67" si="51">L60+M60</f>
        <v>0</v>
      </c>
    </row>
    <row r="61" spans="1:15" ht="15.75" customHeight="1">
      <c r="A61" s="103" t="s">
        <v>2613</v>
      </c>
      <c r="B61" s="36" t="s">
        <v>2614</v>
      </c>
      <c r="C61" s="93">
        <v>1000000</v>
      </c>
      <c r="D61" s="93"/>
      <c r="E61" s="93">
        <f>SUM(C61:D61)</f>
        <v>1000000</v>
      </c>
      <c r="F61" s="564">
        <v>2000000</v>
      </c>
      <c r="G61" s="564"/>
      <c r="H61" s="564">
        <f t="shared" si="47"/>
        <v>2000000</v>
      </c>
      <c r="I61" s="564">
        <v>2000000</v>
      </c>
      <c r="J61" s="564"/>
      <c r="K61" s="564">
        <f t="shared" si="49"/>
        <v>2000000</v>
      </c>
      <c r="L61" s="564"/>
      <c r="M61" s="564">
        <f t="shared" si="50"/>
        <v>2000000</v>
      </c>
      <c r="N61" s="564">
        <v>15009735</v>
      </c>
    </row>
    <row r="62" spans="1:15" ht="15.75" customHeight="1">
      <c r="A62" s="746" t="s">
        <v>413</v>
      </c>
      <c r="B62" s="569"/>
      <c r="C62" s="570">
        <v>1000000</v>
      </c>
      <c r="D62" s="570">
        <f t="shared" ref="D62:F62" si="52">SUM(D61)</f>
        <v>0</v>
      </c>
      <c r="E62" s="570">
        <f t="shared" si="52"/>
        <v>1000000</v>
      </c>
      <c r="F62" s="571">
        <f t="shared" si="52"/>
        <v>2000000</v>
      </c>
      <c r="G62" s="571">
        <f t="shared" ref="G62" si="53">SUM(G61)</f>
        <v>0</v>
      </c>
      <c r="H62" s="571">
        <f t="shared" si="47"/>
        <v>2000000</v>
      </c>
      <c r="I62" s="571">
        <f t="shared" ref="I62:N62" si="54">SUM(I61)</f>
        <v>2000000</v>
      </c>
      <c r="J62" s="571">
        <f t="shared" si="54"/>
        <v>0</v>
      </c>
      <c r="K62" s="571">
        <f t="shared" si="49"/>
        <v>2000000</v>
      </c>
      <c r="L62" s="571">
        <f t="shared" si="54"/>
        <v>0</v>
      </c>
      <c r="M62" s="571">
        <f t="shared" si="50"/>
        <v>2000000</v>
      </c>
      <c r="N62" s="571">
        <f t="shared" si="54"/>
        <v>15009735</v>
      </c>
    </row>
    <row r="63" spans="1:15" ht="15.75" customHeight="1">
      <c r="A63" s="943"/>
      <c r="B63" s="944" t="s">
        <v>2617</v>
      </c>
      <c r="C63" s="93"/>
      <c r="D63" s="93"/>
      <c r="E63" s="93"/>
      <c r="F63" s="564"/>
      <c r="G63" s="564"/>
      <c r="H63" s="564">
        <f t="shared" si="47"/>
        <v>0</v>
      </c>
      <c r="I63" s="564">
        <f>G63+H63</f>
        <v>0</v>
      </c>
      <c r="J63" s="564"/>
      <c r="K63" s="564">
        <f t="shared" si="49"/>
        <v>0</v>
      </c>
      <c r="L63" s="564"/>
      <c r="M63" s="564">
        <f t="shared" si="50"/>
        <v>0</v>
      </c>
      <c r="N63" s="564"/>
      <c r="O63" s="594"/>
    </row>
    <row r="64" spans="1:15" ht="15.75" hidden="1" customHeight="1">
      <c r="A64" s="103">
        <v>3110301</v>
      </c>
      <c r="B64" s="658" t="s">
        <v>2929</v>
      </c>
      <c r="C64" s="93">
        <v>300000</v>
      </c>
      <c r="D64" s="93"/>
      <c r="E64" s="93">
        <f t="shared" ref="E64:E67" si="55">SUM(C64:D64)</f>
        <v>300000</v>
      </c>
      <c r="F64" s="564"/>
      <c r="G64" s="564"/>
      <c r="H64" s="564">
        <f t="shared" si="47"/>
        <v>0</v>
      </c>
      <c r="I64" s="564">
        <f>G64+H64</f>
        <v>0</v>
      </c>
      <c r="J64" s="564"/>
      <c r="K64" s="564">
        <f t="shared" si="49"/>
        <v>0</v>
      </c>
      <c r="L64" s="564"/>
      <c r="M64" s="564">
        <f t="shared" si="50"/>
        <v>0</v>
      </c>
      <c r="N64" s="564">
        <f t="shared" si="51"/>
        <v>0</v>
      </c>
    </row>
    <row r="65" spans="1:14" ht="15.75" hidden="1" customHeight="1">
      <c r="A65" s="103">
        <v>3111001</v>
      </c>
      <c r="B65" s="658" t="s">
        <v>2930</v>
      </c>
      <c r="C65" s="93">
        <v>100000</v>
      </c>
      <c r="D65" s="93"/>
      <c r="E65" s="93">
        <f t="shared" si="55"/>
        <v>100000</v>
      </c>
      <c r="F65" s="564"/>
      <c r="G65" s="564"/>
      <c r="H65" s="564">
        <f t="shared" si="47"/>
        <v>0</v>
      </c>
      <c r="I65" s="564">
        <f>G65+H65</f>
        <v>0</v>
      </c>
      <c r="J65" s="564"/>
      <c r="K65" s="564">
        <f t="shared" si="49"/>
        <v>0</v>
      </c>
      <c r="L65" s="564"/>
      <c r="M65" s="564">
        <f t="shared" si="50"/>
        <v>0</v>
      </c>
      <c r="N65" s="564">
        <f t="shared" si="51"/>
        <v>0</v>
      </c>
    </row>
    <row r="66" spans="1:14" ht="15.75" hidden="1" customHeight="1">
      <c r="A66" s="103" t="s">
        <v>2618</v>
      </c>
      <c r="B66" s="36" t="s">
        <v>2619</v>
      </c>
      <c r="C66" s="93">
        <v>200000</v>
      </c>
      <c r="D66" s="93"/>
      <c r="E66" s="93">
        <f t="shared" si="55"/>
        <v>200000</v>
      </c>
      <c r="F66" s="564"/>
      <c r="G66" s="564"/>
      <c r="H66" s="564">
        <f t="shared" si="47"/>
        <v>0</v>
      </c>
      <c r="I66" s="564">
        <f>G66+H66</f>
        <v>0</v>
      </c>
      <c r="J66" s="564"/>
      <c r="K66" s="564">
        <f t="shared" si="49"/>
        <v>0</v>
      </c>
      <c r="L66" s="564"/>
      <c r="M66" s="564">
        <f t="shared" si="50"/>
        <v>0</v>
      </c>
      <c r="N66" s="564">
        <f t="shared" si="51"/>
        <v>0</v>
      </c>
    </row>
    <row r="67" spans="1:14" ht="15.75" hidden="1" customHeight="1">
      <c r="A67" s="103" t="s">
        <v>2931</v>
      </c>
      <c r="B67" s="36" t="s">
        <v>2932</v>
      </c>
      <c r="C67" s="93">
        <v>200000</v>
      </c>
      <c r="D67" s="93"/>
      <c r="E67" s="93">
        <f t="shared" si="55"/>
        <v>200000</v>
      </c>
      <c r="F67" s="564"/>
      <c r="G67" s="564"/>
      <c r="H67" s="564">
        <f t="shared" si="47"/>
        <v>0</v>
      </c>
      <c r="I67" s="564">
        <f>G67+H67</f>
        <v>0</v>
      </c>
      <c r="J67" s="564"/>
      <c r="K67" s="564">
        <f t="shared" si="49"/>
        <v>0</v>
      </c>
      <c r="L67" s="564"/>
      <c r="M67" s="564">
        <f t="shared" si="50"/>
        <v>0</v>
      </c>
      <c r="N67" s="564">
        <f t="shared" si="51"/>
        <v>0</v>
      </c>
    </row>
    <row r="68" spans="1:14" ht="15.75" hidden="1" customHeight="1">
      <c r="A68" s="103"/>
      <c r="B68" s="36"/>
      <c r="C68" s="93"/>
      <c r="D68" s="93"/>
      <c r="E68" s="93"/>
      <c r="F68" s="564"/>
      <c r="G68" s="564"/>
      <c r="H68" s="564">
        <f t="shared" si="47"/>
        <v>0</v>
      </c>
      <c r="I68" s="564"/>
      <c r="J68" s="564"/>
      <c r="K68" s="564">
        <f t="shared" si="49"/>
        <v>0</v>
      </c>
      <c r="L68" s="564"/>
      <c r="M68" s="564">
        <f t="shared" si="50"/>
        <v>0</v>
      </c>
      <c r="N68" s="564"/>
    </row>
    <row r="69" spans="1:14" s="199" customFormat="1" ht="15.75" customHeight="1">
      <c r="A69" s="145"/>
      <c r="B69" s="945" t="s">
        <v>2933</v>
      </c>
      <c r="C69" s="946"/>
      <c r="D69" s="946"/>
      <c r="E69" s="946"/>
      <c r="F69" s="947">
        <v>0</v>
      </c>
      <c r="G69" s="757">
        <v>600000</v>
      </c>
      <c r="H69" s="757">
        <f t="shared" si="47"/>
        <v>600000</v>
      </c>
      <c r="I69" s="757"/>
      <c r="J69" s="757"/>
      <c r="K69" s="757">
        <f t="shared" si="49"/>
        <v>0</v>
      </c>
      <c r="L69" s="757"/>
      <c r="M69" s="757">
        <f t="shared" si="50"/>
        <v>0</v>
      </c>
      <c r="N69" s="757"/>
    </row>
    <row r="70" spans="1:14" s="199" customFormat="1" ht="15.75" customHeight="1">
      <c r="A70" s="145"/>
      <c r="B70" s="945" t="s">
        <v>2934</v>
      </c>
      <c r="C70" s="946"/>
      <c r="D70" s="946"/>
      <c r="E70" s="946"/>
      <c r="F70" s="947">
        <v>0</v>
      </c>
      <c r="G70" s="757">
        <v>100000</v>
      </c>
      <c r="H70" s="757">
        <f t="shared" si="47"/>
        <v>100000</v>
      </c>
      <c r="I70" s="757"/>
      <c r="J70" s="757"/>
      <c r="K70" s="757">
        <f t="shared" si="49"/>
        <v>0</v>
      </c>
      <c r="L70" s="757"/>
      <c r="M70" s="757">
        <f t="shared" si="50"/>
        <v>0</v>
      </c>
      <c r="N70" s="757"/>
    </row>
    <row r="71" spans="1:14" ht="15.75" customHeight="1">
      <c r="A71" s="103">
        <v>3111001</v>
      </c>
      <c r="B71" s="36" t="s">
        <v>2935</v>
      </c>
      <c r="C71" s="36" t="s">
        <v>2935</v>
      </c>
      <c r="D71" s="93"/>
      <c r="E71" s="93"/>
      <c r="F71" s="90">
        <v>0</v>
      </c>
      <c r="G71" s="564"/>
      <c r="H71" s="564"/>
      <c r="I71" s="564">
        <v>100000</v>
      </c>
      <c r="J71" s="564"/>
      <c r="K71" s="564">
        <f t="shared" si="49"/>
        <v>100000</v>
      </c>
      <c r="L71" s="564"/>
      <c r="M71" s="564">
        <f t="shared" si="50"/>
        <v>100000</v>
      </c>
      <c r="N71" s="564"/>
    </row>
    <row r="72" spans="1:14" ht="15.75" customHeight="1">
      <c r="A72" s="103"/>
      <c r="B72" s="36" t="s">
        <v>2936</v>
      </c>
      <c r="C72" s="36" t="s">
        <v>2936</v>
      </c>
      <c r="D72" s="93"/>
      <c r="E72" s="93"/>
      <c r="F72" s="90">
        <v>0</v>
      </c>
      <c r="G72" s="564"/>
      <c r="H72" s="564"/>
      <c r="I72" s="564">
        <v>500000</v>
      </c>
      <c r="J72" s="564"/>
      <c r="K72" s="564">
        <f t="shared" ref="K72:K117" si="56">SUM(I72:J72)</f>
        <v>500000</v>
      </c>
      <c r="L72" s="564"/>
      <c r="M72" s="564">
        <f t="shared" ref="M72:M117" si="57">SUM(K72:L72)</f>
        <v>500000</v>
      </c>
      <c r="N72" s="564"/>
    </row>
    <row r="73" spans="1:14" ht="15.75" customHeight="1">
      <c r="A73" s="103"/>
      <c r="B73" s="36" t="s">
        <v>2937</v>
      </c>
      <c r="C73" s="36" t="s">
        <v>2937</v>
      </c>
      <c r="D73" s="93"/>
      <c r="E73" s="93"/>
      <c r="F73" s="90">
        <v>0</v>
      </c>
      <c r="G73" s="564"/>
      <c r="H73" s="564"/>
      <c r="I73" s="564">
        <v>600000</v>
      </c>
      <c r="J73" s="564"/>
      <c r="K73" s="564">
        <f t="shared" si="56"/>
        <v>600000</v>
      </c>
      <c r="L73" s="564"/>
      <c r="M73" s="564">
        <f t="shared" si="57"/>
        <v>600000</v>
      </c>
      <c r="N73" s="564"/>
    </row>
    <row r="74" spans="1:14" ht="15.75" customHeight="1">
      <c r="A74" s="103"/>
      <c r="B74" s="36" t="s">
        <v>2938</v>
      </c>
      <c r="C74" s="36" t="s">
        <v>2938</v>
      </c>
      <c r="D74" s="93"/>
      <c r="E74" s="93"/>
      <c r="F74" s="90">
        <v>0</v>
      </c>
      <c r="G74" s="564"/>
      <c r="H74" s="564"/>
      <c r="I74" s="564">
        <v>500000</v>
      </c>
      <c r="J74" s="564"/>
      <c r="K74" s="564">
        <f t="shared" ref="K74" si="58">SUM(I74:J74)</f>
        <v>500000</v>
      </c>
      <c r="L74" s="564"/>
      <c r="M74" s="564">
        <f t="shared" ref="M74:M75" si="59">SUM(K74:L74)</f>
        <v>500000</v>
      </c>
      <c r="N74" s="564"/>
    </row>
    <row r="75" spans="1:14" s="175" customFormat="1" ht="15.75" customHeight="1">
      <c r="A75" s="948">
        <v>2630200</v>
      </c>
      <c r="B75" s="949" t="s">
        <v>2939</v>
      </c>
      <c r="C75" s="176"/>
      <c r="D75" s="950"/>
      <c r="E75" s="950"/>
      <c r="F75" s="951"/>
      <c r="G75" s="952"/>
      <c r="H75" s="952"/>
      <c r="I75" s="952"/>
      <c r="J75" s="952"/>
      <c r="K75" s="952">
        <v>0</v>
      </c>
      <c r="L75" s="952">
        <v>30000000</v>
      </c>
      <c r="M75" s="952">
        <f t="shared" si="59"/>
        <v>30000000</v>
      </c>
      <c r="N75" s="952">
        <v>50000000</v>
      </c>
    </row>
    <row r="76" spans="1:14" ht="15.75" hidden="1" customHeight="1">
      <c r="A76" s="103">
        <v>3111002</v>
      </c>
      <c r="B76" s="36" t="s">
        <v>2940</v>
      </c>
      <c r="C76" s="36" t="s">
        <v>2940</v>
      </c>
      <c r="D76" s="93"/>
      <c r="E76" s="93"/>
      <c r="F76" s="90">
        <v>0</v>
      </c>
      <c r="G76" s="564"/>
      <c r="H76" s="564"/>
      <c r="I76" s="564">
        <v>0</v>
      </c>
      <c r="J76" s="564"/>
      <c r="K76" s="564">
        <f t="shared" si="56"/>
        <v>0</v>
      </c>
      <c r="L76" s="564"/>
      <c r="M76" s="564">
        <f t="shared" si="57"/>
        <v>0</v>
      </c>
      <c r="N76" s="564">
        <v>0</v>
      </c>
    </row>
    <row r="77" spans="1:14" ht="15.75" hidden="1" customHeight="1">
      <c r="A77" s="103">
        <v>2211305</v>
      </c>
      <c r="B77" s="36" t="s">
        <v>2941</v>
      </c>
      <c r="C77" s="36" t="s">
        <v>2941</v>
      </c>
      <c r="D77" s="93"/>
      <c r="E77" s="93"/>
      <c r="F77" s="90">
        <v>0</v>
      </c>
      <c r="G77" s="564"/>
      <c r="H77" s="564"/>
      <c r="I77" s="564">
        <v>0</v>
      </c>
      <c r="J77" s="564"/>
      <c r="K77" s="564">
        <f t="shared" si="56"/>
        <v>0</v>
      </c>
      <c r="L77" s="564"/>
      <c r="M77" s="564">
        <f t="shared" si="57"/>
        <v>0</v>
      </c>
      <c r="N77" s="564">
        <v>0</v>
      </c>
    </row>
    <row r="78" spans="1:14" ht="15.75" hidden="1" customHeight="1">
      <c r="A78" s="103">
        <v>3110302</v>
      </c>
      <c r="B78" s="36" t="s">
        <v>2942</v>
      </c>
      <c r="C78" s="36" t="s">
        <v>2942</v>
      </c>
      <c r="D78" s="93"/>
      <c r="E78" s="93"/>
      <c r="F78" s="90">
        <v>0</v>
      </c>
      <c r="G78" s="564"/>
      <c r="H78" s="564"/>
      <c r="I78" s="564">
        <v>0</v>
      </c>
      <c r="J78" s="564"/>
      <c r="K78" s="564">
        <f t="shared" si="56"/>
        <v>0</v>
      </c>
      <c r="L78" s="564"/>
      <c r="M78" s="564">
        <f t="shared" si="57"/>
        <v>0</v>
      </c>
      <c r="N78" s="564">
        <v>0</v>
      </c>
    </row>
    <row r="79" spans="1:14" ht="15.75" hidden="1" customHeight="1">
      <c r="A79" s="103" t="s">
        <v>2943</v>
      </c>
      <c r="B79" s="36" t="s">
        <v>2944</v>
      </c>
      <c r="C79" s="36" t="s">
        <v>2944</v>
      </c>
      <c r="D79" s="93"/>
      <c r="E79" s="93"/>
      <c r="F79" s="90">
        <v>0</v>
      </c>
      <c r="G79" s="564"/>
      <c r="H79" s="564"/>
      <c r="I79" s="564">
        <v>0</v>
      </c>
      <c r="J79" s="564"/>
      <c r="K79" s="564">
        <f t="shared" si="56"/>
        <v>0</v>
      </c>
      <c r="L79" s="564"/>
      <c r="M79" s="564">
        <f t="shared" si="57"/>
        <v>0</v>
      </c>
      <c r="N79" s="564">
        <v>0</v>
      </c>
    </row>
    <row r="80" spans="1:14" ht="15.75" hidden="1" customHeight="1">
      <c r="A80" s="103" t="s">
        <v>2622</v>
      </c>
      <c r="B80" s="36" t="s">
        <v>2945</v>
      </c>
      <c r="C80" s="36" t="s">
        <v>2945</v>
      </c>
      <c r="D80" s="93"/>
      <c r="E80" s="93"/>
      <c r="F80" s="90">
        <v>0</v>
      </c>
      <c r="G80" s="564"/>
      <c r="H80" s="564"/>
      <c r="I80" s="564">
        <v>0</v>
      </c>
      <c r="J80" s="564"/>
      <c r="K80" s="564">
        <f t="shared" si="56"/>
        <v>0</v>
      </c>
      <c r="L80" s="564"/>
      <c r="M80" s="564">
        <f t="shared" si="57"/>
        <v>0</v>
      </c>
      <c r="N80" s="564">
        <v>0</v>
      </c>
    </row>
    <row r="81" spans="1:15" ht="15.75" hidden="1" customHeight="1">
      <c r="A81" s="103"/>
      <c r="B81" s="36"/>
      <c r="C81" s="93"/>
      <c r="D81" s="93"/>
      <c r="E81" s="93"/>
      <c r="F81" s="90">
        <v>0</v>
      </c>
      <c r="G81" s="564"/>
      <c r="H81" s="564"/>
      <c r="I81" s="564"/>
      <c r="J81" s="564"/>
      <c r="K81" s="564">
        <f t="shared" si="56"/>
        <v>0</v>
      </c>
      <c r="L81" s="564"/>
      <c r="M81" s="564">
        <f t="shared" si="57"/>
        <v>0</v>
      </c>
      <c r="N81" s="564"/>
    </row>
    <row r="82" spans="1:15" ht="15.75" customHeight="1">
      <c r="A82" s="746" t="s">
        <v>413</v>
      </c>
      <c r="B82" s="569"/>
      <c r="C82" s="570">
        <v>1100000</v>
      </c>
      <c r="D82" s="570">
        <f>SUM(D64:D67)</f>
        <v>0</v>
      </c>
      <c r="E82" s="570">
        <f>SUM(E64:E67)</f>
        <v>800000</v>
      </c>
      <c r="F82" s="571">
        <f>SUM(F69:F81)</f>
        <v>0</v>
      </c>
      <c r="G82" s="571">
        <f t="shared" ref="G82:H82" si="60">SUM(G69:G81)</f>
        <v>700000</v>
      </c>
      <c r="H82" s="571">
        <f t="shared" si="60"/>
        <v>700000</v>
      </c>
      <c r="I82" s="571">
        <f>SUM(I64:I81)</f>
        <v>1700000</v>
      </c>
      <c r="J82" s="571">
        <f>SUM(J69:J75)</f>
        <v>0</v>
      </c>
      <c r="K82" s="571">
        <f t="shared" si="56"/>
        <v>1700000</v>
      </c>
      <c r="L82" s="571">
        <f>SUM(L69:L75)</f>
        <v>30000000</v>
      </c>
      <c r="M82" s="571">
        <f t="shared" si="57"/>
        <v>31700000</v>
      </c>
      <c r="N82" s="571">
        <f>SUM(N64:N81)</f>
        <v>50000000</v>
      </c>
    </row>
    <row r="83" spans="1:15" ht="15.75" customHeight="1">
      <c r="A83" s="103"/>
      <c r="B83" s="176" t="s">
        <v>2633</v>
      </c>
      <c r="C83" s="93"/>
      <c r="D83" s="93"/>
      <c r="E83" s="93"/>
      <c r="F83" s="564"/>
      <c r="G83" s="564"/>
      <c r="H83" s="564">
        <f t="shared" ref="H83:H117" si="61">F83+G83</f>
        <v>0</v>
      </c>
      <c r="I83" s="564">
        <f>G83+H83</f>
        <v>0</v>
      </c>
      <c r="J83" s="564"/>
      <c r="K83" s="564">
        <f t="shared" si="56"/>
        <v>0</v>
      </c>
      <c r="L83" s="564"/>
      <c r="M83" s="564">
        <f t="shared" si="57"/>
        <v>0</v>
      </c>
      <c r="N83" s="564">
        <f>L83+M83</f>
        <v>0</v>
      </c>
    </row>
    <row r="84" spans="1:15" ht="15.75" customHeight="1">
      <c r="A84" s="103" t="s">
        <v>2634</v>
      </c>
      <c r="B84" s="36" t="s">
        <v>2635</v>
      </c>
      <c r="C84" s="93">
        <v>500000</v>
      </c>
      <c r="D84" s="93"/>
      <c r="E84" s="93">
        <f>SUM(C84:D84)</f>
        <v>500000</v>
      </c>
      <c r="F84" s="564">
        <v>1000000</v>
      </c>
      <c r="G84" s="564"/>
      <c r="H84" s="564">
        <f t="shared" si="61"/>
        <v>1000000</v>
      </c>
      <c r="I84" s="564">
        <v>1000000</v>
      </c>
      <c r="J84" s="564"/>
      <c r="K84" s="564">
        <f t="shared" si="56"/>
        <v>1000000</v>
      </c>
      <c r="L84" s="564"/>
      <c r="M84" s="564">
        <f t="shared" si="57"/>
        <v>1000000</v>
      </c>
      <c r="N84" s="564">
        <v>2000000</v>
      </c>
    </row>
    <row r="85" spans="1:15" ht="15.75" customHeight="1">
      <c r="A85" s="746" t="s">
        <v>413</v>
      </c>
      <c r="B85" s="569"/>
      <c r="C85" s="570">
        <v>500000</v>
      </c>
      <c r="D85" s="570">
        <f t="shared" ref="D85:F85" si="62">SUM(D84)</f>
        <v>0</v>
      </c>
      <c r="E85" s="570">
        <f t="shared" si="62"/>
        <v>500000</v>
      </c>
      <c r="F85" s="571">
        <f t="shared" si="62"/>
        <v>1000000</v>
      </c>
      <c r="G85" s="571">
        <f t="shared" ref="G85:J85" si="63">SUM(G84)</f>
        <v>0</v>
      </c>
      <c r="H85" s="571">
        <f t="shared" si="61"/>
        <v>1000000</v>
      </c>
      <c r="I85" s="571">
        <f t="shared" si="63"/>
        <v>1000000</v>
      </c>
      <c r="J85" s="571">
        <f t="shared" si="63"/>
        <v>0</v>
      </c>
      <c r="K85" s="571">
        <f t="shared" si="56"/>
        <v>1000000</v>
      </c>
      <c r="L85" s="571">
        <f>SUM(L84)</f>
        <v>0</v>
      </c>
      <c r="M85" s="571">
        <f t="shared" si="57"/>
        <v>1000000</v>
      </c>
      <c r="N85" s="571">
        <f>SUM(N84)</f>
        <v>2000000</v>
      </c>
    </row>
    <row r="86" spans="1:15" ht="15.75" customHeight="1">
      <c r="A86" s="760"/>
      <c r="B86" s="625" t="s">
        <v>2946</v>
      </c>
      <c r="C86" s="605">
        <v>20670000</v>
      </c>
      <c r="D86" s="605">
        <f>SUM(D85,D82,D59,D54,D50,D46,D41,D35,D30,D25,D21,D62, )</f>
        <v>-6916959</v>
      </c>
      <c r="E86" s="605">
        <f>SUM(E85,E82,E59,E54,E50,E46,E41,E35,E30,E25,E21,E62, )</f>
        <v>12753041</v>
      </c>
      <c r="F86" s="606">
        <f>SUM(F85,F82,F59,F54,F50,F46,F41,F35,F30,F25,F21,F62, )</f>
        <v>8356497</v>
      </c>
      <c r="G86" s="606">
        <f>SUM(G85,G82,G59,G54,G50,G46,G41,G35,G30,G25,G21,G62-700000)</f>
        <v>289000</v>
      </c>
      <c r="H86" s="606">
        <f t="shared" si="61"/>
        <v>8645497</v>
      </c>
      <c r="I86" s="606">
        <f t="shared" ref="I86:L86" si="64">SUM(I85,I82,I59,I54,I50,I46,I41,I35,I30,I25,I21,I62, )</f>
        <v>8740000</v>
      </c>
      <c r="J86" s="606">
        <f t="shared" si="64"/>
        <v>0</v>
      </c>
      <c r="K86" s="606">
        <f t="shared" si="56"/>
        <v>8740000</v>
      </c>
      <c r="L86" s="606">
        <f t="shared" si="64"/>
        <v>28000000</v>
      </c>
      <c r="M86" s="606">
        <f t="shared" si="57"/>
        <v>36740000</v>
      </c>
      <c r="N86" s="606">
        <f>SUM(N85,N82,N62,N59,N54,N50,N46,N41,N35,N30,N21)</f>
        <v>113209735</v>
      </c>
      <c r="O86" s="953"/>
    </row>
    <row r="87" spans="1:15" ht="15.75" customHeight="1">
      <c r="A87" s="760"/>
      <c r="B87" s="625" t="s">
        <v>2947</v>
      </c>
      <c r="C87" s="605">
        <v>189645432</v>
      </c>
      <c r="D87" s="605">
        <f>SUM(D86,D16)</f>
        <v>-6916959</v>
      </c>
      <c r="E87" s="605">
        <f>SUM(E86,E16)</f>
        <v>181728473</v>
      </c>
      <c r="F87" s="606">
        <f>SUM(F86,F16)</f>
        <v>177331929</v>
      </c>
      <c r="G87" s="606">
        <f>SUM(G86,G16)</f>
        <v>289000</v>
      </c>
      <c r="H87" s="606">
        <f t="shared" si="61"/>
        <v>177620929</v>
      </c>
      <c r="I87" s="606">
        <f t="shared" ref="I87:N87" si="65">SUM(I86,I16)</f>
        <v>177715432</v>
      </c>
      <c r="J87" s="606">
        <f t="shared" si="65"/>
        <v>0</v>
      </c>
      <c r="K87" s="606">
        <f t="shared" si="56"/>
        <v>177715432</v>
      </c>
      <c r="L87" s="606">
        <f t="shared" si="65"/>
        <v>28000000</v>
      </c>
      <c r="M87" s="606">
        <f t="shared" si="57"/>
        <v>205715432</v>
      </c>
      <c r="N87" s="606">
        <f t="shared" si="65"/>
        <v>282185167</v>
      </c>
      <c r="O87" s="953"/>
    </row>
    <row r="88" spans="1:15" ht="15.75" hidden="1" customHeight="1">
      <c r="A88" s="613">
        <v>310000</v>
      </c>
      <c r="B88" s="581" t="s">
        <v>2643</v>
      </c>
      <c r="C88" s="93"/>
      <c r="D88" s="93"/>
      <c r="E88" s="93">
        <f t="shared" ref="E88:E97" si="66">SUM(C88:D88)</f>
        <v>0</v>
      </c>
      <c r="F88" s="564"/>
      <c r="G88" s="564"/>
      <c r="H88" s="564">
        <f t="shared" si="61"/>
        <v>0</v>
      </c>
      <c r="I88" s="564">
        <f t="shared" ref="I88:I117" si="67">G88+H88</f>
        <v>0</v>
      </c>
      <c r="J88" s="564"/>
      <c r="K88" s="564">
        <f t="shared" si="56"/>
        <v>0</v>
      </c>
      <c r="L88" s="564"/>
      <c r="M88" s="564">
        <f t="shared" si="57"/>
        <v>0</v>
      </c>
      <c r="N88" s="564">
        <f t="shared" ref="N88:N117" si="68">L88+M88</f>
        <v>0</v>
      </c>
    </row>
    <row r="89" spans="1:15" ht="15.75" hidden="1" customHeight="1">
      <c r="A89" s="103"/>
      <c r="B89" s="87" t="s">
        <v>2948</v>
      </c>
      <c r="C89" s="93" t="e">
        <v>#REF!</v>
      </c>
      <c r="D89" s="93"/>
      <c r="E89" s="93" t="e">
        <f t="shared" si="66"/>
        <v>#REF!</v>
      </c>
      <c r="F89" s="564"/>
      <c r="G89" s="564"/>
      <c r="H89" s="564">
        <f t="shared" si="61"/>
        <v>0</v>
      </c>
      <c r="I89" s="564">
        <f t="shared" si="67"/>
        <v>0</v>
      </c>
      <c r="J89" s="564"/>
      <c r="K89" s="564">
        <f t="shared" si="56"/>
        <v>0</v>
      </c>
      <c r="L89" s="564"/>
      <c r="M89" s="564">
        <f t="shared" si="57"/>
        <v>0</v>
      </c>
      <c r="N89" s="564">
        <f t="shared" si="68"/>
        <v>0</v>
      </c>
    </row>
    <row r="90" spans="1:15" ht="15.75" hidden="1" customHeight="1">
      <c r="A90" s="103"/>
      <c r="B90" s="87" t="s">
        <v>2949</v>
      </c>
      <c r="C90" s="93" t="e">
        <v>#REF!</v>
      </c>
      <c r="D90" s="93"/>
      <c r="E90" s="93" t="e">
        <f t="shared" si="66"/>
        <v>#REF!</v>
      </c>
      <c r="F90" s="564"/>
      <c r="G90" s="564"/>
      <c r="H90" s="564">
        <f t="shared" si="61"/>
        <v>0</v>
      </c>
      <c r="I90" s="564">
        <f t="shared" si="67"/>
        <v>0</v>
      </c>
      <c r="J90" s="564"/>
      <c r="K90" s="564">
        <f t="shared" si="56"/>
        <v>0</v>
      </c>
      <c r="L90" s="564"/>
      <c r="M90" s="564">
        <f t="shared" si="57"/>
        <v>0</v>
      </c>
      <c r="N90" s="564">
        <f t="shared" si="68"/>
        <v>0</v>
      </c>
    </row>
    <row r="91" spans="1:15" ht="15.75" hidden="1" customHeight="1">
      <c r="A91" s="103">
        <v>2640503</v>
      </c>
      <c r="B91" s="87" t="s">
        <v>2950</v>
      </c>
      <c r="C91" s="93">
        <v>0</v>
      </c>
      <c r="D91" s="93"/>
      <c r="E91" s="93">
        <f t="shared" si="66"/>
        <v>0</v>
      </c>
      <c r="F91" s="564"/>
      <c r="G91" s="564"/>
      <c r="H91" s="564">
        <f t="shared" si="61"/>
        <v>0</v>
      </c>
      <c r="I91" s="564">
        <f t="shared" si="67"/>
        <v>0</v>
      </c>
      <c r="J91" s="564"/>
      <c r="K91" s="564">
        <f t="shared" si="56"/>
        <v>0</v>
      </c>
      <c r="L91" s="564"/>
      <c r="M91" s="564">
        <f t="shared" si="57"/>
        <v>0</v>
      </c>
      <c r="N91" s="564">
        <f t="shared" si="68"/>
        <v>0</v>
      </c>
      <c r="O91" s="104"/>
    </row>
    <row r="92" spans="1:15" ht="15.75" hidden="1" customHeight="1">
      <c r="A92" s="103">
        <v>2630203</v>
      </c>
      <c r="B92" s="954" t="s">
        <v>2951</v>
      </c>
      <c r="C92" s="93">
        <v>3168601</v>
      </c>
      <c r="D92" s="93"/>
      <c r="E92" s="93">
        <f t="shared" si="66"/>
        <v>3168601</v>
      </c>
      <c r="F92" s="564"/>
      <c r="G92" s="564"/>
      <c r="H92" s="564">
        <f t="shared" si="61"/>
        <v>0</v>
      </c>
      <c r="I92" s="564">
        <f t="shared" si="67"/>
        <v>0</v>
      </c>
      <c r="J92" s="564"/>
      <c r="K92" s="564">
        <f t="shared" si="56"/>
        <v>0</v>
      </c>
      <c r="L92" s="564"/>
      <c r="M92" s="564">
        <f t="shared" si="57"/>
        <v>0</v>
      </c>
      <c r="N92" s="564">
        <f t="shared" si="68"/>
        <v>0</v>
      </c>
    </row>
    <row r="93" spans="1:15" ht="15.75" hidden="1" customHeight="1">
      <c r="A93" s="758">
        <v>2630203</v>
      </c>
      <c r="B93" s="96" t="s">
        <v>321</v>
      </c>
      <c r="C93" s="93">
        <v>150000000</v>
      </c>
      <c r="D93" s="93"/>
      <c r="E93" s="93">
        <f t="shared" si="66"/>
        <v>150000000</v>
      </c>
      <c r="F93" s="564"/>
      <c r="G93" s="564"/>
      <c r="H93" s="564">
        <f t="shared" si="61"/>
        <v>0</v>
      </c>
      <c r="I93" s="564">
        <f t="shared" si="67"/>
        <v>0</v>
      </c>
      <c r="J93" s="564"/>
      <c r="K93" s="564">
        <f t="shared" si="56"/>
        <v>0</v>
      </c>
      <c r="L93" s="564"/>
      <c r="M93" s="564">
        <f t="shared" si="57"/>
        <v>0</v>
      </c>
      <c r="N93" s="564">
        <f t="shared" si="68"/>
        <v>0</v>
      </c>
    </row>
    <row r="94" spans="1:15" ht="15.75" hidden="1" customHeight="1">
      <c r="A94" s="758">
        <v>2630203</v>
      </c>
      <c r="B94" s="96" t="s">
        <v>321</v>
      </c>
      <c r="C94" s="93">
        <v>2000000</v>
      </c>
      <c r="D94" s="93"/>
      <c r="E94" s="93">
        <f t="shared" si="66"/>
        <v>2000000</v>
      </c>
      <c r="F94" s="564"/>
      <c r="G94" s="564"/>
      <c r="H94" s="564">
        <f t="shared" si="61"/>
        <v>0</v>
      </c>
      <c r="I94" s="564">
        <f t="shared" si="67"/>
        <v>0</v>
      </c>
      <c r="J94" s="564"/>
      <c r="K94" s="564">
        <f t="shared" si="56"/>
        <v>0</v>
      </c>
      <c r="L94" s="564"/>
      <c r="M94" s="564">
        <f t="shared" si="57"/>
        <v>0</v>
      </c>
      <c r="N94" s="564">
        <f t="shared" si="68"/>
        <v>0</v>
      </c>
    </row>
    <row r="95" spans="1:15" ht="15.75" hidden="1" customHeight="1">
      <c r="A95" s="758">
        <v>2640503</v>
      </c>
      <c r="B95" s="87" t="s">
        <v>324</v>
      </c>
      <c r="C95" s="93">
        <v>250000000</v>
      </c>
      <c r="D95" s="93"/>
      <c r="E95" s="93">
        <f t="shared" si="66"/>
        <v>250000000</v>
      </c>
      <c r="F95" s="564"/>
      <c r="G95" s="564"/>
      <c r="H95" s="564">
        <f t="shared" si="61"/>
        <v>0</v>
      </c>
      <c r="I95" s="564">
        <f t="shared" si="67"/>
        <v>0</v>
      </c>
      <c r="J95" s="564"/>
      <c r="K95" s="564">
        <f t="shared" si="56"/>
        <v>0</v>
      </c>
      <c r="L95" s="564"/>
      <c r="M95" s="564">
        <f t="shared" si="57"/>
        <v>0</v>
      </c>
      <c r="N95" s="564">
        <f t="shared" si="68"/>
        <v>0</v>
      </c>
    </row>
    <row r="96" spans="1:15" ht="15.75" hidden="1" customHeight="1">
      <c r="A96" s="758">
        <v>2630203</v>
      </c>
      <c r="B96" s="87" t="s">
        <v>326</v>
      </c>
      <c r="C96" s="93">
        <v>5000000</v>
      </c>
      <c r="D96" s="93"/>
      <c r="E96" s="93">
        <f t="shared" si="66"/>
        <v>5000000</v>
      </c>
      <c r="F96" s="564"/>
      <c r="G96" s="564"/>
      <c r="H96" s="564">
        <f t="shared" si="61"/>
        <v>0</v>
      </c>
      <c r="I96" s="564">
        <f t="shared" si="67"/>
        <v>0</v>
      </c>
      <c r="J96" s="564"/>
      <c r="K96" s="564">
        <f t="shared" si="56"/>
        <v>0</v>
      </c>
      <c r="L96" s="564"/>
      <c r="M96" s="564">
        <f t="shared" si="57"/>
        <v>0</v>
      </c>
      <c r="N96" s="564">
        <f t="shared" si="68"/>
        <v>0</v>
      </c>
    </row>
    <row r="97" spans="1:14" ht="15.75" hidden="1" customHeight="1">
      <c r="A97" s="569" t="s">
        <v>2682</v>
      </c>
      <c r="B97" s="570"/>
      <c r="C97" s="570" t="e">
        <v>#REF!</v>
      </c>
      <c r="D97" s="570"/>
      <c r="E97" s="93" t="e">
        <f t="shared" si="66"/>
        <v>#REF!</v>
      </c>
      <c r="F97" s="564"/>
      <c r="G97" s="564"/>
      <c r="H97" s="564">
        <f t="shared" si="61"/>
        <v>0</v>
      </c>
      <c r="I97" s="564">
        <f t="shared" si="67"/>
        <v>0</v>
      </c>
      <c r="J97" s="564"/>
      <c r="K97" s="564">
        <f t="shared" si="56"/>
        <v>0</v>
      </c>
      <c r="L97" s="564"/>
      <c r="M97" s="564">
        <f t="shared" si="57"/>
        <v>0</v>
      </c>
      <c r="N97" s="564">
        <f t="shared" si="68"/>
        <v>0</v>
      </c>
    </row>
    <row r="98" spans="1:14" ht="15.75" customHeight="1">
      <c r="A98" s="613">
        <v>10806</v>
      </c>
      <c r="B98" s="581" t="s">
        <v>2952</v>
      </c>
      <c r="C98" s="93"/>
      <c r="D98" s="93"/>
      <c r="E98" s="93"/>
      <c r="F98" s="564"/>
      <c r="G98" s="564"/>
      <c r="H98" s="564">
        <f t="shared" si="61"/>
        <v>0</v>
      </c>
      <c r="I98" s="564">
        <f t="shared" si="67"/>
        <v>0</v>
      </c>
      <c r="J98" s="564"/>
      <c r="K98" s="564">
        <f t="shared" si="56"/>
        <v>0</v>
      </c>
      <c r="L98" s="564"/>
      <c r="M98" s="564">
        <f t="shared" si="57"/>
        <v>0</v>
      </c>
      <c r="N98" s="564"/>
    </row>
    <row r="99" spans="1:14" ht="15.75" hidden="1" customHeight="1">
      <c r="A99" s="613">
        <v>2210303</v>
      </c>
      <c r="B99" s="955" t="s">
        <v>2574</v>
      </c>
      <c r="C99" s="93">
        <v>300000</v>
      </c>
      <c r="D99" s="93"/>
      <c r="E99" s="93">
        <f t="shared" ref="E99:E117" si="69">SUM(C99:D99)</f>
        <v>300000</v>
      </c>
      <c r="F99" s="564"/>
      <c r="G99" s="564"/>
      <c r="H99" s="564">
        <f t="shared" si="61"/>
        <v>0</v>
      </c>
      <c r="I99" s="564">
        <f t="shared" si="67"/>
        <v>0</v>
      </c>
      <c r="J99" s="564"/>
      <c r="K99" s="564">
        <f t="shared" si="56"/>
        <v>0</v>
      </c>
      <c r="L99" s="564"/>
      <c r="M99" s="564">
        <f t="shared" si="57"/>
        <v>0</v>
      </c>
      <c r="N99" s="564">
        <f t="shared" si="68"/>
        <v>0</v>
      </c>
    </row>
    <row r="100" spans="1:14" ht="15.75" hidden="1" customHeight="1">
      <c r="A100" s="103" t="s">
        <v>2560</v>
      </c>
      <c r="B100" s="955" t="s">
        <v>2561</v>
      </c>
      <c r="C100" s="93">
        <v>70000</v>
      </c>
      <c r="D100" s="93"/>
      <c r="E100" s="93">
        <f t="shared" si="69"/>
        <v>70000</v>
      </c>
      <c r="F100" s="564"/>
      <c r="G100" s="564"/>
      <c r="H100" s="564">
        <f t="shared" si="61"/>
        <v>0</v>
      </c>
      <c r="I100" s="564">
        <f t="shared" si="67"/>
        <v>0</v>
      </c>
      <c r="J100" s="564"/>
      <c r="K100" s="564">
        <f t="shared" si="56"/>
        <v>0</v>
      </c>
      <c r="L100" s="564"/>
      <c r="M100" s="564">
        <f t="shared" si="57"/>
        <v>0</v>
      </c>
      <c r="N100" s="564">
        <f t="shared" si="68"/>
        <v>0</v>
      </c>
    </row>
    <row r="101" spans="1:14" ht="15.75" hidden="1" customHeight="1">
      <c r="A101" s="103" t="s">
        <v>2562</v>
      </c>
      <c r="B101" s="955" t="s">
        <v>2563</v>
      </c>
      <c r="C101" s="93">
        <v>70000</v>
      </c>
      <c r="D101" s="93"/>
      <c r="E101" s="93">
        <f t="shared" si="69"/>
        <v>70000</v>
      </c>
      <c r="F101" s="564"/>
      <c r="G101" s="564"/>
      <c r="H101" s="564">
        <f t="shared" si="61"/>
        <v>0</v>
      </c>
      <c r="I101" s="564">
        <f t="shared" si="67"/>
        <v>0</v>
      </c>
      <c r="J101" s="564"/>
      <c r="K101" s="564">
        <f t="shared" si="56"/>
        <v>0</v>
      </c>
      <c r="L101" s="564"/>
      <c r="M101" s="564">
        <f t="shared" si="57"/>
        <v>0</v>
      </c>
      <c r="N101" s="564">
        <f t="shared" si="68"/>
        <v>0</v>
      </c>
    </row>
    <row r="102" spans="1:14" ht="15.75" hidden="1" customHeight="1">
      <c r="A102" s="103">
        <v>2210502</v>
      </c>
      <c r="B102" s="955" t="s">
        <v>2586</v>
      </c>
      <c r="C102" s="93">
        <v>100000</v>
      </c>
      <c r="D102" s="93"/>
      <c r="E102" s="93">
        <f t="shared" si="69"/>
        <v>100000</v>
      </c>
      <c r="F102" s="564"/>
      <c r="G102" s="564"/>
      <c r="H102" s="564">
        <f t="shared" si="61"/>
        <v>0</v>
      </c>
      <c r="I102" s="564">
        <f t="shared" si="67"/>
        <v>0</v>
      </c>
      <c r="J102" s="564"/>
      <c r="K102" s="564">
        <f t="shared" si="56"/>
        <v>0</v>
      </c>
      <c r="L102" s="564"/>
      <c r="M102" s="564">
        <f t="shared" si="57"/>
        <v>0</v>
      </c>
      <c r="N102" s="564">
        <f t="shared" si="68"/>
        <v>0</v>
      </c>
    </row>
    <row r="103" spans="1:14" ht="15.75" hidden="1" customHeight="1">
      <c r="A103" s="103">
        <v>2210202</v>
      </c>
      <c r="B103" s="955" t="s">
        <v>2953</v>
      </c>
      <c r="C103" s="93">
        <v>200000</v>
      </c>
      <c r="D103" s="93"/>
      <c r="E103" s="93">
        <f t="shared" si="69"/>
        <v>200000</v>
      </c>
      <c r="F103" s="564"/>
      <c r="G103" s="564"/>
      <c r="H103" s="564">
        <f t="shared" si="61"/>
        <v>0</v>
      </c>
      <c r="I103" s="564">
        <f t="shared" si="67"/>
        <v>0</v>
      </c>
      <c r="J103" s="564"/>
      <c r="K103" s="564">
        <f t="shared" si="56"/>
        <v>0</v>
      </c>
      <c r="L103" s="564"/>
      <c r="M103" s="564">
        <f t="shared" si="57"/>
        <v>0</v>
      </c>
      <c r="N103" s="564">
        <f t="shared" si="68"/>
        <v>0</v>
      </c>
    </row>
    <row r="104" spans="1:14" ht="15.75" hidden="1" customHeight="1">
      <c r="A104" s="103" t="s">
        <v>2571</v>
      </c>
      <c r="B104" s="955" t="s">
        <v>2954</v>
      </c>
      <c r="C104" s="93">
        <v>100000</v>
      </c>
      <c r="D104" s="93"/>
      <c r="E104" s="93">
        <f t="shared" si="69"/>
        <v>100000</v>
      </c>
      <c r="F104" s="564"/>
      <c r="G104" s="564"/>
      <c r="H104" s="564">
        <f t="shared" si="61"/>
        <v>0</v>
      </c>
      <c r="I104" s="564">
        <f t="shared" si="67"/>
        <v>0</v>
      </c>
      <c r="J104" s="564"/>
      <c r="K104" s="564">
        <f t="shared" si="56"/>
        <v>0</v>
      </c>
      <c r="L104" s="564"/>
      <c r="M104" s="564">
        <f t="shared" si="57"/>
        <v>0</v>
      </c>
      <c r="N104" s="564">
        <f t="shared" si="68"/>
        <v>0</v>
      </c>
    </row>
    <row r="105" spans="1:14" ht="15.75" hidden="1" customHeight="1">
      <c r="A105" s="103" t="s">
        <v>2955</v>
      </c>
      <c r="B105" s="955" t="s">
        <v>2956</v>
      </c>
      <c r="C105" s="93">
        <v>100000</v>
      </c>
      <c r="D105" s="93"/>
      <c r="E105" s="93">
        <f t="shared" si="69"/>
        <v>100000</v>
      </c>
      <c r="F105" s="564"/>
      <c r="G105" s="564"/>
      <c r="H105" s="564">
        <f t="shared" si="61"/>
        <v>0</v>
      </c>
      <c r="I105" s="564">
        <f t="shared" si="67"/>
        <v>0</v>
      </c>
      <c r="J105" s="564"/>
      <c r="K105" s="564">
        <f t="shared" si="56"/>
        <v>0</v>
      </c>
      <c r="L105" s="564"/>
      <c r="M105" s="564">
        <f t="shared" si="57"/>
        <v>0</v>
      </c>
      <c r="N105" s="564">
        <f t="shared" si="68"/>
        <v>0</v>
      </c>
    </row>
    <row r="106" spans="1:14" ht="15.75" hidden="1" customHeight="1">
      <c r="A106" s="103" t="s">
        <v>2957</v>
      </c>
      <c r="B106" s="955" t="s">
        <v>2958</v>
      </c>
      <c r="C106" s="93">
        <v>50000</v>
      </c>
      <c r="D106" s="93"/>
      <c r="E106" s="93">
        <f t="shared" si="69"/>
        <v>50000</v>
      </c>
      <c r="F106" s="564"/>
      <c r="G106" s="564"/>
      <c r="H106" s="564">
        <f t="shared" si="61"/>
        <v>0</v>
      </c>
      <c r="I106" s="564">
        <f t="shared" si="67"/>
        <v>0</v>
      </c>
      <c r="J106" s="564"/>
      <c r="K106" s="564">
        <f t="shared" si="56"/>
        <v>0</v>
      </c>
      <c r="L106" s="564"/>
      <c r="M106" s="564">
        <f t="shared" si="57"/>
        <v>0</v>
      </c>
      <c r="N106" s="564">
        <f t="shared" si="68"/>
        <v>0</v>
      </c>
    </row>
    <row r="107" spans="1:14" ht="15.75" hidden="1" customHeight="1">
      <c r="A107" s="103">
        <v>2211016</v>
      </c>
      <c r="B107" s="955" t="s">
        <v>2730</v>
      </c>
      <c r="C107" s="93">
        <v>100000</v>
      </c>
      <c r="D107" s="93"/>
      <c r="E107" s="93">
        <f t="shared" si="69"/>
        <v>100000</v>
      </c>
      <c r="F107" s="564"/>
      <c r="G107" s="564"/>
      <c r="H107" s="564">
        <f t="shared" si="61"/>
        <v>0</v>
      </c>
      <c r="I107" s="564">
        <f t="shared" si="67"/>
        <v>0</v>
      </c>
      <c r="J107" s="564"/>
      <c r="K107" s="564">
        <f t="shared" si="56"/>
        <v>0</v>
      </c>
      <c r="L107" s="564"/>
      <c r="M107" s="564">
        <f t="shared" si="57"/>
        <v>0</v>
      </c>
      <c r="N107" s="564">
        <f t="shared" si="68"/>
        <v>0</v>
      </c>
    </row>
    <row r="108" spans="1:14" ht="15.75" hidden="1" customHeight="1">
      <c r="A108" s="103">
        <v>2211101</v>
      </c>
      <c r="B108" s="955" t="s">
        <v>2607</v>
      </c>
      <c r="C108" s="93">
        <v>100000</v>
      </c>
      <c r="D108" s="93"/>
      <c r="E108" s="93">
        <f t="shared" si="69"/>
        <v>100000</v>
      </c>
      <c r="F108" s="564"/>
      <c r="G108" s="564"/>
      <c r="H108" s="564">
        <f t="shared" si="61"/>
        <v>0</v>
      </c>
      <c r="I108" s="564">
        <f t="shared" si="67"/>
        <v>0</v>
      </c>
      <c r="J108" s="564"/>
      <c r="K108" s="564">
        <f t="shared" si="56"/>
        <v>0</v>
      </c>
      <c r="L108" s="564"/>
      <c r="M108" s="564">
        <f t="shared" si="57"/>
        <v>0</v>
      </c>
      <c r="N108" s="564">
        <f t="shared" si="68"/>
        <v>0</v>
      </c>
    </row>
    <row r="109" spans="1:14" ht="15.75" hidden="1" customHeight="1">
      <c r="A109" s="103">
        <v>2210504</v>
      </c>
      <c r="B109" s="955" t="s">
        <v>2590</v>
      </c>
      <c r="C109" s="93">
        <v>150000</v>
      </c>
      <c r="D109" s="93"/>
      <c r="E109" s="93">
        <f t="shared" si="69"/>
        <v>150000</v>
      </c>
      <c r="F109" s="564"/>
      <c r="G109" s="564"/>
      <c r="H109" s="564">
        <f t="shared" si="61"/>
        <v>0</v>
      </c>
      <c r="I109" s="564">
        <f t="shared" si="67"/>
        <v>0</v>
      </c>
      <c r="J109" s="564"/>
      <c r="K109" s="564">
        <f t="shared" si="56"/>
        <v>0</v>
      </c>
      <c r="L109" s="564"/>
      <c r="M109" s="564">
        <f t="shared" si="57"/>
        <v>0</v>
      </c>
      <c r="N109" s="564">
        <f t="shared" si="68"/>
        <v>0</v>
      </c>
    </row>
    <row r="110" spans="1:14" ht="15.75" hidden="1" customHeight="1">
      <c r="A110" s="103">
        <v>2211102</v>
      </c>
      <c r="B110" s="955" t="s">
        <v>2609</v>
      </c>
      <c r="C110" s="93">
        <v>100000</v>
      </c>
      <c r="D110" s="93"/>
      <c r="E110" s="93">
        <f t="shared" si="69"/>
        <v>100000</v>
      </c>
      <c r="F110" s="564"/>
      <c r="G110" s="564"/>
      <c r="H110" s="564">
        <f t="shared" si="61"/>
        <v>0</v>
      </c>
      <c r="I110" s="564">
        <f t="shared" si="67"/>
        <v>0</v>
      </c>
      <c r="J110" s="564"/>
      <c r="K110" s="564">
        <f t="shared" si="56"/>
        <v>0</v>
      </c>
      <c r="L110" s="564"/>
      <c r="M110" s="564">
        <f t="shared" si="57"/>
        <v>0</v>
      </c>
      <c r="N110" s="564">
        <f t="shared" si="68"/>
        <v>0</v>
      </c>
    </row>
    <row r="111" spans="1:14" ht="15.75" hidden="1" customHeight="1">
      <c r="A111" s="103">
        <v>2220101</v>
      </c>
      <c r="B111" s="955" t="s">
        <v>2635</v>
      </c>
      <c r="C111" s="93">
        <v>300000</v>
      </c>
      <c r="D111" s="93"/>
      <c r="E111" s="93">
        <f t="shared" si="69"/>
        <v>300000</v>
      </c>
      <c r="F111" s="564"/>
      <c r="G111" s="564"/>
      <c r="H111" s="564">
        <f t="shared" si="61"/>
        <v>0</v>
      </c>
      <c r="I111" s="564">
        <f t="shared" si="67"/>
        <v>0</v>
      </c>
      <c r="J111" s="564"/>
      <c r="K111" s="564">
        <f t="shared" si="56"/>
        <v>0</v>
      </c>
      <c r="L111" s="564"/>
      <c r="M111" s="564">
        <f t="shared" si="57"/>
        <v>0</v>
      </c>
      <c r="N111" s="564">
        <f t="shared" si="68"/>
        <v>0</v>
      </c>
    </row>
    <row r="112" spans="1:14" ht="15.75" hidden="1" customHeight="1">
      <c r="A112" s="103">
        <v>2220201</v>
      </c>
      <c r="B112" s="955" t="s">
        <v>2959</v>
      </c>
      <c r="C112" s="93">
        <v>100000</v>
      </c>
      <c r="D112" s="93"/>
      <c r="E112" s="93">
        <f t="shared" si="69"/>
        <v>100000</v>
      </c>
      <c r="F112" s="564"/>
      <c r="G112" s="564"/>
      <c r="H112" s="564">
        <f t="shared" si="61"/>
        <v>0</v>
      </c>
      <c r="I112" s="564">
        <f t="shared" si="67"/>
        <v>0</v>
      </c>
      <c r="J112" s="564"/>
      <c r="K112" s="564">
        <f t="shared" si="56"/>
        <v>0</v>
      </c>
      <c r="L112" s="564"/>
      <c r="M112" s="564">
        <f t="shared" si="57"/>
        <v>0</v>
      </c>
      <c r="N112" s="564">
        <f t="shared" si="68"/>
        <v>0</v>
      </c>
    </row>
    <row r="113" spans="1:14" ht="15.75" hidden="1" customHeight="1">
      <c r="A113" s="103">
        <v>2220206</v>
      </c>
      <c r="B113" s="955" t="s">
        <v>2960</v>
      </c>
      <c r="C113" s="93">
        <v>100000</v>
      </c>
      <c r="D113" s="93"/>
      <c r="E113" s="93">
        <f t="shared" si="69"/>
        <v>100000</v>
      </c>
      <c r="F113" s="564"/>
      <c r="G113" s="564"/>
      <c r="H113" s="564">
        <f t="shared" si="61"/>
        <v>0</v>
      </c>
      <c r="I113" s="564">
        <f t="shared" si="67"/>
        <v>0</v>
      </c>
      <c r="J113" s="564"/>
      <c r="K113" s="564">
        <f t="shared" si="56"/>
        <v>0</v>
      </c>
      <c r="L113" s="564"/>
      <c r="M113" s="564">
        <f t="shared" si="57"/>
        <v>0</v>
      </c>
      <c r="N113" s="564">
        <f t="shared" si="68"/>
        <v>0</v>
      </c>
    </row>
    <row r="114" spans="1:14" ht="15.75" hidden="1" customHeight="1">
      <c r="A114" s="103">
        <v>3111001</v>
      </c>
      <c r="B114" s="955" t="s">
        <v>2961</v>
      </c>
      <c r="C114" s="93">
        <v>200000</v>
      </c>
      <c r="D114" s="93"/>
      <c r="E114" s="93">
        <f t="shared" si="69"/>
        <v>200000</v>
      </c>
      <c r="F114" s="564"/>
      <c r="G114" s="564"/>
      <c r="H114" s="564">
        <f t="shared" si="61"/>
        <v>0</v>
      </c>
      <c r="I114" s="564">
        <f t="shared" si="67"/>
        <v>0</v>
      </c>
      <c r="J114" s="564"/>
      <c r="K114" s="564">
        <f t="shared" si="56"/>
        <v>0</v>
      </c>
      <c r="L114" s="564"/>
      <c r="M114" s="564">
        <f t="shared" si="57"/>
        <v>0</v>
      </c>
      <c r="N114" s="564">
        <f t="shared" si="68"/>
        <v>0</v>
      </c>
    </row>
    <row r="115" spans="1:14" ht="15.75" hidden="1" customHeight="1">
      <c r="A115" s="103">
        <v>2211201</v>
      </c>
      <c r="B115" s="955" t="s">
        <v>2614</v>
      </c>
      <c r="C115" s="93">
        <v>300000</v>
      </c>
      <c r="D115" s="93"/>
      <c r="E115" s="93">
        <f t="shared" si="69"/>
        <v>300000</v>
      </c>
      <c r="F115" s="564"/>
      <c r="G115" s="564"/>
      <c r="H115" s="564">
        <f t="shared" si="61"/>
        <v>0</v>
      </c>
      <c r="I115" s="564">
        <f t="shared" si="67"/>
        <v>0</v>
      </c>
      <c r="J115" s="564"/>
      <c r="K115" s="564">
        <f t="shared" si="56"/>
        <v>0</v>
      </c>
      <c r="L115" s="564"/>
      <c r="M115" s="564">
        <f t="shared" si="57"/>
        <v>0</v>
      </c>
      <c r="N115" s="564">
        <f t="shared" si="68"/>
        <v>0</v>
      </c>
    </row>
    <row r="116" spans="1:14" ht="15.75" hidden="1" customHeight="1">
      <c r="A116" s="103">
        <v>2220206</v>
      </c>
      <c r="B116" s="955" t="s">
        <v>2962</v>
      </c>
      <c r="C116" s="93">
        <v>100000</v>
      </c>
      <c r="D116" s="93"/>
      <c r="E116" s="93">
        <f t="shared" si="69"/>
        <v>100000</v>
      </c>
      <c r="F116" s="564"/>
      <c r="G116" s="564"/>
      <c r="H116" s="564">
        <f t="shared" si="61"/>
        <v>0</v>
      </c>
      <c r="I116" s="564">
        <f t="shared" si="67"/>
        <v>0</v>
      </c>
      <c r="J116" s="564"/>
      <c r="K116" s="564">
        <f t="shared" si="56"/>
        <v>0</v>
      </c>
      <c r="L116" s="564"/>
      <c r="M116" s="564">
        <f t="shared" si="57"/>
        <v>0</v>
      </c>
      <c r="N116" s="564">
        <f t="shared" si="68"/>
        <v>0</v>
      </c>
    </row>
    <row r="117" spans="1:14" ht="15.75" hidden="1" customHeight="1">
      <c r="A117" s="103" t="s">
        <v>2603</v>
      </c>
      <c r="B117" s="955" t="s">
        <v>2604</v>
      </c>
      <c r="C117" s="93">
        <v>550000</v>
      </c>
      <c r="D117" s="93"/>
      <c r="E117" s="93">
        <f t="shared" si="69"/>
        <v>550000</v>
      </c>
      <c r="F117" s="564"/>
      <c r="G117" s="564"/>
      <c r="H117" s="564">
        <f t="shared" si="61"/>
        <v>0</v>
      </c>
      <c r="I117" s="564">
        <f t="shared" si="67"/>
        <v>0</v>
      </c>
      <c r="J117" s="564"/>
      <c r="K117" s="564">
        <f t="shared" si="56"/>
        <v>0</v>
      </c>
      <c r="L117" s="564"/>
      <c r="M117" s="564">
        <f t="shared" si="57"/>
        <v>0</v>
      </c>
      <c r="N117" s="564">
        <f t="shared" si="68"/>
        <v>0</v>
      </c>
    </row>
    <row r="118" spans="1:14" ht="15.75" customHeight="1">
      <c r="A118" s="103"/>
      <c r="B118" s="955"/>
      <c r="C118" s="93"/>
      <c r="D118" s="93"/>
      <c r="E118" s="93"/>
      <c r="F118" s="564"/>
      <c r="G118" s="564"/>
      <c r="H118" s="564"/>
      <c r="I118" s="564"/>
      <c r="J118" s="564"/>
      <c r="K118" s="564"/>
      <c r="L118" s="564"/>
      <c r="M118" s="564"/>
      <c r="N118" s="564"/>
    </row>
    <row r="119" spans="1:14" ht="15.75" customHeight="1">
      <c r="A119" s="103"/>
      <c r="B119" s="955" t="s">
        <v>2963</v>
      </c>
      <c r="C119" s="93"/>
      <c r="D119" s="93"/>
      <c r="E119" s="93"/>
      <c r="F119" s="564"/>
      <c r="G119" s="564"/>
      <c r="H119" s="564"/>
      <c r="I119" s="564"/>
      <c r="J119" s="564"/>
      <c r="K119" s="564"/>
      <c r="L119" s="564"/>
      <c r="M119" s="564"/>
      <c r="N119" s="564">
        <v>370000000</v>
      </c>
    </row>
    <row r="120" spans="1:14" ht="15.75" customHeight="1">
      <c r="A120" s="746"/>
      <c r="B120" s="569" t="s">
        <v>2964</v>
      </c>
      <c r="C120" s="570"/>
      <c r="D120" s="570"/>
      <c r="E120" s="570"/>
      <c r="F120" s="571"/>
      <c r="G120" s="571"/>
      <c r="H120" s="571"/>
      <c r="I120" s="571"/>
      <c r="J120" s="571"/>
      <c r="K120" s="571"/>
      <c r="L120" s="571"/>
      <c r="M120" s="571"/>
      <c r="N120" s="571">
        <f>SUM(N119)</f>
        <v>370000000</v>
      </c>
    </row>
    <row r="121" spans="1:14" ht="15.75" customHeight="1">
      <c r="A121" s="103" t="s">
        <v>2965</v>
      </c>
      <c r="B121" s="36" t="s">
        <v>2966</v>
      </c>
      <c r="C121" s="93">
        <v>1000000</v>
      </c>
      <c r="D121" s="93"/>
      <c r="E121" s="93">
        <f>SUM(C121:D121)</f>
        <v>1000000</v>
      </c>
      <c r="F121" s="564">
        <v>0</v>
      </c>
      <c r="G121" s="564"/>
      <c r="H121" s="564">
        <f t="shared" ref="H121:H129" si="70">F121+G121</f>
        <v>0</v>
      </c>
      <c r="I121" s="564"/>
      <c r="J121" s="564"/>
      <c r="K121" s="564">
        <f t="shared" ref="K121:K129" si="71">SUM(I121:J121)</f>
        <v>0</v>
      </c>
      <c r="L121" s="564"/>
      <c r="M121" s="564">
        <f t="shared" ref="M121:M129" si="72">SUM(K121:L121)</f>
        <v>0</v>
      </c>
      <c r="N121" s="564"/>
    </row>
    <row r="122" spans="1:14" ht="15.75" hidden="1" customHeight="1">
      <c r="A122" s="103" t="s">
        <v>2967</v>
      </c>
      <c r="B122" s="36" t="s">
        <v>2968</v>
      </c>
      <c r="C122" s="93">
        <v>400000</v>
      </c>
      <c r="D122" s="93"/>
      <c r="E122" s="93">
        <f>SUM(C122:D122)</f>
        <v>400000</v>
      </c>
      <c r="F122" s="564"/>
      <c r="G122" s="564"/>
      <c r="H122" s="564">
        <f t="shared" si="70"/>
        <v>0</v>
      </c>
      <c r="I122" s="564">
        <f>G122+H122</f>
        <v>0</v>
      </c>
      <c r="J122" s="564"/>
      <c r="K122" s="564">
        <f t="shared" si="71"/>
        <v>0</v>
      </c>
      <c r="L122" s="564"/>
      <c r="M122" s="564">
        <f t="shared" si="72"/>
        <v>0</v>
      </c>
      <c r="N122" s="564">
        <f t="shared" ref="N122:N124" si="73">L122+M122</f>
        <v>0</v>
      </c>
    </row>
    <row r="123" spans="1:14" ht="15.75" hidden="1" customHeight="1">
      <c r="A123" s="103">
        <v>2211103</v>
      </c>
      <c r="B123" s="36" t="s">
        <v>2611</v>
      </c>
      <c r="C123" s="93">
        <v>200000</v>
      </c>
      <c r="D123" s="93"/>
      <c r="E123" s="93">
        <f>SUM(C123:D123)</f>
        <v>200000</v>
      </c>
      <c r="F123" s="564"/>
      <c r="G123" s="564"/>
      <c r="H123" s="564">
        <f t="shared" si="70"/>
        <v>0</v>
      </c>
      <c r="I123" s="564">
        <f>G123+H123</f>
        <v>0</v>
      </c>
      <c r="J123" s="564"/>
      <c r="K123" s="564">
        <f t="shared" si="71"/>
        <v>0</v>
      </c>
      <c r="L123" s="564"/>
      <c r="M123" s="564">
        <f t="shared" si="72"/>
        <v>0</v>
      </c>
      <c r="N123" s="564">
        <f t="shared" si="73"/>
        <v>0</v>
      </c>
    </row>
    <row r="124" spans="1:14" ht="15.75" hidden="1" customHeight="1">
      <c r="A124" s="103" t="s">
        <v>2603</v>
      </c>
      <c r="B124" s="36" t="s">
        <v>2604</v>
      </c>
      <c r="C124" s="93">
        <v>550000</v>
      </c>
      <c r="D124" s="93"/>
      <c r="E124" s="93">
        <f>SUM(C124:D124)</f>
        <v>550000</v>
      </c>
      <c r="F124" s="564"/>
      <c r="G124" s="564"/>
      <c r="H124" s="564">
        <f t="shared" si="70"/>
        <v>0</v>
      </c>
      <c r="I124" s="564">
        <f>G124+H124</f>
        <v>0</v>
      </c>
      <c r="J124" s="564"/>
      <c r="K124" s="564">
        <f t="shared" si="71"/>
        <v>0</v>
      </c>
      <c r="L124" s="564"/>
      <c r="M124" s="564">
        <f t="shared" si="72"/>
        <v>0</v>
      </c>
      <c r="N124" s="564">
        <f t="shared" si="73"/>
        <v>0</v>
      </c>
    </row>
    <row r="125" spans="1:14" ht="15.75" customHeight="1">
      <c r="A125" s="746"/>
      <c r="B125" s="569" t="s">
        <v>2969</v>
      </c>
      <c r="C125" s="570">
        <v>5240000</v>
      </c>
      <c r="D125" s="570">
        <f>SUM(D99:D124)</f>
        <v>0</v>
      </c>
      <c r="E125" s="570">
        <f>SUM(E99:E124)</f>
        <v>5240000</v>
      </c>
      <c r="F125" s="571">
        <f>SUM(F99:F124)</f>
        <v>0</v>
      </c>
      <c r="G125" s="571">
        <f>SUM(G99:G124)</f>
        <v>0</v>
      </c>
      <c r="H125" s="571">
        <f t="shared" si="70"/>
        <v>0</v>
      </c>
      <c r="I125" s="571">
        <f t="shared" ref="I125:L125" si="74">SUM(I121)</f>
        <v>0</v>
      </c>
      <c r="J125" s="571">
        <f t="shared" si="74"/>
        <v>0</v>
      </c>
      <c r="K125" s="571">
        <f t="shared" si="71"/>
        <v>0</v>
      </c>
      <c r="L125" s="571">
        <f t="shared" si="74"/>
        <v>0</v>
      </c>
      <c r="M125" s="571">
        <f t="shared" si="72"/>
        <v>0</v>
      </c>
      <c r="N125" s="571">
        <f>SUM(N121,N120)</f>
        <v>370000000</v>
      </c>
    </row>
    <row r="126" spans="1:14" ht="15.75" hidden="1" customHeight="1">
      <c r="A126" s="613">
        <v>310000</v>
      </c>
      <c r="B126" s="581" t="s">
        <v>2643</v>
      </c>
      <c r="C126" s="93"/>
      <c r="D126" s="93"/>
      <c r="E126" s="93">
        <f t="shared" ref="E126:E128" si="75">SUM(C126:D126)</f>
        <v>0</v>
      </c>
      <c r="F126" s="564"/>
      <c r="G126" s="564"/>
      <c r="H126" s="564">
        <f t="shared" si="70"/>
        <v>0</v>
      </c>
      <c r="I126" s="564"/>
      <c r="J126" s="564"/>
      <c r="K126" s="564">
        <f t="shared" si="71"/>
        <v>0</v>
      </c>
      <c r="L126" s="564"/>
      <c r="M126" s="564">
        <f t="shared" si="72"/>
        <v>0</v>
      </c>
      <c r="N126" s="564"/>
    </row>
    <row r="127" spans="1:14" ht="15.75" hidden="1" customHeight="1">
      <c r="A127" s="645">
        <v>3110599</v>
      </c>
      <c r="B127" s="36" t="s">
        <v>2970</v>
      </c>
      <c r="C127" s="93">
        <v>42240000</v>
      </c>
      <c r="D127" s="93"/>
      <c r="E127" s="93">
        <f t="shared" si="75"/>
        <v>42240000</v>
      </c>
      <c r="F127" s="564"/>
      <c r="G127" s="564"/>
      <c r="H127" s="564">
        <f t="shared" si="70"/>
        <v>0</v>
      </c>
      <c r="I127" s="564"/>
      <c r="J127" s="564"/>
      <c r="K127" s="564">
        <f t="shared" si="71"/>
        <v>0</v>
      </c>
      <c r="L127" s="564"/>
      <c r="M127" s="564">
        <f t="shared" si="72"/>
        <v>0</v>
      </c>
      <c r="N127" s="564"/>
    </row>
    <row r="128" spans="1:14" ht="15.75" hidden="1" customHeight="1">
      <c r="A128" s="746"/>
      <c r="B128" s="569" t="s">
        <v>2971</v>
      </c>
      <c r="C128" s="570">
        <v>42240000</v>
      </c>
      <c r="D128" s="570"/>
      <c r="E128" s="93">
        <f t="shared" si="75"/>
        <v>42240000</v>
      </c>
      <c r="F128" s="564"/>
      <c r="G128" s="564"/>
      <c r="H128" s="564">
        <f t="shared" si="70"/>
        <v>0</v>
      </c>
      <c r="I128" s="564"/>
      <c r="J128" s="564"/>
      <c r="K128" s="564">
        <f t="shared" si="71"/>
        <v>0</v>
      </c>
      <c r="L128" s="564"/>
      <c r="M128" s="564">
        <f t="shared" si="72"/>
        <v>0</v>
      </c>
      <c r="N128" s="564"/>
    </row>
    <row r="129" spans="1:15" ht="15.75" customHeight="1">
      <c r="A129" s="613">
        <v>10807</v>
      </c>
      <c r="B129" s="581" t="s">
        <v>2972</v>
      </c>
      <c r="C129" s="93"/>
      <c r="D129" s="93"/>
      <c r="E129" s="93"/>
      <c r="F129" s="564"/>
      <c r="G129" s="564"/>
      <c r="H129" s="564">
        <f t="shared" si="70"/>
        <v>0</v>
      </c>
      <c r="I129" s="564"/>
      <c r="J129" s="564"/>
      <c r="K129" s="564">
        <f t="shared" si="71"/>
        <v>0</v>
      </c>
      <c r="L129" s="564"/>
      <c r="M129" s="564">
        <f t="shared" si="72"/>
        <v>0</v>
      </c>
      <c r="N129" s="564"/>
    </row>
    <row r="130" spans="1:15" ht="15.75" customHeight="1">
      <c r="A130" s="613"/>
      <c r="B130" s="581" t="s">
        <v>2569</v>
      </c>
      <c r="C130" s="93"/>
      <c r="D130" s="93"/>
      <c r="E130" s="93"/>
      <c r="F130" s="564"/>
      <c r="G130" s="564"/>
      <c r="H130" s="564"/>
      <c r="I130" s="564"/>
      <c r="J130" s="564"/>
      <c r="K130" s="564"/>
      <c r="L130" s="564"/>
      <c r="M130" s="564"/>
      <c r="N130" s="564"/>
    </row>
    <row r="131" spans="1:15" ht="15.75" customHeight="1">
      <c r="A131" s="103" t="s">
        <v>2573</v>
      </c>
      <c r="B131" s="36" t="s">
        <v>2574</v>
      </c>
      <c r="C131" s="93">
        <v>100000</v>
      </c>
      <c r="D131" s="93"/>
      <c r="E131" s="93">
        <f>SUM(C131:D131)</f>
        <v>100000</v>
      </c>
      <c r="F131" s="564"/>
      <c r="G131" s="564"/>
      <c r="H131" s="564">
        <f>F131+G131</f>
        <v>0</v>
      </c>
      <c r="I131" s="564"/>
      <c r="J131" s="564"/>
      <c r="K131" s="564">
        <f>SUM(I131:J131)</f>
        <v>0</v>
      </c>
      <c r="L131" s="564"/>
      <c r="M131" s="564">
        <f>SUM(K131:L131)</f>
        <v>0</v>
      </c>
      <c r="N131" s="564">
        <v>100000</v>
      </c>
    </row>
    <row r="132" spans="1:15" customFormat="1" ht="15.75" customHeight="1">
      <c r="A132" s="103"/>
      <c r="B132" s="36" t="s">
        <v>2973</v>
      </c>
      <c r="C132" s="93"/>
      <c r="D132" s="93"/>
      <c r="E132" s="93"/>
      <c r="F132" s="564"/>
      <c r="G132" s="564"/>
      <c r="H132" s="564"/>
      <c r="I132" s="564"/>
      <c r="J132" s="564"/>
      <c r="K132" s="564"/>
      <c r="L132" s="564"/>
      <c r="M132" s="564"/>
      <c r="N132" s="564">
        <v>500000</v>
      </c>
    </row>
    <row r="133" spans="1:15" customFormat="1" ht="15.75" customHeight="1">
      <c r="A133" s="103"/>
      <c r="B133" s="36" t="s">
        <v>2578</v>
      </c>
      <c r="C133" s="93"/>
      <c r="D133" s="93"/>
      <c r="E133" s="93"/>
      <c r="F133" s="564"/>
      <c r="G133" s="564"/>
      <c r="H133" s="564"/>
      <c r="I133" s="564"/>
      <c r="J133" s="564"/>
      <c r="K133" s="564"/>
      <c r="L133" s="564"/>
      <c r="M133" s="564"/>
      <c r="N133" s="564">
        <v>500000</v>
      </c>
    </row>
    <row r="134" spans="1:15" s="199" customFormat="1" ht="15.75" customHeight="1">
      <c r="A134" s="145">
        <v>2210309</v>
      </c>
      <c r="B134" s="173" t="s">
        <v>2882</v>
      </c>
      <c r="C134" s="648">
        <v>400000</v>
      </c>
      <c r="D134" s="648"/>
      <c r="E134" s="648">
        <f>SUM(C134:D134)</f>
        <v>400000</v>
      </c>
      <c r="F134" s="757">
        <v>145000</v>
      </c>
      <c r="G134" s="952">
        <v>400</v>
      </c>
      <c r="H134" s="757">
        <f>F134+G134</f>
        <v>145400</v>
      </c>
      <c r="I134" s="757"/>
      <c r="J134" s="757"/>
      <c r="K134" s="757">
        <f>SUM(I134:J134)</f>
        <v>0</v>
      </c>
      <c r="L134" s="757"/>
      <c r="M134" s="757">
        <f>SUM(K134:L134)</f>
        <v>0</v>
      </c>
      <c r="N134" s="757">
        <v>3000000</v>
      </c>
    </row>
    <row r="135" spans="1:15" s="199" customFormat="1" ht="15.75" customHeight="1">
      <c r="A135" s="956"/>
      <c r="B135" s="957" t="s">
        <v>2964</v>
      </c>
      <c r="C135" s="958"/>
      <c r="D135" s="958"/>
      <c r="E135" s="958"/>
      <c r="F135" s="959"/>
      <c r="G135" s="959"/>
      <c r="H135" s="959"/>
      <c r="I135" s="959"/>
      <c r="J135" s="959"/>
      <c r="K135" s="959"/>
      <c r="L135" s="959"/>
      <c r="M135" s="959"/>
      <c r="N135" s="959">
        <f>SUM(N131:N134)</f>
        <v>4100000</v>
      </c>
      <c r="O135" s="960"/>
    </row>
    <row r="136" spans="1:15" s="961" customFormat="1" ht="15.75" customHeight="1">
      <c r="A136" s="962"/>
      <c r="B136" s="963" t="s">
        <v>2617</v>
      </c>
      <c r="C136" s="964"/>
      <c r="D136" s="964"/>
      <c r="E136" s="964"/>
      <c r="F136" s="947"/>
      <c r="G136" s="951"/>
      <c r="H136" s="947"/>
      <c r="I136" s="947"/>
      <c r="J136" s="947"/>
      <c r="K136" s="947"/>
      <c r="L136" s="947"/>
      <c r="M136" s="947"/>
      <c r="N136" s="947"/>
    </row>
    <row r="137" spans="1:15" s="199" customFormat="1" ht="15.75" customHeight="1">
      <c r="A137" s="145"/>
      <c r="B137" s="173" t="s">
        <v>2974</v>
      </c>
      <c r="C137" s="648"/>
      <c r="D137" s="648"/>
      <c r="E137" s="648"/>
      <c r="F137" s="757"/>
      <c r="G137" s="952"/>
      <c r="H137" s="757"/>
      <c r="I137" s="757"/>
      <c r="J137" s="757"/>
      <c r="K137" s="757"/>
      <c r="L137" s="757"/>
      <c r="M137" s="757"/>
      <c r="N137" s="757">
        <v>1000000</v>
      </c>
    </row>
    <row r="138" spans="1:15" s="199" customFormat="1" ht="15.75" customHeight="1">
      <c r="A138" s="145"/>
      <c r="B138" s="173" t="s">
        <v>2614</v>
      </c>
      <c r="C138" s="648"/>
      <c r="D138" s="648"/>
      <c r="E138" s="648"/>
      <c r="F138" s="757"/>
      <c r="G138" s="952"/>
      <c r="H138" s="757"/>
      <c r="I138" s="757"/>
      <c r="J138" s="757"/>
      <c r="K138" s="757"/>
      <c r="L138" s="757"/>
      <c r="M138" s="757"/>
      <c r="N138" s="757">
        <v>1000000</v>
      </c>
    </row>
    <row r="139" spans="1:15" s="199" customFormat="1" ht="15.75" customHeight="1">
      <c r="A139" s="145"/>
      <c r="B139" s="173" t="s">
        <v>2602</v>
      </c>
      <c r="C139" s="648"/>
      <c r="D139" s="648"/>
      <c r="E139" s="648"/>
      <c r="F139" s="757"/>
      <c r="G139" s="952"/>
      <c r="H139" s="757"/>
      <c r="I139" s="757"/>
      <c r="J139" s="757"/>
      <c r="K139" s="757"/>
      <c r="L139" s="757"/>
      <c r="M139" s="757"/>
      <c r="N139" s="757">
        <v>3000000</v>
      </c>
    </row>
    <row r="140" spans="1:15" s="199" customFormat="1" ht="15.75" customHeight="1">
      <c r="A140" s="145"/>
      <c r="B140" s="173" t="s">
        <v>2611</v>
      </c>
      <c r="C140" s="648"/>
      <c r="D140" s="648"/>
      <c r="E140" s="648"/>
      <c r="F140" s="757"/>
      <c r="G140" s="952"/>
      <c r="H140" s="757"/>
      <c r="I140" s="757"/>
      <c r="J140" s="757"/>
      <c r="K140" s="757"/>
      <c r="L140" s="757"/>
      <c r="M140" s="757"/>
      <c r="N140" s="757">
        <v>100000</v>
      </c>
    </row>
    <row r="141" spans="1:15" ht="15" hidden="1" customHeight="1"/>
    <row r="142" spans="1:15" ht="31.5" hidden="1" customHeight="1">
      <c r="A142" s="645" t="s">
        <v>2742</v>
      </c>
      <c r="B142" s="96" t="s">
        <v>2975</v>
      </c>
      <c r="C142" s="93">
        <v>400000</v>
      </c>
      <c r="D142" s="93"/>
      <c r="E142" s="93">
        <f>SUM(C142:D142)</f>
        <v>400000</v>
      </c>
      <c r="F142" s="564"/>
      <c r="G142" s="564"/>
      <c r="H142" s="564">
        <f>F142+G142</f>
        <v>0</v>
      </c>
      <c r="I142" s="564"/>
      <c r="J142" s="564"/>
      <c r="K142" s="564">
        <f>SUM(I142:J142)</f>
        <v>0</v>
      </c>
      <c r="L142" s="564"/>
      <c r="M142" s="564">
        <f>SUM(K142:L142)</f>
        <v>0</v>
      </c>
      <c r="N142" s="564"/>
    </row>
    <row r="143" spans="1:15" ht="15.75" hidden="1" customHeight="1">
      <c r="A143" s="103">
        <v>2211101</v>
      </c>
      <c r="B143" s="36" t="s">
        <v>2607</v>
      </c>
      <c r="C143" s="93">
        <v>100000</v>
      </c>
      <c r="D143" s="93"/>
      <c r="E143" s="93">
        <f>SUM(C143:D143)</f>
        <v>100000</v>
      </c>
      <c r="F143" s="564"/>
      <c r="G143" s="564"/>
      <c r="H143" s="564">
        <f>F143+G143</f>
        <v>0</v>
      </c>
      <c r="I143" s="564"/>
      <c r="J143" s="564"/>
      <c r="K143" s="564">
        <f>SUM(I143:J143)</f>
        <v>0</v>
      </c>
      <c r="L143" s="564"/>
      <c r="M143" s="564">
        <f>SUM(K143:L143)</f>
        <v>0</v>
      </c>
      <c r="N143" s="564"/>
    </row>
    <row r="144" spans="1:15" ht="15.75" hidden="1" customHeight="1">
      <c r="A144" s="103" t="s">
        <v>2634</v>
      </c>
      <c r="B144" s="36" t="s">
        <v>2976</v>
      </c>
      <c r="C144" s="93">
        <v>250000</v>
      </c>
      <c r="D144" s="93"/>
      <c r="E144" s="93">
        <f>SUM(C144:D144)</f>
        <v>250000</v>
      </c>
      <c r="F144" s="564"/>
      <c r="G144" s="564"/>
      <c r="H144" s="564">
        <f>F144+G144</f>
        <v>0</v>
      </c>
      <c r="I144" s="564"/>
      <c r="J144" s="564"/>
      <c r="K144" s="564">
        <f>SUM(I144:J144)</f>
        <v>0</v>
      </c>
      <c r="L144" s="564"/>
      <c r="M144" s="564">
        <f>SUM(K144:L144)</f>
        <v>0</v>
      </c>
      <c r="N144" s="564"/>
    </row>
    <row r="145" spans="1:15" ht="15.75" hidden="1" customHeight="1">
      <c r="A145" s="103"/>
      <c r="B145" s="36" t="s">
        <v>2614</v>
      </c>
      <c r="C145" s="93">
        <v>400000</v>
      </c>
      <c r="D145" s="93"/>
      <c r="E145" s="93">
        <f>SUM(C145:D145)</f>
        <v>400000</v>
      </c>
      <c r="F145" s="564"/>
      <c r="G145" s="564"/>
      <c r="H145" s="564">
        <f>F145+G145</f>
        <v>0</v>
      </c>
      <c r="I145" s="564"/>
      <c r="J145" s="564"/>
      <c r="K145" s="564">
        <f>SUM(I145:J145)</f>
        <v>0</v>
      </c>
      <c r="L145" s="564"/>
      <c r="M145" s="564">
        <f>SUM(K145:L145)</f>
        <v>0</v>
      </c>
      <c r="N145" s="564"/>
    </row>
    <row r="146" spans="1:15" s="199" customFormat="1" ht="15.75" customHeight="1">
      <c r="A146" s="956"/>
      <c r="B146" s="957" t="s">
        <v>2964</v>
      </c>
      <c r="C146" s="958"/>
      <c r="D146" s="958"/>
      <c r="E146" s="958"/>
      <c r="F146" s="959"/>
      <c r="G146" s="959"/>
      <c r="H146" s="959"/>
      <c r="I146" s="959"/>
      <c r="J146" s="959"/>
      <c r="K146" s="959"/>
      <c r="L146" s="959"/>
      <c r="M146" s="959"/>
      <c r="N146" s="959">
        <f>SUM(N137:N140)</f>
        <v>5100000</v>
      </c>
      <c r="O146" s="960"/>
    </row>
    <row r="147" spans="1:15" ht="15.75" customHeight="1">
      <c r="A147" s="956"/>
      <c r="B147" s="957" t="s">
        <v>2977</v>
      </c>
      <c r="C147" s="958">
        <v>1950000</v>
      </c>
      <c r="D147" s="958">
        <f>SUM(D131:D145)</f>
        <v>0</v>
      </c>
      <c r="E147" s="958">
        <f>SUM(E131:E145)</f>
        <v>1650000</v>
      </c>
      <c r="F147" s="959">
        <f>SUM(F131:F145)</f>
        <v>145000</v>
      </c>
      <c r="G147" s="959">
        <f>SUM(G131:G145)</f>
        <v>400</v>
      </c>
      <c r="H147" s="959">
        <f t="shared" ref="H147:H163" si="76">F147+G147</f>
        <v>145400</v>
      </c>
      <c r="I147" s="959">
        <f>SUM(I134:I145)</f>
        <v>0</v>
      </c>
      <c r="J147" s="959">
        <f>SUM(J134:J145)</f>
        <v>0</v>
      </c>
      <c r="K147" s="959">
        <f>SUM(I147:J147)</f>
        <v>0</v>
      </c>
      <c r="L147" s="959">
        <f>SUM(L134:L145)</f>
        <v>0</v>
      </c>
      <c r="M147" s="959">
        <f>SUM(K147:L147)</f>
        <v>0</v>
      </c>
      <c r="N147" s="959">
        <f>SUM(N146,N135)</f>
        <v>9200000</v>
      </c>
      <c r="O147" s="960"/>
    </row>
    <row r="148" spans="1:15" ht="15.75" hidden="1" customHeight="1">
      <c r="A148" s="103"/>
      <c r="B148" s="965" t="s">
        <v>2978</v>
      </c>
      <c r="C148" s="93"/>
      <c r="D148" s="93"/>
      <c r="E148" s="93"/>
      <c r="F148" s="564"/>
      <c r="G148" s="564"/>
      <c r="H148" s="564">
        <f t="shared" si="76"/>
        <v>0</v>
      </c>
      <c r="I148" s="564"/>
      <c r="J148" s="564"/>
      <c r="K148" s="564">
        <f>SUM(I148:J148)</f>
        <v>0</v>
      </c>
      <c r="L148" s="564"/>
      <c r="M148" s="564">
        <f>SUM(K148:L148)</f>
        <v>0</v>
      </c>
      <c r="N148" s="564"/>
    </row>
    <row r="149" spans="1:15" ht="15.75" hidden="1" customHeight="1">
      <c r="A149" s="103" t="s">
        <v>2571</v>
      </c>
      <c r="B149" s="955" t="s">
        <v>2572</v>
      </c>
      <c r="C149" s="93">
        <v>100000</v>
      </c>
      <c r="D149" s="93"/>
      <c r="E149" s="93">
        <f t="shared" ref="E149:E155" si="77">SUM(C149:D149)</f>
        <v>100000</v>
      </c>
      <c r="F149" s="564"/>
      <c r="G149" s="564"/>
      <c r="H149" s="564">
        <f t="shared" si="76"/>
        <v>0</v>
      </c>
      <c r="I149" s="564"/>
      <c r="J149" s="564"/>
      <c r="K149" s="564">
        <f t="shared" ref="K149:K193" si="78">SUM(I149:J149)</f>
        <v>0</v>
      </c>
      <c r="L149" s="564"/>
      <c r="M149" s="564">
        <f t="shared" ref="M149:M193" si="79">SUM(K149:L149)</f>
        <v>0</v>
      </c>
      <c r="N149" s="564"/>
    </row>
    <row r="150" spans="1:15" ht="15.75" hidden="1" customHeight="1">
      <c r="A150" s="103" t="s">
        <v>2573</v>
      </c>
      <c r="B150" s="955" t="s">
        <v>2574</v>
      </c>
      <c r="C150" s="93">
        <v>200000</v>
      </c>
      <c r="D150" s="93"/>
      <c r="E150" s="93">
        <f t="shared" si="77"/>
        <v>200000</v>
      </c>
      <c r="F150" s="564"/>
      <c r="G150" s="564"/>
      <c r="H150" s="564">
        <f t="shared" si="76"/>
        <v>0</v>
      </c>
      <c r="I150" s="564"/>
      <c r="J150" s="564"/>
      <c r="K150" s="564">
        <f t="shared" si="78"/>
        <v>0</v>
      </c>
      <c r="L150" s="564"/>
      <c r="M150" s="564">
        <f t="shared" si="79"/>
        <v>0</v>
      </c>
      <c r="N150" s="564"/>
    </row>
    <row r="151" spans="1:15" ht="15.75" hidden="1" customHeight="1">
      <c r="A151" s="103">
        <v>2210310</v>
      </c>
      <c r="B151" s="955" t="s">
        <v>2882</v>
      </c>
      <c r="C151" s="93">
        <v>400000</v>
      </c>
      <c r="D151" s="93"/>
      <c r="E151" s="93">
        <f t="shared" si="77"/>
        <v>400000</v>
      </c>
      <c r="F151" s="564"/>
      <c r="G151" s="564"/>
      <c r="H151" s="564">
        <f t="shared" si="76"/>
        <v>0</v>
      </c>
      <c r="I151" s="564"/>
      <c r="J151" s="564"/>
      <c r="K151" s="564">
        <f t="shared" si="78"/>
        <v>0</v>
      </c>
      <c r="L151" s="564"/>
      <c r="M151" s="564">
        <f t="shared" si="79"/>
        <v>0</v>
      </c>
      <c r="N151" s="564"/>
    </row>
    <row r="152" spans="1:15" ht="15.75" hidden="1" customHeight="1">
      <c r="A152" s="103">
        <v>2211201</v>
      </c>
      <c r="B152" s="955" t="s">
        <v>2614</v>
      </c>
      <c r="C152" s="93">
        <v>250000</v>
      </c>
      <c r="D152" s="93"/>
      <c r="E152" s="93">
        <f t="shared" si="77"/>
        <v>250000</v>
      </c>
      <c r="F152" s="564"/>
      <c r="G152" s="564"/>
      <c r="H152" s="564">
        <f t="shared" si="76"/>
        <v>0</v>
      </c>
      <c r="I152" s="564"/>
      <c r="J152" s="564"/>
      <c r="K152" s="564">
        <f t="shared" si="78"/>
        <v>0</v>
      </c>
      <c r="L152" s="564"/>
      <c r="M152" s="564">
        <f t="shared" si="79"/>
        <v>0</v>
      </c>
      <c r="N152" s="564"/>
    </row>
    <row r="153" spans="1:15" ht="15.75" hidden="1" customHeight="1">
      <c r="A153" s="645">
        <v>2211101</v>
      </c>
      <c r="B153" s="966" t="s">
        <v>2607</v>
      </c>
      <c r="C153" s="93">
        <v>100000</v>
      </c>
      <c r="D153" s="93"/>
      <c r="E153" s="93">
        <f t="shared" si="77"/>
        <v>100000</v>
      </c>
      <c r="F153" s="564"/>
      <c r="G153" s="564"/>
      <c r="H153" s="564">
        <f t="shared" si="76"/>
        <v>0</v>
      </c>
      <c r="I153" s="564"/>
      <c r="J153" s="564"/>
      <c r="K153" s="564">
        <f t="shared" si="78"/>
        <v>0</v>
      </c>
      <c r="L153" s="564"/>
      <c r="M153" s="564">
        <f t="shared" si="79"/>
        <v>0</v>
      </c>
      <c r="N153" s="564"/>
    </row>
    <row r="154" spans="1:15" ht="15.75" hidden="1" customHeight="1">
      <c r="A154" s="103">
        <v>3111001</v>
      </c>
      <c r="B154" s="955" t="s">
        <v>2979</v>
      </c>
      <c r="C154" s="93">
        <v>100000</v>
      </c>
      <c r="D154" s="93"/>
      <c r="E154" s="93">
        <f t="shared" si="77"/>
        <v>100000</v>
      </c>
      <c r="F154" s="564"/>
      <c r="G154" s="564"/>
      <c r="H154" s="564">
        <f t="shared" si="76"/>
        <v>0</v>
      </c>
      <c r="I154" s="564"/>
      <c r="J154" s="564"/>
      <c r="K154" s="564">
        <f t="shared" si="78"/>
        <v>0</v>
      </c>
      <c r="L154" s="564"/>
      <c r="M154" s="564">
        <f t="shared" si="79"/>
        <v>0</v>
      </c>
      <c r="N154" s="564"/>
    </row>
    <row r="155" spans="1:15" ht="15.75" hidden="1" customHeight="1">
      <c r="A155" s="103">
        <v>3111002</v>
      </c>
      <c r="B155" s="955" t="s">
        <v>2940</v>
      </c>
      <c r="C155" s="93">
        <v>100000</v>
      </c>
      <c r="D155" s="93"/>
      <c r="E155" s="93">
        <f t="shared" si="77"/>
        <v>100000</v>
      </c>
      <c r="F155" s="564"/>
      <c r="G155" s="564"/>
      <c r="H155" s="564">
        <f t="shared" si="76"/>
        <v>0</v>
      </c>
      <c r="I155" s="564"/>
      <c r="J155" s="564"/>
      <c r="K155" s="564">
        <f t="shared" si="78"/>
        <v>0</v>
      </c>
      <c r="L155" s="564"/>
      <c r="M155" s="564">
        <f t="shared" si="79"/>
        <v>0</v>
      </c>
      <c r="N155" s="564"/>
    </row>
    <row r="156" spans="1:15" ht="15.75" hidden="1" customHeight="1">
      <c r="A156" s="956" t="s">
        <v>413</v>
      </c>
      <c r="B156" s="967"/>
      <c r="C156" s="958">
        <v>1250000</v>
      </c>
      <c r="D156" s="958">
        <f t="shared" ref="D156:F156" si="80">SUM(D149:D155)</f>
        <v>0</v>
      </c>
      <c r="E156" s="958">
        <f t="shared" si="80"/>
        <v>1250000</v>
      </c>
      <c r="F156" s="959">
        <f t="shared" si="80"/>
        <v>0</v>
      </c>
      <c r="G156" s="959">
        <f t="shared" ref="G156:I156" si="81">SUM(G149:G155)</f>
        <v>0</v>
      </c>
      <c r="H156" s="959">
        <f t="shared" si="76"/>
        <v>0</v>
      </c>
      <c r="I156" s="959">
        <f t="shared" si="81"/>
        <v>0</v>
      </c>
      <c r="J156" s="959"/>
      <c r="K156" s="959">
        <f t="shared" si="78"/>
        <v>0</v>
      </c>
      <c r="L156" s="959"/>
      <c r="M156" s="959">
        <f t="shared" si="79"/>
        <v>0</v>
      </c>
      <c r="N156" s="959">
        <f>SUM(N149:N155)</f>
        <v>0</v>
      </c>
      <c r="O156" s="960"/>
    </row>
    <row r="157" spans="1:15" ht="15.75" hidden="1" customHeight="1">
      <c r="A157" s="613">
        <v>310000</v>
      </c>
      <c r="B157" s="581" t="s">
        <v>2643</v>
      </c>
      <c r="C157" s="93"/>
      <c r="D157" s="93"/>
      <c r="E157" s="93">
        <f t="shared" ref="E157:E159" si="82">SUM(C157:D157)</f>
        <v>0</v>
      </c>
      <c r="F157" s="564"/>
      <c r="G157" s="564"/>
      <c r="H157" s="564">
        <f t="shared" si="76"/>
        <v>0</v>
      </c>
      <c r="I157" s="564"/>
      <c r="J157" s="564"/>
      <c r="K157" s="564">
        <f t="shared" si="78"/>
        <v>0</v>
      </c>
      <c r="L157" s="564"/>
      <c r="M157" s="564">
        <f t="shared" si="79"/>
        <v>0</v>
      </c>
      <c r="N157" s="564"/>
    </row>
    <row r="158" spans="1:15" ht="15.75" hidden="1" customHeight="1">
      <c r="A158" s="645">
        <v>3110299</v>
      </c>
      <c r="B158" s="36" t="s">
        <v>2980</v>
      </c>
      <c r="C158" s="93">
        <v>7800000</v>
      </c>
      <c r="D158" s="93"/>
      <c r="E158" s="93">
        <f t="shared" si="82"/>
        <v>7800000</v>
      </c>
      <c r="F158" s="564"/>
      <c r="G158" s="564"/>
      <c r="H158" s="564">
        <f t="shared" si="76"/>
        <v>0</v>
      </c>
      <c r="I158" s="564"/>
      <c r="J158" s="564"/>
      <c r="K158" s="564">
        <f t="shared" si="78"/>
        <v>0</v>
      </c>
      <c r="L158" s="564"/>
      <c r="M158" s="564">
        <f t="shared" si="79"/>
        <v>0</v>
      </c>
      <c r="N158" s="564"/>
    </row>
    <row r="159" spans="1:15" ht="15.75" hidden="1" customHeight="1">
      <c r="A159" s="746"/>
      <c r="B159" s="569" t="s">
        <v>2981</v>
      </c>
      <c r="C159" s="570">
        <v>7800000</v>
      </c>
      <c r="D159" s="570"/>
      <c r="E159" s="93">
        <f t="shared" si="82"/>
        <v>7800000</v>
      </c>
      <c r="F159" s="564"/>
      <c r="G159" s="564"/>
      <c r="H159" s="564">
        <f t="shared" si="76"/>
        <v>0</v>
      </c>
      <c r="I159" s="564"/>
      <c r="J159" s="564"/>
      <c r="K159" s="564">
        <f t="shared" si="78"/>
        <v>0</v>
      </c>
      <c r="L159" s="564"/>
      <c r="M159" s="564">
        <f t="shared" si="79"/>
        <v>0</v>
      </c>
      <c r="N159" s="564"/>
    </row>
    <row r="160" spans="1:15" ht="15.75" hidden="1" customHeight="1">
      <c r="A160" s="93"/>
      <c r="B160" s="965" t="s">
        <v>2982</v>
      </c>
      <c r="C160" s="97"/>
      <c r="D160" s="97"/>
      <c r="E160" s="93"/>
      <c r="F160" s="564"/>
      <c r="G160" s="564"/>
      <c r="H160" s="564">
        <f t="shared" si="76"/>
        <v>0</v>
      </c>
      <c r="I160" s="564"/>
      <c r="J160" s="564"/>
      <c r="K160" s="564">
        <f t="shared" si="78"/>
        <v>0</v>
      </c>
      <c r="L160" s="564"/>
      <c r="M160" s="564">
        <f t="shared" si="79"/>
        <v>0</v>
      </c>
      <c r="N160" s="564"/>
    </row>
    <row r="161" spans="1:15" s="199" customFormat="1" ht="15.75" hidden="1" customHeight="1">
      <c r="A161" s="145">
        <v>2210310</v>
      </c>
      <c r="B161" s="968" t="s">
        <v>2882</v>
      </c>
      <c r="C161" s="648">
        <v>300000</v>
      </c>
      <c r="D161" s="648"/>
      <c r="E161" s="648">
        <f t="shared" ref="E161:E166" si="83">SUM(C161:D161)</f>
        <v>300000</v>
      </c>
      <c r="F161" s="757">
        <v>150000</v>
      </c>
      <c r="G161" s="757"/>
      <c r="H161" s="757">
        <f t="shared" si="76"/>
        <v>150000</v>
      </c>
      <c r="I161" s="757"/>
      <c r="J161" s="757"/>
      <c r="K161" s="757">
        <f t="shared" si="78"/>
        <v>0</v>
      </c>
      <c r="L161" s="757"/>
      <c r="M161" s="757">
        <f t="shared" si="79"/>
        <v>0</v>
      </c>
      <c r="N161" s="757"/>
    </row>
    <row r="162" spans="1:15" ht="15.75" hidden="1" customHeight="1">
      <c r="A162" s="103">
        <v>2211201</v>
      </c>
      <c r="B162" s="955" t="s">
        <v>2614</v>
      </c>
      <c r="C162" s="93">
        <v>390000</v>
      </c>
      <c r="D162" s="93">
        <v>-1000</v>
      </c>
      <c r="E162" s="93">
        <f t="shared" si="83"/>
        <v>389000</v>
      </c>
      <c r="F162" s="564"/>
      <c r="G162" s="564"/>
      <c r="H162" s="564">
        <f t="shared" si="76"/>
        <v>0</v>
      </c>
      <c r="I162" s="564"/>
      <c r="J162" s="564"/>
      <c r="K162" s="564">
        <f t="shared" si="78"/>
        <v>0</v>
      </c>
      <c r="L162" s="564"/>
      <c r="M162" s="564">
        <f t="shared" si="79"/>
        <v>0</v>
      </c>
      <c r="N162" s="564"/>
    </row>
    <row r="163" spans="1:15" ht="15.75" hidden="1" customHeight="1">
      <c r="A163" s="645">
        <v>2211101</v>
      </c>
      <c r="B163" s="966" t="s">
        <v>2607</v>
      </c>
      <c r="C163" s="93">
        <v>200000</v>
      </c>
      <c r="D163" s="93"/>
      <c r="E163" s="93">
        <f t="shared" si="83"/>
        <v>200000</v>
      </c>
      <c r="F163" s="564"/>
      <c r="G163" s="564"/>
      <c r="H163" s="564">
        <f t="shared" si="76"/>
        <v>0</v>
      </c>
      <c r="I163" s="564"/>
      <c r="J163" s="564"/>
      <c r="K163" s="564">
        <f t="shared" si="78"/>
        <v>0</v>
      </c>
      <c r="L163" s="564"/>
      <c r="M163" s="564">
        <f t="shared" si="79"/>
        <v>0</v>
      </c>
      <c r="N163" s="564"/>
    </row>
    <row r="164" spans="1:15" ht="15.75" hidden="1" customHeight="1">
      <c r="A164" s="103" t="s">
        <v>2634</v>
      </c>
      <c r="B164" s="955" t="s">
        <v>2976</v>
      </c>
      <c r="C164" s="93">
        <v>100000</v>
      </c>
      <c r="D164" s="93"/>
      <c r="E164" s="93">
        <f t="shared" si="83"/>
        <v>100000</v>
      </c>
      <c r="F164" s="564"/>
      <c r="G164" s="564"/>
      <c r="H164" s="564">
        <f t="shared" ref="H164:I193" si="84">F164+G164</f>
        <v>0</v>
      </c>
      <c r="I164" s="564"/>
      <c r="J164" s="564"/>
      <c r="K164" s="564">
        <f t="shared" si="78"/>
        <v>0</v>
      </c>
      <c r="L164" s="564"/>
      <c r="M164" s="564">
        <f t="shared" si="79"/>
        <v>0</v>
      </c>
      <c r="N164" s="564"/>
    </row>
    <row r="165" spans="1:15" ht="15.75" hidden="1" customHeight="1">
      <c r="A165" s="103">
        <v>3111001</v>
      </c>
      <c r="B165" s="955" t="s">
        <v>2979</v>
      </c>
      <c r="C165" s="93">
        <v>100000</v>
      </c>
      <c r="D165" s="93"/>
      <c r="E165" s="93">
        <f t="shared" si="83"/>
        <v>100000</v>
      </c>
      <c r="F165" s="564"/>
      <c r="G165" s="564"/>
      <c r="H165" s="564">
        <f t="shared" si="84"/>
        <v>0</v>
      </c>
      <c r="I165" s="564"/>
      <c r="J165" s="564"/>
      <c r="K165" s="564">
        <f t="shared" si="78"/>
        <v>0</v>
      </c>
      <c r="L165" s="564"/>
      <c r="M165" s="564">
        <f t="shared" si="79"/>
        <v>0</v>
      </c>
      <c r="N165" s="564"/>
    </row>
    <row r="166" spans="1:15" ht="15.75" hidden="1" customHeight="1">
      <c r="A166" s="103">
        <v>3111002</v>
      </c>
      <c r="B166" s="955" t="s">
        <v>2940</v>
      </c>
      <c r="C166" s="93">
        <v>100000</v>
      </c>
      <c r="D166" s="93"/>
      <c r="E166" s="93">
        <f t="shared" si="83"/>
        <v>100000</v>
      </c>
      <c r="F166" s="564"/>
      <c r="G166" s="564"/>
      <c r="H166" s="564">
        <f t="shared" si="84"/>
        <v>0</v>
      </c>
      <c r="I166" s="564"/>
      <c r="J166" s="564"/>
      <c r="K166" s="564">
        <f t="shared" si="78"/>
        <v>0</v>
      </c>
      <c r="L166" s="564"/>
      <c r="M166" s="564">
        <f t="shared" si="79"/>
        <v>0</v>
      </c>
      <c r="N166" s="564"/>
    </row>
    <row r="167" spans="1:15" ht="15.75" hidden="1" customHeight="1">
      <c r="A167" s="956" t="s">
        <v>413</v>
      </c>
      <c r="B167" s="967"/>
      <c r="C167" s="958">
        <v>1190000</v>
      </c>
      <c r="D167" s="958">
        <f t="shared" ref="D167:F167" si="85">SUM(D161:D166)</f>
        <v>-1000</v>
      </c>
      <c r="E167" s="958">
        <f t="shared" si="85"/>
        <v>1189000</v>
      </c>
      <c r="F167" s="959">
        <f t="shared" si="85"/>
        <v>150000</v>
      </c>
      <c r="G167" s="959">
        <f t="shared" ref="G167" si="86">SUM(G161:G166)</f>
        <v>0</v>
      </c>
      <c r="H167" s="959">
        <f t="shared" si="84"/>
        <v>150000</v>
      </c>
      <c r="I167" s="959">
        <f t="shared" ref="I167:N167" si="87">SUM(I161)</f>
        <v>0</v>
      </c>
      <c r="J167" s="959">
        <f t="shared" si="87"/>
        <v>0</v>
      </c>
      <c r="K167" s="959">
        <f t="shared" si="78"/>
        <v>0</v>
      </c>
      <c r="L167" s="959">
        <f t="shared" si="87"/>
        <v>0</v>
      </c>
      <c r="M167" s="959">
        <f t="shared" si="79"/>
        <v>0</v>
      </c>
      <c r="N167" s="959">
        <f t="shared" si="87"/>
        <v>0</v>
      </c>
      <c r="O167" s="960"/>
    </row>
    <row r="168" spans="1:15" ht="15.75" hidden="1" customHeight="1">
      <c r="A168" s="613">
        <v>310000</v>
      </c>
      <c r="B168" s="581" t="s">
        <v>2643</v>
      </c>
      <c r="C168" s="93"/>
      <c r="D168" s="93"/>
      <c r="E168" s="93">
        <f t="shared" ref="E168:E170" si="88">SUM(C168:D168)</f>
        <v>0</v>
      </c>
      <c r="F168" s="564"/>
      <c r="G168" s="564"/>
      <c r="H168" s="564">
        <f t="shared" si="84"/>
        <v>0</v>
      </c>
      <c r="I168" s="564"/>
      <c r="J168" s="564"/>
      <c r="K168" s="564">
        <f t="shared" si="78"/>
        <v>0</v>
      </c>
      <c r="L168" s="564"/>
      <c r="M168" s="564">
        <f t="shared" si="79"/>
        <v>0</v>
      </c>
      <c r="N168" s="564"/>
    </row>
    <row r="169" spans="1:15" ht="15.75" hidden="1" customHeight="1">
      <c r="A169" s="645">
        <v>3110599</v>
      </c>
      <c r="B169" s="87" t="s">
        <v>350</v>
      </c>
      <c r="C169" s="93">
        <v>1000000</v>
      </c>
      <c r="D169" s="93"/>
      <c r="E169" s="93">
        <f t="shared" si="88"/>
        <v>1000000</v>
      </c>
      <c r="F169" s="564"/>
      <c r="G169" s="564"/>
      <c r="H169" s="564">
        <f t="shared" si="84"/>
        <v>0</v>
      </c>
      <c r="I169" s="564"/>
      <c r="J169" s="564"/>
      <c r="K169" s="564">
        <f t="shared" si="78"/>
        <v>0</v>
      </c>
      <c r="L169" s="564"/>
      <c r="M169" s="564">
        <f t="shared" si="79"/>
        <v>0</v>
      </c>
      <c r="N169" s="564"/>
    </row>
    <row r="170" spans="1:15" ht="15.75" hidden="1" customHeight="1">
      <c r="A170" s="746"/>
      <c r="B170" s="569" t="s">
        <v>2983</v>
      </c>
      <c r="C170" s="570">
        <v>1000000</v>
      </c>
      <c r="D170" s="570"/>
      <c r="E170" s="93">
        <f t="shared" si="88"/>
        <v>1000000</v>
      </c>
      <c r="F170" s="564"/>
      <c r="G170" s="564"/>
      <c r="H170" s="564">
        <f t="shared" si="84"/>
        <v>0</v>
      </c>
      <c r="I170" s="564"/>
      <c r="J170" s="564"/>
      <c r="K170" s="564">
        <f t="shared" si="78"/>
        <v>0</v>
      </c>
      <c r="L170" s="564"/>
      <c r="M170" s="564">
        <f t="shared" si="79"/>
        <v>0</v>
      </c>
      <c r="N170" s="564"/>
    </row>
    <row r="171" spans="1:15" s="155" customFormat="1" ht="15.75" customHeight="1">
      <c r="A171" s="97"/>
      <c r="B171" s="969" t="s">
        <v>2984</v>
      </c>
      <c r="C171" s="97"/>
      <c r="D171" s="97"/>
      <c r="E171" s="97"/>
      <c r="F171" s="90"/>
      <c r="G171" s="90"/>
      <c r="H171" s="90">
        <f t="shared" si="84"/>
        <v>0</v>
      </c>
      <c r="I171" s="90"/>
      <c r="J171" s="90"/>
      <c r="K171" s="90">
        <f t="shared" si="78"/>
        <v>0</v>
      </c>
      <c r="L171" s="90"/>
      <c r="M171" s="90">
        <f t="shared" si="79"/>
        <v>0</v>
      </c>
      <c r="N171" s="90"/>
    </row>
    <row r="172" spans="1:15" ht="15.75" hidden="1" customHeight="1">
      <c r="A172" s="103" t="s">
        <v>2573</v>
      </c>
      <c r="B172" s="955" t="s">
        <v>2574</v>
      </c>
      <c r="C172" s="93">
        <v>100000</v>
      </c>
      <c r="D172" s="93"/>
      <c r="E172" s="93">
        <f t="shared" ref="E172:E176" si="89">SUM(C172:D172)</f>
        <v>100000</v>
      </c>
      <c r="F172" s="564"/>
      <c r="G172" s="564"/>
      <c r="H172" s="564">
        <f t="shared" si="84"/>
        <v>0</v>
      </c>
      <c r="I172" s="564"/>
      <c r="J172" s="564"/>
      <c r="K172" s="564">
        <f t="shared" si="78"/>
        <v>0</v>
      </c>
      <c r="L172" s="564"/>
      <c r="M172" s="564">
        <f t="shared" si="79"/>
        <v>0</v>
      </c>
      <c r="N172" s="564"/>
    </row>
    <row r="173" spans="1:15" ht="15.75" hidden="1" customHeight="1">
      <c r="A173" s="103">
        <v>2211101</v>
      </c>
      <c r="B173" s="955" t="s">
        <v>2607</v>
      </c>
      <c r="C173" s="93">
        <v>50000</v>
      </c>
      <c r="D173" s="93"/>
      <c r="E173" s="93">
        <f t="shared" si="89"/>
        <v>50000</v>
      </c>
      <c r="F173" s="564"/>
      <c r="G173" s="564"/>
      <c r="H173" s="564">
        <f t="shared" si="84"/>
        <v>0</v>
      </c>
      <c r="I173" s="564"/>
      <c r="J173" s="564"/>
      <c r="K173" s="564">
        <f t="shared" si="78"/>
        <v>0</v>
      </c>
      <c r="L173" s="564"/>
      <c r="M173" s="564">
        <f t="shared" si="79"/>
        <v>0</v>
      </c>
      <c r="N173" s="564"/>
    </row>
    <row r="174" spans="1:15" ht="15.75" hidden="1" customHeight="1">
      <c r="A174" s="103" t="s">
        <v>2613</v>
      </c>
      <c r="B174" s="955" t="s">
        <v>2612</v>
      </c>
      <c r="C174" s="93">
        <v>100000</v>
      </c>
      <c r="D174" s="93"/>
      <c r="E174" s="93">
        <f t="shared" si="89"/>
        <v>100000</v>
      </c>
      <c r="F174" s="564"/>
      <c r="G174" s="564"/>
      <c r="H174" s="564">
        <f t="shared" si="84"/>
        <v>0</v>
      </c>
      <c r="I174" s="564"/>
      <c r="J174" s="564"/>
      <c r="K174" s="564">
        <f t="shared" si="78"/>
        <v>0</v>
      </c>
      <c r="L174" s="564"/>
      <c r="M174" s="564">
        <f t="shared" si="79"/>
        <v>0</v>
      </c>
      <c r="N174" s="564"/>
    </row>
    <row r="175" spans="1:15" ht="15.75" hidden="1" customHeight="1">
      <c r="A175" s="103">
        <v>3111002</v>
      </c>
      <c r="B175" s="955" t="s">
        <v>2940</v>
      </c>
      <c r="C175" s="93">
        <v>200000</v>
      </c>
      <c r="D175" s="93"/>
      <c r="E175" s="93">
        <f t="shared" si="89"/>
        <v>200000</v>
      </c>
      <c r="F175" s="564"/>
      <c r="G175" s="564"/>
      <c r="H175" s="564">
        <f t="shared" si="84"/>
        <v>0</v>
      </c>
      <c r="I175" s="564"/>
      <c r="J175" s="564"/>
      <c r="K175" s="564">
        <f t="shared" si="78"/>
        <v>0</v>
      </c>
      <c r="L175" s="564"/>
      <c r="M175" s="564">
        <f t="shared" si="79"/>
        <v>0</v>
      </c>
      <c r="N175" s="564"/>
    </row>
    <row r="176" spans="1:15" ht="15.75" hidden="1" customHeight="1">
      <c r="A176" s="103">
        <v>3111001</v>
      </c>
      <c r="B176" s="955" t="s">
        <v>2930</v>
      </c>
      <c r="C176" s="93">
        <v>100000</v>
      </c>
      <c r="D176" s="93"/>
      <c r="E176" s="93">
        <f t="shared" si="89"/>
        <v>100000</v>
      </c>
      <c r="F176" s="564"/>
      <c r="G176" s="564"/>
      <c r="H176" s="564">
        <f t="shared" si="84"/>
        <v>0</v>
      </c>
      <c r="I176" s="564"/>
      <c r="J176" s="564"/>
      <c r="K176" s="564">
        <f t="shared" si="78"/>
        <v>0</v>
      </c>
      <c r="L176" s="564"/>
      <c r="M176" s="564">
        <f t="shared" si="79"/>
        <v>0</v>
      </c>
      <c r="N176" s="564"/>
    </row>
    <row r="177" spans="1:15" ht="15.75" customHeight="1">
      <c r="A177" s="758">
        <v>3110202</v>
      </c>
      <c r="B177" s="970" t="s">
        <v>2985</v>
      </c>
      <c r="C177" s="93"/>
      <c r="D177" s="93"/>
      <c r="E177" s="93">
        <v>0</v>
      </c>
      <c r="F177" s="971">
        <v>0</v>
      </c>
      <c r="G177" s="971"/>
      <c r="H177" s="971">
        <f t="shared" si="84"/>
        <v>0</v>
      </c>
      <c r="I177" s="971"/>
      <c r="J177" s="971"/>
      <c r="K177" s="971">
        <f t="shared" si="78"/>
        <v>0</v>
      </c>
      <c r="L177" s="971"/>
      <c r="M177" s="971">
        <f t="shared" si="79"/>
        <v>0</v>
      </c>
      <c r="N177" s="971"/>
      <c r="O177" s="960"/>
    </row>
    <row r="178" spans="1:15" ht="15.75" customHeight="1">
      <c r="A178" s="956" t="s">
        <v>413</v>
      </c>
      <c r="B178" s="967"/>
      <c r="C178" s="958">
        <v>550000</v>
      </c>
      <c r="D178" s="958">
        <f>SUM(D172:D176)</f>
        <v>0</v>
      </c>
      <c r="E178" s="958">
        <f t="shared" ref="E178:F178" si="90">SUM(E172:E177)</f>
        <v>550000</v>
      </c>
      <c r="F178" s="959">
        <f t="shared" si="90"/>
        <v>0</v>
      </c>
      <c r="G178" s="959">
        <f t="shared" ref="G178" si="91">SUM(G172:G177)</f>
        <v>0</v>
      </c>
      <c r="H178" s="959">
        <f t="shared" si="84"/>
        <v>0</v>
      </c>
      <c r="I178" s="959">
        <f t="shared" ref="I178:N178" si="92">SUM(I177)</f>
        <v>0</v>
      </c>
      <c r="J178" s="959">
        <f t="shared" si="92"/>
        <v>0</v>
      </c>
      <c r="K178" s="959">
        <f t="shared" si="78"/>
        <v>0</v>
      </c>
      <c r="L178" s="959">
        <f t="shared" si="92"/>
        <v>0</v>
      </c>
      <c r="M178" s="959">
        <f t="shared" si="79"/>
        <v>0</v>
      </c>
      <c r="N178" s="959">
        <f t="shared" si="92"/>
        <v>0</v>
      </c>
      <c r="O178" s="960"/>
    </row>
    <row r="179" spans="1:15" ht="15.75" hidden="1" customHeight="1">
      <c r="A179" s="613">
        <v>310000</v>
      </c>
      <c r="B179" s="581" t="s">
        <v>2643</v>
      </c>
      <c r="C179" s="93"/>
      <c r="D179" s="93"/>
      <c r="E179" s="93">
        <f t="shared" ref="E179:E181" si="93">SUM(C179:D179)</f>
        <v>0</v>
      </c>
      <c r="F179" s="564"/>
      <c r="G179" s="564"/>
      <c r="H179" s="564">
        <f t="shared" si="84"/>
        <v>0</v>
      </c>
      <c r="I179" s="564">
        <f t="shared" si="84"/>
        <v>0</v>
      </c>
      <c r="J179" s="564"/>
      <c r="K179" s="564">
        <f t="shared" si="78"/>
        <v>0</v>
      </c>
      <c r="L179" s="564"/>
      <c r="M179" s="564">
        <f t="shared" si="79"/>
        <v>0</v>
      </c>
      <c r="N179" s="564">
        <f t="shared" ref="N179:N189" si="94">L179+M179</f>
        <v>0</v>
      </c>
    </row>
    <row r="180" spans="1:15" ht="15.75" hidden="1" customHeight="1">
      <c r="A180" s="645">
        <v>3110202</v>
      </c>
      <c r="B180" s="87" t="s">
        <v>2986</v>
      </c>
      <c r="C180" s="93">
        <v>4000000</v>
      </c>
      <c r="D180" s="93"/>
      <c r="E180" s="93">
        <f t="shared" si="93"/>
        <v>4000000</v>
      </c>
      <c r="F180" s="564"/>
      <c r="G180" s="564"/>
      <c r="H180" s="564">
        <f t="shared" si="84"/>
        <v>0</v>
      </c>
      <c r="I180" s="564">
        <f t="shared" si="84"/>
        <v>0</v>
      </c>
      <c r="J180" s="564"/>
      <c r="K180" s="564">
        <f t="shared" si="78"/>
        <v>0</v>
      </c>
      <c r="L180" s="564"/>
      <c r="M180" s="564">
        <f t="shared" si="79"/>
        <v>0</v>
      </c>
      <c r="N180" s="564">
        <f t="shared" si="94"/>
        <v>0</v>
      </c>
    </row>
    <row r="181" spans="1:15" ht="15.75" hidden="1" customHeight="1">
      <c r="A181" s="746"/>
      <c r="B181" s="569" t="s">
        <v>2987</v>
      </c>
      <c r="C181" s="570">
        <v>4000000</v>
      </c>
      <c r="D181" s="570"/>
      <c r="E181" s="93">
        <f t="shared" si="93"/>
        <v>4000000</v>
      </c>
      <c r="F181" s="564"/>
      <c r="G181" s="564"/>
      <c r="H181" s="564">
        <f t="shared" si="84"/>
        <v>0</v>
      </c>
      <c r="I181" s="564">
        <f t="shared" si="84"/>
        <v>0</v>
      </c>
      <c r="J181" s="564"/>
      <c r="K181" s="564">
        <f t="shared" si="78"/>
        <v>0</v>
      </c>
      <c r="L181" s="564"/>
      <c r="M181" s="564">
        <f t="shared" si="79"/>
        <v>0</v>
      </c>
      <c r="N181" s="564">
        <f t="shared" si="94"/>
        <v>0</v>
      </c>
    </row>
    <row r="182" spans="1:15" ht="15.75" hidden="1" customHeight="1">
      <c r="A182" s="103"/>
      <c r="B182" s="965" t="s">
        <v>2988</v>
      </c>
      <c r="C182" s="97"/>
      <c r="D182" s="97"/>
      <c r="E182" s="93"/>
      <c r="F182" s="564"/>
      <c r="G182" s="564"/>
      <c r="H182" s="564">
        <f t="shared" si="84"/>
        <v>0</v>
      </c>
      <c r="I182" s="564">
        <f t="shared" si="84"/>
        <v>0</v>
      </c>
      <c r="J182" s="564"/>
      <c r="K182" s="564">
        <f t="shared" si="78"/>
        <v>0</v>
      </c>
      <c r="L182" s="564"/>
      <c r="M182" s="564">
        <f t="shared" si="79"/>
        <v>0</v>
      </c>
      <c r="N182" s="564">
        <f t="shared" si="94"/>
        <v>0</v>
      </c>
    </row>
    <row r="183" spans="1:15" ht="15.75" hidden="1" customHeight="1">
      <c r="A183" s="103">
        <v>2210302</v>
      </c>
      <c r="B183" s="955" t="s">
        <v>2973</v>
      </c>
      <c r="C183" s="93">
        <v>150000</v>
      </c>
      <c r="D183" s="93"/>
      <c r="E183" s="93">
        <f t="shared" ref="E183:E186" si="95">SUM(C183:D183)</f>
        <v>150000</v>
      </c>
      <c r="F183" s="564"/>
      <c r="G183" s="564"/>
      <c r="H183" s="564">
        <f t="shared" si="84"/>
        <v>0</v>
      </c>
      <c r="I183" s="564">
        <f t="shared" si="84"/>
        <v>0</v>
      </c>
      <c r="J183" s="564"/>
      <c r="K183" s="564">
        <f t="shared" si="78"/>
        <v>0</v>
      </c>
      <c r="L183" s="564"/>
      <c r="M183" s="564">
        <f t="shared" si="79"/>
        <v>0</v>
      </c>
      <c r="N183" s="564">
        <f t="shared" si="94"/>
        <v>0</v>
      </c>
    </row>
    <row r="184" spans="1:15" ht="15.75" hidden="1" customHeight="1">
      <c r="A184" s="103" t="s">
        <v>2573</v>
      </c>
      <c r="B184" s="955" t="s">
        <v>2574</v>
      </c>
      <c r="C184" s="93">
        <v>300000</v>
      </c>
      <c r="D184" s="93"/>
      <c r="E184" s="93">
        <f t="shared" si="95"/>
        <v>300000</v>
      </c>
      <c r="F184" s="564"/>
      <c r="G184" s="564"/>
      <c r="H184" s="564">
        <f t="shared" si="84"/>
        <v>0</v>
      </c>
      <c r="I184" s="564">
        <f t="shared" si="84"/>
        <v>0</v>
      </c>
      <c r="J184" s="564"/>
      <c r="K184" s="564">
        <f t="shared" si="78"/>
        <v>0</v>
      </c>
      <c r="L184" s="564"/>
      <c r="M184" s="564">
        <f t="shared" si="79"/>
        <v>0</v>
      </c>
      <c r="N184" s="564">
        <f t="shared" si="94"/>
        <v>0</v>
      </c>
    </row>
    <row r="185" spans="1:15" ht="15.75" hidden="1" customHeight="1">
      <c r="A185" s="103">
        <v>2211101</v>
      </c>
      <c r="B185" s="955" t="s">
        <v>2607</v>
      </c>
      <c r="C185" s="93">
        <v>150000</v>
      </c>
      <c r="D185" s="93"/>
      <c r="E185" s="93">
        <f t="shared" si="95"/>
        <v>150000</v>
      </c>
      <c r="F185" s="564"/>
      <c r="G185" s="564"/>
      <c r="H185" s="564">
        <f t="shared" si="84"/>
        <v>0</v>
      </c>
      <c r="I185" s="564">
        <f t="shared" si="84"/>
        <v>0</v>
      </c>
      <c r="J185" s="564"/>
      <c r="K185" s="564">
        <f t="shared" si="78"/>
        <v>0</v>
      </c>
      <c r="L185" s="564"/>
      <c r="M185" s="564">
        <f t="shared" si="79"/>
        <v>0</v>
      </c>
      <c r="N185" s="564">
        <f t="shared" si="94"/>
        <v>0</v>
      </c>
    </row>
    <row r="186" spans="1:15" ht="15.75" hidden="1" customHeight="1">
      <c r="A186" s="103" t="s">
        <v>2613</v>
      </c>
      <c r="B186" s="955" t="s">
        <v>2612</v>
      </c>
      <c r="C186" s="93">
        <v>100000</v>
      </c>
      <c r="D186" s="93"/>
      <c r="E186" s="93">
        <f t="shared" si="95"/>
        <v>100000</v>
      </c>
      <c r="F186" s="564"/>
      <c r="G186" s="564"/>
      <c r="H186" s="564">
        <f t="shared" si="84"/>
        <v>0</v>
      </c>
      <c r="I186" s="564">
        <f t="shared" si="84"/>
        <v>0</v>
      </c>
      <c r="J186" s="564"/>
      <c r="K186" s="564">
        <f t="shared" si="78"/>
        <v>0</v>
      </c>
      <c r="L186" s="564"/>
      <c r="M186" s="564">
        <f t="shared" si="79"/>
        <v>0</v>
      </c>
      <c r="N186" s="564">
        <f t="shared" si="94"/>
        <v>0</v>
      </c>
    </row>
    <row r="187" spans="1:15" ht="15.75" hidden="1" customHeight="1">
      <c r="A187" s="956" t="s">
        <v>413</v>
      </c>
      <c r="B187" s="967"/>
      <c r="C187" s="958">
        <v>900000</v>
      </c>
      <c r="D187" s="958">
        <f t="shared" ref="D187:F187" si="96">SUM(D183:D186)</f>
        <v>0</v>
      </c>
      <c r="E187" s="958">
        <f t="shared" si="96"/>
        <v>700000</v>
      </c>
      <c r="F187" s="959">
        <f t="shared" si="96"/>
        <v>0</v>
      </c>
      <c r="G187" s="959">
        <f t="shared" ref="G187" si="97">SUM(G183:G186)</f>
        <v>0</v>
      </c>
      <c r="H187" s="959">
        <f t="shared" si="84"/>
        <v>0</v>
      </c>
      <c r="I187" s="959">
        <f t="shared" si="84"/>
        <v>0</v>
      </c>
      <c r="J187" s="959"/>
      <c r="K187" s="959">
        <f t="shared" si="78"/>
        <v>0</v>
      </c>
      <c r="L187" s="959"/>
      <c r="M187" s="959">
        <f t="shared" si="79"/>
        <v>0</v>
      </c>
      <c r="N187" s="959">
        <f t="shared" si="94"/>
        <v>0</v>
      </c>
      <c r="O187" s="960"/>
    </row>
    <row r="188" spans="1:15" s="155" customFormat="1" ht="15.75" customHeight="1">
      <c r="A188" s="613"/>
      <c r="B188" s="969" t="s">
        <v>2989</v>
      </c>
      <c r="C188" s="97"/>
      <c r="D188" s="97"/>
      <c r="E188" s="97"/>
      <c r="F188" s="90"/>
      <c r="G188" s="90"/>
      <c r="H188" s="90">
        <f t="shared" si="84"/>
        <v>0</v>
      </c>
      <c r="I188" s="90">
        <f t="shared" si="84"/>
        <v>0</v>
      </c>
      <c r="J188" s="90"/>
      <c r="K188" s="90">
        <f t="shared" si="78"/>
        <v>0</v>
      </c>
      <c r="L188" s="90"/>
      <c r="M188" s="90">
        <f t="shared" si="79"/>
        <v>0</v>
      </c>
      <c r="N188" s="90"/>
    </row>
    <row r="189" spans="1:15" s="155" customFormat="1" ht="15.75" customHeight="1">
      <c r="A189" s="613"/>
      <c r="B189" s="972" t="s">
        <v>2569</v>
      </c>
      <c r="C189" s="97">
        <v>150000</v>
      </c>
      <c r="D189" s="97"/>
      <c r="E189" s="97">
        <f t="shared" ref="E189:E193" si="98">SUM(C189:D189)</f>
        <v>150000</v>
      </c>
      <c r="F189" s="90"/>
      <c r="G189" s="90"/>
      <c r="H189" s="90">
        <f t="shared" si="84"/>
        <v>0</v>
      </c>
      <c r="I189" s="90">
        <f t="shared" si="84"/>
        <v>0</v>
      </c>
      <c r="J189" s="90"/>
      <c r="K189" s="90">
        <f t="shared" si="78"/>
        <v>0</v>
      </c>
      <c r="L189" s="90"/>
      <c r="M189" s="90">
        <f t="shared" si="79"/>
        <v>0</v>
      </c>
      <c r="N189" s="90">
        <f t="shared" si="94"/>
        <v>0</v>
      </c>
    </row>
    <row r="190" spans="1:15" ht="15.75" customHeight="1">
      <c r="A190" s="103"/>
      <c r="B190" s="955" t="s">
        <v>2570</v>
      </c>
      <c r="C190" s="93">
        <v>100000</v>
      </c>
      <c r="D190" s="93"/>
      <c r="E190" s="93">
        <f t="shared" si="98"/>
        <v>100000</v>
      </c>
      <c r="F190" s="564"/>
      <c r="G190" s="564"/>
      <c r="H190" s="564">
        <f t="shared" si="84"/>
        <v>0</v>
      </c>
      <c r="I190" s="564">
        <f t="shared" si="84"/>
        <v>0</v>
      </c>
      <c r="J190" s="564"/>
      <c r="K190" s="564">
        <f t="shared" si="78"/>
        <v>0</v>
      </c>
      <c r="L190" s="564"/>
      <c r="M190" s="564">
        <f t="shared" si="79"/>
        <v>0</v>
      </c>
      <c r="N190" s="564">
        <v>100000</v>
      </c>
    </row>
    <row r="191" spans="1:15" s="199" customFormat="1" ht="15.75" customHeight="1">
      <c r="A191" s="145"/>
      <c r="B191" s="968" t="s">
        <v>2572</v>
      </c>
      <c r="C191" s="648">
        <v>500000</v>
      </c>
      <c r="D191" s="648">
        <v>-191</v>
      </c>
      <c r="E191" s="648">
        <f t="shared" si="98"/>
        <v>499809</v>
      </c>
      <c r="F191" s="757">
        <v>225000</v>
      </c>
      <c r="G191" s="757"/>
      <c r="H191" s="757">
        <f t="shared" si="84"/>
        <v>225000</v>
      </c>
      <c r="I191" s="757">
        <v>0</v>
      </c>
      <c r="J191" s="757"/>
      <c r="K191" s="757">
        <f t="shared" si="78"/>
        <v>0</v>
      </c>
      <c r="L191" s="757"/>
      <c r="M191" s="757">
        <f t="shared" si="79"/>
        <v>0</v>
      </c>
      <c r="N191" s="757">
        <v>500000</v>
      </c>
    </row>
    <row r="192" spans="1:15" ht="15.75" customHeight="1">
      <c r="A192" s="103"/>
      <c r="B192" s="955" t="s">
        <v>2574</v>
      </c>
      <c r="C192" s="93">
        <v>50000</v>
      </c>
      <c r="D192" s="93"/>
      <c r="E192" s="93">
        <f t="shared" si="98"/>
        <v>50000</v>
      </c>
      <c r="F192" s="564"/>
      <c r="G192" s="564"/>
      <c r="H192" s="564">
        <f t="shared" si="84"/>
        <v>0</v>
      </c>
      <c r="I192" s="564">
        <f t="shared" si="84"/>
        <v>0</v>
      </c>
      <c r="J192" s="564"/>
      <c r="K192" s="564">
        <f t="shared" si="78"/>
        <v>0</v>
      </c>
      <c r="L192" s="564"/>
      <c r="M192" s="564">
        <f t="shared" si="79"/>
        <v>0</v>
      </c>
      <c r="N192" s="564">
        <v>1000000</v>
      </c>
    </row>
    <row r="193" spans="1:15" ht="15.75" customHeight="1">
      <c r="A193" s="103"/>
      <c r="B193" s="955" t="s">
        <v>2882</v>
      </c>
      <c r="C193" s="93">
        <v>200000</v>
      </c>
      <c r="D193" s="93"/>
      <c r="E193" s="93">
        <f t="shared" si="98"/>
        <v>200000</v>
      </c>
      <c r="F193" s="564"/>
      <c r="G193" s="564"/>
      <c r="H193" s="564">
        <f t="shared" si="84"/>
        <v>0</v>
      </c>
      <c r="I193" s="564">
        <f t="shared" si="84"/>
        <v>0</v>
      </c>
      <c r="J193" s="564"/>
      <c r="K193" s="564">
        <f t="shared" si="78"/>
        <v>0</v>
      </c>
      <c r="L193" s="564"/>
      <c r="M193" s="564">
        <f t="shared" si="79"/>
        <v>0</v>
      </c>
      <c r="N193" s="564">
        <v>3000000</v>
      </c>
    </row>
    <row r="194" spans="1:15" s="199" customFormat="1" ht="15.75" customHeight="1">
      <c r="A194" s="956"/>
      <c r="B194" s="957" t="s">
        <v>2964</v>
      </c>
      <c r="C194" s="958"/>
      <c r="D194" s="958"/>
      <c r="E194" s="958"/>
      <c r="F194" s="959"/>
      <c r="G194" s="959"/>
      <c r="H194" s="959"/>
      <c r="I194" s="959"/>
      <c r="J194" s="959"/>
      <c r="K194" s="959"/>
      <c r="L194" s="959"/>
      <c r="M194" s="959"/>
      <c r="N194" s="959">
        <f>SUM(N190:N193)</f>
        <v>4600000</v>
      </c>
      <c r="O194" s="960"/>
    </row>
    <row r="195" spans="1:15" s="961" customFormat="1" ht="15.75" customHeight="1">
      <c r="A195" s="972"/>
      <c r="B195" s="972" t="s">
        <v>2617</v>
      </c>
      <c r="C195" s="972"/>
      <c r="D195" s="972"/>
      <c r="E195" s="972"/>
      <c r="F195" s="972"/>
      <c r="G195" s="972"/>
      <c r="H195" s="972"/>
      <c r="I195" s="972"/>
      <c r="J195" s="972"/>
      <c r="K195" s="972"/>
      <c r="L195" s="972"/>
      <c r="M195" s="972"/>
      <c r="N195" s="972"/>
      <c r="O195" s="973"/>
    </row>
    <row r="196" spans="1:15" ht="15.75" customHeight="1">
      <c r="A196" s="955"/>
      <c r="B196" s="955" t="s">
        <v>2974</v>
      </c>
      <c r="C196" s="955"/>
      <c r="D196" s="955"/>
      <c r="E196" s="955"/>
      <c r="F196" s="955"/>
      <c r="G196" s="955"/>
      <c r="H196" s="955"/>
      <c r="I196" s="955"/>
      <c r="J196" s="955"/>
      <c r="K196" s="955"/>
      <c r="L196" s="955"/>
      <c r="M196" s="955"/>
      <c r="N196" s="564">
        <v>1000000</v>
      </c>
    </row>
    <row r="197" spans="1:15" ht="15.75" customHeight="1">
      <c r="A197" s="955"/>
      <c r="B197" s="955" t="s">
        <v>2614</v>
      </c>
      <c r="C197" s="955"/>
      <c r="D197" s="955"/>
      <c r="E197" s="955"/>
      <c r="F197" s="955"/>
      <c r="G197" s="955"/>
      <c r="H197" s="955"/>
      <c r="I197" s="955"/>
      <c r="J197" s="955"/>
      <c r="K197" s="955"/>
      <c r="L197" s="955"/>
      <c r="M197" s="955"/>
      <c r="N197" s="564">
        <v>1000000</v>
      </c>
    </row>
    <row r="198" spans="1:15" ht="15.75" customHeight="1">
      <c r="A198" s="955"/>
      <c r="B198" s="955" t="s">
        <v>2602</v>
      </c>
      <c r="C198" s="955"/>
      <c r="D198" s="955"/>
      <c r="E198" s="955"/>
      <c r="F198" s="955"/>
      <c r="G198" s="955"/>
      <c r="H198" s="955"/>
      <c r="I198" s="955"/>
      <c r="J198" s="955"/>
      <c r="K198" s="955"/>
      <c r="L198" s="955"/>
      <c r="M198" s="955"/>
      <c r="N198" s="564">
        <v>3000000</v>
      </c>
    </row>
    <row r="199" spans="1:15" ht="15.75" customHeight="1">
      <c r="A199" s="955"/>
      <c r="B199" s="955" t="s">
        <v>2611</v>
      </c>
      <c r="C199" s="955"/>
      <c r="D199" s="955"/>
      <c r="E199" s="955"/>
      <c r="F199" s="955"/>
      <c r="G199" s="955"/>
      <c r="H199" s="955"/>
      <c r="I199" s="955"/>
      <c r="J199" s="955"/>
      <c r="K199" s="955"/>
      <c r="L199" s="955"/>
      <c r="M199" s="955"/>
      <c r="N199" s="564">
        <v>100000</v>
      </c>
    </row>
    <row r="200" spans="1:15" ht="15.75" customHeight="1">
      <c r="A200" s="956" t="s">
        <v>413</v>
      </c>
      <c r="B200" s="967"/>
      <c r="C200" s="958">
        <v>1300000</v>
      </c>
      <c r="D200" s="958">
        <f t="shared" ref="D200:F200" si="99">SUM(D189:D193)</f>
        <v>-191</v>
      </c>
      <c r="E200" s="958">
        <f t="shared" si="99"/>
        <v>999809</v>
      </c>
      <c r="F200" s="959">
        <f t="shared" si="99"/>
        <v>225000</v>
      </c>
      <c r="G200" s="959">
        <f t="shared" ref="G200" si="100">SUM(G189:G193)</f>
        <v>0</v>
      </c>
      <c r="H200" s="959">
        <f>F200+G200</f>
        <v>225000</v>
      </c>
      <c r="I200" s="959">
        <f t="shared" ref="I200:L200" si="101">SUM(I191)</f>
        <v>0</v>
      </c>
      <c r="J200" s="959">
        <f t="shared" si="101"/>
        <v>0</v>
      </c>
      <c r="K200" s="959">
        <f>SUM(I200:J200)</f>
        <v>0</v>
      </c>
      <c r="L200" s="959">
        <f t="shared" si="101"/>
        <v>0</v>
      </c>
      <c r="M200" s="959">
        <f>SUM(K200:L200)</f>
        <v>0</v>
      </c>
      <c r="N200" s="959">
        <f>SUM(N196:N199)</f>
        <v>5100000</v>
      </c>
      <c r="O200" s="960"/>
    </row>
    <row r="201" spans="1:15" ht="15.75" hidden="1" customHeight="1">
      <c r="A201" s="613">
        <v>310000</v>
      </c>
      <c r="B201" s="581" t="s">
        <v>2643</v>
      </c>
      <c r="C201" s="93"/>
      <c r="D201" s="93"/>
      <c r="E201" s="93"/>
      <c r="F201" s="564"/>
      <c r="G201" s="564"/>
      <c r="H201" s="564">
        <f>F201+G201</f>
        <v>0</v>
      </c>
      <c r="I201" s="564">
        <f t="shared" ref="I201:J203" si="102">G201+H201</f>
        <v>0</v>
      </c>
      <c r="J201" s="564">
        <f t="shared" si="102"/>
        <v>0</v>
      </c>
      <c r="K201" s="564">
        <f>SUM(I201:J201)</f>
        <v>0</v>
      </c>
      <c r="L201" s="564">
        <f t="shared" ref="L201:L203" si="103">J201+K201</f>
        <v>0</v>
      </c>
      <c r="M201" s="564">
        <f>SUM(K201:L201)</f>
        <v>0</v>
      </c>
      <c r="N201" s="564">
        <f>L201+M201</f>
        <v>0</v>
      </c>
    </row>
    <row r="202" spans="1:15" ht="15.75" hidden="1" customHeight="1">
      <c r="A202" s="645">
        <v>3111399</v>
      </c>
      <c r="B202" s="87" t="s">
        <v>2990</v>
      </c>
      <c r="C202" s="93">
        <v>219396662</v>
      </c>
      <c r="D202" s="93" t="e">
        <f>'PROJECTS DETAILS'!E118</f>
        <v>#REF!</v>
      </c>
      <c r="E202" s="93" t="e">
        <f>'PROJECTS DETAILS'!F118</f>
        <v>#REF!</v>
      </c>
      <c r="F202" s="564" t="e">
        <f>'PROJECTS DETAILS'!G118</f>
        <v>#REF!</v>
      </c>
      <c r="G202" s="564" t="e">
        <f>'PROJECTS DETAILS'!H118</f>
        <v>#REF!</v>
      </c>
      <c r="H202" s="564" t="e">
        <f>F202+G202</f>
        <v>#REF!</v>
      </c>
      <c r="I202" s="564" t="e">
        <f t="shared" si="102"/>
        <v>#REF!</v>
      </c>
      <c r="J202" s="564" t="e">
        <f t="shared" si="102"/>
        <v>#REF!</v>
      </c>
      <c r="K202" s="564" t="e">
        <f>SUM(I202:J202)</f>
        <v>#REF!</v>
      </c>
      <c r="L202" s="564" t="e">
        <f t="shared" si="103"/>
        <v>#REF!</v>
      </c>
      <c r="M202" s="564" t="e">
        <f>SUM(K202:L202)</f>
        <v>#REF!</v>
      </c>
      <c r="N202" s="564" t="e">
        <f>L202+M202</f>
        <v>#REF!</v>
      </c>
    </row>
    <row r="203" spans="1:15" ht="15.75" hidden="1" customHeight="1">
      <c r="A203" s="746"/>
      <c r="B203" s="569" t="s">
        <v>2991</v>
      </c>
      <c r="C203" s="570">
        <v>219396662</v>
      </c>
      <c r="D203" s="570" t="e">
        <f t="shared" ref="D203:F203" si="104">SUM(D202)</f>
        <v>#REF!</v>
      </c>
      <c r="E203" s="570" t="e">
        <f t="shared" si="104"/>
        <v>#REF!</v>
      </c>
      <c r="F203" s="571" t="e">
        <f t="shared" si="104"/>
        <v>#REF!</v>
      </c>
      <c r="G203" s="571" t="e">
        <f t="shared" ref="G203" si="105">SUM(G202)</f>
        <v>#REF!</v>
      </c>
      <c r="H203" s="571" t="e">
        <f>F203+G203</f>
        <v>#REF!</v>
      </c>
      <c r="I203" s="571" t="e">
        <f t="shared" si="102"/>
        <v>#REF!</v>
      </c>
      <c r="J203" s="571" t="e">
        <f t="shared" si="102"/>
        <v>#REF!</v>
      </c>
      <c r="K203" s="571" t="e">
        <f>SUM(I203:J203)</f>
        <v>#REF!</v>
      </c>
      <c r="L203" s="571" t="e">
        <f t="shared" si="103"/>
        <v>#REF!</v>
      </c>
      <c r="M203" s="571" t="e">
        <f>SUM(K203:L203)</f>
        <v>#REF!</v>
      </c>
      <c r="N203" s="571" t="e">
        <f>L203+M203</f>
        <v>#REF!</v>
      </c>
    </row>
    <row r="204" spans="1:15" ht="15.75" customHeight="1">
      <c r="A204" s="746"/>
      <c r="B204" s="957" t="s">
        <v>2992</v>
      </c>
      <c r="C204" s="570"/>
      <c r="D204" s="570"/>
      <c r="E204" s="570"/>
      <c r="F204" s="571"/>
      <c r="G204" s="571"/>
      <c r="H204" s="571"/>
      <c r="I204" s="571"/>
      <c r="J204" s="571"/>
      <c r="K204" s="571"/>
      <c r="L204" s="571"/>
      <c r="M204" s="571"/>
      <c r="N204" s="571">
        <f>SUM(N200,N194)</f>
        <v>9700000</v>
      </c>
    </row>
    <row r="205" spans="1:15" ht="15.75" customHeight="1">
      <c r="A205" s="747"/>
      <c r="B205" s="747" t="s">
        <v>2917</v>
      </c>
      <c r="C205" s="576">
        <v>33050000</v>
      </c>
      <c r="D205" s="576">
        <f t="shared" ref="D205:F205" si="106">SUM(D200,D187,D178,D167,D156,D147,D125,D86)</f>
        <v>-6918150</v>
      </c>
      <c r="E205" s="576">
        <f t="shared" si="106"/>
        <v>24331850</v>
      </c>
      <c r="F205" s="577">
        <f t="shared" si="106"/>
        <v>8876497</v>
      </c>
      <c r="G205" s="577">
        <f>SUM(G200,G187,G178,G167,G156,G147,G125,G72,G86,G82)</f>
        <v>989400</v>
      </c>
      <c r="H205" s="577">
        <f>F205+G205</f>
        <v>9865897</v>
      </c>
      <c r="I205" s="577">
        <f t="shared" ref="I205" si="107">SUM(I200,I187,I178,I167,I156,I147,I125,I86)</f>
        <v>8740000</v>
      </c>
      <c r="J205" s="577">
        <f t="shared" ref="J205:L205" si="108">SUM(J200,J187,J178,J167,J156,J147,J125,J86)</f>
        <v>0</v>
      </c>
      <c r="K205" s="577">
        <f>SUM(I205:J205)</f>
        <v>8740000</v>
      </c>
      <c r="L205" s="577">
        <f t="shared" si="108"/>
        <v>28000000</v>
      </c>
      <c r="M205" s="577">
        <f>SUM(K205:L205)</f>
        <v>36740000</v>
      </c>
      <c r="N205" s="577">
        <f>SUM(N204,N147,N125,N86)</f>
        <v>502109735</v>
      </c>
    </row>
    <row r="206" spans="1:15" ht="15.75" customHeight="1">
      <c r="A206" s="761"/>
      <c r="B206" s="761" t="s">
        <v>2993</v>
      </c>
      <c r="C206" s="628">
        <v>202025432</v>
      </c>
      <c r="D206" s="628">
        <f>SUM(D205,D16)</f>
        <v>-6918150</v>
      </c>
      <c r="E206" s="628">
        <f>SUM(E205,E16)</f>
        <v>193307282</v>
      </c>
      <c r="F206" s="629">
        <f>SUM(F205,F16)</f>
        <v>177851929</v>
      </c>
      <c r="G206" s="629">
        <f>SUM(G205,G16)</f>
        <v>989400</v>
      </c>
      <c r="H206" s="629">
        <f>F206+G206</f>
        <v>178841329</v>
      </c>
      <c r="I206" s="629">
        <f t="shared" ref="I206:L206" si="109">SUM(I205,I16)</f>
        <v>177715432</v>
      </c>
      <c r="J206" s="629">
        <f t="shared" si="109"/>
        <v>0</v>
      </c>
      <c r="K206" s="629">
        <f>SUM(I206:J206)</f>
        <v>177715432</v>
      </c>
      <c r="L206" s="629">
        <f t="shared" si="109"/>
        <v>28000000</v>
      </c>
      <c r="M206" s="629">
        <f>SUM(K206:L206)</f>
        <v>205715432</v>
      </c>
      <c r="N206" s="629">
        <f>SUM(N205,N16)</f>
        <v>671085167</v>
      </c>
    </row>
    <row r="207" spans="1:15" ht="15.75" hidden="1" customHeight="1">
      <c r="A207" s="781"/>
      <c r="B207" s="761" t="s">
        <v>2994</v>
      </c>
      <c r="C207" s="974" t="e">
        <v>#REF!</v>
      </c>
      <c r="D207" s="974"/>
      <c r="E207" s="974" t="e">
        <f>SUM(E203,E181,E170,E159,E128,E97)</f>
        <v>#REF!</v>
      </c>
      <c r="F207" s="974"/>
      <c r="G207" s="974"/>
      <c r="H207" s="974"/>
      <c r="I207" s="974"/>
      <c r="J207" s="974"/>
      <c r="K207" s="974"/>
      <c r="L207" s="974"/>
      <c r="M207" s="974"/>
      <c r="N207" s="974"/>
    </row>
    <row r="208" spans="1:15" ht="15.75" hidden="1" customHeight="1">
      <c r="A208" s="774"/>
      <c r="B208" s="760" t="s">
        <v>2995</v>
      </c>
      <c r="C208" s="605" t="e">
        <v>#REF!</v>
      </c>
      <c r="D208" s="605"/>
      <c r="E208" s="605" t="e">
        <f>SUM(E206:E207)</f>
        <v>#REF!</v>
      </c>
      <c r="F208" s="606"/>
      <c r="G208" s="606"/>
      <c r="H208" s="606"/>
      <c r="I208" s="606"/>
      <c r="J208" s="606"/>
      <c r="K208" s="606"/>
      <c r="L208" s="606"/>
      <c r="M208" s="606"/>
      <c r="N208" s="606"/>
      <c r="O208" s="975"/>
    </row>
    <row r="209" spans="1:14" ht="14.25" customHeight="1">
      <c r="A209" s="781"/>
      <c r="C209" s="125"/>
      <c r="D209" s="125"/>
      <c r="E209" s="125"/>
      <c r="F209" s="125"/>
      <c r="G209" s="125"/>
      <c r="H209" s="125"/>
      <c r="I209" s="125"/>
      <c r="J209" s="125"/>
      <c r="K209" s="125"/>
      <c r="L209" s="125"/>
      <c r="M209" s="125"/>
      <c r="N209" s="125"/>
    </row>
    <row r="210" spans="1:14" ht="14.25" customHeight="1">
      <c r="A210" s="781"/>
      <c r="C210" s="125"/>
      <c r="D210" s="125"/>
      <c r="E210" s="125"/>
      <c r="F210" s="125"/>
      <c r="G210" s="125"/>
      <c r="H210" s="125"/>
      <c r="I210" s="125"/>
      <c r="J210" s="125"/>
      <c r="K210" s="125"/>
      <c r="L210" s="125"/>
      <c r="M210" s="125"/>
      <c r="N210" s="125"/>
    </row>
    <row r="211" spans="1:14" ht="14.25" customHeight="1">
      <c r="A211" s="781"/>
      <c r="C211" s="125"/>
      <c r="D211" s="125"/>
      <c r="E211" s="125"/>
      <c r="F211" s="125"/>
      <c r="G211" s="125"/>
      <c r="H211" s="125"/>
      <c r="I211" s="125"/>
      <c r="J211" s="125"/>
      <c r="K211" s="125"/>
      <c r="L211" s="125"/>
      <c r="M211" s="125"/>
      <c r="N211" s="125"/>
    </row>
    <row r="212" spans="1:14" ht="14.25" customHeight="1">
      <c r="A212" s="781"/>
      <c r="C212" s="125"/>
      <c r="D212" s="125"/>
      <c r="E212" s="125"/>
      <c r="F212" s="125"/>
      <c r="G212" s="125"/>
      <c r="H212" s="125"/>
      <c r="I212" s="125"/>
      <c r="J212" s="125"/>
      <c r="K212" s="125"/>
      <c r="L212" s="125"/>
      <c r="M212" s="125"/>
      <c r="N212" s="125"/>
    </row>
    <row r="213" spans="1:14" ht="14.25" customHeight="1">
      <c r="A213" s="781"/>
      <c r="C213" s="125"/>
      <c r="D213" s="125"/>
      <c r="E213" s="125"/>
      <c r="F213" s="125"/>
      <c r="G213" s="125"/>
      <c r="H213" s="125"/>
      <c r="I213" s="125"/>
      <c r="J213" s="125"/>
      <c r="K213" s="125"/>
      <c r="L213" s="125"/>
      <c r="M213" s="125"/>
      <c r="N213" s="125"/>
    </row>
    <row r="214" spans="1:14" ht="14.25" customHeight="1">
      <c r="A214" s="781"/>
      <c r="C214" s="125"/>
      <c r="D214" s="125"/>
      <c r="E214" s="125"/>
      <c r="F214" s="125"/>
      <c r="G214" s="125"/>
      <c r="H214" s="125"/>
      <c r="I214" s="125"/>
      <c r="J214" s="125"/>
      <c r="K214" s="125"/>
      <c r="L214" s="125"/>
      <c r="M214" s="125"/>
      <c r="N214" s="125"/>
    </row>
    <row r="215" spans="1:14" ht="14.25" customHeight="1">
      <c r="A215" s="781"/>
      <c r="C215" s="125"/>
      <c r="D215" s="125"/>
      <c r="E215" s="125"/>
      <c r="F215" s="125"/>
      <c r="G215" s="125"/>
      <c r="H215" s="125"/>
      <c r="I215" s="125"/>
      <c r="J215" s="125"/>
      <c r="K215" s="125"/>
      <c r="L215" s="125"/>
      <c r="M215" s="125"/>
      <c r="N215" s="125"/>
    </row>
    <row r="216" spans="1:14" ht="14.25" customHeight="1">
      <c r="A216" s="781"/>
      <c r="C216" s="125"/>
      <c r="D216" s="125"/>
      <c r="E216" s="125"/>
      <c r="F216" s="125"/>
      <c r="G216" s="125"/>
      <c r="H216" s="125"/>
      <c r="I216" s="125"/>
      <c r="J216" s="125"/>
      <c r="K216" s="125"/>
      <c r="L216" s="125"/>
      <c r="M216" s="125"/>
      <c r="N216" s="125"/>
    </row>
    <row r="217" spans="1:14" ht="14.25" customHeight="1">
      <c r="A217" s="781"/>
      <c r="C217" s="125"/>
      <c r="D217" s="125"/>
      <c r="E217" s="125"/>
      <c r="F217" s="125"/>
      <c r="G217" s="125"/>
      <c r="H217" s="125"/>
      <c r="I217" s="125"/>
      <c r="J217" s="125"/>
      <c r="K217" s="125"/>
      <c r="L217" s="125"/>
      <c r="M217" s="125"/>
      <c r="N217" s="125"/>
    </row>
    <row r="218" spans="1:14" ht="14.25" customHeight="1">
      <c r="A218" s="781"/>
      <c r="C218" s="125"/>
      <c r="D218" s="125"/>
      <c r="E218" s="125"/>
      <c r="F218" s="125"/>
      <c r="G218" s="125"/>
      <c r="H218" s="125"/>
      <c r="I218" s="125"/>
      <c r="J218" s="125"/>
      <c r="K218" s="125"/>
      <c r="L218" s="125"/>
      <c r="M218" s="125"/>
      <c r="N218" s="125"/>
    </row>
    <row r="219" spans="1:14" ht="14.25" customHeight="1">
      <c r="A219" s="781"/>
      <c r="C219" s="125"/>
      <c r="D219" s="125"/>
      <c r="E219" s="125"/>
      <c r="F219" s="125"/>
      <c r="G219" s="125"/>
      <c r="H219" s="125"/>
      <c r="I219" s="125"/>
      <c r="J219" s="125"/>
      <c r="K219" s="125"/>
      <c r="L219" s="125"/>
      <c r="M219" s="125"/>
      <c r="N219" s="125"/>
    </row>
    <row r="220" spans="1:14" ht="14.25" customHeight="1">
      <c r="A220" s="781"/>
      <c r="C220" s="125"/>
      <c r="D220" s="125"/>
      <c r="E220" s="125"/>
      <c r="F220" s="125"/>
      <c r="G220" s="125"/>
      <c r="H220" s="125"/>
      <c r="I220" s="125"/>
      <c r="J220" s="125"/>
      <c r="K220" s="125"/>
      <c r="L220" s="125"/>
      <c r="M220" s="125"/>
      <c r="N220" s="125"/>
    </row>
    <row r="221" spans="1:14" ht="14.25" customHeight="1">
      <c r="A221" s="781"/>
      <c r="C221" s="125"/>
      <c r="D221" s="125"/>
      <c r="E221" s="125"/>
      <c r="F221" s="125"/>
      <c r="G221" s="125"/>
      <c r="H221" s="125"/>
      <c r="I221" s="125"/>
      <c r="J221" s="125"/>
      <c r="K221" s="125"/>
      <c r="L221" s="125"/>
      <c r="M221" s="125"/>
      <c r="N221" s="125"/>
    </row>
    <row r="222" spans="1:14" ht="14.25" customHeight="1">
      <c r="A222" s="781"/>
      <c r="C222" s="125"/>
      <c r="D222" s="125"/>
      <c r="E222" s="125"/>
      <c r="F222" s="125"/>
      <c r="G222" s="125"/>
      <c r="H222" s="125"/>
      <c r="I222" s="125"/>
      <c r="J222" s="125"/>
      <c r="K222" s="125"/>
      <c r="L222" s="125"/>
      <c r="M222" s="125"/>
      <c r="N222" s="125"/>
    </row>
    <row r="223" spans="1:14" ht="14.25" customHeight="1">
      <c r="A223" s="781"/>
      <c r="C223" s="125"/>
      <c r="D223" s="125"/>
      <c r="E223" s="125"/>
      <c r="F223" s="125"/>
      <c r="G223" s="125"/>
      <c r="H223" s="125"/>
      <c r="I223" s="125"/>
      <c r="J223" s="125"/>
      <c r="K223" s="125"/>
      <c r="L223" s="125"/>
      <c r="M223" s="125"/>
      <c r="N223" s="125"/>
    </row>
    <row r="224" spans="1:14" ht="14.25" customHeight="1">
      <c r="A224" s="781"/>
      <c r="C224" s="125"/>
      <c r="D224" s="125"/>
      <c r="E224" s="125"/>
      <c r="F224" s="125"/>
      <c r="G224" s="125"/>
      <c r="H224" s="125"/>
      <c r="I224" s="125"/>
      <c r="J224" s="125"/>
      <c r="K224" s="125"/>
      <c r="L224" s="125"/>
      <c r="M224" s="125"/>
      <c r="N224" s="125"/>
    </row>
    <row r="225" spans="1:14" ht="14.25" customHeight="1">
      <c r="A225" s="781"/>
      <c r="C225" s="125"/>
      <c r="D225" s="125"/>
      <c r="E225" s="125"/>
      <c r="F225" s="125"/>
      <c r="G225" s="125"/>
      <c r="H225" s="125"/>
      <c r="I225" s="125"/>
      <c r="J225" s="125"/>
      <c r="K225" s="125"/>
      <c r="L225" s="125"/>
      <c r="M225" s="125"/>
      <c r="N225" s="125"/>
    </row>
    <row r="226" spans="1:14" ht="14.25" customHeight="1">
      <c r="A226" s="781"/>
      <c r="C226" s="125"/>
      <c r="D226" s="125"/>
      <c r="E226" s="125"/>
      <c r="F226" s="125"/>
      <c r="G226" s="125"/>
      <c r="H226" s="125"/>
      <c r="I226" s="125"/>
      <c r="J226" s="125"/>
      <c r="K226" s="125"/>
      <c r="L226" s="125"/>
      <c r="M226" s="125"/>
      <c r="N226" s="125"/>
    </row>
    <row r="227" spans="1:14" ht="14.25" customHeight="1">
      <c r="A227" s="781"/>
      <c r="C227" s="125"/>
      <c r="D227" s="125"/>
      <c r="E227" s="125"/>
      <c r="F227" s="125"/>
      <c r="G227" s="125"/>
      <c r="H227" s="125"/>
      <c r="I227" s="125"/>
      <c r="J227" s="125"/>
      <c r="K227" s="125"/>
      <c r="L227" s="125"/>
      <c r="M227" s="125"/>
      <c r="N227" s="125"/>
    </row>
    <row r="228" spans="1:14" ht="14.25" customHeight="1">
      <c r="A228" s="781"/>
      <c r="C228" s="125"/>
      <c r="D228" s="125"/>
      <c r="E228" s="125"/>
      <c r="F228" s="125"/>
      <c r="G228" s="125"/>
      <c r="H228" s="125"/>
      <c r="I228" s="125"/>
      <c r="J228" s="125"/>
      <c r="K228" s="125"/>
      <c r="L228" s="125"/>
      <c r="M228" s="125"/>
      <c r="N228" s="125"/>
    </row>
    <row r="229" spans="1:14" ht="14.25" customHeight="1">
      <c r="A229" s="781"/>
      <c r="C229" s="125"/>
      <c r="D229" s="125"/>
      <c r="E229" s="125"/>
      <c r="F229" s="125"/>
      <c r="G229" s="125"/>
      <c r="H229" s="125"/>
      <c r="I229" s="125"/>
      <c r="J229" s="125"/>
      <c r="K229" s="125"/>
      <c r="L229" s="125"/>
      <c r="M229" s="125"/>
      <c r="N229" s="125"/>
    </row>
    <row r="230" spans="1:14" ht="14.25" customHeight="1">
      <c r="A230" s="781"/>
      <c r="C230" s="125"/>
      <c r="D230" s="125"/>
      <c r="E230" s="125"/>
      <c r="F230" s="125"/>
      <c r="G230" s="125"/>
      <c r="H230" s="125"/>
      <c r="I230" s="125"/>
      <c r="J230" s="125"/>
      <c r="K230" s="125"/>
      <c r="L230" s="125"/>
      <c r="M230" s="125"/>
      <c r="N230" s="125"/>
    </row>
    <row r="231" spans="1:14" ht="14.25" customHeight="1">
      <c r="A231" s="781"/>
      <c r="C231" s="125"/>
      <c r="D231" s="125"/>
      <c r="E231" s="125"/>
      <c r="F231" s="125"/>
      <c r="G231" s="125"/>
      <c r="H231" s="125"/>
      <c r="I231" s="125"/>
      <c r="J231" s="125"/>
      <c r="K231" s="125"/>
      <c r="L231" s="125"/>
      <c r="M231" s="125"/>
      <c r="N231" s="125"/>
    </row>
    <row r="232" spans="1:14" ht="14.25" customHeight="1">
      <c r="A232" s="781"/>
      <c r="C232" s="125"/>
      <c r="D232" s="125"/>
      <c r="E232" s="125"/>
      <c r="F232" s="125"/>
      <c r="G232" s="125"/>
      <c r="H232" s="125"/>
      <c r="I232" s="125"/>
      <c r="J232" s="125"/>
      <c r="K232" s="125"/>
      <c r="L232" s="125"/>
      <c r="M232" s="125"/>
      <c r="N232" s="125"/>
    </row>
    <row r="233" spans="1:14" ht="14.25" customHeight="1">
      <c r="A233" s="781"/>
      <c r="C233" s="125"/>
      <c r="D233" s="125"/>
      <c r="E233" s="125"/>
      <c r="F233" s="125"/>
      <c r="G233" s="125"/>
      <c r="H233" s="125"/>
      <c r="I233" s="125"/>
      <c r="J233" s="125"/>
      <c r="K233" s="125"/>
      <c r="L233" s="125"/>
      <c r="M233" s="125"/>
      <c r="N233" s="125"/>
    </row>
    <row r="234" spans="1:14" ht="14.25" customHeight="1">
      <c r="A234" s="781"/>
      <c r="C234" s="125"/>
      <c r="D234" s="125"/>
      <c r="E234" s="125"/>
      <c r="F234" s="125"/>
      <c r="G234" s="125"/>
      <c r="H234" s="125"/>
      <c r="I234" s="125"/>
      <c r="J234" s="125"/>
      <c r="K234" s="125"/>
      <c r="L234" s="125"/>
      <c r="M234" s="125"/>
      <c r="N234" s="125"/>
    </row>
    <row r="235" spans="1:14" ht="14.25" customHeight="1">
      <c r="A235" s="781"/>
      <c r="C235" s="125"/>
      <c r="D235" s="125"/>
      <c r="E235" s="125"/>
      <c r="F235" s="125"/>
      <c r="G235" s="125"/>
      <c r="H235" s="125"/>
      <c r="I235" s="125"/>
      <c r="J235" s="125"/>
      <c r="K235" s="125"/>
      <c r="L235" s="125"/>
      <c r="M235" s="125"/>
      <c r="N235" s="125"/>
    </row>
    <row r="236" spans="1:14" ht="14.25" customHeight="1">
      <c r="A236" s="781"/>
      <c r="C236" s="125"/>
      <c r="D236" s="125"/>
      <c r="E236" s="125"/>
      <c r="F236" s="125"/>
      <c r="G236" s="125"/>
      <c r="H236" s="125"/>
      <c r="I236" s="125"/>
      <c r="J236" s="125"/>
      <c r="K236" s="125"/>
      <c r="L236" s="125"/>
      <c r="M236" s="125"/>
      <c r="N236" s="125"/>
    </row>
    <row r="237" spans="1:14" ht="14.25" customHeight="1">
      <c r="A237" s="781"/>
      <c r="C237" s="125"/>
      <c r="D237" s="125"/>
      <c r="E237" s="125"/>
      <c r="F237" s="125"/>
      <c r="G237" s="125"/>
      <c r="H237" s="125"/>
      <c r="I237" s="125"/>
      <c r="J237" s="125"/>
      <c r="K237" s="125"/>
      <c r="L237" s="125"/>
      <c r="M237" s="125"/>
      <c r="N237" s="125"/>
    </row>
    <row r="238" spans="1:14" ht="14.25" customHeight="1">
      <c r="A238" s="781"/>
      <c r="C238" s="125"/>
      <c r="D238" s="125"/>
      <c r="E238" s="125"/>
      <c r="F238" s="125"/>
      <c r="G238" s="125"/>
      <c r="H238" s="125"/>
      <c r="I238" s="125"/>
      <c r="J238" s="125"/>
      <c r="K238" s="125"/>
      <c r="L238" s="125"/>
      <c r="M238" s="125"/>
      <c r="N238" s="125"/>
    </row>
    <row r="239" spans="1:14" ht="14.25" customHeight="1">
      <c r="A239" s="781"/>
      <c r="C239" s="125"/>
      <c r="D239" s="125"/>
      <c r="E239" s="125"/>
      <c r="F239" s="125"/>
      <c r="G239" s="125"/>
      <c r="H239" s="125"/>
      <c r="I239" s="125"/>
      <c r="J239" s="125"/>
      <c r="K239" s="125"/>
      <c r="L239" s="125"/>
      <c r="M239" s="125"/>
      <c r="N239" s="125"/>
    </row>
    <row r="240" spans="1:14" ht="14.25" customHeight="1">
      <c r="A240" s="781"/>
      <c r="C240" s="125"/>
      <c r="D240" s="125"/>
      <c r="E240" s="125"/>
      <c r="F240" s="125"/>
      <c r="G240" s="125"/>
      <c r="H240" s="125"/>
      <c r="I240" s="125"/>
      <c r="J240" s="125"/>
      <c r="K240" s="125"/>
      <c r="L240" s="125"/>
      <c r="M240" s="125"/>
      <c r="N240" s="125"/>
    </row>
    <row r="241" spans="1:14" ht="14.25" customHeight="1">
      <c r="A241" s="781"/>
      <c r="C241" s="125"/>
      <c r="D241" s="125"/>
      <c r="E241" s="125"/>
      <c r="F241" s="125"/>
      <c r="G241" s="125"/>
      <c r="H241" s="125"/>
      <c r="I241" s="125"/>
      <c r="J241" s="125"/>
      <c r="K241" s="125"/>
      <c r="L241" s="125"/>
      <c r="M241" s="125"/>
      <c r="N241" s="125"/>
    </row>
    <row r="242" spans="1:14" ht="14.25" customHeight="1">
      <c r="A242" s="781"/>
      <c r="C242" s="125"/>
      <c r="D242" s="125"/>
      <c r="E242" s="125"/>
      <c r="F242" s="125"/>
      <c r="G242" s="125"/>
      <c r="H242" s="125"/>
      <c r="I242" s="125"/>
      <c r="J242" s="125"/>
      <c r="K242" s="125"/>
      <c r="L242" s="125"/>
      <c r="M242" s="125"/>
      <c r="N242" s="125"/>
    </row>
    <row r="243" spans="1:14" ht="14.25" customHeight="1">
      <c r="A243" s="781"/>
      <c r="C243" s="125"/>
      <c r="D243" s="125"/>
      <c r="E243" s="125"/>
      <c r="F243" s="125"/>
      <c r="G243" s="125"/>
      <c r="H243" s="125"/>
      <c r="I243" s="125"/>
      <c r="J243" s="125"/>
      <c r="K243" s="125"/>
      <c r="L243" s="125"/>
      <c r="M243" s="125"/>
      <c r="N243" s="125"/>
    </row>
    <row r="244" spans="1:14" ht="14.25" customHeight="1">
      <c r="A244" s="781"/>
      <c r="C244" s="125"/>
      <c r="D244" s="125"/>
      <c r="E244" s="125"/>
      <c r="F244" s="125"/>
      <c r="G244" s="125"/>
      <c r="H244" s="125"/>
      <c r="I244" s="125"/>
      <c r="J244" s="125"/>
      <c r="K244" s="125"/>
      <c r="L244" s="125"/>
      <c r="M244" s="125"/>
      <c r="N244" s="125"/>
    </row>
    <row r="245" spans="1:14" ht="14.25" customHeight="1">
      <c r="A245" s="781"/>
      <c r="C245" s="125"/>
      <c r="D245" s="125"/>
      <c r="E245" s="125"/>
      <c r="F245" s="125"/>
      <c r="G245" s="125"/>
      <c r="H245" s="125"/>
      <c r="I245" s="125"/>
      <c r="J245" s="125"/>
      <c r="K245" s="125"/>
      <c r="L245" s="125"/>
      <c r="M245" s="125"/>
      <c r="N245" s="125"/>
    </row>
    <row r="246" spans="1:14" ht="14.25" customHeight="1">
      <c r="A246" s="781"/>
      <c r="C246" s="125"/>
      <c r="D246" s="125"/>
      <c r="E246" s="125"/>
      <c r="F246" s="125"/>
      <c r="G246" s="125"/>
      <c r="H246" s="125"/>
      <c r="I246" s="125"/>
      <c r="J246" s="125"/>
      <c r="K246" s="125"/>
      <c r="L246" s="125"/>
      <c r="M246" s="125"/>
      <c r="N246" s="125"/>
    </row>
    <row r="247" spans="1:14" ht="14.25" customHeight="1">
      <c r="A247" s="781"/>
      <c r="C247" s="125"/>
      <c r="D247" s="125"/>
      <c r="E247" s="125"/>
      <c r="F247" s="125"/>
      <c r="G247" s="125"/>
      <c r="H247" s="125"/>
      <c r="I247" s="125"/>
      <c r="J247" s="125"/>
      <c r="K247" s="125"/>
      <c r="L247" s="125"/>
      <c r="M247" s="125"/>
      <c r="N247" s="125"/>
    </row>
    <row r="248" spans="1:14" ht="14.25" customHeight="1">
      <c r="A248" s="781"/>
      <c r="C248" s="125"/>
      <c r="D248" s="125"/>
      <c r="E248" s="125"/>
      <c r="F248" s="125"/>
      <c r="G248" s="125"/>
      <c r="H248" s="125"/>
      <c r="I248" s="125"/>
      <c r="J248" s="125"/>
      <c r="K248" s="125"/>
      <c r="L248" s="125"/>
      <c r="M248" s="125"/>
      <c r="N248" s="125"/>
    </row>
    <row r="249" spans="1:14" ht="14.25" customHeight="1">
      <c r="A249" s="781"/>
      <c r="C249" s="125"/>
      <c r="D249" s="125"/>
      <c r="E249" s="125"/>
      <c r="F249" s="125"/>
      <c r="G249" s="125"/>
      <c r="H249" s="125"/>
      <c r="I249" s="125"/>
      <c r="J249" s="125"/>
      <c r="K249" s="125"/>
      <c r="L249" s="125"/>
      <c r="M249" s="125"/>
      <c r="N249" s="125"/>
    </row>
    <row r="250" spans="1:14" ht="14.25" customHeight="1">
      <c r="A250" s="781"/>
      <c r="C250" s="125"/>
      <c r="D250" s="125"/>
      <c r="E250" s="125"/>
      <c r="F250" s="125"/>
      <c r="G250" s="125"/>
      <c r="H250" s="125"/>
      <c r="I250" s="125"/>
      <c r="J250" s="125"/>
      <c r="K250" s="125"/>
      <c r="L250" s="125"/>
      <c r="M250" s="125"/>
      <c r="N250" s="125"/>
    </row>
    <row r="251" spans="1:14" ht="14.25" customHeight="1">
      <c r="A251" s="781"/>
      <c r="C251" s="125"/>
      <c r="D251" s="125"/>
      <c r="E251" s="125"/>
      <c r="F251" s="125"/>
      <c r="G251" s="125"/>
      <c r="H251" s="125"/>
      <c r="I251" s="125"/>
      <c r="J251" s="125"/>
      <c r="K251" s="125"/>
      <c r="L251" s="125"/>
      <c r="M251" s="125"/>
      <c r="N251" s="125"/>
    </row>
    <row r="252" spans="1:14" ht="14.25" customHeight="1">
      <c r="A252" s="781"/>
      <c r="C252" s="125"/>
      <c r="D252" s="125"/>
      <c r="E252" s="125"/>
      <c r="F252" s="125"/>
      <c r="G252" s="125"/>
      <c r="H252" s="125"/>
      <c r="I252" s="125"/>
      <c r="J252" s="125"/>
      <c r="K252" s="125"/>
      <c r="L252" s="125"/>
      <c r="M252" s="125"/>
      <c r="N252" s="125"/>
    </row>
    <row r="253" spans="1:14" ht="14.25" customHeight="1">
      <c r="A253" s="781"/>
      <c r="C253" s="125"/>
      <c r="D253" s="125"/>
      <c r="E253" s="125"/>
      <c r="F253" s="125"/>
      <c r="G253" s="125"/>
      <c r="H253" s="125"/>
      <c r="I253" s="125"/>
      <c r="J253" s="125"/>
      <c r="K253" s="125"/>
      <c r="L253" s="125"/>
      <c r="M253" s="125"/>
      <c r="N253" s="125"/>
    </row>
    <row r="254" spans="1:14" ht="14.25" customHeight="1">
      <c r="A254" s="781"/>
      <c r="C254" s="125"/>
      <c r="D254" s="125"/>
      <c r="E254" s="125"/>
      <c r="F254" s="125"/>
      <c r="G254" s="125"/>
      <c r="H254" s="125"/>
      <c r="I254" s="125"/>
      <c r="J254" s="125"/>
      <c r="K254" s="125"/>
      <c r="L254" s="125"/>
      <c r="M254" s="125"/>
      <c r="N254" s="125"/>
    </row>
    <row r="255" spans="1:14" ht="14.25" customHeight="1">
      <c r="A255" s="781"/>
      <c r="C255" s="125"/>
      <c r="D255" s="125"/>
      <c r="E255" s="125"/>
      <c r="F255" s="125"/>
      <c r="G255" s="125"/>
      <c r="H255" s="125"/>
      <c r="I255" s="125"/>
      <c r="J255" s="125"/>
      <c r="K255" s="125"/>
      <c r="L255" s="125"/>
      <c r="M255" s="125"/>
      <c r="N255" s="125"/>
    </row>
    <row r="256" spans="1:14" ht="14.25" customHeight="1">
      <c r="A256" s="781"/>
      <c r="C256" s="125"/>
      <c r="D256" s="125"/>
      <c r="E256" s="125"/>
      <c r="F256" s="125"/>
      <c r="G256" s="125"/>
      <c r="H256" s="125"/>
      <c r="I256" s="125"/>
      <c r="J256" s="125"/>
      <c r="K256" s="125"/>
      <c r="L256" s="125"/>
      <c r="M256" s="125"/>
      <c r="N256" s="125"/>
    </row>
    <row r="257" spans="1:14" ht="14.25" customHeight="1">
      <c r="A257" s="781"/>
      <c r="C257" s="125"/>
      <c r="D257" s="125"/>
      <c r="E257" s="125"/>
      <c r="F257" s="125"/>
      <c r="G257" s="125"/>
      <c r="H257" s="125"/>
      <c r="I257" s="125"/>
      <c r="J257" s="125"/>
      <c r="K257" s="125"/>
      <c r="L257" s="125"/>
      <c r="M257" s="125"/>
      <c r="N257" s="125"/>
    </row>
    <row r="258" spans="1:14" ht="14.25" customHeight="1">
      <c r="A258" s="781"/>
      <c r="C258" s="125"/>
      <c r="D258" s="125"/>
      <c r="E258" s="125"/>
      <c r="F258" s="125"/>
      <c r="G258" s="125"/>
      <c r="H258" s="125"/>
      <c r="I258" s="125"/>
      <c r="J258" s="125"/>
      <c r="K258" s="125"/>
      <c r="L258" s="125"/>
      <c r="M258" s="125"/>
      <c r="N258" s="125"/>
    </row>
    <row r="259" spans="1:14" ht="14.25" customHeight="1">
      <c r="A259" s="781"/>
      <c r="C259" s="125"/>
      <c r="D259" s="125"/>
      <c r="E259" s="125"/>
      <c r="F259" s="125"/>
      <c r="G259" s="125"/>
      <c r="H259" s="125"/>
      <c r="I259" s="125"/>
      <c r="J259" s="125"/>
      <c r="K259" s="125"/>
      <c r="L259" s="125"/>
      <c r="M259" s="125"/>
      <c r="N259" s="125"/>
    </row>
    <row r="260" spans="1:14" ht="14.25" customHeight="1">
      <c r="A260" s="781"/>
      <c r="C260" s="125"/>
      <c r="D260" s="125"/>
      <c r="E260" s="125"/>
      <c r="F260" s="125"/>
      <c r="G260" s="125"/>
      <c r="H260" s="125"/>
      <c r="I260" s="125"/>
      <c r="J260" s="125"/>
      <c r="K260" s="125"/>
      <c r="L260" s="125"/>
      <c r="M260" s="125"/>
      <c r="N260" s="125"/>
    </row>
    <row r="261" spans="1:14" ht="14.25" customHeight="1">
      <c r="A261" s="781"/>
      <c r="C261" s="125"/>
      <c r="D261" s="125"/>
      <c r="E261" s="125"/>
      <c r="F261" s="125"/>
      <c r="G261" s="125"/>
      <c r="H261" s="125"/>
      <c r="I261" s="125"/>
      <c r="J261" s="125"/>
      <c r="K261" s="125"/>
      <c r="L261" s="125"/>
      <c r="M261" s="125"/>
      <c r="N261" s="125"/>
    </row>
    <row r="262" spans="1:14" ht="14.25" customHeight="1">
      <c r="A262" s="781"/>
      <c r="C262" s="125"/>
      <c r="D262" s="125"/>
      <c r="E262" s="125"/>
      <c r="F262" s="125"/>
      <c r="G262" s="125"/>
      <c r="H262" s="125"/>
      <c r="I262" s="125"/>
      <c r="J262" s="125"/>
      <c r="K262" s="125"/>
      <c r="L262" s="125"/>
      <c r="M262" s="125"/>
      <c r="N262" s="125"/>
    </row>
    <row r="263" spans="1:14" ht="14.25" customHeight="1">
      <c r="A263" s="781"/>
      <c r="C263" s="125"/>
      <c r="D263" s="125"/>
      <c r="E263" s="125"/>
      <c r="F263" s="125"/>
      <c r="G263" s="125"/>
      <c r="H263" s="125"/>
      <c r="I263" s="125"/>
      <c r="J263" s="125"/>
      <c r="K263" s="125"/>
      <c r="L263" s="125"/>
      <c r="M263" s="125"/>
      <c r="N263" s="125"/>
    </row>
    <row r="264" spans="1:14" ht="14.25" customHeight="1">
      <c r="A264" s="781"/>
      <c r="C264" s="125"/>
      <c r="D264" s="125"/>
      <c r="E264" s="125"/>
      <c r="F264" s="125"/>
      <c r="G264" s="125"/>
      <c r="H264" s="125"/>
      <c r="I264" s="125"/>
      <c r="J264" s="125"/>
      <c r="K264" s="125"/>
      <c r="L264" s="125"/>
      <c r="M264" s="125"/>
      <c r="N264" s="125"/>
    </row>
    <row r="265" spans="1:14" ht="14.25" customHeight="1">
      <c r="A265" s="781"/>
      <c r="C265" s="125"/>
      <c r="D265" s="125"/>
      <c r="E265" s="125"/>
      <c r="F265" s="125"/>
      <c r="G265" s="125"/>
      <c r="H265" s="125"/>
      <c r="I265" s="125"/>
      <c r="J265" s="125"/>
      <c r="K265" s="125"/>
      <c r="L265" s="125"/>
      <c r="M265" s="125"/>
      <c r="N265" s="125"/>
    </row>
    <row r="266" spans="1:14" ht="14.25" customHeight="1">
      <c r="A266" s="781"/>
      <c r="C266" s="125"/>
      <c r="D266" s="125"/>
      <c r="E266" s="125"/>
      <c r="F266" s="125"/>
      <c r="G266" s="125"/>
      <c r="H266" s="125"/>
      <c r="I266" s="125"/>
      <c r="J266" s="125"/>
      <c r="K266" s="125"/>
      <c r="L266" s="125"/>
      <c r="M266" s="125"/>
      <c r="N266" s="125"/>
    </row>
    <row r="267" spans="1:14" ht="14.25" customHeight="1">
      <c r="A267" s="781"/>
      <c r="C267" s="125"/>
      <c r="D267" s="125"/>
      <c r="E267" s="125"/>
      <c r="F267" s="125"/>
      <c r="G267" s="125"/>
      <c r="H267" s="125"/>
      <c r="I267" s="125"/>
      <c r="J267" s="125"/>
      <c r="K267" s="125"/>
      <c r="L267" s="125"/>
      <c r="M267" s="125"/>
      <c r="N267" s="125"/>
    </row>
    <row r="268" spans="1:14" ht="14.25" customHeight="1">
      <c r="A268" s="781"/>
      <c r="C268" s="125"/>
      <c r="D268" s="125"/>
      <c r="E268" s="125"/>
      <c r="F268" s="125"/>
      <c r="G268" s="125"/>
      <c r="H268" s="125"/>
      <c r="I268" s="125"/>
      <c r="J268" s="125"/>
      <c r="K268" s="125"/>
      <c r="L268" s="125"/>
      <c r="M268" s="125"/>
      <c r="N268" s="125"/>
    </row>
    <row r="269" spans="1:14" ht="14.25" customHeight="1">
      <c r="A269" s="781"/>
      <c r="C269" s="125"/>
      <c r="D269" s="125"/>
      <c r="E269" s="125"/>
      <c r="F269" s="125"/>
      <c r="G269" s="125"/>
      <c r="H269" s="125"/>
      <c r="I269" s="125"/>
      <c r="J269" s="125"/>
      <c r="K269" s="125"/>
      <c r="L269" s="125"/>
      <c r="M269" s="125"/>
      <c r="N269" s="125"/>
    </row>
    <row r="270" spans="1:14" ht="14.25" customHeight="1">
      <c r="A270" s="781"/>
      <c r="C270" s="125"/>
      <c r="D270" s="125"/>
      <c r="E270" s="125"/>
      <c r="F270" s="125"/>
      <c r="G270" s="125"/>
      <c r="H270" s="125"/>
      <c r="I270" s="125"/>
      <c r="J270" s="125"/>
      <c r="K270" s="125"/>
      <c r="L270" s="125"/>
      <c r="M270" s="125"/>
      <c r="N270" s="125"/>
    </row>
    <row r="271" spans="1:14" ht="14.25" customHeight="1">
      <c r="A271" s="781"/>
      <c r="C271" s="125"/>
      <c r="D271" s="125"/>
      <c r="E271" s="125"/>
      <c r="F271" s="125"/>
      <c r="G271" s="125"/>
      <c r="H271" s="125"/>
      <c r="I271" s="125"/>
      <c r="J271" s="125"/>
      <c r="K271" s="125"/>
      <c r="L271" s="125"/>
      <c r="M271" s="125"/>
      <c r="N271" s="125"/>
    </row>
    <row r="272" spans="1:14" ht="14.25" customHeight="1">
      <c r="A272" s="781"/>
      <c r="C272" s="125"/>
      <c r="D272" s="125"/>
      <c r="E272" s="125"/>
      <c r="F272" s="125"/>
      <c r="G272" s="125"/>
      <c r="H272" s="125"/>
      <c r="I272" s="125"/>
      <c r="J272" s="125"/>
      <c r="K272" s="125"/>
      <c r="L272" s="125"/>
      <c r="M272" s="125"/>
      <c r="N272" s="125"/>
    </row>
    <row r="273" spans="1:14" ht="14.25" customHeight="1">
      <c r="A273" s="781"/>
      <c r="C273" s="125"/>
      <c r="D273" s="125"/>
      <c r="E273" s="125"/>
      <c r="F273" s="125"/>
      <c r="G273" s="125"/>
      <c r="H273" s="125"/>
      <c r="I273" s="125"/>
      <c r="J273" s="125"/>
      <c r="K273" s="125"/>
      <c r="L273" s="125"/>
      <c r="M273" s="125"/>
      <c r="N273" s="125"/>
    </row>
    <row r="274" spans="1:14" ht="14.25" customHeight="1">
      <c r="A274" s="781"/>
      <c r="C274" s="125"/>
      <c r="D274" s="125"/>
      <c r="E274" s="125"/>
      <c r="F274" s="125"/>
      <c r="G274" s="125"/>
      <c r="H274" s="125"/>
      <c r="I274" s="125"/>
      <c r="J274" s="125"/>
      <c r="K274" s="125"/>
      <c r="L274" s="125"/>
      <c r="M274" s="125"/>
      <c r="N274" s="125"/>
    </row>
    <row r="275" spans="1:14" ht="14.25" customHeight="1">
      <c r="A275" s="781"/>
      <c r="C275" s="125"/>
      <c r="D275" s="125"/>
      <c r="E275" s="125"/>
      <c r="F275" s="125"/>
      <c r="G275" s="125"/>
      <c r="H275" s="125"/>
      <c r="I275" s="125"/>
      <c r="J275" s="125"/>
      <c r="K275" s="125"/>
      <c r="L275" s="125"/>
      <c r="M275" s="125"/>
      <c r="N275" s="125"/>
    </row>
    <row r="276" spans="1:14" ht="14.25" customHeight="1">
      <c r="A276" s="781"/>
      <c r="C276" s="125"/>
      <c r="D276" s="125"/>
      <c r="E276" s="125"/>
      <c r="F276" s="125"/>
      <c r="G276" s="125"/>
      <c r="H276" s="125"/>
      <c r="I276" s="125"/>
      <c r="J276" s="125"/>
      <c r="K276" s="125"/>
      <c r="L276" s="125"/>
      <c r="M276" s="125"/>
      <c r="N276" s="125"/>
    </row>
    <row r="277" spans="1:14" ht="14.25" customHeight="1">
      <c r="A277" s="781"/>
      <c r="C277" s="125"/>
      <c r="D277" s="125"/>
      <c r="E277" s="125"/>
      <c r="F277" s="125"/>
      <c r="G277" s="125"/>
      <c r="H277" s="125"/>
      <c r="I277" s="125"/>
      <c r="J277" s="125"/>
      <c r="K277" s="125"/>
      <c r="L277" s="125"/>
      <c r="M277" s="125"/>
      <c r="N277" s="125"/>
    </row>
    <row r="278" spans="1:14" ht="14.25" customHeight="1">
      <c r="A278" s="781"/>
      <c r="C278" s="125"/>
      <c r="D278" s="125"/>
      <c r="E278" s="125"/>
      <c r="F278" s="125"/>
      <c r="G278" s="125"/>
      <c r="H278" s="125"/>
      <c r="I278" s="125"/>
      <c r="J278" s="125"/>
      <c r="K278" s="125"/>
      <c r="L278" s="125"/>
      <c r="M278" s="125"/>
      <c r="N278" s="125"/>
    </row>
    <row r="279" spans="1:14" ht="14.25" customHeight="1">
      <c r="A279" s="781"/>
      <c r="C279" s="125"/>
      <c r="D279" s="125"/>
      <c r="E279" s="125"/>
      <c r="F279" s="125"/>
      <c r="G279" s="125"/>
      <c r="H279" s="125"/>
      <c r="I279" s="125"/>
      <c r="J279" s="125"/>
      <c r="K279" s="125"/>
      <c r="L279" s="125"/>
      <c r="M279" s="125"/>
      <c r="N279" s="125"/>
    </row>
    <row r="280" spans="1:14" ht="14.25" customHeight="1">
      <c r="A280" s="781"/>
      <c r="C280" s="125"/>
      <c r="D280" s="125"/>
      <c r="E280" s="125"/>
      <c r="F280" s="125"/>
      <c r="G280" s="125"/>
      <c r="H280" s="125"/>
      <c r="I280" s="125"/>
      <c r="J280" s="125"/>
      <c r="K280" s="125"/>
      <c r="L280" s="125"/>
      <c r="M280" s="125"/>
      <c r="N280" s="125"/>
    </row>
    <row r="281" spans="1:14" ht="14.25" customHeight="1">
      <c r="A281" s="781"/>
      <c r="C281" s="125"/>
      <c r="D281" s="125"/>
      <c r="E281" s="125"/>
      <c r="F281" s="125"/>
      <c r="G281" s="125"/>
      <c r="H281" s="125"/>
      <c r="I281" s="125"/>
      <c r="J281" s="125"/>
      <c r="K281" s="125"/>
      <c r="L281" s="125"/>
      <c r="M281" s="125"/>
      <c r="N281" s="125"/>
    </row>
    <row r="282" spans="1:14" ht="14.25" customHeight="1">
      <c r="A282" s="781"/>
      <c r="C282" s="125"/>
      <c r="D282" s="125"/>
      <c r="E282" s="125"/>
      <c r="F282" s="125"/>
      <c r="G282" s="125"/>
      <c r="H282" s="125"/>
      <c r="I282" s="125"/>
      <c r="J282" s="125"/>
      <c r="K282" s="125"/>
      <c r="L282" s="125"/>
      <c r="M282" s="125"/>
      <c r="N282" s="125"/>
    </row>
    <row r="283" spans="1:14" ht="14.25" customHeight="1">
      <c r="A283" s="781"/>
      <c r="C283" s="125"/>
      <c r="D283" s="125"/>
      <c r="E283" s="125"/>
      <c r="F283" s="125"/>
      <c r="G283" s="125"/>
      <c r="H283" s="125"/>
      <c r="I283" s="125"/>
      <c r="J283" s="125"/>
      <c r="K283" s="125"/>
      <c r="L283" s="125"/>
      <c r="M283" s="125"/>
      <c r="N283" s="125"/>
    </row>
    <row r="284" spans="1:14" ht="14.25" customHeight="1">
      <c r="A284" s="781"/>
      <c r="C284" s="125"/>
      <c r="D284" s="125"/>
      <c r="E284" s="125"/>
      <c r="F284" s="125"/>
      <c r="G284" s="125"/>
      <c r="H284" s="125"/>
      <c r="I284" s="125"/>
      <c r="J284" s="125"/>
      <c r="K284" s="125"/>
      <c r="L284" s="125"/>
      <c r="M284" s="125"/>
      <c r="N284" s="125"/>
    </row>
    <row r="285" spans="1:14" ht="14.25" customHeight="1">
      <c r="A285" s="781"/>
      <c r="C285" s="125"/>
      <c r="D285" s="125"/>
      <c r="E285" s="125"/>
      <c r="F285" s="125"/>
      <c r="G285" s="125"/>
      <c r="H285" s="125"/>
      <c r="I285" s="125"/>
      <c r="J285" s="125"/>
      <c r="K285" s="125"/>
      <c r="L285" s="125"/>
      <c r="M285" s="125"/>
      <c r="N285" s="125"/>
    </row>
    <row r="286" spans="1:14" ht="14.25" customHeight="1">
      <c r="A286" s="781"/>
      <c r="C286" s="125"/>
      <c r="D286" s="125"/>
      <c r="E286" s="125"/>
      <c r="F286" s="125"/>
      <c r="G286" s="125"/>
      <c r="H286" s="125"/>
      <c r="I286" s="125"/>
      <c r="J286" s="125"/>
      <c r="K286" s="125"/>
      <c r="L286" s="125"/>
      <c r="M286" s="125"/>
      <c r="N286" s="125"/>
    </row>
    <row r="287" spans="1:14" ht="14.25" customHeight="1">
      <c r="A287" s="781"/>
      <c r="C287" s="125"/>
      <c r="D287" s="125"/>
      <c r="E287" s="125"/>
      <c r="F287" s="125"/>
      <c r="G287" s="125"/>
      <c r="H287" s="125"/>
      <c r="I287" s="125"/>
      <c r="J287" s="125"/>
      <c r="K287" s="125"/>
      <c r="L287" s="125"/>
      <c r="M287" s="125"/>
      <c r="N287" s="125"/>
    </row>
    <row r="288" spans="1:14" ht="14.25" customHeight="1">
      <c r="A288" s="781"/>
      <c r="C288" s="125"/>
      <c r="D288" s="125"/>
      <c r="E288" s="125"/>
      <c r="F288" s="125"/>
      <c r="G288" s="125"/>
      <c r="H288" s="125"/>
      <c r="I288" s="125"/>
      <c r="J288" s="125"/>
      <c r="K288" s="125"/>
      <c r="L288" s="125"/>
      <c r="M288" s="125"/>
      <c r="N288" s="125"/>
    </row>
    <row r="289" spans="1:14" ht="14.25" customHeight="1">
      <c r="A289" s="781"/>
      <c r="C289" s="125"/>
      <c r="D289" s="125"/>
      <c r="E289" s="125"/>
      <c r="F289" s="125"/>
      <c r="G289" s="125"/>
      <c r="H289" s="125"/>
      <c r="I289" s="125"/>
      <c r="J289" s="125"/>
      <c r="K289" s="125"/>
      <c r="L289" s="125"/>
      <c r="M289" s="125"/>
      <c r="N289" s="125"/>
    </row>
    <row r="290" spans="1:14" ht="14.25" customHeight="1">
      <c r="A290" s="781"/>
      <c r="C290" s="125"/>
      <c r="D290" s="125"/>
      <c r="E290" s="125"/>
      <c r="F290" s="125"/>
      <c r="G290" s="125"/>
      <c r="H290" s="125"/>
      <c r="I290" s="125"/>
      <c r="J290" s="125"/>
      <c r="K290" s="125"/>
      <c r="L290" s="125"/>
      <c r="M290" s="125"/>
      <c r="N290" s="125"/>
    </row>
    <row r="291" spans="1:14" ht="14.25" customHeight="1">
      <c r="A291" s="781"/>
      <c r="C291" s="125"/>
      <c r="D291" s="125"/>
      <c r="E291" s="125"/>
      <c r="F291" s="125"/>
      <c r="G291" s="125"/>
      <c r="H291" s="125"/>
      <c r="I291" s="125"/>
      <c r="J291" s="125"/>
      <c r="K291" s="125"/>
      <c r="L291" s="125"/>
      <c r="M291" s="125"/>
      <c r="N291" s="125"/>
    </row>
    <row r="292" spans="1:14" ht="14.25" customHeight="1">
      <c r="A292" s="781"/>
      <c r="C292" s="125"/>
      <c r="D292" s="125"/>
      <c r="E292" s="125"/>
      <c r="F292" s="125"/>
      <c r="G292" s="125"/>
      <c r="H292" s="125"/>
      <c r="I292" s="125"/>
      <c r="J292" s="125"/>
      <c r="K292" s="125"/>
      <c r="L292" s="125"/>
      <c r="M292" s="125"/>
      <c r="N292" s="125"/>
    </row>
    <row r="293" spans="1:14" ht="14.25" customHeight="1">
      <c r="A293" s="781"/>
      <c r="C293" s="125"/>
      <c r="D293" s="125"/>
      <c r="E293" s="125"/>
      <c r="F293" s="125"/>
      <c r="G293" s="125"/>
      <c r="H293" s="125"/>
      <c r="I293" s="125"/>
      <c r="J293" s="125"/>
      <c r="K293" s="125"/>
      <c r="L293" s="125"/>
      <c r="M293" s="125"/>
      <c r="N293" s="125"/>
    </row>
    <row r="294" spans="1:14" ht="14.25" customHeight="1">
      <c r="A294" s="781"/>
      <c r="C294" s="125"/>
      <c r="D294" s="125"/>
      <c r="E294" s="125"/>
      <c r="F294" s="125"/>
      <c r="G294" s="125"/>
      <c r="H294" s="125"/>
      <c r="I294" s="125"/>
      <c r="J294" s="125"/>
      <c r="K294" s="125"/>
      <c r="L294" s="125"/>
      <c r="M294" s="125"/>
      <c r="N294" s="125"/>
    </row>
    <row r="295" spans="1:14" ht="14.25" customHeight="1">
      <c r="A295" s="781"/>
      <c r="C295" s="125"/>
      <c r="D295" s="125"/>
      <c r="E295" s="125"/>
      <c r="F295" s="125"/>
      <c r="G295" s="125"/>
      <c r="H295" s="125"/>
      <c r="I295" s="125"/>
      <c r="J295" s="125"/>
      <c r="K295" s="125"/>
      <c r="L295" s="125"/>
      <c r="M295" s="125"/>
      <c r="N295" s="125"/>
    </row>
    <row r="296" spans="1:14" ht="14.25" customHeight="1">
      <c r="A296" s="781"/>
      <c r="C296" s="125"/>
      <c r="D296" s="125"/>
      <c r="E296" s="125"/>
      <c r="F296" s="125"/>
      <c r="G296" s="125"/>
      <c r="H296" s="125"/>
      <c r="I296" s="125"/>
      <c r="J296" s="125"/>
      <c r="K296" s="125"/>
      <c r="L296" s="125"/>
      <c r="M296" s="125"/>
      <c r="N296" s="125"/>
    </row>
    <row r="297" spans="1:14" ht="14.25" customHeight="1">
      <c r="A297" s="781"/>
      <c r="C297" s="125"/>
      <c r="D297" s="125"/>
      <c r="E297" s="125"/>
      <c r="F297" s="125"/>
      <c r="G297" s="125"/>
      <c r="H297" s="125"/>
      <c r="I297" s="125"/>
      <c r="J297" s="125"/>
      <c r="K297" s="125"/>
      <c r="L297" s="125"/>
      <c r="M297" s="125"/>
      <c r="N297" s="125"/>
    </row>
    <row r="298" spans="1:14" ht="14.25" customHeight="1">
      <c r="A298" s="781"/>
      <c r="C298" s="125"/>
      <c r="D298" s="125"/>
      <c r="E298" s="125"/>
      <c r="F298" s="125"/>
      <c r="G298" s="125"/>
      <c r="H298" s="125"/>
      <c r="I298" s="125"/>
      <c r="J298" s="125"/>
      <c r="K298" s="125"/>
      <c r="L298" s="125"/>
      <c r="M298" s="125"/>
      <c r="N298" s="125"/>
    </row>
    <row r="299" spans="1:14" ht="14.25" customHeight="1">
      <c r="A299" s="781"/>
      <c r="C299" s="125"/>
      <c r="D299" s="125"/>
      <c r="E299" s="125"/>
      <c r="F299" s="125"/>
      <c r="G299" s="125"/>
      <c r="H299" s="125"/>
      <c r="I299" s="125"/>
      <c r="J299" s="125"/>
      <c r="K299" s="125"/>
      <c r="L299" s="125"/>
      <c r="M299" s="125"/>
      <c r="N299" s="125"/>
    </row>
    <row r="300" spans="1:14" ht="14.25" customHeight="1">
      <c r="A300" s="781"/>
      <c r="C300" s="125"/>
      <c r="D300" s="125"/>
      <c r="E300" s="125"/>
      <c r="F300" s="125"/>
      <c r="G300" s="125"/>
      <c r="H300" s="125"/>
      <c r="I300" s="125"/>
      <c r="J300" s="125"/>
      <c r="K300" s="125"/>
      <c r="L300" s="125"/>
      <c r="M300" s="125"/>
      <c r="N300" s="125"/>
    </row>
    <row r="301" spans="1:14" ht="14.25" customHeight="1">
      <c r="A301" s="781"/>
      <c r="C301" s="125"/>
      <c r="D301" s="125"/>
      <c r="E301" s="125"/>
      <c r="F301" s="125"/>
      <c r="G301" s="125"/>
      <c r="H301" s="125"/>
      <c r="I301" s="125"/>
      <c r="J301" s="125"/>
      <c r="K301" s="125"/>
      <c r="L301" s="125"/>
      <c r="M301" s="125"/>
      <c r="N301" s="125"/>
    </row>
    <row r="302" spans="1:14" ht="14.25" customHeight="1">
      <c r="A302" s="781"/>
      <c r="C302" s="125"/>
      <c r="D302" s="125"/>
      <c r="E302" s="125"/>
      <c r="F302" s="125"/>
      <c r="G302" s="125"/>
      <c r="H302" s="125"/>
      <c r="I302" s="125"/>
      <c r="J302" s="125"/>
      <c r="K302" s="125"/>
      <c r="L302" s="125"/>
      <c r="M302" s="125"/>
      <c r="N302" s="125"/>
    </row>
    <row r="303" spans="1:14" ht="14.25" customHeight="1">
      <c r="A303" s="781"/>
      <c r="C303" s="125"/>
      <c r="D303" s="125"/>
      <c r="E303" s="125"/>
      <c r="F303" s="125"/>
      <c r="G303" s="125"/>
      <c r="H303" s="125"/>
      <c r="I303" s="125"/>
      <c r="J303" s="125"/>
      <c r="K303" s="125"/>
      <c r="L303" s="125"/>
      <c r="M303" s="125"/>
      <c r="N303" s="125"/>
    </row>
    <row r="304" spans="1:14" ht="14.25" customHeight="1">
      <c r="A304" s="781"/>
      <c r="C304" s="125"/>
      <c r="D304" s="125"/>
      <c r="E304" s="125"/>
      <c r="F304" s="125"/>
      <c r="G304" s="125"/>
      <c r="H304" s="125"/>
      <c r="I304" s="125"/>
      <c r="J304" s="125"/>
      <c r="K304" s="125"/>
      <c r="L304" s="125"/>
      <c r="M304" s="125"/>
      <c r="N304" s="125"/>
    </row>
    <row r="305" spans="1:14" ht="14.25" customHeight="1">
      <c r="A305" s="781"/>
      <c r="C305" s="125"/>
      <c r="D305" s="125"/>
      <c r="E305" s="125"/>
      <c r="F305" s="125"/>
      <c r="G305" s="125"/>
      <c r="H305" s="125"/>
      <c r="I305" s="125"/>
      <c r="J305" s="125"/>
      <c r="K305" s="125"/>
      <c r="L305" s="125"/>
      <c r="M305" s="125"/>
      <c r="N305" s="125"/>
    </row>
    <row r="306" spans="1:14" ht="14.25" customHeight="1">
      <c r="A306" s="781"/>
      <c r="C306" s="125"/>
      <c r="D306" s="125"/>
      <c r="E306" s="125"/>
      <c r="F306" s="125"/>
      <c r="G306" s="125"/>
      <c r="H306" s="125"/>
      <c r="I306" s="125"/>
      <c r="J306" s="125"/>
      <c r="K306" s="125"/>
      <c r="L306" s="125"/>
      <c r="M306" s="125"/>
      <c r="N306" s="125"/>
    </row>
    <row r="307" spans="1:14" ht="14.25" customHeight="1">
      <c r="A307" s="781"/>
      <c r="C307" s="125"/>
      <c r="D307" s="125"/>
      <c r="E307" s="125"/>
      <c r="F307" s="125"/>
      <c r="G307" s="125"/>
      <c r="H307" s="125"/>
      <c r="I307" s="125"/>
      <c r="J307" s="125"/>
      <c r="K307" s="125"/>
      <c r="L307" s="125"/>
      <c r="M307" s="125"/>
      <c r="N307" s="125"/>
    </row>
    <row r="308" spans="1:14" ht="14.25" customHeight="1">
      <c r="A308" s="781"/>
      <c r="C308" s="125"/>
      <c r="D308" s="125"/>
      <c r="E308" s="125"/>
      <c r="F308" s="125"/>
      <c r="G308" s="125"/>
      <c r="H308" s="125"/>
      <c r="I308" s="125"/>
      <c r="J308" s="125"/>
      <c r="K308" s="125"/>
      <c r="L308" s="125"/>
      <c r="M308" s="125"/>
      <c r="N308" s="125"/>
    </row>
    <row r="309" spans="1:14" ht="14.25" customHeight="1">
      <c r="A309" s="781"/>
      <c r="C309" s="125"/>
      <c r="D309" s="125"/>
      <c r="E309" s="125"/>
      <c r="F309" s="125"/>
      <c r="G309" s="125"/>
      <c r="H309" s="125"/>
      <c r="I309" s="125"/>
      <c r="J309" s="125"/>
      <c r="K309" s="125"/>
      <c r="L309" s="125"/>
      <c r="M309" s="125"/>
      <c r="N309" s="125"/>
    </row>
    <row r="310" spans="1:14" ht="14.25" customHeight="1">
      <c r="A310" s="781"/>
      <c r="C310" s="125"/>
      <c r="D310" s="125"/>
      <c r="E310" s="125"/>
      <c r="F310" s="125"/>
      <c r="G310" s="125"/>
      <c r="H310" s="125"/>
      <c r="I310" s="125"/>
      <c r="J310" s="125"/>
      <c r="K310" s="125"/>
      <c r="L310" s="125"/>
      <c r="M310" s="125"/>
      <c r="N310" s="125"/>
    </row>
    <row r="311" spans="1:14" ht="14.25" customHeight="1">
      <c r="A311" s="781"/>
      <c r="C311" s="125"/>
      <c r="D311" s="125"/>
      <c r="E311" s="125"/>
      <c r="F311" s="125"/>
      <c r="G311" s="125"/>
      <c r="H311" s="125"/>
      <c r="I311" s="125"/>
      <c r="J311" s="125"/>
      <c r="K311" s="125"/>
      <c r="L311" s="125"/>
      <c r="M311" s="125"/>
      <c r="N311" s="125"/>
    </row>
    <row r="312" spans="1:14" ht="14.25" customHeight="1">
      <c r="A312" s="781"/>
      <c r="C312" s="125"/>
      <c r="D312" s="125"/>
      <c r="E312" s="125"/>
      <c r="F312" s="125"/>
      <c r="G312" s="125"/>
      <c r="H312" s="125"/>
      <c r="I312" s="125"/>
      <c r="J312" s="125"/>
      <c r="K312" s="125"/>
      <c r="L312" s="125"/>
      <c r="M312" s="125"/>
      <c r="N312" s="125"/>
    </row>
    <row r="313" spans="1:14" ht="14.25" customHeight="1">
      <c r="A313" s="781"/>
      <c r="C313" s="125"/>
      <c r="D313" s="125"/>
      <c r="E313" s="125"/>
      <c r="F313" s="125"/>
      <c r="G313" s="125"/>
      <c r="H313" s="125"/>
      <c r="I313" s="125"/>
      <c r="J313" s="125"/>
      <c r="K313" s="125"/>
      <c r="L313" s="125"/>
      <c r="M313" s="125"/>
      <c r="N313" s="125"/>
    </row>
    <row r="314" spans="1:14" ht="14.25" customHeight="1">
      <c r="A314" s="781"/>
      <c r="C314" s="125"/>
      <c r="D314" s="125"/>
      <c r="E314" s="125"/>
      <c r="F314" s="125"/>
      <c r="G314" s="125"/>
      <c r="H314" s="125"/>
      <c r="I314" s="125"/>
      <c r="J314" s="125"/>
      <c r="K314" s="125"/>
      <c r="L314" s="125"/>
      <c r="M314" s="125"/>
      <c r="N314" s="125"/>
    </row>
    <row r="315" spans="1:14" ht="14.25" customHeight="1">
      <c r="A315" s="781"/>
      <c r="C315" s="125"/>
      <c r="D315" s="125"/>
      <c r="E315" s="125"/>
      <c r="F315" s="125"/>
      <c r="G315" s="125"/>
      <c r="H315" s="125"/>
      <c r="I315" s="125"/>
      <c r="J315" s="125"/>
      <c r="K315" s="125"/>
      <c r="L315" s="125"/>
      <c r="M315" s="125"/>
      <c r="N315" s="125"/>
    </row>
    <row r="316" spans="1:14" ht="14.25" customHeight="1">
      <c r="A316" s="781"/>
      <c r="C316" s="125"/>
      <c r="D316" s="125"/>
      <c r="E316" s="125"/>
      <c r="F316" s="125"/>
      <c r="G316" s="125"/>
      <c r="H316" s="125"/>
      <c r="I316" s="125"/>
      <c r="J316" s="125"/>
      <c r="K316" s="125"/>
      <c r="L316" s="125"/>
      <c r="M316" s="125"/>
      <c r="N316" s="125"/>
    </row>
    <row r="317" spans="1:14" ht="14.25" customHeight="1">
      <c r="A317" s="781"/>
      <c r="C317" s="125"/>
      <c r="D317" s="125"/>
      <c r="E317" s="125"/>
      <c r="F317" s="125"/>
      <c r="G317" s="125"/>
      <c r="H317" s="125"/>
      <c r="I317" s="125"/>
      <c r="J317" s="125"/>
      <c r="K317" s="125"/>
      <c r="L317" s="125"/>
      <c r="M317" s="125"/>
      <c r="N317" s="125"/>
    </row>
    <row r="318" spans="1:14" ht="14.25" customHeight="1">
      <c r="A318" s="781"/>
      <c r="C318" s="125"/>
      <c r="D318" s="125"/>
      <c r="E318" s="125"/>
      <c r="F318" s="125"/>
      <c r="G318" s="125"/>
      <c r="H318" s="125"/>
      <c r="I318" s="125"/>
      <c r="J318" s="125"/>
      <c r="K318" s="125"/>
      <c r="L318" s="125"/>
      <c r="M318" s="125"/>
      <c r="N318" s="125"/>
    </row>
    <row r="319" spans="1:14" ht="14.25" customHeight="1">
      <c r="A319" s="781"/>
      <c r="C319" s="125"/>
      <c r="D319" s="125"/>
      <c r="E319" s="125"/>
      <c r="F319" s="125"/>
      <c r="G319" s="125"/>
      <c r="H319" s="125"/>
      <c r="I319" s="125"/>
      <c r="J319" s="125"/>
      <c r="K319" s="125"/>
      <c r="L319" s="125"/>
      <c r="M319" s="125"/>
      <c r="N319" s="125"/>
    </row>
    <row r="320" spans="1:14" ht="14.25" customHeight="1">
      <c r="A320" s="781"/>
      <c r="C320" s="125"/>
      <c r="D320" s="125"/>
      <c r="E320" s="125"/>
      <c r="F320" s="125"/>
      <c r="G320" s="125"/>
      <c r="H320" s="125"/>
      <c r="I320" s="125"/>
      <c r="J320" s="125"/>
      <c r="K320" s="125"/>
      <c r="L320" s="125"/>
      <c r="M320" s="125"/>
      <c r="N320" s="125"/>
    </row>
    <row r="321" spans="1:14" ht="14.25" customHeight="1">
      <c r="A321" s="781"/>
      <c r="C321" s="125"/>
      <c r="D321" s="125"/>
      <c r="E321" s="125"/>
      <c r="F321" s="125"/>
      <c r="G321" s="125"/>
      <c r="H321" s="125"/>
      <c r="I321" s="125"/>
      <c r="J321" s="125"/>
      <c r="K321" s="125"/>
      <c r="L321" s="125"/>
      <c r="M321" s="125"/>
      <c r="N321" s="125"/>
    </row>
    <row r="322" spans="1:14" ht="14.25" customHeight="1">
      <c r="A322" s="781"/>
      <c r="C322" s="125"/>
      <c r="D322" s="125"/>
      <c r="E322" s="125"/>
      <c r="F322" s="125"/>
      <c r="G322" s="125"/>
      <c r="H322" s="125"/>
      <c r="I322" s="125"/>
      <c r="J322" s="125"/>
      <c r="K322" s="125"/>
      <c r="L322" s="125"/>
      <c r="M322" s="125"/>
      <c r="N322" s="125"/>
    </row>
    <row r="323" spans="1:14" ht="14.25" customHeight="1">
      <c r="A323" s="781"/>
      <c r="C323" s="125"/>
      <c r="D323" s="125"/>
      <c r="E323" s="125"/>
      <c r="F323" s="125"/>
      <c r="G323" s="125"/>
      <c r="H323" s="125"/>
      <c r="I323" s="125"/>
      <c r="J323" s="125"/>
      <c r="K323" s="125"/>
      <c r="L323" s="125"/>
      <c r="M323" s="125"/>
      <c r="N323" s="125"/>
    </row>
    <row r="324" spans="1:14" ht="14.25" customHeight="1">
      <c r="A324" s="781"/>
      <c r="C324" s="125"/>
      <c r="D324" s="125"/>
      <c r="E324" s="125"/>
      <c r="F324" s="125"/>
      <c r="G324" s="125"/>
      <c r="H324" s="125"/>
      <c r="I324" s="125"/>
      <c r="J324" s="125"/>
      <c r="K324" s="125"/>
      <c r="L324" s="125"/>
      <c r="M324" s="125"/>
      <c r="N324" s="125"/>
    </row>
    <row r="325" spans="1:14" ht="14.25" customHeight="1">
      <c r="A325" s="781"/>
      <c r="C325" s="125"/>
      <c r="D325" s="125"/>
      <c r="E325" s="125"/>
      <c r="F325" s="125"/>
      <c r="G325" s="125"/>
      <c r="H325" s="125"/>
      <c r="I325" s="125"/>
      <c r="J325" s="125"/>
      <c r="K325" s="125"/>
      <c r="L325" s="125"/>
      <c r="M325" s="125"/>
      <c r="N325" s="125"/>
    </row>
    <row r="326" spans="1:14" ht="14.25" customHeight="1">
      <c r="A326" s="781"/>
      <c r="C326" s="125"/>
      <c r="D326" s="125"/>
      <c r="E326" s="125"/>
      <c r="F326" s="125"/>
      <c r="G326" s="125"/>
      <c r="H326" s="125"/>
      <c r="I326" s="125"/>
      <c r="J326" s="125"/>
      <c r="K326" s="125"/>
      <c r="L326" s="125"/>
      <c r="M326" s="125"/>
      <c r="N326" s="125"/>
    </row>
    <row r="327" spans="1:14" ht="14.25" customHeight="1">
      <c r="A327" s="781"/>
      <c r="C327" s="125"/>
      <c r="D327" s="125"/>
      <c r="E327" s="125"/>
      <c r="F327" s="125"/>
      <c r="G327" s="125"/>
      <c r="H327" s="125"/>
      <c r="I327" s="125"/>
      <c r="J327" s="125"/>
      <c r="K327" s="125"/>
      <c r="L327" s="125"/>
      <c r="M327" s="125"/>
      <c r="N327" s="125"/>
    </row>
    <row r="328" spans="1:14" ht="14.25" customHeight="1">
      <c r="A328" s="781"/>
      <c r="C328" s="125"/>
      <c r="D328" s="125"/>
      <c r="E328" s="125"/>
      <c r="F328" s="125"/>
      <c r="G328" s="125"/>
      <c r="H328" s="125"/>
      <c r="I328" s="125"/>
      <c r="J328" s="125"/>
      <c r="K328" s="125"/>
      <c r="L328" s="125"/>
      <c r="M328" s="125"/>
      <c r="N328" s="125"/>
    </row>
    <row r="329" spans="1:14" ht="14.25" customHeight="1">
      <c r="A329" s="781"/>
      <c r="C329" s="125"/>
      <c r="D329" s="125"/>
      <c r="E329" s="125"/>
      <c r="F329" s="125"/>
      <c r="G329" s="125"/>
      <c r="H329" s="125"/>
      <c r="I329" s="125"/>
      <c r="J329" s="125"/>
      <c r="K329" s="125"/>
      <c r="L329" s="125"/>
      <c r="M329" s="125"/>
      <c r="N329" s="125"/>
    </row>
    <row r="330" spans="1:14" ht="14.25" customHeight="1">
      <c r="A330" s="781"/>
      <c r="C330" s="125"/>
      <c r="D330" s="125"/>
      <c r="E330" s="125"/>
      <c r="F330" s="125"/>
      <c r="G330" s="125"/>
      <c r="H330" s="125"/>
      <c r="I330" s="125"/>
      <c r="J330" s="125"/>
      <c r="K330" s="125"/>
      <c r="L330" s="125"/>
      <c r="M330" s="125"/>
      <c r="N330" s="125"/>
    </row>
    <row r="331" spans="1:14" ht="14.25" customHeight="1">
      <c r="A331" s="781"/>
      <c r="C331" s="125"/>
      <c r="D331" s="125"/>
      <c r="E331" s="125"/>
      <c r="F331" s="125"/>
      <c r="G331" s="125"/>
      <c r="H331" s="125"/>
      <c r="I331" s="125"/>
      <c r="J331" s="125"/>
      <c r="K331" s="125"/>
      <c r="L331" s="125"/>
      <c r="M331" s="125"/>
      <c r="N331" s="125"/>
    </row>
    <row r="332" spans="1:14" ht="14.25" customHeight="1">
      <c r="A332" s="781"/>
      <c r="C332" s="125"/>
      <c r="D332" s="125"/>
      <c r="E332" s="125"/>
      <c r="F332" s="125"/>
      <c r="G332" s="125"/>
      <c r="H332" s="125"/>
      <c r="I332" s="125"/>
      <c r="J332" s="125"/>
      <c r="K332" s="125"/>
      <c r="L332" s="125"/>
      <c r="M332" s="125"/>
      <c r="N332" s="125"/>
    </row>
    <row r="333" spans="1:14" ht="14.25" customHeight="1">
      <c r="A333" s="781"/>
      <c r="C333" s="125"/>
      <c r="D333" s="125"/>
      <c r="E333" s="125"/>
      <c r="F333" s="125"/>
      <c r="G333" s="125"/>
      <c r="H333" s="125"/>
      <c r="I333" s="125"/>
      <c r="J333" s="125"/>
      <c r="K333" s="125"/>
      <c r="L333" s="125"/>
      <c r="M333" s="125"/>
      <c r="N333" s="125"/>
    </row>
    <row r="334" spans="1:14" ht="14.25" customHeight="1">
      <c r="A334" s="781"/>
      <c r="C334" s="125"/>
      <c r="D334" s="125"/>
      <c r="E334" s="125"/>
      <c r="F334" s="125"/>
      <c r="G334" s="125"/>
      <c r="H334" s="125"/>
      <c r="I334" s="125"/>
      <c r="J334" s="125"/>
      <c r="K334" s="125"/>
      <c r="L334" s="125"/>
      <c r="M334" s="125"/>
      <c r="N334" s="125"/>
    </row>
    <row r="335" spans="1:14" ht="14.25" customHeight="1">
      <c r="A335" s="781"/>
      <c r="C335" s="125"/>
      <c r="D335" s="125"/>
      <c r="E335" s="125"/>
      <c r="F335" s="125"/>
      <c r="G335" s="125"/>
      <c r="H335" s="125"/>
      <c r="I335" s="125"/>
      <c r="J335" s="125"/>
      <c r="K335" s="125"/>
      <c r="L335" s="125"/>
      <c r="M335" s="125"/>
      <c r="N335" s="125"/>
    </row>
    <row r="336" spans="1:14" ht="14.25" customHeight="1">
      <c r="A336" s="781"/>
      <c r="C336" s="125"/>
      <c r="D336" s="125"/>
      <c r="E336" s="125"/>
      <c r="F336" s="125"/>
      <c r="G336" s="125"/>
      <c r="H336" s="125"/>
      <c r="I336" s="125"/>
      <c r="J336" s="125"/>
      <c r="K336" s="125"/>
      <c r="L336" s="125"/>
      <c r="M336" s="125"/>
      <c r="N336" s="125"/>
    </row>
    <row r="337" spans="1:14" ht="14.25" customHeight="1">
      <c r="A337" s="781"/>
      <c r="C337" s="125"/>
      <c r="D337" s="125"/>
      <c r="E337" s="125"/>
      <c r="F337" s="125"/>
      <c r="G337" s="125"/>
      <c r="H337" s="125"/>
      <c r="I337" s="125"/>
      <c r="J337" s="125"/>
      <c r="K337" s="125"/>
      <c r="L337" s="125"/>
      <c r="M337" s="125"/>
      <c r="N337" s="125"/>
    </row>
    <row r="338" spans="1:14" ht="14.25" customHeight="1">
      <c r="A338" s="781"/>
      <c r="C338" s="125"/>
      <c r="D338" s="125"/>
      <c r="E338" s="125"/>
      <c r="F338" s="125"/>
      <c r="G338" s="125"/>
      <c r="H338" s="125"/>
      <c r="I338" s="125"/>
      <c r="J338" s="125"/>
      <c r="K338" s="125"/>
      <c r="L338" s="125"/>
      <c r="M338" s="125"/>
      <c r="N338" s="125"/>
    </row>
    <row r="339" spans="1:14" ht="14.25" customHeight="1">
      <c r="A339" s="781"/>
      <c r="C339" s="125"/>
      <c r="D339" s="125"/>
      <c r="E339" s="125"/>
      <c r="F339" s="125"/>
      <c r="G339" s="125"/>
      <c r="H339" s="125"/>
      <c r="I339" s="125"/>
      <c r="J339" s="125"/>
      <c r="K339" s="125"/>
      <c r="L339" s="125"/>
      <c r="M339" s="125"/>
      <c r="N339" s="125"/>
    </row>
    <row r="340" spans="1:14" ht="14.25" customHeight="1">
      <c r="A340" s="781"/>
      <c r="C340" s="125"/>
      <c r="D340" s="125"/>
      <c r="E340" s="125"/>
      <c r="F340" s="125"/>
      <c r="G340" s="125"/>
      <c r="H340" s="125"/>
      <c r="I340" s="125"/>
      <c r="J340" s="125"/>
      <c r="K340" s="125"/>
      <c r="L340" s="125"/>
      <c r="M340" s="125"/>
      <c r="N340" s="125"/>
    </row>
    <row r="341" spans="1:14" ht="14.25" customHeight="1">
      <c r="A341" s="781"/>
      <c r="C341" s="125"/>
      <c r="D341" s="125"/>
      <c r="E341" s="125"/>
      <c r="F341" s="125"/>
      <c r="G341" s="125"/>
      <c r="H341" s="125"/>
      <c r="I341" s="125"/>
      <c r="J341" s="125"/>
      <c r="K341" s="125"/>
      <c r="L341" s="125"/>
      <c r="M341" s="125"/>
      <c r="N341" s="125"/>
    </row>
    <row r="342" spans="1:14" ht="14.25" customHeight="1">
      <c r="A342" s="781"/>
      <c r="C342" s="125"/>
      <c r="D342" s="125"/>
      <c r="E342" s="125"/>
      <c r="F342" s="125"/>
      <c r="G342" s="125"/>
      <c r="H342" s="125"/>
      <c r="I342" s="125"/>
      <c r="J342" s="125"/>
      <c r="K342" s="125"/>
      <c r="L342" s="125"/>
      <c r="M342" s="125"/>
      <c r="N342" s="125"/>
    </row>
    <row r="343" spans="1:14" ht="14.25" customHeight="1">
      <c r="A343" s="781"/>
      <c r="C343" s="125"/>
      <c r="D343" s="125"/>
      <c r="E343" s="125"/>
      <c r="F343" s="125"/>
      <c r="G343" s="125"/>
      <c r="H343" s="125"/>
      <c r="I343" s="125"/>
      <c r="J343" s="125"/>
      <c r="K343" s="125"/>
      <c r="L343" s="125"/>
      <c r="M343" s="125"/>
      <c r="N343" s="125"/>
    </row>
    <row r="344" spans="1:14" ht="14.25" customHeight="1">
      <c r="A344" s="781"/>
      <c r="C344" s="125"/>
      <c r="D344" s="125"/>
      <c r="E344" s="125"/>
      <c r="F344" s="125"/>
      <c r="G344" s="125"/>
      <c r="H344" s="125"/>
      <c r="I344" s="125"/>
      <c r="J344" s="125"/>
      <c r="K344" s="125"/>
      <c r="L344" s="125"/>
      <c r="M344" s="125"/>
      <c r="N344" s="125"/>
    </row>
    <row r="345" spans="1:14" ht="14.25" customHeight="1">
      <c r="A345" s="781"/>
      <c r="C345" s="125"/>
      <c r="D345" s="125"/>
      <c r="E345" s="125"/>
      <c r="F345" s="125"/>
      <c r="G345" s="125"/>
      <c r="H345" s="125"/>
      <c r="I345" s="125"/>
      <c r="J345" s="125"/>
      <c r="K345" s="125"/>
      <c r="L345" s="125"/>
      <c r="M345" s="125"/>
      <c r="N345" s="125"/>
    </row>
    <row r="346" spans="1:14" ht="14.25" customHeight="1">
      <c r="A346" s="781"/>
      <c r="C346" s="125"/>
      <c r="D346" s="125"/>
      <c r="E346" s="125"/>
      <c r="F346" s="125"/>
      <c r="G346" s="125"/>
      <c r="H346" s="125"/>
      <c r="I346" s="125"/>
      <c r="J346" s="125"/>
      <c r="K346" s="125"/>
      <c r="L346" s="125"/>
      <c r="M346" s="125"/>
      <c r="N346" s="125"/>
    </row>
    <row r="347" spans="1:14" ht="14.25" customHeight="1">
      <c r="A347" s="781"/>
      <c r="C347" s="125"/>
      <c r="D347" s="125"/>
      <c r="E347" s="125"/>
      <c r="F347" s="125"/>
      <c r="G347" s="125"/>
      <c r="H347" s="125"/>
      <c r="I347" s="125"/>
      <c r="J347" s="125"/>
      <c r="K347" s="125"/>
      <c r="L347" s="125"/>
      <c r="M347" s="125"/>
      <c r="N347" s="125"/>
    </row>
    <row r="348" spans="1:14" ht="14.25" customHeight="1">
      <c r="A348" s="781"/>
      <c r="C348" s="125"/>
      <c r="D348" s="125"/>
      <c r="E348" s="125"/>
      <c r="F348" s="125"/>
      <c r="G348" s="125"/>
      <c r="H348" s="125"/>
      <c r="I348" s="125"/>
      <c r="J348" s="125"/>
      <c r="K348" s="125"/>
      <c r="L348" s="125"/>
      <c r="M348" s="125"/>
      <c r="N348" s="125"/>
    </row>
    <row r="349" spans="1:14" ht="14.25" customHeight="1">
      <c r="A349" s="781"/>
      <c r="C349" s="125"/>
      <c r="D349" s="125"/>
      <c r="E349" s="125"/>
      <c r="F349" s="125"/>
      <c r="G349" s="125"/>
      <c r="H349" s="125"/>
      <c r="I349" s="125"/>
      <c r="J349" s="125"/>
      <c r="K349" s="125"/>
      <c r="L349" s="125"/>
      <c r="M349" s="125"/>
      <c r="N349" s="125"/>
    </row>
    <row r="350" spans="1:14" ht="14.25" customHeight="1">
      <c r="A350" s="781"/>
      <c r="C350" s="125"/>
      <c r="D350" s="125"/>
      <c r="E350" s="125"/>
      <c r="F350" s="125"/>
      <c r="G350" s="125"/>
      <c r="H350" s="125"/>
      <c r="I350" s="125"/>
      <c r="J350" s="125"/>
      <c r="K350" s="125"/>
      <c r="L350" s="125"/>
      <c r="M350" s="125"/>
      <c r="N350" s="125"/>
    </row>
    <row r="351" spans="1:14" ht="14.25" customHeight="1">
      <c r="A351" s="781"/>
      <c r="C351" s="125"/>
      <c r="D351" s="125"/>
      <c r="E351" s="125"/>
      <c r="F351" s="125"/>
      <c r="G351" s="125"/>
      <c r="H351" s="125"/>
      <c r="I351" s="125"/>
      <c r="J351" s="125"/>
      <c r="K351" s="125"/>
      <c r="L351" s="125"/>
      <c r="M351" s="125"/>
      <c r="N351" s="125"/>
    </row>
    <row r="352" spans="1:14" ht="14.25" customHeight="1">
      <c r="A352" s="781"/>
      <c r="C352" s="125"/>
      <c r="D352" s="125"/>
      <c r="E352" s="125"/>
      <c r="F352" s="125"/>
      <c r="G352" s="125"/>
      <c r="H352" s="125"/>
      <c r="I352" s="125"/>
      <c r="J352" s="125"/>
      <c r="K352" s="125"/>
      <c r="L352" s="125"/>
      <c r="M352" s="125"/>
      <c r="N352" s="125"/>
    </row>
    <row r="353" spans="1:14" ht="14.25" customHeight="1">
      <c r="A353" s="781"/>
      <c r="C353" s="125"/>
      <c r="D353" s="125"/>
      <c r="E353" s="125"/>
      <c r="F353" s="125"/>
      <c r="G353" s="125"/>
      <c r="H353" s="125"/>
      <c r="I353" s="125"/>
      <c r="J353" s="125"/>
      <c r="K353" s="125"/>
      <c r="L353" s="125"/>
      <c r="M353" s="125"/>
      <c r="N353" s="125"/>
    </row>
    <row r="354" spans="1:14" ht="14.25" customHeight="1">
      <c r="A354" s="781"/>
      <c r="C354" s="125"/>
      <c r="D354" s="125"/>
      <c r="E354" s="125"/>
      <c r="F354" s="125"/>
      <c r="G354" s="125"/>
      <c r="H354" s="125"/>
      <c r="I354" s="125"/>
      <c r="J354" s="125"/>
      <c r="K354" s="125"/>
      <c r="L354" s="125"/>
      <c r="M354" s="125"/>
      <c r="N354" s="125"/>
    </row>
    <row r="355" spans="1:14" ht="14.25" customHeight="1">
      <c r="A355" s="781"/>
      <c r="C355" s="125"/>
      <c r="D355" s="125"/>
      <c r="E355" s="125"/>
      <c r="F355" s="125"/>
      <c r="G355" s="125"/>
      <c r="H355" s="125"/>
      <c r="I355" s="125"/>
      <c r="J355" s="125"/>
      <c r="K355" s="125"/>
      <c r="L355" s="125"/>
      <c r="M355" s="125"/>
      <c r="N355" s="125"/>
    </row>
    <row r="356" spans="1:14" ht="14.25" customHeight="1">
      <c r="A356" s="781"/>
      <c r="C356" s="125"/>
      <c r="D356" s="125"/>
      <c r="E356" s="125"/>
      <c r="F356" s="125"/>
      <c r="G356" s="125"/>
      <c r="H356" s="125"/>
      <c r="I356" s="125"/>
      <c r="J356" s="125"/>
      <c r="K356" s="125"/>
      <c r="L356" s="125"/>
      <c r="M356" s="125"/>
      <c r="N356" s="125"/>
    </row>
    <row r="357" spans="1:14" ht="14.25" customHeight="1">
      <c r="A357" s="781"/>
      <c r="C357" s="125"/>
      <c r="D357" s="125"/>
      <c r="E357" s="125"/>
      <c r="F357" s="125"/>
      <c r="G357" s="125"/>
      <c r="H357" s="125"/>
      <c r="I357" s="125"/>
      <c r="J357" s="125"/>
      <c r="K357" s="125"/>
      <c r="L357" s="125"/>
      <c r="M357" s="125"/>
      <c r="N357" s="125"/>
    </row>
    <row r="358" spans="1:14" ht="14.25" customHeight="1">
      <c r="A358" s="781"/>
      <c r="C358" s="125"/>
      <c r="D358" s="125"/>
      <c r="E358" s="125"/>
      <c r="F358" s="125"/>
      <c r="G358" s="125"/>
      <c r="H358" s="125"/>
      <c r="I358" s="125"/>
      <c r="J358" s="125"/>
      <c r="K358" s="125"/>
      <c r="L358" s="125"/>
      <c r="M358" s="125"/>
      <c r="N358" s="125"/>
    </row>
    <row r="359" spans="1:14" ht="14.25" customHeight="1">
      <c r="A359" s="781"/>
      <c r="C359" s="125"/>
      <c r="D359" s="125"/>
      <c r="E359" s="125"/>
      <c r="F359" s="125"/>
      <c r="G359" s="125"/>
      <c r="H359" s="125"/>
      <c r="I359" s="125"/>
      <c r="J359" s="125"/>
      <c r="K359" s="125"/>
      <c r="L359" s="125"/>
      <c r="M359" s="125"/>
      <c r="N359" s="125"/>
    </row>
    <row r="360" spans="1:14" ht="14.25" customHeight="1">
      <c r="A360" s="781"/>
      <c r="C360" s="125"/>
      <c r="D360" s="125"/>
      <c r="E360" s="125"/>
      <c r="F360" s="125"/>
      <c r="G360" s="125"/>
      <c r="H360" s="125"/>
      <c r="I360" s="125"/>
      <c r="J360" s="125"/>
      <c r="K360" s="125"/>
      <c r="L360" s="125"/>
      <c r="M360" s="125"/>
      <c r="N360" s="125"/>
    </row>
    <row r="361" spans="1:14" ht="14.25" customHeight="1">
      <c r="A361" s="781"/>
      <c r="C361" s="125"/>
      <c r="D361" s="125"/>
      <c r="E361" s="125"/>
      <c r="F361" s="125"/>
      <c r="G361" s="125"/>
      <c r="H361" s="125"/>
      <c r="I361" s="125"/>
      <c r="J361" s="125"/>
      <c r="K361" s="125"/>
      <c r="L361" s="125"/>
      <c r="M361" s="125"/>
      <c r="N361" s="125"/>
    </row>
    <row r="362" spans="1:14" ht="14.25" customHeight="1">
      <c r="A362" s="781"/>
      <c r="C362" s="125"/>
      <c r="D362" s="125"/>
      <c r="E362" s="125"/>
      <c r="F362" s="125"/>
      <c r="G362" s="125"/>
      <c r="H362" s="125"/>
      <c r="I362" s="125"/>
      <c r="J362" s="125"/>
      <c r="K362" s="125"/>
      <c r="L362" s="125"/>
      <c r="M362" s="125"/>
      <c r="N362" s="125"/>
    </row>
    <row r="363" spans="1:14" ht="14.25" customHeight="1">
      <c r="A363" s="781"/>
      <c r="C363" s="125"/>
      <c r="D363" s="125"/>
      <c r="E363" s="125"/>
      <c r="F363" s="125"/>
      <c r="G363" s="125"/>
      <c r="H363" s="125"/>
      <c r="I363" s="125"/>
      <c r="J363" s="125"/>
      <c r="K363" s="125"/>
      <c r="L363" s="125"/>
      <c r="M363" s="125"/>
      <c r="N363" s="125"/>
    </row>
    <row r="364" spans="1:14" ht="14.25" customHeight="1">
      <c r="A364" s="781"/>
      <c r="C364" s="125"/>
      <c r="D364" s="125"/>
      <c r="E364" s="125"/>
      <c r="F364" s="125"/>
      <c r="G364" s="125"/>
      <c r="H364" s="125"/>
      <c r="I364" s="125"/>
      <c r="J364" s="125"/>
      <c r="K364" s="125"/>
      <c r="L364" s="125"/>
      <c r="M364" s="125"/>
      <c r="N364" s="125"/>
    </row>
    <row r="365" spans="1:14" ht="14.25" customHeight="1">
      <c r="A365" s="781"/>
      <c r="C365" s="125"/>
      <c r="D365" s="125"/>
      <c r="E365" s="125"/>
      <c r="F365" s="125"/>
      <c r="G365" s="125"/>
      <c r="H365" s="125"/>
      <c r="I365" s="125"/>
      <c r="J365" s="125"/>
      <c r="K365" s="125"/>
      <c r="L365" s="125"/>
      <c r="M365" s="125"/>
      <c r="N365" s="125"/>
    </row>
    <row r="366" spans="1:14" ht="14.25" customHeight="1">
      <c r="A366" s="781"/>
      <c r="C366" s="125"/>
      <c r="D366" s="125"/>
      <c r="E366" s="125"/>
      <c r="F366" s="125"/>
      <c r="G366" s="125"/>
      <c r="H366" s="125"/>
      <c r="I366" s="125"/>
      <c r="J366" s="125"/>
      <c r="K366" s="125"/>
      <c r="L366" s="125"/>
      <c r="M366" s="125"/>
      <c r="N366" s="125"/>
    </row>
    <row r="367" spans="1:14" ht="14.25" customHeight="1">
      <c r="A367" s="781"/>
      <c r="C367" s="125"/>
      <c r="D367" s="125"/>
      <c r="E367" s="125"/>
      <c r="F367" s="125"/>
      <c r="G367" s="125"/>
      <c r="H367" s="125"/>
      <c r="I367" s="125"/>
      <c r="J367" s="125"/>
      <c r="K367" s="125"/>
      <c r="L367" s="125"/>
      <c r="M367" s="125"/>
      <c r="N367" s="125"/>
    </row>
    <row r="368" spans="1:14" ht="14.25" customHeight="1">
      <c r="A368" s="781"/>
      <c r="C368" s="125"/>
      <c r="D368" s="125"/>
      <c r="E368" s="125"/>
      <c r="F368" s="125"/>
      <c r="G368" s="125"/>
      <c r="H368" s="125"/>
      <c r="I368" s="125"/>
      <c r="J368" s="125"/>
      <c r="K368" s="125"/>
      <c r="L368" s="125"/>
      <c r="M368" s="125"/>
      <c r="N368" s="125"/>
    </row>
    <row r="369" spans="1:14" ht="14.25" customHeight="1">
      <c r="A369" s="781"/>
      <c r="C369" s="125"/>
      <c r="D369" s="125"/>
      <c r="E369" s="125"/>
      <c r="F369" s="125"/>
      <c r="G369" s="125"/>
      <c r="H369" s="125"/>
      <c r="I369" s="125"/>
      <c r="J369" s="125"/>
      <c r="K369" s="125"/>
      <c r="L369" s="125"/>
      <c r="M369" s="125"/>
      <c r="N369" s="125"/>
    </row>
    <row r="370" spans="1:14" ht="14.25" customHeight="1">
      <c r="A370" s="781"/>
      <c r="C370" s="125"/>
      <c r="D370" s="125"/>
      <c r="E370" s="125"/>
      <c r="F370" s="125"/>
      <c r="G370" s="125"/>
      <c r="H370" s="125"/>
      <c r="I370" s="125"/>
      <c r="J370" s="125"/>
      <c r="K370" s="125"/>
      <c r="L370" s="125"/>
      <c r="M370" s="125"/>
      <c r="N370" s="125"/>
    </row>
    <row r="371" spans="1:14" ht="14.25" customHeight="1">
      <c r="A371" s="781"/>
      <c r="C371" s="125"/>
      <c r="D371" s="125"/>
      <c r="E371" s="125"/>
      <c r="F371" s="125"/>
      <c r="G371" s="125"/>
      <c r="H371" s="125"/>
      <c r="I371" s="125"/>
      <c r="J371" s="125"/>
      <c r="K371" s="125"/>
      <c r="L371" s="125"/>
      <c r="M371" s="125"/>
      <c r="N371" s="125"/>
    </row>
    <row r="372" spans="1:14" ht="14.25" customHeight="1">
      <c r="A372" s="781"/>
      <c r="C372" s="125"/>
      <c r="D372" s="125"/>
      <c r="E372" s="125"/>
      <c r="F372" s="125"/>
      <c r="G372" s="125"/>
      <c r="H372" s="125"/>
      <c r="I372" s="125"/>
      <c r="J372" s="125"/>
      <c r="K372" s="125"/>
      <c r="L372" s="125"/>
      <c r="M372" s="125"/>
      <c r="N372" s="125"/>
    </row>
    <row r="373" spans="1:14" ht="14.25" customHeight="1">
      <c r="A373" s="781"/>
      <c r="C373" s="125"/>
      <c r="D373" s="125"/>
      <c r="E373" s="125"/>
      <c r="F373" s="125"/>
      <c r="G373" s="125"/>
      <c r="H373" s="125"/>
      <c r="I373" s="125"/>
      <c r="J373" s="125"/>
      <c r="K373" s="125"/>
      <c r="L373" s="125"/>
      <c r="M373" s="125"/>
      <c r="N373" s="125"/>
    </row>
    <row r="374" spans="1:14" ht="14.25" customHeight="1">
      <c r="A374" s="781"/>
      <c r="C374" s="125"/>
      <c r="D374" s="125"/>
      <c r="E374" s="125"/>
      <c r="F374" s="125"/>
      <c r="G374" s="125"/>
      <c r="H374" s="125"/>
      <c r="I374" s="125"/>
      <c r="J374" s="125"/>
      <c r="K374" s="125"/>
      <c r="L374" s="125"/>
      <c r="M374" s="125"/>
      <c r="N374" s="125"/>
    </row>
    <row r="375" spans="1:14" ht="14.25" customHeight="1">
      <c r="A375" s="781"/>
      <c r="C375" s="125"/>
      <c r="D375" s="125"/>
      <c r="E375" s="125"/>
      <c r="F375" s="125"/>
      <c r="G375" s="125"/>
      <c r="H375" s="125"/>
      <c r="I375" s="125"/>
      <c r="J375" s="125"/>
      <c r="K375" s="125"/>
      <c r="L375" s="125"/>
      <c r="M375" s="125"/>
      <c r="N375" s="125"/>
    </row>
    <row r="376" spans="1:14" ht="14.25" customHeight="1">
      <c r="A376" s="781"/>
      <c r="C376" s="125"/>
      <c r="D376" s="125"/>
      <c r="E376" s="125"/>
      <c r="F376" s="125"/>
      <c r="G376" s="125"/>
      <c r="H376" s="125"/>
      <c r="I376" s="125"/>
      <c r="J376" s="125"/>
      <c r="K376" s="125"/>
      <c r="L376" s="125"/>
      <c r="M376" s="125"/>
      <c r="N376" s="125"/>
    </row>
    <row r="377" spans="1:14" ht="14.25" customHeight="1">
      <c r="A377" s="781"/>
      <c r="C377" s="125"/>
      <c r="D377" s="125"/>
      <c r="E377" s="125"/>
      <c r="F377" s="125"/>
      <c r="G377" s="125"/>
      <c r="H377" s="125"/>
      <c r="I377" s="125"/>
      <c r="J377" s="125"/>
      <c r="K377" s="125"/>
      <c r="L377" s="125"/>
      <c r="M377" s="125"/>
      <c r="N377" s="125"/>
    </row>
    <row r="378" spans="1:14" ht="14.25" customHeight="1">
      <c r="A378" s="781"/>
      <c r="C378" s="125"/>
      <c r="D378" s="125"/>
      <c r="E378" s="125"/>
      <c r="F378" s="125"/>
      <c r="G378" s="125"/>
      <c r="H378" s="125"/>
      <c r="I378" s="125"/>
      <c r="J378" s="125"/>
      <c r="K378" s="125"/>
      <c r="L378" s="125"/>
      <c r="M378" s="125"/>
      <c r="N378" s="125"/>
    </row>
    <row r="379" spans="1:14" ht="14.25" customHeight="1">
      <c r="A379" s="781"/>
      <c r="C379" s="125"/>
      <c r="D379" s="125"/>
      <c r="E379" s="125"/>
      <c r="F379" s="125"/>
      <c r="G379" s="125"/>
      <c r="H379" s="125"/>
      <c r="I379" s="125"/>
      <c r="J379" s="125"/>
      <c r="K379" s="125"/>
      <c r="L379" s="125"/>
      <c r="M379" s="125"/>
      <c r="N379" s="125"/>
    </row>
    <row r="380" spans="1:14" ht="14.25" customHeight="1">
      <c r="A380" s="781"/>
      <c r="C380" s="125"/>
      <c r="D380" s="125"/>
      <c r="E380" s="125"/>
      <c r="F380" s="125"/>
      <c r="G380" s="125"/>
      <c r="H380" s="125"/>
      <c r="I380" s="125"/>
      <c r="J380" s="125"/>
      <c r="K380" s="125"/>
      <c r="L380" s="125"/>
      <c r="M380" s="125"/>
      <c r="N380" s="125"/>
    </row>
    <row r="381" spans="1:14" ht="14.25" customHeight="1">
      <c r="A381" s="781"/>
      <c r="C381" s="125"/>
      <c r="D381" s="125"/>
      <c r="E381" s="125"/>
      <c r="F381" s="125"/>
      <c r="G381" s="125"/>
      <c r="H381" s="125"/>
      <c r="I381" s="125"/>
      <c r="J381" s="125"/>
      <c r="K381" s="125"/>
      <c r="L381" s="125"/>
      <c r="M381" s="125"/>
      <c r="N381" s="125"/>
    </row>
    <row r="382" spans="1:14" ht="14.25" customHeight="1">
      <c r="A382" s="781"/>
      <c r="C382" s="125"/>
      <c r="D382" s="125"/>
      <c r="E382" s="125"/>
      <c r="F382" s="125"/>
      <c r="G382" s="125"/>
      <c r="H382" s="125"/>
      <c r="I382" s="125"/>
      <c r="J382" s="125"/>
      <c r="K382" s="125"/>
      <c r="L382" s="125"/>
      <c r="M382" s="125"/>
      <c r="N382" s="125"/>
    </row>
    <row r="383" spans="1:14" ht="14.25" customHeight="1">
      <c r="A383" s="781"/>
      <c r="C383" s="125"/>
      <c r="D383" s="125"/>
      <c r="E383" s="125"/>
      <c r="F383" s="125"/>
      <c r="G383" s="125"/>
      <c r="H383" s="125"/>
      <c r="I383" s="125"/>
      <c r="J383" s="125"/>
      <c r="K383" s="125"/>
      <c r="L383" s="125"/>
      <c r="M383" s="125"/>
      <c r="N383" s="125"/>
    </row>
    <row r="384" spans="1:14" ht="14.25" customHeight="1">
      <c r="A384" s="781"/>
      <c r="C384" s="125"/>
      <c r="D384" s="125"/>
      <c r="E384" s="125"/>
      <c r="F384" s="125"/>
      <c r="G384" s="125"/>
      <c r="H384" s="125"/>
      <c r="I384" s="125"/>
      <c r="J384" s="125"/>
      <c r="K384" s="125"/>
      <c r="L384" s="125"/>
      <c r="M384" s="125"/>
      <c r="N384" s="125"/>
    </row>
    <row r="385" spans="1:14" ht="14.25" customHeight="1">
      <c r="A385" s="781"/>
      <c r="C385" s="125"/>
      <c r="D385" s="125"/>
      <c r="E385" s="125"/>
      <c r="F385" s="125"/>
      <c r="G385" s="125"/>
      <c r="H385" s="125"/>
      <c r="I385" s="125"/>
      <c r="J385" s="125"/>
      <c r="K385" s="125"/>
      <c r="L385" s="125"/>
      <c r="M385" s="125"/>
      <c r="N385" s="125"/>
    </row>
    <row r="386" spans="1:14" ht="14.25" customHeight="1">
      <c r="A386" s="781"/>
      <c r="C386" s="125"/>
      <c r="D386" s="125"/>
      <c r="E386" s="125"/>
      <c r="F386" s="125"/>
      <c r="G386" s="125"/>
      <c r="H386" s="125"/>
      <c r="I386" s="125"/>
      <c r="J386" s="125"/>
      <c r="K386" s="125"/>
      <c r="L386" s="125"/>
      <c r="M386" s="125"/>
      <c r="N386" s="125"/>
    </row>
    <row r="387" spans="1:14" ht="14.25" customHeight="1">
      <c r="A387" s="781"/>
      <c r="C387" s="125"/>
      <c r="D387" s="125"/>
      <c r="E387" s="125"/>
      <c r="F387" s="125"/>
      <c r="G387" s="125"/>
      <c r="H387" s="125"/>
      <c r="I387" s="125"/>
      <c r="J387" s="125"/>
      <c r="K387" s="125"/>
      <c r="L387" s="125"/>
      <c r="M387" s="125"/>
      <c r="N387" s="125"/>
    </row>
    <row r="388" spans="1:14" ht="14.25" customHeight="1">
      <c r="A388" s="781"/>
      <c r="C388" s="125"/>
      <c r="D388" s="125"/>
      <c r="E388" s="125"/>
      <c r="F388" s="125"/>
      <c r="G388" s="125"/>
      <c r="H388" s="125"/>
      <c r="I388" s="125"/>
      <c r="J388" s="125"/>
      <c r="K388" s="125"/>
      <c r="L388" s="125"/>
      <c r="M388" s="125"/>
      <c r="N388" s="125"/>
    </row>
    <row r="389" spans="1:14" ht="14.25" customHeight="1">
      <c r="A389" s="781"/>
      <c r="C389" s="125"/>
      <c r="D389" s="125"/>
      <c r="E389" s="125"/>
      <c r="F389" s="125"/>
      <c r="G389" s="125"/>
      <c r="H389" s="125"/>
      <c r="I389" s="125"/>
      <c r="J389" s="125"/>
      <c r="K389" s="125"/>
      <c r="L389" s="125"/>
      <c r="M389" s="125"/>
      <c r="N389" s="125"/>
    </row>
    <row r="390" spans="1:14" ht="14.25" customHeight="1">
      <c r="A390" s="781"/>
      <c r="C390" s="125"/>
      <c r="D390" s="125"/>
      <c r="E390" s="125"/>
      <c r="F390" s="125"/>
      <c r="G390" s="125"/>
      <c r="H390" s="125"/>
      <c r="I390" s="125"/>
      <c r="J390" s="125"/>
      <c r="K390" s="125"/>
      <c r="L390" s="125"/>
      <c r="M390" s="125"/>
      <c r="N390" s="125"/>
    </row>
    <row r="391" spans="1:14" ht="14.25" customHeight="1">
      <c r="A391" s="781"/>
      <c r="C391" s="125"/>
      <c r="D391" s="125"/>
      <c r="E391" s="125"/>
      <c r="F391" s="125"/>
      <c r="G391" s="125"/>
      <c r="H391" s="125"/>
      <c r="I391" s="125"/>
      <c r="J391" s="125"/>
      <c r="K391" s="125"/>
      <c r="L391" s="125"/>
      <c r="M391" s="125"/>
      <c r="N391" s="125"/>
    </row>
    <row r="392" spans="1:14" ht="14.25" customHeight="1">
      <c r="A392" s="781"/>
      <c r="C392" s="125"/>
      <c r="D392" s="125"/>
      <c r="E392" s="125"/>
      <c r="F392" s="125"/>
      <c r="G392" s="125"/>
      <c r="H392" s="125"/>
      <c r="I392" s="125"/>
      <c r="J392" s="125"/>
      <c r="K392" s="125"/>
      <c r="L392" s="125"/>
      <c r="M392" s="125"/>
      <c r="N392" s="125"/>
    </row>
    <row r="393" spans="1:14" ht="14.25" customHeight="1">
      <c r="A393" s="781"/>
      <c r="C393" s="125"/>
      <c r="D393" s="125"/>
      <c r="E393" s="125"/>
      <c r="F393" s="125"/>
      <c r="G393" s="125"/>
      <c r="H393" s="125"/>
      <c r="I393" s="125"/>
      <c r="J393" s="125"/>
      <c r="K393" s="125"/>
      <c r="L393" s="125"/>
      <c r="M393" s="125"/>
      <c r="N393" s="125"/>
    </row>
    <row r="394" spans="1:14" ht="14.25" customHeight="1">
      <c r="A394" s="781"/>
      <c r="C394" s="125"/>
      <c r="D394" s="125"/>
      <c r="E394" s="125"/>
      <c r="F394" s="125"/>
      <c r="G394" s="125"/>
      <c r="H394" s="125"/>
      <c r="I394" s="125"/>
      <c r="J394" s="125"/>
      <c r="K394" s="125"/>
      <c r="L394" s="125"/>
      <c r="M394" s="125"/>
      <c r="N394" s="125"/>
    </row>
    <row r="395" spans="1:14" ht="14.25" customHeight="1">
      <c r="A395" s="781"/>
      <c r="C395" s="125"/>
      <c r="D395" s="125"/>
      <c r="E395" s="125"/>
      <c r="F395" s="125"/>
      <c r="G395" s="125"/>
      <c r="H395" s="125"/>
      <c r="I395" s="125"/>
      <c r="J395" s="125"/>
      <c r="K395" s="125"/>
      <c r="L395" s="125"/>
      <c r="M395" s="125"/>
      <c r="N395" s="125"/>
    </row>
    <row r="396" spans="1:14" ht="14.25" customHeight="1">
      <c r="A396" s="781"/>
      <c r="C396" s="125"/>
      <c r="D396" s="125"/>
      <c r="E396" s="125"/>
      <c r="F396" s="125"/>
      <c r="G396" s="125"/>
      <c r="H396" s="125"/>
      <c r="I396" s="125"/>
      <c r="J396" s="125"/>
      <c r="K396" s="125"/>
      <c r="L396" s="125"/>
      <c r="M396" s="125"/>
      <c r="N396" s="125"/>
    </row>
    <row r="397" spans="1:14" ht="14.25" customHeight="1">
      <c r="A397" s="781"/>
      <c r="C397" s="125"/>
      <c r="D397" s="125"/>
      <c r="E397" s="125"/>
      <c r="F397" s="125"/>
      <c r="G397" s="125"/>
      <c r="H397" s="125"/>
      <c r="I397" s="125"/>
      <c r="J397" s="125"/>
      <c r="K397" s="125"/>
      <c r="L397" s="125"/>
      <c r="M397" s="125"/>
      <c r="N397" s="125"/>
    </row>
    <row r="398" spans="1:14" ht="14.25" customHeight="1">
      <c r="A398" s="781"/>
      <c r="C398" s="125"/>
      <c r="D398" s="125"/>
      <c r="E398" s="125"/>
      <c r="F398" s="125"/>
      <c r="G398" s="125"/>
      <c r="H398" s="125"/>
      <c r="I398" s="125"/>
      <c r="J398" s="125"/>
      <c r="K398" s="125"/>
      <c r="L398" s="125"/>
      <c r="M398" s="125"/>
      <c r="N398" s="125"/>
    </row>
    <row r="399" spans="1:14" ht="14.25" customHeight="1">
      <c r="A399" s="781"/>
      <c r="C399" s="125"/>
      <c r="D399" s="125"/>
      <c r="E399" s="125"/>
      <c r="F399" s="125"/>
      <c r="G399" s="125"/>
      <c r="H399" s="125"/>
      <c r="I399" s="125"/>
      <c r="J399" s="125"/>
      <c r="K399" s="125"/>
      <c r="L399" s="125"/>
      <c r="M399" s="125"/>
      <c r="N399" s="125"/>
    </row>
    <row r="400" spans="1:14" ht="14.25" customHeight="1">
      <c r="A400" s="781"/>
      <c r="C400" s="125"/>
      <c r="D400" s="125"/>
      <c r="E400" s="125"/>
      <c r="F400" s="125"/>
      <c r="G400" s="125"/>
      <c r="H400" s="125"/>
      <c r="I400" s="125"/>
      <c r="J400" s="125"/>
      <c r="K400" s="125"/>
      <c r="L400" s="125"/>
      <c r="M400" s="125"/>
      <c r="N400" s="125"/>
    </row>
    <row r="401" spans="1:14" ht="14.25" customHeight="1">
      <c r="A401" s="781"/>
      <c r="C401" s="125"/>
      <c r="D401" s="125"/>
      <c r="E401" s="125"/>
      <c r="F401" s="125"/>
      <c r="G401" s="125"/>
      <c r="H401" s="125"/>
      <c r="I401" s="125"/>
      <c r="J401" s="125"/>
      <c r="K401" s="125"/>
      <c r="L401" s="125"/>
      <c r="M401" s="125"/>
      <c r="N401" s="125"/>
    </row>
    <row r="402" spans="1:14" ht="14.25" customHeight="1">
      <c r="A402" s="781"/>
      <c r="C402" s="125"/>
      <c r="D402" s="125"/>
      <c r="E402" s="125"/>
      <c r="F402" s="125"/>
      <c r="G402" s="125"/>
      <c r="H402" s="125"/>
      <c r="I402" s="125"/>
      <c r="J402" s="125"/>
      <c r="K402" s="125"/>
      <c r="L402" s="125"/>
      <c r="M402" s="125"/>
      <c r="N402" s="125"/>
    </row>
    <row r="403" spans="1:14" ht="14.25" customHeight="1">
      <c r="A403" s="781"/>
      <c r="C403" s="125"/>
      <c r="D403" s="125"/>
      <c r="E403" s="125"/>
      <c r="F403" s="125"/>
      <c r="G403" s="125"/>
      <c r="H403" s="125"/>
      <c r="I403" s="125"/>
      <c r="J403" s="125"/>
      <c r="K403" s="125"/>
      <c r="L403" s="125"/>
      <c r="M403" s="125"/>
      <c r="N403" s="125"/>
    </row>
    <row r="404" spans="1:14" ht="14.25" customHeight="1">
      <c r="A404" s="781"/>
      <c r="C404" s="125"/>
      <c r="D404" s="125"/>
      <c r="E404" s="125"/>
      <c r="F404" s="125"/>
      <c r="G404" s="125"/>
      <c r="H404" s="125"/>
      <c r="I404" s="125"/>
      <c r="J404" s="125"/>
      <c r="K404" s="125"/>
      <c r="L404" s="125"/>
      <c r="M404" s="125"/>
      <c r="N404" s="125"/>
    </row>
    <row r="405" spans="1:14" ht="14.25" customHeight="1">
      <c r="A405" s="781"/>
      <c r="C405" s="125"/>
      <c r="D405" s="125"/>
      <c r="E405" s="125"/>
      <c r="F405" s="125"/>
      <c r="G405" s="125"/>
      <c r="H405" s="125"/>
      <c r="I405" s="125"/>
      <c r="J405" s="125"/>
      <c r="K405" s="125"/>
      <c r="L405" s="125"/>
      <c r="M405" s="125"/>
      <c r="N405" s="125"/>
    </row>
    <row r="406" spans="1:14" ht="14.25" customHeight="1">
      <c r="A406" s="781"/>
      <c r="C406" s="125"/>
      <c r="D406" s="125"/>
      <c r="E406" s="125"/>
      <c r="F406" s="125"/>
      <c r="G406" s="125"/>
      <c r="H406" s="125"/>
      <c r="I406" s="125"/>
      <c r="J406" s="125"/>
      <c r="K406" s="125"/>
      <c r="L406" s="125"/>
      <c r="M406" s="125"/>
      <c r="N406" s="125"/>
    </row>
    <row r="407" spans="1:14" ht="14.25" customHeight="1">
      <c r="A407" s="781"/>
      <c r="C407" s="125"/>
      <c r="D407" s="125"/>
      <c r="E407" s="125"/>
      <c r="F407" s="125"/>
      <c r="G407" s="125"/>
      <c r="H407" s="125"/>
      <c r="I407" s="125"/>
      <c r="J407" s="125"/>
      <c r="K407" s="125"/>
      <c r="L407" s="125"/>
      <c r="M407" s="125"/>
      <c r="N407" s="125"/>
    </row>
    <row r="408" spans="1:14" ht="14.25" customHeight="1">
      <c r="A408" s="781"/>
      <c r="C408" s="125"/>
      <c r="D408" s="125"/>
      <c r="E408" s="125"/>
      <c r="F408" s="125"/>
      <c r="G408" s="125"/>
      <c r="H408" s="125"/>
      <c r="I408" s="125"/>
      <c r="J408" s="125"/>
      <c r="K408" s="125"/>
      <c r="L408" s="125"/>
      <c r="M408" s="125"/>
      <c r="N408" s="125"/>
    </row>
    <row r="409" spans="1:14" ht="15.75" customHeight="1"/>
    <row r="410" spans="1:14" ht="15.75" customHeight="1"/>
    <row r="411" spans="1:14" ht="15.75" customHeight="1"/>
    <row r="412" spans="1:14" ht="15.75" customHeight="1"/>
    <row r="413" spans="1:14" ht="15.75" customHeight="1"/>
    <row r="414" spans="1:14" ht="15.75" customHeight="1"/>
    <row r="415" spans="1:14" ht="15.75" customHeight="1"/>
    <row r="416" spans="1:14"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sheetData>
  <mergeCells count="1">
    <mergeCell ref="A2:B2"/>
  </mergeCells>
  <pageMargins left="0.70866141732283505" right="0.70866141732283505" top="0.74803149606299202" bottom="0.74803149606299202" header="0" footer="0"/>
  <pageSetup scale="60"/>
  <headerFooter>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pageSetUpPr fitToPage="1"/>
  </sheetPr>
  <dimension ref="A1:P992"/>
  <sheetViews>
    <sheetView workbookViewId="0">
      <pane ySplit="2" topLeftCell="A128" activePane="bottomLeft" state="frozen"/>
      <selection pane="bottomLeft" activeCell="Q1" sqref="Q1:X1048576"/>
    </sheetView>
  </sheetViews>
  <sheetFormatPr defaultColWidth="14" defaultRowHeight="15" customHeight="1"/>
  <cols>
    <col min="1" max="1" width="11.5703125" customWidth="1"/>
    <col min="2" max="2" width="74.28515625" customWidth="1"/>
    <col min="3" max="6" width="14" hidden="1" customWidth="1"/>
    <col min="7" max="7" width="18.28515625" hidden="1" customWidth="1"/>
    <col min="8" max="8" width="18.140625" hidden="1" customWidth="1"/>
    <col min="9" max="9" width="18.28515625" hidden="1" customWidth="1"/>
    <col min="10" max="10" width="14.7109375" hidden="1" customWidth="1"/>
    <col min="11" max="11" width="8.85546875" hidden="1" customWidth="1"/>
    <col min="12" max="12" width="6.85546875" hidden="1" customWidth="1"/>
    <col min="13" max="13" width="14.5703125" hidden="1" customWidth="1"/>
    <col min="14" max="14" width="17" hidden="1" customWidth="1"/>
    <col min="15" max="16" width="14.5703125" customWidth="1"/>
  </cols>
  <sheetData>
    <row r="1" spans="1:16" ht="15.75" customHeight="1">
      <c r="A1" s="976" t="s">
        <v>98</v>
      </c>
      <c r="B1" s="977"/>
      <c r="C1" s="130"/>
      <c r="D1" s="130"/>
      <c r="E1" s="130"/>
      <c r="F1" s="130"/>
      <c r="G1" s="130"/>
      <c r="H1" s="130"/>
      <c r="I1" s="130"/>
      <c r="J1" s="130"/>
      <c r="K1" s="130"/>
      <c r="L1" s="130"/>
      <c r="M1" s="130"/>
      <c r="N1" s="130"/>
      <c r="O1" s="130"/>
      <c r="P1" s="130"/>
    </row>
    <row r="2" spans="1:16" ht="63" customHeight="1">
      <c r="A2" s="1816" t="s">
        <v>2537</v>
      </c>
      <c r="B2" s="1802"/>
      <c r="C2" s="558" t="s">
        <v>217</v>
      </c>
      <c r="D2" s="558" t="s">
        <v>2538</v>
      </c>
      <c r="E2" s="558" t="s">
        <v>177</v>
      </c>
      <c r="F2" s="559" t="s">
        <v>218</v>
      </c>
      <c r="G2" s="560" t="s">
        <v>115</v>
      </c>
      <c r="H2" s="559" t="s">
        <v>2996</v>
      </c>
      <c r="I2" s="560" t="s">
        <v>115</v>
      </c>
      <c r="J2" s="560" t="s">
        <v>202</v>
      </c>
      <c r="K2" s="559" t="s">
        <v>114</v>
      </c>
      <c r="L2" s="644" t="s">
        <v>111</v>
      </c>
      <c r="M2" s="559" t="s">
        <v>212</v>
      </c>
      <c r="N2" s="644" t="s">
        <v>111</v>
      </c>
      <c r="O2" s="559" t="s">
        <v>117</v>
      </c>
      <c r="P2" s="941" t="s">
        <v>118</v>
      </c>
    </row>
    <row r="3" spans="1:16" ht="15.75">
      <c r="A3" s="563">
        <v>10801</v>
      </c>
      <c r="B3" s="563" t="s">
        <v>2540</v>
      </c>
      <c r="C3" s="140"/>
      <c r="D3" s="140"/>
      <c r="E3" s="140"/>
      <c r="F3" s="140"/>
      <c r="G3" s="140"/>
      <c r="H3" s="140"/>
      <c r="I3" s="140"/>
      <c r="J3" s="140"/>
      <c r="K3" s="140"/>
      <c r="L3" s="140"/>
      <c r="M3" s="140"/>
      <c r="N3" s="140"/>
      <c r="O3" s="140"/>
      <c r="P3" s="140"/>
    </row>
    <row r="4" spans="1:16" ht="15.75">
      <c r="A4" s="563">
        <v>2100000</v>
      </c>
      <c r="B4" s="563" t="s">
        <v>2541</v>
      </c>
      <c r="C4" s="140"/>
      <c r="D4" s="140"/>
      <c r="E4" s="140"/>
      <c r="F4" s="140"/>
      <c r="G4" s="140"/>
      <c r="H4" s="140"/>
      <c r="I4" s="140"/>
      <c r="J4" s="140"/>
      <c r="K4" s="140"/>
      <c r="L4" s="140"/>
      <c r="M4" s="140"/>
      <c r="N4" s="140"/>
      <c r="O4" s="140"/>
      <c r="P4" s="140"/>
    </row>
    <row r="5" spans="1:16" ht="15.75" customHeight="1">
      <c r="A5" s="613"/>
      <c r="B5" s="176" t="s">
        <v>2542</v>
      </c>
      <c r="C5" s="140"/>
      <c r="D5" s="140"/>
      <c r="E5" s="140"/>
      <c r="F5" s="140"/>
      <c r="G5" s="140"/>
      <c r="H5" s="140"/>
      <c r="I5" s="140"/>
      <c r="J5" s="140"/>
      <c r="K5" s="140"/>
      <c r="L5" s="140"/>
      <c r="M5" s="140"/>
      <c r="N5" s="140"/>
      <c r="O5" s="140"/>
      <c r="P5" s="140"/>
    </row>
    <row r="6" spans="1:16" ht="15.75" customHeight="1">
      <c r="A6" s="103" t="s">
        <v>2543</v>
      </c>
      <c r="B6" s="36" t="s">
        <v>2544</v>
      </c>
      <c r="C6" s="140">
        <v>70650000</v>
      </c>
      <c r="D6" s="140"/>
      <c r="E6" s="140">
        <f t="shared" ref="E6:F6" si="0">SUM(C6:D6)</f>
        <v>70650000</v>
      </c>
      <c r="F6" s="140">
        <f t="shared" si="0"/>
        <v>70650000</v>
      </c>
      <c r="G6" s="140"/>
      <c r="H6" s="140">
        <f>F6+G6</f>
        <v>70650000</v>
      </c>
      <c r="I6" s="140"/>
      <c r="J6" s="140">
        <f>H6+I6</f>
        <v>70650000</v>
      </c>
      <c r="K6" s="140">
        <v>70650000</v>
      </c>
      <c r="L6" s="140"/>
      <c r="M6" s="140">
        <f t="shared" ref="M6:P6" si="1">SUM(K6:L6)</f>
        <v>70650000</v>
      </c>
      <c r="N6" s="140"/>
      <c r="O6" s="140">
        <f t="shared" si="1"/>
        <v>70650000</v>
      </c>
      <c r="P6" s="140">
        <f t="shared" si="1"/>
        <v>70650000</v>
      </c>
    </row>
    <row r="7" spans="1:16" ht="15.75" customHeight="1">
      <c r="A7" s="746" t="s">
        <v>413</v>
      </c>
      <c r="B7" s="569"/>
      <c r="C7" s="678">
        <v>70650000</v>
      </c>
      <c r="D7" s="678">
        <f t="shared" ref="D7:F7" si="2">SUM(D6)</f>
        <v>0</v>
      </c>
      <c r="E7" s="678">
        <f t="shared" si="2"/>
        <v>70650000</v>
      </c>
      <c r="F7" s="678">
        <f t="shared" si="2"/>
        <v>70650000</v>
      </c>
      <c r="G7" s="678">
        <f t="shared" ref="G7:L7" si="3">SUM(G6)</f>
        <v>0</v>
      </c>
      <c r="H7" s="678">
        <f t="shared" ref="H7:H74" si="4">F7+G7</f>
        <v>70650000</v>
      </c>
      <c r="I7" s="678">
        <f t="shared" si="3"/>
        <v>0</v>
      </c>
      <c r="J7" s="678">
        <f t="shared" ref="J7:K70" si="5">H7+I7</f>
        <v>70650000</v>
      </c>
      <c r="K7" s="678">
        <f t="shared" si="3"/>
        <v>70650000</v>
      </c>
      <c r="L7" s="678">
        <f t="shared" si="3"/>
        <v>0</v>
      </c>
      <c r="M7" s="678">
        <f t="shared" ref="M7:M70" si="6">SUM(K7:L7)</f>
        <v>70650000</v>
      </c>
      <c r="N7" s="678">
        <f t="shared" ref="N7" si="7">SUM(N6)</f>
        <v>0</v>
      </c>
      <c r="O7" s="678">
        <f t="shared" ref="O7:O70" si="8">SUM(M7:N7)</f>
        <v>70650000</v>
      </c>
      <c r="P7" s="678">
        <f>SUM(P6)</f>
        <v>70650000</v>
      </c>
    </row>
    <row r="8" spans="1:16" ht="15.75" customHeight="1">
      <c r="A8" s="103"/>
      <c r="B8" s="176" t="s">
        <v>2545</v>
      </c>
      <c r="C8" s="140"/>
      <c r="D8" s="140"/>
      <c r="E8" s="140"/>
      <c r="F8" s="140"/>
      <c r="G8" s="140"/>
      <c r="H8" s="140">
        <f t="shared" si="4"/>
        <v>0</v>
      </c>
      <c r="I8" s="140"/>
      <c r="J8" s="140">
        <f t="shared" si="5"/>
        <v>0</v>
      </c>
      <c r="K8" s="140">
        <f t="shared" si="5"/>
        <v>0</v>
      </c>
      <c r="L8" s="140"/>
      <c r="M8" s="140">
        <f t="shared" si="6"/>
        <v>0</v>
      </c>
      <c r="N8" s="140"/>
      <c r="O8" s="140">
        <f t="shared" si="8"/>
        <v>0</v>
      </c>
      <c r="P8" s="140">
        <f t="shared" ref="P8:P13" si="9">SUM(N8:O8)</f>
        <v>0</v>
      </c>
    </row>
    <row r="9" spans="1:16" ht="15.75" customHeight="1">
      <c r="A9" s="103" t="s">
        <v>2546</v>
      </c>
      <c r="B9" s="36" t="s">
        <v>2547</v>
      </c>
      <c r="C9" s="140">
        <v>16200000</v>
      </c>
      <c r="D9" s="140"/>
      <c r="E9" s="140">
        <f t="shared" ref="E9:F9" si="10">SUM(C9:D9)</f>
        <v>16200000</v>
      </c>
      <c r="F9" s="140">
        <f t="shared" si="10"/>
        <v>16200000</v>
      </c>
      <c r="G9" s="140"/>
      <c r="H9" s="140">
        <f t="shared" si="4"/>
        <v>16200000</v>
      </c>
      <c r="I9" s="140"/>
      <c r="J9" s="140">
        <f t="shared" si="5"/>
        <v>16200000</v>
      </c>
      <c r="K9" s="140">
        <v>16200000</v>
      </c>
      <c r="L9" s="140"/>
      <c r="M9" s="140">
        <f t="shared" si="6"/>
        <v>16200000</v>
      </c>
      <c r="N9" s="140"/>
      <c r="O9" s="140">
        <f t="shared" si="8"/>
        <v>16200000</v>
      </c>
      <c r="P9" s="140">
        <f t="shared" si="9"/>
        <v>16200000</v>
      </c>
    </row>
    <row r="10" spans="1:16" ht="15.75" customHeight="1">
      <c r="A10" s="103" t="s">
        <v>2923</v>
      </c>
      <c r="B10" s="36" t="s">
        <v>2924</v>
      </c>
      <c r="C10" s="140">
        <v>7984712</v>
      </c>
      <c r="D10" s="140"/>
      <c r="E10" s="140">
        <f t="shared" ref="E10:F10" si="11">SUM(C10:D10)</f>
        <v>7984712</v>
      </c>
      <c r="F10" s="140">
        <f t="shared" si="11"/>
        <v>7984712</v>
      </c>
      <c r="G10" s="140"/>
      <c r="H10" s="140">
        <f t="shared" si="4"/>
        <v>7984712</v>
      </c>
      <c r="I10" s="140"/>
      <c r="J10" s="140">
        <f t="shared" si="5"/>
        <v>7984712</v>
      </c>
      <c r="K10" s="140">
        <v>7984712</v>
      </c>
      <c r="L10" s="140"/>
      <c r="M10" s="140">
        <f t="shared" si="6"/>
        <v>7984712</v>
      </c>
      <c r="N10" s="140"/>
      <c r="O10" s="140">
        <f t="shared" si="8"/>
        <v>7984712</v>
      </c>
      <c r="P10" s="140">
        <f t="shared" si="9"/>
        <v>7984712</v>
      </c>
    </row>
    <row r="11" spans="1:16" ht="15.75" customHeight="1">
      <c r="A11" s="103" t="s">
        <v>2548</v>
      </c>
      <c r="B11" s="36" t="s">
        <v>2549</v>
      </c>
      <c r="C11" s="140">
        <v>5062068</v>
      </c>
      <c r="D11" s="140"/>
      <c r="E11" s="140">
        <f t="shared" ref="E11:F11" si="12">SUM(C11:D11)</f>
        <v>5062068</v>
      </c>
      <c r="F11" s="140">
        <f t="shared" si="12"/>
        <v>5062068</v>
      </c>
      <c r="G11" s="140"/>
      <c r="H11" s="140">
        <f t="shared" si="4"/>
        <v>5062068</v>
      </c>
      <c r="I11" s="140"/>
      <c r="J11" s="140">
        <f t="shared" si="5"/>
        <v>5062068</v>
      </c>
      <c r="K11" s="140">
        <v>5062068</v>
      </c>
      <c r="L11" s="140"/>
      <c r="M11" s="140">
        <f t="shared" si="6"/>
        <v>5062068</v>
      </c>
      <c r="N11" s="140"/>
      <c r="O11" s="140">
        <f t="shared" si="8"/>
        <v>5062068</v>
      </c>
      <c r="P11" s="140">
        <f t="shared" si="9"/>
        <v>5062068</v>
      </c>
    </row>
    <row r="12" spans="1:16" ht="15.75" customHeight="1">
      <c r="A12" s="103" t="s">
        <v>2550</v>
      </c>
      <c r="B12" s="36" t="s">
        <v>2551</v>
      </c>
      <c r="C12" s="140">
        <v>443068</v>
      </c>
      <c r="D12" s="140"/>
      <c r="E12" s="140">
        <f t="shared" ref="E12:F12" si="13">SUM(C12:D12)</f>
        <v>443068</v>
      </c>
      <c r="F12" s="140">
        <f t="shared" si="13"/>
        <v>443068</v>
      </c>
      <c r="G12" s="140"/>
      <c r="H12" s="140">
        <f t="shared" si="4"/>
        <v>443068</v>
      </c>
      <c r="I12" s="140"/>
      <c r="J12" s="140">
        <f t="shared" si="5"/>
        <v>443068</v>
      </c>
      <c r="K12" s="140">
        <v>443068</v>
      </c>
      <c r="L12" s="140"/>
      <c r="M12" s="140">
        <f t="shared" si="6"/>
        <v>443068</v>
      </c>
      <c r="N12" s="140"/>
      <c r="O12" s="140">
        <f t="shared" si="8"/>
        <v>443068</v>
      </c>
      <c r="P12" s="140">
        <f t="shared" si="9"/>
        <v>443068</v>
      </c>
    </row>
    <row r="13" spans="1:16" ht="15.75" customHeight="1">
      <c r="A13" s="103" t="s">
        <v>2925</v>
      </c>
      <c r="B13" s="36" t="s">
        <v>2926</v>
      </c>
      <c r="C13" s="140">
        <v>684720</v>
      </c>
      <c r="D13" s="140"/>
      <c r="E13" s="140">
        <f t="shared" ref="E13:F13" si="14">SUM(C13:D13)</f>
        <v>684720</v>
      </c>
      <c r="F13" s="140">
        <f t="shared" si="14"/>
        <v>684720</v>
      </c>
      <c r="G13" s="140"/>
      <c r="H13" s="140">
        <f t="shared" si="4"/>
        <v>684720</v>
      </c>
      <c r="I13" s="140"/>
      <c r="J13" s="140">
        <f t="shared" si="5"/>
        <v>684720</v>
      </c>
      <c r="K13" s="140">
        <v>684720</v>
      </c>
      <c r="L13" s="140"/>
      <c r="M13" s="140">
        <f t="shared" si="6"/>
        <v>684720</v>
      </c>
      <c r="N13" s="140"/>
      <c r="O13" s="140">
        <f t="shared" si="8"/>
        <v>684720</v>
      </c>
      <c r="P13" s="140">
        <f t="shared" si="9"/>
        <v>684720</v>
      </c>
    </row>
    <row r="14" spans="1:16" ht="15.75" customHeight="1">
      <c r="A14" s="746" t="s">
        <v>413</v>
      </c>
      <c r="B14" s="569"/>
      <c r="C14" s="678">
        <v>30374568</v>
      </c>
      <c r="D14" s="678">
        <f t="shared" ref="D14:F14" si="15">SUM(D9:D13)</f>
        <v>0</v>
      </c>
      <c r="E14" s="678">
        <f t="shared" si="15"/>
        <v>30374568</v>
      </c>
      <c r="F14" s="678">
        <f t="shared" si="15"/>
        <v>30374568</v>
      </c>
      <c r="G14" s="678">
        <f t="shared" ref="G14:I14" si="16">SUM(G9:G13)</f>
        <v>0</v>
      </c>
      <c r="H14" s="678">
        <f t="shared" si="4"/>
        <v>30374568</v>
      </c>
      <c r="I14" s="678">
        <f t="shared" si="16"/>
        <v>0</v>
      </c>
      <c r="J14" s="678">
        <f t="shared" si="5"/>
        <v>30374568</v>
      </c>
      <c r="K14" s="678">
        <f t="shared" ref="K14" si="17">SUM(K9:K13)</f>
        <v>30374568</v>
      </c>
      <c r="L14" s="678">
        <f t="shared" ref="L14:N14" si="18">SUM(L9:L13)</f>
        <v>0</v>
      </c>
      <c r="M14" s="678">
        <f t="shared" si="6"/>
        <v>30374568</v>
      </c>
      <c r="N14" s="678">
        <f t="shared" si="18"/>
        <v>0</v>
      </c>
      <c r="O14" s="678">
        <f t="shared" si="8"/>
        <v>30374568</v>
      </c>
      <c r="P14" s="678">
        <f>SUM(P9:P13)</f>
        <v>30374568</v>
      </c>
    </row>
    <row r="15" spans="1:16" s="723" customFormat="1" ht="15.75" customHeight="1">
      <c r="A15" s="978" t="s">
        <v>2557</v>
      </c>
      <c r="B15" s="979"/>
      <c r="C15" s="980">
        <v>101024568</v>
      </c>
      <c r="D15" s="980">
        <f t="shared" ref="D15:F15" si="19">SUM(D14,D7)</f>
        <v>0</v>
      </c>
      <c r="E15" s="980">
        <f t="shared" si="19"/>
        <v>101024568</v>
      </c>
      <c r="F15" s="980">
        <f t="shared" si="19"/>
        <v>101024568</v>
      </c>
      <c r="G15" s="980">
        <f t="shared" ref="G15:I15" si="20">SUM(G14,G7)</f>
        <v>0</v>
      </c>
      <c r="H15" s="980">
        <f t="shared" si="4"/>
        <v>101024568</v>
      </c>
      <c r="I15" s="980">
        <f t="shared" si="20"/>
        <v>0</v>
      </c>
      <c r="J15" s="980">
        <f t="shared" si="5"/>
        <v>101024568</v>
      </c>
      <c r="K15" s="980">
        <f t="shared" ref="K15" si="21">SUM(K14,K7)</f>
        <v>101024568</v>
      </c>
      <c r="L15" s="980">
        <f t="shared" ref="L15:N15" si="22">SUM(L14,L7)</f>
        <v>0</v>
      </c>
      <c r="M15" s="980">
        <f t="shared" si="6"/>
        <v>101024568</v>
      </c>
      <c r="N15" s="980">
        <f t="shared" si="22"/>
        <v>0</v>
      </c>
      <c r="O15" s="980">
        <f t="shared" si="8"/>
        <v>101024568</v>
      </c>
      <c r="P15" s="980">
        <f>SUM(P7,P14)</f>
        <v>101024568</v>
      </c>
    </row>
    <row r="16" spans="1:16" ht="15.75" customHeight="1">
      <c r="A16" s="563">
        <v>2200000</v>
      </c>
      <c r="B16" s="581" t="s">
        <v>2558</v>
      </c>
      <c r="C16" s="140"/>
      <c r="D16" s="140"/>
      <c r="E16" s="140"/>
      <c r="F16" s="140"/>
      <c r="G16" s="140"/>
      <c r="H16" s="140">
        <f t="shared" si="4"/>
        <v>0</v>
      </c>
      <c r="I16" s="140"/>
      <c r="J16" s="140">
        <f t="shared" si="5"/>
        <v>0</v>
      </c>
      <c r="K16" s="140">
        <f t="shared" si="5"/>
        <v>0</v>
      </c>
      <c r="L16" s="140"/>
      <c r="M16" s="140">
        <f t="shared" si="6"/>
        <v>0</v>
      </c>
      <c r="N16" s="140"/>
      <c r="O16" s="140">
        <f t="shared" si="8"/>
        <v>0</v>
      </c>
      <c r="P16" s="140">
        <f>N16+O16</f>
        <v>0</v>
      </c>
    </row>
    <row r="17" spans="1:16" ht="15.75" customHeight="1">
      <c r="A17" s="103"/>
      <c r="B17" s="176" t="s">
        <v>2559</v>
      </c>
      <c r="C17" s="140"/>
      <c r="D17" s="140"/>
      <c r="E17" s="140"/>
      <c r="F17" s="140"/>
      <c r="G17" s="140"/>
      <c r="H17" s="140">
        <f t="shared" si="4"/>
        <v>0</v>
      </c>
      <c r="I17" s="140"/>
      <c r="J17" s="140">
        <f t="shared" si="5"/>
        <v>0</v>
      </c>
      <c r="K17" s="140">
        <f t="shared" si="5"/>
        <v>0</v>
      </c>
      <c r="L17" s="140"/>
      <c r="M17" s="140">
        <f t="shared" si="6"/>
        <v>0</v>
      </c>
      <c r="N17" s="140"/>
      <c r="O17" s="140">
        <f t="shared" si="8"/>
        <v>0</v>
      </c>
      <c r="P17" s="140"/>
    </row>
    <row r="18" spans="1:16" ht="15.75" customHeight="1">
      <c r="A18" s="103" t="s">
        <v>2560</v>
      </c>
      <c r="B18" s="36" t="s">
        <v>2561</v>
      </c>
      <c r="C18" s="140">
        <v>1000000</v>
      </c>
      <c r="D18" s="140"/>
      <c r="E18" s="140">
        <f t="shared" ref="E18:E19" si="23">SUM(C18:D18)</f>
        <v>1000000</v>
      </c>
      <c r="F18" s="140">
        <v>1000000</v>
      </c>
      <c r="G18" s="140"/>
      <c r="H18" s="140">
        <f t="shared" si="4"/>
        <v>1000000</v>
      </c>
      <c r="I18" s="140"/>
      <c r="J18" s="140">
        <f t="shared" si="5"/>
        <v>1000000</v>
      </c>
      <c r="K18" s="140">
        <v>1000000</v>
      </c>
      <c r="L18" s="140"/>
      <c r="M18" s="140">
        <f t="shared" si="6"/>
        <v>1000000</v>
      </c>
      <c r="N18" s="140"/>
      <c r="O18" s="140">
        <f t="shared" si="8"/>
        <v>1000000</v>
      </c>
      <c r="P18" s="140">
        <v>1000000</v>
      </c>
    </row>
    <row r="19" spans="1:16" ht="15.75" customHeight="1">
      <c r="A19" s="103" t="s">
        <v>2562</v>
      </c>
      <c r="B19" s="36" t="s">
        <v>2563</v>
      </c>
      <c r="C19" s="140">
        <v>500000</v>
      </c>
      <c r="D19" s="140"/>
      <c r="E19" s="140">
        <f t="shared" si="23"/>
        <v>500000</v>
      </c>
      <c r="F19" s="140">
        <v>500000</v>
      </c>
      <c r="G19" s="140"/>
      <c r="H19" s="140">
        <f t="shared" si="4"/>
        <v>500000</v>
      </c>
      <c r="I19" s="140"/>
      <c r="J19" s="140">
        <f t="shared" si="5"/>
        <v>500000</v>
      </c>
      <c r="K19" s="140">
        <v>500000</v>
      </c>
      <c r="L19" s="140"/>
      <c r="M19" s="140">
        <f t="shared" si="6"/>
        <v>500000</v>
      </c>
      <c r="N19" s="140"/>
      <c r="O19" s="140">
        <f t="shared" si="8"/>
        <v>500000</v>
      </c>
      <c r="P19" s="140">
        <v>500000</v>
      </c>
    </row>
    <row r="20" spans="1:16" ht="15.75" customHeight="1">
      <c r="A20" s="746" t="s">
        <v>413</v>
      </c>
      <c r="B20" s="569"/>
      <c r="C20" s="678">
        <v>1500000</v>
      </c>
      <c r="D20" s="678">
        <f t="shared" ref="D20:F20" si="24">SUM(D18:D19)</f>
        <v>0</v>
      </c>
      <c r="E20" s="678">
        <f t="shared" si="24"/>
        <v>1500000</v>
      </c>
      <c r="F20" s="678">
        <f t="shared" si="24"/>
        <v>1500000</v>
      </c>
      <c r="G20" s="678">
        <f t="shared" ref="G20:I20" si="25">SUM(G18:G19)</f>
        <v>0</v>
      </c>
      <c r="H20" s="678">
        <f t="shared" si="4"/>
        <v>1500000</v>
      </c>
      <c r="I20" s="678">
        <f t="shared" si="25"/>
        <v>0</v>
      </c>
      <c r="J20" s="678">
        <f t="shared" si="5"/>
        <v>1500000</v>
      </c>
      <c r="K20" s="678">
        <f t="shared" ref="K20:P20" si="26">SUM(K18:K19)</f>
        <v>1500000</v>
      </c>
      <c r="L20" s="678">
        <f t="shared" si="26"/>
        <v>0</v>
      </c>
      <c r="M20" s="678">
        <f t="shared" si="6"/>
        <v>1500000</v>
      </c>
      <c r="N20" s="678">
        <f t="shared" si="26"/>
        <v>0</v>
      </c>
      <c r="O20" s="678">
        <f t="shared" si="8"/>
        <v>1500000</v>
      </c>
      <c r="P20" s="678">
        <f t="shared" si="26"/>
        <v>1500000</v>
      </c>
    </row>
    <row r="21" spans="1:16" ht="15.75" customHeight="1">
      <c r="A21" s="103"/>
      <c r="B21" s="176" t="s">
        <v>2564</v>
      </c>
      <c r="C21" s="140"/>
      <c r="D21" s="140"/>
      <c r="E21" s="140"/>
      <c r="F21" s="140"/>
      <c r="G21" s="140"/>
      <c r="H21" s="140">
        <f t="shared" si="4"/>
        <v>0</v>
      </c>
      <c r="I21" s="140"/>
      <c r="J21" s="140">
        <f t="shared" si="5"/>
        <v>0</v>
      </c>
      <c r="K21" s="140">
        <f t="shared" si="5"/>
        <v>0</v>
      </c>
      <c r="L21" s="140"/>
      <c r="M21" s="140">
        <f t="shared" si="6"/>
        <v>0</v>
      </c>
      <c r="N21" s="140"/>
      <c r="O21" s="140">
        <f t="shared" si="8"/>
        <v>0</v>
      </c>
      <c r="P21" s="140"/>
    </row>
    <row r="22" spans="1:16" ht="15.75" hidden="1" customHeight="1">
      <c r="A22" s="103" t="s">
        <v>2565</v>
      </c>
      <c r="B22" s="36" t="s">
        <v>2566</v>
      </c>
      <c r="C22" s="140"/>
      <c r="D22" s="140"/>
      <c r="E22" s="140">
        <f t="shared" ref="E22:E23" si="27">SUM(C22:D22)</f>
        <v>0</v>
      </c>
      <c r="F22" s="140"/>
      <c r="G22" s="140"/>
      <c r="H22" s="140">
        <f t="shared" si="4"/>
        <v>0</v>
      </c>
      <c r="I22" s="140"/>
      <c r="J22" s="140">
        <f t="shared" si="5"/>
        <v>0</v>
      </c>
      <c r="K22" s="140">
        <f t="shared" si="5"/>
        <v>0</v>
      </c>
      <c r="L22" s="140"/>
      <c r="M22" s="140">
        <f t="shared" si="6"/>
        <v>0</v>
      </c>
      <c r="N22" s="140"/>
      <c r="O22" s="140">
        <f t="shared" si="8"/>
        <v>0</v>
      </c>
      <c r="P22" s="140">
        <f>N22+O22</f>
        <v>0</v>
      </c>
    </row>
    <row r="23" spans="1:16" ht="15.75" customHeight="1">
      <c r="A23" s="103" t="s">
        <v>2567</v>
      </c>
      <c r="B23" s="36" t="s">
        <v>2568</v>
      </c>
      <c r="C23" s="140">
        <v>50000</v>
      </c>
      <c r="D23" s="140"/>
      <c r="E23" s="140">
        <f t="shared" si="27"/>
        <v>50000</v>
      </c>
      <c r="F23" s="140">
        <v>50000</v>
      </c>
      <c r="G23" s="140"/>
      <c r="H23" s="140">
        <f t="shared" si="4"/>
        <v>50000</v>
      </c>
      <c r="I23" s="140"/>
      <c r="J23" s="140">
        <f t="shared" si="5"/>
        <v>50000</v>
      </c>
      <c r="K23" s="140">
        <v>50000</v>
      </c>
      <c r="L23" s="140">
        <v>-50000</v>
      </c>
      <c r="M23" s="140">
        <f t="shared" si="6"/>
        <v>0</v>
      </c>
      <c r="N23" s="140"/>
      <c r="O23" s="140">
        <f t="shared" si="8"/>
        <v>0</v>
      </c>
      <c r="P23" s="140"/>
    </row>
    <row r="24" spans="1:16" ht="15.75" customHeight="1">
      <c r="A24" s="746" t="s">
        <v>413</v>
      </c>
      <c r="B24" s="569"/>
      <c r="C24" s="678">
        <v>50000</v>
      </c>
      <c r="D24" s="678">
        <f t="shared" ref="D24:F24" si="28">SUM(D22:D23)</f>
        <v>0</v>
      </c>
      <c r="E24" s="678">
        <f t="shared" si="28"/>
        <v>50000</v>
      </c>
      <c r="F24" s="678">
        <f t="shared" si="28"/>
        <v>50000</v>
      </c>
      <c r="G24" s="678">
        <f t="shared" ref="G24:I24" si="29">SUM(G22:G23)</f>
        <v>0</v>
      </c>
      <c r="H24" s="678">
        <f t="shared" si="4"/>
        <v>50000</v>
      </c>
      <c r="I24" s="678">
        <f t="shared" si="29"/>
        <v>0</v>
      </c>
      <c r="J24" s="678">
        <f t="shared" si="5"/>
        <v>50000</v>
      </c>
      <c r="K24" s="678">
        <f t="shared" ref="K24:P24" si="30">SUM(K21:K23)</f>
        <v>50000</v>
      </c>
      <c r="L24" s="678">
        <f t="shared" si="30"/>
        <v>-50000</v>
      </c>
      <c r="M24" s="678">
        <f t="shared" si="6"/>
        <v>0</v>
      </c>
      <c r="N24" s="678">
        <f t="shared" si="30"/>
        <v>0</v>
      </c>
      <c r="O24" s="678">
        <f t="shared" si="8"/>
        <v>0</v>
      </c>
      <c r="P24" s="678">
        <f t="shared" si="30"/>
        <v>0</v>
      </c>
    </row>
    <row r="25" spans="1:16" ht="15.75" customHeight="1">
      <c r="A25" s="103"/>
      <c r="B25" s="176" t="s">
        <v>2569</v>
      </c>
      <c r="C25" s="140"/>
      <c r="D25" s="140"/>
      <c r="E25" s="140"/>
      <c r="F25" s="140"/>
      <c r="G25" s="140"/>
      <c r="H25" s="140">
        <f t="shared" si="4"/>
        <v>0</v>
      </c>
      <c r="I25" s="140"/>
      <c r="J25" s="140">
        <f t="shared" si="5"/>
        <v>0</v>
      </c>
      <c r="K25" s="140">
        <f t="shared" si="5"/>
        <v>0</v>
      </c>
      <c r="L25" s="140"/>
      <c r="M25" s="140">
        <f t="shared" si="6"/>
        <v>0</v>
      </c>
      <c r="N25" s="140"/>
      <c r="O25" s="140">
        <f t="shared" si="8"/>
        <v>0</v>
      </c>
      <c r="P25" s="140"/>
    </row>
    <row r="26" spans="1:16" ht="15.75" customHeight="1">
      <c r="A26" s="103" t="s">
        <v>2649</v>
      </c>
      <c r="B26" s="36" t="s">
        <v>2570</v>
      </c>
      <c r="C26" s="140">
        <v>250000</v>
      </c>
      <c r="D26" s="140"/>
      <c r="E26" s="140">
        <f t="shared" ref="E26:E28" si="31">SUM(C26:D26)</f>
        <v>250000</v>
      </c>
      <c r="F26" s="140"/>
      <c r="G26" s="140"/>
      <c r="H26" s="140">
        <f t="shared" si="4"/>
        <v>0</v>
      </c>
      <c r="I26" s="140"/>
      <c r="J26" s="140">
        <f t="shared" si="5"/>
        <v>0</v>
      </c>
      <c r="K26" s="140">
        <f t="shared" si="5"/>
        <v>0</v>
      </c>
      <c r="L26" s="140"/>
      <c r="M26" s="140">
        <f t="shared" si="6"/>
        <v>0</v>
      </c>
      <c r="N26" s="140"/>
      <c r="O26" s="140">
        <f t="shared" si="8"/>
        <v>0</v>
      </c>
      <c r="P26" s="140">
        <v>300000</v>
      </c>
    </row>
    <row r="27" spans="1:16" ht="15.75" customHeight="1">
      <c r="A27" s="103" t="s">
        <v>2571</v>
      </c>
      <c r="B27" s="36" t="s">
        <v>2572</v>
      </c>
      <c r="C27" s="140"/>
      <c r="D27" s="140"/>
      <c r="E27" s="140">
        <f t="shared" si="31"/>
        <v>0</v>
      </c>
      <c r="F27" s="140"/>
      <c r="G27" s="140"/>
      <c r="H27" s="140">
        <f t="shared" si="4"/>
        <v>0</v>
      </c>
      <c r="I27" s="140"/>
      <c r="J27" s="140">
        <f t="shared" si="5"/>
        <v>0</v>
      </c>
      <c r="K27" s="140">
        <f t="shared" si="5"/>
        <v>0</v>
      </c>
      <c r="L27" s="140"/>
      <c r="M27" s="140">
        <f t="shared" si="6"/>
        <v>0</v>
      </c>
      <c r="N27" s="140"/>
      <c r="O27" s="140">
        <f t="shared" si="8"/>
        <v>0</v>
      </c>
      <c r="P27" s="140">
        <v>500000</v>
      </c>
    </row>
    <row r="28" spans="1:16" ht="15.75" customHeight="1">
      <c r="A28" s="103" t="s">
        <v>2573</v>
      </c>
      <c r="B28" s="36" t="s">
        <v>2574</v>
      </c>
      <c r="C28" s="140">
        <v>1000000</v>
      </c>
      <c r="D28" s="140"/>
      <c r="E28" s="140">
        <f t="shared" si="31"/>
        <v>1000000</v>
      </c>
      <c r="F28" s="140">
        <v>500000</v>
      </c>
      <c r="G28" s="140"/>
      <c r="H28" s="140">
        <f t="shared" si="4"/>
        <v>500000</v>
      </c>
      <c r="I28" s="140"/>
      <c r="J28" s="140">
        <f t="shared" si="5"/>
        <v>500000</v>
      </c>
      <c r="K28" s="140">
        <v>500000</v>
      </c>
      <c r="L28" s="140"/>
      <c r="M28" s="140">
        <f t="shared" si="6"/>
        <v>500000</v>
      </c>
      <c r="N28" s="140"/>
      <c r="O28" s="140">
        <f t="shared" si="8"/>
        <v>500000</v>
      </c>
      <c r="P28" s="140">
        <v>2000000</v>
      </c>
    </row>
    <row r="29" spans="1:16" ht="15.75" customHeight="1">
      <c r="A29" s="746" t="s">
        <v>413</v>
      </c>
      <c r="B29" s="569"/>
      <c r="C29" s="678">
        <v>1250000</v>
      </c>
      <c r="D29" s="678">
        <f t="shared" ref="D29:F29" si="32">SUM(D26:D28)</f>
        <v>0</v>
      </c>
      <c r="E29" s="678">
        <f t="shared" si="32"/>
        <v>1250000</v>
      </c>
      <c r="F29" s="678">
        <f t="shared" si="32"/>
        <v>500000</v>
      </c>
      <c r="G29" s="678">
        <f t="shared" ref="G29:I29" si="33">SUM(G26:G28)</f>
        <v>0</v>
      </c>
      <c r="H29" s="678">
        <f t="shared" si="4"/>
        <v>500000</v>
      </c>
      <c r="I29" s="678">
        <f t="shared" si="33"/>
        <v>0</v>
      </c>
      <c r="J29" s="678">
        <f t="shared" si="5"/>
        <v>500000</v>
      </c>
      <c r="K29" s="678">
        <f t="shared" ref="K29:P29" si="34">SUM(K25:K28)</f>
        <v>500000</v>
      </c>
      <c r="L29" s="678">
        <f t="shared" si="34"/>
        <v>0</v>
      </c>
      <c r="M29" s="678">
        <f t="shared" si="6"/>
        <v>500000</v>
      </c>
      <c r="N29" s="678">
        <f t="shared" si="34"/>
        <v>0</v>
      </c>
      <c r="O29" s="678">
        <f t="shared" si="8"/>
        <v>500000</v>
      </c>
      <c r="P29" s="678">
        <f t="shared" si="34"/>
        <v>2800000</v>
      </c>
    </row>
    <row r="30" spans="1:16" ht="15.75" hidden="1" customHeight="1">
      <c r="A30" s="103"/>
      <c r="B30" s="176" t="s">
        <v>2577</v>
      </c>
      <c r="C30" s="140"/>
      <c r="D30" s="140"/>
      <c r="E30" s="140"/>
      <c r="F30" s="140"/>
      <c r="G30" s="140"/>
      <c r="H30" s="140">
        <f t="shared" si="4"/>
        <v>0</v>
      </c>
      <c r="I30" s="140"/>
      <c r="J30" s="140">
        <f t="shared" si="5"/>
        <v>0</v>
      </c>
      <c r="K30" s="140">
        <f t="shared" si="5"/>
        <v>0</v>
      </c>
      <c r="L30" s="140"/>
      <c r="M30" s="140">
        <f t="shared" si="6"/>
        <v>0</v>
      </c>
      <c r="N30" s="140"/>
      <c r="O30" s="140">
        <f t="shared" si="8"/>
        <v>0</v>
      </c>
      <c r="P30" s="140">
        <f t="shared" ref="P30:P41" si="35">N30+O30</f>
        <v>0</v>
      </c>
    </row>
    <row r="31" spans="1:16" ht="15.75" hidden="1" customHeight="1">
      <c r="A31" s="103" t="s">
        <v>2687</v>
      </c>
      <c r="B31" s="36" t="s">
        <v>2578</v>
      </c>
      <c r="C31" s="140">
        <v>1000000</v>
      </c>
      <c r="D31" s="140">
        <v>-1000000</v>
      </c>
      <c r="E31" s="140">
        <f t="shared" ref="E31:E33" si="36">SUM(C31:D31)</f>
        <v>0</v>
      </c>
      <c r="F31" s="140"/>
      <c r="G31" s="140"/>
      <c r="H31" s="140">
        <f t="shared" si="4"/>
        <v>0</v>
      </c>
      <c r="I31" s="140"/>
      <c r="J31" s="140">
        <f t="shared" si="5"/>
        <v>0</v>
      </c>
      <c r="K31" s="140">
        <f t="shared" si="5"/>
        <v>0</v>
      </c>
      <c r="L31" s="140"/>
      <c r="M31" s="140">
        <f t="shared" si="6"/>
        <v>0</v>
      </c>
      <c r="N31" s="140"/>
      <c r="O31" s="140">
        <f t="shared" si="8"/>
        <v>0</v>
      </c>
      <c r="P31" s="140">
        <f t="shared" si="35"/>
        <v>0</v>
      </c>
    </row>
    <row r="32" spans="1:16" ht="15.75" hidden="1" customHeight="1">
      <c r="A32" s="103" t="s">
        <v>2579</v>
      </c>
      <c r="B32" s="36" t="s">
        <v>2580</v>
      </c>
      <c r="C32" s="140"/>
      <c r="D32" s="140"/>
      <c r="E32" s="140">
        <f t="shared" si="36"/>
        <v>0</v>
      </c>
      <c r="F32" s="140"/>
      <c r="G32" s="140"/>
      <c r="H32" s="140">
        <f t="shared" si="4"/>
        <v>0</v>
      </c>
      <c r="I32" s="140"/>
      <c r="J32" s="140">
        <f t="shared" si="5"/>
        <v>0</v>
      </c>
      <c r="K32" s="140">
        <f t="shared" si="5"/>
        <v>0</v>
      </c>
      <c r="L32" s="140"/>
      <c r="M32" s="140">
        <f t="shared" si="6"/>
        <v>0</v>
      </c>
      <c r="N32" s="140"/>
      <c r="O32" s="140">
        <f t="shared" si="8"/>
        <v>0</v>
      </c>
      <c r="P32" s="140">
        <f t="shared" si="35"/>
        <v>0</v>
      </c>
    </row>
    <row r="33" spans="1:16" ht="15.75" hidden="1" customHeight="1">
      <c r="A33" s="103" t="s">
        <v>2581</v>
      </c>
      <c r="B33" s="36" t="s">
        <v>2574</v>
      </c>
      <c r="C33" s="140">
        <v>800000</v>
      </c>
      <c r="D33" s="140">
        <v>-800000</v>
      </c>
      <c r="E33" s="140">
        <f t="shared" si="36"/>
        <v>0</v>
      </c>
      <c r="F33" s="140"/>
      <c r="G33" s="140"/>
      <c r="H33" s="140">
        <f t="shared" si="4"/>
        <v>0</v>
      </c>
      <c r="I33" s="140"/>
      <c r="J33" s="140">
        <f t="shared" si="5"/>
        <v>0</v>
      </c>
      <c r="K33" s="140">
        <f t="shared" si="5"/>
        <v>0</v>
      </c>
      <c r="L33" s="140"/>
      <c r="M33" s="140">
        <f t="shared" si="6"/>
        <v>0</v>
      </c>
      <c r="N33" s="140"/>
      <c r="O33" s="140">
        <f t="shared" si="8"/>
        <v>0</v>
      </c>
      <c r="P33" s="140">
        <f t="shared" si="35"/>
        <v>0</v>
      </c>
    </row>
    <row r="34" spans="1:16" ht="15.75" hidden="1" customHeight="1">
      <c r="A34" s="746" t="s">
        <v>413</v>
      </c>
      <c r="B34" s="569"/>
      <c r="C34" s="678">
        <v>1800000</v>
      </c>
      <c r="D34" s="678">
        <f t="shared" ref="D34:F34" si="37">SUM(D31:D33)</f>
        <v>-1800000</v>
      </c>
      <c r="E34" s="678">
        <f t="shared" si="37"/>
        <v>0</v>
      </c>
      <c r="F34" s="678">
        <f t="shared" si="37"/>
        <v>0</v>
      </c>
      <c r="G34" s="678">
        <f t="shared" ref="G34:I34" si="38">SUM(G31:G33)</f>
        <v>0</v>
      </c>
      <c r="H34" s="678">
        <f t="shared" si="4"/>
        <v>0</v>
      </c>
      <c r="I34" s="678">
        <f t="shared" si="38"/>
        <v>0</v>
      </c>
      <c r="J34" s="678">
        <f t="shared" si="5"/>
        <v>0</v>
      </c>
      <c r="K34" s="678">
        <f t="shared" si="5"/>
        <v>0</v>
      </c>
      <c r="L34" s="678"/>
      <c r="M34" s="678">
        <f t="shared" si="6"/>
        <v>0</v>
      </c>
      <c r="N34" s="678"/>
      <c r="O34" s="678">
        <f t="shared" si="8"/>
        <v>0</v>
      </c>
      <c r="P34" s="678">
        <f t="shared" si="35"/>
        <v>0</v>
      </c>
    </row>
    <row r="35" spans="1:16" ht="15.75" customHeight="1">
      <c r="A35" s="103" t="s">
        <v>2742</v>
      </c>
      <c r="B35" s="965" t="s">
        <v>2997</v>
      </c>
      <c r="C35" s="144"/>
      <c r="D35" s="144"/>
      <c r="E35" s="140"/>
      <c r="F35" s="140"/>
      <c r="G35" s="140"/>
      <c r="H35" s="140">
        <f t="shared" si="4"/>
        <v>0</v>
      </c>
      <c r="I35" s="140"/>
      <c r="J35" s="140">
        <f t="shared" si="5"/>
        <v>0</v>
      </c>
      <c r="K35" s="140">
        <f t="shared" si="5"/>
        <v>0</v>
      </c>
      <c r="L35" s="140"/>
      <c r="M35" s="140">
        <f t="shared" si="6"/>
        <v>0</v>
      </c>
      <c r="N35" s="140"/>
      <c r="O35" s="140">
        <f t="shared" si="8"/>
        <v>0</v>
      </c>
      <c r="P35" s="140"/>
    </row>
    <row r="36" spans="1:16" ht="15.75" hidden="1" customHeight="1">
      <c r="A36" s="103">
        <v>2211306</v>
      </c>
      <c r="B36" s="955" t="s">
        <v>2998</v>
      </c>
      <c r="C36" s="140">
        <v>60000</v>
      </c>
      <c r="D36" s="140"/>
      <c r="E36" s="140">
        <f t="shared" ref="E36:E42" si="39">SUM(C36:D36)</f>
        <v>60000</v>
      </c>
      <c r="F36" s="140"/>
      <c r="G36" s="140"/>
      <c r="H36" s="140">
        <f t="shared" si="4"/>
        <v>0</v>
      </c>
      <c r="I36" s="140"/>
      <c r="J36" s="140">
        <f t="shared" si="5"/>
        <v>0</v>
      </c>
      <c r="K36" s="140">
        <f t="shared" si="5"/>
        <v>0</v>
      </c>
      <c r="L36" s="140"/>
      <c r="M36" s="140">
        <f t="shared" si="6"/>
        <v>0</v>
      </c>
      <c r="N36" s="140"/>
      <c r="O36" s="140">
        <f t="shared" si="8"/>
        <v>0</v>
      </c>
      <c r="P36" s="140">
        <f t="shared" si="35"/>
        <v>0</v>
      </c>
    </row>
    <row r="37" spans="1:16" ht="15.75" hidden="1" customHeight="1">
      <c r="A37" s="103"/>
      <c r="B37" s="955" t="s">
        <v>2999</v>
      </c>
      <c r="C37" s="140">
        <v>100000</v>
      </c>
      <c r="D37" s="140"/>
      <c r="E37" s="140">
        <f t="shared" si="39"/>
        <v>100000</v>
      </c>
      <c r="F37" s="140"/>
      <c r="G37" s="140"/>
      <c r="H37" s="140">
        <f t="shared" si="4"/>
        <v>0</v>
      </c>
      <c r="I37" s="140"/>
      <c r="J37" s="140">
        <f t="shared" si="5"/>
        <v>0</v>
      </c>
      <c r="K37" s="140">
        <f t="shared" si="5"/>
        <v>0</v>
      </c>
      <c r="L37" s="140"/>
      <c r="M37" s="140">
        <f t="shared" si="6"/>
        <v>0</v>
      </c>
      <c r="N37" s="140"/>
      <c r="O37" s="140">
        <f t="shared" si="8"/>
        <v>0</v>
      </c>
      <c r="P37" s="140">
        <f t="shared" si="35"/>
        <v>0</v>
      </c>
    </row>
    <row r="38" spans="1:16" ht="15.75" hidden="1" customHeight="1">
      <c r="A38" s="103">
        <v>2210309</v>
      </c>
      <c r="B38" s="955" t="s">
        <v>3000</v>
      </c>
      <c r="C38" s="140">
        <v>220000</v>
      </c>
      <c r="D38" s="140"/>
      <c r="E38" s="140">
        <f t="shared" si="39"/>
        <v>220000</v>
      </c>
      <c r="F38" s="140"/>
      <c r="G38" s="140"/>
      <c r="H38" s="140">
        <f t="shared" si="4"/>
        <v>0</v>
      </c>
      <c r="I38" s="140"/>
      <c r="J38" s="140">
        <f t="shared" si="5"/>
        <v>0</v>
      </c>
      <c r="K38" s="140">
        <f t="shared" si="5"/>
        <v>0</v>
      </c>
      <c r="L38" s="140"/>
      <c r="M38" s="140">
        <f t="shared" si="6"/>
        <v>0</v>
      </c>
      <c r="N38" s="140"/>
      <c r="O38" s="140">
        <f t="shared" si="8"/>
        <v>0</v>
      </c>
      <c r="P38" s="140">
        <f t="shared" si="35"/>
        <v>0</v>
      </c>
    </row>
    <row r="39" spans="1:16" ht="15.75" hidden="1" customHeight="1">
      <c r="A39" s="103"/>
      <c r="B39" s="955" t="s">
        <v>3001</v>
      </c>
      <c r="C39" s="140">
        <v>100000</v>
      </c>
      <c r="D39" s="140"/>
      <c r="E39" s="140">
        <f t="shared" si="39"/>
        <v>100000</v>
      </c>
      <c r="F39" s="140"/>
      <c r="G39" s="140"/>
      <c r="H39" s="140">
        <f t="shared" si="4"/>
        <v>0</v>
      </c>
      <c r="I39" s="140"/>
      <c r="J39" s="140">
        <f t="shared" si="5"/>
        <v>0</v>
      </c>
      <c r="K39" s="140">
        <f t="shared" si="5"/>
        <v>0</v>
      </c>
      <c r="L39" s="140"/>
      <c r="M39" s="140">
        <f t="shared" si="6"/>
        <v>0</v>
      </c>
      <c r="N39" s="140"/>
      <c r="O39" s="140">
        <f t="shared" si="8"/>
        <v>0</v>
      </c>
      <c r="P39" s="140">
        <f t="shared" si="35"/>
        <v>0</v>
      </c>
    </row>
    <row r="40" spans="1:16" ht="15.75" hidden="1" customHeight="1">
      <c r="A40" s="103">
        <v>2210102</v>
      </c>
      <c r="B40" s="955" t="s">
        <v>2563</v>
      </c>
      <c r="C40" s="140">
        <v>10000</v>
      </c>
      <c r="D40" s="140"/>
      <c r="E40" s="140">
        <f t="shared" si="39"/>
        <v>10000</v>
      </c>
      <c r="F40" s="140"/>
      <c r="G40" s="140"/>
      <c r="H40" s="140">
        <f t="shared" si="4"/>
        <v>0</v>
      </c>
      <c r="I40" s="140"/>
      <c r="J40" s="140">
        <f t="shared" si="5"/>
        <v>0</v>
      </c>
      <c r="K40" s="140">
        <f t="shared" si="5"/>
        <v>0</v>
      </c>
      <c r="L40" s="140"/>
      <c r="M40" s="140">
        <f t="shared" si="6"/>
        <v>0</v>
      </c>
      <c r="N40" s="140"/>
      <c r="O40" s="140">
        <f t="shared" si="8"/>
        <v>0</v>
      </c>
      <c r="P40" s="140">
        <f t="shared" si="35"/>
        <v>0</v>
      </c>
    </row>
    <row r="41" spans="1:16" ht="15.75" hidden="1" customHeight="1">
      <c r="A41" s="103" t="s">
        <v>2560</v>
      </c>
      <c r="B41" s="955" t="s">
        <v>2561</v>
      </c>
      <c r="C41" s="140">
        <v>10000</v>
      </c>
      <c r="D41" s="140"/>
      <c r="E41" s="140">
        <f t="shared" si="39"/>
        <v>10000</v>
      </c>
      <c r="F41" s="140"/>
      <c r="G41" s="140"/>
      <c r="H41" s="140">
        <f t="shared" si="4"/>
        <v>0</v>
      </c>
      <c r="I41" s="140"/>
      <c r="J41" s="140">
        <f t="shared" si="5"/>
        <v>0</v>
      </c>
      <c r="K41" s="140">
        <f t="shared" si="5"/>
        <v>0</v>
      </c>
      <c r="L41" s="140"/>
      <c r="M41" s="140">
        <f t="shared" si="6"/>
        <v>0</v>
      </c>
      <c r="N41" s="140"/>
      <c r="O41" s="140">
        <f t="shared" si="8"/>
        <v>0</v>
      </c>
      <c r="P41" s="140">
        <f t="shared" si="35"/>
        <v>0</v>
      </c>
    </row>
    <row r="42" spans="1:16" s="40" customFormat="1" ht="15.75" customHeight="1">
      <c r="A42" s="145">
        <v>2210505</v>
      </c>
      <c r="B42" s="968" t="s">
        <v>3002</v>
      </c>
      <c r="C42" s="810">
        <v>8000000</v>
      </c>
      <c r="D42" s="810">
        <v>-6800000</v>
      </c>
      <c r="E42" s="810">
        <f t="shared" si="39"/>
        <v>1200000</v>
      </c>
      <c r="F42" s="810">
        <v>2000000</v>
      </c>
      <c r="G42" s="810">
        <v>-970000</v>
      </c>
      <c r="H42" s="810">
        <f t="shared" si="4"/>
        <v>1030000</v>
      </c>
      <c r="I42" s="810"/>
      <c r="J42" s="810">
        <f t="shared" si="5"/>
        <v>1030000</v>
      </c>
      <c r="K42" s="810">
        <v>2406497</v>
      </c>
      <c r="L42" s="810">
        <v>2406497</v>
      </c>
      <c r="M42" s="810">
        <f t="shared" si="6"/>
        <v>4812994</v>
      </c>
      <c r="N42" s="810">
        <v>-4812994</v>
      </c>
      <c r="O42" s="810">
        <f t="shared" si="8"/>
        <v>0</v>
      </c>
      <c r="P42" s="810"/>
    </row>
    <row r="43" spans="1:16" ht="15.75" customHeight="1">
      <c r="A43" s="746" t="s">
        <v>413</v>
      </c>
      <c r="B43" s="569"/>
      <c r="C43" s="678">
        <v>8500000</v>
      </c>
      <c r="D43" s="678">
        <f t="shared" ref="D43:F43" si="40">SUM(D36:D42)</f>
        <v>-6800000</v>
      </c>
      <c r="E43" s="678">
        <f t="shared" si="40"/>
        <v>1700000</v>
      </c>
      <c r="F43" s="678">
        <f t="shared" si="40"/>
        <v>2000000</v>
      </c>
      <c r="G43" s="678">
        <f t="shared" ref="G43:I43" si="41">SUM(G36:G42)</f>
        <v>-970000</v>
      </c>
      <c r="H43" s="678">
        <f t="shared" si="4"/>
        <v>1030000</v>
      </c>
      <c r="I43" s="678">
        <f t="shared" si="41"/>
        <v>0</v>
      </c>
      <c r="J43" s="678">
        <f t="shared" si="5"/>
        <v>1030000</v>
      </c>
      <c r="K43" s="678">
        <f t="shared" ref="K43:P43" si="42">SUM(K30:K42)</f>
        <v>2406497</v>
      </c>
      <c r="L43" s="678">
        <f t="shared" si="42"/>
        <v>2406497</v>
      </c>
      <c r="M43" s="678">
        <f t="shared" si="6"/>
        <v>4812994</v>
      </c>
      <c r="N43" s="678">
        <f t="shared" si="42"/>
        <v>-4812994</v>
      </c>
      <c r="O43" s="678">
        <f t="shared" si="8"/>
        <v>0</v>
      </c>
      <c r="P43" s="678">
        <f t="shared" si="42"/>
        <v>0</v>
      </c>
    </row>
    <row r="44" spans="1:16" ht="15.75" customHeight="1">
      <c r="A44" s="103"/>
      <c r="B44" s="176" t="s">
        <v>2584</v>
      </c>
      <c r="C44" s="140"/>
      <c r="D44" s="140"/>
      <c r="E44" s="140"/>
      <c r="F44" s="140"/>
      <c r="G44" s="140"/>
      <c r="H44" s="140">
        <f t="shared" si="4"/>
        <v>0</v>
      </c>
      <c r="I44" s="140"/>
      <c r="J44" s="140">
        <f t="shared" si="5"/>
        <v>0</v>
      </c>
      <c r="K44" s="140">
        <f t="shared" si="5"/>
        <v>0</v>
      </c>
      <c r="L44" s="140"/>
      <c r="M44" s="140">
        <f t="shared" si="6"/>
        <v>0</v>
      </c>
      <c r="N44" s="140"/>
      <c r="O44" s="140">
        <f t="shared" si="8"/>
        <v>0</v>
      </c>
      <c r="P44" s="140"/>
    </row>
    <row r="45" spans="1:16" ht="15.75" customHeight="1">
      <c r="A45" s="103" t="s">
        <v>2585</v>
      </c>
      <c r="B45" s="36" t="s">
        <v>2586</v>
      </c>
      <c r="C45" s="140">
        <v>100000</v>
      </c>
      <c r="D45" s="140"/>
      <c r="E45" s="140">
        <f t="shared" ref="E45:E47" si="43">SUM(C45:D45)</f>
        <v>100000</v>
      </c>
      <c r="F45" s="140">
        <v>100000</v>
      </c>
      <c r="G45" s="140"/>
      <c r="H45" s="140">
        <f t="shared" si="4"/>
        <v>100000</v>
      </c>
      <c r="I45" s="140"/>
      <c r="J45" s="140">
        <f t="shared" si="5"/>
        <v>100000</v>
      </c>
      <c r="K45" s="140"/>
      <c r="L45" s="140"/>
      <c r="M45" s="140">
        <f t="shared" si="6"/>
        <v>0</v>
      </c>
      <c r="N45" s="140"/>
      <c r="O45" s="140">
        <f t="shared" si="8"/>
        <v>0</v>
      </c>
      <c r="P45" s="140"/>
    </row>
    <row r="46" spans="1:16" ht="15.75" hidden="1" customHeight="1">
      <c r="A46" s="103" t="s">
        <v>2587</v>
      </c>
      <c r="B46" s="36" t="s">
        <v>2588</v>
      </c>
      <c r="C46" s="140">
        <v>0</v>
      </c>
      <c r="D46" s="140"/>
      <c r="E46" s="140">
        <f t="shared" si="43"/>
        <v>0</v>
      </c>
      <c r="F46" s="140"/>
      <c r="G46" s="140"/>
      <c r="H46" s="140">
        <f t="shared" si="4"/>
        <v>0</v>
      </c>
      <c r="I46" s="140"/>
      <c r="J46" s="140">
        <f t="shared" si="5"/>
        <v>0</v>
      </c>
      <c r="K46" s="140"/>
      <c r="L46" s="140"/>
      <c r="M46" s="140">
        <f t="shared" si="6"/>
        <v>0</v>
      </c>
      <c r="N46" s="140"/>
      <c r="O46" s="140">
        <f t="shared" si="8"/>
        <v>0</v>
      </c>
      <c r="P46" s="140"/>
    </row>
    <row r="47" spans="1:16" ht="15.75" customHeight="1">
      <c r="A47" s="103" t="s">
        <v>2589</v>
      </c>
      <c r="B47" s="36" t="s">
        <v>2590</v>
      </c>
      <c r="C47" s="140">
        <v>500000</v>
      </c>
      <c r="D47" s="140">
        <v>-250000</v>
      </c>
      <c r="E47" s="140">
        <f t="shared" si="43"/>
        <v>250000</v>
      </c>
      <c r="F47" s="140">
        <v>250000</v>
      </c>
      <c r="G47" s="140"/>
      <c r="H47" s="140">
        <f t="shared" si="4"/>
        <v>250000</v>
      </c>
      <c r="I47" s="140">
        <v>845000</v>
      </c>
      <c r="J47" s="140">
        <f t="shared" si="5"/>
        <v>1095000</v>
      </c>
      <c r="K47" s="140">
        <v>250000</v>
      </c>
      <c r="L47" s="140"/>
      <c r="M47" s="140">
        <f t="shared" si="6"/>
        <v>250000</v>
      </c>
      <c r="N47" s="140"/>
      <c r="O47" s="140">
        <f t="shared" si="8"/>
        <v>250000</v>
      </c>
      <c r="P47" s="140"/>
    </row>
    <row r="48" spans="1:16" ht="15.75" customHeight="1">
      <c r="A48" s="746" t="s">
        <v>413</v>
      </c>
      <c r="B48" s="569"/>
      <c r="C48" s="678">
        <v>600000</v>
      </c>
      <c r="D48" s="678">
        <f t="shared" ref="D48:F48" si="44">SUM(D45:D47)</f>
        <v>-250000</v>
      </c>
      <c r="E48" s="678">
        <f t="shared" si="44"/>
        <v>350000</v>
      </c>
      <c r="F48" s="678">
        <f t="shared" si="44"/>
        <v>350000</v>
      </c>
      <c r="G48" s="678">
        <f t="shared" ref="G48:I48" si="45">SUM(G45:G47)</f>
        <v>0</v>
      </c>
      <c r="H48" s="678">
        <f t="shared" si="4"/>
        <v>350000</v>
      </c>
      <c r="I48" s="678">
        <f t="shared" si="45"/>
        <v>845000</v>
      </c>
      <c r="J48" s="678">
        <f t="shared" si="5"/>
        <v>1195000</v>
      </c>
      <c r="K48" s="678">
        <f t="shared" ref="K48:P48" si="46">SUM(K44:K47)</f>
        <v>250000</v>
      </c>
      <c r="L48" s="678">
        <f t="shared" si="46"/>
        <v>0</v>
      </c>
      <c r="M48" s="678">
        <f t="shared" si="6"/>
        <v>250000</v>
      </c>
      <c r="N48" s="678">
        <f t="shared" si="46"/>
        <v>0</v>
      </c>
      <c r="O48" s="678">
        <f t="shared" si="8"/>
        <v>250000</v>
      </c>
      <c r="P48" s="678">
        <f t="shared" si="46"/>
        <v>0</v>
      </c>
    </row>
    <row r="49" spans="1:16" ht="15.75" customHeight="1">
      <c r="A49" s="103"/>
      <c r="B49" s="176" t="s">
        <v>2594</v>
      </c>
      <c r="C49" s="140"/>
      <c r="D49" s="140"/>
      <c r="E49" s="140"/>
      <c r="F49" s="140"/>
      <c r="G49" s="140"/>
      <c r="H49" s="140"/>
      <c r="I49" s="140"/>
      <c r="J49" s="140"/>
      <c r="K49" s="140"/>
      <c r="L49" s="140"/>
      <c r="M49" s="140">
        <f t="shared" si="6"/>
        <v>0</v>
      </c>
      <c r="N49" s="140"/>
      <c r="O49" s="140">
        <f t="shared" si="8"/>
        <v>0</v>
      </c>
      <c r="P49" s="140"/>
    </row>
    <row r="50" spans="1:16" ht="15.75" customHeight="1">
      <c r="A50" s="36" t="s">
        <v>2599</v>
      </c>
      <c r="B50" s="36" t="s">
        <v>2661</v>
      </c>
      <c r="C50" s="93">
        <v>200000</v>
      </c>
      <c r="D50" s="93"/>
      <c r="E50" s="140">
        <f t="shared" ref="E50:E53" si="47">SUM(C50:D50)</f>
        <v>200000</v>
      </c>
      <c r="F50" s="140">
        <v>100000</v>
      </c>
      <c r="G50" s="140"/>
      <c r="H50" s="140">
        <f t="shared" si="4"/>
        <v>100000</v>
      </c>
      <c r="I50" s="140"/>
      <c r="J50" s="140">
        <f t="shared" si="5"/>
        <v>100000</v>
      </c>
      <c r="K50" s="140">
        <v>100000</v>
      </c>
      <c r="L50" s="140"/>
      <c r="M50" s="140">
        <f t="shared" si="6"/>
        <v>100000</v>
      </c>
      <c r="N50" s="140"/>
      <c r="O50" s="140">
        <f t="shared" si="8"/>
        <v>100000</v>
      </c>
      <c r="P50" s="140"/>
    </row>
    <row r="51" spans="1:16" ht="15.75" customHeight="1">
      <c r="A51" s="103" t="s">
        <v>2595</v>
      </c>
      <c r="B51" s="36" t="s">
        <v>2596</v>
      </c>
      <c r="C51" s="140">
        <v>150000</v>
      </c>
      <c r="D51" s="140"/>
      <c r="E51" s="140">
        <f t="shared" si="47"/>
        <v>150000</v>
      </c>
      <c r="F51" s="140"/>
      <c r="G51" s="140"/>
      <c r="H51" s="140">
        <f t="shared" si="4"/>
        <v>0</v>
      </c>
      <c r="I51" s="140"/>
      <c r="J51" s="140">
        <f t="shared" si="5"/>
        <v>0</v>
      </c>
      <c r="K51" s="140">
        <v>0</v>
      </c>
      <c r="L51" s="140"/>
      <c r="M51" s="140">
        <f t="shared" si="6"/>
        <v>0</v>
      </c>
      <c r="N51" s="140"/>
      <c r="O51" s="140">
        <f t="shared" si="8"/>
        <v>0</v>
      </c>
      <c r="P51" s="140"/>
    </row>
    <row r="52" spans="1:16" ht="15.75" customHeight="1">
      <c r="A52" s="103" t="s">
        <v>2597</v>
      </c>
      <c r="B52" s="36" t="s">
        <v>2598</v>
      </c>
      <c r="C52" s="140">
        <v>0</v>
      </c>
      <c r="D52" s="140"/>
      <c r="E52" s="140">
        <f t="shared" si="47"/>
        <v>0</v>
      </c>
      <c r="F52" s="140"/>
      <c r="G52" s="140"/>
      <c r="H52" s="140">
        <f t="shared" si="4"/>
        <v>0</v>
      </c>
      <c r="I52" s="140"/>
      <c r="J52" s="140">
        <f t="shared" si="5"/>
        <v>0</v>
      </c>
      <c r="K52" s="140">
        <v>0</v>
      </c>
      <c r="L52" s="140"/>
      <c r="M52" s="140">
        <f t="shared" si="6"/>
        <v>0</v>
      </c>
      <c r="N52" s="140"/>
      <c r="O52" s="140">
        <f t="shared" si="8"/>
        <v>0</v>
      </c>
      <c r="P52" s="140"/>
    </row>
    <row r="53" spans="1:16" ht="15.75" customHeight="1">
      <c r="A53" s="103">
        <v>2211306</v>
      </c>
      <c r="B53" s="36" t="s">
        <v>3003</v>
      </c>
      <c r="C53" s="140">
        <v>200000</v>
      </c>
      <c r="D53" s="140"/>
      <c r="E53" s="140">
        <f t="shared" si="47"/>
        <v>200000</v>
      </c>
      <c r="F53" s="140">
        <v>100000</v>
      </c>
      <c r="G53" s="140"/>
      <c r="H53" s="140">
        <f t="shared" si="4"/>
        <v>100000</v>
      </c>
      <c r="I53" s="140"/>
      <c r="J53" s="140">
        <f t="shared" si="5"/>
        <v>100000</v>
      </c>
      <c r="K53" s="140">
        <v>100000</v>
      </c>
      <c r="L53" s="140"/>
      <c r="M53" s="140">
        <f t="shared" si="6"/>
        <v>100000</v>
      </c>
      <c r="N53" s="140"/>
      <c r="O53" s="140">
        <f t="shared" si="8"/>
        <v>100000</v>
      </c>
      <c r="P53" s="140"/>
    </row>
    <row r="54" spans="1:16" ht="15.75" customHeight="1">
      <c r="A54" s="746" t="s">
        <v>413</v>
      </c>
      <c r="B54" s="569"/>
      <c r="C54" s="678">
        <v>550000</v>
      </c>
      <c r="D54" s="678">
        <f t="shared" ref="D54:F54" si="48">SUM(D50:D53)</f>
        <v>0</v>
      </c>
      <c r="E54" s="678">
        <f t="shared" si="48"/>
        <v>550000</v>
      </c>
      <c r="F54" s="678">
        <f t="shared" si="48"/>
        <v>200000</v>
      </c>
      <c r="G54" s="678">
        <f t="shared" ref="G54:I54" si="49">SUM(G50:G53)</f>
        <v>0</v>
      </c>
      <c r="H54" s="678">
        <f t="shared" si="4"/>
        <v>200000</v>
      </c>
      <c r="I54" s="678">
        <f t="shared" si="49"/>
        <v>0</v>
      </c>
      <c r="J54" s="678">
        <f t="shared" si="5"/>
        <v>200000</v>
      </c>
      <c r="K54" s="678">
        <f t="shared" ref="K54:P54" si="50">SUM(K49:K53)</f>
        <v>200000</v>
      </c>
      <c r="L54" s="678">
        <f t="shared" si="50"/>
        <v>0</v>
      </c>
      <c r="M54" s="678">
        <f t="shared" si="6"/>
        <v>200000</v>
      </c>
      <c r="N54" s="678">
        <f t="shared" si="50"/>
        <v>0</v>
      </c>
      <c r="O54" s="678">
        <f t="shared" si="8"/>
        <v>200000</v>
      </c>
      <c r="P54" s="678">
        <f t="shared" si="50"/>
        <v>0</v>
      </c>
    </row>
    <row r="55" spans="1:16" ht="15.75" customHeight="1">
      <c r="A55" s="103"/>
      <c r="B55" s="176" t="s">
        <v>2602</v>
      </c>
      <c r="C55" s="140"/>
      <c r="D55" s="140"/>
      <c r="E55" s="140"/>
      <c r="F55" s="140"/>
      <c r="G55" s="140"/>
      <c r="H55" s="140"/>
      <c r="I55" s="140"/>
      <c r="J55" s="140"/>
      <c r="K55" s="140"/>
      <c r="L55" s="140"/>
      <c r="M55" s="140">
        <f t="shared" si="6"/>
        <v>0</v>
      </c>
      <c r="N55" s="140"/>
      <c r="O55" s="140">
        <f t="shared" si="8"/>
        <v>0</v>
      </c>
      <c r="P55" s="140"/>
    </row>
    <row r="56" spans="1:16" s="40" customFormat="1" ht="15.75" customHeight="1">
      <c r="A56" s="145" t="s">
        <v>2655</v>
      </c>
      <c r="B56" s="173" t="s">
        <v>2656</v>
      </c>
      <c r="C56" s="810">
        <v>1000000</v>
      </c>
      <c r="D56" s="810">
        <v>-500000</v>
      </c>
      <c r="E56" s="810">
        <f t="shared" ref="E56:E57" si="51">SUM(C56:D56)</f>
        <v>500000</v>
      </c>
      <c r="F56" s="810">
        <v>500000</v>
      </c>
      <c r="G56" s="810"/>
      <c r="H56" s="810">
        <f t="shared" si="4"/>
        <v>500000</v>
      </c>
      <c r="I56" s="810"/>
      <c r="J56" s="810">
        <f t="shared" si="5"/>
        <v>500000</v>
      </c>
      <c r="K56" s="810">
        <v>500000</v>
      </c>
      <c r="L56" s="810">
        <v>-500000</v>
      </c>
      <c r="M56" s="810">
        <f t="shared" si="6"/>
        <v>0</v>
      </c>
      <c r="N56" s="810"/>
      <c r="O56" s="810">
        <f t="shared" si="8"/>
        <v>0</v>
      </c>
      <c r="P56" s="810">
        <v>2000000</v>
      </c>
    </row>
    <row r="57" spans="1:16" s="40" customFormat="1" ht="15.75" customHeight="1">
      <c r="A57" s="145" t="s">
        <v>2603</v>
      </c>
      <c r="B57" s="173" t="s">
        <v>2604</v>
      </c>
      <c r="C57" s="810">
        <v>1000000</v>
      </c>
      <c r="D57" s="810">
        <v>-500000</v>
      </c>
      <c r="E57" s="810">
        <f t="shared" si="51"/>
        <v>500000</v>
      </c>
      <c r="F57" s="810">
        <v>500000</v>
      </c>
      <c r="G57" s="810">
        <v>-50000</v>
      </c>
      <c r="H57" s="810">
        <f t="shared" si="4"/>
        <v>450000</v>
      </c>
      <c r="I57" s="810"/>
      <c r="J57" s="810">
        <f t="shared" si="5"/>
        <v>450000</v>
      </c>
      <c r="K57" s="810">
        <v>500000</v>
      </c>
      <c r="L57" s="810">
        <v>-500000</v>
      </c>
      <c r="M57" s="810">
        <f t="shared" si="6"/>
        <v>0</v>
      </c>
      <c r="N57" s="810"/>
      <c r="O57" s="810">
        <f t="shared" si="8"/>
        <v>0</v>
      </c>
      <c r="P57" s="810">
        <v>5000000</v>
      </c>
    </row>
    <row r="58" spans="1:16" ht="15.75" customHeight="1">
      <c r="A58" s="746" t="s">
        <v>413</v>
      </c>
      <c r="B58" s="569"/>
      <c r="C58" s="678">
        <v>2000000</v>
      </c>
      <c r="D58" s="678">
        <f t="shared" ref="D58:F58" si="52">SUM(D56:D57)</f>
        <v>-1000000</v>
      </c>
      <c r="E58" s="678">
        <f t="shared" si="52"/>
        <v>1000000</v>
      </c>
      <c r="F58" s="678">
        <f t="shared" si="52"/>
        <v>1000000</v>
      </c>
      <c r="G58" s="678">
        <f t="shared" ref="G58:I58" si="53">SUM(G56:G57)</f>
        <v>-50000</v>
      </c>
      <c r="H58" s="678">
        <f t="shared" si="4"/>
        <v>950000</v>
      </c>
      <c r="I58" s="678">
        <f t="shared" si="53"/>
        <v>0</v>
      </c>
      <c r="J58" s="678">
        <f t="shared" si="5"/>
        <v>950000</v>
      </c>
      <c r="K58" s="678">
        <f t="shared" ref="K58:P58" si="54">SUM(K55:K57)</f>
        <v>1000000</v>
      </c>
      <c r="L58" s="678">
        <f t="shared" si="54"/>
        <v>-1000000</v>
      </c>
      <c r="M58" s="678">
        <f t="shared" si="6"/>
        <v>0</v>
      </c>
      <c r="N58" s="678">
        <f t="shared" si="54"/>
        <v>0</v>
      </c>
      <c r="O58" s="678">
        <f t="shared" si="8"/>
        <v>0</v>
      </c>
      <c r="P58" s="678">
        <f t="shared" si="54"/>
        <v>7000000</v>
      </c>
    </row>
    <row r="59" spans="1:16" ht="15.75" hidden="1" customHeight="1">
      <c r="A59" s="103"/>
      <c r="B59" s="176" t="s">
        <v>2693</v>
      </c>
      <c r="C59" s="140"/>
      <c r="D59" s="140"/>
      <c r="E59" s="140"/>
      <c r="F59" s="140"/>
      <c r="G59" s="140"/>
      <c r="H59" s="140">
        <f t="shared" si="4"/>
        <v>0</v>
      </c>
      <c r="I59" s="140"/>
      <c r="J59" s="140">
        <f t="shared" si="5"/>
        <v>0</v>
      </c>
      <c r="K59" s="140">
        <f t="shared" si="5"/>
        <v>0</v>
      </c>
      <c r="L59" s="140"/>
      <c r="M59" s="140">
        <f t="shared" si="6"/>
        <v>0</v>
      </c>
      <c r="N59" s="140"/>
      <c r="O59" s="140">
        <f t="shared" si="8"/>
        <v>0</v>
      </c>
      <c r="P59" s="140">
        <f t="shared" ref="P59:P64" si="55">N59+O59</f>
        <v>0</v>
      </c>
    </row>
    <row r="60" spans="1:16" ht="15.75" hidden="1" customHeight="1">
      <c r="A60" s="103" t="s">
        <v>2955</v>
      </c>
      <c r="B60" s="36" t="s">
        <v>3004</v>
      </c>
      <c r="C60" s="140">
        <v>400000</v>
      </c>
      <c r="D60" s="140"/>
      <c r="E60" s="140">
        <f t="shared" ref="E60:E63" si="56">SUM(C60:D60)</f>
        <v>400000</v>
      </c>
      <c r="F60" s="140"/>
      <c r="G60" s="140"/>
      <c r="H60" s="140">
        <f t="shared" si="4"/>
        <v>0</v>
      </c>
      <c r="I60" s="140"/>
      <c r="J60" s="140">
        <f t="shared" si="5"/>
        <v>0</v>
      </c>
      <c r="K60" s="140">
        <f t="shared" si="5"/>
        <v>0</v>
      </c>
      <c r="L60" s="140"/>
      <c r="M60" s="140">
        <f t="shared" si="6"/>
        <v>0</v>
      </c>
      <c r="N60" s="140"/>
      <c r="O60" s="140">
        <f t="shared" si="8"/>
        <v>0</v>
      </c>
      <c r="P60" s="140">
        <f t="shared" si="55"/>
        <v>0</v>
      </c>
    </row>
    <row r="61" spans="1:16" ht="15.75" hidden="1" customHeight="1">
      <c r="A61" s="103" t="s">
        <v>2729</v>
      </c>
      <c r="B61" s="36" t="s">
        <v>2730</v>
      </c>
      <c r="C61" s="140">
        <v>400000</v>
      </c>
      <c r="D61" s="140"/>
      <c r="E61" s="140">
        <f t="shared" si="56"/>
        <v>400000</v>
      </c>
      <c r="F61" s="140"/>
      <c r="G61" s="140"/>
      <c r="H61" s="140">
        <f t="shared" si="4"/>
        <v>0</v>
      </c>
      <c r="I61" s="140"/>
      <c r="J61" s="140">
        <f t="shared" si="5"/>
        <v>0</v>
      </c>
      <c r="K61" s="140">
        <f t="shared" si="5"/>
        <v>0</v>
      </c>
      <c r="L61" s="140"/>
      <c r="M61" s="140">
        <f t="shared" si="6"/>
        <v>0</v>
      </c>
      <c r="N61" s="140"/>
      <c r="O61" s="140">
        <f t="shared" si="8"/>
        <v>0</v>
      </c>
      <c r="P61" s="140">
        <f t="shared" si="55"/>
        <v>0</v>
      </c>
    </row>
    <row r="62" spans="1:16" ht="15.75" hidden="1" customHeight="1">
      <c r="A62" s="103" t="s">
        <v>3005</v>
      </c>
      <c r="B62" s="36" t="s">
        <v>3006</v>
      </c>
      <c r="C62" s="140">
        <v>400000</v>
      </c>
      <c r="D62" s="140"/>
      <c r="E62" s="140">
        <f t="shared" si="56"/>
        <v>400000</v>
      </c>
      <c r="F62" s="140"/>
      <c r="G62" s="140"/>
      <c r="H62" s="140">
        <f t="shared" si="4"/>
        <v>0</v>
      </c>
      <c r="I62" s="140"/>
      <c r="J62" s="140">
        <f t="shared" si="5"/>
        <v>0</v>
      </c>
      <c r="K62" s="140">
        <f t="shared" si="5"/>
        <v>0</v>
      </c>
      <c r="L62" s="140"/>
      <c r="M62" s="140">
        <f t="shared" si="6"/>
        <v>0</v>
      </c>
      <c r="N62" s="140"/>
      <c r="O62" s="140">
        <f t="shared" si="8"/>
        <v>0</v>
      </c>
      <c r="P62" s="140">
        <f t="shared" si="55"/>
        <v>0</v>
      </c>
    </row>
    <row r="63" spans="1:16" ht="15.75" hidden="1" customHeight="1">
      <c r="A63" s="36" t="s">
        <v>3007</v>
      </c>
      <c r="B63" s="36" t="s">
        <v>3008</v>
      </c>
      <c r="C63" s="140">
        <v>300000</v>
      </c>
      <c r="D63" s="140"/>
      <c r="E63" s="140">
        <f t="shared" si="56"/>
        <v>300000</v>
      </c>
      <c r="F63" s="140"/>
      <c r="G63" s="140"/>
      <c r="H63" s="140">
        <f t="shared" si="4"/>
        <v>0</v>
      </c>
      <c r="I63" s="140"/>
      <c r="J63" s="140">
        <f t="shared" si="5"/>
        <v>0</v>
      </c>
      <c r="K63" s="140">
        <f t="shared" si="5"/>
        <v>0</v>
      </c>
      <c r="L63" s="140"/>
      <c r="M63" s="140">
        <f t="shared" si="6"/>
        <v>0</v>
      </c>
      <c r="N63" s="140"/>
      <c r="O63" s="140">
        <f t="shared" si="8"/>
        <v>0</v>
      </c>
      <c r="P63" s="140">
        <f t="shared" si="55"/>
        <v>0</v>
      </c>
    </row>
    <row r="64" spans="1:16" ht="15.75" hidden="1" customHeight="1">
      <c r="A64" s="746" t="s">
        <v>413</v>
      </c>
      <c r="B64" s="569"/>
      <c r="C64" s="678">
        <v>1500000</v>
      </c>
      <c r="D64" s="678">
        <f t="shared" ref="D64:F64" si="57">SUM(D60:D63)</f>
        <v>0</v>
      </c>
      <c r="E64" s="678">
        <f t="shared" si="57"/>
        <v>1500000</v>
      </c>
      <c r="F64" s="678">
        <f t="shared" si="57"/>
        <v>0</v>
      </c>
      <c r="G64" s="678">
        <f t="shared" ref="G64:I64" si="58">SUM(G60:G63)</f>
        <v>0</v>
      </c>
      <c r="H64" s="678">
        <f t="shared" si="4"/>
        <v>0</v>
      </c>
      <c r="I64" s="678">
        <f t="shared" si="58"/>
        <v>0</v>
      </c>
      <c r="J64" s="678">
        <f t="shared" si="5"/>
        <v>0</v>
      </c>
      <c r="K64" s="678">
        <f t="shared" si="5"/>
        <v>0</v>
      </c>
      <c r="L64" s="678"/>
      <c r="M64" s="678">
        <f t="shared" si="6"/>
        <v>0</v>
      </c>
      <c r="N64" s="678"/>
      <c r="O64" s="678">
        <f t="shared" si="8"/>
        <v>0</v>
      </c>
      <c r="P64" s="678">
        <f t="shared" si="55"/>
        <v>0</v>
      </c>
    </row>
    <row r="65" spans="1:16" ht="15.75" customHeight="1">
      <c r="A65" s="103"/>
      <c r="B65" s="176" t="s">
        <v>2605</v>
      </c>
      <c r="C65" s="140"/>
      <c r="D65" s="140"/>
      <c r="E65" s="140"/>
      <c r="F65" s="140"/>
      <c r="G65" s="140"/>
      <c r="H65" s="140"/>
      <c r="I65" s="140"/>
      <c r="J65" s="140"/>
      <c r="K65" s="140"/>
      <c r="L65" s="140"/>
      <c r="M65" s="140">
        <f t="shared" si="6"/>
        <v>0</v>
      </c>
      <c r="N65" s="140"/>
      <c r="O65" s="140">
        <f t="shared" si="8"/>
        <v>0</v>
      </c>
      <c r="P65" s="140"/>
    </row>
    <row r="66" spans="1:16" ht="15.75" customHeight="1">
      <c r="A66" s="103">
        <v>2211101</v>
      </c>
      <c r="B66" s="36" t="s">
        <v>2607</v>
      </c>
      <c r="C66" s="140">
        <v>1000000</v>
      </c>
      <c r="D66" s="140"/>
      <c r="E66" s="140">
        <f t="shared" ref="E66:E67" si="59">SUM(C66:D66)</f>
        <v>1000000</v>
      </c>
      <c r="F66" s="140">
        <v>1500000</v>
      </c>
      <c r="G66" s="140">
        <v>-1000000</v>
      </c>
      <c r="H66" s="140">
        <f t="shared" si="4"/>
        <v>500000</v>
      </c>
      <c r="I66" s="874">
        <v>240210</v>
      </c>
      <c r="J66" s="140">
        <f t="shared" si="5"/>
        <v>740210</v>
      </c>
      <c r="K66" s="140">
        <v>1500000</v>
      </c>
      <c r="L66" s="140">
        <v>-1000000</v>
      </c>
      <c r="M66" s="140">
        <f t="shared" si="6"/>
        <v>500000</v>
      </c>
      <c r="N66" s="140"/>
      <c r="O66" s="140">
        <f t="shared" si="8"/>
        <v>500000</v>
      </c>
      <c r="P66" s="140">
        <v>2000000</v>
      </c>
    </row>
    <row r="67" spans="1:16" ht="15.75" customHeight="1">
      <c r="A67" s="103" t="s">
        <v>2610</v>
      </c>
      <c r="B67" s="36" t="s">
        <v>2611</v>
      </c>
      <c r="C67" s="140">
        <v>800000</v>
      </c>
      <c r="D67" s="140"/>
      <c r="E67" s="140">
        <f t="shared" si="59"/>
        <v>800000</v>
      </c>
      <c r="F67" s="140">
        <v>500000</v>
      </c>
      <c r="G67" s="140"/>
      <c r="H67" s="140">
        <f t="shared" si="4"/>
        <v>500000</v>
      </c>
      <c r="I67" s="140"/>
      <c r="J67" s="140">
        <f t="shared" si="5"/>
        <v>500000</v>
      </c>
      <c r="K67" s="140">
        <v>500000</v>
      </c>
      <c r="L67" s="140"/>
      <c r="M67" s="140">
        <f t="shared" si="6"/>
        <v>500000</v>
      </c>
      <c r="N67" s="140"/>
      <c r="O67" s="140">
        <f t="shared" si="8"/>
        <v>500000</v>
      </c>
      <c r="P67" s="140">
        <v>500000</v>
      </c>
    </row>
    <row r="68" spans="1:16" ht="15.75" customHeight="1">
      <c r="A68" s="746" t="s">
        <v>413</v>
      </c>
      <c r="B68" s="569"/>
      <c r="C68" s="678">
        <v>1800000</v>
      </c>
      <c r="D68" s="678">
        <f t="shared" ref="D68:F68" si="60">SUM(D66:D67)</f>
        <v>0</v>
      </c>
      <c r="E68" s="678">
        <f t="shared" si="60"/>
        <v>1800000</v>
      </c>
      <c r="F68" s="678">
        <f t="shared" si="60"/>
        <v>2000000</v>
      </c>
      <c r="G68" s="678">
        <f t="shared" ref="G68:I68" si="61">SUM(G66:G67)</f>
        <v>-1000000</v>
      </c>
      <c r="H68" s="678">
        <f t="shared" si="4"/>
        <v>1000000</v>
      </c>
      <c r="I68" s="678">
        <f t="shared" si="61"/>
        <v>240210</v>
      </c>
      <c r="J68" s="678">
        <f t="shared" si="5"/>
        <v>1240210</v>
      </c>
      <c r="K68" s="678">
        <f t="shared" ref="K68:P68" si="62">SUM(K59:K67)</f>
        <v>2000000</v>
      </c>
      <c r="L68" s="678">
        <f t="shared" si="62"/>
        <v>-1000000</v>
      </c>
      <c r="M68" s="678">
        <f t="shared" si="6"/>
        <v>1000000</v>
      </c>
      <c r="N68" s="678">
        <f t="shared" si="62"/>
        <v>0</v>
      </c>
      <c r="O68" s="678">
        <f t="shared" si="8"/>
        <v>1000000</v>
      </c>
      <c r="P68" s="678">
        <f t="shared" si="62"/>
        <v>2500000</v>
      </c>
    </row>
    <row r="69" spans="1:16" ht="15.75" customHeight="1">
      <c r="A69" s="103"/>
      <c r="B69" s="176" t="s">
        <v>2612</v>
      </c>
      <c r="C69" s="140"/>
      <c r="D69" s="140"/>
      <c r="E69" s="140"/>
      <c r="F69" s="140"/>
      <c r="G69" s="140"/>
      <c r="H69" s="140"/>
      <c r="I69" s="140"/>
      <c r="J69" s="140"/>
      <c r="K69" s="140"/>
      <c r="L69" s="140"/>
      <c r="M69" s="140">
        <f t="shared" si="6"/>
        <v>0</v>
      </c>
      <c r="N69" s="140"/>
      <c r="O69" s="140">
        <f t="shared" si="8"/>
        <v>0</v>
      </c>
      <c r="P69" s="140"/>
    </row>
    <row r="70" spans="1:16" ht="15.75" customHeight="1">
      <c r="A70" s="103" t="s">
        <v>2613</v>
      </c>
      <c r="B70" s="36" t="s">
        <v>2614</v>
      </c>
      <c r="C70" s="140">
        <v>1000000</v>
      </c>
      <c r="D70" s="140"/>
      <c r="E70" s="140">
        <f>SUM(C70:D70)</f>
        <v>1000000</v>
      </c>
      <c r="F70" s="140">
        <v>1400000</v>
      </c>
      <c r="G70" s="140"/>
      <c r="H70" s="140">
        <f t="shared" si="4"/>
        <v>1400000</v>
      </c>
      <c r="I70" s="140"/>
      <c r="J70" s="140">
        <f t="shared" si="5"/>
        <v>1400000</v>
      </c>
      <c r="K70" s="140">
        <v>1400000</v>
      </c>
      <c r="L70" s="140">
        <v>-1400000</v>
      </c>
      <c r="M70" s="140">
        <f t="shared" si="6"/>
        <v>0</v>
      </c>
      <c r="N70" s="140"/>
      <c r="O70" s="140">
        <f t="shared" si="8"/>
        <v>0</v>
      </c>
      <c r="P70" s="140">
        <v>3000000</v>
      </c>
    </row>
    <row r="71" spans="1:16" ht="15.75" customHeight="1">
      <c r="A71" s="746" t="s">
        <v>413</v>
      </c>
      <c r="B71" s="569"/>
      <c r="C71" s="678">
        <v>1000000</v>
      </c>
      <c r="D71" s="678">
        <f t="shared" ref="D71:F71" si="63">SUM(D70)</f>
        <v>0</v>
      </c>
      <c r="E71" s="678">
        <f t="shared" si="63"/>
        <v>1000000</v>
      </c>
      <c r="F71" s="678">
        <f t="shared" si="63"/>
        <v>1400000</v>
      </c>
      <c r="G71" s="678">
        <f t="shared" ref="G71:I71" si="64">SUM(G70)</f>
        <v>0</v>
      </c>
      <c r="H71" s="678">
        <f t="shared" si="4"/>
        <v>1400000</v>
      </c>
      <c r="I71" s="678">
        <f t="shared" si="64"/>
        <v>0</v>
      </c>
      <c r="J71" s="678">
        <f t="shared" ref="J71:J78" si="65">H71+I71</f>
        <v>1400000</v>
      </c>
      <c r="K71" s="678">
        <f t="shared" ref="K71:P71" si="66">SUM(K69:K70)</f>
        <v>1400000</v>
      </c>
      <c r="L71" s="678">
        <f t="shared" si="66"/>
        <v>-1400000</v>
      </c>
      <c r="M71" s="678">
        <f t="shared" ref="M71:M92" si="67">SUM(K71:L71)</f>
        <v>0</v>
      </c>
      <c r="N71" s="678">
        <f t="shared" si="66"/>
        <v>0</v>
      </c>
      <c r="O71" s="678">
        <f t="shared" ref="O71:O92" si="68">SUM(M71:N71)</f>
        <v>0</v>
      </c>
      <c r="P71" s="678">
        <f t="shared" si="66"/>
        <v>3000000</v>
      </c>
    </row>
    <row r="72" spans="1:16" ht="15.75" customHeight="1">
      <c r="A72" s="103"/>
      <c r="B72" s="176" t="s">
        <v>2617</v>
      </c>
      <c r="C72" s="140"/>
      <c r="D72" s="140"/>
      <c r="E72" s="140">
        <f t="shared" ref="E72:E79" si="69">SUM(C72:D72)</f>
        <v>0</v>
      </c>
      <c r="F72" s="140"/>
      <c r="G72" s="140"/>
      <c r="H72" s="140">
        <f t="shared" si="4"/>
        <v>0</v>
      </c>
      <c r="I72" s="140"/>
      <c r="J72" s="140">
        <f t="shared" si="65"/>
        <v>0</v>
      </c>
      <c r="K72" s="140">
        <f>I72+J72</f>
        <v>0</v>
      </c>
      <c r="L72" s="140"/>
      <c r="M72" s="140">
        <f t="shared" si="67"/>
        <v>0</v>
      </c>
      <c r="N72" s="140"/>
      <c r="O72" s="140">
        <f t="shared" si="68"/>
        <v>0</v>
      </c>
      <c r="P72" s="140"/>
    </row>
    <row r="73" spans="1:16" ht="15.75" customHeight="1">
      <c r="A73" s="103">
        <v>3111001</v>
      </c>
      <c r="B73" s="36" t="s">
        <v>2659</v>
      </c>
      <c r="C73" s="140"/>
      <c r="D73" s="140"/>
      <c r="E73" s="140">
        <f t="shared" si="69"/>
        <v>0</v>
      </c>
      <c r="F73" s="140"/>
      <c r="G73" s="140"/>
      <c r="H73" s="140">
        <f t="shared" si="4"/>
        <v>0</v>
      </c>
      <c r="I73" s="140"/>
      <c r="J73" s="140">
        <f t="shared" si="65"/>
        <v>0</v>
      </c>
      <c r="K73" s="140">
        <v>246752</v>
      </c>
      <c r="L73" s="140"/>
      <c r="M73" s="140">
        <f t="shared" si="67"/>
        <v>246752</v>
      </c>
      <c r="N73" s="140">
        <v>-246752</v>
      </c>
      <c r="O73" s="140">
        <f t="shared" si="68"/>
        <v>0</v>
      </c>
      <c r="P73" s="140"/>
    </row>
    <row r="74" spans="1:16" ht="15.75" hidden="1" customHeight="1">
      <c r="A74" s="103">
        <v>3111002</v>
      </c>
      <c r="B74" s="36" t="s">
        <v>2940</v>
      </c>
      <c r="C74" s="140"/>
      <c r="D74" s="140"/>
      <c r="E74" s="140">
        <f t="shared" si="69"/>
        <v>0</v>
      </c>
      <c r="F74" s="140"/>
      <c r="G74" s="140"/>
      <c r="H74" s="140">
        <f t="shared" si="4"/>
        <v>0</v>
      </c>
      <c r="I74" s="140"/>
      <c r="J74" s="140">
        <f t="shared" si="65"/>
        <v>0</v>
      </c>
      <c r="K74" s="140">
        <f>I74+J74</f>
        <v>0</v>
      </c>
      <c r="L74" s="140"/>
      <c r="M74" s="140">
        <f t="shared" si="67"/>
        <v>0</v>
      </c>
      <c r="N74" s="140"/>
      <c r="O74" s="140">
        <f t="shared" si="68"/>
        <v>0</v>
      </c>
      <c r="P74" s="140">
        <f t="shared" ref="P74:P78" si="70">N74+O74</f>
        <v>0</v>
      </c>
    </row>
    <row r="75" spans="1:16" ht="15.75" hidden="1" customHeight="1">
      <c r="A75" s="103">
        <v>2211305</v>
      </c>
      <c r="B75" s="36" t="s">
        <v>2941</v>
      </c>
      <c r="C75" s="140"/>
      <c r="D75" s="140"/>
      <c r="E75" s="140">
        <f t="shared" si="69"/>
        <v>0</v>
      </c>
      <c r="F75" s="140"/>
      <c r="G75" s="140"/>
      <c r="H75" s="140">
        <f>F75+G75</f>
        <v>0</v>
      </c>
      <c r="I75" s="140"/>
      <c r="J75" s="140">
        <f t="shared" si="65"/>
        <v>0</v>
      </c>
      <c r="K75" s="140">
        <f>I75+J75</f>
        <v>0</v>
      </c>
      <c r="L75" s="140"/>
      <c r="M75" s="140">
        <f t="shared" si="67"/>
        <v>0</v>
      </c>
      <c r="N75" s="140"/>
      <c r="O75" s="140">
        <f t="shared" si="68"/>
        <v>0</v>
      </c>
      <c r="P75" s="140">
        <f t="shared" si="70"/>
        <v>0</v>
      </c>
    </row>
    <row r="76" spans="1:16" ht="15.75" hidden="1" customHeight="1">
      <c r="A76" s="103">
        <v>3110302</v>
      </c>
      <c r="B76" s="36" t="s">
        <v>2942</v>
      </c>
      <c r="C76" s="140"/>
      <c r="D76" s="140"/>
      <c r="E76" s="140">
        <f t="shared" si="69"/>
        <v>0</v>
      </c>
      <c r="F76" s="140"/>
      <c r="G76" s="140"/>
      <c r="H76" s="140">
        <f>F76+G76</f>
        <v>0</v>
      </c>
      <c r="I76" s="140"/>
      <c r="J76" s="140">
        <f t="shared" si="65"/>
        <v>0</v>
      </c>
      <c r="K76" s="140">
        <f>I76+J76</f>
        <v>0</v>
      </c>
      <c r="L76" s="140"/>
      <c r="M76" s="140">
        <f t="shared" si="67"/>
        <v>0</v>
      </c>
      <c r="N76" s="140"/>
      <c r="O76" s="140">
        <f t="shared" si="68"/>
        <v>0</v>
      </c>
      <c r="P76" s="140">
        <f t="shared" si="70"/>
        <v>0</v>
      </c>
    </row>
    <row r="77" spans="1:16" ht="15.75" hidden="1" customHeight="1">
      <c r="A77" s="103" t="s">
        <v>2943</v>
      </c>
      <c r="B77" s="36" t="s">
        <v>2944</v>
      </c>
      <c r="C77" s="140"/>
      <c r="D77" s="140"/>
      <c r="E77" s="140">
        <f t="shared" si="69"/>
        <v>0</v>
      </c>
      <c r="F77" s="140"/>
      <c r="G77" s="140"/>
      <c r="H77" s="140">
        <f>F77+G77</f>
        <v>0</v>
      </c>
      <c r="I77" s="140"/>
      <c r="J77" s="140">
        <f t="shared" si="65"/>
        <v>0</v>
      </c>
      <c r="K77" s="140">
        <f>I77+J77</f>
        <v>0</v>
      </c>
      <c r="L77" s="140"/>
      <c r="M77" s="140">
        <f t="shared" si="67"/>
        <v>0</v>
      </c>
      <c r="N77" s="140"/>
      <c r="O77" s="140">
        <f t="shared" si="68"/>
        <v>0</v>
      </c>
      <c r="P77" s="140">
        <f t="shared" si="70"/>
        <v>0</v>
      </c>
    </row>
    <row r="78" spans="1:16" ht="15.75" hidden="1" customHeight="1">
      <c r="A78" s="103" t="s">
        <v>2622</v>
      </c>
      <c r="B78" s="36" t="s">
        <v>2945</v>
      </c>
      <c r="C78" s="140">
        <v>0</v>
      </c>
      <c r="D78" s="140"/>
      <c r="E78" s="140">
        <f t="shared" si="69"/>
        <v>0</v>
      </c>
      <c r="F78" s="140"/>
      <c r="G78" s="140"/>
      <c r="H78" s="140">
        <f>F78+G78</f>
        <v>0</v>
      </c>
      <c r="I78" s="140"/>
      <c r="J78" s="140">
        <f t="shared" si="65"/>
        <v>0</v>
      </c>
      <c r="K78" s="140">
        <f>I78+J78</f>
        <v>0</v>
      </c>
      <c r="L78" s="140"/>
      <c r="M78" s="140">
        <f t="shared" si="67"/>
        <v>0</v>
      </c>
      <c r="N78" s="140"/>
      <c r="O78" s="140">
        <f t="shared" si="68"/>
        <v>0</v>
      </c>
      <c r="P78" s="140">
        <f t="shared" si="70"/>
        <v>0</v>
      </c>
    </row>
    <row r="79" spans="1:16" ht="15.75" customHeight="1">
      <c r="A79" s="746" t="s">
        <v>413</v>
      </c>
      <c r="B79" s="569"/>
      <c r="C79" s="678">
        <v>0</v>
      </c>
      <c r="D79" s="678"/>
      <c r="E79" s="140">
        <f t="shared" si="69"/>
        <v>0</v>
      </c>
      <c r="F79" s="140"/>
      <c r="G79" s="140"/>
      <c r="H79" s="570">
        <f>SUM(H72:H73)</f>
        <v>0</v>
      </c>
      <c r="I79" s="570">
        <f>SUM(I72:I73)</f>
        <v>0</v>
      </c>
      <c r="J79" s="570">
        <f>SUM(J72:J73)</f>
        <v>0</v>
      </c>
      <c r="K79" s="570">
        <f t="shared" ref="K79:P79" si="71">SUM(K72:K78)</f>
        <v>246752</v>
      </c>
      <c r="L79" s="570">
        <f t="shared" si="71"/>
        <v>0</v>
      </c>
      <c r="M79" s="570">
        <f t="shared" si="67"/>
        <v>246752</v>
      </c>
      <c r="N79" s="570">
        <f t="shared" si="71"/>
        <v>-246752</v>
      </c>
      <c r="O79" s="570">
        <f t="shared" si="68"/>
        <v>0</v>
      </c>
      <c r="P79" s="570">
        <f t="shared" si="71"/>
        <v>0</v>
      </c>
    </row>
    <row r="80" spans="1:16" ht="15.75" customHeight="1">
      <c r="A80" s="103"/>
      <c r="B80" s="176" t="s">
        <v>2633</v>
      </c>
      <c r="C80" s="140"/>
      <c r="D80" s="140"/>
      <c r="E80" s="140"/>
      <c r="F80" s="140"/>
      <c r="G80" s="140"/>
      <c r="H80" s="140">
        <f t="shared" ref="H80:H92" si="72">F80+G80</f>
        <v>0</v>
      </c>
      <c r="I80" s="140"/>
      <c r="J80" s="140">
        <f t="shared" ref="J80:J92" si="73">H80+I80</f>
        <v>0</v>
      </c>
      <c r="K80" s="140">
        <f>I80+J80</f>
        <v>0</v>
      </c>
      <c r="L80" s="140"/>
      <c r="M80" s="140">
        <f t="shared" si="67"/>
        <v>0</v>
      </c>
      <c r="N80" s="140"/>
      <c r="O80" s="140">
        <f t="shared" si="68"/>
        <v>0</v>
      </c>
      <c r="P80" s="140"/>
    </row>
    <row r="81" spans="1:16" s="40" customFormat="1" ht="15.75" customHeight="1">
      <c r="A81" s="145" t="s">
        <v>2634</v>
      </c>
      <c r="B81" s="173" t="s">
        <v>2635</v>
      </c>
      <c r="C81" s="810">
        <v>500000</v>
      </c>
      <c r="D81" s="810"/>
      <c r="E81" s="810">
        <f>SUM(C81:D81)</f>
        <v>500000</v>
      </c>
      <c r="F81" s="810">
        <v>1000000</v>
      </c>
      <c r="G81" s="810">
        <v>-500000</v>
      </c>
      <c r="H81" s="810">
        <f t="shared" si="72"/>
        <v>500000</v>
      </c>
      <c r="I81" s="810"/>
      <c r="J81" s="810">
        <f t="shared" si="73"/>
        <v>500000</v>
      </c>
      <c r="K81" s="810">
        <v>1000000</v>
      </c>
      <c r="L81" s="810">
        <v>-1000000</v>
      </c>
      <c r="M81" s="810">
        <f t="shared" si="67"/>
        <v>0</v>
      </c>
      <c r="N81" s="810"/>
      <c r="O81" s="810">
        <f t="shared" si="68"/>
        <v>0</v>
      </c>
      <c r="P81" s="810">
        <v>1000000</v>
      </c>
    </row>
    <row r="82" spans="1:16" ht="15.75" customHeight="1">
      <c r="A82" s="746" t="s">
        <v>413</v>
      </c>
      <c r="B82" s="569"/>
      <c r="C82" s="678">
        <v>500000</v>
      </c>
      <c r="D82" s="678">
        <f t="shared" ref="D82:F82" si="74">SUM(D81)</f>
        <v>0</v>
      </c>
      <c r="E82" s="678">
        <f t="shared" si="74"/>
        <v>500000</v>
      </c>
      <c r="F82" s="678">
        <f t="shared" si="74"/>
        <v>1000000</v>
      </c>
      <c r="G82" s="678">
        <f t="shared" ref="G82:I82" si="75">SUM(G81)</f>
        <v>-500000</v>
      </c>
      <c r="H82" s="678">
        <f t="shared" si="72"/>
        <v>500000</v>
      </c>
      <c r="I82" s="678">
        <f t="shared" si="75"/>
        <v>0</v>
      </c>
      <c r="J82" s="678">
        <f t="shared" si="73"/>
        <v>500000</v>
      </c>
      <c r="K82" s="678">
        <f t="shared" ref="K82:L82" si="76">SUM(K81)</f>
        <v>1000000</v>
      </c>
      <c r="L82" s="678">
        <f t="shared" si="76"/>
        <v>-1000000</v>
      </c>
      <c r="M82" s="678">
        <f t="shared" si="67"/>
        <v>0</v>
      </c>
      <c r="N82" s="678">
        <f t="shared" ref="N82" si="77">SUM(N81)</f>
        <v>0</v>
      </c>
      <c r="O82" s="678">
        <f t="shared" si="68"/>
        <v>0</v>
      </c>
      <c r="P82" s="678">
        <f>SUM(P81)</f>
        <v>1000000</v>
      </c>
    </row>
    <row r="83" spans="1:16" ht="15.75" customHeight="1">
      <c r="A83" s="103"/>
      <c r="B83" s="176" t="s">
        <v>2636</v>
      </c>
      <c r="C83" s="140"/>
      <c r="D83" s="140"/>
      <c r="E83" s="140"/>
      <c r="F83" s="140"/>
      <c r="G83" s="140"/>
      <c r="H83" s="140">
        <f t="shared" si="72"/>
        <v>0</v>
      </c>
      <c r="I83" s="140"/>
      <c r="J83" s="140">
        <f t="shared" si="73"/>
        <v>0</v>
      </c>
      <c r="K83" s="140"/>
      <c r="L83" s="140"/>
      <c r="M83" s="140">
        <f t="shared" si="67"/>
        <v>0</v>
      </c>
      <c r="N83" s="140"/>
      <c r="O83" s="140">
        <f t="shared" si="68"/>
        <v>0</v>
      </c>
      <c r="P83" s="140"/>
    </row>
    <row r="84" spans="1:16" ht="15.75" customHeight="1">
      <c r="A84" s="103" t="s">
        <v>2637</v>
      </c>
      <c r="B84" s="36" t="s">
        <v>2638</v>
      </c>
      <c r="C84" s="140"/>
      <c r="D84" s="140"/>
      <c r="E84" s="140"/>
      <c r="F84" s="140"/>
      <c r="G84" s="140"/>
      <c r="H84" s="140">
        <f t="shared" si="72"/>
        <v>0</v>
      </c>
      <c r="I84" s="140"/>
      <c r="J84" s="140">
        <f t="shared" si="73"/>
        <v>0</v>
      </c>
      <c r="K84" s="140"/>
      <c r="L84" s="140"/>
      <c r="M84" s="140">
        <f t="shared" si="67"/>
        <v>0</v>
      </c>
      <c r="N84" s="140"/>
      <c r="O84" s="140">
        <f t="shared" si="68"/>
        <v>0</v>
      </c>
      <c r="P84" s="140"/>
    </row>
    <row r="85" spans="1:16" ht="15.75" customHeight="1">
      <c r="A85" s="103" t="s">
        <v>3009</v>
      </c>
      <c r="B85" s="36" t="s">
        <v>3010</v>
      </c>
      <c r="C85" s="140"/>
      <c r="D85" s="140"/>
      <c r="E85" s="140"/>
      <c r="F85" s="140"/>
      <c r="G85" s="140"/>
      <c r="H85" s="140">
        <f t="shared" si="72"/>
        <v>0</v>
      </c>
      <c r="I85" s="140"/>
      <c r="J85" s="140">
        <f t="shared" si="73"/>
        <v>0</v>
      </c>
      <c r="K85" s="140"/>
      <c r="L85" s="140"/>
      <c r="M85" s="140">
        <f t="shared" si="67"/>
        <v>0</v>
      </c>
      <c r="N85" s="140"/>
      <c r="O85" s="140">
        <f t="shared" si="68"/>
        <v>0</v>
      </c>
      <c r="P85" s="140"/>
    </row>
    <row r="86" spans="1:16" ht="15.75" customHeight="1">
      <c r="A86" s="746" t="s">
        <v>413</v>
      </c>
      <c r="B86" s="569"/>
      <c r="C86" s="678">
        <v>0</v>
      </c>
      <c r="D86" s="678">
        <f t="shared" ref="D86:F86" si="78">SUM(D84:D85)</f>
        <v>0</v>
      </c>
      <c r="E86" s="678">
        <f t="shared" si="78"/>
        <v>0</v>
      </c>
      <c r="F86" s="678">
        <f t="shared" si="78"/>
        <v>0</v>
      </c>
      <c r="G86" s="678">
        <f t="shared" ref="G86:I86" si="79">SUM(G84:G85)</f>
        <v>0</v>
      </c>
      <c r="H86" s="678">
        <f t="shared" si="72"/>
        <v>0</v>
      </c>
      <c r="I86" s="678">
        <f t="shared" si="79"/>
        <v>0</v>
      </c>
      <c r="J86" s="678">
        <f t="shared" si="73"/>
        <v>0</v>
      </c>
      <c r="K86" s="678">
        <f t="shared" ref="K86" si="80">SUM(K84:K85)</f>
        <v>0</v>
      </c>
      <c r="L86" s="678"/>
      <c r="M86" s="678">
        <f t="shared" si="67"/>
        <v>0</v>
      </c>
      <c r="N86" s="678"/>
      <c r="O86" s="678">
        <f t="shared" si="68"/>
        <v>0</v>
      </c>
      <c r="P86" s="678">
        <f>SUM(P84:P85)</f>
        <v>0</v>
      </c>
    </row>
    <row r="87" spans="1:16" ht="15.75" customHeight="1">
      <c r="A87" s="760"/>
      <c r="B87" s="625" t="s">
        <v>2641</v>
      </c>
      <c r="C87" s="981">
        <v>21050000</v>
      </c>
      <c r="D87" s="981">
        <f>SUM(D86,D82,D79,D71,D68,D64,D58,D54,D48,D43,D34,D29,D24,D20, )</f>
        <v>-9850000</v>
      </c>
      <c r="E87" s="981">
        <f>SUM(E86,E82,E79,E71,E68,E64,E58,E54,E48,E43,E34,E29,E24,E20, )</f>
        <v>11200000</v>
      </c>
      <c r="F87" s="981">
        <f>SUM(F86,F82,F79,F71,F68,F64,F58,F54,F48,F43,F34,F29,F24,F20, )</f>
        <v>10000000</v>
      </c>
      <c r="G87" s="981">
        <f>SUM(G86,G82,G79,G71,G68,G64,G58,G54,G48,G43,G34,G29,G24,G20, )</f>
        <v>-2520000</v>
      </c>
      <c r="H87" s="981">
        <f t="shared" si="72"/>
        <v>7480000</v>
      </c>
      <c r="I87" s="981">
        <f>SUM(I86,I82,I79,I71,I68,I64,I58,I54,I48,I43,I34,I29,I24,I20, )</f>
        <v>1085210</v>
      </c>
      <c r="J87" s="981">
        <f t="shared" si="73"/>
        <v>8565210</v>
      </c>
      <c r="K87" s="981">
        <f t="shared" ref="K87:P87" si="81">SUM(K86,K82,K79,K71,K68,K64,K58,K54,K48,K43,K34,K29,K24,K20, )</f>
        <v>10553249</v>
      </c>
      <c r="L87" s="981">
        <f t="shared" si="81"/>
        <v>-2043503</v>
      </c>
      <c r="M87" s="981">
        <f t="shared" si="67"/>
        <v>8509746</v>
      </c>
      <c r="N87" s="981">
        <f t="shared" si="81"/>
        <v>-5059746</v>
      </c>
      <c r="O87" s="981">
        <f t="shared" si="68"/>
        <v>3450000</v>
      </c>
      <c r="P87" s="981">
        <f t="shared" si="81"/>
        <v>17800000</v>
      </c>
    </row>
    <row r="88" spans="1:16" ht="18.75" customHeight="1">
      <c r="A88" s="1818" t="s">
        <v>2836</v>
      </c>
      <c r="B88" s="1802"/>
      <c r="C88" s="982">
        <v>122074568</v>
      </c>
      <c r="D88" s="982">
        <f>SUM(D87,D15)</f>
        <v>-9850000</v>
      </c>
      <c r="E88" s="982">
        <f>SUM(E87,E15)</f>
        <v>112224568</v>
      </c>
      <c r="F88" s="982">
        <f>SUM(F87,F15)</f>
        <v>111024568</v>
      </c>
      <c r="G88" s="982">
        <f>SUM(G87,G15)</f>
        <v>-2520000</v>
      </c>
      <c r="H88" s="982">
        <f t="shared" si="72"/>
        <v>108504568</v>
      </c>
      <c r="I88" s="982">
        <f>SUM(I87,I15)</f>
        <v>1085210</v>
      </c>
      <c r="J88" s="982">
        <f t="shared" si="73"/>
        <v>109589778</v>
      </c>
      <c r="K88" s="982">
        <f t="shared" ref="K88:P88" si="82">SUM(K87,K15)</f>
        <v>111577817</v>
      </c>
      <c r="L88" s="982">
        <f t="shared" si="82"/>
        <v>-2043503</v>
      </c>
      <c r="M88" s="982">
        <f t="shared" si="67"/>
        <v>109534314</v>
      </c>
      <c r="N88" s="982">
        <f t="shared" si="82"/>
        <v>-5059746</v>
      </c>
      <c r="O88" s="982">
        <f t="shared" si="68"/>
        <v>104474568</v>
      </c>
      <c r="P88" s="982">
        <f t="shared" si="82"/>
        <v>118824568</v>
      </c>
    </row>
    <row r="89" spans="1:16" ht="15.75" customHeight="1">
      <c r="A89" s="613">
        <v>10802</v>
      </c>
      <c r="B89" s="581" t="s">
        <v>3011</v>
      </c>
      <c r="C89" s="140"/>
      <c r="D89" s="140"/>
      <c r="E89" s="140"/>
      <c r="F89" s="140"/>
      <c r="G89" s="140"/>
      <c r="H89" s="140">
        <f t="shared" si="72"/>
        <v>0</v>
      </c>
      <c r="I89" s="140"/>
      <c r="J89" s="140">
        <f t="shared" si="73"/>
        <v>0</v>
      </c>
      <c r="K89" s="140"/>
      <c r="L89" s="140"/>
      <c r="M89" s="140">
        <f t="shared" si="67"/>
        <v>0</v>
      </c>
      <c r="N89" s="140"/>
      <c r="O89" s="140">
        <f t="shared" si="68"/>
        <v>0</v>
      </c>
      <c r="P89" s="140"/>
    </row>
    <row r="90" spans="1:16" ht="15.75" customHeight="1">
      <c r="A90" s="103">
        <v>2210101</v>
      </c>
      <c r="B90" s="36" t="s">
        <v>2561</v>
      </c>
      <c r="C90" s="140">
        <v>0</v>
      </c>
      <c r="D90" s="140"/>
      <c r="E90" s="140">
        <f>SUM(C90:D90)</f>
        <v>0</v>
      </c>
      <c r="F90" s="140"/>
      <c r="G90" s="140"/>
      <c r="H90" s="140">
        <f t="shared" si="72"/>
        <v>0</v>
      </c>
      <c r="I90" s="140"/>
      <c r="J90" s="140">
        <f t="shared" si="73"/>
        <v>0</v>
      </c>
      <c r="K90" s="140"/>
      <c r="L90" s="140"/>
      <c r="M90" s="140">
        <f t="shared" si="67"/>
        <v>0</v>
      </c>
      <c r="N90" s="140"/>
      <c r="O90" s="140">
        <f t="shared" si="68"/>
        <v>0</v>
      </c>
      <c r="P90" s="140"/>
    </row>
    <row r="91" spans="1:16" ht="15.75" customHeight="1">
      <c r="A91" s="103">
        <v>2210102</v>
      </c>
      <c r="B91" s="36" t="s">
        <v>3012</v>
      </c>
      <c r="C91" s="140">
        <v>0</v>
      </c>
      <c r="D91" s="140"/>
      <c r="E91" s="140">
        <f>SUM(C91:D91)</f>
        <v>0</v>
      </c>
      <c r="F91" s="140"/>
      <c r="G91" s="140"/>
      <c r="H91" s="140">
        <f t="shared" si="72"/>
        <v>0</v>
      </c>
      <c r="I91" s="140"/>
      <c r="J91" s="140">
        <f t="shared" si="73"/>
        <v>0</v>
      </c>
      <c r="K91" s="140"/>
      <c r="L91" s="140"/>
      <c r="M91" s="140">
        <f t="shared" si="67"/>
        <v>0</v>
      </c>
      <c r="N91" s="140"/>
      <c r="O91" s="140">
        <f t="shared" si="68"/>
        <v>0</v>
      </c>
      <c r="P91" s="140"/>
    </row>
    <row r="92" spans="1:16" ht="15.75" customHeight="1">
      <c r="A92" s="103">
        <v>2210203</v>
      </c>
      <c r="B92" s="36" t="s">
        <v>2568</v>
      </c>
      <c r="C92" s="140">
        <v>20000</v>
      </c>
      <c r="D92" s="140"/>
      <c r="E92" s="140">
        <f>SUM(C92:D92)</f>
        <v>20000</v>
      </c>
      <c r="F92" s="140"/>
      <c r="G92" s="140"/>
      <c r="H92" s="140">
        <f t="shared" si="72"/>
        <v>0</v>
      </c>
      <c r="I92" s="140"/>
      <c r="J92" s="140">
        <f t="shared" si="73"/>
        <v>0</v>
      </c>
      <c r="K92" s="140"/>
      <c r="L92" s="140"/>
      <c r="M92" s="140">
        <f t="shared" si="67"/>
        <v>0</v>
      </c>
      <c r="N92" s="140"/>
      <c r="O92" s="140">
        <f t="shared" si="68"/>
        <v>0</v>
      </c>
      <c r="P92" s="140"/>
    </row>
    <row r="93" spans="1:16" s="643" customFormat="1" ht="15.75" customHeight="1">
      <c r="A93" s="613"/>
      <c r="B93" s="581" t="s">
        <v>2569</v>
      </c>
      <c r="C93" s="144">
        <v>200000</v>
      </c>
      <c r="D93" s="144"/>
      <c r="E93" s="144">
        <f t="shared" ref="E93:E98" si="83">SUM(C93:D93)</f>
        <v>200000</v>
      </c>
      <c r="F93" s="144"/>
      <c r="G93" s="144"/>
      <c r="H93" s="144">
        <f t="shared" ref="H93:H98" si="84">F93+G93</f>
        <v>0</v>
      </c>
      <c r="I93" s="144"/>
      <c r="J93" s="144">
        <f t="shared" ref="J93:J98" si="85">H93+I93</f>
        <v>0</v>
      </c>
      <c r="K93" s="144"/>
      <c r="L93" s="144"/>
      <c r="M93" s="144">
        <f t="shared" ref="M93:M98" si="86">SUM(K93:L93)</f>
        <v>0</v>
      </c>
      <c r="N93" s="144"/>
      <c r="O93" s="144">
        <f t="shared" ref="O93:O98" si="87">SUM(M93:N93)</f>
        <v>0</v>
      </c>
      <c r="P93" s="144"/>
    </row>
    <row r="94" spans="1:16" ht="15.75" customHeight="1">
      <c r="A94" t="s">
        <v>2649</v>
      </c>
      <c r="B94" s="36" t="s">
        <v>2570</v>
      </c>
      <c r="C94" s="140"/>
      <c r="D94" s="140"/>
      <c r="E94" s="140"/>
      <c r="F94" s="140"/>
      <c r="G94" s="140"/>
      <c r="H94" s="140"/>
      <c r="I94" s="140"/>
      <c r="J94" s="140"/>
      <c r="K94" s="140"/>
      <c r="L94" s="140"/>
      <c r="M94" s="140"/>
      <c r="N94" s="140"/>
      <c r="O94" s="140"/>
      <c r="P94" s="140">
        <v>100000</v>
      </c>
    </row>
    <row r="95" spans="1:16" ht="15.75" customHeight="1">
      <c r="A95" t="s">
        <v>2571</v>
      </c>
      <c r="B95" s="36" t="s">
        <v>2572</v>
      </c>
      <c r="C95" s="140"/>
      <c r="D95" s="140"/>
      <c r="E95" s="140"/>
      <c r="F95" s="140"/>
      <c r="G95" s="140"/>
      <c r="H95" s="140"/>
      <c r="I95" s="140"/>
      <c r="J95" s="140"/>
      <c r="K95" s="140"/>
      <c r="L95" s="140"/>
      <c r="M95" s="140"/>
      <c r="N95" s="140"/>
      <c r="O95" s="140"/>
      <c r="P95" s="140">
        <v>500000</v>
      </c>
    </row>
    <row r="96" spans="1:16" ht="15.75" customHeight="1">
      <c r="A96" t="s">
        <v>2573</v>
      </c>
      <c r="B96" s="36" t="s">
        <v>2574</v>
      </c>
      <c r="C96" s="140"/>
      <c r="D96" s="140"/>
      <c r="E96" s="140"/>
      <c r="F96" s="140"/>
      <c r="G96" s="140"/>
      <c r="H96" s="140"/>
      <c r="I96" s="140"/>
      <c r="J96" s="140"/>
      <c r="K96" s="140"/>
      <c r="L96" s="140"/>
      <c r="M96" s="140"/>
      <c r="N96" s="140"/>
      <c r="O96" s="140"/>
      <c r="P96" s="140">
        <v>500000</v>
      </c>
    </row>
    <row r="97" spans="1:16" ht="15.75" customHeight="1">
      <c r="A97" s="983">
        <v>2210309</v>
      </c>
      <c r="B97" s="36" t="s">
        <v>2847</v>
      </c>
      <c r="C97" s="140">
        <v>200000</v>
      </c>
      <c r="D97" s="140"/>
      <c r="E97" s="140">
        <f t="shared" si="83"/>
        <v>200000</v>
      </c>
      <c r="F97" s="140"/>
      <c r="G97" s="140"/>
      <c r="H97" s="140">
        <f t="shared" si="84"/>
        <v>0</v>
      </c>
      <c r="I97" s="140"/>
      <c r="J97" s="140">
        <f t="shared" si="85"/>
        <v>0</v>
      </c>
      <c r="K97" s="140"/>
      <c r="L97" s="140"/>
      <c r="M97" s="140">
        <f t="shared" si="86"/>
        <v>0</v>
      </c>
      <c r="N97" s="140"/>
      <c r="O97" s="140">
        <f t="shared" si="87"/>
        <v>0</v>
      </c>
      <c r="P97" s="140">
        <v>2000000</v>
      </c>
    </row>
    <row r="98" spans="1:16" s="643" customFormat="1" ht="15.75" customHeight="1">
      <c r="A98" s="581" t="s">
        <v>413</v>
      </c>
      <c r="B98" s="581"/>
      <c r="C98" s="144">
        <v>500000</v>
      </c>
      <c r="D98" s="144"/>
      <c r="E98" s="144">
        <f t="shared" si="83"/>
        <v>500000</v>
      </c>
      <c r="F98" s="144"/>
      <c r="G98" s="144"/>
      <c r="H98" s="144">
        <f t="shared" si="84"/>
        <v>0</v>
      </c>
      <c r="I98" s="144"/>
      <c r="J98" s="144">
        <f t="shared" si="85"/>
        <v>0</v>
      </c>
      <c r="K98" s="144"/>
      <c r="L98" s="144"/>
      <c r="M98" s="144">
        <f t="shared" si="86"/>
        <v>0</v>
      </c>
      <c r="N98" s="144"/>
      <c r="O98" s="144">
        <f t="shared" si="87"/>
        <v>0</v>
      </c>
      <c r="P98" s="144"/>
    </row>
    <row r="99" spans="1:16" s="643" customFormat="1" ht="15.75" customHeight="1">
      <c r="A99" s="581"/>
      <c r="B99" s="581" t="s">
        <v>2617</v>
      </c>
      <c r="C99" s="144"/>
      <c r="D99" s="144"/>
      <c r="E99" s="144"/>
      <c r="F99" s="144"/>
      <c r="G99" s="144"/>
      <c r="H99" s="144"/>
      <c r="I99" s="144"/>
      <c r="J99" s="144"/>
      <c r="K99" s="144"/>
      <c r="L99" s="144"/>
      <c r="M99" s="144"/>
      <c r="N99" s="144"/>
      <c r="O99" s="144"/>
      <c r="P99" s="144"/>
    </row>
    <row r="100" spans="1:16" ht="15.75" customHeight="1">
      <c r="A100" s="36" t="s">
        <v>2613</v>
      </c>
      <c r="B100" s="36" t="s">
        <v>2612</v>
      </c>
      <c r="C100" s="675">
        <v>1000000</v>
      </c>
      <c r="D100" s="675"/>
      <c r="E100" s="140">
        <f t="shared" ref="E100:E107" si="88">SUM(C100:D100)</f>
        <v>1000000</v>
      </c>
      <c r="F100" s="140"/>
      <c r="G100" s="140"/>
      <c r="H100" s="140">
        <f t="shared" ref="H100:H140" si="89">F100+G100</f>
        <v>0</v>
      </c>
      <c r="I100" s="140"/>
      <c r="J100" s="140">
        <f t="shared" ref="J100:J128" si="90">H100+I100</f>
        <v>0</v>
      </c>
      <c r="K100" s="140"/>
      <c r="L100" s="140"/>
      <c r="M100" s="140">
        <f t="shared" ref="M100:M143" si="91">SUM(K100:L100)</f>
        <v>0</v>
      </c>
      <c r="N100" s="140"/>
      <c r="O100" s="140">
        <f t="shared" ref="O100:O143" si="92">SUM(M100:N100)</f>
        <v>0</v>
      </c>
      <c r="P100" s="140">
        <v>1000000</v>
      </c>
    </row>
    <row r="101" spans="1:16" ht="15.75" customHeight="1">
      <c r="A101" s="36">
        <v>2211008</v>
      </c>
      <c r="B101" s="36" t="s">
        <v>3008</v>
      </c>
      <c r="C101" s="675">
        <v>2000000</v>
      </c>
      <c r="D101" s="675"/>
      <c r="E101" s="140">
        <f t="shared" si="88"/>
        <v>2000000</v>
      </c>
      <c r="F101" s="140"/>
      <c r="G101" s="140"/>
      <c r="H101" s="140">
        <f t="shared" si="89"/>
        <v>0</v>
      </c>
      <c r="I101" s="140"/>
      <c r="J101" s="140">
        <f t="shared" si="90"/>
        <v>0</v>
      </c>
      <c r="K101" s="140"/>
      <c r="L101" s="140"/>
      <c r="M101" s="140">
        <f t="shared" si="91"/>
        <v>0</v>
      </c>
      <c r="N101" s="140"/>
      <c r="O101" s="140">
        <f t="shared" si="92"/>
        <v>0</v>
      </c>
      <c r="P101" s="140">
        <v>0</v>
      </c>
    </row>
    <row r="102" spans="1:16" ht="15.75" customHeight="1">
      <c r="A102" s="36" t="s">
        <v>2585</v>
      </c>
      <c r="B102" s="36" t="s">
        <v>2586</v>
      </c>
      <c r="C102" s="140">
        <v>100000</v>
      </c>
      <c r="D102" s="140"/>
      <c r="E102" s="140">
        <f t="shared" si="88"/>
        <v>100000</v>
      </c>
      <c r="F102" s="140"/>
      <c r="G102" s="140"/>
      <c r="H102" s="140">
        <f t="shared" si="89"/>
        <v>0</v>
      </c>
      <c r="I102" s="140"/>
      <c r="J102" s="140">
        <f t="shared" si="90"/>
        <v>0</v>
      </c>
      <c r="K102" s="140"/>
      <c r="L102" s="140"/>
      <c r="M102" s="140">
        <f t="shared" si="91"/>
        <v>0</v>
      </c>
      <c r="N102" s="140"/>
      <c r="O102" s="140">
        <f t="shared" si="92"/>
        <v>0</v>
      </c>
      <c r="P102" s="140">
        <v>0</v>
      </c>
    </row>
    <row r="103" spans="1:16" ht="15.75" customHeight="1">
      <c r="A103" s="36" t="s">
        <v>2955</v>
      </c>
      <c r="B103" s="36" t="s">
        <v>3004</v>
      </c>
      <c r="C103" s="140">
        <v>380000</v>
      </c>
      <c r="D103" s="140"/>
      <c r="E103" s="140">
        <f t="shared" si="88"/>
        <v>380000</v>
      </c>
      <c r="F103" s="140"/>
      <c r="G103" s="140"/>
      <c r="H103" s="140">
        <f t="shared" si="89"/>
        <v>0</v>
      </c>
      <c r="I103" s="140"/>
      <c r="J103" s="140">
        <f t="shared" si="90"/>
        <v>0</v>
      </c>
      <c r="K103" s="140"/>
      <c r="L103" s="140"/>
      <c r="M103" s="140">
        <f t="shared" si="91"/>
        <v>0</v>
      </c>
      <c r="N103" s="140"/>
      <c r="O103" s="140">
        <f t="shared" si="92"/>
        <v>0</v>
      </c>
      <c r="P103" s="140">
        <v>1000000</v>
      </c>
    </row>
    <row r="104" spans="1:16" ht="15.75" customHeight="1">
      <c r="A104" s="36" t="s">
        <v>3013</v>
      </c>
      <c r="B104" s="36" t="s">
        <v>3014</v>
      </c>
      <c r="C104" s="140">
        <v>300000</v>
      </c>
      <c r="D104" s="140"/>
      <c r="E104" s="140">
        <f t="shared" si="88"/>
        <v>300000</v>
      </c>
      <c r="F104" s="140"/>
      <c r="G104" s="140"/>
      <c r="H104" s="140">
        <f t="shared" si="89"/>
        <v>0</v>
      </c>
      <c r="I104" s="140"/>
      <c r="J104" s="140">
        <f t="shared" si="90"/>
        <v>0</v>
      </c>
      <c r="K104" s="140"/>
      <c r="L104" s="140"/>
      <c r="M104" s="140">
        <f t="shared" si="91"/>
        <v>0</v>
      </c>
      <c r="N104" s="140"/>
      <c r="O104" s="140">
        <f t="shared" si="92"/>
        <v>0</v>
      </c>
      <c r="P104" s="140">
        <v>0</v>
      </c>
    </row>
    <row r="105" spans="1:16" s="643" customFormat="1" ht="15.75" customHeight="1">
      <c r="A105" s="581" t="s">
        <v>413</v>
      </c>
      <c r="B105" s="581"/>
      <c r="C105" s="144">
        <v>500000</v>
      </c>
      <c r="D105" s="144"/>
      <c r="E105" s="144">
        <f t="shared" si="88"/>
        <v>500000</v>
      </c>
      <c r="F105" s="144"/>
      <c r="G105" s="144"/>
      <c r="H105" s="144">
        <f t="shared" si="89"/>
        <v>0</v>
      </c>
      <c r="I105" s="144"/>
      <c r="J105" s="144">
        <f t="shared" si="90"/>
        <v>0</v>
      </c>
      <c r="K105" s="144"/>
      <c r="L105" s="144"/>
      <c r="M105" s="144">
        <f t="shared" si="91"/>
        <v>0</v>
      </c>
      <c r="N105" s="144"/>
      <c r="O105" s="144">
        <f t="shared" si="92"/>
        <v>0</v>
      </c>
      <c r="P105" s="144"/>
    </row>
    <row r="106" spans="1:16" ht="15.75" customHeight="1">
      <c r="A106" s="103">
        <v>3110704</v>
      </c>
      <c r="B106" s="36" t="s">
        <v>3015</v>
      </c>
      <c r="C106" s="140">
        <v>300000</v>
      </c>
      <c r="D106" s="140"/>
      <c r="E106" s="140">
        <f t="shared" si="88"/>
        <v>300000</v>
      </c>
      <c r="F106" s="140"/>
      <c r="G106" s="140"/>
      <c r="H106" s="140">
        <f t="shared" si="89"/>
        <v>0</v>
      </c>
      <c r="I106" s="140"/>
      <c r="J106" s="140">
        <f t="shared" si="90"/>
        <v>0</v>
      </c>
      <c r="K106" s="140"/>
      <c r="L106" s="140"/>
      <c r="M106" s="140">
        <f t="shared" si="91"/>
        <v>0</v>
      </c>
      <c r="N106" s="140"/>
      <c r="O106" s="140">
        <f t="shared" si="92"/>
        <v>0</v>
      </c>
      <c r="P106" s="140"/>
    </row>
    <row r="107" spans="1:16" ht="15.75" customHeight="1">
      <c r="A107" s="103">
        <v>3110704</v>
      </c>
      <c r="B107" s="36" t="s">
        <v>3015</v>
      </c>
      <c r="C107" s="140">
        <v>0</v>
      </c>
      <c r="D107" s="140"/>
      <c r="E107" s="140">
        <f t="shared" si="88"/>
        <v>0</v>
      </c>
      <c r="F107" s="140"/>
      <c r="G107" s="140"/>
      <c r="H107" s="140">
        <f t="shared" si="89"/>
        <v>0</v>
      </c>
      <c r="I107" s="140"/>
      <c r="J107" s="140">
        <f t="shared" si="90"/>
        <v>0</v>
      </c>
      <c r="K107" s="140"/>
      <c r="L107" s="140"/>
      <c r="M107" s="140">
        <f t="shared" si="91"/>
        <v>0</v>
      </c>
      <c r="N107" s="140"/>
      <c r="O107" s="140">
        <f t="shared" si="92"/>
        <v>0</v>
      </c>
      <c r="P107" s="140"/>
    </row>
    <row r="108" spans="1:16" ht="15.75" customHeight="1">
      <c r="A108" s="760"/>
      <c r="B108" s="625" t="s">
        <v>3016</v>
      </c>
      <c r="C108" s="984">
        <v>5000000</v>
      </c>
      <c r="D108" s="984">
        <f>SUM(D90:D106)</f>
        <v>0</v>
      </c>
      <c r="E108" s="984">
        <f>SUM(E90:E106)</f>
        <v>5500000</v>
      </c>
      <c r="F108" s="984">
        <f>SUM(F90:F106)</f>
        <v>0</v>
      </c>
      <c r="G108" s="984">
        <f>SUM(G90:G106)</f>
        <v>0</v>
      </c>
      <c r="H108" s="984">
        <f t="shared" si="89"/>
        <v>0</v>
      </c>
      <c r="I108" s="984">
        <f>SUM(I90:I106)</f>
        <v>0</v>
      </c>
      <c r="J108" s="984">
        <f t="shared" si="90"/>
        <v>0</v>
      </c>
      <c r="K108" s="984">
        <f>SUM(K90:K106)</f>
        <v>0</v>
      </c>
      <c r="L108" s="984">
        <f>SUM(L90:L106)</f>
        <v>0</v>
      </c>
      <c r="M108" s="984">
        <f t="shared" si="91"/>
        <v>0</v>
      </c>
      <c r="N108" s="984">
        <f>SUM(N90:N106)</f>
        <v>0</v>
      </c>
      <c r="O108" s="984">
        <f t="shared" si="92"/>
        <v>0</v>
      </c>
      <c r="P108" s="984">
        <f>SUM(P90:P106)</f>
        <v>5100000</v>
      </c>
    </row>
    <row r="109" spans="1:16" ht="15.75" customHeight="1">
      <c r="A109" s="613">
        <v>310000</v>
      </c>
      <c r="B109" s="581" t="s">
        <v>2643</v>
      </c>
      <c r="C109" s="140"/>
      <c r="D109" s="140"/>
      <c r="E109" s="140">
        <f t="shared" ref="E109:E112" si="93">SUM(C109:D109)</f>
        <v>0</v>
      </c>
      <c r="F109" s="140"/>
      <c r="G109" s="140"/>
      <c r="H109" s="140">
        <f t="shared" si="89"/>
        <v>0</v>
      </c>
      <c r="I109" s="140"/>
      <c r="J109" s="140">
        <f t="shared" si="90"/>
        <v>0</v>
      </c>
      <c r="K109" s="140"/>
      <c r="L109" s="140"/>
      <c r="M109" s="140">
        <f t="shared" si="91"/>
        <v>0</v>
      </c>
      <c r="N109" s="140"/>
      <c r="O109" s="140">
        <f t="shared" si="92"/>
        <v>0</v>
      </c>
      <c r="P109" s="140"/>
    </row>
    <row r="110" spans="1:16" ht="15.75" customHeight="1">
      <c r="A110" s="758">
        <v>3111302</v>
      </c>
      <c r="B110" s="101" t="s">
        <v>3017</v>
      </c>
      <c r="C110" s="985">
        <v>50725099</v>
      </c>
      <c r="D110" s="985"/>
      <c r="E110" s="140">
        <f t="shared" si="93"/>
        <v>50725099</v>
      </c>
      <c r="F110" s="140"/>
      <c r="G110" s="140"/>
      <c r="H110" s="140">
        <f t="shared" si="89"/>
        <v>0</v>
      </c>
      <c r="I110" s="140"/>
      <c r="J110" s="140">
        <f t="shared" si="90"/>
        <v>0</v>
      </c>
      <c r="K110" s="140"/>
      <c r="L110" s="140"/>
      <c r="M110" s="140">
        <f t="shared" si="91"/>
        <v>0</v>
      </c>
      <c r="N110" s="140"/>
      <c r="O110" s="140">
        <f t="shared" si="92"/>
        <v>0</v>
      </c>
      <c r="P110" s="140"/>
    </row>
    <row r="111" spans="1:16" ht="15.75" customHeight="1">
      <c r="A111" s="613"/>
      <c r="B111" s="569" t="s">
        <v>3018</v>
      </c>
      <c r="C111" s="986">
        <v>50725099</v>
      </c>
      <c r="D111" s="986"/>
      <c r="E111" s="140">
        <f t="shared" si="93"/>
        <v>50725099</v>
      </c>
      <c r="F111" s="140"/>
      <c r="G111" s="140"/>
      <c r="H111" s="140">
        <f t="shared" si="89"/>
        <v>0</v>
      </c>
      <c r="I111" s="140"/>
      <c r="J111" s="140">
        <f t="shared" si="90"/>
        <v>0</v>
      </c>
      <c r="K111" s="140"/>
      <c r="L111" s="140"/>
      <c r="M111" s="140">
        <f t="shared" si="91"/>
        <v>0</v>
      </c>
      <c r="N111" s="140"/>
      <c r="O111" s="140">
        <f t="shared" si="92"/>
        <v>0</v>
      </c>
      <c r="P111" s="140"/>
    </row>
    <row r="112" spans="1:16" ht="15.75" customHeight="1">
      <c r="A112" s="613"/>
      <c r="B112" s="569" t="s">
        <v>3019</v>
      </c>
      <c r="C112" s="986">
        <v>55725099</v>
      </c>
      <c r="D112" s="986"/>
      <c r="E112" s="140">
        <f t="shared" si="93"/>
        <v>55725099</v>
      </c>
      <c r="F112" s="140"/>
      <c r="G112" s="140"/>
      <c r="H112" s="140">
        <f t="shared" si="89"/>
        <v>0</v>
      </c>
      <c r="I112" s="140"/>
      <c r="J112" s="140">
        <f t="shared" si="90"/>
        <v>0</v>
      </c>
      <c r="K112" s="140"/>
      <c r="L112" s="140"/>
      <c r="M112" s="140">
        <f t="shared" si="91"/>
        <v>0</v>
      </c>
      <c r="N112" s="140"/>
      <c r="O112" s="140">
        <f t="shared" si="92"/>
        <v>0</v>
      </c>
      <c r="P112" s="140"/>
    </row>
    <row r="113" spans="1:16" ht="15.75" customHeight="1">
      <c r="A113" s="613">
        <v>10803</v>
      </c>
      <c r="B113" s="581" t="s">
        <v>3020</v>
      </c>
      <c r="C113" s="140"/>
      <c r="D113" s="140"/>
      <c r="E113" s="140"/>
      <c r="F113" s="140"/>
      <c r="G113" s="140"/>
      <c r="H113" s="140">
        <f t="shared" si="89"/>
        <v>0</v>
      </c>
      <c r="I113" s="140"/>
      <c r="J113" s="140">
        <f t="shared" si="90"/>
        <v>0</v>
      </c>
      <c r="K113" s="140"/>
      <c r="L113" s="140"/>
      <c r="M113" s="140">
        <f t="shared" si="91"/>
        <v>0</v>
      </c>
      <c r="N113" s="140"/>
      <c r="O113" s="140">
        <f t="shared" si="92"/>
        <v>0</v>
      </c>
      <c r="P113" s="140"/>
    </row>
    <row r="114" spans="1:16" ht="15.75" customHeight="1">
      <c r="A114" s="983"/>
      <c r="B114" s="643" t="s">
        <v>2963</v>
      </c>
      <c r="C114" s="140"/>
      <c r="D114" s="140"/>
      <c r="E114" s="140"/>
      <c r="F114" s="140"/>
      <c r="G114" s="140"/>
      <c r="H114" s="140">
        <f t="shared" si="89"/>
        <v>0</v>
      </c>
      <c r="I114" s="140"/>
      <c r="J114" s="140">
        <f t="shared" si="90"/>
        <v>0</v>
      </c>
      <c r="K114" s="140"/>
      <c r="L114" s="140"/>
      <c r="M114" s="140">
        <f t="shared" si="91"/>
        <v>0</v>
      </c>
      <c r="N114" s="140"/>
      <c r="O114" s="140">
        <f t="shared" si="92"/>
        <v>0</v>
      </c>
      <c r="P114" s="140"/>
    </row>
    <row r="115" spans="1:16" ht="15.75" customHeight="1">
      <c r="A115" s="36">
        <v>2210301</v>
      </c>
      <c r="B115" s="36" t="s">
        <v>2602</v>
      </c>
      <c r="C115" s="140">
        <v>50000</v>
      </c>
      <c r="D115" s="140">
        <v>-20000</v>
      </c>
      <c r="E115" s="140">
        <f t="shared" ref="E115:E127" si="94">SUM(C115:D115)</f>
        <v>30000</v>
      </c>
      <c r="F115" s="140"/>
      <c r="G115" s="140"/>
      <c r="H115" s="140">
        <f t="shared" si="89"/>
        <v>0</v>
      </c>
      <c r="I115" s="140"/>
      <c r="J115" s="140">
        <f t="shared" si="90"/>
        <v>0</v>
      </c>
      <c r="K115" s="140"/>
      <c r="L115" s="140"/>
      <c r="M115" s="140">
        <f t="shared" si="91"/>
        <v>0</v>
      </c>
      <c r="N115" s="140"/>
      <c r="O115" s="140">
        <f t="shared" si="92"/>
        <v>0</v>
      </c>
      <c r="P115" s="140">
        <v>2000000</v>
      </c>
    </row>
    <row r="116" spans="1:16" ht="15.75" customHeight="1">
      <c r="A116" s="36">
        <v>2210301</v>
      </c>
      <c r="B116" s="36" t="s">
        <v>3021</v>
      </c>
      <c r="C116" s="140">
        <v>350000</v>
      </c>
      <c r="D116" s="140"/>
      <c r="E116" s="140">
        <f t="shared" si="94"/>
        <v>350000</v>
      </c>
      <c r="F116" s="140"/>
      <c r="G116" s="140"/>
      <c r="H116" s="140">
        <f t="shared" si="89"/>
        <v>0</v>
      </c>
      <c r="I116" s="140"/>
      <c r="J116" s="140">
        <f t="shared" si="90"/>
        <v>0</v>
      </c>
      <c r="K116" s="140"/>
      <c r="L116" s="140"/>
      <c r="M116" s="140">
        <f t="shared" si="91"/>
        <v>0</v>
      </c>
      <c r="N116" s="140"/>
      <c r="O116" s="140">
        <f t="shared" si="92"/>
        <v>0</v>
      </c>
      <c r="P116" s="140">
        <v>100000</v>
      </c>
    </row>
    <row r="117" spans="1:16" ht="15.75" customHeight="1">
      <c r="A117" s="36">
        <v>2210302</v>
      </c>
      <c r="B117" s="36" t="s">
        <v>2973</v>
      </c>
      <c r="C117" s="140">
        <v>150000</v>
      </c>
      <c r="D117" s="140"/>
      <c r="E117" s="140">
        <f t="shared" si="94"/>
        <v>150000</v>
      </c>
      <c r="F117" s="140"/>
      <c r="G117" s="140"/>
      <c r="H117" s="140">
        <f t="shared" si="89"/>
        <v>0</v>
      </c>
      <c r="I117" s="140"/>
      <c r="J117" s="140">
        <f t="shared" si="90"/>
        <v>0</v>
      </c>
      <c r="K117" s="140"/>
      <c r="L117" s="140"/>
      <c r="M117" s="140">
        <f t="shared" si="91"/>
        <v>0</v>
      </c>
      <c r="N117" s="140"/>
      <c r="O117" s="140">
        <f t="shared" si="92"/>
        <v>0</v>
      </c>
      <c r="P117" s="140">
        <v>500000</v>
      </c>
    </row>
    <row r="118" spans="1:16" ht="15.75" customHeight="1">
      <c r="A118" s="36">
        <v>2210303</v>
      </c>
      <c r="B118" s="36" t="s">
        <v>2574</v>
      </c>
      <c r="C118" s="140">
        <v>300000</v>
      </c>
      <c r="D118" s="140"/>
      <c r="E118" s="140">
        <f t="shared" si="94"/>
        <v>300000</v>
      </c>
      <c r="F118" s="140"/>
      <c r="G118" s="140"/>
      <c r="H118" s="140">
        <f t="shared" si="89"/>
        <v>0</v>
      </c>
      <c r="I118" s="140"/>
      <c r="J118" s="140">
        <f t="shared" si="90"/>
        <v>0</v>
      </c>
      <c r="K118" s="140"/>
      <c r="L118" s="140"/>
      <c r="M118" s="140">
        <f t="shared" si="91"/>
        <v>0</v>
      </c>
      <c r="N118" s="140"/>
      <c r="O118" s="140">
        <f t="shared" si="92"/>
        <v>0</v>
      </c>
      <c r="P118" s="140">
        <v>500000</v>
      </c>
    </row>
    <row r="119" spans="1:16" ht="15.75" customHeight="1">
      <c r="A119" s="36">
        <v>2210309</v>
      </c>
      <c r="B119" s="36" t="s">
        <v>2795</v>
      </c>
      <c r="C119" s="140"/>
      <c r="D119" s="140"/>
      <c r="E119" s="140">
        <f t="shared" si="94"/>
        <v>0</v>
      </c>
      <c r="F119" s="140"/>
      <c r="G119" s="140"/>
      <c r="H119" s="140">
        <f t="shared" si="89"/>
        <v>0</v>
      </c>
      <c r="I119" s="140"/>
      <c r="J119" s="140">
        <f t="shared" si="90"/>
        <v>0</v>
      </c>
      <c r="K119" s="140"/>
      <c r="L119" s="140"/>
      <c r="M119" s="140">
        <f t="shared" si="91"/>
        <v>0</v>
      </c>
      <c r="N119" s="140"/>
      <c r="O119" s="140">
        <f t="shared" si="92"/>
        <v>0</v>
      </c>
      <c r="P119" s="140">
        <v>2000000</v>
      </c>
    </row>
    <row r="120" spans="1:16" ht="15.75" customHeight="1">
      <c r="A120" s="36">
        <v>2211201</v>
      </c>
      <c r="B120" s="36" t="s">
        <v>2614</v>
      </c>
      <c r="C120" s="140"/>
      <c r="D120" s="140"/>
      <c r="E120" s="140">
        <f t="shared" si="94"/>
        <v>0</v>
      </c>
      <c r="F120" s="140"/>
      <c r="G120" s="140"/>
      <c r="H120" s="140">
        <f t="shared" si="89"/>
        <v>0</v>
      </c>
      <c r="I120" s="140"/>
      <c r="J120" s="140">
        <f t="shared" si="90"/>
        <v>0</v>
      </c>
      <c r="K120" s="140"/>
      <c r="L120" s="140"/>
      <c r="M120" s="140">
        <f t="shared" si="91"/>
        <v>0</v>
      </c>
      <c r="N120" s="140"/>
      <c r="O120" s="140">
        <f t="shared" si="92"/>
        <v>0</v>
      </c>
      <c r="P120" s="140">
        <v>1000000</v>
      </c>
    </row>
    <row r="121" spans="1:16" ht="15.75" customHeight="1">
      <c r="A121" s="36">
        <v>2211101</v>
      </c>
      <c r="B121" s="36" t="s">
        <v>2607</v>
      </c>
      <c r="C121" s="140">
        <v>200000</v>
      </c>
      <c r="D121" s="140"/>
      <c r="E121" s="140">
        <f t="shared" si="94"/>
        <v>200000</v>
      </c>
      <c r="F121" s="140"/>
      <c r="G121" s="140"/>
      <c r="H121" s="140">
        <f t="shared" si="89"/>
        <v>0</v>
      </c>
      <c r="I121" s="140"/>
      <c r="J121" s="140">
        <f t="shared" si="90"/>
        <v>0</v>
      </c>
      <c r="K121" s="140"/>
      <c r="L121" s="140"/>
      <c r="M121" s="140">
        <f t="shared" si="91"/>
        <v>0</v>
      </c>
      <c r="N121" s="140"/>
      <c r="O121" s="140">
        <f t="shared" si="92"/>
        <v>0</v>
      </c>
      <c r="P121" s="140">
        <v>1000000</v>
      </c>
    </row>
    <row r="122" spans="1:16" ht="15.75" hidden="1" customHeight="1">
      <c r="A122" s="36">
        <v>2210309</v>
      </c>
      <c r="B122" s="36" t="s">
        <v>2795</v>
      </c>
      <c r="C122" s="140">
        <v>650000</v>
      </c>
      <c r="D122" s="140"/>
      <c r="E122" s="140">
        <f t="shared" si="94"/>
        <v>650000</v>
      </c>
      <c r="F122" s="140"/>
      <c r="G122" s="140"/>
      <c r="H122" s="140">
        <f t="shared" si="89"/>
        <v>0</v>
      </c>
      <c r="I122" s="140"/>
      <c r="J122" s="140">
        <f t="shared" si="90"/>
        <v>0</v>
      </c>
      <c r="K122" s="140"/>
      <c r="L122" s="140"/>
      <c r="M122" s="140">
        <f t="shared" si="91"/>
        <v>0</v>
      </c>
      <c r="N122" s="140"/>
      <c r="O122" s="140">
        <f t="shared" si="92"/>
        <v>0</v>
      </c>
      <c r="P122" s="140"/>
    </row>
    <row r="123" spans="1:16" ht="15.75" hidden="1" customHeight="1">
      <c r="A123" s="36">
        <v>2211201</v>
      </c>
      <c r="B123" s="36" t="s">
        <v>2614</v>
      </c>
      <c r="C123" s="140">
        <v>300000</v>
      </c>
      <c r="D123" s="140"/>
      <c r="E123" s="140">
        <f t="shared" si="94"/>
        <v>300000</v>
      </c>
      <c r="F123" s="140"/>
      <c r="G123" s="140"/>
      <c r="H123" s="140">
        <f t="shared" si="89"/>
        <v>0</v>
      </c>
      <c r="I123" s="140"/>
      <c r="J123" s="140">
        <f t="shared" si="90"/>
        <v>0</v>
      </c>
      <c r="K123" s="140"/>
      <c r="L123" s="140"/>
      <c r="M123" s="140">
        <f t="shared" si="91"/>
        <v>0</v>
      </c>
      <c r="N123" s="140"/>
      <c r="O123" s="140">
        <f t="shared" si="92"/>
        <v>0</v>
      </c>
      <c r="P123" s="140"/>
    </row>
    <row r="124" spans="1:16" ht="15.75" hidden="1" customHeight="1">
      <c r="A124" s="103" t="s">
        <v>3013</v>
      </c>
      <c r="B124" s="36" t="s">
        <v>3014</v>
      </c>
      <c r="C124" s="140"/>
      <c r="D124" s="140"/>
      <c r="E124" s="140">
        <f t="shared" si="94"/>
        <v>0</v>
      </c>
      <c r="F124" s="140"/>
      <c r="G124" s="140"/>
      <c r="H124" s="140">
        <f t="shared" si="89"/>
        <v>0</v>
      </c>
      <c r="I124" s="140"/>
      <c r="J124" s="140">
        <f t="shared" si="90"/>
        <v>0</v>
      </c>
      <c r="K124" s="140"/>
      <c r="L124" s="140"/>
      <c r="M124" s="140">
        <f t="shared" si="91"/>
        <v>0</v>
      </c>
      <c r="N124" s="140"/>
      <c r="O124" s="140">
        <f t="shared" si="92"/>
        <v>0</v>
      </c>
      <c r="P124" s="140"/>
    </row>
    <row r="125" spans="1:16" ht="15.75" hidden="1" customHeight="1">
      <c r="A125" s="103">
        <v>2211101</v>
      </c>
      <c r="B125" s="36" t="s">
        <v>2607</v>
      </c>
      <c r="C125" s="140">
        <v>280000</v>
      </c>
      <c r="D125" s="140"/>
      <c r="E125" s="140">
        <f t="shared" si="94"/>
        <v>280000</v>
      </c>
      <c r="F125" s="140"/>
      <c r="G125" s="140"/>
      <c r="H125" s="140">
        <f t="shared" si="89"/>
        <v>0</v>
      </c>
      <c r="I125" s="140"/>
      <c r="J125" s="140">
        <f t="shared" si="90"/>
        <v>0</v>
      </c>
      <c r="K125" s="140"/>
      <c r="L125" s="140"/>
      <c r="M125" s="140">
        <f t="shared" si="91"/>
        <v>0</v>
      </c>
      <c r="N125" s="140"/>
      <c r="O125" s="140">
        <f t="shared" si="92"/>
        <v>0</v>
      </c>
      <c r="P125" s="140"/>
    </row>
    <row r="126" spans="1:16" ht="15.75" hidden="1" customHeight="1">
      <c r="A126" s="103" t="s">
        <v>2634</v>
      </c>
      <c r="B126" s="36" t="s">
        <v>2976</v>
      </c>
      <c r="C126" s="140">
        <v>300000</v>
      </c>
      <c r="D126" s="140"/>
      <c r="E126" s="140">
        <f t="shared" si="94"/>
        <v>300000</v>
      </c>
      <c r="F126" s="140"/>
      <c r="G126" s="140"/>
      <c r="H126" s="140">
        <f t="shared" si="89"/>
        <v>0</v>
      </c>
      <c r="I126" s="140"/>
      <c r="J126" s="140">
        <f t="shared" si="90"/>
        <v>0</v>
      </c>
      <c r="K126" s="140"/>
      <c r="L126" s="140"/>
      <c r="M126" s="140">
        <f t="shared" si="91"/>
        <v>0</v>
      </c>
      <c r="N126" s="140"/>
      <c r="O126" s="140">
        <f t="shared" si="92"/>
        <v>0</v>
      </c>
      <c r="P126" s="140"/>
    </row>
    <row r="127" spans="1:16" ht="15.75" hidden="1" customHeight="1">
      <c r="A127" s="103">
        <v>2211008</v>
      </c>
      <c r="B127" s="39" t="s">
        <v>3008</v>
      </c>
      <c r="C127" s="140">
        <v>1500000</v>
      </c>
      <c r="D127" s="140"/>
      <c r="E127" s="140">
        <f t="shared" si="94"/>
        <v>1500000</v>
      </c>
      <c r="F127" s="140"/>
      <c r="G127" s="140"/>
      <c r="H127" s="140">
        <f t="shared" si="89"/>
        <v>0</v>
      </c>
      <c r="I127" s="140"/>
      <c r="J127" s="140">
        <f t="shared" si="90"/>
        <v>0</v>
      </c>
      <c r="K127" s="140"/>
      <c r="L127" s="140"/>
      <c r="M127" s="140">
        <f t="shared" si="91"/>
        <v>0</v>
      </c>
      <c r="N127" s="140"/>
      <c r="O127" s="140">
        <f t="shared" si="92"/>
        <v>0</v>
      </c>
      <c r="P127" s="140"/>
    </row>
    <row r="128" spans="1:16" ht="15.75" customHeight="1">
      <c r="A128" s="760"/>
      <c r="B128" s="625" t="s">
        <v>3022</v>
      </c>
      <c r="C128" s="981">
        <v>4080000</v>
      </c>
      <c r="D128" s="981">
        <f t="shared" ref="D128:F128" si="95">SUM(D115:D127)</f>
        <v>-20000</v>
      </c>
      <c r="E128" s="981">
        <f t="shared" si="95"/>
        <v>4060000</v>
      </c>
      <c r="F128" s="981">
        <f t="shared" si="95"/>
        <v>0</v>
      </c>
      <c r="G128" s="981">
        <f t="shared" ref="G128:I128" si="96">SUM(G115:G127)</f>
        <v>0</v>
      </c>
      <c r="H128" s="981">
        <f t="shared" si="89"/>
        <v>0</v>
      </c>
      <c r="I128" s="981">
        <f t="shared" si="96"/>
        <v>0</v>
      </c>
      <c r="J128" s="981">
        <f t="shared" si="90"/>
        <v>0</v>
      </c>
      <c r="K128" s="981">
        <f t="shared" ref="K128" si="97">SUM(K115:K127)</f>
        <v>0</v>
      </c>
      <c r="L128" s="981">
        <f t="shared" ref="L128:N128" si="98">SUM(L115:L127)</f>
        <v>0</v>
      </c>
      <c r="M128" s="981">
        <f t="shared" si="91"/>
        <v>0</v>
      </c>
      <c r="N128" s="981">
        <f t="shared" si="98"/>
        <v>0</v>
      </c>
      <c r="O128" s="981">
        <f t="shared" si="92"/>
        <v>0</v>
      </c>
      <c r="P128" s="981">
        <f>SUM(P115:P127)</f>
        <v>7100000</v>
      </c>
    </row>
    <row r="129" spans="1:16" ht="15.75" customHeight="1">
      <c r="A129" s="613">
        <v>10804</v>
      </c>
      <c r="B129" s="581" t="s">
        <v>3023</v>
      </c>
      <c r="C129" s="140"/>
      <c r="D129" s="140"/>
      <c r="E129" s="140"/>
      <c r="F129" s="140"/>
      <c r="G129" s="140"/>
      <c r="H129" s="140">
        <f t="shared" si="89"/>
        <v>0</v>
      </c>
      <c r="I129" s="140"/>
      <c r="J129" s="140">
        <f t="shared" ref="J129:J140" si="99">H129+I129</f>
        <v>0</v>
      </c>
      <c r="K129" s="140"/>
      <c r="L129" s="140"/>
      <c r="M129" s="140">
        <f t="shared" si="91"/>
        <v>0</v>
      </c>
      <c r="N129" s="140"/>
      <c r="O129" s="140">
        <f t="shared" si="92"/>
        <v>0</v>
      </c>
      <c r="P129" s="140"/>
    </row>
    <row r="130" spans="1:16" ht="15.75" customHeight="1">
      <c r="A130" s="103">
        <v>2210301</v>
      </c>
      <c r="B130" s="36" t="s">
        <v>3021</v>
      </c>
      <c r="C130" s="140"/>
      <c r="D130" s="140"/>
      <c r="E130" s="140">
        <f t="shared" ref="E130:E138" si="100">SUM(C130:D130)</f>
        <v>0</v>
      </c>
      <c r="F130" s="140"/>
      <c r="G130" s="140"/>
      <c r="H130" s="140">
        <f t="shared" si="89"/>
        <v>0</v>
      </c>
      <c r="I130" s="140"/>
      <c r="J130" s="140">
        <f t="shared" si="99"/>
        <v>0</v>
      </c>
      <c r="K130" s="140"/>
      <c r="L130" s="140"/>
      <c r="M130" s="140">
        <f t="shared" si="91"/>
        <v>0</v>
      </c>
      <c r="N130" s="140"/>
      <c r="O130" s="140">
        <f t="shared" si="92"/>
        <v>0</v>
      </c>
      <c r="P130" s="140">
        <v>100000</v>
      </c>
    </row>
    <row r="131" spans="1:16" ht="15.75" customHeight="1">
      <c r="A131" s="103">
        <v>2210302</v>
      </c>
      <c r="B131" s="36" t="s">
        <v>2973</v>
      </c>
      <c r="C131" s="140"/>
      <c r="D131" s="140"/>
      <c r="E131" s="140">
        <f t="shared" si="100"/>
        <v>0</v>
      </c>
      <c r="F131" s="140"/>
      <c r="G131" s="140"/>
      <c r="H131" s="140">
        <f t="shared" si="89"/>
        <v>0</v>
      </c>
      <c r="I131" s="140"/>
      <c r="J131" s="140">
        <f t="shared" si="99"/>
        <v>0</v>
      </c>
      <c r="K131" s="140"/>
      <c r="L131" s="140"/>
      <c r="M131" s="140">
        <f t="shared" si="91"/>
        <v>0</v>
      </c>
      <c r="N131" s="140"/>
      <c r="O131" s="140">
        <f t="shared" si="92"/>
        <v>0</v>
      </c>
      <c r="P131" s="140">
        <v>500000</v>
      </c>
    </row>
    <row r="132" spans="1:16" ht="15.75" customHeight="1">
      <c r="A132" s="103">
        <v>2210303</v>
      </c>
      <c r="B132" s="36" t="s">
        <v>2574</v>
      </c>
      <c r="C132" s="140"/>
      <c r="D132" s="140"/>
      <c r="E132" s="140">
        <f t="shared" si="100"/>
        <v>0</v>
      </c>
      <c r="F132" s="140"/>
      <c r="G132" s="140"/>
      <c r="H132" s="140">
        <f t="shared" si="89"/>
        <v>0</v>
      </c>
      <c r="I132" s="140"/>
      <c r="J132" s="140">
        <f t="shared" si="99"/>
        <v>0</v>
      </c>
      <c r="K132" s="140"/>
      <c r="L132" s="140"/>
      <c r="M132" s="140">
        <f t="shared" si="91"/>
        <v>0</v>
      </c>
      <c r="N132" s="140"/>
      <c r="O132" s="140">
        <f t="shared" si="92"/>
        <v>0</v>
      </c>
      <c r="P132" s="140">
        <v>500000</v>
      </c>
    </row>
    <row r="133" spans="1:16" ht="15.75" customHeight="1">
      <c r="A133" s="103">
        <v>2211101</v>
      </c>
      <c r="B133" s="36" t="s">
        <v>3024</v>
      </c>
      <c r="C133" s="140">
        <v>300000</v>
      </c>
      <c r="D133" s="140"/>
      <c r="E133" s="140">
        <f t="shared" si="100"/>
        <v>300000</v>
      </c>
      <c r="F133" s="140"/>
      <c r="G133" s="140"/>
      <c r="H133" s="140">
        <f t="shared" si="89"/>
        <v>0</v>
      </c>
      <c r="I133" s="140"/>
      <c r="J133" s="140">
        <f t="shared" si="99"/>
        <v>0</v>
      </c>
      <c r="K133" s="140"/>
      <c r="L133" s="140"/>
      <c r="M133" s="140">
        <f t="shared" si="91"/>
        <v>0</v>
      </c>
      <c r="N133" s="140"/>
      <c r="O133" s="140">
        <f t="shared" si="92"/>
        <v>0</v>
      </c>
      <c r="P133" s="140">
        <v>2000000</v>
      </c>
    </row>
    <row r="134" spans="1:16" ht="15.75" customHeight="1">
      <c r="A134" s="103" t="s">
        <v>2634</v>
      </c>
      <c r="B134" s="36" t="s">
        <v>2607</v>
      </c>
      <c r="C134" s="140">
        <v>560000</v>
      </c>
      <c r="D134" s="140"/>
      <c r="E134" s="140">
        <f t="shared" si="100"/>
        <v>560000</v>
      </c>
      <c r="F134" s="140"/>
      <c r="G134" s="140"/>
      <c r="H134" s="140">
        <f t="shared" si="89"/>
        <v>0</v>
      </c>
      <c r="I134" s="140"/>
      <c r="J134" s="140">
        <f t="shared" si="99"/>
        <v>0</v>
      </c>
      <c r="K134" s="140"/>
      <c r="L134" s="140"/>
      <c r="M134" s="140">
        <f t="shared" si="91"/>
        <v>0</v>
      </c>
      <c r="N134" s="140"/>
      <c r="O134" s="140">
        <f t="shared" si="92"/>
        <v>0</v>
      </c>
      <c r="P134" s="140">
        <v>1000000</v>
      </c>
    </row>
    <row r="135" spans="1:16" ht="15.75" customHeight="1">
      <c r="A135" s="103">
        <v>2210310</v>
      </c>
      <c r="B135" s="36" t="s">
        <v>2976</v>
      </c>
      <c r="C135" s="140">
        <v>500000</v>
      </c>
      <c r="D135" s="140"/>
      <c r="E135" s="140">
        <f t="shared" si="100"/>
        <v>500000</v>
      </c>
      <c r="F135" s="140"/>
      <c r="G135" s="140"/>
      <c r="H135" s="140">
        <f t="shared" si="89"/>
        <v>0</v>
      </c>
      <c r="I135" s="140"/>
      <c r="J135" s="140">
        <f t="shared" si="99"/>
        <v>0</v>
      </c>
      <c r="K135" s="140"/>
      <c r="L135" s="140"/>
      <c r="M135" s="140">
        <f t="shared" si="91"/>
        <v>0</v>
      </c>
      <c r="N135" s="140"/>
      <c r="O135" s="140">
        <f t="shared" si="92"/>
        <v>0</v>
      </c>
      <c r="P135" s="140">
        <v>0</v>
      </c>
    </row>
    <row r="136" spans="1:16" ht="15.75" customHeight="1">
      <c r="A136" s="103" t="s">
        <v>2622</v>
      </c>
      <c r="B136" s="36" t="s">
        <v>2611</v>
      </c>
      <c r="C136" s="140">
        <v>100000</v>
      </c>
      <c r="D136" s="140"/>
      <c r="E136" s="140">
        <f t="shared" si="100"/>
        <v>100000</v>
      </c>
      <c r="F136" s="140"/>
      <c r="G136" s="140"/>
      <c r="H136" s="140">
        <f t="shared" si="89"/>
        <v>0</v>
      </c>
      <c r="I136" s="140"/>
      <c r="J136" s="140">
        <f t="shared" si="99"/>
        <v>0</v>
      </c>
      <c r="K136" s="140"/>
      <c r="L136" s="140"/>
      <c r="M136" s="140">
        <f t="shared" si="91"/>
        <v>0</v>
      </c>
      <c r="N136" s="140"/>
      <c r="O136" s="140">
        <f t="shared" si="92"/>
        <v>0</v>
      </c>
      <c r="P136" s="140">
        <v>100000</v>
      </c>
    </row>
    <row r="137" spans="1:16" ht="15.75" customHeight="1">
      <c r="A137" s="103">
        <v>2210502</v>
      </c>
      <c r="B137" s="36" t="s">
        <v>2594</v>
      </c>
      <c r="C137" s="140">
        <v>400000</v>
      </c>
      <c r="D137" s="140"/>
      <c r="E137" s="140">
        <f t="shared" si="100"/>
        <v>400000</v>
      </c>
      <c r="F137" s="140"/>
      <c r="G137" s="140"/>
      <c r="H137" s="140">
        <f t="shared" si="89"/>
        <v>0</v>
      </c>
      <c r="I137" s="140"/>
      <c r="J137" s="140">
        <f t="shared" si="99"/>
        <v>0</v>
      </c>
      <c r="K137" s="140"/>
      <c r="L137" s="140"/>
      <c r="M137" s="140">
        <f t="shared" si="91"/>
        <v>0</v>
      </c>
      <c r="N137" s="140"/>
      <c r="O137" s="140">
        <f t="shared" si="92"/>
        <v>0</v>
      </c>
      <c r="P137" s="140"/>
    </row>
    <row r="138" spans="1:16" ht="15.75" customHeight="1">
      <c r="A138" s="103" t="s">
        <v>2595</v>
      </c>
      <c r="B138" s="36" t="s">
        <v>2612</v>
      </c>
      <c r="C138" s="140">
        <v>550000</v>
      </c>
      <c r="D138" s="140"/>
      <c r="E138" s="140">
        <f t="shared" si="100"/>
        <v>550000</v>
      </c>
      <c r="F138" s="140"/>
      <c r="G138" s="140"/>
      <c r="H138" s="140">
        <f t="shared" si="89"/>
        <v>0</v>
      </c>
      <c r="I138" s="140"/>
      <c r="J138" s="140">
        <f t="shared" si="99"/>
        <v>0</v>
      </c>
      <c r="K138" s="140"/>
      <c r="L138" s="140"/>
      <c r="M138" s="140">
        <f t="shared" si="91"/>
        <v>0</v>
      </c>
      <c r="N138" s="140"/>
      <c r="O138" s="140">
        <f t="shared" si="92"/>
        <v>0</v>
      </c>
      <c r="P138" s="140">
        <v>1000000</v>
      </c>
    </row>
    <row r="139" spans="1:16" ht="15.75" customHeight="1">
      <c r="A139" s="760"/>
      <c r="B139" s="625" t="s">
        <v>3025</v>
      </c>
      <c r="C139" s="981">
        <v>3370000</v>
      </c>
      <c r="D139" s="981">
        <f>SUM(D130:D138)</f>
        <v>0</v>
      </c>
      <c r="E139" s="981">
        <f>SUM(E130:E138)</f>
        <v>2410000</v>
      </c>
      <c r="F139" s="981">
        <f>SUM(F130:F138)</f>
        <v>0</v>
      </c>
      <c r="G139" s="981">
        <f>SUM(G130:G138)</f>
        <v>0</v>
      </c>
      <c r="H139" s="981">
        <f t="shared" si="89"/>
        <v>0</v>
      </c>
      <c r="I139" s="981">
        <f>SUM(I130:I138)</f>
        <v>0</v>
      </c>
      <c r="J139" s="981">
        <f t="shared" si="99"/>
        <v>0</v>
      </c>
      <c r="K139" s="981">
        <f>SUM(K130:K138)</f>
        <v>0</v>
      </c>
      <c r="L139" s="981">
        <f>SUM(L130:L138)</f>
        <v>0</v>
      </c>
      <c r="M139" s="981">
        <f t="shared" si="91"/>
        <v>0</v>
      </c>
      <c r="N139" s="981">
        <f>SUM(N130:N138)</f>
        <v>0</v>
      </c>
      <c r="O139" s="981">
        <f t="shared" si="92"/>
        <v>0</v>
      </c>
      <c r="P139" s="981">
        <f>SUM(P130:P138)</f>
        <v>5200000</v>
      </c>
    </row>
    <row r="140" spans="1:16" ht="15.75" customHeight="1">
      <c r="A140" s="747"/>
      <c r="B140" s="575" t="s">
        <v>3026</v>
      </c>
      <c r="C140" s="684">
        <v>33500000</v>
      </c>
      <c r="D140" s="684">
        <f t="shared" ref="D140:F140" si="101">SUM(D139,D128,D108,D87)</f>
        <v>-9870000</v>
      </c>
      <c r="E140" s="684">
        <f t="shared" si="101"/>
        <v>23170000</v>
      </c>
      <c r="F140" s="684">
        <f t="shared" si="101"/>
        <v>10000000</v>
      </c>
      <c r="G140" s="684">
        <f t="shared" ref="G140:I140" si="102">SUM(G139,G128,G108,G87)</f>
        <v>-2520000</v>
      </c>
      <c r="H140" s="684">
        <f t="shared" si="89"/>
        <v>7480000</v>
      </c>
      <c r="I140" s="684">
        <f t="shared" si="102"/>
        <v>1085210</v>
      </c>
      <c r="J140" s="684">
        <f t="shared" si="99"/>
        <v>8565210</v>
      </c>
      <c r="K140" s="684">
        <f t="shared" ref="K140" si="103">SUM(K139,K128,K108,K87)</f>
        <v>10553249</v>
      </c>
      <c r="L140" s="684">
        <f t="shared" ref="L140:N140" si="104">SUM(L139,L128,L108,L87)</f>
        <v>-2043503</v>
      </c>
      <c r="M140" s="684">
        <f t="shared" si="91"/>
        <v>8509746</v>
      </c>
      <c r="N140" s="684">
        <f t="shared" si="104"/>
        <v>-5059746</v>
      </c>
      <c r="O140" s="684">
        <f t="shared" si="92"/>
        <v>3450000</v>
      </c>
      <c r="P140" s="684">
        <f>SUM(P139,P128,P108,P87)</f>
        <v>35200000</v>
      </c>
    </row>
    <row r="141" spans="1:16" ht="15.75" customHeight="1">
      <c r="A141" s="747"/>
      <c r="B141" s="575"/>
      <c r="C141" s="684"/>
      <c r="D141" s="684"/>
      <c r="E141" s="684"/>
      <c r="F141" s="684"/>
      <c r="G141" s="684"/>
      <c r="H141" s="684"/>
      <c r="I141" s="684"/>
      <c r="J141" s="684"/>
      <c r="K141" s="684"/>
      <c r="L141" s="684"/>
      <c r="M141" s="684">
        <f t="shared" si="91"/>
        <v>0</v>
      </c>
      <c r="N141" s="684"/>
      <c r="O141" s="684">
        <f t="shared" si="92"/>
        <v>0</v>
      </c>
      <c r="P141" s="684">
        <f>SUM(N141:O141)</f>
        <v>0</v>
      </c>
    </row>
    <row r="142" spans="1:16" ht="19.149999999999999" customHeight="1">
      <c r="A142" s="761"/>
      <c r="B142" s="987" t="s">
        <v>3027</v>
      </c>
      <c r="C142" s="711">
        <v>134524568</v>
      </c>
      <c r="D142" s="711">
        <f>SUM(D140,D15)</f>
        <v>-9870000</v>
      </c>
      <c r="E142" s="711">
        <f>SUM(E140,E15)</f>
        <v>124194568</v>
      </c>
      <c r="F142" s="711">
        <f>SUM(F140,F15)</f>
        <v>111024568</v>
      </c>
      <c r="G142" s="711">
        <f>SUM(G140,G15)</f>
        <v>-2520000</v>
      </c>
      <c r="H142" s="711">
        <f>F142+G142</f>
        <v>108504568</v>
      </c>
      <c r="I142" s="711">
        <f>SUM(I140,I15)</f>
        <v>1085210</v>
      </c>
      <c r="J142" s="711">
        <f>H142+I142</f>
        <v>109589778</v>
      </c>
      <c r="K142" s="711">
        <f t="shared" ref="K142:P142" si="105">SUM(K140,K15)</f>
        <v>111577817</v>
      </c>
      <c r="L142" s="711">
        <f t="shared" si="105"/>
        <v>-2043503</v>
      </c>
      <c r="M142" s="711">
        <f t="shared" si="91"/>
        <v>109534314</v>
      </c>
      <c r="N142" s="711">
        <f t="shared" si="105"/>
        <v>-5059746</v>
      </c>
      <c r="O142" s="711">
        <f t="shared" si="92"/>
        <v>104474568</v>
      </c>
      <c r="P142" s="711">
        <f t="shared" si="105"/>
        <v>136224568</v>
      </c>
    </row>
    <row r="143" spans="1:16" ht="15.75" hidden="1" customHeight="1">
      <c r="A143" s="761"/>
      <c r="B143" s="761" t="s">
        <v>2994</v>
      </c>
      <c r="C143" s="711">
        <v>155005312</v>
      </c>
      <c r="D143" s="711"/>
      <c r="E143" s="711" t="e">
        <f>SUM(#REF!,#REF!,E111)</f>
        <v>#REF!</v>
      </c>
      <c r="F143" s="711"/>
      <c r="G143" s="130"/>
      <c r="H143" s="130"/>
      <c r="I143" s="130"/>
      <c r="J143" s="130"/>
      <c r="K143" s="130"/>
      <c r="L143" s="130"/>
      <c r="M143" s="130">
        <f t="shared" si="91"/>
        <v>0</v>
      </c>
      <c r="N143" s="130"/>
      <c r="O143" s="130">
        <f t="shared" si="92"/>
        <v>0</v>
      </c>
      <c r="P143" s="130">
        <f>SUM(N143:O143)</f>
        <v>0</v>
      </c>
    </row>
    <row r="144" spans="1:16" ht="14.25" customHeight="1">
      <c r="A144" s="988"/>
      <c r="B144" s="130"/>
      <c r="C144" s="160"/>
      <c r="D144" s="160"/>
      <c r="E144" s="160"/>
      <c r="F144" s="160"/>
      <c r="G144" s="130"/>
      <c r="H144" s="130"/>
      <c r="I144" s="130"/>
      <c r="J144" s="130"/>
      <c r="K144" s="160"/>
      <c r="L144" s="160"/>
      <c r="M144" s="160"/>
      <c r="N144" s="160"/>
      <c r="O144" s="160"/>
      <c r="P144" s="160"/>
    </row>
    <row r="145" spans="1:16" ht="14.25" customHeight="1">
      <c r="A145" s="988"/>
      <c r="B145" s="130"/>
      <c r="C145" s="160"/>
      <c r="D145" s="160"/>
      <c r="E145" s="160"/>
      <c r="F145" s="160"/>
      <c r="G145" s="130"/>
      <c r="H145" s="130"/>
      <c r="I145" s="130"/>
      <c r="J145" s="130"/>
      <c r="K145" s="130"/>
      <c r="L145" s="130"/>
      <c r="M145" s="130"/>
      <c r="N145" s="130"/>
      <c r="O145" s="130"/>
      <c r="P145" s="130"/>
    </row>
    <row r="146" spans="1:16" ht="14.25" customHeight="1">
      <c r="A146" s="988"/>
      <c r="B146" s="130"/>
      <c r="C146" s="160"/>
      <c r="D146" s="160"/>
      <c r="E146" s="160"/>
      <c r="F146" s="160"/>
      <c r="G146" s="130"/>
      <c r="H146" s="130"/>
      <c r="I146" s="130"/>
      <c r="J146" s="130"/>
      <c r="K146" s="130"/>
      <c r="L146" s="130"/>
      <c r="M146" s="130"/>
      <c r="N146" s="130"/>
      <c r="O146" s="130"/>
      <c r="P146" s="130"/>
    </row>
    <row r="147" spans="1:16" ht="14.25" customHeight="1">
      <c r="A147" s="988"/>
      <c r="B147" s="130"/>
      <c r="C147" s="160"/>
      <c r="D147" s="160"/>
      <c r="E147" s="160"/>
      <c r="F147" s="160"/>
      <c r="G147" s="130"/>
      <c r="H147" s="130"/>
      <c r="I147" s="130"/>
      <c r="J147" s="130"/>
      <c r="K147" s="130"/>
      <c r="L147" s="130"/>
      <c r="M147" s="130"/>
      <c r="N147" s="130"/>
      <c r="O147" s="130"/>
      <c r="P147" s="130"/>
    </row>
    <row r="148" spans="1:16" ht="14.25" customHeight="1">
      <c r="A148" s="988"/>
      <c r="B148" s="130"/>
      <c r="C148" s="160"/>
      <c r="D148" s="160"/>
      <c r="E148" s="160"/>
      <c r="F148" s="160"/>
      <c r="G148" s="130"/>
      <c r="H148" s="130"/>
      <c r="I148" s="130"/>
      <c r="J148" s="130"/>
      <c r="K148" s="130"/>
      <c r="L148" s="130"/>
      <c r="M148" s="130"/>
      <c r="N148" s="130"/>
      <c r="O148" s="130"/>
      <c r="P148" s="130"/>
    </row>
    <row r="149" spans="1:16" ht="14.25" customHeight="1">
      <c r="A149" s="988"/>
      <c r="B149" s="130"/>
      <c r="C149" s="160"/>
      <c r="D149" s="160"/>
      <c r="E149" s="160"/>
      <c r="F149" s="160"/>
      <c r="G149" s="130"/>
      <c r="H149" s="130"/>
      <c r="I149" s="130"/>
      <c r="J149" s="130"/>
      <c r="K149" s="130"/>
      <c r="L149" s="130"/>
      <c r="M149" s="130"/>
      <c r="N149" s="130"/>
      <c r="O149" s="130"/>
      <c r="P149" s="130"/>
    </row>
    <row r="150" spans="1:16" ht="14.25" customHeight="1">
      <c r="A150" s="988"/>
      <c r="B150" s="130"/>
      <c r="C150" s="160"/>
      <c r="D150" s="160"/>
      <c r="E150" s="160"/>
      <c r="F150" s="160"/>
      <c r="G150" s="130"/>
      <c r="H150" s="130"/>
      <c r="I150" s="130"/>
      <c r="J150" s="130"/>
      <c r="K150" s="130"/>
      <c r="L150" s="130"/>
      <c r="M150" s="130"/>
      <c r="N150" s="130"/>
      <c r="O150" s="130"/>
      <c r="P150" s="130"/>
    </row>
    <row r="151" spans="1:16" ht="14.25" customHeight="1">
      <c r="A151" s="988"/>
      <c r="B151" s="130"/>
      <c r="C151" s="160"/>
      <c r="D151" s="160"/>
      <c r="E151" s="160"/>
      <c r="F151" s="160"/>
      <c r="G151" s="130"/>
      <c r="H151" s="130"/>
      <c r="I151" s="130"/>
      <c r="J151" s="130"/>
      <c r="K151" s="130"/>
      <c r="L151" s="130"/>
      <c r="M151" s="130"/>
      <c r="N151" s="130"/>
      <c r="O151" s="130"/>
      <c r="P151" s="130"/>
    </row>
    <row r="152" spans="1:16" ht="14.25" customHeight="1">
      <c r="A152" s="988"/>
      <c r="B152" s="130"/>
      <c r="C152" s="160"/>
      <c r="D152" s="160"/>
      <c r="E152" s="160"/>
      <c r="F152" s="160"/>
      <c r="G152" s="130"/>
      <c r="H152" s="130"/>
      <c r="I152" s="130"/>
      <c r="J152" s="130"/>
      <c r="K152" s="130"/>
      <c r="L152" s="130"/>
      <c r="M152" s="130"/>
      <c r="N152" s="130"/>
      <c r="O152" s="130"/>
      <c r="P152" s="130"/>
    </row>
    <row r="153" spans="1:16" ht="14.25" customHeight="1">
      <c r="A153" s="988"/>
      <c r="B153" s="130"/>
      <c r="C153" s="160"/>
      <c r="D153" s="160"/>
      <c r="E153" s="160"/>
      <c r="F153" s="160"/>
      <c r="G153" s="130"/>
      <c r="H153" s="130"/>
      <c r="I153" s="130"/>
      <c r="J153" s="130"/>
      <c r="K153" s="130"/>
      <c r="L153" s="130"/>
      <c r="M153" s="130"/>
      <c r="N153" s="130"/>
      <c r="O153" s="130"/>
      <c r="P153" s="130"/>
    </row>
    <row r="154" spans="1:16" ht="14.25" customHeight="1">
      <c r="A154" s="988"/>
      <c r="B154" s="130"/>
      <c r="C154" s="160"/>
      <c r="D154" s="160"/>
      <c r="E154" s="160"/>
      <c r="F154" s="160"/>
      <c r="G154" s="130"/>
      <c r="H154" s="130"/>
      <c r="I154" s="130"/>
      <c r="J154" s="130"/>
      <c r="K154" s="130"/>
      <c r="L154" s="130"/>
      <c r="M154" s="130"/>
      <c r="N154" s="130"/>
      <c r="O154" s="130"/>
      <c r="P154" s="130"/>
    </row>
    <row r="155" spans="1:16" ht="14.25" customHeight="1">
      <c r="A155" s="988"/>
      <c r="B155" s="130"/>
      <c r="C155" s="160"/>
      <c r="D155" s="160"/>
      <c r="E155" s="160"/>
      <c r="F155" s="160"/>
      <c r="G155" s="130"/>
      <c r="H155" s="130"/>
      <c r="I155" s="130"/>
      <c r="J155" s="130"/>
      <c r="K155" s="130"/>
      <c r="L155" s="130"/>
      <c r="M155" s="130"/>
      <c r="N155" s="130"/>
      <c r="O155" s="130"/>
      <c r="P155" s="130"/>
    </row>
    <row r="156" spans="1:16" ht="14.25" customHeight="1">
      <c r="A156" s="988"/>
      <c r="B156" s="130"/>
      <c r="C156" s="160"/>
      <c r="D156" s="160"/>
      <c r="E156" s="160"/>
      <c r="F156" s="160"/>
      <c r="G156" s="130"/>
      <c r="H156" s="130"/>
      <c r="I156" s="130"/>
      <c r="J156" s="130"/>
      <c r="K156" s="130"/>
      <c r="L156" s="130"/>
      <c r="M156" s="130"/>
      <c r="N156" s="130"/>
      <c r="O156" s="130"/>
      <c r="P156" s="130"/>
    </row>
    <row r="157" spans="1:16" ht="14.25" customHeight="1">
      <c r="A157" s="988"/>
      <c r="B157" s="130"/>
      <c r="C157" s="160"/>
      <c r="D157" s="160"/>
      <c r="E157" s="160"/>
      <c r="F157" s="160"/>
      <c r="G157" s="130"/>
      <c r="H157" s="130"/>
      <c r="I157" s="130"/>
      <c r="J157" s="130"/>
      <c r="K157" s="130"/>
      <c r="L157" s="130"/>
      <c r="M157" s="130"/>
      <c r="N157" s="130"/>
      <c r="O157" s="130"/>
      <c r="P157" s="130"/>
    </row>
    <row r="158" spans="1:16" ht="14.25" customHeight="1">
      <c r="A158" s="988"/>
      <c r="B158" s="130"/>
      <c r="C158" s="160"/>
      <c r="D158" s="160"/>
      <c r="E158" s="160"/>
      <c r="F158" s="160"/>
      <c r="G158" s="130"/>
      <c r="H158" s="130"/>
      <c r="I158" s="130"/>
      <c r="J158" s="130"/>
      <c r="K158" s="130"/>
      <c r="L158" s="130"/>
      <c r="M158" s="130"/>
      <c r="N158" s="130"/>
      <c r="O158" s="130"/>
      <c r="P158" s="130"/>
    </row>
    <row r="159" spans="1:16" ht="14.25" customHeight="1">
      <c r="A159" s="988"/>
      <c r="B159" s="130"/>
      <c r="C159" s="160"/>
      <c r="D159" s="160"/>
      <c r="E159" s="160"/>
      <c r="F159" s="160"/>
      <c r="G159" s="130"/>
      <c r="H159" s="130"/>
      <c r="I159" s="130"/>
      <c r="J159" s="130"/>
      <c r="K159" s="130"/>
      <c r="L159" s="130"/>
      <c r="M159" s="130"/>
      <c r="N159" s="130"/>
      <c r="O159" s="130"/>
      <c r="P159" s="130"/>
    </row>
    <row r="160" spans="1:16" ht="14.25" customHeight="1">
      <c r="A160" s="988"/>
      <c r="B160" s="130"/>
      <c r="C160" s="160"/>
      <c r="D160" s="160"/>
      <c r="E160" s="160"/>
      <c r="F160" s="160"/>
      <c r="G160" s="130"/>
      <c r="H160" s="130"/>
      <c r="I160" s="130"/>
      <c r="J160" s="130"/>
      <c r="K160" s="130"/>
      <c r="L160" s="130"/>
      <c r="M160" s="130"/>
      <c r="N160" s="130"/>
      <c r="O160" s="130"/>
      <c r="P160" s="130"/>
    </row>
    <row r="161" spans="1:16" ht="14.25" customHeight="1">
      <c r="A161" s="988"/>
      <c r="B161" s="130"/>
      <c r="C161" s="160"/>
      <c r="D161" s="160"/>
      <c r="E161" s="160"/>
      <c r="F161" s="160"/>
      <c r="G161" s="130"/>
      <c r="H161" s="130"/>
      <c r="I161" s="130"/>
      <c r="J161" s="130"/>
      <c r="K161" s="130"/>
      <c r="L161" s="130"/>
      <c r="M161" s="130"/>
      <c r="N161" s="130"/>
      <c r="O161" s="130"/>
      <c r="P161" s="130"/>
    </row>
    <row r="162" spans="1:16" ht="14.25" customHeight="1">
      <c r="A162" s="988"/>
      <c r="B162" s="130"/>
      <c r="C162" s="160"/>
      <c r="D162" s="160"/>
      <c r="E162" s="160"/>
      <c r="F162" s="160"/>
      <c r="G162" s="130"/>
      <c r="H162" s="130"/>
      <c r="I162" s="130"/>
      <c r="J162" s="130"/>
      <c r="K162" s="130"/>
      <c r="L162" s="130"/>
      <c r="M162" s="130"/>
      <c r="N162" s="130"/>
      <c r="O162" s="130"/>
      <c r="P162" s="130"/>
    </row>
    <row r="163" spans="1:16" ht="14.25" customHeight="1">
      <c r="A163" s="988"/>
      <c r="B163" s="130"/>
      <c r="C163" s="160"/>
      <c r="D163" s="160"/>
      <c r="E163" s="160"/>
      <c r="F163" s="160"/>
      <c r="G163" s="130"/>
      <c r="H163" s="130"/>
      <c r="I163" s="130"/>
      <c r="J163" s="130"/>
      <c r="K163" s="130"/>
      <c r="L163" s="130"/>
      <c r="M163" s="130"/>
      <c r="N163" s="130"/>
      <c r="O163" s="130"/>
      <c r="P163" s="130"/>
    </row>
    <row r="164" spans="1:16" ht="14.25" customHeight="1">
      <c r="A164" s="988"/>
      <c r="B164" s="130"/>
      <c r="C164" s="160"/>
      <c r="D164" s="160"/>
      <c r="E164" s="160"/>
      <c r="F164" s="160"/>
      <c r="G164" s="130"/>
      <c r="H164" s="130"/>
      <c r="I164" s="130"/>
      <c r="J164" s="130"/>
      <c r="K164" s="130"/>
      <c r="L164" s="130"/>
      <c r="M164" s="130"/>
      <c r="N164" s="130"/>
      <c r="O164" s="130"/>
      <c r="P164" s="130"/>
    </row>
    <row r="165" spans="1:16" ht="14.25" customHeight="1">
      <c r="A165" s="988"/>
      <c r="B165" s="130"/>
      <c r="C165" s="160"/>
      <c r="D165" s="160"/>
      <c r="E165" s="160"/>
      <c r="F165" s="160"/>
      <c r="G165" s="130"/>
      <c r="H165" s="130"/>
      <c r="I165" s="130"/>
      <c r="J165" s="130"/>
      <c r="K165" s="130"/>
      <c r="L165" s="130"/>
      <c r="M165" s="130"/>
      <c r="N165" s="130"/>
      <c r="O165" s="130"/>
      <c r="P165" s="130"/>
    </row>
    <row r="166" spans="1:16" ht="14.25" customHeight="1">
      <c r="A166" s="988"/>
      <c r="B166" s="130"/>
      <c r="C166" s="160"/>
      <c r="D166" s="160"/>
      <c r="E166" s="160"/>
      <c r="F166" s="160"/>
      <c r="G166" s="130"/>
      <c r="H166" s="130"/>
      <c r="I166" s="130"/>
      <c r="J166" s="130"/>
      <c r="K166" s="130"/>
      <c r="L166" s="130"/>
      <c r="M166" s="130"/>
      <c r="N166" s="130"/>
      <c r="O166" s="130"/>
      <c r="P166" s="130"/>
    </row>
    <row r="167" spans="1:16" ht="14.25" customHeight="1">
      <c r="A167" s="988"/>
      <c r="B167" s="130"/>
      <c r="C167" s="160"/>
      <c r="D167" s="160"/>
      <c r="E167" s="160"/>
      <c r="F167" s="160"/>
      <c r="G167" s="130"/>
      <c r="H167" s="130"/>
      <c r="I167" s="130"/>
      <c r="J167" s="130"/>
      <c r="K167" s="130"/>
      <c r="L167" s="130"/>
      <c r="M167" s="130"/>
      <c r="N167" s="130"/>
      <c r="O167" s="130"/>
      <c r="P167" s="130"/>
    </row>
    <row r="168" spans="1:16" ht="14.25" customHeight="1">
      <c r="A168" s="988"/>
      <c r="B168" s="130"/>
      <c r="C168" s="160"/>
      <c r="D168" s="160"/>
      <c r="E168" s="160"/>
      <c r="F168" s="160"/>
      <c r="G168" s="130"/>
      <c r="H168" s="130"/>
      <c r="I168" s="130"/>
      <c r="J168" s="130"/>
      <c r="K168" s="130"/>
      <c r="L168" s="130"/>
      <c r="M168" s="130"/>
      <c r="N168" s="130"/>
      <c r="O168" s="130"/>
      <c r="P168" s="130"/>
    </row>
    <row r="169" spans="1:16" ht="14.25" customHeight="1">
      <c r="A169" s="988"/>
      <c r="B169" s="130"/>
      <c r="C169" s="160"/>
      <c r="D169" s="160"/>
      <c r="E169" s="160"/>
      <c r="F169" s="160"/>
      <c r="G169" s="130"/>
      <c r="H169" s="130"/>
      <c r="I169" s="130"/>
      <c r="J169" s="130"/>
      <c r="K169" s="130"/>
      <c r="L169" s="130"/>
      <c r="M169" s="130"/>
      <c r="N169" s="130"/>
      <c r="O169" s="130"/>
      <c r="P169" s="130"/>
    </row>
    <row r="170" spans="1:16" ht="14.25" customHeight="1">
      <c r="A170" s="988"/>
      <c r="B170" s="130"/>
      <c r="C170" s="160"/>
      <c r="D170" s="160"/>
      <c r="E170" s="160"/>
      <c r="F170" s="160"/>
      <c r="G170" s="130"/>
      <c r="H170" s="130"/>
      <c r="I170" s="130"/>
      <c r="J170" s="130"/>
      <c r="K170" s="130"/>
      <c r="L170" s="130"/>
      <c r="M170" s="130"/>
      <c r="N170" s="130"/>
      <c r="O170" s="130"/>
      <c r="P170" s="130"/>
    </row>
    <row r="171" spans="1:16" ht="14.25" customHeight="1">
      <c r="A171" s="988"/>
      <c r="B171" s="130"/>
      <c r="C171" s="160"/>
      <c r="D171" s="160"/>
      <c r="E171" s="160"/>
      <c r="F171" s="160"/>
      <c r="G171" s="130"/>
      <c r="H171" s="130"/>
      <c r="I171" s="130"/>
      <c r="J171" s="130"/>
      <c r="K171" s="130"/>
      <c r="L171" s="130"/>
      <c r="M171" s="130"/>
      <c r="N171" s="130"/>
      <c r="O171" s="130"/>
      <c r="P171" s="130"/>
    </row>
    <row r="172" spans="1:16" ht="14.25" customHeight="1">
      <c r="A172" s="988"/>
      <c r="B172" s="130"/>
      <c r="C172" s="160"/>
      <c r="D172" s="160"/>
      <c r="E172" s="160"/>
      <c r="F172" s="160"/>
      <c r="G172" s="130"/>
      <c r="H172" s="130"/>
      <c r="I172" s="130"/>
      <c r="J172" s="130"/>
      <c r="K172" s="130"/>
      <c r="L172" s="130"/>
      <c r="M172" s="130"/>
      <c r="N172" s="130"/>
      <c r="O172" s="130"/>
      <c r="P172" s="130"/>
    </row>
    <row r="173" spans="1:16" ht="14.25" customHeight="1">
      <c r="A173" s="988"/>
      <c r="B173" s="130"/>
      <c r="C173" s="160"/>
      <c r="D173" s="160"/>
      <c r="E173" s="160"/>
      <c r="F173" s="160"/>
      <c r="G173" s="130"/>
      <c r="H173" s="130"/>
      <c r="I173" s="130"/>
      <c r="J173" s="130"/>
      <c r="K173" s="130"/>
      <c r="L173" s="130"/>
      <c r="M173" s="130"/>
      <c r="N173" s="130"/>
      <c r="O173" s="130"/>
      <c r="P173" s="130"/>
    </row>
    <row r="174" spans="1:16" ht="14.25" customHeight="1">
      <c r="A174" s="988"/>
      <c r="B174" s="130"/>
      <c r="C174" s="160"/>
      <c r="D174" s="160"/>
      <c r="E174" s="160"/>
      <c r="F174" s="160"/>
      <c r="G174" s="130"/>
      <c r="H174" s="130"/>
      <c r="I174" s="130"/>
      <c r="J174" s="130"/>
      <c r="K174" s="130"/>
      <c r="L174" s="130"/>
      <c r="M174" s="130"/>
      <c r="N174" s="130"/>
      <c r="O174" s="130"/>
      <c r="P174" s="130"/>
    </row>
    <row r="175" spans="1:16" ht="14.25" customHeight="1">
      <c r="A175" s="988"/>
      <c r="B175" s="130"/>
      <c r="C175" s="160"/>
      <c r="D175" s="160"/>
      <c r="E175" s="160"/>
      <c r="F175" s="160"/>
      <c r="G175" s="130"/>
      <c r="H175" s="130"/>
      <c r="I175" s="130"/>
      <c r="J175" s="130"/>
      <c r="K175" s="130"/>
      <c r="L175" s="130"/>
      <c r="M175" s="130"/>
      <c r="N175" s="130"/>
      <c r="O175" s="130"/>
      <c r="P175" s="130"/>
    </row>
    <row r="176" spans="1:16" ht="14.25" customHeight="1">
      <c r="A176" s="988"/>
      <c r="B176" s="130"/>
      <c r="C176" s="160"/>
      <c r="D176" s="160"/>
      <c r="E176" s="160"/>
      <c r="F176" s="160"/>
      <c r="G176" s="130"/>
      <c r="H176" s="130"/>
      <c r="I176" s="130"/>
      <c r="J176" s="130"/>
      <c r="K176" s="130"/>
      <c r="L176" s="130"/>
      <c r="M176" s="130"/>
      <c r="N176" s="130"/>
      <c r="O176" s="130"/>
      <c r="P176" s="130"/>
    </row>
    <row r="177" spans="1:16" ht="14.25" customHeight="1">
      <c r="A177" s="988"/>
      <c r="B177" s="130"/>
      <c r="C177" s="160"/>
      <c r="D177" s="160"/>
      <c r="E177" s="160"/>
      <c r="F177" s="160"/>
      <c r="G177" s="130"/>
      <c r="H177" s="130"/>
      <c r="I177" s="130"/>
      <c r="J177" s="130"/>
      <c r="K177" s="130"/>
      <c r="L177" s="130"/>
      <c r="M177" s="130"/>
      <c r="N177" s="130"/>
      <c r="O177" s="130"/>
      <c r="P177" s="130"/>
    </row>
    <row r="178" spans="1:16" ht="14.25" customHeight="1">
      <c r="A178" s="988"/>
      <c r="B178" s="130"/>
      <c r="C178" s="160"/>
      <c r="D178" s="160"/>
      <c r="E178" s="160"/>
      <c r="F178" s="160"/>
      <c r="G178" s="130"/>
      <c r="H178" s="130"/>
      <c r="I178" s="130"/>
      <c r="J178" s="130"/>
      <c r="K178" s="130"/>
      <c r="L178" s="130"/>
      <c r="M178" s="130"/>
      <c r="N178" s="130"/>
      <c r="O178" s="130"/>
      <c r="P178" s="130"/>
    </row>
    <row r="179" spans="1:16" ht="14.25" customHeight="1">
      <c r="A179" s="988"/>
      <c r="B179" s="130"/>
      <c r="C179" s="160"/>
      <c r="D179" s="160"/>
      <c r="E179" s="160"/>
      <c r="F179" s="160"/>
      <c r="G179" s="130"/>
      <c r="H179" s="130"/>
      <c r="I179" s="130"/>
      <c r="J179" s="130"/>
      <c r="K179" s="130"/>
      <c r="L179" s="130"/>
      <c r="M179" s="130"/>
      <c r="N179" s="130"/>
      <c r="O179" s="130"/>
      <c r="P179" s="130"/>
    </row>
    <row r="180" spans="1:16" ht="14.25" customHeight="1">
      <c r="A180" s="988"/>
      <c r="B180" s="130"/>
      <c r="C180" s="160"/>
      <c r="D180" s="160"/>
      <c r="E180" s="160"/>
      <c r="F180" s="160"/>
      <c r="G180" s="130"/>
      <c r="H180" s="130"/>
      <c r="I180" s="130"/>
      <c r="J180" s="130"/>
      <c r="K180" s="130"/>
      <c r="L180" s="130"/>
      <c r="M180" s="130"/>
      <c r="N180" s="130"/>
      <c r="O180" s="130"/>
      <c r="P180" s="130"/>
    </row>
    <row r="181" spans="1:16" ht="14.25" customHeight="1">
      <c r="A181" s="988"/>
      <c r="B181" s="130"/>
      <c r="C181" s="160"/>
      <c r="D181" s="160"/>
      <c r="E181" s="160"/>
      <c r="F181" s="160"/>
      <c r="G181" s="130"/>
      <c r="H181" s="130"/>
      <c r="I181" s="130"/>
      <c r="J181" s="130"/>
      <c r="K181" s="130"/>
      <c r="L181" s="130"/>
      <c r="M181" s="130"/>
      <c r="N181" s="130"/>
      <c r="O181" s="130"/>
      <c r="P181" s="130"/>
    </row>
    <row r="182" spans="1:16" ht="14.25" customHeight="1">
      <c r="A182" s="988"/>
      <c r="B182" s="130"/>
      <c r="C182" s="160"/>
      <c r="D182" s="160"/>
      <c r="E182" s="160"/>
      <c r="F182" s="160"/>
      <c r="G182" s="130"/>
      <c r="H182" s="130"/>
      <c r="I182" s="130"/>
      <c r="J182" s="130"/>
      <c r="K182" s="130"/>
      <c r="L182" s="130"/>
      <c r="M182" s="130"/>
      <c r="N182" s="130"/>
      <c r="O182" s="130"/>
      <c r="P182" s="130"/>
    </row>
    <row r="183" spans="1:16" ht="14.25" customHeight="1">
      <c r="A183" s="988"/>
      <c r="B183" s="130"/>
      <c r="C183" s="160"/>
      <c r="D183" s="160"/>
      <c r="E183" s="160"/>
      <c r="F183" s="160"/>
      <c r="G183" s="130"/>
      <c r="H183" s="130"/>
      <c r="I183" s="130"/>
      <c r="J183" s="130"/>
      <c r="K183" s="130"/>
      <c r="L183" s="130"/>
      <c r="M183" s="130"/>
      <c r="N183" s="130"/>
      <c r="O183" s="130"/>
      <c r="P183" s="130"/>
    </row>
    <row r="184" spans="1:16" ht="14.25" customHeight="1">
      <c r="A184" s="988"/>
      <c r="B184" s="130"/>
      <c r="C184" s="160"/>
      <c r="D184" s="160"/>
      <c r="E184" s="160"/>
      <c r="F184" s="160"/>
      <c r="G184" s="130"/>
      <c r="H184" s="130"/>
      <c r="I184" s="130"/>
      <c r="J184" s="130"/>
      <c r="K184" s="130"/>
      <c r="L184" s="130"/>
      <c r="M184" s="130"/>
      <c r="N184" s="130"/>
      <c r="O184" s="130"/>
      <c r="P184" s="130"/>
    </row>
    <row r="185" spans="1:16" ht="14.25" customHeight="1">
      <c r="A185" s="988"/>
      <c r="B185" s="130"/>
      <c r="C185" s="160"/>
      <c r="D185" s="160"/>
      <c r="E185" s="160"/>
      <c r="F185" s="160"/>
      <c r="G185" s="130"/>
      <c r="H185" s="130"/>
      <c r="I185" s="130"/>
      <c r="J185" s="130"/>
      <c r="K185" s="130"/>
      <c r="L185" s="130"/>
      <c r="M185" s="130"/>
      <c r="N185" s="130"/>
      <c r="O185" s="130"/>
      <c r="P185" s="130"/>
    </row>
    <row r="186" spans="1:16" ht="14.25" customHeight="1">
      <c r="A186" s="988"/>
      <c r="B186" s="130"/>
      <c r="C186" s="160"/>
      <c r="D186" s="160"/>
      <c r="E186" s="160"/>
      <c r="F186" s="160"/>
      <c r="G186" s="130"/>
      <c r="H186" s="130"/>
      <c r="I186" s="130"/>
      <c r="J186" s="130"/>
      <c r="K186" s="130"/>
      <c r="L186" s="130"/>
      <c r="M186" s="130"/>
      <c r="N186" s="130"/>
      <c r="O186" s="130"/>
      <c r="P186" s="130"/>
    </row>
    <row r="187" spans="1:16" ht="14.25" customHeight="1">
      <c r="A187" s="988"/>
      <c r="B187" s="130"/>
      <c r="C187" s="160"/>
      <c r="D187" s="160"/>
      <c r="E187" s="160"/>
      <c r="F187" s="160"/>
      <c r="G187" s="130"/>
      <c r="H187" s="130"/>
      <c r="I187" s="130"/>
      <c r="J187" s="130"/>
      <c r="K187" s="130"/>
      <c r="L187" s="130"/>
      <c r="M187" s="130"/>
      <c r="N187" s="130"/>
      <c r="O187" s="130"/>
      <c r="P187" s="130"/>
    </row>
    <row r="188" spans="1:16" ht="14.25" customHeight="1">
      <c r="A188" s="988"/>
      <c r="B188" s="130"/>
      <c r="C188" s="160"/>
      <c r="D188" s="160"/>
      <c r="E188" s="160"/>
      <c r="F188" s="160"/>
      <c r="G188" s="130"/>
      <c r="H188" s="130"/>
      <c r="I188" s="130"/>
      <c r="J188" s="130"/>
      <c r="K188" s="130"/>
      <c r="L188" s="130"/>
      <c r="M188" s="130"/>
      <c r="N188" s="130"/>
      <c r="O188" s="130"/>
      <c r="P188" s="130"/>
    </row>
    <row r="189" spans="1:16" ht="14.25" customHeight="1">
      <c r="A189" s="988"/>
      <c r="B189" s="130"/>
      <c r="C189" s="160"/>
      <c r="D189" s="160"/>
      <c r="E189" s="160"/>
      <c r="F189" s="160"/>
      <c r="G189" s="130"/>
      <c r="H189" s="130"/>
      <c r="I189" s="130"/>
      <c r="J189" s="130"/>
      <c r="K189" s="130"/>
      <c r="L189" s="130"/>
      <c r="M189" s="130"/>
      <c r="N189" s="130"/>
      <c r="O189" s="130"/>
      <c r="P189" s="130"/>
    </row>
    <row r="190" spans="1:16" ht="14.25" customHeight="1">
      <c r="A190" s="988"/>
      <c r="B190" s="130"/>
      <c r="C190" s="160"/>
      <c r="D190" s="160"/>
      <c r="E190" s="160"/>
      <c r="F190" s="160"/>
      <c r="G190" s="130"/>
      <c r="H190" s="130"/>
      <c r="I190" s="130"/>
      <c r="J190" s="130"/>
      <c r="K190" s="130"/>
      <c r="L190" s="130"/>
      <c r="M190" s="130"/>
      <c r="N190" s="130"/>
      <c r="O190" s="130"/>
      <c r="P190" s="130"/>
    </row>
    <row r="191" spans="1:16" ht="14.25" customHeight="1">
      <c r="A191" s="988"/>
      <c r="B191" s="130"/>
      <c r="C191" s="160"/>
      <c r="D191" s="160"/>
      <c r="E191" s="160"/>
      <c r="F191" s="160"/>
      <c r="G191" s="130"/>
      <c r="H191" s="130"/>
      <c r="I191" s="130"/>
      <c r="J191" s="130"/>
      <c r="K191" s="130"/>
      <c r="L191" s="130"/>
      <c r="M191" s="130"/>
      <c r="N191" s="130"/>
      <c r="O191" s="130"/>
      <c r="P191" s="130"/>
    </row>
    <row r="192" spans="1:16" ht="14.25" customHeight="1">
      <c r="A192" s="988"/>
      <c r="B192" s="130"/>
      <c r="C192" s="160"/>
      <c r="D192" s="160"/>
      <c r="E192" s="160"/>
      <c r="F192" s="160"/>
      <c r="G192" s="130"/>
      <c r="H192" s="130"/>
      <c r="I192" s="130"/>
      <c r="J192" s="130"/>
      <c r="K192" s="130"/>
      <c r="L192" s="130"/>
      <c r="M192" s="130"/>
      <c r="N192" s="130"/>
      <c r="O192" s="130"/>
      <c r="P192" s="130"/>
    </row>
    <row r="193" spans="1:16" ht="14.25" customHeight="1">
      <c r="A193" s="988"/>
      <c r="B193" s="130"/>
      <c r="C193" s="160"/>
      <c r="D193" s="160"/>
      <c r="E193" s="160"/>
      <c r="F193" s="160"/>
      <c r="G193" s="130"/>
      <c r="H193" s="130"/>
      <c r="I193" s="130"/>
      <c r="J193" s="130"/>
      <c r="K193" s="130"/>
      <c r="L193" s="130"/>
      <c r="M193" s="130"/>
      <c r="N193" s="130"/>
      <c r="O193" s="130"/>
      <c r="P193" s="130"/>
    </row>
    <row r="194" spans="1:16" ht="14.25" customHeight="1">
      <c r="A194" s="988"/>
      <c r="B194" s="130"/>
      <c r="C194" s="160"/>
      <c r="D194" s="160"/>
      <c r="E194" s="160"/>
      <c r="F194" s="160"/>
      <c r="G194" s="130"/>
      <c r="H194" s="130"/>
      <c r="I194" s="130"/>
      <c r="J194" s="130"/>
      <c r="K194" s="130"/>
      <c r="L194" s="130"/>
      <c r="M194" s="130"/>
      <c r="N194" s="130"/>
      <c r="O194" s="130"/>
      <c r="P194" s="130"/>
    </row>
    <row r="195" spans="1:16" ht="14.25" customHeight="1">
      <c r="A195" s="988"/>
      <c r="B195" s="130"/>
      <c r="C195" s="160"/>
      <c r="D195" s="160"/>
      <c r="E195" s="160"/>
      <c r="F195" s="160"/>
      <c r="G195" s="130"/>
      <c r="H195" s="130"/>
      <c r="I195" s="130"/>
      <c r="J195" s="130"/>
      <c r="K195" s="130"/>
      <c r="L195" s="130"/>
      <c r="M195" s="130"/>
      <c r="N195" s="130"/>
      <c r="O195" s="130"/>
      <c r="P195" s="130"/>
    </row>
    <row r="196" spans="1:16" ht="14.25" customHeight="1">
      <c r="A196" s="988"/>
      <c r="B196" s="130"/>
      <c r="C196" s="160"/>
      <c r="D196" s="160"/>
      <c r="E196" s="160"/>
      <c r="F196" s="160"/>
      <c r="G196" s="130"/>
      <c r="H196" s="130"/>
      <c r="I196" s="130"/>
      <c r="J196" s="130"/>
      <c r="K196" s="130"/>
      <c r="L196" s="130"/>
      <c r="M196" s="130"/>
      <c r="N196" s="130"/>
      <c r="O196" s="130"/>
      <c r="P196" s="130"/>
    </row>
    <row r="197" spans="1:16" ht="14.25" customHeight="1">
      <c r="A197" s="988"/>
      <c r="B197" s="130"/>
      <c r="C197" s="160"/>
      <c r="D197" s="160"/>
      <c r="E197" s="160"/>
      <c r="F197" s="160"/>
      <c r="G197" s="130"/>
      <c r="H197" s="130"/>
      <c r="I197" s="130"/>
      <c r="J197" s="130"/>
      <c r="K197" s="130"/>
      <c r="L197" s="130"/>
      <c r="M197" s="130"/>
      <c r="N197" s="130"/>
      <c r="O197" s="130"/>
      <c r="P197" s="130"/>
    </row>
    <row r="198" spans="1:16" ht="14.25" customHeight="1">
      <c r="A198" s="988"/>
      <c r="B198" s="130"/>
      <c r="C198" s="160"/>
      <c r="D198" s="160"/>
      <c r="E198" s="160"/>
      <c r="F198" s="160"/>
      <c r="G198" s="130"/>
      <c r="H198" s="130"/>
      <c r="I198" s="130"/>
      <c r="J198" s="130"/>
      <c r="K198" s="130"/>
      <c r="L198" s="130"/>
      <c r="M198" s="130"/>
      <c r="N198" s="130"/>
      <c r="O198" s="130"/>
      <c r="P198" s="130"/>
    </row>
    <row r="199" spans="1:16" ht="14.25" customHeight="1">
      <c r="A199" s="988"/>
      <c r="B199" s="130"/>
      <c r="C199" s="160"/>
      <c r="D199" s="160"/>
      <c r="E199" s="160"/>
      <c r="F199" s="160"/>
      <c r="G199" s="130"/>
      <c r="H199" s="130"/>
      <c r="I199" s="130"/>
      <c r="J199" s="130"/>
      <c r="K199" s="130"/>
      <c r="L199" s="130"/>
      <c r="M199" s="130"/>
      <c r="N199" s="130"/>
      <c r="O199" s="130"/>
      <c r="P199" s="130"/>
    </row>
    <row r="200" spans="1:16" ht="14.25" customHeight="1">
      <c r="A200" s="988"/>
      <c r="B200" s="130"/>
      <c r="C200" s="160"/>
      <c r="D200" s="160"/>
      <c r="E200" s="160"/>
      <c r="F200" s="160"/>
      <c r="G200" s="130"/>
      <c r="H200" s="130"/>
      <c r="I200" s="130"/>
      <c r="J200" s="130"/>
      <c r="K200" s="130"/>
      <c r="L200" s="130"/>
      <c r="M200" s="130"/>
      <c r="N200" s="130"/>
      <c r="O200" s="130"/>
      <c r="P200" s="130"/>
    </row>
    <row r="201" spans="1:16" ht="14.25" customHeight="1">
      <c r="A201" s="988"/>
      <c r="B201" s="130"/>
      <c r="C201" s="160"/>
      <c r="D201" s="160"/>
      <c r="E201" s="160"/>
      <c r="F201" s="160"/>
      <c r="G201" s="130"/>
      <c r="H201" s="130"/>
      <c r="I201" s="130"/>
      <c r="J201" s="130"/>
      <c r="K201" s="130"/>
      <c r="L201" s="130"/>
      <c r="M201" s="130"/>
      <c r="N201" s="130"/>
      <c r="O201" s="130"/>
      <c r="P201" s="130"/>
    </row>
    <row r="202" spans="1:16" ht="14.25" customHeight="1">
      <c r="A202" s="988"/>
      <c r="B202" s="130"/>
      <c r="C202" s="160"/>
      <c r="D202" s="160"/>
      <c r="E202" s="160"/>
      <c r="F202" s="160"/>
      <c r="G202" s="130"/>
      <c r="H202" s="130"/>
      <c r="I202" s="130"/>
      <c r="J202" s="130"/>
      <c r="K202" s="130"/>
      <c r="L202" s="130"/>
      <c r="M202" s="130"/>
      <c r="N202" s="130"/>
      <c r="O202" s="130"/>
      <c r="P202" s="130"/>
    </row>
    <row r="203" spans="1:16" ht="14.25" customHeight="1">
      <c r="A203" s="988"/>
      <c r="B203" s="130"/>
      <c r="C203" s="160"/>
      <c r="D203" s="160"/>
      <c r="E203" s="160"/>
      <c r="F203" s="160"/>
      <c r="G203" s="130"/>
      <c r="H203" s="130"/>
      <c r="I203" s="130"/>
      <c r="J203" s="130"/>
      <c r="K203" s="130"/>
      <c r="L203" s="130"/>
      <c r="M203" s="130"/>
      <c r="N203" s="130"/>
      <c r="O203" s="130"/>
      <c r="P203" s="130"/>
    </row>
    <row r="204" spans="1:16" ht="14.25" customHeight="1">
      <c r="A204" s="988"/>
      <c r="B204" s="130"/>
      <c r="C204" s="160"/>
      <c r="D204" s="160"/>
      <c r="E204" s="160"/>
      <c r="F204" s="160"/>
      <c r="G204" s="130"/>
      <c r="H204" s="130"/>
      <c r="I204" s="130"/>
      <c r="J204" s="130"/>
      <c r="K204" s="130"/>
      <c r="L204" s="130"/>
      <c r="M204" s="130"/>
      <c r="N204" s="130"/>
      <c r="O204" s="130"/>
      <c r="P204" s="130"/>
    </row>
    <row r="205" spans="1:16" ht="14.25" customHeight="1">
      <c r="A205" s="988"/>
      <c r="B205" s="130"/>
      <c r="C205" s="160"/>
      <c r="D205" s="160"/>
      <c r="E205" s="160"/>
      <c r="F205" s="160"/>
      <c r="G205" s="130"/>
      <c r="H205" s="130"/>
      <c r="I205" s="130"/>
      <c r="J205" s="130"/>
      <c r="K205" s="130"/>
      <c r="L205" s="130"/>
      <c r="M205" s="130"/>
      <c r="N205" s="130"/>
      <c r="O205" s="130"/>
      <c r="P205" s="130"/>
    </row>
    <row r="206" spans="1:16" ht="14.25" customHeight="1">
      <c r="A206" s="988"/>
      <c r="B206" s="130"/>
      <c r="C206" s="160"/>
      <c r="D206" s="160"/>
      <c r="E206" s="160"/>
      <c r="F206" s="160"/>
      <c r="G206" s="130"/>
      <c r="H206" s="130"/>
      <c r="I206" s="130"/>
      <c r="J206" s="130"/>
      <c r="K206" s="130"/>
      <c r="L206" s="130"/>
      <c r="M206" s="130"/>
      <c r="N206" s="130"/>
      <c r="O206" s="130"/>
      <c r="P206" s="130"/>
    </row>
    <row r="207" spans="1:16" ht="14.25" customHeight="1">
      <c r="A207" s="988"/>
      <c r="B207" s="130"/>
      <c r="C207" s="160"/>
      <c r="D207" s="160"/>
      <c r="E207" s="160"/>
      <c r="F207" s="160"/>
      <c r="G207" s="130"/>
      <c r="H207" s="130"/>
      <c r="I207" s="130"/>
      <c r="J207" s="130"/>
      <c r="K207" s="130"/>
      <c r="L207" s="130"/>
      <c r="M207" s="130"/>
      <c r="N207" s="130"/>
      <c r="O207" s="130"/>
      <c r="P207" s="130"/>
    </row>
    <row r="208" spans="1:16" ht="14.25" customHeight="1">
      <c r="A208" s="988"/>
      <c r="B208" s="130"/>
      <c r="C208" s="160"/>
      <c r="D208" s="160"/>
      <c r="E208" s="160"/>
      <c r="F208" s="160"/>
      <c r="G208" s="130"/>
      <c r="H208" s="130"/>
      <c r="I208" s="130"/>
      <c r="J208" s="130"/>
      <c r="K208" s="130"/>
      <c r="L208" s="130"/>
      <c r="M208" s="130"/>
      <c r="N208" s="130"/>
      <c r="O208" s="130"/>
      <c r="P208" s="130"/>
    </row>
    <row r="209" spans="1:16" ht="14.25" customHeight="1">
      <c r="A209" s="988"/>
      <c r="B209" s="130"/>
      <c r="C209" s="160"/>
      <c r="D209" s="160"/>
      <c r="E209" s="160"/>
      <c r="F209" s="160"/>
      <c r="G209" s="130"/>
      <c r="H209" s="130"/>
      <c r="I209" s="130"/>
      <c r="J209" s="130"/>
      <c r="K209" s="130"/>
      <c r="L209" s="130"/>
      <c r="M209" s="130"/>
      <c r="N209" s="130"/>
      <c r="O209" s="130"/>
      <c r="P209" s="130"/>
    </row>
    <row r="210" spans="1:16" ht="14.25" customHeight="1">
      <c r="A210" s="988"/>
      <c r="B210" s="130"/>
      <c r="C210" s="160"/>
      <c r="D210" s="160"/>
      <c r="E210" s="160"/>
      <c r="F210" s="160"/>
      <c r="G210" s="130"/>
      <c r="H210" s="130"/>
      <c r="I210" s="130"/>
      <c r="J210" s="130"/>
      <c r="K210" s="130"/>
      <c r="L210" s="130"/>
      <c r="M210" s="130"/>
      <c r="N210" s="130"/>
      <c r="O210" s="130"/>
      <c r="P210" s="130"/>
    </row>
    <row r="211" spans="1:16" ht="14.25" customHeight="1">
      <c r="A211" s="988"/>
      <c r="B211" s="130"/>
      <c r="C211" s="160"/>
      <c r="D211" s="160"/>
      <c r="E211" s="160"/>
      <c r="F211" s="160"/>
      <c r="G211" s="130"/>
      <c r="H211" s="130"/>
      <c r="I211" s="130"/>
      <c r="J211" s="130"/>
      <c r="K211" s="130"/>
      <c r="L211" s="130"/>
      <c r="M211" s="130"/>
      <c r="N211" s="130"/>
      <c r="O211" s="130"/>
      <c r="P211" s="130"/>
    </row>
    <row r="212" spans="1:16" ht="14.25" customHeight="1">
      <c r="A212" s="988"/>
      <c r="B212" s="130"/>
      <c r="C212" s="160"/>
      <c r="D212" s="160"/>
      <c r="E212" s="160"/>
      <c r="F212" s="160"/>
      <c r="G212" s="130"/>
      <c r="H212" s="130"/>
      <c r="I212" s="130"/>
      <c r="J212" s="130"/>
      <c r="K212" s="130"/>
      <c r="L212" s="130"/>
      <c r="M212" s="130"/>
      <c r="N212" s="130"/>
      <c r="O212" s="130"/>
      <c r="P212" s="130"/>
    </row>
    <row r="213" spans="1:16" ht="14.25" customHeight="1">
      <c r="A213" s="988"/>
      <c r="B213" s="130"/>
      <c r="C213" s="160"/>
      <c r="D213" s="160"/>
      <c r="E213" s="160"/>
      <c r="F213" s="160"/>
      <c r="G213" s="130"/>
      <c r="H213" s="130"/>
      <c r="I213" s="130"/>
      <c r="J213" s="130"/>
      <c r="K213" s="130"/>
      <c r="L213" s="130"/>
      <c r="M213" s="130"/>
      <c r="N213" s="130"/>
      <c r="O213" s="130"/>
      <c r="P213" s="130"/>
    </row>
    <row r="214" spans="1:16" ht="14.25" customHeight="1">
      <c r="A214" s="988"/>
      <c r="B214" s="130"/>
      <c r="C214" s="160"/>
      <c r="D214" s="160"/>
      <c r="E214" s="160"/>
      <c r="F214" s="160"/>
      <c r="G214" s="130"/>
      <c r="H214" s="130"/>
      <c r="I214" s="130"/>
      <c r="J214" s="130"/>
      <c r="K214" s="130"/>
      <c r="L214" s="130"/>
      <c r="M214" s="130"/>
      <c r="N214" s="130"/>
      <c r="O214" s="130"/>
      <c r="P214" s="130"/>
    </row>
    <row r="215" spans="1:16" ht="14.25" customHeight="1">
      <c r="A215" s="988"/>
      <c r="B215" s="130"/>
      <c r="C215" s="160"/>
      <c r="D215" s="160"/>
      <c r="E215" s="160"/>
      <c r="F215" s="160"/>
      <c r="G215" s="130"/>
      <c r="H215" s="130"/>
      <c r="I215" s="130"/>
      <c r="J215" s="130"/>
      <c r="K215" s="130"/>
      <c r="L215" s="130"/>
      <c r="M215" s="130"/>
      <c r="N215" s="130"/>
      <c r="O215" s="130"/>
      <c r="P215" s="130"/>
    </row>
    <row r="216" spans="1:16" ht="14.25" customHeight="1">
      <c r="A216" s="988"/>
      <c r="B216" s="130"/>
      <c r="C216" s="160"/>
      <c r="D216" s="160"/>
      <c r="E216" s="160"/>
      <c r="F216" s="160"/>
      <c r="G216" s="130"/>
      <c r="H216" s="130"/>
      <c r="I216" s="130"/>
      <c r="J216" s="130"/>
      <c r="K216" s="130"/>
      <c r="L216" s="130"/>
      <c r="M216" s="130"/>
      <c r="N216" s="130"/>
      <c r="O216" s="130"/>
      <c r="P216" s="130"/>
    </row>
    <row r="217" spans="1:16" ht="14.25" customHeight="1">
      <c r="A217" s="988"/>
      <c r="B217" s="130"/>
      <c r="C217" s="160"/>
      <c r="D217" s="160"/>
      <c r="E217" s="160"/>
      <c r="F217" s="160"/>
      <c r="G217" s="130"/>
      <c r="H217" s="130"/>
      <c r="I217" s="130"/>
      <c r="J217" s="130"/>
      <c r="K217" s="130"/>
      <c r="L217" s="130"/>
      <c r="M217" s="130"/>
      <c r="N217" s="130"/>
      <c r="O217" s="130"/>
      <c r="P217" s="130"/>
    </row>
    <row r="218" spans="1:16" ht="14.25" customHeight="1">
      <c r="A218" s="988"/>
      <c r="B218" s="130"/>
      <c r="C218" s="160"/>
      <c r="D218" s="160"/>
      <c r="E218" s="160"/>
      <c r="F218" s="160"/>
      <c r="G218" s="130"/>
      <c r="H218" s="130"/>
      <c r="I218" s="130"/>
      <c r="J218" s="130"/>
      <c r="K218" s="130"/>
      <c r="L218" s="130"/>
      <c r="M218" s="130"/>
      <c r="N218" s="130"/>
      <c r="O218" s="130"/>
      <c r="P218" s="130"/>
    </row>
    <row r="219" spans="1:16" ht="14.25" customHeight="1">
      <c r="A219" s="988"/>
      <c r="B219" s="130"/>
      <c r="C219" s="160"/>
      <c r="D219" s="160"/>
      <c r="E219" s="160"/>
      <c r="F219" s="160"/>
      <c r="G219" s="130"/>
      <c r="H219" s="130"/>
      <c r="I219" s="130"/>
      <c r="J219" s="130"/>
      <c r="K219" s="130"/>
      <c r="L219" s="130"/>
      <c r="M219" s="130"/>
      <c r="N219" s="130"/>
      <c r="O219" s="130"/>
      <c r="P219" s="130"/>
    </row>
    <row r="220" spans="1:16" ht="14.25" customHeight="1">
      <c r="A220" s="988"/>
      <c r="B220" s="130"/>
      <c r="C220" s="160"/>
      <c r="D220" s="160"/>
      <c r="E220" s="160"/>
      <c r="F220" s="160"/>
      <c r="G220" s="130"/>
      <c r="H220" s="130"/>
      <c r="I220" s="130"/>
      <c r="J220" s="130"/>
      <c r="K220" s="130"/>
      <c r="L220" s="130"/>
      <c r="M220" s="130"/>
      <c r="N220" s="130"/>
      <c r="O220" s="130"/>
      <c r="P220" s="130"/>
    </row>
    <row r="221" spans="1:16" ht="14.25" customHeight="1">
      <c r="A221" s="988"/>
      <c r="B221" s="130"/>
      <c r="C221" s="160"/>
      <c r="D221" s="160"/>
      <c r="E221" s="160"/>
      <c r="F221" s="160"/>
      <c r="G221" s="130"/>
      <c r="H221" s="130"/>
      <c r="I221" s="130"/>
      <c r="J221" s="130"/>
      <c r="K221" s="130"/>
      <c r="L221" s="130"/>
      <c r="M221" s="130"/>
      <c r="N221" s="130"/>
      <c r="O221" s="130"/>
      <c r="P221" s="130"/>
    </row>
    <row r="222" spans="1:16" ht="14.25" customHeight="1">
      <c r="A222" s="988"/>
      <c r="B222" s="130"/>
      <c r="C222" s="160"/>
      <c r="D222" s="160"/>
      <c r="E222" s="160"/>
      <c r="F222" s="160"/>
      <c r="G222" s="130"/>
      <c r="H222" s="130"/>
      <c r="I222" s="130"/>
      <c r="J222" s="130"/>
      <c r="K222" s="130"/>
      <c r="L222" s="130"/>
      <c r="M222" s="130"/>
      <c r="N222" s="130"/>
      <c r="O222" s="130"/>
      <c r="P222" s="130"/>
    </row>
    <row r="223" spans="1:16" ht="14.25" customHeight="1">
      <c r="A223" s="988"/>
      <c r="B223" s="130"/>
      <c r="C223" s="160"/>
      <c r="D223" s="160"/>
      <c r="E223" s="160"/>
      <c r="F223" s="160"/>
      <c r="G223" s="130"/>
      <c r="H223" s="130"/>
      <c r="I223" s="130"/>
      <c r="J223" s="130"/>
      <c r="K223" s="130"/>
      <c r="L223" s="130"/>
      <c r="M223" s="130"/>
      <c r="N223" s="130"/>
      <c r="O223" s="130"/>
      <c r="P223" s="130"/>
    </row>
    <row r="224" spans="1:16" ht="14.25" customHeight="1">
      <c r="A224" s="988"/>
      <c r="B224" s="130"/>
      <c r="C224" s="160"/>
      <c r="D224" s="160"/>
      <c r="E224" s="160"/>
      <c r="F224" s="160"/>
      <c r="G224" s="130"/>
      <c r="H224" s="130"/>
      <c r="I224" s="130"/>
      <c r="J224" s="130"/>
      <c r="K224" s="130"/>
      <c r="L224" s="130"/>
      <c r="M224" s="130"/>
      <c r="N224" s="130"/>
      <c r="O224" s="130"/>
      <c r="P224" s="130"/>
    </row>
    <row r="225" spans="1:16" ht="14.25" customHeight="1">
      <c r="A225" s="988"/>
      <c r="B225" s="130"/>
      <c r="C225" s="160"/>
      <c r="D225" s="160"/>
      <c r="E225" s="160"/>
      <c r="F225" s="160"/>
      <c r="G225" s="130"/>
      <c r="H225" s="130"/>
      <c r="I225" s="130"/>
      <c r="J225" s="130"/>
      <c r="K225" s="130"/>
      <c r="L225" s="130"/>
      <c r="M225" s="130"/>
      <c r="N225" s="130"/>
      <c r="O225" s="130"/>
      <c r="P225" s="130"/>
    </row>
    <row r="226" spans="1:16" ht="14.25" customHeight="1">
      <c r="A226" s="988"/>
      <c r="B226" s="130"/>
      <c r="C226" s="160"/>
      <c r="D226" s="160"/>
      <c r="E226" s="160"/>
      <c r="F226" s="160"/>
      <c r="G226" s="130"/>
      <c r="H226" s="130"/>
      <c r="I226" s="130"/>
      <c r="J226" s="130"/>
      <c r="K226" s="130"/>
      <c r="L226" s="130"/>
      <c r="M226" s="130"/>
      <c r="N226" s="130"/>
      <c r="O226" s="130"/>
      <c r="P226" s="130"/>
    </row>
    <row r="227" spans="1:16" ht="14.25" customHeight="1">
      <c r="A227" s="988"/>
      <c r="B227" s="130"/>
      <c r="C227" s="160"/>
      <c r="D227" s="160"/>
      <c r="E227" s="160"/>
      <c r="F227" s="160"/>
      <c r="G227" s="130"/>
      <c r="H227" s="130"/>
      <c r="I227" s="130"/>
      <c r="J227" s="130"/>
      <c r="K227" s="130"/>
      <c r="L227" s="130"/>
      <c r="M227" s="130"/>
      <c r="N227" s="130"/>
      <c r="O227" s="130"/>
      <c r="P227" s="130"/>
    </row>
    <row r="228" spans="1:16" ht="14.25" customHeight="1">
      <c r="A228" s="988"/>
      <c r="B228" s="130"/>
      <c r="C228" s="160"/>
      <c r="D228" s="160"/>
      <c r="E228" s="160"/>
      <c r="F228" s="160"/>
      <c r="G228" s="130"/>
      <c r="H228" s="130"/>
      <c r="I228" s="130"/>
      <c r="J228" s="130"/>
      <c r="K228" s="130"/>
      <c r="L228" s="130"/>
      <c r="M228" s="130"/>
      <c r="N228" s="130"/>
      <c r="O228" s="130"/>
      <c r="P228" s="130"/>
    </row>
    <row r="229" spans="1:16" ht="14.25" customHeight="1">
      <c r="A229" s="988"/>
      <c r="B229" s="130"/>
      <c r="C229" s="160"/>
      <c r="D229" s="160"/>
      <c r="E229" s="160"/>
      <c r="F229" s="160"/>
      <c r="G229" s="130"/>
      <c r="H229" s="130"/>
      <c r="I229" s="130"/>
      <c r="J229" s="130"/>
      <c r="K229" s="130"/>
      <c r="L229" s="130"/>
      <c r="M229" s="130"/>
      <c r="N229" s="130"/>
      <c r="O229" s="130"/>
      <c r="P229" s="130"/>
    </row>
    <row r="230" spans="1:16" ht="14.25" customHeight="1">
      <c r="A230" s="988"/>
      <c r="B230" s="130"/>
      <c r="C230" s="160"/>
      <c r="D230" s="160"/>
      <c r="E230" s="160"/>
      <c r="F230" s="160"/>
      <c r="G230" s="130"/>
      <c r="H230" s="130"/>
      <c r="I230" s="130"/>
      <c r="J230" s="130"/>
      <c r="K230" s="130"/>
      <c r="L230" s="130"/>
      <c r="M230" s="130"/>
      <c r="N230" s="130"/>
      <c r="O230" s="130"/>
      <c r="P230" s="130"/>
    </row>
    <row r="231" spans="1:16" ht="14.25" customHeight="1">
      <c r="A231" s="988"/>
      <c r="B231" s="130"/>
      <c r="C231" s="160"/>
      <c r="D231" s="160"/>
      <c r="E231" s="160"/>
      <c r="F231" s="160"/>
      <c r="G231" s="130"/>
      <c r="H231" s="130"/>
      <c r="I231" s="130"/>
      <c r="J231" s="130"/>
      <c r="K231" s="130"/>
      <c r="L231" s="130"/>
      <c r="M231" s="130"/>
      <c r="N231" s="130"/>
      <c r="O231" s="130"/>
      <c r="P231" s="130"/>
    </row>
    <row r="232" spans="1:16" ht="14.25" customHeight="1">
      <c r="A232" s="988"/>
      <c r="B232" s="130"/>
      <c r="C232" s="160"/>
      <c r="D232" s="160"/>
      <c r="E232" s="160"/>
      <c r="F232" s="160"/>
      <c r="G232" s="130"/>
      <c r="H232" s="130"/>
      <c r="I232" s="130"/>
      <c r="J232" s="130"/>
      <c r="K232" s="130"/>
      <c r="L232" s="130"/>
      <c r="M232" s="130"/>
      <c r="N232" s="130"/>
      <c r="O232" s="130"/>
      <c r="P232" s="130"/>
    </row>
    <row r="233" spans="1:16" ht="14.25" customHeight="1">
      <c r="A233" s="988"/>
      <c r="B233" s="130"/>
      <c r="C233" s="160"/>
      <c r="D233" s="160"/>
      <c r="E233" s="160"/>
      <c r="F233" s="160"/>
      <c r="G233" s="130"/>
      <c r="H233" s="130"/>
      <c r="I233" s="130"/>
      <c r="J233" s="130"/>
      <c r="K233" s="130"/>
      <c r="L233" s="130"/>
      <c r="M233" s="130"/>
      <c r="N233" s="130"/>
      <c r="O233" s="130"/>
      <c r="P233" s="130"/>
    </row>
    <row r="234" spans="1:16" ht="14.25" customHeight="1">
      <c r="A234" s="988"/>
      <c r="B234" s="130"/>
      <c r="C234" s="160"/>
      <c r="D234" s="160"/>
      <c r="E234" s="160"/>
      <c r="F234" s="160"/>
      <c r="G234" s="130"/>
      <c r="H234" s="130"/>
      <c r="I234" s="130"/>
      <c r="J234" s="130"/>
      <c r="K234" s="130"/>
      <c r="L234" s="130"/>
      <c r="M234" s="130"/>
      <c r="N234" s="130"/>
      <c r="O234" s="130"/>
      <c r="P234" s="130"/>
    </row>
    <row r="235" spans="1:16" ht="14.25" customHeight="1">
      <c r="A235" s="988"/>
      <c r="B235" s="130"/>
      <c r="C235" s="160"/>
      <c r="D235" s="160"/>
      <c r="E235" s="160"/>
      <c r="F235" s="160"/>
      <c r="G235" s="130"/>
      <c r="H235" s="130"/>
      <c r="I235" s="130"/>
      <c r="J235" s="130"/>
      <c r="K235" s="130"/>
      <c r="L235" s="130"/>
      <c r="M235" s="130"/>
      <c r="N235" s="130"/>
      <c r="O235" s="130"/>
      <c r="P235" s="130"/>
    </row>
    <row r="236" spans="1:16" ht="14.25" customHeight="1">
      <c r="A236" s="988"/>
      <c r="B236" s="130"/>
      <c r="C236" s="160"/>
      <c r="D236" s="160"/>
      <c r="E236" s="160"/>
      <c r="F236" s="160"/>
      <c r="G236" s="130"/>
      <c r="H236" s="130"/>
      <c r="I236" s="130"/>
      <c r="J236" s="130"/>
      <c r="K236" s="130"/>
      <c r="L236" s="130"/>
      <c r="M236" s="130"/>
      <c r="N236" s="130"/>
      <c r="O236" s="130"/>
      <c r="P236" s="130"/>
    </row>
    <row r="237" spans="1:16" ht="14.25" customHeight="1">
      <c r="A237" s="988"/>
      <c r="B237" s="130"/>
      <c r="C237" s="160"/>
      <c r="D237" s="160"/>
      <c r="E237" s="160"/>
      <c r="F237" s="160"/>
      <c r="G237" s="130"/>
      <c r="H237" s="130"/>
      <c r="I237" s="130"/>
      <c r="J237" s="130"/>
      <c r="K237" s="130"/>
      <c r="L237" s="130"/>
      <c r="M237" s="130"/>
      <c r="N237" s="130"/>
      <c r="O237" s="130"/>
      <c r="P237" s="130"/>
    </row>
    <row r="238" spans="1:16" ht="14.25" customHeight="1">
      <c r="A238" s="988"/>
      <c r="B238" s="130"/>
      <c r="C238" s="160"/>
      <c r="D238" s="160"/>
      <c r="E238" s="160"/>
      <c r="F238" s="160"/>
      <c r="G238" s="130"/>
      <c r="H238" s="130"/>
      <c r="I238" s="130"/>
      <c r="J238" s="130"/>
      <c r="K238" s="130"/>
      <c r="L238" s="130"/>
      <c r="M238" s="130"/>
      <c r="N238" s="130"/>
      <c r="O238" s="130"/>
      <c r="P238" s="130"/>
    </row>
    <row r="239" spans="1:16" ht="14.25" customHeight="1">
      <c r="A239" s="988"/>
      <c r="B239" s="130"/>
      <c r="C239" s="160"/>
      <c r="D239" s="160"/>
      <c r="E239" s="160"/>
      <c r="F239" s="160"/>
      <c r="G239" s="130"/>
      <c r="H239" s="130"/>
      <c r="I239" s="130"/>
      <c r="J239" s="130"/>
      <c r="K239" s="130"/>
      <c r="L239" s="130"/>
      <c r="M239" s="130"/>
      <c r="N239" s="130"/>
      <c r="O239" s="130"/>
      <c r="P239" s="130"/>
    </row>
    <row r="240" spans="1:16" ht="14.25" customHeight="1">
      <c r="A240" s="988"/>
      <c r="B240" s="130"/>
      <c r="C240" s="160"/>
      <c r="D240" s="160"/>
      <c r="E240" s="160"/>
      <c r="F240" s="160"/>
      <c r="G240" s="130"/>
      <c r="H240" s="130"/>
      <c r="I240" s="130"/>
      <c r="J240" s="130"/>
      <c r="K240" s="130"/>
      <c r="L240" s="130"/>
      <c r="M240" s="130"/>
      <c r="N240" s="130"/>
      <c r="O240" s="130"/>
      <c r="P240" s="130"/>
    </row>
    <row r="241" spans="1:16" ht="14.25" customHeight="1">
      <c r="A241" s="988"/>
      <c r="B241" s="130"/>
      <c r="C241" s="160"/>
      <c r="D241" s="160"/>
      <c r="E241" s="160"/>
      <c r="F241" s="160"/>
      <c r="G241" s="130"/>
      <c r="H241" s="130"/>
      <c r="I241" s="130"/>
      <c r="J241" s="130"/>
      <c r="K241" s="130"/>
      <c r="L241" s="130"/>
      <c r="M241" s="130"/>
      <c r="N241" s="130"/>
      <c r="O241" s="130"/>
      <c r="P241" s="130"/>
    </row>
    <row r="242" spans="1:16" ht="14.25" customHeight="1">
      <c r="A242" s="988"/>
      <c r="B242" s="130"/>
      <c r="C242" s="160"/>
      <c r="D242" s="160"/>
      <c r="E242" s="160"/>
      <c r="F242" s="160"/>
      <c r="G242" s="130"/>
      <c r="H242" s="130"/>
      <c r="I242" s="130"/>
      <c r="J242" s="130"/>
      <c r="K242" s="130"/>
      <c r="L242" s="130"/>
      <c r="M242" s="130"/>
      <c r="N242" s="130"/>
      <c r="O242" s="130"/>
      <c r="P242" s="130"/>
    </row>
    <row r="243" spans="1:16" ht="14.25" customHeight="1">
      <c r="A243" s="988"/>
      <c r="B243" s="130"/>
      <c r="C243" s="160"/>
      <c r="D243" s="160"/>
      <c r="E243" s="160"/>
      <c r="F243" s="160"/>
      <c r="G243" s="130"/>
      <c r="H243" s="130"/>
      <c r="I243" s="130"/>
      <c r="J243" s="130"/>
      <c r="K243" s="130"/>
      <c r="L243" s="130"/>
      <c r="M243" s="130"/>
      <c r="N243" s="130"/>
      <c r="O243" s="130"/>
      <c r="P243" s="130"/>
    </row>
    <row r="244" spans="1:16" ht="14.25" customHeight="1">
      <c r="A244" s="988"/>
      <c r="B244" s="130"/>
      <c r="C244" s="160"/>
      <c r="D244" s="160"/>
      <c r="E244" s="160"/>
      <c r="F244" s="160"/>
      <c r="G244" s="130"/>
      <c r="H244" s="130"/>
      <c r="I244" s="130"/>
      <c r="J244" s="130"/>
      <c r="K244" s="130"/>
      <c r="L244" s="130"/>
      <c r="M244" s="130"/>
      <c r="N244" s="130"/>
      <c r="O244" s="130"/>
      <c r="P244" s="130"/>
    </row>
    <row r="245" spans="1:16" ht="14.25" customHeight="1">
      <c r="A245" s="988"/>
      <c r="B245" s="130"/>
      <c r="C245" s="160"/>
      <c r="D245" s="160"/>
      <c r="E245" s="160"/>
      <c r="F245" s="160"/>
      <c r="G245" s="130"/>
      <c r="H245" s="130"/>
      <c r="I245" s="130"/>
      <c r="J245" s="130"/>
      <c r="K245" s="130"/>
      <c r="L245" s="130"/>
      <c r="M245" s="130"/>
      <c r="N245" s="130"/>
      <c r="O245" s="130"/>
      <c r="P245" s="130"/>
    </row>
    <row r="246" spans="1:16" ht="14.25" customHeight="1">
      <c r="A246" s="988"/>
      <c r="B246" s="130"/>
      <c r="C246" s="160"/>
      <c r="D246" s="160"/>
      <c r="E246" s="160"/>
      <c r="F246" s="160"/>
      <c r="G246" s="130"/>
      <c r="H246" s="130"/>
      <c r="I246" s="130"/>
      <c r="J246" s="130"/>
      <c r="K246" s="130"/>
      <c r="L246" s="130"/>
      <c r="M246" s="130"/>
      <c r="N246" s="130"/>
      <c r="O246" s="130"/>
      <c r="P246" s="130"/>
    </row>
    <row r="247" spans="1:16" ht="14.25" customHeight="1">
      <c r="A247" s="988"/>
      <c r="B247" s="130"/>
      <c r="C247" s="160"/>
      <c r="D247" s="160"/>
      <c r="E247" s="160"/>
      <c r="F247" s="160"/>
      <c r="G247" s="130"/>
      <c r="H247" s="130"/>
      <c r="I247" s="130"/>
      <c r="J247" s="130"/>
      <c r="K247" s="130"/>
      <c r="L247" s="130"/>
      <c r="M247" s="130"/>
      <c r="N247" s="130"/>
      <c r="O247" s="130"/>
      <c r="P247" s="130"/>
    </row>
    <row r="248" spans="1:16" ht="14.25" customHeight="1">
      <c r="A248" s="988"/>
      <c r="B248" s="130"/>
      <c r="C248" s="160"/>
      <c r="D248" s="160"/>
      <c r="E248" s="160"/>
      <c r="F248" s="160"/>
      <c r="G248" s="130"/>
      <c r="H248" s="130"/>
      <c r="I248" s="130"/>
      <c r="J248" s="130"/>
      <c r="K248" s="130"/>
      <c r="L248" s="130"/>
      <c r="M248" s="130"/>
      <c r="N248" s="130"/>
      <c r="O248" s="130"/>
      <c r="P248" s="130"/>
    </row>
    <row r="249" spans="1:16" ht="14.25" customHeight="1">
      <c r="A249" s="988"/>
      <c r="B249" s="130"/>
      <c r="C249" s="160"/>
      <c r="D249" s="160"/>
      <c r="E249" s="160"/>
      <c r="F249" s="160"/>
      <c r="G249" s="130"/>
      <c r="H249" s="130"/>
      <c r="I249" s="130"/>
      <c r="J249" s="130"/>
      <c r="K249" s="130"/>
      <c r="L249" s="130"/>
      <c r="M249" s="130"/>
      <c r="N249" s="130"/>
      <c r="O249" s="130"/>
      <c r="P249" s="130"/>
    </row>
    <row r="250" spans="1:16" ht="14.25" customHeight="1">
      <c r="A250" s="988"/>
      <c r="B250" s="130"/>
      <c r="C250" s="160"/>
      <c r="D250" s="160"/>
      <c r="E250" s="160"/>
      <c r="F250" s="160"/>
      <c r="G250" s="130"/>
      <c r="H250" s="130"/>
      <c r="I250" s="130"/>
      <c r="J250" s="130"/>
      <c r="K250" s="130"/>
      <c r="L250" s="130"/>
      <c r="M250" s="130"/>
      <c r="N250" s="130"/>
      <c r="O250" s="130"/>
      <c r="P250" s="130"/>
    </row>
    <row r="251" spans="1:16" ht="14.25" customHeight="1">
      <c r="A251" s="988"/>
      <c r="B251" s="130"/>
      <c r="C251" s="160"/>
      <c r="D251" s="160"/>
      <c r="E251" s="160"/>
      <c r="F251" s="160"/>
      <c r="G251" s="130"/>
      <c r="H251" s="130"/>
      <c r="I251" s="130"/>
      <c r="J251" s="130"/>
      <c r="K251" s="130"/>
      <c r="L251" s="130"/>
      <c r="M251" s="130"/>
      <c r="N251" s="130"/>
      <c r="O251" s="130"/>
      <c r="P251" s="130"/>
    </row>
    <row r="252" spans="1:16" ht="14.25" customHeight="1">
      <c r="A252" s="988"/>
      <c r="B252" s="130"/>
      <c r="C252" s="160"/>
      <c r="D252" s="160"/>
      <c r="E252" s="160"/>
      <c r="F252" s="160"/>
      <c r="G252" s="130"/>
      <c r="H252" s="130"/>
      <c r="I252" s="130"/>
      <c r="J252" s="130"/>
      <c r="K252" s="130"/>
      <c r="L252" s="130"/>
      <c r="M252" s="130"/>
      <c r="N252" s="130"/>
      <c r="O252" s="130"/>
      <c r="P252" s="130"/>
    </row>
    <row r="253" spans="1:16" ht="14.25" customHeight="1">
      <c r="A253" s="988"/>
      <c r="B253" s="130"/>
      <c r="C253" s="160"/>
      <c r="D253" s="160"/>
      <c r="E253" s="160"/>
      <c r="F253" s="160"/>
      <c r="G253" s="130"/>
      <c r="H253" s="130"/>
      <c r="I253" s="130"/>
      <c r="J253" s="130"/>
      <c r="K253" s="130"/>
      <c r="L253" s="130"/>
      <c r="M253" s="130"/>
      <c r="N253" s="130"/>
      <c r="O253" s="130"/>
      <c r="P253" s="130"/>
    </row>
    <row r="254" spans="1:16" ht="14.25" customHeight="1">
      <c r="A254" s="988"/>
      <c r="B254" s="130"/>
      <c r="C254" s="160"/>
      <c r="D254" s="160"/>
      <c r="E254" s="160"/>
      <c r="F254" s="160"/>
      <c r="G254" s="130"/>
      <c r="H254" s="130"/>
      <c r="I254" s="130"/>
      <c r="J254" s="130"/>
      <c r="K254" s="130"/>
      <c r="L254" s="130"/>
      <c r="M254" s="130"/>
      <c r="N254" s="130"/>
      <c r="O254" s="130"/>
      <c r="P254" s="130"/>
    </row>
    <row r="255" spans="1:16" ht="14.25" customHeight="1">
      <c r="A255" s="988"/>
      <c r="B255" s="130"/>
      <c r="C255" s="160"/>
      <c r="D255" s="160"/>
      <c r="E255" s="160"/>
      <c r="F255" s="160"/>
      <c r="G255" s="130"/>
      <c r="H255" s="130"/>
      <c r="I255" s="130"/>
      <c r="J255" s="130"/>
      <c r="K255" s="130"/>
      <c r="L255" s="130"/>
      <c r="M255" s="130"/>
      <c r="N255" s="130"/>
      <c r="O255" s="130"/>
      <c r="P255" s="130"/>
    </row>
    <row r="256" spans="1:16" ht="14.25" customHeight="1">
      <c r="A256" s="988"/>
      <c r="B256" s="130"/>
      <c r="C256" s="160"/>
      <c r="D256" s="160"/>
      <c r="E256" s="160"/>
      <c r="F256" s="160"/>
      <c r="G256" s="130"/>
      <c r="H256" s="130"/>
      <c r="I256" s="130"/>
      <c r="J256" s="130"/>
      <c r="K256" s="130"/>
      <c r="L256" s="130"/>
      <c r="M256" s="130"/>
      <c r="N256" s="130"/>
      <c r="O256" s="130"/>
      <c r="P256" s="130"/>
    </row>
    <row r="257" spans="1:16" ht="14.25" customHeight="1">
      <c r="A257" s="988"/>
      <c r="B257" s="130"/>
      <c r="C257" s="160"/>
      <c r="D257" s="160"/>
      <c r="E257" s="160"/>
      <c r="F257" s="160"/>
      <c r="G257" s="130"/>
      <c r="H257" s="130"/>
      <c r="I257" s="130"/>
      <c r="J257" s="130"/>
      <c r="K257" s="130"/>
      <c r="L257" s="130"/>
      <c r="M257" s="130"/>
      <c r="N257" s="130"/>
      <c r="O257" s="130"/>
      <c r="P257" s="130"/>
    </row>
    <row r="258" spans="1:16" ht="14.25" customHeight="1">
      <c r="A258" s="988"/>
      <c r="B258" s="130"/>
      <c r="C258" s="160"/>
      <c r="D258" s="160"/>
      <c r="E258" s="160"/>
      <c r="F258" s="160"/>
      <c r="G258" s="130"/>
      <c r="H258" s="130"/>
      <c r="I258" s="130"/>
      <c r="J258" s="130"/>
      <c r="K258" s="130"/>
      <c r="L258" s="130"/>
      <c r="M258" s="130"/>
      <c r="N258" s="130"/>
      <c r="O258" s="130"/>
      <c r="P258" s="130"/>
    </row>
    <row r="259" spans="1:16" ht="14.25" customHeight="1">
      <c r="A259" s="988"/>
      <c r="B259" s="130"/>
      <c r="C259" s="160"/>
      <c r="D259" s="160"/>
      <c r="E259" s="160"/>
      <c r="F259" s="160"/>
      <c r="G259" s="130"/>
      <c r="H259" s="130"/>
      <c r="I259" s="130"/>
      <c r="J259" s="130"/>
      <c r="K259" s="130"/>
      <c r="L259" s="130"/>
      <c r="M259" s="130"/>
      <c r="N259" s="130"/>
      <c r="O259" s="130"/>
      <c r="P259" s="130"/>
    </row>
    <row r="260" spans="1:16" ht="14.25" customHeight="1">
      <c r="A260" s="988"/>
      <c r="B260" s="130"/>
      <c r="C260" s="160"/>
      <c r="D260" s="160"/>
      <c r="E260" s="160"/>
      <c r="F260" s="160"/>
      <c r="G260" s="130"/>
      <c r="H260" s="130"/>
      <c r="I260" s="130"/>
      <c r="J260" s="130"/>
      <c r="K260" s="130"/>
      <c r="L260" s="130"/>
      <c r="M260" s="130"/>
      <c r="N260" s="130"/>
      <c r="O260" s="130"/>
      <c r="P260" s="130"/>
    </row>
    <row r="261" spans="1:16" ht="14.25" customHeight="1">
      <c r="A261" s="988"/>
      <c r="B261" s="130"/>
      <c r="C261" s="160"/>
      <c r="D261" s="160"/>
      <c r="E261" s="160"/>
      <c r="F261" s="160"/>
      <c r="G261" s="130"/>
      <c r="H261" s="130"/>
      <c r="I261" s="130"/>
      <c r="J261" s="130"/>
      <c r="K261" s="130"/>
      <c r="L261" s="130"/>
      <c r="M261" s="130"/>
      <c r="N261" s="130"/>
      <c r="O261" s="130"/>
      <c r="P261" s="130"/>
    </row>
    <row r="262" spans="1:16" ht="14.25" customHeight="1">
      <c r="A262" s="988"/>
      <c r="B262" s="130"/>
      <c r="C262" s="160"/>
      <c r="D262" s="160"/>
      <c r="E262" s="160"/>
      <c r="F262" s="160"/>
      <c r="G262" s="130"/>
      <c r="H262" s="130"/>
      <c r="I262" s="130"/>
      <c r="J262" s="130"/>
      <c r="K262" s="130"/>
      <c r="L262" s="130"/>
      <c r="M262" s="130"/>
      <c r="N262" s="130"/>
      <c r="O262" s="130"/>
      <c r="P262" s="130"/>
    </row>
    <row r="263" spans="1:16" ht="14.25" customHeight="1">
      <c r="A263" s="988"/>
      <c r="B263" s="130"/>
      <c r="C263" s="160"/>
      <c r="D263" s="160"/>
      <c r="E263" s="160"/>
      <c r="F263" s="160"/>
      <c r="G263" s="130"/>
      <c r="H263" s="130"/>
      <c r="I263" s="130"/>
      <c r="J263" s="130"/>
      <c r="K263" s="130"/>
      <c r="L263" s="130"/>
      <c r="M263" s="130"/>
      <c r="N263" s="130"/>
      <c r="O263" s="130"/>
      <c r="P263" s="130"/>
    </row>
    <row r="264" spans="1:16" ht="14.25" customHeight="1">
      <c r="A264" s="988"/>
      <c r="B264" s="130"/>
      <c r="C264" s="160"/>
      <c r="D264" s="160"/>
      <c r="E264" s="160"/>
      <c r="F264" s="160"/>
      <c r="G264" s="130"/>
      <c r="H264" s="130"/>
      <c r="I264" s="130"/>
      <c r="J264" s="130"/>
      <c r="K264" s="130"/>
      <c r="L264" s="130"/>
      <c r="M264" s="130"/>
      <c r="N264" s="130"/>
      <c r="O264" s="130"/>
      <c r="P264" s="130"/>
    </row>
    <row r="265" spans="1:16" ht="14.25" customHeight="1">
      <c r="A265" s="988"/>
      <c r="B265" s="130"/>
      <c r="C265" s="160"/>
      <c r="D265" s="160"/>
      <c r="E265" s="160"/>
      <c r="F265" s="160"/>
      <c r="G265" s="130"/>
      <c r="H265" s="130"/>
      <c r="I265" s="130"/>
      <c r="J265" s="130"/>
      <c r="K265" s="130"/>
      <c r="L265" s="130"/>
      <c r="M265" s="130"/>
      <c r="N265" s="130"/>
      <c r="O265" s="130"/>
      <c r="P265" s="130"/>
    </row>
    <row r="266" spans="1:16" ht="14.25" customHeight="1">
      <c r="A266" s="988"/>
      <c r="B266" s="130"/>
      <c r="C266" s="160"/>
      <c r="D266" s="160"/>
      <c r="E266" s="160"/>
      <c r="F266" s="160"/>
      <c r="G266" s="130"/>
      <c r="H266" s="130"/>
      <c r="I266" s="130"/>
      <c r="J266" s="130"/>
      <c r="K266" s="130"/>
      <c r="L266" s="130"/>
      <c r="M266" s="130"/>
      <c r="N266" s="130"/>
      <c r="O266" s="130"/>
      <c r="P266" s="130"/>
    </row>
    <row r="267" spans="1:16" ht="14.25" customHeight="1">
      <c r="A267" s="988"/>
      <c r="B267" s="130"/>
      <c r="C267" s="160"/>
      <c r="D267" s="160"/>
      <c r="E267" s="160"/>
      <c r="F267" s="160"/>
      <c r="G267" s="130"/>
      <c r="H267" s="130"/>
      <c r="I267" s="130"/>
      <c r="J267" s="130"/>
      <c r="K267" s="130"/>
      <c r="L267" s="130"/>
      <c r="M267" s="130"/>
      <c r="N267" s="130"/>
      <c r="O267" s="130"/>
      <c r="P267" s="130"/>
    </row>
    <row r="268" spans="1:16" ht="14.25" customHeight="1">
      <c r="A268" s="988"/>
      <c r="B268" s="130"/>
      <c r="C268" s="160"/>
      <c r="D268" s="160"/>
      <c r="E268" s="160"/>
      <c r="F268" s="160"/>
      <c r="G268" s="130"/>
      <c r="H268" s="130"/>
      <c r="I268" s="130"/>
      <c r="J268" s="130"/>
      <c r="K268" s="130"/>
      <c r="L268" s="130"/>
      <c r="M268" s="130"/>
      <c r="N268" s="130"/>
      <c r="O268" s="130"/>
      <c r="P268" s="130"/>
    </row>
    <row r="269" spans="1:16" ht="14.25" customHeight="1">
      <c r="A269" s="988"/>
      <c r="B269" s="130"/>
      <c r="C269" s="160"/>
      <c r="D269" s="160"/>
      <c r="E269" s="160"/>
      <c r="F269" s="160"/>
      <c r="G269" s="130"/>
      <c r="H269" s="130"/>
      <c r="I269" s="130"/>
      <c r="J269" s="130"/>
      <c r="K269" s="130"/>
      <c r="L269" s="130"/>
      <c r="M269" s="130"/>
      <c r="N269" s="130"/>
      <c r="O269" s="130"/>
      <c r="P269" s="130"/>
    </row>
    <row r="270" spans="1:16" ht="14.25" customHeight="1">
      <c r="A270" s="988"/>
      <c r="B270" s="130"/>
      <c r="C270" s="160"/>
      <c r="D270" s="160"/>
      <c r="E270" s="160"/>
      <c r="F270" s="160"/>
      <c r="G270" s="130"/>
      <c r="H270" s="130"/>
      <c r="I270" s="130"/>
      <c r="J270" s="130"/>
      <c r="K270" s="130"/>
      <c r="L270" s="130"/>
      <c r="M270" s="130"/>
      <c r="N270" s="130"/>
      <c r="O270" s="130"/>
      <c r="P270" s="130"/>
    </row>
    <row r="271" spans="1:16" ht="14.25" customHeight="1">
      <c r="A271" s="988"/>
      <c r="B271" s="130"/>
      <c r="C271" s="160"/>
      <c r="D271" s="160"/>
      <c r="E271" s="160"/>
      <c r="F271" s="160"/>
      <c r="G271" s="130"/>
      <c r="H271" s="130"/>
      <c r="I271" s="130"/>
      <c r="J271" s="130"/>
      <c r="K271" s="130"/>
      <c r="L271" s="130"/>
      <c r="M271" s="130"/>
      <c r="N271" s="130"/>
      <c r="O271" s="130"/>
      <c r="P271" s="130"/>
    </row>
    <row r="272" spans="1:16" ht="14.25" customHeight="1">
      <c r="A272" s="988"/>
      <c r="B272" s="130"/>
      <c r="C272" s="160"/>
      <c r="D272" s="160"/>
      <c r="E272" s="160"/>
      <c r="F272" s="160"/>
      <c r="G272" s="130"/>
      <c r="H272" s="130"/>
      <c r="I272" s="130"/>
      <c r="J272" s="130"/>
      <c r="K272" s="130"/>
      <c r="L272" s="130"/>
      <c r="M272" s="130"/>
      <c r="N272" s="130"/>
      <c r="O272" s="130"/>
      <c r="P272" s="130"/>
    </row>
    <row r="273" spans="1:16" ht="14.25" customHeight="1">
      <c r="A273" s="988"/>
      <c r="B273" s="130"/>
      <c r="C273" s="160"/>
      <c r="D273" s="160"/>
      <c r="E273" s="160"/>
      <c r="F273" s="160"/>
      <c r="G273" s="130"/>
      <c r="H273" s="130"/>
      <c r="I273" s="130"/>
      <c r="J273" s="130"/>
      <c r="K273" s="130"/>
      <c r="L273" s="130"/>
      <c r="M273" s="130"/>
      <c r="N273" s="130"/>
      <c r="O273" s="130"/>
      <c r="P273" s="130"/>
    </row>
    <row r="274" spans="1:16" ht="14.25" customHeight="1">
      <c r="A274" s="988"/>
      <c r="B274" s="130"/>
      <c r="C274" s="160"/>
      <c r="D274" s="160"/>
      <c r="E274" s="160"/>
      <c r="F274" s="160"/>
      <c r="G274" s="130"/>
      <c r="H274" s="130"/>
      <c r="I274" s="130"/>
      <c r="J274" s="130"/>
      <c r="K274" s="130"/>
      <c r="L274" s="130"/>
      <c r="M274" s="130"/>
      <c r="N274" s="130"/>
      <c r="O274" s="130"/>
      <c r="P274" s="130"/>
    </row>
    <row r="275" spans="1:16" ht="14.25" customHeight="1">
      <c r="A275" s="988"/>
      <c r="B275" s="130"/>
      <c r="C275" s="160"/>
      <c r="D275" s="160"/>
      <c r="E275" s="160"/>
      <c r="F275" s="160"/>
      <c r="G275" s="130"/>
      <c r="H275" s="130"/>
      <c r="I275" s="130"/>
      <c r="J275" s="130"/>
      <c r="K275" s="130"/>
      <c r="L275" s="130"/>
      <c r="M275" s="130"/>
      <c r="N275" s="130"/>
      <c r="O275" s="130"/>
      <c r="P275" s="130"/>
    </row>
    <row r="276" spans="1:16" ht="14.25" customHeight="1">
      <c r="A276" s="988"/>
      <c r="B276" s="130"/>
      <c r="C276" s="160"/>
      <c r="D276" s="160"/>
      <c r="E276" s="160"/>
      <c r="F276" s="160"/>
      <c r="G276" s="130"/>
      <c r="H276" s="130"/>
      <c r="I276" s="130"/>
      <c r="J276" s="130"/>
      <c r="K276" s="130"/>
      <c r="L276" s="130"/>
      <c r="M276" s="130"/>
      <c r="N276" s="130"/>
      <c r="O276" s="130"/>
      <c r="P276" s="130"/>
    </row>
    <row r="277" spans="1:16" ht="14.25" customHeight="1">
      <c r="A277" s="988"/>
      <c r="B277" s="130"/>
      <c r="C277" s="160"/>
      <c r="D277" s="160"/>
      <c r="E277" s="160"/>
      <c r="F277" s="160"/>
      <c r="G277" s="130"/>
      <c r="H277" s="130"/>
      <c r="I277" s="130"/>
      <c r="J277" s="130"/>
      <c r="K277" s="130"/>
      <c r="L277" s="130"/>
      <c r="M277" s="130"/>
      <c r="N277" s="130"/>
      <c r="O277" s="130"/>
      <c r="P277" s="130"/>
    </row>
    <row r="278" spans="1:16" ht="14.25" customHeight="1">
      <c r="A278" s="988"/>
      <c r="B278" s="130"/>
      <c r="C278" s="160"/>
      <c r="D278" s="160"/>
      <c r="E278" s="160"/>
      <c r="F278" s="160"/>
      <c r="G278" s="130"/>
      <c r="H278" s="130"/>
      <c r="I278" s="130"/>
      <c r="J278" s="130"/>
      <c r="K278" s="130"/>
      <c r="L278" s="130"/>
      <c r="M278" s="130"/>
      <c r="N278" s="130"/>
      <c r="O278" s="130"/>
      <c r="P278" s="130"/>
    </row>
    <row r="279" spans="1:16" ht="14.25" customHeight="1">
      <c r="A279" s="988"/>
      <c r="B279" s="130"/>
      <c r="C279" s="160"/>
      <c r="D279" s="160"/>
      <c r="E279" s="160"/>
      <c r="F279" s="160"/>
      <c r="G279" s="130"/>
      <c r="H279" s="130"/>
      <c r="I279" s="130"/>
      <c r="J279" s="130"/>
      <c r="K279" s="130"/>
      <c r="L279" s="130"/>
      <c r="M279" s="130"/>
      <c r="N279" s="130"/>
      <c r="O279" s="130"/>
      <c r="P279" s="130"/>
    </row>
    <row r="280" spans="1:16" ht="14.25" customHeight="1">
      <c r="A280" s="988"/>
      <c r="B280" s="130"/>
      <c r="C280" s="160"/>
      <c r="D280" s="160"/>
      <c r="E280" s="160"/>
      <c r="F280" s="160"/>
      <c r="G280" s="130"/>
      <c r="H280" s="130"/>
      <c r="I280" s="130"/>
      <c r="J280" s="130"/>
      <c r="K280" s="130"/>
      <c r="L280" s="130"/>
      <c r="M280" s="130"/>
      <c r="N280" s="130"/>
      <c r="O280" s="130"/>
      <c r="P280" s="130"/>
    </row>
    <row r="281" spans="1:16" ht="14.25" customHeight="1">
      <c r="A281" s="988"/>
      <c r="B281" s="130"/>
      <c r="C281" s="160"/>
      <c r="D281" s="160"/>
      <c r="E281" s="160"/>
      <c r="F281" s="160"/>
      <c r="G281" s="130"/>
      <c r="H281" s="130"/>
      <c r="I281" s="130"/>
      <c r="J281" s="130"/>
      <c r="K281" s="130"/>
      <c r="L281" s="130"/>
      <c r="M281" s="130"/>
      <c r="N281" s="130"/>
      <c r="O281" s="130"/>
      <c r="P281" s="130"/>
    </row>
    <row r="282" spans="1:16" ht="14.25" customHeight="1">
      <c r="A282" s="988"/>
      <c r="B282" s="130"/>
      <c r="C282" s="160"/>
      <c r="D282" s="160"/>
      <c r="E282" s="160"/>
      <c r="F282" s="160"/>
      <c r="G282" s="130"/>
      <c r="H282" s="130"/>
      <c r="I282" s="130"/>
      <c r="J282" s="130"/>
      <c r="K282" s="130"/>
      <c r="L282" s="130"/>
      <c r="M282" s="130"/>
      <c r="N282" s="130"/>
      <c r="O282" s="130"/>
      <c r="P282" s="130"/>
    </row>
    <row r="283" spans="1:16" ht="14.25" customHeight="1">
      <c r="A283" s="988"/>
      <c r="B283" s="130"/>
      <c r="C283" s="160"/>
      <c r="D283" s="160"/>
      <c r="E283" s="160"/>
      <c r="F283" s="160"/>
      <c r="G283" s="130"/>
      <c r="H283" s="130"/>
      <c r="I283" s="130"/>
      <c r="J283" s="130"/>
      <c r="K283" s="130"/>
      <c r="L283" s="130"/>
      <c r="M283" s="130"/>
      <c r="N283" s="130"/>
      <c r="O283" s="130"/>
      <c r="P283" s="130"/>
    </row>
    <row r="284" spans="1:16" ht="14.25" customHeight="1">
      <c r="A284" s="988"/>
      <c r="B284" s="130"/>
      <c r="C284" s="160"/>
      <c r="D284" s="160"/>
      <c r="E284" s="160"/>
      <c r="F284" s="160"/>
      <c r="G284" s="130"/>
      <c r="H284" s="130"/>
      <c r="I284" s="130"/>
      <c r="J284" s="130"/>
      <c r="K284" s="130"/>
      <c r="L284" s="130"/>
      <c r="M284" s="130"/>
      <c r="N284" s="130"/>
      <c r="O284" s="130"/>
      <c r="P284" s="130"/>
    </row>
    <row r="285" spans="1:16" ht="14.25" customHeight="1">
      <c r="A285" s="988"/>
      <c r="B285" s="130"/>
      <c r="C285" s="160"/>
      <c r="D285" s="160"/>
      <c r="E285" s="160"/>
      <c r="F285" s="160"/>
      <c r="G285" s="130"/>
      <c r="H285" s="130"/>
      <c r="I285" s="130"/>
      <c r="J285" s="130"/>
      <c r="K285" s="130"/>
      <c r="L285" s="130"/>
      <c r="M285" s="130"/>
      <c r="N285" s="130"/>
      <c r="O285" s="130"/>
      <c r="P285" s="130"/>
    </row>
    <row r="286" spans="1:16" ht="14.25" customHeight="1">
      <c r="A286" s="988"/>
      <c r="B286" s="130"/>
      <c r="C286" s="160"/>
      <c r="D286" s="160"/>
      <c r="E286" s="160"/>
      <c r="F286" s="160"/>
      <c r="G286" s="130"/>
      <c r="H286" s="130"/>
      <c r="I286" s="130"/>
      <c r="J286" s="130"/>
      <c r="K286" s="130"/>
      <c r="L286" s="130"/>
      <c r="M286" s="130"/>
      <c r="N286" s="130"/>
      <c r="O286" s="130"/>
      <c r="P286" s="130"/>
    </row>
    <row r="287" spans="1:16" ht="14.25" customHeight="1">
      <c r="A287" s="988"/>
      <c r="B287" s="130"/>
      <c r="C287" s="160"/>
      <c r="D287" s="160"/>
      <c r="E287" s="160"/>
      <c r="F287" s="160"/>
      <c r="G287" s="130"/>
      <c r="H287" s="130"/>
      <c r="I287" s="130"/>
      <c r="J287" s="130"/>
      <c r="K287" s="130"/>
      <c r="L287" s="130"/>
      <c r="M287" s="130"/>
      <c r="N287" s="130"/>
      <c r="O287" s="130"/>
      <c r="P287" s="130"/>
    </row>
    <row r="288" spans="1:16" ht="14.25" customHeight="1">
      <c r="A288" s="988"/>
      <c r="B288" s="130"/>
      <c r="C288" s="160"/>
      <c r="D288" s="160"/>
      <c r="E288" s="160"/>
      <c r="F288" s="160"/>
      <c r="G288" s="130"/>
      <c r="H288" s="130"/>
      <c r="I288" s="130"/>
      <c r="J288" s="130"/>
      <c r="K288" s="130"/>
      <c r="L288" s="130"/>
      <c r="M288" s="130"/>
      <c r="N288" s="130"/>
      <c r="O288" s="130"/>
      <c r="P288" s="130"/>
    </row>
    <row r="289" spans="1:16" ht="14.25" customHeight="1">
      <c r="A289" s="988"/>
      <c r="B289" s="130"/>
      <c r="C289" s="160"/>
      <c r="D289" s="160"/>
      <c r="E289" s="160"/>
      <c r="F289" s="160"/>
      <c r="G289" s="130"/>
      <c r="H289" s="130"/>
      <c r="I289" s="130"/>
      <c r="J289" s="130"/>
      <c r="K289" s="130"/>
      <c r="L289" s="130"/>
      <c r="M289" s="130"/>
      <c r="N289" s="130"/>
      <c r="O289" s="130"/>
      <c r="P289" s="130"/>
    </row>
    <row r="290" spans="1:16" ht="14.25" customHeight="1">
      <c r="A290" s="988"/>
      <c r="B290" s="130"/>
      <c r="C290" s="160"/>
      <c r="D290" s="160"/>
      <c r="E290" s="160"/>
      <c r="F290" s="160"/>
      <c r="G290" s="130"/>
      <c r="H290" s="130"/>
      <c r="I290" s="130"/>
      <c r="J290" s="130"/>
      <c r="K290" s="130"/>
      <c r="L290" s="130"/>
      <c r="M290" s="130"/>
      <c r="N290" s="130"/>
      <c r="O290" s="130"/>
      <c r="P290" s="130"/>
    </row>
    <row r="291" spans="1:16" ht="14.25" customHeight="1">
      <c r="A291" s="988"/>
      <c r="B291" s="130"/>
      <c r="C291" s="160"/>
      <c r="D291" s="160"/>
      <c r="E291" s="160"/>
      <c r="F291" s="160"/>
      <c r="G291" s="130"/>
      <c r="H291" s="130"/>
      <c r="I291" s="130"/>
      <c r="J291" s="130"/>
      <c r="K291" s="130"/>
      <c r="L291" s="130"/>
      <c r="M291" s="130"/>
      <c r="N291" s="130"/>
      <c r="O291" s="130"/>
      <c r="P291" s="130"/>
    </row>
    <row r="292" spans="1:16" ht="14.25" customHeight="1">
      <c r="A292" s="988"/>
      <c r="B292" s="130"/>
      <c r="C292" s="160"/>
      <c r="D292" s="160"/>
      <c r="E292" s="160"/>
      <c r="F292" s="160"/>
      <c r="G292" s="130"/>
      <c r="H292" s="130"/>
      <c r="I292" s="130"/>
      <c r="J292" s="130"/>
      <c r="K292" s="130"/>
      <c r="L292" s="130"/>
      <c r="M292" s="130"/>
      <c r="N292" s="130"/>
      <c r="O292" s="130"/>
      <c r="P292" s="130"/>
    </row>
    <row r="293" spans="1:16" ht="14.25" customHeight="1">
      <c r="A293" s="988"/>
      <c r="B293" s="130"/>
      <c r="C293" s="160"/>
      <c r="D293" s="160"/>
      <c r="E293" s="160"/>
      <c r="F293" s="160"/>
      <c r="G293" s="130"/>
      <c r="H293" s="130"/>
      <c r="I293" s="130"/>
      <c r="J293" s="130"/>
      <c r="K293" s="130"/>
      <c r="L293" s="130"/>
      <c r="M293" s="130"/>
      <c r="N293" s="130"/>
      <c r="O293" s="130"/>
      <c r="P293" s="130"/>
    </row>
    <row r="294" spans="1:16" ht="14.25" customHeight="1">
      <c r="A294" s="988"/>
      <c r="B294" s="130"/>
      <c r="C294" s="160"/>
      <c r="D294" s="160"/>
      <c r="E294" s="160"/>
      <c r="F294" s="160"/>
      <c r="G294" s="130"/>
      <c r="H294" s="130"/>
      <c r="I294" s="130"/>
      <c r="J294" s="130"/>
      <c r="K294" s="130"/>
      <c r="L294" s="130"/>
      <c r="M294" s="130"/>
      <c r="N294" s="130"/>
      <c r="O294" s="130"/>
      <c r="P294" s="130"/>
    </row>
    <row r="295" spans="1:16" ht="14.25" customHeight="1">
      <c r="A295" s="988"/>
      <c r="B295" s="130"/>
      <c r="C295" s="160"/>
      <c r="D295" s="160"/>
      <c r="E295" s="160"/>
      <c r="F295" s="160"/>
      <c r="G295" s="130"/>
      <c r="H295" s="130"/>
      <c r="I295" s="130"/>
      <c r="J295" s="130"/>
      <c r="K295" s="130"/>
      <c r="L295" s="130"/>
      <c r="M295" s="130"/>
      <c r="N295" s="130"/>
      <c r="O295" s="130"/>
      <c r="P295" s="130"/>
    </row>
    <row r="296" spans="1:16" ht="14.25" customHeight="1">
      <c r="A296" s="988"/>
      <c r="B296" s="130"/>
      <c r="C296" s="160"/>
      <c r="D296" s="160"/>
      <c r="E296" s="160"/>
      <c r="F296" s="160"/>
      <c r="G296" s="130"/>
      <c r="H296" s="130"/>
      <c r="I296" s="130"/>
      <c r="J296" s="130"/>
      <c r="K296" s="130"/>
      <c r="L296" s="130"/>
      <c r="M296" s="130"/>
      <c r="N296" s="130"/>
      <c r="O296" s="130"/>
      <c r="P296" s="130"/>
    </row>
    <row r="297" spans="1:16" ht="14.25" customHeight="1">
      <c r="A297" s="988"/>
      <c r="B297" s="130"/>
      <c r="C297" s="160"/>
      <c r="D297" s="160"/>
      <c r="E297" s="160"/>
      <c r="F297" s="160"/>
      <c r="G297" s="130"/>
      <c r="H297" s="130"/>
      <c r="I297" s="130"/>
      <c r="J297" s="130"/>
      <c r="K297" s="130"/>
      <c r="L297" s="130"/>
      <c r="M297" s="130"/>
      <c r="N297" s="130"/>
      <c r="O297" s="130"/>
      <c r="P297" s="130"/>
    </row>
    <row r="298" spans="1:16" ht="14.25" customHeight="1">
      <c r="A298" s="988"/>
      <c r="B298" s="130"/>
      <c r="C298" s="160"/>
      <c r="D298" s="160"/>
      <c r="E298" s="160"/>
      <c r="F298" s="160"/>
      <c r="G298" s="130"/>
      <c r="H298" s="130"/>
      <c r="I298" s="130"/>
      <c r="J298" s="130"/>
      <c r="K298" s="130"/>
      <c r="L298" s="130"/>
      <c r="M298" s="130"/>
      <c r="N298" s="130"/>
      <c r="O298" s="130"/>
      <c r="P298" s="130"/>
    </row>
    <row r="299" spans="1:16" ht="14.25" customHeight="1">
      <c r="A299" s="988"/>
      <c r="B299" s="130"/>
      <c r="C299" s="160"/>
      <c r="D299" s="160"/>
      <c r="E299" s="160"/>
      <c r="F299" s="160"/>
      <c r="G299" s="130"/>
      <c r="H299" s="130"/>
      <c r="I299" s="130"/>
      <c r="J299" s="130"/>
      <c r="K299" s="130"/>
      <c r="L299" s="130"/>
      <c r="M299" s="130"/>
      <c r="N299" s="130"/>
      <c r="O299" s="130"/>
      <c r="P299" s="130"/>
    </row>
    <row r="300" spans="1:16" ht="14.25" customHeight="1">
      <c r="A300" s="988"/>
      <c r="B300" s="130"/>
      <c r="C300" s="160"/>
      <c r="D300" s="160"/>
      <c r="E300" s="160"/>
      <c r="F300" s="160"/>
      <c r="G300" s="130"/>
      <c r="H300" s="130"/>
      <c r="I300" s="130"/>
      <c r="J300" s="130"/>
      <c r="K300" s="130"/>
      <c r="L300" s="130"/>
      <c r="M300" s="130"/>
      <c r="N300" s="130"/>
      <c r="O300" s="130"/>
      <c r="P300" s="130"/>
    </row>
    <row r="301" spans="1:16" ht="14.25" customHeight="1">
      <c r="A301" s="988"/>
      <c r="B301" s="130"/>
      <c r="C301" s="160"/>
      <c r="D301" s="160"/>
      <c r="E301" s="160"/>
      <c r="F301" s="160"/>
      <c r="G301" s="130"/>
      <c r="H301" s="130"/>
      <c r="I301" s="130"/>
      <c r="J301" s="130"/>
      <c r="K301" s="130"/>
      <c r="L301" s="130"/>
      <c r="M301" s="130"/>
      <c r="N301" s="130"/>
      <c r="O301" s="130"/>
      <c r="P301" s="130"/>
    </row>
    <row r="302" spans="1:16" ht="14.25" customHeight="1">
      <c r="A302" s="988"/>
      <c r="B302" s="130"/>
      <c r="C302" s="160"/>
      <c r="D302" s="160"/>
      <c r="E302" s="160"/>
      <c r="F302" s="160"/>
      <c r="G302" s="130"/>
      <c r="H302" s="130"/>
      <c r="I302" s="130"/>
      <c r="J302" s="130"/>
      <c r="K302" s="130"/>
      <c r="L302" s="130"/>
      <c r="M302" s="130"/>
      <c r="N302" s="130"/>
      <c r="O302" s="130"/>
      <c r="P302" s="130"/>
    </row>
    <row r="303" spans="1:16" ht="14.25" customHeight="1">
      <c r="A303" s="988"/>
      <c r="B303" s="130"/>
      <c r="C303" s="160"/>
      <c r="D303" s="160"/>
      <c r="E303" s="160"/>
      <c r="F303" s="160"/>
      <c r="G303" s="130"/>
      <c r="H303" s="130"/>
      <c r="I303" s="130"/>
      <c r="J303" s="130"/>
      <c r="K303" s="130"/>
      <c r="L303" s="130"/>
      <c r="M303" s="130"/>
      <c r="N303" s="130"/>
      <c r="O303" s="130"/>
      <c r="P303" s="130"/>
    </row>
    <row r="304" spans="1:16" ht="14.25" customHeight="1">
      <c r="A304" s="988"/>
      <c r="B304" s="130"/>
      <c r="C304" s="160"/>
      <c r="D304" s="160"/>
      <c r="E304" s="160"/>
      <c r="F304" s="160"/>
      <c r="G304" s="130"/>
      <c r="H304" s="130"/>
      <c r="I304" s="130"/>
      <c r="J304" s="130"/>
      <c r="K304" s="130"/>
      <c r="L304" s="130"/>
      <c r="M304" s="130"/>
      <c r="N304" s="130"/>
      <c r="O304" s="130"/>
      <c r="P304" s="130"/>
    </row>
    <row r="305" spans="1:16" ht="14.25" customHeight="1">
      <c r="A305" s="988"/>
      <c r="B305" s="130"/>
      <c r="C305" s="160"/>
      <c r="D305" s="160"/>
      <c r="E305" s="160"/>
      <c r="F305" s="160"/>
      <c r="G305" s="130"/>
      <c r="H305" s="130"/>
      <c r="I305" s="130"/>
      <c r="J305" s="130"/>
      <c r="K305" s="130"/>
      <c r="L305" s="130"/>
      <c r="M305" s="130"/>
      <c r="N305" s="130"/>
      <c r="O305" s="130"/>
      <c r="P305" s="130"/>
    </row>
    <row r="306" spans="1:16" ht="14.25" customHeight="1">
      <c r="A306" s="988"/>
      <c r="B306" s="130"/>
      <c r="C306" s="160"/>
      <c r="D306" s="160"/>
      <c r="E306" s="160"/>
      <c r="F306" s="160"/>
      <c r="G306" s="130"/>
      <c r="H306" s="130"/>
      <c r="I306" s="130"/>
      <c r="J306" s="130"/>
      <c r="K306" s="130"/>
      <c r="L306" s="130"/>
      <c r="M306" s="130"/>
      <c r="N306" s="130"/>
      <c r="O306" s="130"/>
      <c r="P306" s="130"/>
    </row>
    <row r="307" spans="1:16" ht="14.25" customHeight="1">
      <c r="A307" s="988"/>
      <c r="B307" s="130"/>
      <c r="C307" s="160"/>
      <c r="D307" s="160"/>
      <c r="E307" s="160"/>
      <c r="F307" s="160"/>
      <c r="G307" s="130"/>
      <c r="H307" s="130"/>
      <c r="I307" s="130"/>
      <c r="J307" s="130"/>
      <c r="K307" s="130"/>
      <c r="L307" s="130"/>
      <c r="M307" s="130"/>
      <c r="N307" s="130"/>
      <c r="O307" s="130"/>
      <c r="P307" s="130"/>
    </row>
    <row r="308" spans="1:16" ht="14.25" customHeight="1">
      <c r="A308" s="988"/>
      <c r="B308" s="130"/>
      <c r="C308" s="160"/>
      <c r="D308" s="160"/>
      <c r="E308" s="160"/>
      <c r="F308" s="160"/>
      <c r="G308" s="130"/>
      <c r="H308" s="130"/>
      <c r="I308" s="130"/>
      <c r="J308" s="130"/>
      <c r="K308" s="130"/>
      <c r="L308" s="130"/>
      <c r="M308" s="130"/>
      <c r="N308" s="130"/>
      <c r="O308" s="130"/>
      <c r="P308" s="130"/>
    </row>
    <row r="309" spans="1:16" ht="14.25" customHeight="1">
      <c r="A309" s="988"/>
      <c r="B309" s="130"/>
      <c r="C309" s="160"/>
      <c r="D309" s="160"/>
      <c r="E309" s="160"/>
      <c r="F309" s="160"/>
      <c r="G309" s="130"/>
      <c r="H309" s="130"/>
      <c r="I309" s="130"/>
      <c r="J309" s="130"/>
      <c r="K309" s="130"/>
      <c r="L309" s="130"/>
      <c r="M309" s="130"/>
      <c r="N309" s="130"/>
      <c r="O309" s="130"/>
      <c r="P309" s="130"/>
    </row>
    <row r="310" spans="1:16" ht="14.25" customHeight="1">
      <c r="A310" s="988"/>
      <c r="B310" s="130"/>
      <c r="C310" s="160"/>
      <c r="D310" s="160"/>
      <c r="E310" s="160"/>
      <c r="F310" s="160"/>
      <c r="G310" s="130"/>
      <c r="H310" s="130"/>
      <c r="I310" s="130"/>
      <c r="J310" s="130"/>
      <c r="K310" s="130"/>
      <c r="L310" s="130"/>
      <c r="M310" s="130"/>
      <c r="N310" s="130"/>
      <c r="O310" s="130"/>
      <c r="P310" s="130"/>
    </row>
    <row r="311" spans="1:16" ht="14.25" customHeight="1">
      <c r="A311" s="988"/>
      <c r="B311" s="130"/>
      <c r="C311" s="160"/>
      <c r="D311" s="160"/>
      <c r="E311" s="160"/>
      <c r="F311" s="160"/>
      <c r="G311" s="130"/>
      <c r="H311" s="130"/>
      <c r="I311" s="130"/>
      <c r="J311" s="130"/>
      <c r="K311" s="130"/>
      <c r="L311" s="130"/>
      <c r="M311" s="130"/>
      <c r="N311" s="130"/>
      <c r="O311" s="130"/>
      <c r="P311" s="130"/>
    </row>
    <row r="312" spans="1:16" ht="14.25" customHeight="1">
      <c r="A312" s="988"/>
      <c r="B312" s="130"/>
      <c r="C312" s="160"/>
      <c r="D312" s="160"/>
      <c r="E312" s="160"/>
      <c r="F312" s="160"/>
      <c r="G312" s="130"/>
      <c r="H312" s="130"/>
      <c r="I312" s="130"/>
      <c r="J312" s="130"/>
      <c r="K312" s="130"/>
      <c r="L312" s="130"/>
      <c r="M312" s="130"/>
      <c r="N312" s="130"/>
      <c r="O312" s="130"/>
      <c r="P312" s="130"/>
    </row>
    <row r="313" spans="1:16" ht="14.25" customHeight="1">
      <c r="A313" s="988"/>
      <c r="B313" s="130"/>
      <c r="C313" s="160"/>
      <c r="D313" s="160"/>
      <c r="E313" s="160"/>
      <c r="F313" s="160"/>
      <c r="G313" s="130"/>
      <c r="H313" s="130"/>
      <c r="I313" s="130"/>
      <c r="J313" s="130"/>
      <c r="K313" s="130"/>
      <c r="L313" s="130"/>
      <c r="M313" s="130"/>
      <c r="N313" s="130"/>
      <c r="O313" s="130"/>
      <c r="P313" s="130"/>
    </row>
    <row r="314" spans="1:16" ht="14.25" customHeight="1">
      <c r="A314" s="988"/>
      <c r="B314" s="130"/>
      <c r="C314" s="160"/>
      <c r="D314" s="160"/>
      <c r="E314" s="160"/>
      <c r="F314" s="160"/>
      <c r="G314" s="130"/>
      <c r="H314" s="130"/>
      <c r="I314" s="130"/>
      <c r="J314" s="130"/>
      <c r="K314" s="130"/>
      <c r="L314" s="130"/>
      <c r="M314" s="130"/>
      <c r="N314" s="130"/>
      <c r="O314" s="130"/>
      <c r="P314" s="130"/>
    </row>
    <row r="315" spans="1:16" ht="14.25" customHeight="1">
      <c r="A315" s="988"/>
      <c r="B315" s="130"/>
      <c r="C315" s="160"/>
      <c r="D315" s="160"/>
      <c r="E315" s="160"/>
      <c r="F315" s="160"/>
      <c r="G315" s="130"/>
      <c r="H315" s="130"/>
      <c r="I315" s="130"/>
      <c r="J315" s="130"/>
      <c r="K315" s="130"/>
      <c r="L315" s="130"/>
      <c r="M315" s="130"/>
      <c r="N315" s="130"/>
      <c r="O315" s="130"/>
      <c r="P315" s="130"/>
    </row>
    <row r="316" spans="1:16" ht="14.25" customHeight="1">
      <c r="A316" s="988"/>
      <c r="B316" s="130"/>
      <c r="C316" s="160"/>
      <c r="D316" s="160"/>
      <c r="E316" s="160"/>
      <c r="F316" s="160"/>
      <c r="G316" s="130"/>
      <c r="H316" s="130"/>
      <c r="I316" s="130"/>
      <c r="J316" s="130"/>
      <c r="K316" s="130"/>
      <c r="L316" s="130"/>
      <c r="M316" s="130"/>
      <c r="N316" s="130"/>
      <c r="O316" s="130"/>
      <c r="P316" s="130"/>
    </row>
    <row r="317" spans="1:16" ht="14.25" customHeight="1">
      <c r="A317" s="988"/>
      <c r="B317" s="130"/>
      <c r="C317" s="160"/>
      <c r="D317" s="160"/>
      <c r="E317" s="160"/>
      <c r="F317" s="160"/>
      <c r="G317" s="130"/>
      <c r="H317" s="130"/>
      <c r="I317" s="130"/>
      <c r="J317" s="130"/>
      <c r="K317" s="130"/>
      <c r="L317" s="130"/>
      <c r="M317" s="130"/>
      <c r="N317" s="130"/>
      <c r="O317" s="130"/>
      <c r="P317" s="130"/>
    </row>
    <row r="318" spans="1:16" ht="14.25" customHeight="1">
      <c r="A318" s="988"/>
      <c r="B318" s="130"/>
      <c r="C318" s="160"/>
      <c r="D318" s="160"/>
      <c r="E318" s="160"/>
      <c r="F318" s="160"/>
      <c r="G318" s="130"/>
      <c r="H318" s="130"/>
      <c r="I318" s="130"/>
      <c r="J318" s="130"/>
      <c r="K318" s="130"/>
      <c r="L318" s="130"/>
      <c r="M318" s="130"/>
      <c r="N318" s="130"/>
      <c r="O318" s="130"/>
      <c r="P318" s="130"/>
    </row>
    <row r="319" spans="1:16" ht="14.25" customHeight="1">
      <c r="A319" s="988"/>
      <c r="B319" s="130"/>
      <c r="C319" s="160"/>
      <c r="D319" s="160"/>
      <c r="E319" s="160"/>
      <c r="F319" s="160"/>
      <c r="G319" s="130"/>
      <c r="H319" s="130"/>
      <c r="I319" s="130"/>
      <c r="J319" s="130"/>
      <c r="K319" s="130"/>
      <c r="L319" s="130"/>
      <c r="M319" s="130"/>
      <c r="N319" s="130"/>
      <c r="O319" s="130"/>
      <c r="P319" s="130"/>
    </row>
    <row r="320" spans="1:16" ht="14.25" customHeight="1">
      <c r="A320" s="988"/>
      <c r="B320" s="130"/>
      <c r="C320" s="160"/>
      <c r="D320" s="160"/>
      <c r="E320" s="160"/>
      <c r="F320" s="160"/>
      <c r="G320" s="130"/>
      <c r="H320" s="130"/>
      <c r="I320" s="130"/>
      <c r="J320" s="130"/>
      <c r="K320" s="130"/>
      <c r="L320" s="130"/>
      <c r="M320" s="130"/>
      <c r="N320" s="130"/>
      <c r="O320" s="130"/>
      <c r="P320" s="130"/>
    </row>
    <row r="321" spans="1:16" ht="14.25" customHeight="1">
      <c r="A321" s="988"/>
      <c r="B321" s="130"/>
      <c r="C321" s="160"/>
      <c r="D321" s="160"/>
      <c r="E321" s="160"/>
      <c r="F321" s="160"/>
      <c r="G321" s="130"/>
      <c r="H321" s="130"/>
      <c r="I321" s="130"/>
      <c r="J321" s="130"/>
      <c r="K321" s="130"/>
      <c r="L321" s="130"/>
      <c r="M321" s="130"/>
      <c r="N321" s="130"/>
      <c r="O321" s="130"/>
      <c r="P321" s="130"/>
    </row>
    <row r="322" spans="1:16" ht="14.25" customHeight="1">
      <c r="A322" s="988"/>
      <c r="B322" s="130"/>
      <c r="C322" s="160"/>
      <c r="D322" s="160"/>
      <c r="E322" s="160"/>
      <c r="F322" s="160"/>
      <c r="G322" s="130"/>
      <c r="H322" s="130"/>
      <c r="I322" s="130"/>
      <c r="J322" s="130"/>
      <c r="K322" s="130"/>
      <c r="L322" s="130"/>
      <c r="M322" s="130"/>
      <c r="N322" s="130"/>
      <c r="O322" s="130"/>
      <c r="P322" s="130"/>
    </row>
    <row r="323" spans="1:16" ht="14.25" customHeight="1">
      <c r="A323" s="988"/>
      <c r="B323" s="130"/>
      <c r="C323" s="160"/>
      <c r="D323" s="160"/>
      <c r="E323" s="160"/>
      <c r="F323" s="160"/>
      <c r="G323" s="130"/>
      <c r="H323" s="130"/>
      <c r="I323" s="130"/>
      <c r="J323" s="130"/>
      <c r="K323" s="130"/>
      <c r="L323" s="130"/>
      <c r="M323" s="130"/>
      <c r="N323" s="130"/>
      <c r="O323" s="130"/>
      <c r="P323" s="130"/>
    </row>
    <row r="324" spans="1:16" ht="14.25" customHeight="1">
      <c r="A324" s="988"/>
      <c r="B324" s="130"/>
      <c r="C324" s="160"/>
      <c r="D324" s="160"/>
      <c r="E324" s="160"/>
      <c r="F324" s="160"/>
      <c r="G324" s="130"/>
      <c r="H324" s="130"/>
      <c r="I324" s="130"/>
      <c r="J324" s="130"/>
      <c r="K324" s="130"/>
      <c r="L324" s="130"/>
      <c r="M324" s="130"/>
      <c r="N324" s="130"/>
      <c r="O324" s="130"/>
      <c r="P324" s="130"/>
    </row>
    <row r="325" spans="1:16" ht="14.25" customHeight="1">
      <c r="A325" s="988"/>
      <c r="B325" s="130"/>
      <c r="C325" s="160"/>
      <c r="D325" s="160"/>
      <c r="E325" s="160"/>
      <c r="F325" s="160"/>
      <c r="G325" s="130"/>
      <c r="H325" s="130"/>
      <c r="I325" s="130"/>
      <c r="J325" s="130"/>
      <c r="K325" s="130"/>
      <c r="L325" s="130"/>
      <c r="M325" s="130"/>
      <c r="N325" s="130"/>
      <c r="O325" s="130"/>
      <c r="P325" s="130"/>
    </row>
    <row r="326" spans="1:16" ht="14.25" customHeight="1">
      <c r="A326" s="988"/>
      <c r="B326" s="130"/>
      <c r="C326" s="160"/>
      <c r="D326" s="160"/>
      <c r="E326" s="160"/>
      <c r="F326" s="160"/>
      <c r="G326" s="130"/>
      <c r="H326" s="130"/>
      <c r="I326" s="130"/>
      <c r="J326" s="130"/>
      <c r="K326" s="130"/>
      <c r="L326" s="130"/>
      <c r="M326" s="130"/>
      <c r="N326" s="130"/>
      <c r="O326" s="130"/>
      <c r="P326" s="130"/>
    </row>
    <row r="327" spans="1:16" ht="14.25" customHeight="1">
      <c r="A327" s="988"/>
      <c r="B327" s="130"/>
      <c r="C327" s="160"/>
      <c r="D327" s="160"/>
      <c r="E327" s="160"/>
      <c r="F327" s="160"/>
      <c r="G327" s="130"/>
      <c r="H327" s="130"/>
      <c r="I327" s="130"/>
      <c r="J327" s="130"/>
      <c r="K327" s="130"/>
      <c r="L327" s="130"/>
      <c r="M327" s="130"/>
      <c r="N327" s="130"/>
      <c r="O327" s="130"/>
      <c r="P327" s="130"/>
    </row>
    <row r="328" spans="1:16" ht="14.25" customHeight="1">
      <c r="A328" s="988"/>
      <c r="B328" s="130"/>
      <c r="C328" s="160"/>
      <c r="D328" s="160"/>
      <c r="E328" s="160"/>
      <c r="F328" s="160"/>
      <c r="G328" s="130"/>
      <c r="H328" s="130"/>
      <c r="I328" s="130"/>
      <c r="J328" s="130"/>
      <c r="K328" s="130"/>
      <c r="L328" s="130"/>
      <c r="M328" s="130"/>
      <c r="N328" s="130"/>
      <c r="O328" s="130"/>
      <c r="P328" s="130"/>
    </row>
    <row r="329" spans="1:16" ht="14.25" customHeight="1">
      <c r="A329" s="988"/>
      <c r="B329" s="130"/>
      <c r="C329" s="160"/>
      <c r="D329" s="160"/>
      <c r="E329" s="160"/>
      <c r="F329" s="160"/>
      <c r="G329" s="130"/>
      <c r="H329" s="130"/>
      <c r="I329" s="130"/>
      <c r="J329" s="130"/>
      <c r="K329" s="130"/>
      <c r="L329" s="130"/>
      <c r="M329" s="130"/>
      <c r="N329" s="130"/>
      <c r="O329" s="130"/>
      <c r="P329" s="130"/>
    </row>
    <row r="330" spans="1:16" ht="14.25" customHeight="1">
      <c r="A330" s="988"/>
      <c r="B330" s="130"/>
      <c r="C330" s="160"/>
      <c r="D330" s="160"/>
      <c r="E330" s="160"/>
      <c r="F330" s="160"/>
      <c r="G330" s="130"/>
      <c r="H330" s="130"/>
      <c r="I330" s="130"/>
      <c r="J330" s="130"/>
      <c r="K330" s="130"/>
      <c r="L330" s="130"/>
      <c r="M330" s="130"/>
      <c r="N330" s="130"/>
      <c r="O330" s="130"/>
      <c r="P330" s="130"/>
    </row>
    <row r="331" spans="1:16" ht="14.25" customHeight="1">
      <c r="A331" s="988"/>
      <c r="B331" s="130"/>
      <c r="C331" s="160"/>
      <c r="D331" s="160"/>
      <c r="E331" s="160"/>
      <c r="F331" s="160"/>
      <c r="G331" s="130"/>
      <c r="H331" s="130"/>
      <c r="I331" s="130"/>
      <c r="J331" s="130"/>
      <c r="K331" s="130"/>
      <c r="L331" s="130"/>
      <c r="M331" s="130"/>
      <c r="N331" s="130"/>
      <c r="O331" s="130"/>
      <c r="P331" s="130"/>
    </row>
    <row r="332" spans="1:16" ht="14.25" customHeight="1">
      <c r="A332" s="988"/>
      <c r="B332" s="130"/>
      <c r="C332" s="160"/>
      <c r="D332" s="160"/>
      <c r="E332" s="160"/>
      <c r="F332" s="160"/>
      <c r="G332" s="130"/>
      <c r="H332" s="130"/>
      <c r="I332" s="130"/>
      <c r="J332" s="130"/>
      <c r="K332" s="130"/>
      <c r="L332" s="130"/>
      <c r="M332" s="130"/>
      <c r="N332" s="130"/>
      <c r="O332" s="130"/>
      <c r="P332" s="130"/>
    </row>
    <row r="333" spans="1:16" ht="14.25" customHeight="1">
      <c r="A333" s="988"/>
      <c r="B333" s="130"/>
      <c r="C333" s="160"/>
      <c r="D333" s="160"/>
      <c r="E333" s="160"/>
      <c r="F333" s="160"/>
      <c r="G333" s="130"/>
      <c r="H333" s="130"/>
      <c r="I333" s="130"/>
      <c r="J333" s="130"/>
      <c r="K333" s="130"/>
      <c r="L333" s="130"/>
      <c r="M333" s="130"/>
      <c r="N333" s="130"/>
      <c r="O333" s="130"/>
      <c r="P333" s="130"/>
    </row>
    <row r="334" spans="1:16" ht="14.25" customHeight="1">
      <c r="A334" s="988"/>
      <c r="B334" s="130"/>
      <c r="C334" s="160"/>
      <c r="D334" s="160"/>
      <c r="E334" s="160"/>
      <c r="F334" s="160"/>
      <c r="G334" s="130"/>
      <c r="H334" s="130"/>
      <c r="I334" s="130"/>
      <c r="J334" s="130"/>
      <c r="K334" s="130"/>
      <c r="L334" s="130"/>
      <c r="M334" s="130"/>
      <c r="N334" s="130"/>
      <c r="O334" s="130"/>
      <c r="P334" s="130"/>
    </row>
    <row r="335" spans="1:16" ht="14.25" customHeight="1">
      <c r="A335" s="988"/>
      <c r="B335" s="130"/>
      <c r="C335" s="160"/>
      <c r="D335" s="160"/>
      <c r="E335" s="160"/>
      <c r="F335" s="160"/>
      <c r="G335" s="130"/>
      <c r="H335" s="130"/>
      <c r="I335" s="130"/>
      <c r="J335" s="130"/>
      <c r="K335" s="130"/>
      <c r="L335" s="130"/>
      <c r="M335" s="130"/>
      <c r="N335" s="130"/>
      <c r="O335" s="130"/>
      <c r="P335" s="130"/>
    </row>
    <row r="336" spans="1:16" ht="14.25" customHeight="1">
      <c r="A336" s="988"/>
      <c r="B336" s="130"/>
      <c r="C336" s="160"/>
      <c r="D336" s="160"/>
      <c r="E336" s="160"/>
      <c r="F336" s="160"/>
      <c r="G336" s="130"/>
      <c r="H336" s="130"/>
      <c r="I336" s="130"/>
      <c r="J336" s="130"/>
      <c r="K336" s="130"/>
      <c r="L336" s="130"/>
      <c r="M336" s="130"/>
      <c r="N336" s="130"/>
      <c r="O336" s="130"/>
      <c r="P336" s="130"/>
    </row>
    <row r="337" spans="1:16" ht="14.25" customHeight="1">
      <c r="A337" s="988"/>
      <c r="B337" s="130"/>
      <c r="C337" s="160"/>
      <c r="D337" s="160"/>
      <c r="E337" s="160"/>
      <c r="F337" s="160"/>
      <c r="G337" s="130"/>
      <c r="H337" s="130"/>
      <c r="I337" s="130"/>
      <c r="J337" s="130"/>
      <c r="K337" s="130"/>
      <c r="L337" s="130"/>
      <c r="M337" s="130"/>
      <c r="N337" s="130"/>
      <c r="O337" s="130"/>
      <c r="P337" s="130"/>
    </row>
    <row r="338" spans="1:16" ht="14.25" customHeight="1">
      <c r="A338" s="988"/>
      <c r="B338" s="130"/>
      <c r="C338" s="160"/>
      <c r="D338" s="160"/>
      <c r="E338" s="160"/>
      <c r="F338" s="160"/>
      <c r="G338" s="130"/>
      <c r="H338" s="130"/>
      <c r="I338" s="130"/>
      <c r="J338" s="130"/>
      <c r="K338" s="130"/>
      <c r="L338" s="130"/>
      <c r="M338" s="130"/>
      <c r="N338" s="130"/>
      <c r="O338" s="130"/>
      <c r="P338" s="130"/>
    </row>
    <row r="339" spans="1:16" ht="14.25" customHeight="1">
      <c r="A339" s="988"/>
      <c r="B339" s="130"/>
      <c r="C339" s="160"/>
      <c r="D339" s="160"/>
      <c r="E339" s="160"/>
      <c r="F339" s="160"/>
      <c r="G339" s="130"/>
      <c r="H339" s="130"/>
      <c r="I339" s="130"/>
      <c r="J339" s="130"/>
      <c r="K339" s="130"/>
      <c r="L339" s="130"/>
      <c r="M339" s="130"/>
      <c r="N339" s="130"/>
      <c r="O339" s="130"/>
      <c r="P339" s="130"/>
    </row>
    <row r="340" spans="1:16" ht="14.25" customHeight="1">
      <c r="A340" s="988"/>
      <c r="B340" s="130"/>
      <c r="C340" s="160"/>
      <c r="D340" s="160"/>
      <c r="E340" s="160"/>
      <c r="F340" s="160"/>
      <c r="G340" s="130"/>
      <c r="H340" s="130"/>
      <c r="I340" s="130"/>
      <c r="J340" s="130"/>
      <c r="K340" s="130"/>
      <c r="L340" s="130"/>
      <c r="M340" s="130"/>
      <c r="N340" s="130"/>
      <c r="O340" s="130"/>
      <c r="P340" s="130"/>
    </row>
    <row r="341" spans="1:16" ht="14.25" customHeight="1">
      <c r="A341" s="988"/>
      <c r="B341" s="130"/>
      <c r="C341" s="160"/>
      <c r="D341" s="160"/>
      <c r="E341" s="160"/>
      <c r="F341" s="160"/>
      <c r="G341" s="130"/>
      <c r="H341" s="130"/>
      <c r="I341" s="130"/>
      <c r="J341" s="130"/>
      <c r="K341" s="130"/>
      <c r="L341" s="130"/>
      <c r="M341" s="130"/>
      <c r="N341" s="130"/>
      <c r="O341" s="130"/>
      <c r="P341" s="130"/>
    </row>
    <row r="342" spans="1:16" ht="14.25" customHeight="1">
      <c r="A342" s="988"/>
      <c r="B342" s="130"/>
      <c r="C342" s="160"/>
      <c r="D342" s="160"/>
      <c r="E342" s="160"/>
      <c r="F342" s="160"/>
      <c r="G342" s="130"/>
      <c r="H342" s="130"/>
      <c r="I342" s="130"/>
      <c r="J342" s="130"/>
      <c r="K342" s="130"/>
      <c r="L342" s="130"/>
      <c r="M342" s="130"/>
      <c r="N342" s="130"/>
      <c r="O342" s="130"/>
      <c r="P342" s="130"/>
    </row>
    <row r="343" spans="1:16" ht="14.25" customHeight="1">
      <c r="A343" s="988"/>
      <c r="B343" s="130"/>
      <c r="C343" s="160"/>
      <c r="D343" s="160"/>
      <c r="E343" s="160"/>
      <c r="F343" s="160"/>
      <c r="G343" s="130"/>
      <c r="H343" s="130"/>
      <c r="I343" s="130"/>
      <c r="J343" s="130"/>
      <c r="K343" s="130"/>
      <c r="L343" s="130"/>
      <c r="M343" s="130"/>
      <c r="N343" s="130"/>
      <c r="O343" s="130"/>
      <c r="P343" s="130"/>
    </row>
    <row r="344" spans="1:16" ht="15.75" customHeight="1">
      <c r="A344" s="130"/>
      <c r="B344" s="130"/>
      <c r="C344" s="130"/>
      <c r="D344" s="130"/>
      <c r="E344" s="130"/>
      <c r="F344" s="130"/>
      <c r="G344" s="130"/>
      <c r="H344" s="130"/>
      <c r="I344" s="130"/>
      <c r="J344" s="130"/>
      <c r="K344" s="130"/>
      <c r="L344" s="130"/>
      <c r="M344" s="130"/>
      <c r="N344" s="130"/>
      <c r="O344" s="130"/>
      <c r="P344" s="130"/>
    </row>
    <row r="345" spans="1:16" ht="15.75" customHeight="1">
      <c r="A345" s="130"/>
      <c r="B345" s="130"/>
      <c r="C345" s="130"/>
      <c r="D345" s="130"/>
      <c r="E345" s="130"/>
      <c r="F345" s="130"/>
      <c r="G345" s="130"/>
      <c r="H345" s="130"/>
      <c r="I345" s="130"/>
      <c r="J345" s="130"/>
      <c r="K345" s="130"/>
      <c r="L345" s="130"/>
      <c r="M345" s="130"/>
      <c r="N345" s="130"/>
      <c r="O345" s="130"/>
      <c r="P345" s="130"/>
    </row>
    <row r="346" spans="1:16" ht="15.75" customHeight="1">
      <c r="A346" s="130"/>
      <c r="B346" s="130"/>
      <c r="C346" s="130"/>
      <c r="D346" s="130"/>
      <c r="E346" s="130"/>
      <c r="F346" s="130"/>
      <c r="G346" s="130"/>
      <c r="H346" s="130"/>
      <c r="I346" s="130"/>
      <c r="J346" s="130"/>
      <c r="K346" s="130"/>
      <c r="L346" s="130"/>
      <c r="M346" s="130"/>
      <c r="N346" s="130"/>
      <c r="O346" s="130"/>
      <c r="P346" s="130"/>
    </row>
    <row r="347" spans="1:16" ht="15.75" customHeight="1">
      <c r="A347" s="130"/>
      <c r="B347" s="130"/>
      <c r="C347" s="130"/>
      <c r="D347" s="130"/>
      <c r="E347" s="130"/>
      <c r="F347" s="130"/>
      <c r="G347" s="130"/>
      <c r="H347" s="130"/>
      <c r="I347" s="130"/>
      <c r="J347" s="130"/>
      <c r="K347" s="130"/>
      <c r="L347" s="130"/>
      <c r="M347" s="130"/>
      <c r="N347" s="130"/>
      <c r="O347" s="130"/>
      <c r="P347" s="130"/>
    </row>
    <row r="348" spans="1:16" ht="15.75" customHeight="1">
      <c r="A348" s="130"/>
      <c r="B348" s="130"/>
      <c r="C348" s="130"/>
      <c r="D348" s="130"/>
      <c r="E348" s="130"/>
      <c r="F348" s="130"/>
      <c r="G348" s="130"/>
      <c r="H348" s="130"/>
      <c r="I348" s="130"/>
      <c r="J348" s="130"/>
      <c r="K348" s="130"/>
      <c r="L348" s="130"/>
      <c r="M348" s="130"/>
      <c r="N348" s="130"/>
      <c r="O348" s="130"/>
      <c r="P348" s="130"/>
    </row>
    <row r="349" spans="1:16" ht="15.75" customHeight="1">
      <c r="A349" s="130"/>
      <c r="B349" s="130"/>
      <c r="C349" s="130"/>
      <c r="D349" s="130"/>
      <c r="E349" s="130"/>
      <c r="F349" s="130"/>
      <c r="G349" s="130"/>
      <c r="H349" s="130"/>
      <c r="I349" s="130"/>
      <c r="J349" s="130"/>
      <c r="K349" s="130"/>
      <c r="L349" s="130"/>
      <c r="M349" s="130"/>
      <c r="N349" s="130"/>
      <c r="O349" s="130"/>
      <c r="P349" s="130"/>
    </row>
    <row r="350" spans="1:16" ht="15.75" customHeight="1">
      <c r="A350" s="130"/>
      <c r="B350" s="130"/>
      <c r="C350" s="130"/>
      <c r="D350" s="130"/>
      <c r="E350" s="130"/>
      <c r="F350" s="130"/>
      <c r="G350" s="130"/>
      <c r="H350" s="130"/>
      <c r="I350" s="130"/>
      <c r="J350" s="130"/>
      <c r="K350" s="130"/>
      <c r="L350" s="130"/>
      <c r="M350" s="130"/>
      <c r="N350" s="130"/>
      <c r="O350" s="130"/>
      <c r="P350" s="130"/>
    </row>
    <row r="351" spans="1:16" ht="15.75" customHeight="1">
      <c r="A351" s="130"/>
      <c r="B351" s="130"/>
      <c r="C351" s="130"/>
      <c r="D351" s="130"/>
      <c r="E351" s="130"/>
      <c r="F351" s="130"/>
      <c r="G351" s="130"/>
      <c r="H351" s="130"/>
      <c r="I351" s="130"/>
      <c r="J351" s="130"/>
      <c r="K351" s="130"/>
      <c r="L351" s="130"/>
      <c r="M351" s="130"/>
      <c r="N351" s="130"/>
      <c r="O351" s="130"/>
      <c r="P351" s="130"/>
    </row>
    <row r="352" spans="1:16" ht="15.75" customHeight="1">
      <c r="A352" s="130"/>
      <c r="B352" s="130"/>
      <c r="C352" s="130"/>
      <c r="D352" s="130"/>
      <c r="E352" s="130"/>
      <c r="F352" s="130"/>
      <c r="G352" s="130"/>
      <c r="H352" s="130"/>
      <c r="I352" s="130"/>
      <c r="J352" s="130"/>
      <c r="K352" s="130"/>
      <c r="L352" s="130"/>
      <c r="M352" s="130"/>
      <c r="N352" s="130"/>
      <c r="O352" s="130"/>
      <c r="P352" s="130"/>
    </row>
    <row r="353" spans="1:16" ht="15.75" customHeight="1">
      <c r="A353" s="130"/>
      <c r="B353" s="130"/>
      <c r="C353" s="130"/>
      <c r="D353" s="130"/>
      <c r="E353" s="130"/>
      <c r="F353" s="130"/>
      <c r="G353" s="130"/>
      <c r="H353" s="130"/>
      <c r="I353" s="130"/>
      <c r="J353" s="130"/>
      <c r="K353" s="130"/>
      <c r="L353" s="130"/>
      <c r="M353" s="130"/>
      <c r="N353" s="130"/>
      <c r="O353" s="130"/>
      <c r="P353" s="130"/>
    </row>
    <row r="354" spans="1:16" ht="15.75" customHeight="1">
      <c r="A354" s="130"/>
      <c r="B354" s="130"/>
      <c r="C354" s="130"/>
      <c r="D354" s="130"/>
      <c r="E354" s="130"/>
      <c r="F354" s="130"/>
      <c r="G354" s="130"/>
      <c r="H354" s="130"/>
      <c r="I354" s="130"/>
      <c r="J354" s="130"/>
      <c r="K354" s="130"/>
      <c r="L354" s="130"/>
      <c r="M354" s="130"/>
      <c r="N354" s="130"/>
      <c r="O354" s="130"/>
      <c r="P354" s="130"/>
    </row>
    <row r="355" spans="1:16" ht="15.75" customHeight="1">
      <c r="A355" s="130"/>
      <c r="B355" s="130"/>
      <c r="C355" s="130"/>
      <c r="D355" s="130"/>
      <c r="E355" s="130"/>
      <c r="F355" s="130"/>
      <c r="G355" s="130"/>
      <c r="H355" s="130"/>
      <c r="I355" s="130"/>
      <c r="J355" s="130"/>
      <c r="K355" s="130"/>
      <c r="L355" s="130"/>
      <c r="M355" s="130"/>
      <c r="N355" s="130"/>
      <c r="O355" s="130"/>
      <c r="P355" s="130"/>
    </row>
    <row r="356" spans="1:16" ht="15.75" customHeight="1">
      <c r="A356" s="130"/>
      <c r="B356" s="130"/>
      <c r="C356" s="130"/>
      <c r="D356" s="130"/>
      <c r="E356" s="130"/>
      <c r="F356" s="130"/>
      <c r="G356" s="130"/>
      <c r="H356" s="130"/>
      <c r="I356" s="130"/>
      <c r="J356" s="130"/>
      <c r="K356" s="130"/>
      <c r="L356" s="130"/>
      <c r="M356" s="130"/>
      <c r="N356" s="130"/>
      <c r="O356" s="130"/>
      <c r="P356" s="130"/>
    </row>
    <row r="357" spans="1:16" ht="15.75" customHeight="1">
      <c r="A357" s="130"/>
      <c r="B357" s="130"/>
      <c r="C357" s="130"/>
      <c r="D357" s="130"/>
      <c r="E357" s="130"/>
      <c r="F357" s="130"/>
      <c r="G357" s="130"/>
      <c r="H357" s="130"/>
      <c r="I357" s="130"/>
      <c r="J357" s="130"/>
      <c r="K357" s="130"/>
      <c r="L357" s="130"/>
      <c r="M357" s="130"/>
      <c r="N357" s="130"/>
      <c r="O357" s="130"/>
      <c r="P357" s="130"/>
    </row>
    <row r="358" spans="1:16" ht="15.75" customHeight="1">
      <c r="A358" s="130"/>
      <c r="B358" s="130"/>
      <c r="C358" s="130"/>
      <c r="D358" s="130"/>
      <c r="E358" s="130"/>
      <c r="F358" s="130"/>
      <c r="G358" s="130"/>
      <c r="H358" s="130"/>
      <c r="I358" s="130"/>
      <c r="J358" s="130"/>
      <c r="K358" s="130"/>
      <c r="L358" s="130"/>
      <c r="M358" s="130"/>
      <c r="N358" s="130"/>
      <c r="O358" s="130"/>
      <c r="P358" s="130"/>
    </row>
    <row r="359" spans="1:16" ht="15.75" customHeight="1">
      <c r="A359" s="130"/>
      <c r="B359" s="130"/>
      <c r="C359" s="130"/>
      <c r="D359" s="130"/>
      <c r="E359" s="130"/>
      <c r="F359" s="130"/>
      <c r="G359" s="130"/>
      <c r="H359" s="130"/>
      <c r="I359" s="130"/>
      <c r="J359" s="130"/>
      <c r="K359" s="130"/>
      <c r="L359" s="130"/>
      <c r="M359" s="130"/>
      <c r="N359" s="130"/>
      <c r="O359" s="130"/>
      <c r="P359" s="130"/>
    </row>
    <row r="360" spans="1:16" ht="15.75" customHeight="1">
      <c r="A360" s="130"/>
      <c r="B360" s="130"/>
      <c r="C360" s="130"/>
      <c r="D360" s="130"/>
      <c r="E360" s="130"/>
      <c r="F360" s="130"/>
      <c r="G360" s="130"/>
      <c r="H360" s="130"/>
      <c r="I360" s="130"/>
      <c r="J360" s="130"/>
      <c r="K360" s="130"/>
      <c r="L360" s="130"/>
      <c r="M360" s="130"/>
      <c r="N360" s="130"/>
      <c r="O360" s="130"/>
      <c r="P360" s="130"/>
    </row>
    <row r="361" spans="1:16" ht="15.75" customHeight="1">
      <c r="A361" s="130"/>
      <c r="B361" s="130"/>
      <c r="C361" s="130"/>
      <c r="D361" s="130"/>
      <c r="E361" s="130"/>
      <c r="F361" s="130"/>
      <c r="G361" s="130"/>
      <c r="H361" s="130"/>
      <c r="I361" s="130"/>
      <c r="J361" s="130"/>
      <c r="K361" s="130"/>
      <c r="L361" s="130"/>
      <c r="M361" s="130"/>
      <c r="N361" s="130"/>
      <c r="O361" s="130"/>
      <c r="P361" s="130"/>
    </row>
    <row r="362" spans="1:16" ht="15.75" customHeight="1">
      <c r="A362" s="130"/>
      <c r="B362" s="130"/>
      <c r="C362" s="130"/>
      <c r="D362" s="130"/>
      <c r="E362" s="130"/>
      <c r="F362" s="130"/>
      <c r="G362" s="130"/>
      <c r="H362" s="130"/>
      <c r="I362" s="130"/>
      <c r="J362" s="130"/>
      <c r="K362" s="130"/>
      <c r="L362" s="130"/>
      <c r="M362" s="130"/>
      <c r="N362" s="130"/>
      <c r="O362" s="130"/>
      <c r="P362" s="130"/>
    </row>
    <row r="363" spans="1:16" ht="15.75" customHeight="1">
      <c r="A363" s="130"/>
      <c r="B363" s="130"/>
      <c r="C363" s="130"/>
      <c r="D363" s="130"/>
      <c r="E363" s="130"/>
      <c r="F363" s="130"/>
      <c r="G363" s="130"/>
      <c r="H363" s="130"/>
      <c r="I363" s="130"/>
      <c r="J363" s="130"/>
      <c r="K363" s="130"/>
      <c r="L363" s="130"/>
      <c r="M363" s="130"/>
      <c r="N363" s="130"/>
      <c r="O363" s="130"/>
      <c r="P363" s="130"/>
    </row>
    <row r="364" spans="1:16" ht="15.75" customHeight="1">
      <c r="A364" s="130"/>
      <c r="B364" s="130"/>
      <c r="C364" s="130"/>
      <c r="D364" s="130"/>
      <c r="E364" s="130"/>
      <c r="F364" s="130"/>
      <c r="G364" s="130"/>
      <c r="H364" s="130"/>
      <c r="I364" s="130"/>
      <c r="J364" s="130"/>
      <c r="K364" s="130"/>
      <c r="L364" s="130"/>
      <c r="M364" s="130"/>
      <c r="N364" s="130"/>
      <c r="O364" s="130"/>
      <c r="P364" s="130"/>
    </row>
    <row r="365" spans="1:16" ht="15.75" customHeight="1">
      <c r="A365" s="130"/>
      <c r="B365" s="130"/>
      <c r="C365" s="130"/>
      <c r="D365" s="130"/>
      <c r="E365" s="130"/>
      <c r="F365" s="130"/>
      <c r="G365" s="130"/>
      <c r="H365" s="130"/>
      <c r="I365" s="130"/>
      <c r="J365" s="130"/>
      <c r="K365" s="130"/>
      <c r="L365" s="130"/>
      <c r="M365" s="130"/>
      <c r="N365" s="130"/>
      <c r="O365" s="130"/>
      <c r="P365" s="130"/>
    </row>
    <row r="366" spans="1:16" ht="15.75" customHeight="1">
      <c r="A366" s="130"/>
      <c r="B366" s="130"/>
      <c r="C366" s="130"/>
      <c r="D366" s="130"/>
      <c r="E366" s="130"/>
      <c r="F366" s="130"/>
      <c r="G366" s="130"/>
      <c r="H366" s="130"/>
      <c r="I366" s="130"/>
      <c r="J366" s="130"/>
      <c r="K366" s="130"/>
      <c r="L366" s="130"/>
      <c r="M366" s="130"/>
      <c r="N366" s="130"/>
      <c r="O366" s="130"/>
      <c r="P366" s="130"/>
    </row>
    <row r="367" spans="1:16" ht="15.75" customHeight="1">
      <c r="A367" s="130"/>
      <c r="B367" s="130"/>
      <c r="C367" s="130"/>
      <c r="D367" s="130"/>
      <c r="E367" s="130"/>
      <c r="F367" s="130"/>
      <c r="G367" s="130"/>
      <c r="H367" s="130"/>
      <c r="I367" s="130"/>
      <c r="J367" s="130"/>
      <c r="K367" s="130"/>
      <c r="L367" s="130"/>
      <c r="M367" s="130"/>
      <c r="N367" s="130"/>
      <c r="O367" s="130"/>
      <c r="P367" s="130"/>
    </row>
    <row r="368" spans="1:16" ht="15.75" customHeight="1">
      <c r="A368" s="130"/>
      <c r="B368" s="130"/>
      <c r="C368" s="130"/>
      <c r="D368" s="130"/>
      <c r="E368" s="130"/>
      <c r="F368" s="130"/>
      <c r="G368" s="130"/>
      <c r="H368" s="130"/>
      <c r="I368" s="130"/>
      <c r="J368" s="130"/>
      <c r="K368" s="130"/>
      <c r="L368" s="130"/>
      <c r="M368" s="130"/>
      <c r="N368" s="130"/>
      <c r="O368" s="130"/>
      <c r="P368" s="130"/>
    </row>
    <row r="369" spans="1:16" ht="15.75" customHeight="1">
      <c r="A369" s="130"/>
      <c r="B369" s="130"/>
      <c r="C369" s="130"/>
      <c r="D369" s="130"/>
      <c r="E369" s="130"/>
      <c r="F369" s="130"/>
      <c r="G369" s="130"/>
      <c r="H369" s="130"/>
      <c r="I369" s="130"/>
      <c r="J369" s="130"/>
      <c r="K369" s="130"/>
      <c r="L369" s="130"/>
      <c r="M369" s="130"/>
      <c r="N369" s="130"/>
      <c r="O369" s="130"/>
      <c r="P369" s="130"/>
    </row>
    <row r="370" spans="1:16" ht="15.75" customHeight="1">
      <c r="A370" s="130"/>
      <c r="B370" s="130"/>
      <c r="C370" s="130"/>
      <c r="D370" s="130"/>
      <c r="E370" s="130"/>
      <c r="F370" s="130"/>
      <c r="G370" s="130"/>
      <c r="H370" s="130"/>
      <c r="I370" s="130"/>
      <c r="J370" s="130"/>
      <c r="K370" s="130"/>
      <c r="L370" s="130"/>
      <c r="M370" s="130"/>
      <c r="N370" s="130"/>
      <c r="O370" s="130"/>
      <c r="P370" s="130"/>
    </row>
    <row r="371" spans="1:16" ht="15.75" customHeight="1">
      <c r="A371" s="130"/>
      <c r="B371" s="130"/>
      <c r="C371" s="130"/>
      <c r="D371" s="130"/>
      <c r="E371" s="130"/>
      <c r="F371" s="130"/>
      <c r="G371" s="130"/>
      <c r="H371" s="130"/>
      <c r="I371" s="130"/>
      <c r="J371" s="130"/>
      <c r="K371" s="130"/>
      <c r="L371" s="130"/>
      <c r="M371" s="130"/>
      <c r="N371" s="130"/>
      <c r="O371" s="130"/>
      <c r="P371" s="130"/>
    </row>
    <row r="372" spans="1:16" ht="15.75" customHeight="1">
      <c r="A372" s="130"/>
      <c r="B372" s="130"/>
      <c r="C372" s="130"/>
      <c r="D372" s="130"/>
      <c r="E372" s="130"/>
      <c r="F372" s="130"/>
      <c r="G372" s="130"/>
      <c r="H372" s="130"/>
      <c r="I372" s="130"/>
      <c r="J372" s="130"/>
      <c r="K372" s="130"/>
      <c r="L372" s="130"/>
      <c r="M372" s="130"/>
      <c r="N372" s="130"/>
      <c r="O372" s="130"/>
      <c r="P372" s="130"/>
    </row>
    <row r="373" spans="1:16" ht="15.75" customHeight="1">
      <c r="A373" s="130"/>
      <c r="B373" s="130"/>
      <c r="C373" s="130"/>
      <c r="D373" s="130"/>
      <c r="E373" s="130"/>
      <c r="F373" s="130"/>
      <c r="G373" s="130"/>
      <c r="H373" s="130"/>
      <c r="I373" s="130"/>
      <c r="J373" s="130"/>
      <c r="K373" s="130"/>
      <c r="L373" s="130"/>
      <c r="M373" s="130"/>
      <c r="N373" s="130"/>
      <c r="O373" s="130"/>
      <c r="P373" s="130"/>
    </row>
    <row r="374" spans="1:16" ht="15.75" customHeight="1">
      <c r="A374" s="130"/>
      <c r="B374" s="130"/>
      <c r="C374" s="130"/>
      <c r="D374" s="130"/>
      <c r="E374" s="130"/>
      <c r="F374" s="130"/>
      <c r="G374" s="130"/>
      <c r="H374" s="130"/>
      <c r="I374" s="130"/>
      <c r="J374" s="130"/>
      <c r="K374" s="130"/>
      <c r="L374" s="130"/>
      <c r="M374" s="130"/>
      <c r="N374" s="130"/>
      <c r="O374" s="130"/>
      <c r="P374" s="130"/>
    </row>
    <row r="375" spans="1:16" ht="15.75" customHeight="1">
      <c r="A375" s="130"/>
      <c r="B375" s="130"/>
      <c r="C375" s="130"/>
      <c r="D375" s="130"/>
      <c r="E375" s="130"/>
      <c r="F375" s="130"/>
      <c r="G375" s="130"/>
      <c r="H375" s="130"/>
      <c r="I375" s="130"/>
      <c r="J375" s="130"/>
      <c r="K375" s="130"/>
      <c r="L375" s="130"/>
      <c r="M375" s="130"/>
      <c r="N375" s="130"/>
      <c r="O375" s="130"/>
      <c r="P375" s="130"/>
    </row>
    <row r="376" spans="1:16" ht="15.75" customHeight="1">
      <c r="A376" s="130"/>
      <c r="B376" s="130"/>
      <c r="C376" s="130"/>
      <c r="D376" s="130"/>
      <c r="E376" s="130"/>
      <c r="F376" s="130"/>
      <c r="G376" s="130"/>
      <c r="H376" s="130"/>
      <c r="I376" s="130"/>
      <c r="J376" s="130"/>
      <c r="K376" s="130"/>
      <c r="L376" s="130"/>
      <c r="M376" s="130"/>
      <c r="N376" s="130"/>
      <c r="O376" s="130"/>
      <c r="P376" s="130"/>
    </row>
    <row r="377" spans="1:16" ht="15.75" customHeight="1">
      <c r="A377" s="130"/>
      <c r="B377" s="130"/>
      <c r="C377" s="130"/>
      <c r="D377" s="130"/>
      <c r="E377" s="130"/>
      <c r="F377" s="130"/>
      <c r="G377" s="130"/>
      <c r="H377" s="130"/>
      <c r="I377" s="130"/>
      <c r="J377" s="130"/>
      <c r="K377" s="130"/>
      <c r="L377" s="130"/>
      <c r="M377" s="130"/>
      <c r="N377" s="130"/>
      <c r="O377" s="130"/>
      <c r="P377" s="130"/>
    </row>
    <row r="378" spans="1:16" ht="15.75" customHeight="1">
      <c r="A378" s="130"/>
      <c r="B378" s="130"/>
      <c r="C378" s="130"/>
      <c r="D378" s="130"/>
      <c r="E378" s="130"/>
      <c r="F378" s="130"/>
      <c r="G378" s="130"/>
      <c r="H378" s="130"/>
      <c r="I378" s="130"/>
      <c r="J378" s="130"/>
      <c r="K378" s="130"/>
      <c r="L378" s="130"/>
      <c r="M378" s="130"/>
      <c r="N378" s="130"/>
      <c r="O378" s="130"/>
      <c r="P378" s="130"/>
    </row>
    <row r="379" spans="1:16" ht="15.75" customHeight="1">
      <c r="A379" s="130"/>
      <c r="B379" s="130"/>
      <c r="C379" s="130"/>
      <c r="D379" s="130"/>
      <c r="E379" s="130"/>
      <c r="F379" s="130"/>
      <c r="G379" s="130"/>
      <c r="H379" s="130"/>
      <c r="I379" s="130"/>
      <c r="J379" s="130"/>
      <c r="K379" s="130"/>
      <c r="L379" s="130"/>
      <c r="M379" s="130"/>
      <c r="N379" s="130"/>
      <c r="O379" s="130"/>
      <c r="P379" s="130"/>
    </row>
    <row r="380" spans="1:16" ht="15.75" customHeight="1">
      <c r="A380" s="130"/>
      <c r="B380" s="130"/>
      <c r="C380" s="130"/>
      <c r="D380" s="130"/>
      <c r="E380" s="130"/>
      <c r="F380" s="130"/>
      <c r="G380" s="130"/>
      <c r="H380" s="130"/>
      <c r="I380" s="130"/>
      <c r="J380" s="130"/>
      <c r="K380" s="130"/>
      <c r="L380" s="130"/>
      <c r="M380" s="130"/>
      <c r="N380" s="130"/>
      <c r="O380" s="130"/>
      <c r="P380" s="130"/>
    </row>
    <row r="381" spans="1:16" ht="15.75" customHeight="1">
      <c r="A381" s="130"/>
      <c r="B381" s="130"/>
      <c r="C381" s="130"/>
      <c r="D381" s="130"/>
      <c r="E381" s="130"/>
      <c r="F381" s="130"/>
      <c r="G381" s="130"/>
      <c r="H381" s="130"/>
      <c r="I381" s="130"/>
      <c r="J381" s="130"/>
      <c r="K381" s="130"/>
      <c r="L381" s="130"/>
      <c r="M381" s="130"/>
      <c r="N381" s="130"/>
      <c r="O381" s="130"/>
      <c r="P381" s="130"/>
    </row>
    <row r="382" spans="1:16" ht="15.75" customHeight="1">
      <c r="A382" s="130"/>
      <c r="B382" s="130"/>
      <c r="C382" s="130"/>
      <c r="D382" s="130"/>
      <c r="E382" s="130"/>
      <c r="F382" s="130"/>
      <c r="G382" s="130"/>
      <c r="H382" s="130"/>
      <c r="I382" s="130"/>
      <c r="J382" s="130"/>
      <c r="K382" s="130"/>
      <c r="L382" s="130"/>
      <c r="M382" s="130"/>
      <c r="N382" s="130"/>
      <c r="O382" s="130"/>
      <c r="P382" s="130"/>
    </row>
    <row r="383" spans="1:16" ht="15.75" customHeight="1">
      <c r="A383" s="130"/>
      <c r="B383" s="130"/>
      <c r="C383" s="130"/>
      <c r="D383" s="130"/>
      <c r="E383" s="130"/>
      <c r="F383" s="130"/>
      <c r="G383" s="130"/>
      <c r="H383" s="130"/>
      <c r="I383" s="130"/>
      <c r="J383" s="130"/>
      <c r="K383" s="130"/>
      <c r="L383" s="130"/>
      <c r="M383" s="130"/>
      <c r="N383" s="130"/>
      <c r="O383" s="130"/>
      <c r="P383" s="130"/>
    </row>
    <row r="384" spans="1:16" ht="15.75" customHeight="1">
      <c r="A384" s="130"/>
      <c r="B384" s="130"/>
      <c r="C384" s="130"/>
      <c r="D384" s="130"/>
      <c r="E384" s="130"/>
      <c r="F384" s="130"/>
      <c r="G384" s="130"/>
      <c r="H384" s="130"/>
      <c r="I384" s="130"/>
      <c r="J384" s="130"/>
      <c r="K384" s="130"/>
      <c r="L384" s="130"/>
      <c r="M384" s="130"/>
      <c r="N384" s="130"/>
      <c r="O384" s="130"/>
      <c r="P384" s="130"/>
    </row>
    <row r="385" spans="1:16" ht="15.75" customHeight="1">
      <c r="A385" s="130"/>
      <c r="B385" s="130"/>
      <c r="C385" s="130"/>
      <c r="D385" s="130"/>
      <c r="E385" s="130"/>
      <c r="F385" s="130"/>
      <c r="G385" s="130"/>
      <c r="H385" s="130"/>
      <c r="I385" s="130"/>
      <c r="J385" s="130"/>
      <c r="K385" s="130"/>
      <c r="L385" s="130"/>
      <c r="M385" s="130"/>
      <c r="N385" s="130"/>
      <c r="O385" s="130"/>
      <c r="P385" s="130"/>
    </row>
    <row r="386" spans="1:16" ht="15.75" customHeight="1">
      <c r="A386" s="130"/>
      <c r="B386" s="130"/>
      <c r="C386" s="130"/>
      <c r="D386" s="130"/>
      <c r="E386" s="130"/>
      <c r="F386" s="130"/>
      <c r="G386" s="130"/>
      <c r="H386" s="130"/>
      <c r="I386" s="130"/>
      <c r="J386" s="130"/>
      <c r="K386" s="130"/>
      <c r="L386" s="130"/>
      <c r="M386" s="130"/>
      <c r="N386" s="130"/>
      <c r="O386" s="130"/>
      <c r="P386" s="130"/>
    </row>
    <row r="387" spans="1:16" ht="15.75" customHeight="1">
      <c r="A387" s="130"/>
      <c r="B387" s="130"/>
      <c r="C387" s="130"/>
      <c r="D387" s="130"/>
      <c r="E387" s="130"/>
      <c r="F387" s="130"/>
      <c r="G387" s="130"/>
      <c r="H387" s="130"/>
      <c r="I387" s="130"/>
      <c r="J387" s="130"/>
      <c r="K387" s="130"/>
      <c r="L387" s="130"/>
      <c r="M387" s="130"/>
      <c r="N387" s="130"/>
      <c r="O387" s="130"/>
      <c r="P387" s="130"/>
    </row>
    <row r="388" spans="1:16" ht="15.75" customHeight="1">
      <c r="A388" s="130"/>
      <c r="B388" s="130"/>
      <c r="C388" s="130"/>
      <c r="D388" s="130"/>
      <c r="E388" s="130"/>
      <c r="F388" s="130"/>
      <c r="G388" s="130"/>
      <c r="H388" s="130"/>
      <c r="I388" s="130"/>
      <c r="J388" s="130"/>
      <c r="K388" s="130"/>
      <c r="L388" s="130"/>
      <c r="M388" s="130"/>
      <c r="N388" s="130"/>
      <c r="O388" s="130"/>
      <c r="P388" s="130"/>
    </row>
    <row r="389" spans="1:16" ht="15.75" customHeight="1">
      <c r="A389" s="130"/>
      <c r="B389" s="130"/>
      <c r="C389" s="130"/>
      <c r="D389" s="130"/>
      <c r="E389" s="130"/>
      <c r="F389" s="130"/>
      <c r="G389" s="130"/>
      <c r="H389" s="130"/>
      <c r="I389" s="130"/>
      <c r="J389" s="130"/>
      <c r="K389" s="130"/>
      <c r="L389" s="130"/>
      <c r="M389" s="130"/>
      <c r="N389" s="130"/>
      <c r="O389" s="130"/>
      <c r="P389" s="130"/>
    </row>
    <row r="390" spans="1:16" ht="15.75" customHeight="1">
      <c r="A390" s="130"/>
      <c r="B390" s="130"/>
      <c r="C390" s="130"/>
      <c r="D390" s="130"/>
      <c r="E390" s="130"/>
      <c r="F390" s="130"/>
      <c r="G390" s="130"/>
      <c r="H390" s="130"/>
      <c r="I390" s="130"/>
      <c r="J390" s="130"/>
      <c r="K390" s="130"/>
      <c r="L390" s="130"/>
      <c r="M390" s="130"/>
      <c r="N390" s="130"/>
      <c r="O390" s="130"/>
      <c r="P390" s="130"/>
    </row>
    <row r="391" spans="1:16" ht="15.75" customHeight="1">
      <c r="A391" s="130"/>
      <c r="B391" s="130"/>
      <c r="C391" s="130"/>
      <c r="D391" s="130"/>
      <c r="E391" s="130"/>
      <c r="F391" s="130"/>
      <c r="G391" s="130"/>
      <c r="H391" s="130"/>
      <c r="I391" s="130"/>
      <c r="J391" s="130"/>
      <c r="K391" s="130"/>
      <c r="L391" s="130"/>
      <c r="M391" s="130"/>
      <c r="N391" s="130"/>
      <c r="O391" s="130"/>
      <c r="P391" s="130"/>
    </row>
    <row r="392" spans="1:16" ht="15.75" customHeight="1">
      <c r="A392" s="130"/>
      <c r="B392" s="130"/>
      <c r="C392" s="130"/>
      <c r="D392" s="130"/>
      <c r="E392" s="130"/>
      <c r="F392" s="130"/>
      <c r="G392" s="130"/>
      <c r="H392" s="130"/>
      <c r="I392" s="130"/>
      <c r="J392" s="130"/>
      <c r="K392" s="130"/>
      <c r="L392" s="130"/>
      <c r="M392" s="130"/>
      <c r="N392" s="130"/>
      <c r="O392" s="130"/>
      <c r="P392" s="130"/>
    </row>
    <row r="393" spans="1:16" ht="15.75" customHeight="1">
      <c r="A393" s="130"/>
      <c r="B393" s="130"/>
      <c r="C393" s="130"/>
      <c r="D393" s="130"/>
      <c r="E393" s="130"/>
      <c r="F393" s="130"/>
      <c r="G393" s="130"/>
      <c r="H393" s="130"/>
      <c r="I393" s="130"/>
      <c r="J393" s="130"/>
      <c r="K393" s="130"/>
      <c r="L393" s="130"/>
      <c r="M393" s="130"/>
      <c r="N393" s="130"/>
      <c r="O393" s="130"/>
      <c r="P393" s="130"/>
    </row>
    <row r="394" spans="1:16" ht="15.75" customHeight="1">
      <c r="A394" s="130"/>
      <c r="B394" s="130"/>
      <c r="C394" s="130"/>
      <c r="D394" s="130"/>
      <c r="E394" s="130"/>
      <c r="F394" s="130"/>
      <c r="G394" s="130"/>
      <c r="H394" s="130"/>
      <c r="I394" s="130"/>
      <c r="J394" s="130"/>
      <c r="K394" s="130"/>
      <c r="L394" s="130"/>
      <c r="M394" s="130"/>
      <c r="N394" s="130"/>
      <c r="O394" s="130"/>
      <c r="P394" s="130"/>
    </row>
    <row r="395" spans="1:16" ht="15.75" customHeight="1">
      <c r="A395" s="130"/>
      <c r="B395" s="130"/>
      <c r="C395" s="130"/>
      <c r="D395" s="130"/>
      <c r="E395" s="130"/>
      <c r="F395" s="130"/>
      <c r="G395" s="130"/>
      <c r="H395" s="130"/>
      <c r="I395" s="130"/>
      <c r="J395" s="130"/>
      <c r="K395" s="130"/>
      <c r="L395" s="130"/>
      <c r="M395" s="130"/>
      <c r="N395" s="130"/>
      <c r="O395" s="130"/>
      <c r="P395" s="130"/>
    </row>
    <row r="396" spans="1:16" ht="15.75" customHeight="1">
      <c r="A396" s="130"/>
      <c r="B396" s="130"/>
      <c r="C396" s="130"/>
      <c r="D396" s="130"/>
      <c r="E396" s="130"/>
      <c r="F396" s="130"/>
      <c r="G396" s="130"/>
      <c r="H396" s="130"/>
      <c r="I396" s="130"/>
      <c r="J396" s="130"/>
      <c r="K396" s="130"/>
      <c r="L396" s="130"/>
      <c r="M396" s="130"/>
      <c r="N396" s="130"/>
      <c r="O396" s="130"/>
      <c r="P396" s="130"/>
    </row>
    <row r="397" spans="1:16" ht="15.75" customHeight="1">
      <c r="A397" s="130"/>
      <c r="B397" s="130"/>
      <c r="C397" s="130"/>
      <c r="D397" s="130"/>
      <c r="E397" s="130"/>
      <c r="F397" s="130"/>
      <c r="G397" s="130"/>
      <c r="H397" s="130"/>
      <c r="I397" s="130"/>
      <c r="J397" s="130"/>
      <c r="K397" s="130"/>
      <c r="L397" s="130"/>
      <c r="M397" s="130"/>
      <c r="N397" s="130"/>
      <c r="O397" s="130"/>
      <c r="P397" s="130"/>
    </row>
    <row r="398" spans="1:16" ht="15.75" customHeight="1">
      <c r="A398" s="130"/>
      <c r="B398" s="130"/>
      <c r="C398" s="130"/>
      <c r="D398" s="130"/>
      <c r="E398" s="130"/>
      <c r="F398" s="130"/>
      <c r="G398" s="130"/>
      <c r="H398" s="130"/>
      <c r="I398" s="130"/>
      <c r="J398" s="130"/>
      <c r="K398" s="130"/>
      <c r="L398" s="130"/>
      <c r="M398" s="130"/>
      <c r="N398" s="130"/>
      <c r="O398" s="130"/>
      <c r="P398" s="130"/>
    </row>
    <row r="399" spans="1:16" ht="15.75" customHeight="1">
      <c r="A399" s="130"/>
      <c r="B399" s="130"/>
      <c r="C399" s="130"/>
      <c r="D399" s="130"/>
      <c r="E399" s="130"/>
      <c r="F399" s="130"/>
      <c r="G399" s="130"/>
      <c r="H399" s="130"/>
      <c r="I399" s="130"/>
      <c r="J399" s="130"/>
      <c r="K399" s="130"/>
      <c r="L399" s="130"/>
      <c r="M399" s="130"/>
      <c r="N399" s="130"/>
      <c r="O399" s="130"/>
      <c r="P399" s="130"/>
    </row>
    <row r="400" spans="1:16" ht="15.75" customHeight="1">
      <c r="A400" s="130"/>
      <c r="B400" s="130"/>
      <c r="C400" s="130"/>
      <c r="D400" s="130"/>
      <c r="E400" s="130"/>
      <c r="F400" s="130"/>
      <c r="G400" s="130"/>
      <c r="H400" s="130"/>
      <c r="I400" s="130"/>
      <c r="J400" s="130"/>
      <c r="K400" s="130"/>
      <c r="L400" s="130"/>
      <c r="M400" s="130"/>
      <c r="N400" s="130"/>
      <c r="O400" s="130"/>
      <c r="P400" s="130"/>
    </row>
    <row r="401" spans="1:16" ht="15.75" customHeight="1">
      <c r="A401" s="130"/>
      <c r="B401" s="130"/>
      <c r="C401" s="130"/>
      <c r="D401" s="130"/>
      <c r="E401" s="130"/>
      <c r="F401" s="130"/>
      <c r="G401" s="130"/>
      <c r="H401" s="130"/>
      <c r="I401" s="130"/>
      <c r="J401" s="130"/>
      <c r="K401" s="130"/>
      <c r="L401" s="130"/>
      <c r="M401" s="130"/>
      <c r="N401" s="130"/>
      <c r="O401" s="130"/>
      <c r="P401" s="130"/>
    </row>
    <row r="402" spans="1:16" ht="15.75" customHeight="1">
      <c r="A402" s="130"/>
      <c r="B402" s="130"/>
      <c r="C402" s="130"/>
      <c r="D402" s="130"/>
      <c r="E402" s="130"/>
      <c r="F402" s="130"/>
      <c r="G402" s="130"/>
      <c r="H402" s="130"/>
      <c r="I402" s="130"/>
      <c r="J402" s="130"/>
      <c r="K402" s="130"/>
      <c r="L402" s="130"/>
      <c r="M402" s="130"/>
      <c r="N402" s="130"/>
      <c r="O402" s="130"/>
      <c r="P402" s="130"/>
    </row>
    <row r="403" spans="1:16" ht="15.75" customHeight="1">
      <c r="A403" s="130"/>
      <c r="B403" s="130"/>
      <c r="C403" s="130"/>
      <c r="D403" s="130"/>
      <c r="E403" s="130"/>
      <c r="F403" s="130"/>
      <c r="G403" s="130"/>
      <c r="H403" s="130"/>
      <c r="I403" s="130"/>
      <c r="J403" s="130"/>
      <c r="K403" s="130"/>
      <c r="L403" s="130"/>
      <c r="M403" s="130"/>
      <c r="N403" s="130"/>
      <c r="O403" s="130"/>
      <c r="P403" s="130"/>
    </row>
    <row r="404" spans="1:16" ht="15.75" customHeight="1">
      <c r="A404" s="130"/>
      <c r="B404" s="130"/>
      <c r="C404" s="130"/>
      <c r="D404" s="130"/>
      <c r="E404" s="130"/>
      <c r="F404" s="130"/>
      <c r="G404" s="130"/>
      <c r="H404" s="130"/>
      <c r="I404" s="130"/>
      <c r="J404" s="130"/>
      <c r="K404" s="130"/>
      <c r="L404" s="130"/>
      <c r="M404" s="130"/>
      <c r="N404" s="130"/>
      <c r="O404" s="130"/>
      <c r="P404" s="130"/>
    </row>
    <row r="405" spans="1:16" ht="15.75" customHeight="1">
      <c r="A405" s="130"/>
      <c r="B405" s="130"/>
      <c r="C405" s="130"/>
      <c r="D405" s="130"/>
      <c r="E405" s="130"/>
      <c r="F405" s="130"/>
      <c r="G405" s="130"/>
      <c r="H405" s="130"/>
      <c r="I405" s="130"/>
      <c r="J405" s="130"/>
      <c r="K405" s="130"/>
      <c r="L405" s="130"/>
      <c r="M405" s="130"/>
      <c r="N405" s="130"/>
      <c r="O405" s="130"/>
      <c r="P405" s="130"/>
    </row>
    <row r="406" spans="1:16" ht="15.75" customHeight="1">
      <c r="A406" s="130"/>
      <c r="B406" s="130"/>
      <c r="C406" s="130"/>
      <c r="D406" s="130"/>
      <c r="E406" s="130"/>
      <c r="F406" s="130"/>
      <c r="G406" s="130"/>
      <c r="H406" s="130"/>
      <c r="I406" s="130"/>
      <c r="J406" s="130"/>
      <c r="K406" s="130"/>
      <c r="L406" s="130"/>
      <c r="M406" s="130"/>
      <c r="N406" s="130"/>
      <c r="O406" s="130"/>
      <c r="P406" s="130"/>
    </row>
    <row r="407" spans="1:16" ht="15.75" customHeight="1">
      <c r="A407" s="130"/>
      <c r="B407" s="130"/>
      <c r="C407" s="130"/>
      <c r="D407" s="130"/>
      <c r="E407" s="130"/>
      <c r="F407" s="130"/>
      <c r="G407" s="130"/>
      <c r="H407" s="130"/>
      <c r="I407" s="130"/>
      <c r="J407" s="130"/>
      <c r="K407" s="130"/>
      <c r="L407" s="130"/>
      <c r="M407" s="130"/>
      <c r="N407" s="130"/>
      <c r="O407" s="130"/>
      <c r="P407" s="130"/>
    </row>
    <row r="408" spans="1:16" ht="15.75" customHeight="1">
      <c r="A408" s="130"/>
      <c r="B408" s="130"/>
      <c r="C408" s="130"/>
      <c r="D408" s="130"/>
      <c r="E408" s="130"/>
      <c r="F408" s="130"/>
      <c r="G408" s="130"/>
      <c r="H408" s="130"/>
      <c r="I408" s="130"/>
      <c r="J408" s="130"/>
      <c r="K408" s="130"/>
      <c r="L408" s="130"/>
      <c r="M408" s="130"/>
      <c r="N408" s="130"/>
      <c r="O408" s="130"/>
      <c r="P408" s="130"/>
    </row>
    <row r="409" spans="1:16" ht="15.75" customHeight="1">
      <c r="A409" s="130"/>
      <c r="B409" s="130"/>
      <c r="C409" s="130"/>
      <c r="D409" s="130"/>
      <c r="E409" s="130"/>
      <c r="F409" s="130"/>
      <c r="G409" s="130"/>
      <c r="H409" s="130"/>
      <c r="I409" s="130"/>
      <c r="J409" s="130"/>
      <c r="K409" s="130"/>
      <c r="L409" s="130"/>
      <c r="M409" s="130"/>
      <c r="N409" s="130"/>
      <c r="O409" s="130"/>
      <c r="P409" s="130"/>
    </row>
    <row r="410" spans="1:16" ht="15.75" customHeight="1">
      <c r="A410" s="130"/>
      <c r="B410" s="130"/>
      <c r="C410" s="130"/>
      <c r="D410" s="130"/>
      <c r="E410" s="130"/>
      <c r="F410" s="130"/>
      <c r="G410" s="130"/>
      <c r="H410" s="130"/>
      <c r="I410" s="130"/>
      <c r="J410" s="130"/>
      <c r="K410" s="130"/>
      <c r="L410" s="130"/>
      <c r="M410" s="130"/>
      <c r="N410" s="130"/>
      <c r="O410" s="130"/>
      <c r="P410" s="130"/>
    </row>
    <row r="411" spans="1:16" ht="15.75" customHeight="1">
      <c r="A411" s="130"/>
      <c r="B411" s="130"/>
      <c r="C411" s="130"/>
      <c r="D411" s="130"/>
      <c r="E411" s="130"/>
      <c r="F411" s="130"/>
      <c r="G411" s="130"/>
      <c r="H411" s="130"/>
      <c r="I411" s="130"/>
      <c r="J411" s="130"/>
      <c r="K411" s="130"/>
      <c r="L411" s="130"/>
      <c r="M411" s="130"/>
      <c r="N411" s="130"/>
      <c r="O411" s="130"/>
      <c r="P411" s="130"/>
    </row>
    <row r="412" spans="1:16" ht="15.75" customHeight="1">
      <c r="A412" s="130"/>
      <c r="B412" s="130"/>
      <c r="C412" s="130"/>
      <c r="D412" s="130"/>
      <c r="E412" s="130"/>
      <c r="F412" s="130"/>
      <c r="G412" s="130"/>
      <c r="H412" s="130"/>
      <c r="I412" s="130"/>
      <c r="J412" s="130"/>
      <c r="K412" s="130"/>
      <c r="L412" s="130"/>
      <c r="M412" s="130"/>
      <c r="N412" s="130"/>
      <c r="O412" s="130"/>
      <c r="P412" s="130"/>
    </row>
    <row r="413" spans="1:16" ht="15.75" customHeight="1">
      <c r="A413" s="130"/>
      <c r="B413" s="130"/>
      <c r="C413" s="130"/>
      <c r="D413" s="130"/>
      <c r="E413" s="130"/>
      <c r="F413" s="130"/>
      <c r="G413" s="130"/>
      <c r="H413" s="130"/>
      <c r="I413" s="130"/>
      <c r="J413" s="130"/>
      <c r="K413" s="130"/>
      <c r="L413" s="130"/>
      <c r="M413" s="130"/>
      <c r="N413" s="130"/>
      <c r="O413" s="130"/>
      <c r="P413" s="130"/>
    </row>
    <row r="414" spans="1:16" ht="15.75" customHeight="1">
      <c r="A414" s="130"/>
      <c r="B414" s="130"/>
      <c r="C414" s="130"/>
      <c r="D414" s="130"/>
      <c r="E414" s="130"/>
      <c r="F414" s="130"/>
      <c r="G414" s="130"/>
      <c r="H414" s="130"/>
      <c r="I414" s="130"/>
      <c r="J414" s="130"/>
      <c r="K414" s="130"/>
      <c r="L414" s="130"/>
      <c r="M414" s="130"/>
      <c r="N414" s="130"/>
      <c r="O414" s="130"/>
      <c r="P414" s="130"/>
    </row>
    <row r="415" spans="1:16" ht="15.75" customHeight="1">
      <c r="A415" s="130"/>
      <c r="B415" s="130"/>
      <c r="C415" s="130"/>
      <c r="D415" s="130"/>
      <c r="E415" s="130"/>
      <c r="F415" s="130"/>
      <c r="G415" s="130"/>
      <c r="H415" s="130"/>
      <c r="I415" s="130"/>
      <c r="J415" s="130"/>
      <c r="K415" s="130"/>
      <c r="L415" s="130"/>
      <c r="M415" s="130"/>
      <c r="N415" s="130"/>
      <c r="O415" s="130"/>
      <c r="P415" s="130"/>
    </row>
    <row r="416" spans="1:16" ht="15.75" customHeight="1">
      <c r="A416" s="130"/>
      <c r="B416" s="130"/>
      <c r="C416" s="130"/>
      <c r="D416" s="130"/>
      <c r="E416" s="130"/>
      <c r="F416" s="130"/>
      <c r="G416" s="130"/>
      <c r="H416" s="130"/>
      <c r="I416" s="130"/>
      <c r="J416" s="130"/>
      <c r="K416" s="130"/>
      <c r="L416" s="130"/>
      <c r="M416" s="130"/>
      <c r="N416" s="130"/>
      <c r="O416" s="130"/>
      <c r="P416" s="130"/>
    </row>
    <row r="417" spans="1:16" ht="15.75" customHeight="1">
      <c r="A417" s="130"/>
      <c r="B417" s="130"/>
      <c r="C417" s="130"/>
      <c r="D417" s="130"/>
      <c r="E417" s="130"/>
      <c r="F417" s="130"/>
      <c r="G417" s="130"/>
      <c r="H417" s="130"/>
      <c r="I417" s="130"/>
      <c r="J417" s="130"/>
      <c r="K417" s="130"/>
      <c r="L417" s="130"/>
      <c r="M417" s="130"/>
      <c r="N417" s="130"/>
      <c r="O417" s="130"/>
      <c r="P417" s="130"/>
    </row>
    <row r="418" spans="1:16" ht="15.75" customHeight="1">
      <c r="A418" s="130"/>
      <c r="B418" s="130"/>
      <c r="C418" s="130"/>
      <c r="D418" s="130"/>
      <c r="E418" s="130"/>
      <c r="F418" s="130"/>
      <c r="G418" s="130"/>
      <c r="H418" s="130"/>
      <c r="I418" s="130"/>
      <c r="J418" s="130"/>
      <c r="K418" s="130"/>
      <c r="L418" s="130"/>
      <c r="M418" s="130"/>
      <c r="N418" s="130"/>
      <c r="O418" s="130"/>
      <c r="P418" s="130"/>
    </row>
    <row r="419" spans="1:16" ht="15.75" customHeight="1">
      <c r="A419" s="130"/>
      <c r="B419" s="130"/>
      <c r="C419" s="130"/>
      <c r="D419" s="130"/>
      <c r="E419" s="130"/>
      <c r="F419" s="130"/>
      <c r="G419" s="130"/>
      <c r="H419" s="130"/>
      <c r="I419" s="130"/>
      <c r="J419" s="130"/>
      <c r="K419" s="130"/>
      <c r="L419" s="130"/>
      <c r="M419" s="130"/>
      <c r="N419" s="130"/>
      <c r="O419" s="130"/>
      <c r="P419" s="130"/>
    </row>
    <row r="420" spans="1:16" ht="15.75" customHeight="1">
      <c r="A420" s="130"/>
      <c r="B420" s="130"/>
      <c r="C420" s="130"/>
      <c r="D420" s="130"/>
      <c r="E420" s="130"/>
      <c r="F420" s="130"/>
      <c r="G420" s="130"/>
      <c r="H420" s="130"/>
      <c r="I420" s="130"/>
      <c r="J420" s="130"/>
      <c r="K420" s="130"/>
      <c r="L420" s="130"/>
      <c r="M420" s="130"/>
      <c r="N420" s="130"/>
      <c r="O420" s="130"/>
      <c r="P420" s="130"/>
    </row>
    <row r="421" spans="1:16" ht="15.75" customHeight="1">
      <c r="A421" s="130"/>
      <c r="B421" s="130"/>
      <c r="C421" s="130"/>
      <c r="D421" s="130"/>
      <c r="E421" s="130"/>
      <c r="F421" s="130"/>
      <c r="G421" s="130"/>
      <c r="H421" s="130"/>
      <c r="I421" s="130"/>
      <c r="J421" s="130"/>
      <c r="K421" s="130"/>
      <c r="L421" s="130"/>
      <c r="M421" s="130"/>
      <c r="N421" s="130"/>
      <c r="O421" s="130"/>
      <c r="P421" s="130"/>
    </row>
    <row r="422" spans="1:16" ht="15.75" customHeight="1">
      <c r="A422" s="130"/>
      <c r="B422" s="130"/>
      <c r="C422" s="130"/>
      <c r="D422" s="130"/>
      <c r="E422" s="130"/>
      <c r="F422" s="130"/>
      <c r="G422" s="130"/>
      <c r="H422" s="130"/>
      <c r="I422" s="130"/>
      <c r="J422" s="130"/>
      <c r="K422" s="130"/>
      <c r="L422" s="130"/>
      <c r="M422" s="130"/>
      <c r="N422" s="130"/>
      <c r="O422" s="130"/>
      <c r="P422" s="130"/>
    </row>
    <row r="423" spans="1:16" ht="15.75" customHeight="1">
      <c r="A423" s="130"/>
      <c r="B423" s="130"/>
      <c r="C423" s="130"/>
      <c r="D423" s="130"/>
      <c r="E423" s="130"/>
      <c r="F423" s="130"/>
      <c r="G423" s="130"/>
      <c r="H423" s="130"/>
      <c r="I423" s="130"/>
      <c r="J423" s="130"/>
      <c r="K423" s="130"/>
      <c r="L423" s="130"/>
      <c r="M423" s="130"/>
      <c r="N423" s="130"/>
      <c r="O423" s="130"/>
      <c r="P423" s="130"/>
    </row>
    <row r="424" spans="1:16" ht="15.75" customHeight="1">
      <c r="A424" s="130"/>
      <c r="B424" s="130"/>
      <c r="C424" s="130"/>
      <c r="D424" s="130"/>
      <c r="E424" s="130"/>
      <c r="F424" s="130"/>
      <c r="G424" s="130"/>
      <c r="H424" s="130"/>
      <c r="I424" s="130"/>
      <c r="J424" s="130"/>
      <c r="K424" s="130"/>
      <c r="L424" s="130"/>
      <c r="M424" s="130"/>
      <c r="N424" s="130"/>
      <c r="O424" s="130"/>
      <c r="P424" s="130"/>
    </row>
    <row r="425" spans="1:16" ht="15.75" customHeight="1">
      <c r="A425" s="130"/>
      <c r="B425" s="130"/>
      <c r="C425" s="130"/>
      <c r="D425" s="130"/>
      <c r="E425" s="130"/>
      <c r="F425" s="130"/>
      <c r="G425" s="130"/>
      <c r="H425" s="130"/>
      <c r="I425" s="130"/>
      <c r="J425" s="130"/>
      <c r="K425" s="130"/>
      <c r="L425" s="130"/>
      <c r="M425" s="130"/>
      <c r="N425" s="130"/>
      <c r="O425" s="130"/>
      <c r="P425" s="130"/>
    </row>
    <row r="426" spans="1:16" ht="15.75" customHeight="1">
      <c r="A426" s="130"/>
      <c r="B426" s="130"/>
      <c r="C426" s="130"/>
      <c r="D426" s="130"/>
      <c r="E426" s="130"/>
      <c r="F426" s="130"/>
      <c r="G426" s="130"/>
      <c r="H426" s="130"/>
      <c r="I426" s="130"/>
      <c r="J426" s="130"/>
      <c r="K426" s="130"/>
      <c r="L426" s="130"/>
      <c r="M426" s="130"/>
      <c r="N426" s="130"/>
      <c r="O426" s="130"/>
      <c r="P426" s="130"/>
    </row>
    <row r="427" spans="1:16" ht="15.75" customHeight="1">
      <c r="A427" s="130"/>
      <c r="B427" s="130"/>
      <c r="C427" s="130"/>
      <c r="D427" s="130"/>
      <c r="E427" s="130"/>
      <c r="F427" s="130"/>
      <c r="G427" s="130"/>
      <c r="H427" s="130"/>
      <c r="I427" s="130"/>
      <c r="J427" s="130"/>
      <c r="K427" s="130"/>
      <c r="L427" s="130"/>
      <c r="M427" s="130"/>
      <c r="N427" s="130"/>
      <c r="O427" s="130"/>
      <c r="P427" s="130"/>
    </row>
    <row r="428" spans="1:16" ht="15.75" customHeight="1">
      <c r="A428" s="130"/>
      <c r="B428" s="130"/>
      <c r="C428" s="130"/>
      <c r="D428" s="130"/>
      <c r="E428" s="130"/>
      <c r="F428" s="130"/>
      <c r="G428" s="130"/>
      <c r="H428" s="130"/>
      <c r="I428" s="130"/>
      <c r="J428" s="130"/>
      <c r="K428" s="130"/>
      <c r="L428" s="130"/>
      <c r="M428" s="130"/>
      <c r="N428" s="130"/>
      <c r="O428" s="130"/>
      <c r="P428" s="130"/>
    </row>
    <row r="429" spans="1:16" ht="15.75" customHeight="1">
      <c r="A429" s="130"/>
      <c r="B429" s="130"/>
      <c r="C429" s="130"/>
      <c r="D429" s="130"/>
      <c r="E429" s="130"/>
      <c r="F429" s="130"/>
      <c r="G429" s="130"/>
      <c r="H429" s="130"/>
      <c r="I429" s="130"/>
      <c r="J429" s="130"/>
      <c r="K429" s="130"/>
      <c r="L429" s="130"/>
      <c r="M429" s="130"/>
      <c r="N429" s="130"/>
      <c r="O429" s="130"/>
      <c r="P429" s="130"/>
    </row>
    <row r="430" spans="1:16" ht="15.75" customHeight="1">
      <c r="A430" s="130"/>
      <c r="B430" s="130"/>
      <c r="C430" s="130"/>
      <c r="D430" s="130"/>
      <c r="E430" s="130"/>
      <c r="F430" s="130"/>
      <c r="G430" s="130"/>
      <c r="H430" s="130"/>
      <c r="I430" s="130"/>
      <c r="J430" s="130"/>
      <c r="K430" s="130"/>
      <c r="L430" s="130"/>
      <c r="M430" s="130"/>
      <c r="N430" s="130"/>
      <c r="O430" s="130"/>
      <c r="P430" s="130"/>
    </row>
    <row r="431" spans="1:16" ht="15.75" customHeight="1">
      <c r="A431" s="130"/>
      <c r="B431" s="130"/>
      <c r="C431" s="130"/>
      <c r="D431" s="130"/>
      <c r="E431" s="130"/>
      <c r="F431" s="130"/>
      <c r="G431" s="130"/>
      <c r="H431" s="130"/>
      <c r="I431" s="130"/>
      <c r="J431" s="130"/>
      <c r="K431" s="130"/>
      <c r="L431" s="130"/>
      <c r="M431" s="130"/>
      <c r="N431" s="130"/>
      <c r="O431" s="130"/>
      <c r="P431" s="130"/>
    </row>
    <row r="432" spans="1:16" ht="15.75" customHeight="1">
      <c r="A432" s="130"/>
      <c r="B432" s="130"/>
      <c r="C432" s="130"/>
      <c r="D432" s="130"/>
      <c r="E432" s="130"/>
      <c r="F432" s="130"/>
      <c r="G432" s="130"/>
      <c r="H432" s="130"/>
      <c r="I432" s="130"/>
      <c r="J432" s="130"/>
      <c r="K432" s="130"/>
      <c r="L432" s="130"/>
      <c r="M432" s="130"/>
      <c r="N432" s="130"/>
      <c r="O432" s="130"/>
      <c r="P432" s="130"/>
    </row>
    <row r="433" spans="1:16" ht="15.75" customHeight="1">
      <c r="A433" s="130"/>
      <c r="B433" s="130"/>
      <c r="C433" s="130"/>
      <c r="D433" s="130"/>
      <c r="E433" s="130"/>
      <c r="F433" s="130"/>
      <c r="G433" s="130"/>
      <c r="H433" s="130"/>
      <c r="I433" s="130"/>
      <c r="J433" s="130"/>
      <c r="K433" s="130"/>
      <c r="L433" s="130"/>
      <c r="M433" s="130"/>
      <c r="N433" s="130"/>
      <c r="O433" s="130"/>
      <c r="P433" s="130"/>
    </row>
    <row r="434" spans="1:16" ht="15.75" customHeight="1">
      <c r="A434" s="130"/>
      <c r="B434" s="130"/>
      <c r="C434" s="130"/>
      <c r="D434" s="130"/>
      <c r="E434" s="130"/>
      <c r="F434" s="130"/>
      <c r="G434" s="130"/>
      <c r="H434" s="130"/>
      <c r="I434" s="130"/>
      <c r="J434" s="130"/>
      <c r="K434" s="130"/>
      <c r="L434" s="130"/>
      <c r="M434" s="130"/>
      <c r="N434" s="130"/>
      <c r="O434" s="130"/>
      <c r="P434" s="130"/>
    </row>
    <row r="435" spans="1:16" ht="15.75" customHeight="1">
      <c r="A435" s="130"/>
      <c r="B435" s="130"/>
      <c r="C435" s="130"/>
      <c r="D435" s="130"/>
      <c r="E435" s="130"/>
      <c r="F435" s="130"/>
      <c r="G435" s="130"/>
      <c r="H435" s="130"/>
      <c r="I435" s="130"/>
      <c r="J435" s="130"/>
      <c r="K435" s="130"/>
      <c r="L435" s="130"/>
      <c r="M435" s="130"/>
      <c r="N435" s="130"/>
      <c r="O435" s="130"/>
      <c r="P435" s="130"/>
    </row>
    <row r="436" spans="1:16" ht="15.75" customHeight="1">
      <c r="A436" s="130"/>
      <c r="B436" s="130"/>
      <c r="C436" s="130"/>
      <c r="D436" s="130"/>
      <c r="E436" s="130"/>
      <c r="F436" s="130"/>
      <c r="G436" s="130"/>
      <c r="H436" s="130"/>
      <c r="I436" s="130"/>
      <c r="J436" s="130"/>
      <c r="K436" s="130"/>
      <c r="L436" s="130"/>
      <c r="M436" s="130"/>
      <c r="N436" s="130"/>
      <c r="O436" s="130"/>
      <c r="P436" s="130"/>
    </row>
    <row r="437" spans="1:16" ht="15.75" customHeight="1">
      <c r="A437" s="130"/>
      <c r="B437" s="130"/>
      <c r="C437" s="130"/>
      <c r="D437" s="130"/>
      <c r="E437" s="130"/>
      <c r="F437" s="130"/>
      <c r="G437" s="130"/>
      <c r="H437" s="130"/>
      <c r="I437" s="130"/>
      <c r="J437" s="130"/>
      <c r="K437" s="130"/>
      <c r="L437" s="130"/>
      <c r="M437" s="130"/>
      <c r="N437" s="130"/>
      <c r="O437" s="130"/>
      <c r="P437" s="130"/>
    </row>
    <row r="438" spans="1:16" ht="15.75" customHeight="1">
      <c r="A438" s="130"/>
      <c r="B438" s="130"/>
      <c r="C438" s="130"/>
      <c r="D438" s="130"/>
      <c r="E438" s="130"/>
      <c r="F438" s="130"/>
      <c r="G438" s="130"/>
      <c r="H438" s="130"/>
      <c r="I438" s="130"/>
      <c r="J438" s="130"/>
      <c r="K438" s="130"/>
      <c r="L438" s="130"/>
      <c r="M438" s="130"/>
      <c r="N438" s="130"/>
      <c r="O438" s="130"/>
      <c r="P438" s="130"/>
    </row>
    <row r="439" spans="1:16" ht="15.75" customHeight="1">
      <c r="A439" s="130"/>
      <c r="B439" s="130"/>
      <c r="C439" s="130"/>
      <c r="D439" s="130"/>
      <c r="E439" s="130"/>
      <c r="F439" s="130"/>
      <c r="G439" s="130"/>
      <c r="H439" s="130"/>
      <c r="I439" s="130"/>
      <c r="J439" s="130"/>
      <c r="K439" s="130"/>
      <c r="L439" s="130"/>
      <c r="M439" s="130"/>
      <c r="N439" s="130"/>
      <c r="O439" s="130"/>
      <c r="P439" s="130"/>
    </row>
    <row r="440" spans="1:16" ht="15.75" customHeight="1">
      <c r="A440" s="130"/>
      <c r="B440" s="130"/>
      <c r="C440" s="130"/>
      <c r="D440" s="130"/>
      <c r="E440" s="130"/>
      <c r="F440" s="130"/>
      <c r="G440" s="130"/>
      <c r="H440" s="130"/>
      <c r="I440" s="130"/>
      <c r="J440" s="130"/>
      <c r="K440" s="130"/>
      <c r="L440" s="130"/>
      <c r="M440" s="130"/>
      <c r="N440" s="130"/>
      <c r="O440" s="130"/>
      <c r="P440" s="130"/>
    </row>
    <row r="441" spans="1:16" ht="15.75" customHeight="1">
      <c r="A441" s="130"/>
      <c r="B441" s="130"/>
      <c r="C441" s="130"/>
      <c r="D441" s="130"/>
      <c r="E441" s="130"/>
      <c r="F441" s="130"/>
      <c r="G441" s="130"/>
      <c r="H441" s="130"/>
      <c r="I441" s="130"/>
      <c r="J441" s="130"/>
      <c r="K441" s="130"/>
      <c r="L441" s="130"/>
      <c r="M441" s="130"/>
      <c r="N441" s="130"/>
      <c r="O441" s="130"/>
      <c r="P441" s="130"/>
    </row>
    <row r="442" spans="1:16" ht="15.75" customHeight="1">
      <c r="A442" s="130"/>
      <c r="B442" s="130"/>
      <c r="C442" s="130"/>
      <c r="D442" s="130"/>
      <c r="E442" s="130"/>
      <c r="F442" s="130"/>
      <c r="G442" s="130"/>
      <c r="H442" s="130"/>
      <c r="I442" s="130"/>
      <c r="J442" s="130"/>
      <c r="K442" s="130"/>
      <c r="L442" s="130"/>
      <c r="M442" s="130"/>
      <c r="N442" s="130"/>
      <c r="O442" s="130"/>
      <c r="P442" s="130"/>
    </row>
    <row r="443" spans="1:16" ht="15.75" customHeight="1">
      <c r="A443" s="130"/>
      <c r="B443" s="130"/>
      <c r="C443" s="130"/>
      <c r="D443" s="130"/>
      <c r="E443" s="130"/>
      <c r="F443" s="130"/>
      <c r="G443" s="130"/>
      <c r="H443" s="130"/>
      <c r="I443" s="130"/>
      <c r="J443" s="130"/>
      <c r="K443" s="130"/>
      <c r="L443" s="130"/>
      <c r="M443" s="130"/>
      <c r="N443" s="130"/>
      <c r="O443" s="130"/>
      <c r="P443" s="130"/>
    </row>
    <row r="444" spans="1:16" ht="15.75" customHeight="1">
      <c r="A444" s="130"/>
      <c r="B444" s="130"/>
      <c r="C444" s="130"/>
      <c r="D444" s="130"/>
      <c r="E444" s="130"/>
      <c r="F444" s="130"/>
      <c r="G444" s="130"/>
      <c r="H444" s="130"/>
      <c r="I444" s="130"/>
      <c r="J444" s="130"/>
      <c r="K444" s="130"/>
      <c r="L444" s="130"/>
      <c r="M444" s="130"/>
      <c r="N444" s="130"/>
      <c r="O444" s="130"/>
      <c r="P444" s="130"/>
    </row>
    <row r="445" spans="1:16" ht="15.75" customHeight="1">
      <c r="A445" s="130"/>
      <c r="B445" s="130"/>
      <c r="C445" s="130"/>
      <c r="D445" s="130"/>
      <c r="E445" s="130"/>
      <c r="F445" s="130"/>
      <c r="G445" s="130"/>
      <c r="H445" s="130"/>
      <c r="I445" s="130"/>
      <c r="J445" s="130"/>
      <c r="K445" s="130"/>
      <c r="L445" s="130"/>
      <c r="M445" s="130"/>
      <c r="N445" s="130"/>
      <c r="O445" s="130"/>
      <c r="P445" s="130"/>
    </row>
    <row r="446" spans="1:16" ht="15.75" customHeight="1">
      <c r="A446" s="130"/>
      <c r="B446" s="130"/>
      <c r="C446" s="130"/>
      <c r="D446" s="130"/>
      <c r="E446" s="130"/>
      <c r="F446" s="130"/>
      <c r="G446" s="130"/>
      <c r="H446" s="130"/>
      <c r="I446" s="130"/>
      <c r="J446" s="130"/>
      <c r="K446" s="130"/>
      <c r="L446" s="130"/>
      <c r="M446" s="130"/>
      <c r="N446" s="130"/>
      <c r="O446" s="130"/>
      <c r="P446" s="130"/>
    </row>
    <row r="447" spans="1:16" ht="15.75" customHeight="1">
      <c r="A447" s="130"/>
      <c r="B447" s="130"/>
      <c r="C447" s="130"/>
      <c r="D447" s="130"/>
      <c r="E447" s="130"/>
      <c r="F447" s="130"/>
      <c r="G447" s="130"/>
      <c r="H447" s="130"/>
      <c r="I447" s="130"/>
      <c r="J447" s="130"/>
      <c r="K447" s="130"/>
      <c r="L447" s="130"/>
      <c r="M447" s="130"/>
      <c r="N447" s="130"/>
      <c r="O447" s="130"/>
      <c r="P447" s="130"/>
    </row>
    <row r="448" spans="1:16" ht="15.75" customHeight="1">
      <c r="A448" s="130"/>
      <c r="B448" s="130"/>
      <c r="C448" s="130"/>
      <c r="D448" s="130"/>
      <c r="E448" s="130"/>
      <c r="F448" s="130"/>
      <c r="G448" s="130"/>
      <c r="H448" s="130"/>
      <c r="I448" s="130"/>
      <c r="J448" s="130"/>
      <c r="K448" s="130"/>
      <c r="L448" s="130"/>
      <c r="M448" s="130"/>
      <c r="N448" s="130"/>
      <c r="O448" s="130"/>
      <c r="P448" s="130"/>
    </row>
    <row r="449" spans="1:16" ht="15.75" customHeight="1">
      <c r="A449" s="130"/>
      <c r="B449" s="130"/>
      <c r="C449" s="130"/>
      <c r="D449" s="130"/>
      <c r="E449" s="130"/>
      <c r="F449" s="130"/>
      <c r="G449" s="130"/>
      <c r="H449" s="130"/>
      <c r="I449" s="130"/>
      <c r="J449" s="130"/>
      <c r="K449" s="130"/>
      <c r="L449" s="130"/>
      <c r="M449" s="130"/>
      <c r="N449" s="130"/>
      <c r="O449" s="130"/>
      <c r="P449" s="130"/>
    </row>
    <row r="450" spans="1:16" ht="15.75" customHeight="1">
      <c r="A450" s="130"/>
      <c r="B450" s="130"/>
      <c r="C450" s="130"/>
      <c r="D450" s="130"/>
      <c r="E450" s="130"/>
      <c r="F450" s="130"/>
      <c r="G450" s="130"/>
      <c r="H450" s="130"/>
      <c r="I450" s="130"/>
      <c r="J450" s="130"/>
      <c r="K450" s="130"/>
      <c r="L450" s="130"/>
      <c r="M450" s="130"/>
      <c r="N450" s="130"/>
      <c r="O450" s="130"/>
      <c r="P450" s="130"/>
    </row>
    <row r="451" spans="1:16" ht="15.75" customHeight="1">
      <c r="A451" s="130"/>
      <c r="B451" s="130"/>
      <c r="C451" s="130"/>
      <c r="D451" s="130"/>
      <c r="E451" s="130"/>
      <c r="F451" s="130"/>
      <c r="G451" s="130"/>
      <c r="H451" s="130"/>
      <c r="I451" s="130"/>
      <c r="J451" s="130"/>
      <c r="K451" s="130"/>
      <c r="L451" s="130"/>
      <c r="M451" s="130"/>
      <c r="N451" s="130"/>
      <c r="O451" s="130"/>
      <c r="P451" s="130"/>
    </row>
    <row r="452" spans="1:16" ht="15.75" customHeight="1">
      <c r="A452" s="130"/>
      <c r="B452" s="130"/>
      <c r="C452" s="130"/>
      <c r="D452" s="130"/>
      <c r="E452" s="130"/>
      <c r="F452" s="130"/>
      <c r="G452" s="130"/>
      <c r="H452" s="130"/>
      <c r="I452" s="130"/>
      <c r="J452" s="130"/>
      <c r="K452" s="130"/>
      <c r="L452" s="130"/>
      <c r="M452" s="130"/>
      <c r="N452" s="130"/>
      <c r="O452" s="130"/>
      <c r="P452" s="130"/>
    </row>
    <row r="453" spans="1:16" ht="15.75" customHeight="1">
      <c r="A453" s="130"/>
      <c r="B453" s="130"/>
      <c r="C453" s="130"/>
      <c r="D453" s="130"/>
      <c r="E453" s="130"/>
      <c r="F453" s="130"/>
      <c r="G453" s="130"/>
      <c r="H453" s="130"/>
      <c r="I453" s="130"/>
      <c r="J453" s="130"/>
      <c r="K453" s="130"/>
      <c r="L453" s="130"/>
      <c r="M453" s="130"/>
      <c r="N453" s="130"/>
      <c r="O453" s="130"/>
      <c r="P453" s="130"/>
    </row>
    <row r="454" spans="1:16" ht="15.75" customHeight="1">
      <c r="A454" s="130"/>
      <c r="B454" s="130"/>
      <c r="C454" s="130"/>
      <c r="D454" s="130"/>
      <c r="E454" s="130"/>
      <c r="F454" s="130"/>
      <c r="G454" s="130"/>
      <c r="H454" s="130"/>
      <c r="I454" s="130"/>
      <c r="J454" s="130"/>
      <c r="K454" s="130"/>
      <c r="L454" s="130"/>
      <c r="M454" s="130"/>
      <c r="N454" s="130"/>
      <c r="O454" s="130"/>
      <c r="P454" s="130"/>
    </row>
    <row r="455" spans="1:16" ht="15.75" customHeight="1">
      <c r="A455" s="130"/>
      <c r="B455" s="130"/>
      <c r="C455" s="130"/>
      <c r="D455" s="130"/>
      <c r="E455" s="130"/>
      <c r="F455" s="130"/>
      <c r="G455" s="130"/>
      <c r="H455" s="130"/>
      <c r="I455" s="130"/>
      <c r="J455" s="130"/>
      <c r="K455" s="130"/>
      <c r="L455" s="130"/>
      <c r="M455" s="130"/>
      <c r="N455" s="130"/>
      <c r="O455" s="130"/>
      <c r="P455" s="130"/>
    </row>
    <row r="456" spans="1:16" ht="15.75" customHeight="1">
      <c r="A456" s="130"/>
      <c r="B456" s="130"/>
      <c r="C456" s="130"/>
      <c r="D456" s="130"/>
      <c r="E456" s="130"/>
      <c r="F456" s="130"/>
      <c r="G456" s="130"/>
      <c r="H456" s="130"/>
      <c r="I456" s="130"/>
      <c r="J456" s="130"/>
      <c r="K456" s="130"/>
      <c r="L456" s="130"/>
      <c r="M456" s="130"/>
      <c r="N456" s="130"/>
      <c r="O456" s="130"/>
      <c r="P456" s="130"/>
    </row>
    <row r="457" spans="1:16" ht="15.75" customHeight="1">
      <c r="A457" s="130"/>
      <c r="B457" s="130"/>
      <c r="C457" s="130"/>
      <c r="D457" s="130"/>
      <c r="E457" s="130"/>
      <c r="F457" s="130"/>
      <c r="G457" s="130"/>
      <c r="H457" s="130"/>
      <c r="I457" s="130"/>
      <c r="J457" s="130"/>
      <c r="K457" s="130"/>
      <c r="L457" s="130"/>
      <c r="M457" s="130"/>
      <c r="N457" s="130"/>
      <c r="O457" s="130"/>
      <c r="P457" s="130"/>
    </row>
    <row r="458" spans="1:16" ht="15.75" customHeight="1">
      <c r="A458" s="130"/>
      <c r="B458" s="130"/>
      <c r="C458" s="130"/>
      <c r="D458" s="130"/>
      <c r="E458" s="130"/>
      <c r="F458" s="130"/>
      <c r="G458" s="130"/>
      <c r="H458" s="130"/>
      <c r="I458" s="130"/>
      <c r="J458" s="130"/>
      <c r="K458" s="130"/>
      <c r="L458" s="130"/>
      <c r="M458" s="130"/>
      <c r="N458" s="130"/>
      <c r="O458" s="130"/>
      <c r="P458" s="130"/>
    </row>
    <row r="459" spans="1:16" ht="15.75" customHeight="1">
      <c r="A459" s="130"/>
      <c r="B459" s="130"/>
      <c r="C459" s="130"/>
      <c r="D459" s="130"/>
      <c r="E459" s="130"/>
      <c r="F459" s="130"/>
      <c r="G459" s="130"/>
      <c r="H459" s="130"/>
      <c r="I459" s="130"/>
      <c r="J459" s="130"/>
      <c r="K459" s="130"/>
      <c r="L459" s="130"/>
      <c r="M459" s="130"/>
      <c r="N459" s="130"/>
      <c r="O459" s="130"/>
      <c r="P459" s="130"/>
    </row>
    <row r="460" spans="1:16" ht="15.75" customHeight="1">
      <c r="A460" s="130"/>
      <c r="B460" s="130"/>
      <c r="C460" s="130"/>
      <c r="D460" s="130"/>
      <c r="E460" s="130"/>
      <c r="F460" s="130"/>
      <c r="G460" s="130"/>
      <c r="H460" s="130"/>
      <c r="I460" s="130"/>
      <c r="J460" s="130"/>
      <c r="K460" s="130"/>
      <c r="L460" s="130"/>
      <c r="M460" s="130"/>
      <c r="N460" s="130"/>
      <c r="O460" s="130"/>
      <c r="P460" s="130"/>
    </row>
    <row r="461" spans="1:16" ht="15.75" customHeight="1">
      <c r="A461" s="130"/>
      <c r="B461" s="130"/>
      <c r="C461" s="130"/>
      <c r="D461" s="130"/>
      <c r="E461" s="130"/>
      <c r="F461" s="130"/>
      <c r="G461" s="130"/>
      <c r="H461" s="130"/>
      <c r="I461" s="130"/>
      <c r="J461" s="130"/>
      <c r="K461" s="130"/>
      <c r="L461" s="130"/>
      <c r="M461" s="130"/>
      <c r="N461" s="130"/>
      <c r="O461" s="130"/>
      <c r="P461" s="130"/>
    </row>
    <row r="462" spans="1:16" ht="15.75" customHeight="1">
      <c r="A462" s="130"/>
      <c r="B462" s="130"/>
      <c r="C462" s="130"/>
      <c r="D462" s="130"/>
      <c r="E462" s="130"/>
      <c r="F462" s="130"/>
      <c r="G462" s="130"/>
      <c r="H462" s="130"/>
      <c r="I462" s="130"/>
      <c r="J462" s="130"/>
      <c r="K462" s="130"/>
      <c r="L462" s="130"/>
      <c r="M462" s="130"/>
      <c r="N462" s="130"/>
      <c r="O462" s="130"/>
      <c r="P462" s="130"/>
    </row>
    <row r="463" spans="1:16" ht="15.75" customHeight="1">
      <c r="A463" s="130"/>
      <c r="B463" s="130"/>
      <c r="C463" s="130"/>
      <c r="D463" s="130"/>
      <c r="E463" s="130"/>
      <c r="F463" s="130"/>
      <c r="G463" s="130"/>
      <c r="H463" s="130"/>
      <c r="I463" s="130"/>
      <c r="J463" s="130"/>
      <c r="K463" s="130"/>
      <c r="L463" s="130"/>
      <c r="M463" s="130"/>
      <c r="N463" s="130"/>
      <c r="O463" s="130"/>
      <c r="P463" s="130"/>
    </row>
    <row r="464" spans="1:16" ht="15.75" customHeight="1">
      <c r="A464" s="130"/>
      <c r="B464" s="130"/>
      <c r="C464" s="130"/>
      <c r="D464" s="130"/>
      <c r="E464" s="130"/>
      <c r="F464" s="130"/>
      <c r="G464" s="130"/>
      <c r="H464" s="130"/>
      <c r="I464" s="130"/>
      <c r="J464" s="130"/>
      <c r="K464" s="130"/>
      <c r="L464" s="130"/>
      <c r="M464" s="130"/>
      <c r="N464" s="130"/>
      <c r="O464" s="130"/>
      <c r="P464" s="130"/>
    </row>
    <row r="465" spans="1:16" ht="15.75" customHeight="1">
      <c r="A465" s="130"/>
      <c r="B465" s="130"/>
      <c r="C465" s="130"/>
      <c r="D465" s="130"/>
      <c r="E465" s="130"/>
      <c r="F465" s="130"/>
      <c r="G465" s="130"/>
      <c r="H465" s="130"/>
      <c r="I465" s="130"/>
      <c r="J465" s="130"/>
      <c r="K465" s="130"/>
      <c r="L465" s="130"/>
      <c r="M465" s="130"/>
      <c r="N465" s="130"/>
      <c r="O465" s="130"/>
      <c r="P465" s="130"/>
    </row>
    <row r="466" spans="1:16" ht="15.75" customHeight="1">
      <c r="A466" s="130"/>
      <c r="B466" s="130"/>
      <c r="C466" s="130"/>
      <c r="D466" s="130"/>
      <c r="E466" s="130"/>
      <c r="F466" s="130"/>
      <c r="G466" s="130"/>
      <c r="H466" s="130"/>
      <c r="I466" s="130"/>
      <c r="J466" s="130"/>
      <c r="K466" s="130"/>
      <c r="L466" s="130"/>
      <c r="M466" s="130"/>
      <c r="N466" s="130"/>
      <c r="O466" s="130"/>
      <c r="P466" s="130"/>
    </row>
    <row r="467" spans="1:16" ht="15.75" customHeight="1">
      <c r="A467" s="130"/>
      <c r="B467" s="130"/>
      <c r="C467" s="130"/>
      <c r="D467" s="130"/>
      <c r="E467" s="130"/>
      <c r="F467" s="130"/>
      <c r="G467" s="130"/>
      <c r="H467" s="130"/>
      <c r="I467" s="130"/>
      <c r="J467" s="130"/>
      <c r="K467" s="130"/>
      <c r="L467" s="130"/>
      <c r="M467" s="130"/>
      <c r="N467" s="130"/>
      <c r="O467" s="130"/>
      <c r="P467" s="130"/>
    </row>
    <row r="468" spans="1:16" ht="15.75" customHeight="1">
      <c r="A468" s="130"/>
      <c r="B468" s="130"/>
      <c r="C468" s="130"/>
      <c r="D468" s="130"/>
      <c r="E468" s="130"/>
      <c r="F468" s="130"/>
      <c r="G468" s="130"/>
      <c r="H468" s="130"/>
      <c r="I468" s="130"/>
      <c r="J468" s="130"/>
      <c r="K468" s="130"/>
      <c r="L468" s="130"/>
      <c r="M468" s="130"/>
      <c r="N468" s="130"/>
      <c r="O468" s="130"/>
      <c r="P468" s="130"/>
    </row>
    <row r="469" spans="1:16" ht="15.75" customHeight="1">
      <c r="A469" s="130"/>
      <c r="B469" s="130"/>
      <c r="C469" s="130"/>
      <c r="D469" s="130"/>
      <c r="E469" s="130"/>
      <c r="F469" s="130"/>
      <c r="G469" s="130"/>
      <c r="H469" s="130"/>
      <c r="I469" s="130"/>
      <c r="J469" s="130"/>
      <c r="K469" s="130"/>
      <c r="L469" s="130"/>
      <c r="M469" s="130"/>
      <c r="N469" s="130"/>
      <c r="O469" s="130"/>
      <c r="P469" s="130"/>
    </row>
    <row r="470" spans="1:16" ht="15.75" customHeight="1">
      <c r="A470" s="130"/>
      <c r="B470" s="130"/>
      <c r="C470" s="130"/>
      <c r="D470" s="130"/>
      <c r="E470" s="130"/>
      <c r="F470" s="130"/>
      <c r="G470" s="130"/>
      <c r="H470" s="130"/>
      <c r="I470" s="130"/>
      <c r="J470" s="130"/>
      <c r="K470" s="130"/>
      <c r="L470" s="130"/>
      <c r="M470" s="130"/>
      <c r="N470" s="130"/>
      <c r="O470" s="130"/>
      <c r="P470" s="130"/>
    </row>
    <row r="471" spans="1:16" ht="15.75" customHeight="1">
      <c r="A471" s="130"/>
      <c r="B471" s="130"/>
      <c r="C471" s="130"/>
      <c r="D471" s="130"/>
      <c r="E471" s="130"/>
      <c r="F471" s="130"/>
      <c r="G471" s="130"/>
      <c r="H471" s="130"/>
      <c r="I471" s="130"/>
      <c r="J471" s="130"/>
      <c r="K471" s="130"/>
      <c r="L471" s="130"/>
      <c r="M471" s="130"/>
      <c r="N471" s="130"/>
      <c r="O471" s="130"/>
      <c r="P471" s="130"/>
    </row>
    <row r="472" spans="1:16" ht="15.75" customHeight="1">
      <c r="A472" s="130"/>
      <c r="B472" s="130"/>
      <c r="C472" s="130"/>
      <c r="D472" s="130"/>
      <c r="E472" s="130"/>
      <c r="F472" s="130"/>
      <c r="G472" s="130"/>
      <c r="H472" s="130"/>
      <c r="I472" s="130"/>
      <c r="J472" s="130"/>
      <c r="K472" s="130"/>
      <c r="L472" s="130"/>
      <c r="M472" s="130"/>
      <c r="N472" s="130"/>
      <c r="O472" s="130"/>
      <c r="P472" s="130"/>
    </row>
    <row r="473" spans="1:16" ht="15.75" customHeight="1">
      <c r="A473" s="130"/>
      <c r="B473" s="130"/>
      <c r="C473" s="130"/>
      <c r="D473" s="130"/>
      <c r="E473" s="130"/>
      <c r="F473" s="130"/>
      <c r="G473" s="130"/>
      <c r="H473" s="130"/>
      <c r="I473" s="130"/>
      <c r="J473" s="130"/>
      <c r="K473" s="130"/>
      <c r="L473" s="130"/>
      <c r="M473" s="130"/>
      <c r="N473" s="130"/>
      <c r="O473" s="130"/>
      <c r="P473" s="130"/>
    </row>
    <row r="474" spans="1:16" ht="15.75" customHeight="1">
      <c r="A474" s="130"/>
      <c r="B474" s="130"/>
      <c r="C474" s="130"/>
      <c r="D474" s="130"/>
      <c r="E474" s="130"/>
      <c r="F474" s="130"/>
      <c r="G474" s="130"/>
      <c r="H474" s="130"/>
      <c r="I474" s="130"/>
      <c r="J474" s="130"/>
      <c r="K474" s="130"/>
      <c r="L474" s="130"/>
      <c r="M474" s="130"/>
      <c r="N474" s="130"/>
      <c r="O474" s="130"/>
      <c r="P474" s="130"/>
    </row>
    <row r="475" spans="1:16" ht="15.75" customHeight="1">
      <c r="A475" s="130"/>
      <c r="B475" s="130"/>
      <c r="C475" s="130"/>
      <c r="D475" s="130"/>
      <c r="E475" s="130"/>
      <c r="F475" s="130"/>
      <c r="G475" s="130"/>
      <c r="H475" s="130"/>
      <c r="I475" s="130"/>
      <c r="J475" s="130"/>
      <c r="K475" s="130"/>
      <c r="L475" s="130"/>
      <c r="M475" s="130"/>
      <c r="N475" s="130"/>
      <c r="O475" s="130"/>
      <c r="P475" s="130"/>
    </row>
    <row r="476" spans="1:16" ht="15.75" customHeight="1">
      <c r="A476" s="130"/>
      <c r="B476" s="130"/>
      <c r="C476" s="130"/>
      <c r="D476" s="130"/>
      <c r="E476" s="130"/>
      <c r="F476" s="130"/>
      <c r="G476" s="130"/>
      <c r="H476" s="130"/>
      <c r="I476" s="130"/>
      <c r="J476" s="130"/>
      <c r="K476" s="130"/>
      <c r="L476" s="130"/>
      <c r="M476" s="130"/>
      <c r="N476" s="130"/>
      <c r="O476" s="130"/>
      <c r="P476" s="130"/>
    </row>
    <row r="477" spans="1:16" ht="15.75" customHeight="1">
      <c r="A477" s="130"/>
      <c r="B477" s="130"/>
      <c r="C477" s="130"/>
      <c r="D477" s="130"/>
      <c r="E477" s="130"/>
      <c r="F477" s="130"/>
      <c r="G477" s="130"/>
      <c r="H477" s="130"/>
      <c r="I477" s="130"/>
      <c r="J477" s="130"/>
      <c r="K477" s="130"/>
      <c r="L477" s="130"/>
      <c r="M477" s="130"/>
      <c r="N477" s="130"/>
      <c r="O477" s="130"/>
      <c r="P477" s="130"/>
    </row>
    <row r="478" spans="1:16" ht="15.75" customHeight="1">
      <c r="A478" s="130"/>
      <c r="B478" s="130"/>
      <c r="C478" s="130"/>
      <c r="D478" s="130"/>
      <c r="E478" s="130"/>
      <c r="F478" s="130"/>
      <c r="G478" s="130"/>
      <c r="H478" s="130"/>
      <c r="I478" s="130"/>
      <c r="J478" s="130"/>
      <c r="K478" s="130"/>
      <c r="L478" s="130"/>
      <c r="M478" s="130"/>
      <c r="N478" s="130"/>
      <c r="O478" s="130"/>
      <c r="P478" s="130"/>
    </row>
    <row r="479" spans="1:16" ht="15.75" customHeight="1">
      <c r="A479" s="130"/>
      <c r="B479" s="130"/>
      <c r="C479" s="130"/>
      <c r="D479" s="130"/>
      <c r="E479" s="130"/>
      <c r="F479" s="130"/>
      <c r="G479" s="130"/>
      <c r="H479" s="130"/>
      <c r="I479" s="130"/>
      <c r="J479" s="130"/>
      <c r="K479" s="130"/>
      <c r="L479" s="130"/>
      <c r="M479" s="130"/>
      <c r="N479" s="130"/>
      <c r="O479" s="130"/>
      <c r="P479" s="130"/>
    </row>
    <row r="480" spans="1:16" ht="15.75" customHeight="1">
      <c r="A480" s="130"/>
      <c r="B480" s="130"/>
      <c r="C480" s="130"/>
      <c r="D480" s="130"/>
      <c r="E480" s="130"/>
      <c r="F480" s="130"/>
      <c r="G480" s="130"/>
      <c r="H480" s="130"/>
      <c r="I480" s="130"/>
      <c r="J480" s="130"/>
      <c r="K480" s="130"/>
      <c r="L480" s="130"/>
      <c r="M480" s="130"/>
      <c r="N480" s="130"/>
      <c r="O480" s="130"/>
      <c r="P480" s="130"/>
    </row>
    <row r="481" spans="1:16" ht="15.75" customHeight="1">
      <c r="A481" s="130"/>
      <c r="B481" s="130"/>
      <c r="C481" s="130"/>
      <c r="D481" s="130"/>
      <c r="E481" s="130"/>
      <c r="F481" s="130"/>
      <c r="G481" s="130"/>
      <c r="H481" s="130"/>
      <c r="I481" s="130"/>
      <c r="J481" s="130"/>
      <c r="K481" s="130"/>
      <c r="L481" s="130"/>
      <c r="M481" s="130"/>
      <c r="N481" s="130"/>
      <c r="O481" s="130"/>
      <c r="P481" s="130"/>
    </row>
    <row r="482" spans="1:16" ht="15.75" customHeight="1">
      <c r="A482" s="130"/>
      <c r="B482" s="130"/>
      <c r="C482" s="130"/>
      <c r="D482" s="130"/>
      <c r="E482" s="130"/>
      <c r="F482" s="130"/>
      <c r="G482" s="130"/>
      <c r="H482" s="130"/>
      <c r="I482" s="130"/>
      <c r="J482" s="130"/>
      <c r="K482" s="130"/>
      <c r="L482" s="130"/>
      <c r="M482" s="130"/>
      <c r="N482" s="130"/>
      <c r="O482" s="130"/>
      <c r="P482" s="130"/>
    </row>
    <row r="483" spans="1:16" ht="15.75" customHeight="1">
      <c r="A483" s="130"/>
      <c r="B483" s="130"/>
      <c r="C483" s="130"/>
      <c r="D483" s="130"/>
      <c r="E483" s="130"/>
      <c r="F483" s="130"/>
      <c r="G483" s="130"/>
      <c r="H483" s="130"/>
      <c r="I483" s="130"/>
      <c r="J483" s="130"/>
      <c r="K483" s="130"/>
      <c r="L483" s="130"/>
      <c r="M483" s="130"/>
      <c r="N483" s="130"/>
      <c r="O483" s="130"/>
      <c r="P483" s="130"/>
    </row>
    <row r="484" spans="1:16" ht="15.75" customHeight="1">
      <c r="A484" s="130"/>
      <c r="B484" s="130"/>
      <c r="C484" s="130"/>
      <c r="D484" s="130"/>
      <c r="E484" s="130"/>
      <c r="F484" s="130"/>
      <c r="G484" s="130"/>
      <c r="H484" s="130"/>
      <c r="I484" s="130"/>
      <c r="J484" s="130"/>
      <c r="K484" s="130"/>
      <c r="L484" s="130"/>
      <c r="M484" s="130"/>
      <c r="N484" s="130"/>
      <c r="O484" s="130"/>
      <c r="P484" s="130"/>
    </row>
    <row r="485" spans="1:16" ht="15.75" customHeight="1">
      <c r="A485" s="130"/>
      <c r="B485" s="130"/>
      <c r="C485" s="130"/>
      <c r="D485" s="130"/>
      <c r="E485" s="130"/>
      <c r="F485" s="130"/>
      <c r="G485" s="130"/>
      <c r="H485" s="130"/>
      <c r="I485" s="130"/>
      <c r="J485" s="130"/>
      <c r="K485" s="130"/>
      <c r="L485" s="130"/>
      <c r="M485" s="130"/>
      <c r="N485" s="130"/>
      <c r="O485" s="130"/>
      <c r="P485" s="130"/>
    </row>
    <row r="486" spans="1:16" ht="15.75" customHeight="1">
      <c r="A486" s="130"/>
      <c r="B486" s="130"/>
      <c r="C486" s="130"/>
      <c r="D486" s="130"/>
      <c r="E486" s="130"/>
      <c r="F486" s="130"/>
      <c r="G486" s="130"/>
      <c r="H486" s="130"/>
      <c r="I486" s="130"/>
      <c r="J486" s="130"/>
      <c r="K486" s="130"/>
      <c r="L486" s="130"/>
      <c r="M486" s="130"/>
      <c r="N486" s="130"/>
      <c r="O486" s="130"/>
      <c r="P486" s="130"/>
    </row>
    <row r="487" spans="1:16" ht="15.75" customHeight="1">
      <c r="A487" s="130"/>
      <c r="B487" s="130"/>
      <c r="C487" s="130"/>
      <c r="D487" s="130"/>
      <c r="E487" s="130"/>
      <c r="F487" s="130"/>
      <c r="G487" s="130"/>
      <c r="H487" s="130"/>
      <c r="I487" s="130"/>
      <c r="J487" s="130"/>
      <c r="K487" s="130"/>
      <c r="L487" s="130"/>
      <c r="M487" s="130"/>
      <c r="N487" s="130"/>
      <c r="O487" s="130"/>
      <c r="P487" s="130"/>
    </row>
    <row r="488" spans="1:16" ht="15.75" customHeight="1">
      <c r="A488" s="130"/>
      <c r="B488" s="130"/>
      <c r="C488" s="130"/>
      <c r="D488" s="130"/>
      <c r="E488" s="130"/>
      <c r="F488" s="130"/>
      <c r="G488" s="130"/>
      <c r="H488" s="130"/>
      <c r="I488" s="130"/>
      <c r="J488" s="130"/>
      <c r="K488" s="130"/>
      <c r="L488" s="130"/>
      <c r="M488" s="130"/>
      <c r="N488" s="130"/>
      <c r="O488" s="130"/>
      <c r="P488" s="130"/>
    </row>
    <row r="489" spans="1:16" ht="15.75" customHeight="1">
      <c r="A489" s="130"/>
      <c r="B489" s="130"/>
      <c r="C489" s="130"/>
      <c r="D489" s="130"/>
      <c r="E489" s="130"/>
      <c r="F489" s="130"/>
      <c r="G489" s="130"/>
      <c r="H489" s="130"/>
      <c r="I489" s="130"/>
      <c r="J489" s="130"/>
      <c r="K489" s="130"/>
      <c r="L489" s="130"/>
      <c r="M489" s="130"/>
      <c r="N489" s="130"/>
      <c r="O489" s="130"/>
      <c r="P489" s="130"/>
    </row>
    <row r="490" spans="1:16" ht="15.75" customHeight="1">
      <c r="A490" s="130"/>
      <c r="B490" s="130"/>
      <c r="C490" s="130"/>
      <c r="D490" s="130"/>
      <c r="E490" s="130"/>
      <c r="F490" s="130"/>
      <c r="G490" s="130"/>
      <c r="H490" s="130"/>
      <c r="I490" s="130"/>
      <c r="J490" s="130"/>
      <c r="K490" s="130"/>
      <c r="L490" s="130"/>
      <c r="M490" s="130"/>
      <c r="N490" s="130"/>
      <c r="O490" s="130"/>
      <c r="P490" s="130"/>
    </row>
    <row r="491" spans="1:16" ht="15.75" customHeight="1">
      <c r="A491" s="130"/>
      <c r="B491" s="130"/>
      <c r="C491" s="130"/>
      <c r="D491" s="130"/>
      <c r="E491" s="130"/>
      <c r="F491" s="130"/>
      <c r="G491" s="130"/>
      <c r="H491" s="130"/>
      <c r="I491" s="130"/>
      <c r="J491" s="130"/>
      <c r="K491" s="130"/>
      <c r="L491" s="130"/>
      <c r="M491" s="130"/>
      <c r="N491" s="130"/>
      <c r="O491" s="130"/>
      <c r="P491" s="130"/>
    </row>
    <row r="492" spans="1:16" ht="15.75" customHeight="1">
      <c r="A492" s="130"/>
      <c r="B492" s="130"/>
      <c r="C492" s="130"/>
      <c r="D492" s="130"/>
      <c r="E492" s="130"/>
      <c r="F492" s="130"/>
      <c r="G492" s="130"/>
      <c r="H492" s="130"/>
      <c r="I492" s="130"/>
      <c r="J492" s="130"/>
      <c r="K492" s="130"/>
      <c r="L492" s="130"/>
      <c r="M492" s="130"/>
      <c r="N492" s="130"/>
      <c r="O492" s="130"/>
      <c r="P492" s="130"/>
    </row>
    <row r="493" spans="1:16" ht="15.75" customHeight="1">
      <c r="A493" s="130"/>
      <c r="B493" s="130"/>
      <c r="C493" s="130"/>
      <c r="D493" s="130"/>
      <c r="E493" s="130"/>
      <c r="F493" s="130"/>
      <c r="G493" s="130"/>
      <c r="H493" s="130"/>
      <c r="I493" s="130"/>
      <c r="J493" s="130"/>
      <c r="K493" s="130"/>
      <c r="L493" s="130"/>
      <c r="M493" s="130"/>
      <c r="N493" s="130"/>
      <c r="O493" s="130"/>
      <c r="P493" s="130"/>
    </row>
    <row r="494" spans="1:16" ht="15.75" customHeight="1">
      <c r="A494" s="130"/>
      <c r="B494" s="130"/>
      <c r="C494" s="130"/>
      <c r="D494" s="130"/>
      <c r="E494" s="130"/>
      <c r="F494" s="130"/>
      <c r="G494" s="130"/>
      <c r="H494" s="130"/>
      <c r="I494" s="130"/>
      <c r="J494" s="130"/>
      <c r="K494" s="130"/>
      <c r="L494" s="130"/>
      <c r="M494" s="130"/>
      <c r="N494" s="130"/>
      <c r="O494" s="130"/>
      <c r="P494" s="130"/>
    </row>
    <row r="495" spans="1:16" ht="15.75" customHeight="1">
      <c r="A495" s="130"/>
      <c r="B495" s="130"/>
      <c r="C495" s="130"/>
      <c r="D495" s="130"/>
      <c r="E495" s="130"/>
      <c r="F495" s="130"/>
      <c r="G495" s="130"/>
      <c r="H495" s="130"/>
      <c r="I495" s="130"/>
      <c r="J495" s="130"/>
      <c r="K495" s="130"/>
      <c r="L495" s="130"/>
      <c r="M495" s="130"/>
      <c r="N495" s="130"/>
      <c r="O495" s="130"/>
      <c r="P495" s="130"/>
    </row>
    <row r="496" spans="1:16" ht="15.75" customHeight="1">
      <c r="A496" s="130"/>
      <c r="B496" s="130"/>
      <c r="C496" s="130"/>
      <c r="D496" s="130"/>
      <c r="E496" s="130"/>
      <c r="F496" s="130"/>
      <c r="G496" s="130"/>
      <c r="H496" s="130"/>
      <c r="I496" s="130"/>
      <c r="J496" s="130"/>
      <c r="K496" s="130"/>
      <c r="L496" s="130"/>
      <c r="M496" s="130"/>
      <c r="N496" s="130"/>
      <c r="O496" s="130"/>
      <c r="P496" s="130"/>
    </row>
    <row r="497" spans="1:16" ht="15.75" customHeight="1">
      <c r="A497" s="130"/>
      <c r="B497" s="130"/>
      <c r="C497" s="130"/>
      <c r="D497" s="130"/>
      <c r="E497" s="130"/>
      <c r="F497" s="130"/>
      <c r="G497" s="130"/>
      <c r="H497" s="130"/>
      <c r="I497" s="130"/>
      <c r="J497" s="130"/>
      <c r="K497" s="130"/>
      <c r="L497" s="130"/>
      <c r="M497" s="130"/>
      <c r="N497" s="130"/>
      <c r="O497" s="130"/>
      <c r="P497" s="130"/>
    </row>
    <row r="498" spans="1:16" ht="15.75" customHeight="1">
      <c r="A498" s="130"/>
      <c r="B498" s="130"/>
      <c r="C498" s="130"/>
      <c r="D498" s="130"/>
      <c r="E498" s="130"/>
      <c r="F498" s="130"/>
      <c r="G498" s="130"/>
      <c r="H498" s="130"/>
      <c r="I498" s="130"/>
      <c r="J498" s="130"/>
      <c r="K498" s="130"/>
      <c r="L498" s="130"/>
      <c r="M498" s="130"/>
      <c r="N498" s="130"/>
      <c r="O498" s="130"/>
      <c r="P498" s="130"/>
    </row>
    <row r="499" spans="1:16" ht="15.75" customHeight="1">
      <c r="A499" s="130"/>
      <c r="B499" s="130"/>
      <c r="C499" s="130"/>
      <c r="D499" s="130"/>
      <c r="E499" s="130"/>
      <c r="F499" s="130"/>
      <c r="G499" s="130"/>
      <c r="H499" s="130"/>
      <c r="I499" s="130"/>
      <c r="J499" s="130"/>
      <c r="K499" s="130"/>
      <c r="L499" s="130"/>
      <c r="M499" s="130"/>
      <c r="N499" s="130"/>
      <c r="O499" s="130"/>
      <c r="P499" s="130"/>
    </row>
    <row r="500" spans="1:16" ht="15.75" customHeight="1">
      <c r="A500" s="130"/>
      <c r="B500" s="130"/>
      <c r="C500" s="130"/>
      <c r="D500" s="130"/>
      <c r="E500" s="130"/>
      <c r="F500" s="130"/>
      <c r="G500" s="130"/>
      <c r="H500" s="130"/>
      <c r="I500" s="130"/>
      <c r="J500" s="130"/>
      <c r="K500" s="130"/>
      <c r="L500" s="130"/>
      <c r="M500" s="130"/>
      <c r="N500" s="130"/>
      <c r="O500" s="130"/>
      <c r="P500" s="130"/>
    </row>
    <row r="501" spans="1:16" ht="15.75" customHeight="1">
      <c r="A501" s="130"/>
      <c r="B501" s="130"/>
      <c r="C501" s="130"/>
      <c r="D501" s="130"/>
      <c r="E501" s="130"/>
      <c r="F501" s="130"/>
      <c r="G501" s="130"/>
      <c r="H501" s="130"/>
      <c r="I501" s="130"/>
      <c r="J501" s="130"/>
      <c r="K501" s="130"/>
      <c r="L501" s="130"/>
      <c r="M501" s="130"/>
      <c r="N501" s="130"/>
      <c r="O501" s="130"/>
      <c r="P501" s="130"/>
    </row>
    <row r="502" spans="1:16" ht="15.75" customHeight="1">
      <c r="A502" s="130"/>
      <c r="B502" s="130"/>
      <c r="C502" s="130"/>
      <c r="D502" s="130"/>
      <c r="E502" s="130"/>
      <c r="F502" s="130"/>
      <c r="G502" s="130"/>
      <c r="H502" s="130"/>
      <c r="I502" s="130"/>
      <c r="J502" s="130"/>
      <c r="K502" s="130"/>
      <c r="L502" s="130"/>
      <c r="M502" s="130"/>
      <c r="N502" s="130"/>
      <c r="O502" s="130"/>
      <c r="P502" s="130"/>
    </row>
    <row r="503" spans="1:16" ht="15.75" customHeight="1">
      <c r="A503" s="130"/>
      <c r="B503" s="130"/>
      <c r="C503" s="130"/>
      <c r="D503" s="130"/>
      <c r="E503" s="130"/>
      <c r="F503" s="130"/>
      <c r="G503" s="130"/>
      <c r="H503" s="130"/>
      <c r="I503" s="130"/>
      <c r="J503" s="130"/>
      <c r="K503" s="130"/>
      <c r="L503" s="130"/>
      <c r="M503" s="130"/>
      <c r="N503" s="130"/>
      <c r="O503" s="130"/>
      <c r="P503" s="130"/>
    </row>
    <row r="504" spans="1:16" ht="15.75" customHeight="1">
      <c r="A504" s="130"/>
      <c r="B504" s="130"/>
      <c r="C504" s="130"/>
      <c r="D504" s="130"/>
      <c r="E504" s="130"/>
      <c r="F504" s="130"/>
      <c r="G504" s="130"/>
      <c r="H504" s="130"/>
      <c r="I504" s="130"/>
      <c r="J504" s="130"/>
      <c r="K504" s="130"/>
      <c r="L504" s="130"/>
      <c r="M504" s="130"/>
      <c r="N504" s="130"/>
      <c r="O504" s="130"/>
      <c r="P504" s="130"/>
    </row>
    <row r="505" spans="1:16" ht="15.75" customHeight="1">
      <c r="A505" s="130"/>
      <c r="B505" s="130"/>
      <c r="C505" s="130"/>
      <c r="D505" s="130"/>
      <c r="E505" s="130"/>
      <c r="F505" s="130"/>
      <c r="G505" s="130"/>
      <c r="H505" s="130"/>
      <c r="I505" s="130"/>
      <c r="J505" s="130"/>
      <c r="K505" s="130"/>
      <c r="L505" s="130"/>
      <c r="M505" s="130"/>
      <c r="N505" s="130"/>
      <c r="O505" s="130"/>
      <c r="P505" s="130"/>
    </row>
    <row r="506" spans="1:16" ht="15.75" customHeight="1">
      <c r="A506" s="130"/>
      <c r="B506" s="130"/>
      <c r="C506" s="130"/>
      <c r="D506" s="130"/>
      <c r="E506" s="130"/>
      <c r="F506" s="130"/>
      <c r="G506" s="130"/>
      <c r="H506" s="130"/>
      <c r="I506" s="130"/>
      <c r="J506" s="130"/>
      <c r="K506" s="130"/>
      <c r="L506" s="130"/>
      <c r="M506" s="130"/>
      <c r="N506" s="130"/>
      <c r="O506" s="130"/>
      <c r="P506" s="130"/>
    </row>
    <row r="507" spans="1:16" ht="15.75" customHeight="1">
      <c r="A507" s="130"/>
      <c r="B507" s="130"/>
      <c r="C507" s="130"/>
      <c r="D507" s="130"/>
      <c r="E507" s="130"/>
      <c r="F507" s="130"/>
      <c r="G507" s="130"/>
      <c r="H507" s="130"/>
      <c r="I507" s="130"/>
      <c r="J507" s="130"/>
      <c r="K507" s="130"/>
      <c r="L507" s="130"/>
      <c r="M507" s="130"/>
      <c r="N507" s="130"/>
      <c r="O507" s="130"/>
      <c r="P507" s="130"/>
    </row>
    <row r="508" spans="1:16" ht="15.75" customHeight="1">
      <c r="A508" s="130"/>
      <c r="B508" s="130"/>
      <c r="C508" s="130"/>
      <c r="D508" s="130"/>
      <c r="E508" s="130"/>
      <c r="F508" s="130"/>
      <c r="G508" s="130"/>
      <c r="H508" s="130"/>
      <c r="I508" s="130"/>
      <c r="J508" s="130"/>
      <c r="K508" s="130"/>
      <c r="L508" s="130"/>
      <c r="M508" s="130"/>
      <c r="N508" s="130"/>
      <c r="O508" s="130"/>
      <c r="P508" s="130"/>
    </row>
    <row r="509" spans="1:16" ht="15.75" customHeight="1">
      <c r="A509" s="130"/>
      <c r="B509" s="130"/>
      <c r="C509" s="130"/>
      <c r="D509" s="130"/>
      <c r="E509" s="130"/>
      <c r="F509" s="130"/>
      <c r="G509" s="130"/>
      <c r="H509" s="130"/>
      <c r="I509" s="130"/>
      <c r="J509" s="130"/>
      <c r="K509" s="130"/>
      <c r="L509" s="130"/>
      <c r="M509" s="130"/>
      <c r="N509" s="130"/>
      <c r="O509" s="130"/>
      <c r="P509" s="130"/>
    </row>
    <row r="510" spans="1:16" ht="15.75" customHeight="1">
      <c r="A510" s="130"/>
      <c r="B510" s="130"/>
      <c r="C510" s="130"/>
      <c r="D510" s="130"/>
      <c r="E510" s="130"/>
      <c r="F510" s="130"/>
      <c r="G510" s="130"/>
      <c r="H510" s="130"/>
      <c r="I510" s="130"/>
      <c r="J510" s="130"/>
      <c r="K510" s="130"/>
      <c r="L510" s="130"/>
      <c r="M510" s="130"/>
      <c r="N510" s="130"/>
      <c r="O510" s="130"/>
      <c r="P510" s="130"/>
    </row>
    <row r="511" spans="1:16" ht="15.75" customHeight="1">
      <c r="A511" s="130"/>
      <c r="B511" s="130"/>
      <c r="C511" s="130"/>
      <c r="D511" s="130"/>
      <c r="E511" s="130"/>
      <c r="F511" s="130"/>
      <c r="G511" s="130"/>
      <c r="H511" s="130"/>
      <c r="I511" s="130"/>
      <c r="J511" s="130"/>
      <c r="K511" s="130"/>
      <c r="L511" s="130"/>
      <c r="M511" s="130"/>
      <c r="N511" s="130"/>
      <c r="O511" s="130"/>
      <c r="P511" s="130"/>
    </row>
    <row r="512" spans="1:16" ht="15.75" customHeight="1">
      <c r="A512" s="130"/>
      <c r="B512" s="130"/>
      <c r="C512" s="130"/>
      <c r="D512" s="130"/>
      <c r="E512" s="130"/>
      <c r="F512" s="130"/>
      <c r="G512" s="130"/>
      <c r="H512" s="130"/>
      <c r="I512" s="130"/>
      <c r="J512" s="130"/>
      <c r="K512" s="130"/>
      <c r="L512" s="130"/>
      <c r="M512" s="130"/>
      <c r="N512" s="130"/>
      <c r="O512" s="130"/>
      <c r="P512" s="130"/>
    </row>
    <row r="513" spans="1:16" ht="15.75" customHeight="1">
      <c r="A513" s="130"/>
      <c r="B513" s="130"/>
      <c r="C513" s="130"/>
      <c r="D513" s="130"/>
      <c r="E513" s="130"/>
      <c r="F513" s="130"/>
      <c r="G513" s="130"/>
      <c r="H513" s="130"/>
      <c r="I513" s="130"/>
      <c r="J513" s="130"/>
      <c r="K513" s="130"/>
      <c r="L513" s="130"/>
      <c r="M513" s="130"/>
      <c r="N513" s="130"/>
      <c r="O513" s="130"/>
      <c r="P513" s="130"/>
    </row>
    <row r="514" spans="1:16" ht="15.75" customHeight="1">
      <c r="A514" s="130"/>
      <c r="B514" s="130"/>
      <c r="C514" s="130"/>
      <c r="D514" s="130"/>
      <c r="E514" s="130"/>
      <c r="F514" s="130"/>
      <c r="G514" s="130"/>
      <c r="H514" s="130"/>
      <c r="I514" s="130"/>
      <c r="J514" s="130"/>
      <c r="K514" s="130"/>
      <c r="L514" s="130"/>
      <c r="M514" s="130"/>
      <c r="N514" s="130"/>
      <c r="O514" s="130"/>
      <c r="P514" s="130"/>
    </row>
    <row r="515" spans="1:16" ht="15.75" customHeight="1">
      <c r="A515" s="130"/>
      <c r="B515" s="130"/>
      <c r="C515" s="130"/>
      <c r="D515" s="130"/>
      <c r="E515" s="130"/>
      <c r="F515" s="130"/>
      <c r="G515" s="130"/>
      <c r="H515" s="130"/>
      <c r="I515" s="130"/>
      <c r="J515" s="130"/>
      <c r="K515" s="130"/>
      <c r="L515" s="130"/>
      <c r="M515" s="130"/>
      <c r="N515" s="130"/>
      <c r="O515" s="130"/>
      <c r="P515" s="130"/>
    </row>
    <row r="516" spans="1:16" ht="15.75" customHeight="1">
      <c r="A516" s="130"/>
      <c r="B516" s="130"/>
      <c r="C516" s="130"/>
      <c r="D516" s="130"/>
      <c r="E516" s="130"/>
      <c r="F516" s="130"/>
      <c r="G516" s="130"/>
      <c r="H516" s="130"/>
      <c r="I516" s="130"/>
      <c r="J516" s="130"/>
      <c r="K516" s="130"/>
      <c r="L516" s="130"/>
      <c r="M516" s="130"/>
      <c r="N516" s="130"/>
      <c r="O516" s="130"/>
      <c r="P516" s="130"/>
    </row>
    <row r="517" spans="1:16" ht="15.75" customHeight="1">
      <c r="A517" s="130"/>
      <c r="B517" s="130"/>
      <c r="C517" s="130"/>
      <c r="D517" s="130"/>
      <c r="E517" s="130"/>
      <c r="F517" s="130"/>
      <c r="G517" s="130"/>
      <c r="H517" s="130"/>
      <c r="I517" s="130"/>
      <c r="J517" s="130"/>
      <c r="K517" s="130"/>
      <c r="L517" s="130"/>
      <c r="M517" s="130"/>
      <c r="N517" s="130"/>
      <c r="O517" s="130"/>
      <c r="P517" s="130"/>
    </row>
    <row r="518" spans="1:16" ht="15.75" customHeight="1">
      <c r="A518" s="130"/>
      <c r="B518" s="130"/>
      <c r="C518" s="130"/>
      <c r="D518" s="130"/>
      <c r="E518" s="130"/>
      <c r="F518" s="130"/>
      <c r="G518" s="130"/>
      <c r="H518" s="130"/>
      <c r="I518" s="130"/>
      <c r="J518" s="130"/>
      <c r="K518" s="130"/>
      <c r="L518" s="130"/>
      <c r="M518" s="130"/>
      <c r="N518" s="130"/>
      <c r="O518" s="130"/>
      <c r="P518" s="130"/>
    </row>
    <row r="519" spans="1:16" ht="15.75" customHeight="1">
      <c r="A519" s="130"/>
      <c r="B519" s="130"/>
      <c r="C519" s="130"/>
      <c r="D519" s="130"/>
      <c r="E519" s="130"/>
      <c r="F519" s="130"/>
      <c r="G519" s="130"/>
      <c r="H519" s="130"/>
      <c r="I519" s="130"/>
      <c r="J519" s="130"/>
      <c r="K519" s="130"/>
      <c r="L519" s="130"/>
      <c r="M519" s="130"/>
      <c r="N519" s="130"/>
      <c r="O519" s="130"/>
      <c r="P519" s="130"/>
    </row>
    <row r="520" spans="1:16" ht="15.75" customHeight="1">
      <c r="A520" s="130"/>
      <c r="B520" s="130"/>
      <c r="C520" s="130"/>
      <c r="D520" s="130"/>
      <c r="E520" s="130"/>
      <c r="F520" s="130"/>
      <c r="G520" s="130"/>
      <c r="H520" s="130"/>
      <c r="I520" s="130"/>
      <c r="J520" s="130"/>
      <c r="K520" s="130"/>
      <c r="L520" s="130"/>
      <c r="M520" s="130"/>
      <c r="N520" s="130"/>
      <c r="O520" s="130"/>
      <c r="P520" s="130"/>
    </row>
    <row r="521" spans="1:16" ht="15.75" customHeight="1">
      <c r="A521" s="130"/>
      <c r="B521" s="130"/>
      <c r="C521" s="130"/>
      <c r="D521" s="130"/>
      <c r="E521" s="130"/>
      <c r="F521" s="130"/>
      <c r="G521" s="130"/>
      <c r="H521" s="130"/>
      <c r="I521" s="130"/>
      <c r="J521" s="130"/>
      <c r="K521" s="130"/>
      <c r="L521" s="130"/>
      <c r="M521" s="130"/>
      <c r="N521" s="130"/>
      <c r="O521" s="130"/>
      <c r="P521" s="130"/>
    </row>
    <row r="522" spans="1:16" ht="15.75" customHeight="1">
      <c r="A522" s="130"/>
      <c r="B522" s="130"/>
      <c r="C522" s="130"/>
      <c r="D522" s="130"/>
      <c r="E522" s="130"/>
      <c r="F522" s="130"/>
      <c r="G522" s="130"/>
      <c r="H522" s="130"/>
      <c r="I522" s="130"/>
      <c r="J522" s="130"/>
      <c r="K522" s="130"/>
      <c r="L522" s="130"/>
      <c r="M522" s="130"/>
      <c r="N522" s="130"/>
      <c r="O522" s="130"/>
      <c r="P522" s="130"/>
    </row>
    <row r="523" spans="1:16" ht="15.75" customHeight="1">
      <c r="A523" s="130"/>
      <c r="B523" s="130"/>
      <c r="C523" s="130"/>
      <c r="D523" s="130"/>
      <c r="E523" s="130"/>
      <c r="F523" s="130"/>
      <c r="G523" s="130"/>
      <c r="H523" s="130"/>
      <c r="I523" s="130"/>
      <c r="J523" s="130"/>
      <c r="K523" s="130"/>
      <c r="L523" s="130"/>
      <c r="M523" s="130"/>
      <c r="N523" s="130"/>
      <c r="O523" s="130"/>
      <c r="P523" s="130"/>
    </row>
    <row r="524" spans="1:16" ht="15.75" customHeight="1">
      <c r="A524" s="130"/>
      <c r="B524" s="130"/>
      <c r="C524" s="130"/>
      <c r="D524" s="130"/>
      <c r="E524" s="130"/>
      <c r="F524" s="130"/>
      <c r="G524" s="130"/>
      <c r="H524" s="130"/>
      <c r="I524" s="130"/>
      <c r="J524" s="130"/>
      <c r="K524" s="130"/>
      <c r="L524" s="130"/>
      <c r="M524" s="130"/>
      <c r="N524" s="130"/>
      <c r="O524" s="130"/>
      <c r="P524" s="130"/>
    </row>
    <row r="525" spans="1:16" ht="15.75" customHeight="1">
      <c r="A525" s="130"/>
      <c r="B525" s="130"/>
      <c r="C525" s="130"/>
      <c r="D525" s="130"/>
      <c r="E525" s="130"/>
      <c r="F525" s="130"/>
      <c r="G525" s="130"/>
      <c r="H525" s="130"/>
      <c r="I525" s="130"/>
      <c r="J525" s="130"/>
      <c r="K525" s="130"/>
      <c r="L525" s="130"/>
      <c r="M525" s="130"/>
      <c r="N525" s="130"/>
      <c r="O525" s="130"/>
      <c r="P525" s="130"/>
    </row>
    <row r="526" spans="1:16" ht="15.75" customHeight="1">
      <c r="A526" s="130"/>
      <c r="B526" s="130"/>
      <c r="C526" s="130"/>
      <c r="D526" s="130"/>
      <c r="E526" s="130"/>
      <c r="F526" s="130"/>
      <c r="G526" s="130"/>
      <c r="H526" s="130"/>
      <c r="I526" s="130"/>
      <c r="J526" s="130"/>
      <c r="K526" s="130"/>
      <c r="L526" s="130"/>
      <c r="M526" s="130"/>
      <c r="N526" s="130"/>
      <c r="O526" s="130"/>
      <c r="P526" s="130"/>
    </row>
    <row r="527" spans="1:16" ht="15.75" customHeight="1">
      <c r="A527" s="130"/>
      <c r="B527" s="130"/>
      <c r="C527" s="130"/>
      <c r="D527" s="130"/>
      <c r="E527" s="130"/>
      <c r="F527" s="130"/>
      <c r="G527" s="130"/>
      <c r="H527" s="130"/>
      <c r="I527" s="130"/>
      <c r="J527" s="130"/>
      <c r="K527" s="130"/>
      <c r="L527" s="130"/>
      <c r="M527" s="130"/>
      <c r="N527" s="130"/>
      <c r="O527" s="130"/>
      <c r="P527" s="130"/>
    </row>
    <row r="528" spans="1:16" ht="15.75" customHeight="1">
      <c r="A528" s="130"/>
      <c r="B528" s="130"/>
      <c r="C528" s="130"/>
      <c r="D528" s="130"/>
      <c r="E528" s="130"/>
      <c r="F528" s="130"/>
      <c r="G528" s="130"/>
      <c r="H528" s="130"/>
      <c r="I528" s="130"/>
      <c r="J528" s="130"/>
      <c r="K528" s="130"/>
      <c r="L528" s="130"/>
      <c r="M528" s="130"/>
      <c r="N528" s="130"/>
      <c r="O528" s="130"/>
      <c r="P528" s="130"/>
    </row>
    <row r="529" spans="1:16" ht="15.75" customHeight="1">
      <c r="A529" s="130"/>
      <c r="B529" s="130"/>
      <c r="C529" s="130"/>
      <c r="D529" s="130"/>
      <c r="E529" s="130"/>
      <c r="F529" s="130"/>
      <c r="G529" s="130"/>
      <c r="H529" s="130"/>
      <c r="I529" s="130"/>
      <c r="J529" s="130"/>
      <c r="K529" s="130"/>
      <c r="L529" s="130"/>
      <c r="M529" s="130"/>
      <c r="N529" s="130"/>
      <c r="O529" s="130"/>
      <c r="P529" s="130"/>
    </row>
    <row r="530" spans="1:16" ht="15.75" customHeight="1">
      <c r="A530" s="130"/>
      <c r="B530" s="130"/>
      <c r="C530" s="130"/>
      <c r="D530" s="130"/>
      <c r="E530" s="130"/>
      <c r="F530" s="130"/>
      <c r="G530" s="130"/>
      <c r="H530" s="130"/>
      <c r="I530" s="130"/>
      <c r="J530" s="130"/>
      <c r="K530" s="130"/>
      <c r="L530" s="130"/>
      <c r="M530" s="130"/>
      <c r="N530" s="130"/>
      <c r="O530" s="130"/>
      <c r="P530" s="130"/>
    </row>
    <row r="531" spans="1:16" ht="15.75" customHeight="1">
      <c r="A531" s="130"/>
      <c r="B531" s="130"/>
      <c r="C531" s="130"/>
      <c r="D531" s="130"/>
      <c r="E531" s="130"/>
      <c r="F531" s="130"/>
      <c r="G531" s="130"/>
      <c r="H531" s="130"/>
      <c r="I531" s="130"/>
      <c r="J531" s="130"/>
      <c r="K531" s="130"/>
      <c r="L531" s="130"/>
      <c r="M531" s="130"/>
      <c r="N531" s="130"/>
      <c r="O531" s="130"/>
      <c r="P531" s="130"/>
    </row>
    <row r="532" spans="1:16" ht="15.75" customHeight="1">
      <c r="A532" s="130"/>
      <c r="B532" s="130"/>
      <c r="C532" s="130"/>
      <c r="D532" s="130"/>
      <c r="E532" s="130"/>
      <c r="F532" s="130"/>
      <c r="G532" s="130"/>
      <c r="H532" s="130"/>
      <c r="I532" s="130"/>
      <c r="J532" s="130"/>
      <c r="K532" s="130"/>
      <c r="L532" s="130"/>
      <c r="M532" s="130"/>
      <c r="N532" s="130"/>
      <c r="O532" s="130"/>
      <c r="P532" s="130"/>
    </row>
    <row r="533" spans="1:16" ht="15.75" customHeight="1">
      <c r="A533" s="130"/>
      <c r="B533" s="130"/>
      <c r="C533" s="130"/>
      <c r="D533" s="130"/>
      <c r="E533" s="130"/>
      <c r="F533" s="130"/>
      <c r="G533" s="130"/>
      <c r="H533" s="130"/>
      <c r="I533" s="130"/>
      <c r="J533" s="130"/>
      <c r="K533" s="130"/>
      <c r="L533" s="130"/>
      <c r="M533" s="130"/>
      <c r="N533" s="130"/>
      <c r="O533" s="130"/>
      <c r="P533" s="130"/>
    </row>
    <row r="534" spans="1:16" ht="15.75" customHeight="1">
      <c r="A534" s="130"/>
      <c r="B534" s="130"/>
      <c r="C534" s="130"/>
      <c r="D534" s="130"/>
      <c r="E534" s="130"/>
      <c r="F534" s="130"/>
      <c r="G534" s="130"/>
      <c r="H534" s="130"/>
      <c r="I534" s="130"/>
      <c r="J534" s="130"/>
      <c r="K534" s="130"/>
      <c r="L534" s="130"/>
      <c r="M534" s="130"/>
      <c r="N534" s="130"/>
      <c r="O534" s="130"/>
      <c r="P534" s="130"/>
    </row>
    <row r="535" spans="1:16" ht="15.75" customHeight="1">
      <c r="A535" s="130"/>
      <c r="B535" s="130"/>
      <c r="C535" s="130"/>
      <c r="D535" s="130"/>
      <c r="E535" s="130"/>
      <c r="F535" s="130"/>
      <c r="G535" s="130"/>
      <c r="H535" s="130"/>
      <c r="I535" s="130"/>
      <c r="J535" s="130"/>
      <c r="K535" s="130"/>
      <c r="L535" s="130"/>
      <c r="M535" s="130"/>
      <c r="N535" s="130"/>
      <c r="O535" s="130"/>
      <c r="P535" s="130"/>
    </row>
    <row r="536" spans="1:16" ht="15.75" customHeight="1">
      <c r="A536" s="130"/>
      <c r="B536" s="130"/>
      <c r="C536" s="130"/>
      <c r="D536" s="130"/>
      <c r="E536" s="130"/>
      <c r="F536" s="130"/>
      <c r="G536" s="130"/>
      <c r="H536" s="130"/>
      <c r="I536" s="130"/>
      <c r="J536" s="130"/>
      <c r="K536" s="130"/>
      <c r="L536" s="130"/>
      <c r="M536" s="130"/>
      <c r="N536" s="130"/>
      <c r="O536" s="130"/>
      <c r="P536" s="130"/>
    </row>
    <row r="537" spans="1:16" ht="15.75" customHeight="1">
      <c r="A537" s="130"/>
      <c r="B537" s="130"/>
      <c r="C537" s="130"/>
      <c r="D537" s="130"/>
      <c r="E537" s="130"/>
      <c r="F537" s="130"/>
      <c r="G537" s="130"/>
      <c r="H537" s="130"/>
      <c r="I537" s="130"/>
      <c r="J537" s="130"/>
      <c r="K537" s="130"/>
      <c r="L537" s="130"/>
      <c r="M537" s="130"/>
      <c r="N537" s="130"/>
      <c r="O537" s="130"/>
      <c r="P537" s="130"/>
    </row>
    <row r="538" spans="1:16" ht="15.75" customHeight="1">
      <c r="A538" s="130"/>
      <c r="B538" s="130"/>
      <c r="C538" s="130"/>
      <c r="D538" s="130"/>
      <c r="E538" s="130"/>
      <c r="F538" s="130"/>
      <c r="G538" s="130"/>
      <c r="H538" s="130"/>
      <c r="I538" s="130"/>
      <c r="J538" s="130"/>
      <c r="K538" s="130"/>
      <c r="L538" s="130"/>
      <c r="M538" s="130"/>
      <c r="N538" s="130"/>
      <c r="O538" s="130"/>
      <c r="P538" s="130"/>
    </row>
    <row r="539" spans="1:16" ht="15.75" customHeight="1">
      <c r="A539" s="130"/>
      <c r="B539" s="130"/>
      <c r="C539" s="130"/>
      <c r="D539" s="130"/>
      <c r="E539" s="130"/>
      <c r="F539" s="130"/>
      <c r="G539" s="130"/>
      <c r="H539" s="130"/>
      <c r="I539" s="130"/>
      <c r="J539" s="130"/>
      <c r="K539" s="130"/>
      <c r="L539" s="130"/>
      <c r="M539" s="130"/>
      <c r="N539" s="130"/>
      <c r="O539" s="130"/>
      <c r="P539" s="130"/>
    </row>
    <row r="540" spans="1:16" ht="15.75" customHeight="1">
      <c r="A540" s="130"/>
      <c r="B540" s="130"/>
      <c r="C540" s="130"/>
      <c r="D540" s="130"/>
      <c r="E540" s="130"/>
      <c r="F540" s="130"/>
      <c r="G540" s="130"/>
      <c r="H540" s="130"/>
      <c r="I540" s="130"/>
      <c r="J540" s="130"/>
      <c r="K540" s="130"/>
      <c r="L540" s="130"/>
      <c r="M540" s="130"/>
      <c r="N540" s="130"/>
      <c r="O540" s="130"/>
      <c r="P540" s="130"/>
    </row>
    <row r="541" spans="1:16" ht="15.75" customHeight="1">
      <c r="A541" s="130"/>
      <c r="B541" s="130"/>
      <c r="C541" s="130"/>
      <c r="D541" s="130"/>
      <c r="E541" s="130"/>
      <c r="F541" s="130"/>
      <c r="G541" s="130"/>
      <c r="H541" s="130"/>
      <c r="I541" s="130"/>
      <c r="J541" s="130"/>
      <c r="K541" s="130"/>
      <c r="L541" s="130"/>
      <c r="M541" s="130"/>
      <c r="N541" s="130"/>
      <c r="O541" s="130"/>
      <c r="P541" s="130"/>
    </row>
    <row r="542" spans="1:16" ht="15.75" customHeight="1">
      <c r="A542" s="130"/>
      <c r="B542" s="130"/>
      <c r="C542" s="130"/>
      <c r="D542" s="130"/>
      <c r="E542" s="130"/>
      <c r="F542" s="130"/>
      <c r="G542" s="130"/>
      <c r="H542" s="130"/>
      <c r="I542" s="130"/>
      <c r="J542" s="130"/>
      <c r="K542" s="130"/>
      <c r="L542" s="130"/>
      <c r="M542" s="130"/>
      <c r="N542" s="130"/>
      <c r="O542" s="130"/>
      <c r="P542" s="130"/>
    </row>
    <row r="543" spans="1:16" ht="15.75" customHeight="1">
      <c r="A543" s="130"/>
      <c r="B543" s="130"/>
      <c r="C543" s="130"/>
      <c r="D543" s="130"/>
      <c r="E543" s="130"/>
      <c r="F543" s="130"/>
      <c r="G543" s="130"/>
      <c r="H543" s="130"/>
      <c r="I543" s="130"/>
      <c r="J543" s="130"/>
      <c r="K543" s="130"/>
      <c r="L543" s="130"/>
      <c r="M543" s="130"/>
      <c r="N543" s="130"/>
      <c r="O543" s="130"/>
      <c r="P543" s="130"/>
    </row>
    <row r="544" spans="1:16" ht="15.75" customHeight="1">
      <c r="A544" s="130"/>
      <c r="B544" s="130"/>
      <c r="C544" s="130"/>
      <c r="D544" s="130"/>
      <c r="E544" s="130"/>
      <c r="F544" s="130"/>
      <c r="G544" s="130"/>
      <c r="H544" s="130"/>
      <c r="I544" s="130"/>
      <c r="J544" s="130"/>
      <c r="K544" s="130"/>
      <c r="L544" s="130"/>
      <c r="M544" s="130"/>
      <c r="N544" s="130"/>
      <c r="O544" s="130"/>
      <c r="P544" s="130"/>
    </row>
    <row r="545" spans="1:16" ht="15.75" customHeight="1">
      <c r="A545" s="130"/>
      <c r="B545" s="130"/>
      <c r="C545" s="130"/>
      <c r="D545" s="130"/>
      <c r="E545" s="130"/>
      <c r="F545" s="130"/>
      <c r="G545" s="130"/>
      <c r="H545" s="130"/>
      <c r="I545" s="130"/>
      <c r="J545" s="130"/>
      <c r="K545" s="130"/>
      <c r="L545" s="130"/>
      <c r="M545" s="130"/>
      <c r="N545" s="130"/>
      <c r="O545" s="130"/>
      <c r="P545" s="130"/>
    </row>
    <row r="546" spans="1:16" ht="15.75" customHeight="1">
      <c r="A546" s="130"/>
      <c r="B546" s="130"/>
      <c r="C546" s="130"/>
      <c r="D546" s="130"/>
      <c r="E546" s="130"/>
      <c r="F546" s="130"/>
      <c r="G546" s="130"/>
      <c r="H546" s="130"/>
      <c r="I546" s="130"/>
      <c r="J546" s="130"/>
      <c r="K546" s="130"/>
      <c r="L546" s="130"/>
      <c r="M546" s="130"/>
      <c r="N546" s="130"/>
      <c r="O546" s="130"/>
      <c r="P546" s="130"/>
    </row>
    <row r="547" spans="1:16" ht="15.75" customHeight="1">
      <c r="A547" s="130"/>
      <c r="B547" s="130"/>
      <c r="C547" s="130"/>
      <c r="D547" s="130"/>
      <c r="E547" s="130"/>
      <c r="F547" s="130"/>
      <c r="G547" s="130"/>
      <c r="H547" s="130"/>
      <c r="I547" s="130"/>
      <c r="J547" s="130"/>
      <c r="K547" s="130"/>
      <c r="L547" s="130"/>
      <c r="M547" s="130"/>
      <c r="N547" s="130"/>
      <c r="O547" s="130"/>
      <c r="P547" s="130"/>
    </row>
    <row r="548" spans="1:16" ht="15.75" customHeight="1">
      <c r="A548" s="130"/>
      <c r="B548" s="130"/>
      <c r="C548" s="130"/>
      <c r="D548" s="130"/>
      <c r="E548" s="130"/>
      <c r="F548" s="130"/>
      <c r="G548" s="130"/>
      <c r="H548" s="130"/>
      <c r="I548" s="130"/>
      <c r="J548" s="130"/>
      <c r="K548" s="130"/>
      <c r="L548" s="130"/>
      <c r="M548" s="130"/>
      <c r="N548" s="130"/>
      <c r="O548" s="130"/>
      <c r="P548" s="130"/>
    </row>
    <row r="549" spans="1:16" ht="15.75" customHeight="1">
      <c r="A549" s="130"/>
      <c r="B549" s="130"/>
      <c r="C549" s="130"/>
      <c r="D549" s="130"/>
      <c r="E549" s="130"/>
      <c r="F549" s="130"/>
      <c r="G549" s="130"/>
      <c r="H549" s="130"/>
      <c r="I549" s="130"/>
      <c r="J549" s="130"/>
      <c r="K549" s="130"/>
      <c r="L549" s="130"/>
      <c r="M549" s="130"/>
      <c r="N549" s="130"/>
      <c r="O549" s="130"/>
      <c r="P549" s="130"/>
    </row>
    <row r="550" spans="1:16" ht="15.75" customHeight="1">
      <c r="A550" s="130"/>
      <c r="B550" s="130"/>
      <c r="C550" s="130"/>
      <c r="D550" s="130"/>
      <c r="E550" s="130"/>
      <c r="F550" s="130"/>
      <c r="G550" s="130"/>
      <c r="H550" s="130"/>
      <c r="I550" s="130"/>
      <c r="J550" s="130"/>
      <c r="K550" s="130"/>
      <c r="L550" s="130"/>
      <c r="M550" s="130"/>
      <c r="N550" s="130"/>
      <c r="O550" s="130"/>
      <c r="P550" s="130"/>
    </row>
    <row r="551" spans="1:16" ht="15.75" customHeight="1">
      <c r="A551" s="130"/>
      <c r="B551" s="130"/>
      <c r="C551" s="130"/>
      <c r="D551" s="130"/>
      <c r="E551" s="130"/>
      <c r="F551" s="130"/>
      <c r="G551" s="130"/>
      <c r="H551" s="130"/>
      <c r="I551" s="130"/>
      <c r="J551" s="130"/>
      <c r="K551" s="130"/>
      <c r="L551" s="130"/>
      <c r="M551" s="130"/>
      <c r="N551" s="130"/>
      <c r="O551" s="130"/>
      <c r="P551" s="130"/>
    </row>
    <row r="552" spans="1:16" ht="15.75" customHeight="1">
      <c r="A552" s="130"/>
      <c r="B552" s="130"/>
      <c r="C552" s="130"/>
      <c r="D552" s="130"/>
      <c r="E552" s="130"/>
      <c r="F552" s="130"/>
      <c r="G552" s="130"/>
      <c r="H552" s="130"/>
      <c r="I552" s="130"/>
      <c r="J552" s="130"/>
      <c r="K552" s="130"/>
      <c r="L552" s="130"/>
      <c r="M552" s="130"/>
      <c r="N552" s="130"/>
      <c r="O552" s="130"/>
      <c r="P552" s="130"/>
    </row>
    <row r="553" spans="1:16" ht="15.75" customHeight="1">
      <c r="A553" s="130"/>
      <c r="B553" s="130"/>
      <c r="C553" s="130"/>
      <c r="D553" s="130"/>
      <c r="E553" s="130"/>
      <c r="F553" s="130"/>
      <c r="G553" s="130"/>
      <c r="H553" s="130"/>
      <c r="I553" s="130"/>
      <c r="J553" s="130"/>
      <c r="K553" s="130"/>
      <c r="L553" s="130"/>
      <c r="M553" s="130"/>
      <c r="N553" s="130"/>
      <c r="O553" s="130"/>
      <c r="P553" s="130"/>
    </row>
    <row r="554" spans="1:16" ht="15.75" customHeight="1">
      <c r="A554" s="130"/>
      <c r="B554" s="130"/>
      <c r="C554" s="130"/>
      <c r="D554" s="130"/>
      <c r="E554" s="130"/>
      <c r="F554" s="130"/>
      <c r="G554" s="130"/>
      <c r="H554" s="130"/>
      <c r="I554" s="130"/>
      <c r="J554" s="130"/>
      <c r="K554" s="130"/>
      <c r="L554" s="130"/>
      <c r="M554" s="130"/>
      <c r="N554" s="130"/>
      <c r="O554" s="130"/>
      <c r="P554" s="130"/>
    </row>
    <row r="555" spans="1:16" ht="15.75" customHeight="1">
      <c r="A555" s="130"/>
      <c r="B555" s="130"/>
      <c r="C555" s="130"/>
      <c r="D555" s="130"/>
      <c r="E555" s="130"/>
      <c r="F555" s="130"/>
      <c r="G555" s="130"/>
      <c r="H555" s="130"/>
      <c r="I555" s="130"/>
      <c r="J555" s="130"/>
      <c r="K555" s="130"/>
      <c r="L555" s="130"/>
      <c r="M555" s="130"/>
      <c r="N555" s="130"/>
      <c r="O555" s="130"/>
      <c r="P555" s="130"/>
    </row>
    <row r="556" spans="1:16" ht="15.75" customHeight="1">
      <c r="A556" s="130"/>
      <c r="B556" s="130"/>
      <c r="C556" s="130"/>
      <c r="D556" s="130"/>
      <c r="E556" s="130"/>
      <c r="F556" s="130"/>
      <c r="G556" s="130"/>
      <c r="H556" s="130"/>
      <c r="I556" s="130"/>
      <c r="J556" s="130"/>
      <c r="K556" s="130"/>
      <c r="L556" s="130"/>
      <c r="M556" s="130"/>
      <c r="N556" s="130"/>
      <c r="O556" s="130"/>
      <c r="P556" s="130"/>
    </row>
    <row r="557" spans="1:16" ht="15.75" customHeight="1">
      <c r="A557" s="130"/>
      <c r="B557" s="130"/>
      <c r="C557" s="130"/>
      <c r="D557" s="130"/>
      <c r="E557" s="130"/>
      <c r="F557" s="130"/>
      <c r="G557" s="130"/>
      <c r="H557" s="130"/>
      <c r="I557" s="130"/>
      <c r="J557" s="130"/>
      <c r="K557" s="130"/>
      <c r="L557" s="130"/>
      <c r="M557" s="130"/>
      <c r="N557" s="130"/>
      <c r="O557" s="130"/>
      <c r="P557" s="130"/>
    </row>
    <row r="558" spans="1:16" ht="15.75" customHeight="1">
      <c r="A558" s="130"/>
      <c r="B558" s="130"/>
      <c r="C558" s="130"/>
      <c r="D558" s="130"/>
      <c r="E558" s="130"/>
      <c r="F558" s="130"/>
      <c r="G558" s="130"/>
      <c r="H558" s="130"/>
      <c r="I558" s="130"/>
      <c r="J558" s="130"/>
      <c r="K558" s="130"/>
      <c r="L558" s="130"/>
      <c r="M558" s="130"/>
      <c r="N558" s="130"/>
      <c r="O558" s="130"/>
      <c r="P558" s="130"/>
    </row>
    <row r="559" spans="1:16" ht="15.75" customHeight="1">
      <c r="A559" s="130"/>
      <c r="B559" s="130"/>
      <c r="C559" s="130"/>
      <c r="D559" s="130"/>
      <c r="E559" s="130"/>
      <c r="F559" s="130"/>
      <c r="G559" s="130"/>
      <c r="H559" s="130"/>
      <c r="I559" s="130"/>
      <c r="J559" s="130"/>
      <c r="K559" s="130"/>
      <c r="L559" s="130"/>
      <c r="M559" s="130"/>
      <c r="N559" s="130"/>
      <c r="O559" s="130"/>
      <c r="P559" s="130"/>
    </row>
    <row r="560" spans="1:16" ht="15.75" customHeight="1">
      <c r="A560" s="130"/>
      <c r="B560" s="130"/>
      <c r="C560" s="130"/>
      <c r="D560" s="130"/>
      <c r="E560" s="130"/>
      <c r="F560" s="130"/>
      <c r="G560" s="130"/>
      <c r="H560" s="130"/>
      <c r="I560" s="130"/>
      <c r="J560" s="130"/>
      <c r="K560" s="130"/>
      <c r="L560" s="130"/>
      <c r="M560" s="130"/>
      <c r="N560" s="130"/>
      <c r="O560" s="130"/>
      <c r="P560" s="130"/>
    </row>
    <row r="561" spans="1:16" ht="15.75" customHeight="1">
      <c r="A561" s="130"/>
      <c r="B561" s="130"/>
      <c r="C561" s="130"/>
      <c r="D561" s="130"/>
      <c r="E561" s="130"/>
      <c r="F561" s="130"/>
      <c r="G561" s="130"/>
      <c r="H561" s="130"/>
      <c r="I561" s="130"/>
      <c r="J561" s="130"/>
      <c r="K561" s="130"/>
      <c r="L561" s="130"/>
      <c r="M561" s="130"/>
      <c r="N561" s="130"/>
      <c r="O561" s="130"/>
      <c r="P561" s="130"/>
    </row>
    <row r="562" spans="1:16" ht="15.75" customHeight="1">
      <c r="A562" s="130"/>
      <c r="B562" s="130"/>
      <c r="C562" s="130"/>
      <c r="D562" s="130"/>
      <c r="E562" s="130"/>
      <c r="F562" s="130"/>
      <c r="G562" s="130"/>
      <c r="H562" s="130"/>
      <c r="I562" s="130"/>
      <c r="J562" s="130"/>
      <c r="K562" s="130"/>
      <c r="L562" s="130"/>
      <c r="M562" s="130"/>
      <c r="N562" s="130"/>
      <c r="O562" s="130"/>
      <c r="P562" s="130"/>
    </row>
    <row r="563" spans="1:16" ht="15.75" customHeight="1">
      <c r="A563" s="130"/>
      <c r="B563" s="130"/>
      <c r="C563" s="130"/>
      <c r="D563" s="130"/>
      <c r="E563" s="130"/>
      <c r="F563" s="130"/>
      <c r="G563" s="130"/>
      <c r="H563" s="130"/>
      <c r="I563" s="130"/>
      <c r="J563" s="130"/>
      <c r="K563" s="130"/>
      <c r="L563" s="130"/>
      <c r="M563" s="130"/>
      <c r="N563" s="130"/>
      <c r="O563" s="130"/>
      <c r="P563" s="130"/>
    </row>
    <row r="564" spans="1:16" ht="15.75" customHeight="1">
      <c r="A564" s="130"/>
      <c r="B564" s="130"/>
      <c r="C564" s="130"/>
      <c r="D564" s="130"/>
      <c r="E564" s="130"/>
      <c r="F564" s="130"/>
      <c r="G564" s="130"/>
      <c r="H564" s="130"/>
      <c r="I564" s="130"/>
      <c r="J564" s="130"/>
      <c r="K564" s="130"/>
      <c r="L564" s="130"/>
      <c r="M564" s="130"/>
      <c r="N564" s="130"/>
      <c r="O564" s="130"/>
      <c r="P564" s="130"/>
    </row>
    <row r="565" spans="1:16" ht="15.75" customHeight="1">
      <c r="A565" s="130"/>
      <c r="B565" s="130"/>
      <c r="C565" s="130"/>
      <c r="D565" s="130"/>
      <c r="E565" s="130"/>
      <c r="F565" s="130"/>
      <c r="G565" s="130"/>
      <c r="H565" s="130"/>
      <c r="I565" s="130"/>
      <c r="J565" s="130"/>
      <c r="K565" s="130"/>
      <c r="L565" s="130"/>
      <c r="M565" s="130"/>
      <c r="N565" s="130"/>
      <c r="O565" s="130"/>
      <c r="P565" s="130"/>
    </row>
    <row r="566" spans="1:16" ht="15.75" customHeight="1">
      <c r="A566" s="130"/>
      <c r="B566" s="130"/>
      <c r="C566" s="130"/>
      <c r="D566" s="130"/>
      <c r="E566" s="130"/>
      <c r="F566" s="130"/>
      <c r="G566" s="130"/>
      <c r="H566" s="130"/>
      <c r="I566" s="130"/>
      <c r="J566" s="130"/>
      <c r="K566" s="130"/>
      <c r="L566" s="130"/>
      <c r="M566" s="130"/>
      <c r="N566" s="130"/>
      <c r="O566" s="130"/>
      <c r="P566" s="130"/>
    </row>
    <row r="567" spans="1:16" ht="15.75" customHeight="1">
      <c r="A567" s="130"/>
      <c r="B567" s="130"/>
      <c r="C567" s="130"/>
      <c r="D567" s="130"/>
      <c r="E567" s="130"/>
      <c r="F567" s="130"/>
      <c r="G567" s="130"/>
      <c r="H567" s="130"/>
      <c r="I567" s="130"/>
      <c r="J567" s="130"/>
      <c r="K567" s="130"/>
      <c r="L567" s="130"/>
      <c r="M567" s="130"/>
      <c r="N567" s="130"/>
      <c r="O567" s="130"/>
      <c r="P567" s="130"/>
    </row>
    <row r="568" spans="1:16" ht="15.75" customHeight="1">
      <c r="A568" s="130"/>
      <c r="B568" s="130"/>
      <c r="C568" s="130"/>
      <c r="D568" s="130"/>
      <c r="E568" s="130"/>
      <c r="F568" s="130"/>
      <c r="G568" s="130"/>
      <c r="H568" s="130"/>
      <c r="I568" s="130"/>
      <c r="J568" s="130"/>
      <c r="K568" s="130"/>
      <c r="L568" s="130"/>
      <c r="M568" s="130"/>
      <c r="N568" s="130"/>
      <c r="O568" s="130"/>
      <c r="P568" s="130"/>
    </row>
    <row r="569" spans="1:16" ht="15.75" customHeight="1">
      <c r="A569" s="130"/>
      <c r="B569" s="130"/>
      <c r="C569" s="130"/>
      <c r="D569" s="130"/>
      <c r="E569" s="130"/>
      <c r="F569" s="130"/>
      <c r="G569" s="130"/>
      <c r="H569" s="130"/>
      <c r="I569" s="130"/>
      <c r="J569" s="130"/>
      <c r="K569" s="130"/>
      <c r="L569" s="130"/>
      <c r="M569" s="130"/>
      <c r="N569" s="130"/>
      <c r="O569" s="130"/>
      <c r="P569" s="130"/>
    </row>
    <row r="570" spans="1:16" ht="15.75" customHeight="1">
      <c r="A570" s="130"/>
      <c r="B570" s="130"/>
      <c r="C570" s="130"/>
      <c r="D570" s="130"/>
      <c r="E570" s="130"/>
      <c r="F570" s="130"/>
      <c r="G570" s="130"/>
      <c r="H570" s="130"/>
      <c r="I570" s="130"/>
      <c r="J570" s="130"/>
      <c r="K570" s="130"/>
      <c r="L570" s="130"/>
      <c r="M570" s="130"/>
      <c r="N570" s="130"/>
      <c r="O570" s="130"/>
      <c r="P570" s="130"/>
    </row>
    <row r="571" spans="1:16" ht="15.75" customHeight="1">
      <c r="A571" s="130"/>
      <c r="B571" s="130"/>
      <c r="C571" s="130"/>
      <c r="D571" s="130"/>
      <c r="E571" s="130"/>
      <c r="F571" s="130"/>
      <c r="G571" s="130"/>
      <c r="H571" s="130"/>
      <c r="I571" s="130"/>
      <c r="J571" s="130"/>
      <c r="K571" s="130"/>
      <c r="L571" s="130"/>
      <c r="M571" s="130"/>
      <c r="N571" s="130"/>
      <c r="O571" s="130"/>
      <c r="P571" s="130"/>
    </row>
    <row r="572" spans="1:16" ht="15.75" customHeight="1">
      <c r="A572" s="130"/>
      <c r="B572" s="130"/>
      <c r="C572" s="130"/>
      <c r="D572" s="130"/>
      <c r="E572" s="130"/>
      <c r="F572" s="130"/>
      <c r="G572" s="130"/>
      <c r="H572" s="130"/>
      <c r="I572" s="130"/>
      <c r="J572" s="130"/>
      <c r="K572" s="130"/>
      <c r="L572" s="130"/>
      <c r="M572" s="130"/>
      <c r="N572" s="130"/>
      <c r="O572" s="130"/>
      <c r="P572" s="130"/>
    </row>
    <row r="573" spans="1:16" ht="15.75" customHeight="1">
      <c r="A573" s="130"/>
      <c r="B573" s="130"/>
      <c r="C573" s="130"/>
      <c r="D573" s="130"/>
      <c r="E573" s="130"/>
      <c r="F573" s="130"/>
      <c r="G573" s="130"/>
      <c r="H573" s="130"/>
      <c r="I573" s="130"/>
      <c r="J573" s="130"/>
      <c r="K573" s="130"/>
      <c r="L573" s="130"/>
      <c r="M573" s="130"/>
      <c r="N573" s="130"/>
      <c r="O573" s="130"/>
      <c r="P573" s="130"/>
    </row>
    <row r="574" spans="1:16" ht="15.75" customHeight="1">
      <c r="A574" s="130"/>
      <c r="B574" s="130"/>
      <c r="C574" s="130"/>
      <c r="D574" s="130"/>
      <c r="E574" s="130"/>
      <c r="F574" s="130"/>
      <c r="G574" s="130"/>
      <c r="H574" s="130"/>
      <c r="I574" s="130"/>
      <c r="J574" s="130"/>
      <c r="K574" s="130"/>
      <c r="L574" s="130"/>
      <c r="M574" s="130"/>
      <c r="N574" s="130"/>
      <c r="O574" s="130"/>
      <c r="P574" s="130"/>
    </row>
    <row r="575" spans="1:16" ht="15.75" customHeight="1">
      <c r="A575" s="130"/>
      <c r="B575" s="130"/>
      <c r="C575" s="130"/>
      <c r="D575" s="130"/>
      <c r="E575" s="130"/>
      <c r="F575" s="130"/>
      <c r="G575" s="130"/>
      <c r="H575" s="130"/>
      <c r="I575" s="130"/>
      <c r="J575" s="130"/>
      <c r="K575" s="130"/>
      <c r="L575" s="130"/>
      <c r="M575" s="130"/>
      <c r="N575" s="130"/>
      <c r="O575" s="130"/>
      <c r="P575" s="130"/>
    </row>
    <row r="576" spans="1:16" ht="15.75" customHeight="1">
      <c r="A576" s="130"/>
      <c r="B576" s="130"/>
      <c r="C576" s="130"/>
      <c r="D576" s="130"/>
      <c r="E576" s="130"/>
      <c r="F576" s="130"/>
      <c r="G576" s="130"/>
      <c r="H576" s="130"/>
      <c r="I576" s="130"/>
      <c r="J576" s="130"/>
      <c r="K576" s="130"/>
      <c r="L576" s="130"/>
      <c r="M576" s="130"/>
      <c r="N576" s="130"/>
      <c r="O576" s="130"/>
      <c r="P576" s="130"/>
    </row>
    <row r="577" spans="1:16" ht="15.75" customHeight="1">
      <c r="A577" s="130"/>
      <c r="B577" s="130"/>
      <c r="C577" s="130"/>
      <c r="D577" s="130"/>
      <c r="E577" s="130"/>
      <c r="F577" s="130"/>
      <c r="G577" s="130"/>
      <c r="H577" s="130"/>
      <c r="I577" s="130"/>
      <c r="J577" s="130"/>
      <c r="K577" s="130"/>
      <c r="L577" s="130"/>
      <c r="M577" s="130"/>
      <c r="N577" s="130"/>
      <c r="O577" s="130"/>
      <c r="P577" s="130"/>
    </row>
    <row r="578" spans="1:16" ht="15.75" customHeight="1">
      <c r="A578" s="130"/>
      <c r="B578" s="130"/>
      <c r="C578" s="130"/>
      <c r="D578" s="130"/>
      <c r="E578" s="130"/>
      <c r="F578" s="130"/>
      <c r="G578" s="130"/>
      <c r="H578" s="130"/>
      <c r="I578" s="130"/>
      <c r="J578" s="130"/>
      <c r="K578" s="130"/>
      <c r="L578" s="130"/>
      <c r="M578" s="130"/>
      <c r="N578" s="130"/>
      <c r="O578" s="130"/>
      <c r="P578" s="130"/>
    </row>
    <row r="579" spans="1:16" ht="15.75" customHeight="1">
      <c r="A579" s="130"/>
      <c r="B579" s="130"/>
      <c r="C579" s="130"/>
      <c r="D579" s="130"/>
      <c r="E579" s="130"/>
      <c r="F579" s="130"/>
      <c r="G579" s="130"/>
      <c r="H579" s="130"/>
      <c r="I579" s="130"/>
      <c r="J579" s="130"/>
      <c r="K579" s="130"/>
      <c r="L579" s="130"/>
      <c r="M579" s="130"/>
      <c r="N579" s="130"/>
      <c r="O579" s="130"/>
      <c r="P579" s="130"/>
    </row>
    <row r="580" spans="1:16" ht="15.75" customHeight="1">
      <c r="A580" s="130"/>
      <c r="B580" s="130"/>
      <c r="C580" s="130"/>
      <c r="D580" s="130"/>
      <c r="E580" s="130"/>
      <c r="F580" s="130"/>
      <c r="G580" s="130"/>
      <c r="H580" s="130"/>
      <c r="I580" s="130"/>
      <c r="J580" s="130"/>
      <c r="K580" s="130"/>
      <c r="L580" s="130"/>
      <c r="M580" s="130"/>
      <c r="N580" s="130"/>
      <c r="O580" s="130"/>
      <c r="P580" s="130"/>
    </row>
    <row r="581" spans="1:16" ht="15.75" customHeight="1">
      <c r="A581" s="130"/>
      <c r="B581" s="130"/>
      <c r="C581" s="130"/>
      <c r="D581" s="130"/>
      <c r="E581" s="130"/>
      <c r="F581" s="130"/>
      <c r="G581" s="130"/>
      <c r="H581" s="130"/>
      <c r="I581" s="130"/>
      <c r="J581" s="130"/>
      <c r="K581" s="130"/>
      <c r="L581" s="130"/>
      <c r="M581" s="130"/>
      <c r="N581" s="130"/>
      <c r="O581" s="130"/>
      <c r="P581" s="130"/>
    </row>
    <row r="582" spans="1:16" ht="15.75" customHeight="1">
      <c r="A582" s="130"/>
      <c r="B582" s="130"/>
      <c r="C582" s="130"/>
      <c r="D582" s="130"/>
      <c r="E582" s="130"/>
      <c r="F582" s="130"/>
      <c r="G582" s="130"/>
      <c r="H582" s="130"/>
      <c r="I582" s="130"/>
      <c r="J582" s="130"/>
      <c r="K582" s="130"/>
      <c r="L582" s="130"/>
      <c r="M582" s="130"/>
      <c r="N582" s="130"/>
      <c r="O582" s="130"/>
      <c r="P582" s="130"/>
    </row>
    <row r="583" spans="1:16" ht="15.75" customHeight="1">
      <c r="A583" s="130"/>
      <c r="B583" s="130"/>
      <c r="C583" s="130"/>
      <c r="D583" s="130"/>
      <c r="E583" s="130"/>
      <c r="F583" s="130"/>
      <c r="G583" s="130"/>
      <c r="H583" s="130"/>
      <c r="I583" s="130"/>
      <c r="J583" s="130"/>
      <c r="K583" s="130"/>
      <c r="L583" s="130"/>
      <c r="M583" s="130"/>
      <c r="N583" s="130"/>
      <c r="O583" s="130"/>
      <c r="P583" s="130"/>
    </row>
    <row r="584" spans="1:16" ht="15.75" customHeight="1">
      <c r="A584" s="130"/>
      <c r="B584" s="130"/>
      <c r="C584" s="130"/>
      <c r="D584" s="130"/>
      <c r="E584" s="130"/>
      <c r="F584" s="130"/>
      <c r="G584" s="130"/>
      <c r="H584" s="130"/>
      <c r="I584" s="130"/>
      <c r="J584" s="130"/>
      <c r="K584" s="130"/>
      <c r="L584" s="130"/>
      <c r="M584" s="130"/>
      <c r="N584" s="130"/>
      <c r="O584" s="130"/>
      <c r="P584" s="130"/>
    </row>
    <row r="585" spans="1:16" ht="15.75" customHeight="1">
      <c r="A585" s="130"/>
      <c r="B585" s="130"/>
      <c r="C585" s="130"/>
      <c r="D585" s="130"/>
      <c r="E585" s="130"/>
      <c r="F585" s="130"/>
      <c r="G585" s="130"/>
      <c r="H585" s="130"/>
      <c r="I585" s="130"/>
      <c r="J585" s="130"/>
      <c r="K585" s="130"/>
      <c r="L585" s="130"/>
      <c r="M585" s="130"/>
      <c r="N585" s="130"/>
      <c r="O585" s="130"/>
      <c r="P585" s="130"/>
    </row>
    <row r="586" spans="1:16" ht="15.75" customHeight="1">
      <c r="A586" s="130"/>
      <c r="B586" s="130"/>
      <c r="C586" s="130"/>
      <c r="D586" s="130"/>
      <c r="E586" s="130"/>
      <c r="F586" s="130"/>
      <c r="G586" s="130"/>
      <c r="H586" s="130"/>
      <c r="I586" s="130"/>
      <c r="J586" s="130"/>
      <c r="K586" s="130"/>
      <c r="L586" s="130"/>
      <c r="M586" s="130"/>
      <c r="N586" s="130"/>
      <c r="O586" s="130"/>
      <c r="P586" s="130"/>
    </row>
    <row r="587" spans="1:16" ht="15.75" customHeight="1">
      <c r="A587" s="130"/>
      <c r="B587" s="130"/>
      <c r="C587" s="130"/>
      <c r="D587" s="130"/>
      <c r="E587" s="130"/>
      <c r="F587" s="130"/>
      <c r="G587" s="130"/>
      <c r="H587" s="130"/>
      <c r="I587" s="130"/>
      <c r="J587" s="130"/>
      <c r="K587" s="130"/>
      <c r="L587" s="130"/>
      <c r="M587" s="130"/>
      <c r="N587" s="130"/>
      <c r="O587" s="130"/>
      <c r="P587" s="130"/>
    </row>
    <row r="588" spans="1:16" ht="15.75" customHeight="1">
      <c r="A588" s="130"/>
      <c r="B588" s="130"/>
      <c r="C588" s="130"/>
      <c r="D588" s="130"/>
      <c r="E588" s="130"/>
      <c r="F588" s="130"/>
      <c r="G588" s="130"/>
      <c r="H588" s="130"/>
      <c r="I588" s="130"/>
      <c r="J588" s="130"/>
      <c r="K588" s="130"/>
      <c r="L588" s="130"/>
      <c r="M588" s="130"/>
      <c r="N588" s="130"/>
      <c r="O588" s="130"/>
      <c r="P588" s="130"/>
    </row>
    <row r="589" spans="1:16" ht="15.75" customHeight="1">
      <c r="A589" s="130"/>
      <c r="B589" s="130"/>
      <c r="C589" s="130"/>
      <c r="D589" s="130"/>
      <c r="E589" s="130"/>
      <c r="F589" s="130"/>
      <c r="G589" s="130"/>
      <c r="H589" s="130"/>
      <c r="I589" s="130"/>
      <c r="J589" s="130"/>
      <c r="K589" s="130"/>
      <c r="L589" s="130"/>
      <c r="M589" s="130"/>
      <c r="N589" s="130"/>
      <c r="O589" s="130"/>
      <c r="P589" s="130"/>
    </row>
    <row r="590" spans="1:16" ht="15.75" customHeight="1">
      <c r="A590" s="130"/>
      <c r="B590" s="130"/>
      <c r="C590" s="130"/>
      <c r="D590" s="130"/>
      <c r="E590" s="130"/>
      <c r="F590" s="130"/>
      <c r="G590" s="130"/>
      <c r="H590" s="130"/>
      <c r="I590" s="130"/>
      <c r="J590" s="130"/>
      <c r="K590" s="130"/>
      <c r="L590" s="130"/>
      <c r="M590" s="130"/>
      <c r="N590" s="130"/>
      <c r="O590" s="130"/>
      <c r="P590" s="130"/>
    </row>
    <row r="591" spans="1:16" ht="15.75" customHeight="1">
      <c r="A591" s="130"/>
      <c r="B591" s="130"/>
      <c r="C591" s="130"/>
      <c r="D591" s="130"/>
      <c r="E591" s="130"/>
      <c r="F591" s="130"/>
      <c r="G591" s="130"/>
      <c r="H591" s="130"/>
      <c r="I591" s="130"/>
      <c r="J591" s="130"/>
      <c r="K591" s="130"/>
      <c r="L591" s="130"/>
      <c r="M591" s="130"/>
      <c r="N591" s="130"/>
      <c r="O591" s="130"/>
      <c r="P591" s="130"/>
    </row>
    <row r="592" spans="1:16" ht="15.75" customHeight="1">
      <c r="A592" s="130"/>
      <c r="B592" s="130"/>
      <c r="C592" s="130"/>
      <c r="D592" s="130"/>
      <c r="E592" s="130"/>
      <c r="F592" s="130"/>
      <c r="G592" s="130"/>
      <c r="H592" s="130"/>
      <c r="I592" s="130"/>
      <c r="J592" s="130"/>
      <c r="K592" s="130"/>
      <c r="L592" s="130"/>
      <c r="M592" s="130"/>
      <c r="N592" s="130"/>
      <c r="O592" s="130"/>
      <c r="P592" s="130"/>
    </row>
    <row r="593" spans="1:16" ht="15.75" customHeight="1">
      <c r="A593" s="130"/>
      <c r="B593" s="130"/>
      <c r="C593" s="130"/>
      <c r="D593" s="130"/>
      <c r="E593" s="130"/>
      <c r="F593" s="130"/>
      <c r="G593" s="130"/>
      <c r="H593" s="130"/>
      <c r="I593" s="130"/>
      <c r="J593" s="130"/>
      <c r="K593" s="130"/>
      <c r="L593" s="130"/>
      <c r="M593" s="130"/>
      <c r="N593" s="130"/>
      <c r="O593" s="130"/>
      <c r="P593" s="130"/>
    </row>
    <row r="594" spans="1:16" ht="15.75" customHeight="1">
      <c r="A594" s="130"/>
      <c r="B594" s="130"/>
      <c r="C594" s="130"/>
      <c r="D594" s="130"/>
      <c r="E594" s="130"/>
      <c r="F594" s="130"/>
      <c r="G594" s="130"/>
      <c r="H594" s="130"/>
      <c r="I594" s="130"/>
      <c r="J594" s="130"/>
      <c r="K594" s="130"/>
      <c r="L594" s="130"/>
      <c r="M594" s="130"/>
      <c r="N594" s="130"/>
      <c r="O594" s="130"/>
      <c r="P594" s="130"/>
    </row>
    <row r="595" spans="1:16" ht="15.75" customHeight="1">
      <c r="A595" s="130"/>
      <c r="B595" s="130"/>
      <c r="C595" s="130"/>
      <c r="D595" s="130"/>
      <c r="E595" s="130"/>
      <c r="F595" s="130"/>
      <c r="G595" s="130"/>
      <c r="H595" s="130"/>
      <c r="I595" s="130"/>
      <c r="J595" s="130"/>
      <c r="K595" s="130"/>
      <c r="L595" s="130"/>
      <c r="M595" s="130"/>
      <c r="N595" s="130"/>
      <c r="O595" s="130"/>
      <c r="P595" s="130"/>
    </row>
    <row r="596" spans="1:16" ht="15.75" customHeight="1">
      <c r="A596" s="130"/>
      <c r="B596" s="130"/>
      <c r="C596" s="130"/>
      <c r="D596" s="130"/>
      <c r="E596" s="130"/>
      <c r="F596" s="130"/>
      <c r="G596" s="130"/>
      <c r="H596" s="130"/>
      <c r="I596" s="130"/>
      <c r="J596" s="130"/>
      <c r="K596" s="130"/>
      <c r="L596" s="130"/>
      <c r="M596" s="130"/>
      <c r="N596" s="130"/>
      <c r="O596" s="130"/>
      <c r="P596" s="130"/>
    </row>
    <row r="597" spans="1:16" ht="15.75" customHeight="1">
      <c r="A597" s="130"/>
      <c r="B597" s="130"/>
      <c r="C597" s="130"/>
      <c r="D597" s="130"/>
      <c r="E597" s="130"/>
      <c r="F597" s="130"/>
      <c r="G597" s="130"/>
      <c r="H597" s="130"/>
      <c r="I597" s="130"/>
      <c r="J597" s="130"/>
      <c r="K597" s="130"/>
      <c r="L597" s="130"/>
      <c r="M597" s="130"/>
      <c r="N597" s="130"/>
      <c r="O597" s="130"/>
      <c r="P597" s="130"/>
    </row>
    <row r="598" spans="1:16" ht="15.75" customHeight="1">
      <c r="A598" s="130"/>
      <c r="B598" s="130"/>
      <c r="C598" s="130"/>
      <c r="D598" s="130"/>
      <c r="E598" s="130"/>
      <c r="F598" s="130"/>
      <c r="G598" s="130"/>
      <c r="H598" s="130"/>
      <c r="I598" s="130"/>
      <c r="J598" s="130"/>
      <c r="K598" s="130"/>
      <c r="L598" s="130"/>
      <c r="M598" s="130"/>
      <c r="N598" s="130"/>
      <c r="O598" s="130"/>
      <c r="P598" s="130"/>
    </row>
    <row r="599" spans="1:16" ht="15.75" customHeight="1">
      <c r="A599" s="130"/>
      <c r="B599" s="130"/>
      <c r="C599" s="130"/>
      <c r="D599" s="130"/>
      <c r="E599" s="130"/>
      <c r="F599" s="130"/>
      <c r="G599" s="130"/>
      <c r="H599" s="130"/>
      <c r="I599" s="130"/>
      <c r="J599" s="130"/>
      <c r="K599" s="130"/>
      <c r="L599" s="130"/>
      <c r="M599" s="130"/>
      <c r="N599" s="130"/>
      <c r="O599" s="130"/>
      <c r="P599" s="130"/>
    </row>
    <row r="600" spans="1:16" ht="15.75" customHeight="1">
      <c r="A600" s="130"/>
      <c r="B600" s="130"/>
      <c r="C600" s="130"/>
      <c r="D600" s="130"/>
      <c r="E600" s="130"/>
      <c r="F600" s="130"/>
      <c r="G600" s="130"/>
      <c r="H600" s="130"/>
      <c r="I600" s="130"/>
      <c r="J600" s="130"/>
      <c r="K600" s="130"/>
      <c r="L600" s="130"/>
      <c r="M600" s="130"/>
      <c r="N600" s="130"/>
      <c r="O600" s="130"/>
      <c r="P600" s="130"/>
    </row>
    <row r="601" spans="1:16" ht="15.75" customHeight="1">
      <c r="A601" s="130"/>
      <c r="B601" s="130"/>
      <c r="C601" s="130"/>
      <c r="D601" s="130"/>
      <c r="E601" s="130"/>
      <c r="F601" s="130"/>
      <c r="G601" s="130"/>
      <c r="H601" s="130"/>
      <c r="I601" s="130"/>
      <c r="J601" s="130"/>
      <c r="K601" s="130"/>
      <c r="L601" s="130"/>
      <c r="M601" s="130"/>
      <c r="N601" s="130"/>
      <c r="O601" s="130"/>
      <c r="P601" s="130"/>
    </row>
    <row r="602" spans="1:16" ht="15.75" customHeight="1">
      <c r="A602" s="130"/>
      <c r="B602" s="130"/>
      <c r="C602" s="130"/>
      <c r="D602" s="130"/>
      <c r="E602" s="130"/>
      <c r="F602" s="130"/>
      <c r="G602" s="130"/>
      <c r="H602" s="130"/>
      <c r="I602" s="130"/>
      <c r="J602" s="130"/>
      <c r="K602" s="130"/>
      <c r="L602" s="130"/>
      <c r="M602" s="130"/>
      <c r="N602" s="130"/>
      <c r="O602" s="130"/>
      <c r="P602" s="130"/>
    </row>
    <row r="603" spans="1:16" ht="15.75" customHeight="1">
      <c r="A603" s="130"/>
      <c r="B603" s="130"/>
      <c r="C603" s="130"/>
      <c r="D603" s="130"/>
      <c r="E603" s="130"/>
      <c r="F603" s="130"/>
      <c r="G603" s="130"/>
      <c r="H603" s="130"/>
      <c r="I603" s="130"/>
      <c r="J603" s="130"/>
      <c r="K603" s="130"/>
      <c r="L603" s="130"/>
      <c r="M603" s="130"/>
      <c r="N603" s="130"/>
      <c r="O603" s="130"/>
      <c r="P603" s="130"/>
    </row>
    <row r="604" spans="1:16" ht="15.75" customHeight="1">
      <c r="A604" s="130"/>
      <c r="B604" s="130"/>
      <c r="C604" s="130"/>
      <c r="D604" s="130"/>
      <c r="E604" s="130"/>
      <c r="F604" s="130"/>
      <c r="G604" s="130"/>
      <c r="H604" s="130"/>
      <c r="I604" s="130"/>
      <c r="J604" s="130"/>
      <c r="K604" s="130"/>
      <c r="L604" s="130"/>
      <c r="M604" s="130"/>
      <c r="N604" s="130"/>
      <c r="O604" s="130"/>
      <c r="P604" s="130"/>
    </row>
    <row r="605" spans="1:16" ht="15.75" customHeight="1">
      <c r="A605" s="130"/>
      <c r="B605" s="130"/>
      <c r="C605" s="130"/>
      <c r="D605" s="130"/>
      <c r="E605" s="130"/>
      <c r="F605" s="130"/>
      <c r="G605" s="130"/>
      <c r="H605" s="130"/>
      <c r="I605" s="130"/>
      <c r="J605" s="130"/>
      <c r="K605" s="130"/>
      <c r="L605" s="130"/>
      <c r="M605" s="130"/>
      <c r="N605" s="130"/>
      <c r="O605" s="130"/>
      <c r="P605" s="130"/>
    </row>
    <row r="606" spans="1:16" ht="15.75" customHeight="1">
      <c r="A606" s="130"/>
      <c r="B606" s="130"/>
      <c r="C606" s="130"/>
      <c r="D606" s="130"/>
      <c r="E606" s="130"/>
      <c r="F606" s="130"/>
      <c r="G606" s="130"/>
      <c r="H606" s="130"/>
      <c r="I606" s="130"/>
      <c r="J606" s="130"/>
      <c r="K606" s="130"/>
      <c r="L606" s="130"/>
      <c r="M606" s="130"/>
      <c r="N606" s="130"/>
      <c r="O606" s="130"/>
      <c r="P606" s="130"/>
    </row>
    <row r="607" spans="1:16" ht="15.75" customHeight="1">
      <c r="A607" s="130"/>
      <c r="B607" s="130"/>
      <c r="C607" s="130"/>
      <c r="D607" s="130"/>
      <c r="E607" s="130"/>
      <c r="F607" s="130"/>
      <c r="G607" s="130"/>
      <c r="H607" s="130"/>
      <c r="I607" s="130"/>
      <c r="J607" s="130"/>
      <c r="K607" s="130"/>
      <c r="L607" s="130"/>
      <c r="M607" s="130"/>
      <c r="N607" s="130"/>
      <c r="O607" s="130"/>
      <c r="P607" s="130"/>
    </row>
    <row r="608" spans="1:16" ht="15.75" customHeight="1">
      <c r="A608" s="130"/>
      <c r="B608" s="130"/>
      <c r="C608" s="130"/>
      <c r="D608" s="130"/>
      <c r="E608" s="130"/>
      <c r="F608" s="130"/>
      <c r="G608" s="130"/>
      <c r="H608" s="130"/>
      <c r="I608" s="130"/>
      <c r="J608" s="130"/>
      <c r="K608" s="130"/>
      <c r="L608" s="130"/>
      <c r="M608" s="130"/>
      <c r="N608" s="130"/>
      <c r="O608" s="130"/>
      <c r="P608" s="130"/>
    </row>
    <row r="609" spans="1:16" ht="15.75" customHeight="1">
      <c r="A609" s="130"/>
      <c r="B609" s="130"/>
      <c r="C609" s="130"/>
      <c r="D609" s="130"/>
      <c r="E609" s="130"/>
      <c r="F609" s="130"/>
      <c r="G609" s="130"/>
      <c r="H609" s="130"/>
      <c r="I609" s="130"/>
      <c r="J609" s="130"/>
      <c r="K609" s="130"/>
      <c r="L609" s="130"/>
      <c r="M609" s="130"/>
      <c r="N609" s="130"/>
      <c r="O609" s="130"/>
      <c r="P609" s="130"/>
    </row>
    <row r="610" spans="1:16" ht="15.75" customHeight="1">
      <c r="A610" s="130"/>
      <c r="B610" s="130"/>
      <c r="C610" s="130"/>
      <c r="D610" s="130"/>
      <c r="E610" s="130"/>
      <c r="F610" s="130"/>
      <c r="G610" s="130"/>
      <c r="H610" s="130"/>
      <c r="I610" s="130"/>
      <c r="J610" s="130"/>
      <c r="K610" s="130"/>
      <c r="L610" s="130"/>
      <c r="M610" s="130"/>
      <c r="N610" s="130"/>
      <c r="O610" s="130"/>
      <c r="P610" s="130"/>
    </row>
    <row r="611" spans="1:16" ht="15.75" customHeight="1">
      <c r="A611" s="130"/>
      <c r="B611" s="130"/>
      <c r="C611" s="130"/>
      <c r="D611" s="130"/>
      <c r="E611" s="130"/>
      <c r="F611" s="130"/>
      <c r="G611" s="130"/>
      <c r="H611" s="130"/>
      <c r="I611" s="130"/>
      <c r="J611" s="130"/>
      <c r="K611" s="130"/>
      <c r="L611" s="130"/>
      <c r="M611" s="130"/>
      <c r="N611" s="130"/>
      <c r="O611" s="130"/>
      <c r="P611" s="130"/>
    </row>
    <row r="612" spans="1:16" ht="15.75" customHeight="1">
      <c r="A612" s="130"/>
      <c r="B612" s="130"/>
      <c r="C612" s="130"/>
      <c r="D612" s="130"/>
      <c r="E612" s="130"/>
      <c r="F612" s="130"/>
      <c r="G612" s="130"/>
      <c r="H612" s="130"/>
      <c r="I612" s="130"/>
      <c r="J612" s="130"/>
      <c r="K612" s="130"/>
      <c r="L612" s="130"/>
      <c r="M612" s="130"/>
      <c r="N612" s="130"/>
      <c r="O612" s="130"/>
      <c r="P612" s="130"/>
    </row>
    <row r="613" spans="1:16" ht="15.75" customHeight="1">
      <c r="A613" s="130"/>
      <c r="B613" s="130"/>
      <c r="C613" s="130"/>
      <c r="D613" s="130"/>
      <c r="E613" s="130"/>
      <c r="F613" s="130"/>
      <c r="G613" s="130"/>
      <c r="H613" s="130"/>
      <c r="I613" s="130"/>
      <c r="J613" s="130"/>
      <c r="K613" s="130"/>
      <c r="L613" s="130"/>
      <c r="M613" s="130"/>
      <c r="N613" s="130"/>
      <c r="O613" s="130"/>
      <c r="P613" s="130"/>
    </row>
    <row r="614" spans="1:16" ht="15.75" customHeight="1">
      <c r="A614" s="130"/>
      <c r="B614" s="130"/>
      <c r="C614" s="130"/>
      <c r="D614" s="130"/>
      <c r="E614" s="130"/>
      <c r="F614" s="130"/>
      <c r="G614" s="130"/>
      <c r="H614" s="130"/>
      <c r="I614" s="130"/>
      <c r="J614" s="130"/>
      <c r="K614" s="130"/>
      <c r="L614" s="130"/>
      <c r="M614" s="130"/>
      <c r="N614" s="130"/>
      <c r="O614" s="130"/>
      <c r="P614" s="130"/>
    </row>
    <row r="615" spans="1:16" ht="15.75" customHeight="1">
      <c r="A615" s="130"/>
      <c r="B615" s="130"/>
      <c r="C615" s="130"/>
      <c r="D615" s="130"/>
      <c r="E615" s="130"/>
      <c r="F615" s="130"/>
      <c r="G615" s="130"/>
      <c r="H615" s="130"/>
      <c r="I615" s="130"/>
      <c r="J615" s="130"/>
      <c r="K615" s="130"/>
      <c r="L615" s="130"/>
      <c r="M615" s="130"/>
      <c r="N615" s="130"/>
      <c r="O615" s="130"/>
      <c r="P615" s="130"/>
    </row>
    <row r="616" spans="1:16" ht="15.75" customHeight="1">
      <c r="A616" s="130"/>
      <c r="B616" s="130"/>
      <c r="C616" s="130"/>
      <c r="D616" s="130"/>
      <c r="E616" s="130"/>
      <c r="F616" s="130"/>
      <c r="G616" s="130"/>
      <c r="H616" s="130"/>
      <c r="I616" s="130"/>
      <c r="J616" s="130"/>
      <c r="K616" s="130"/>
      <c r="L616" s="130"/>
      <c r="M616" s="130"/>
      <c r="N616" s="130"/>
      <c r="O616" s="130"/>
      <c r="P616" s="130"/>
    </row>
    <row r="617" spans="1:16" ht="15.75" customHeight="1">
      <c r="A617" s="130"/>
      <c r="B617" s="130"/>
      <c r="C617" s="130"/>
      <c r="D617" s="130"/>
      <c r="E617" s="130"/>
      <c r="F617" s="130"/>
      <c r="G617" s="130"/>
      <c r="H617" s="130"/>
      <c r="I617" s="130"/>
      <c r="J617" s="130"/>
      <c r="K617" s="130"/>
      <c r="L617" s="130"/>
      <c r="M617" s="130"/>
      <c r="N617" s="130"/>
      <c r="O617" s="130"/>
      <c r="P617" s="130"/>
    </row>
    <row r="618" spans="1:16" ht="15.75" customHeight="1">
      <c r="A618" s="130"/>
      <c r="B618" s="130"/>
      <c r="C618" s="130"/>
      <c r="D618" s="130"/>
      <c r="E618" s="130"/>
      <c r="F618" s="130"/>
      <c r="G618" s="130"/>
      <c r="H618" s="130"/>
      <c r="I618" s="130"/>
      <c r="J618" s="130"/>
      <c r="K618" s="130"/>
      <c r="L618" s="130"/>
      <c r="M618" s="130"/>
      <c r="N618" s="130"/>
      <c r="O618" s="130"/>
      <c r="P618" s="130"/>
    </row>
    <row r="619" spans="1:16" ht="15.75" customHeight="1">
      <c r="A619" s="130"/>
      <c r="B619" s="130"/>
      <c r="C619" s="130"/>
      <c r="D619" s="130"/>
      <c r="E619" s="130"/>
      <c r="F619" s="130"/>
      <c r="G619" s="130"/>
      <c r="H619" s="130"/>
      <c r="I619" s="130"/>
      <c r="J619" s="130"/>
      <c r="K619" s="130"/>
      <c r="L619" s="130"/>
      <c r="M619" s="130"/>
      <c r="N619" s="130"/>
      <c r="O619" s="130"/>
      <c r="P619" s="130"/>
    </row>
    <row r="620" spans="1:16" ht="15.75" customHeight="1">
      <c r="A620" s="130"/>
      <c r="B620" s="130"/>
      <c r="C620" s="130"/>
      <c r="D620" s="130"/>
      <c r="E620" s="130"/>
      <c r="F620" s="130"/>
      <c r="G620" s="130"/>
      <c r="H620" s="130"/>
      <c r="I620" s="130"/>
      <c r="J620" s="130"/>
      <c r="K620" s="130"/>
      <c r="L620" s="130"/>
      <c r="M620" s="130"/>
      <c r="N620" s="130"/>
      <c r="O620" s="130"/>
      <c r="P620" s="130"/>
    </row>
    <row r="621" spans="1:16" ht="15.75" customHeight="1">
      <c r="A621" s="130"/>
      <c r="B621" s="130"/>
      <c r="C621" s="130"/>
      <c r="D621" s="130"/>
      <c r="E621" s="130"/>
      <c r="F621" s="130"/>
      <c r="G621" s="130"/>
      <c r="H621" s="130"/>
      <c r="I621" s="130"/>
      <c r="J621" s="130"/>
      <c r="K621" s="130"/>
      <c r="L621" s="130"/>
      <c r="M621" s="130"/>
      <c r="N621" s="130"/>
      <c r="O621" s="130"/>
      <c r="P621" s="130"/>
    </row>
    <row r="622" spans="1:16" ht="15.75" customHeight="1">
      <c r="A622" s="130"/>
      <c r="B622" s="130"/>
      <c r="C622" s="130"/>
      <c r="D622" s="130"/>
      <c r="E622" s="130"/>
      <c r="F622" s="130"/>
      <c r="G622" s="130"/>
      <c r="H622" s="130"/>
      <c r="I622" s="130"/>
      <c r="J622" s="130"/>
      <c r="K622" s="130"/>
      <c r="L622" s="130"/>
      <c r="M622" s="130"/>
      <c r="N622" s="130"/>
      <c r="O622" s="130"/>
      <c r="P622" s="130"/>
    </row>
    <row r="623" spans="1:16" ht="15.75" customHeight="1">
      <c r="A623" s="130"/>
      <c r="B623" s="130"/>
      <c r="C623" s="130"/>
      <c r="D623" s="130"/>
      <c r="E623" s="130"/>
      <c r="F623" s="130"/>
      <c r="G623" s="130"/>
      <c r="H623" s="130"/>
      <c r="I623" s="130"/>
      <c r="J623" s="130"/>
      <c r="K623" s="130"/>
      <c r="L623" s="130"/>
      <c r="M623" s="130"/>
      <c r="N623" s="130"/>
      <c r="O623" s="130"/>
      <c r="P623" s="130"/>
    </row>
    <row r="624" spans="1:16" ht="15.75" customHeight="1">
      <c r="A624" s="130"/>
      <c r="B624" s="130"/>
      <c r="C624" s="130"/>
      <c r="D624" s="130"/>
      <c r="E624" s="130"/>
      <c r="F624" s="130"/>
      <c r="G624" s="130"/>
      <c r="H624" s="130"/>
      <c r="I624" s="130"/>
      <c r="J624" s="130"/>
      <c r="K624" s="130"/>
      <c r="L624" s="130"/>
      <c r="M624" s="130"/>
      <c r="N624" s="130"/>
      <c r="O624" s="130"/>
      <c r="P624" s="130"/>
    </row>
    <row r="625" spans="1:16" ht="15.75" customHeight="1">
      <c r="A625" s="130"/>
      <c r="B625" s="130"/>
      <c r="C625" s="130"/>
      <c r="D625" s="130"/>
      <c r="E625" s="130"/>
      <c r="F625" s="130"/>
      <c r="G625" s="130"/>
      <c r="H625" s="130"/>
      <c r="I625" s="130"/>
      <c r="J625" s="130"/>
      <c r="K625" s="130"/>
      <c r="L625" s="130"/>
      <c r="M625" s="130"/>
      <c r="N625" s="130"/>
      <c r="O625" s="130"/>
      <c r="P625" s="130"/>
    </row>
    <row r="626" spans="1:16" ht="15.75" customHeight="1">
      <c r="A626" s="130"/>
      <c r="B626" s="130"/>
      <c r="C626" s="130"/>
      <c r="D626" s="130"/>
      <c r="E626" s="130"/>
      <c r="F626" s="130"/>
      <c r="G626" s="130"/>
      <c r="H626" s="130"/>
      <c r="I626" s="130"/>
      <c r="J626" s="130"/>
      <c r="K626" s="130"/>
      <c r="L626" s="130"/>
      <c r="M626" s="130"/>
      <c r="N626" s="130"/>
      <c r="O626" s="130"/>
      <c r="P626" s="130"/>
    </row>
    <row r="627" spans="1:16" ht="15.75" customHeight="1">
      <c r="A627" s="130"/>
      <c r="B627" s="130"/>
      <c r="C627" s="130"/>
      <c r="D627" s="130"/>
      <c r="E627" s="130"/>
      <c r="F627" s="130"/>
      <c r="G627" s="130"/>
      <c r="H627" s="130"/>
      <c r="I627" s="130"/>
      <c r="J627" s="130"/>
      <c r="K627" s="130"/>
      <c r="L627" s="130"/>
      <c r="M627" s="130"/>
      <c r="N627" s="130"/>
      <c r="O627" s="130"/>
      <c r="P627" s="130"/>
    </row>
    <row r="628" spans="1:16" ht="15.75" customHeight="1">
      <c r="A628" s="130"/>
      <c r="B628" s="130"/>
      <c r="C628" s="130"/>
      <c r="D628" s="130"/>
      <c r="E628" s="130"/>
      <c r="F628" s="130"/>
      <c r="G628" s="130"/>
      <c r="H628" s="130"/>
      <c r="I628" s="130"/>
      <c r="J628" s="130"/>
      <c r="K628" s="130"/>
      <c r="L628" s="130"/>
      <c r="M628" s="130"/>
      <c r="N628" s="130"/>
      <c r="O628" s="130"/>
      <c r="P628" s="130"/>
    </row>
    <row r="629" spans="1:16" ht="15.75" customHeight="1">
      <c r="A629" s="130"/>
      <c r="B629" s="130"/>
      <c r="C629" s="130"/>
      <c r="D629" s="130"/>
      <c r="E629" s="130"/>
      <c r="F629" s="130"/>
      <c r="G629" s="130"/>
      <c r="H629" s="130"/>
      <c r="I629" s="130"/>
      <c r="J629" s="130"/>
      <c r="K629" s="130"/>
      <c r="L629" s="130"/>
      <c r="M629" s="130"/>
      <c r="N629" s="130"/>
      <c r="O629" s="130"/>
      <c r="P629" s="130"/>
    </row>
    <row r="630" spans="1:16" ht="15.75" customHeight="1">
      <c r="A630" s="130"/>
      <c r="B630" s="130"/>
      <c r="C630" s="130"/>
      <c r="D630" s="130"/>
      <c r="E630" s="130"/>
      <c r="F630" s="130"/>
      <c r="G630" s="130"/>
      <c r="H630" s="130"/>
      <c r="I630" s="130"/>
      <c r="J630" s="130"/>
      <c r="K630" s="130"/>
      <c r="L630" s="130"/>
      <c r="M630" s="130"/>
      <c r="N630" s="130"/>
      <c r="O630" s="130"/>
      <c r="P630" s="130"/>
    </row>
    <row r="631" spans="1:16" ht="15.75" customHeight="1">
      <c r="A631" s="130"/>
      <c r="B631" s="130"/>
      <c r="C631" s="130"/>
      <c r="D631" s="130"/>
      <c r="E631" s="130"/>
      <c r="F631" s="130"/>
      <c r="G631" s="130"/>
      <c r="H631" s="130"/>
      <c r="I631" s="130"/>
      <c r="J631" s="130"/>
      <c r="K631" s="130"/>
      <c r="L631" s="130"/>
      <c r="M631" s="130"/>
      <c r="N631" s="130"/>
      <c r="O631" s="130"/>
      <c r="P631" s="130"/>
    </row>
    <row r="632" spans="1:16" ht="15.75" customHeight="1">
      <c r="A632" s="130"/>
      <c r="B632" s="130"/>
      <c r="C632" s="130"/>
      <c r="D632" s="130"/>
      <c r="E632" s="130"/>
      <c r="F632" s="130"/>
      <c r="G632" s="130"/>
      <c r="H632" s="130"/>
      <c r="I632" s="130"/>
      <c r="J632" s="130"/>
      <c r="K632" s="130"/>
      <c r="L632" s="130"/>
      <c r="M632" s="130"/>
      <c r="N632" s="130"/>
      <c r="O632" s="130"/>
      <c r="P632" s="130"/>
    </row>
    <row r="633" spans="1:16" ht="15.75" customHeight="1">
      <c r="A633" s="130"/>
      <c r="B633" s="130"/>
      <c r="C633" s="130"/>
      <c r="D633" s="130"/>
      <c r="E633" s="130"/>
      <c r="F633" s="130"/>
      <c r="G633" s="130"/>
      <c r="H633" s="130"/>
      <c r="I633" s="130"/>
      <c r="J633" s="130"/>
      <c r="K633" s="130"/>
      <c r="L633" s="130"/>
      <c r="M633" s="130"/>
      <c r="N633" s="130"/>
      <c r="O633" s="130"/>
      <c r="P633" s="130"/>
    </row>
    <row r="634" spans="1:16" ht="15.75" customHeight="1">
      <c r="A634" s="130"/>
      <c r="B634" s="130"/>
      <c r="C634" s="130"/>
      <c r="D634" s="130"/>
      <c r="E634" s="130"/>
      <c r="F634" s="130"/>
      <c r="G634" s="130"/>
      <c r="H634" s="130"/>
      <c r="I634" s="130"/>
      <c r="J634" s="130"/>
      <c r="K634" s="130"/>
      <c r="L634" s="130"/>
      <c r="M634" s="130"/>
      <c r="N634" s="130"/>
      <c r="O634" s="130"/>
      <c r="P634" s="130"/>
    </row>
    <row r="635" spans="1:16" ht="15.75" customHeight="1">
      <c r="A635" s="130"/>
      <c r="B635" s="130"/>
      <c r="C635" s="130"/>
      <c r="D635" s="130"/>
      <c r="E635" s="130"/>
      <c r="F635" s="130"/>
      <c r="G635" s="130"/>
      <c r="H635" s="130"/>
      <c r="I635" s="130"/>
      <c r="J635" s="130"/>
      <c r="K635" s="130"/>
      <c r="L635" s="130"/>
      <c r="M635" s="130"/>
      <c r="N635" s="130"/>
      <c r="O635" s="130"/>
      <c r="P635" s="130"/>
    </row>
    <row r="636" spans="1:16" ht="15.75" customHeight="1">
      <c r="A636" s="130"/>
      <c r="B636" s="130"/>
      <c r="C636" s="130"/>
      <c r="D636" s="130"/>
      <c r="E636" s="130"/>
      <c r="F636" s="130"/>
      <c r="G636" s="130"/>
      <c r="H636" s="130"/>
      <c r="I636" s="130"/>
      <c r="J636" s="130"/>
      <c r="K636" s="130"/>
      <c r="L636" s="130"/>
      <c r="M636" s="130"/>
      <c r="N636" s="130"/>
      <c r="O636" s="130"/>
      <c r="P636" s="130"/>
    </row>
    <row r="637" spans="1:16" ht="15.75" customHeight="1">
      <c r="A637" s="130"/>
      <c r="B637" s="130"/>
      <c r="C637" s="130"/>
      <c r="D637" s="130"/>
      <c r="E637" s="130"/>
      <c r="F637" s="130"/>
      <c r="G637" s="130"/>
      <c r="H637" s="130"/>
      <c r="I637" s="130"/>
      <c r="J637" s="130"/>
      <c r="K637" s="130"/>
      <c r="L637" s="130"/>
      <c r="M637" s="130"/>
      <c r="N637" s="130"/>
      <c r="O637" s="130"/>
      <c r="P637" s="130"/>
    </row>
    <row r="638" spans="1:16" ht="15.75" customHeight="1">
      <c r="A638" s="130"/>
      <c r="B638" s="130"/>
      <c r="C638" s="130"/>
      <c r="D638" s="130"/>
      <c r="E638" s="130"/>
      <c r="F638" s="130"/>
      <c r="G638" s="130"/>
      <c r="H638" s="130"/>
      <c r="I638" s="130"/>
      <c r="J638" s="130"/>
      <c r="K638" s="130"/>
      <c r="L638" s="130"/>
      <c r="M638" s="130"/>
      <c r="N638" s="130"/>
      <c r="O638" s="130"/>
      <c r="P638" s="130"/>
    </row>
    <row r="639" spans="1:16" ht="15.75" customHeight="1">
      <c r="A639" s="130"/>
      <c r="B639" s="130"/>
      <c r="C639" s="130"/>
      <c r="D639" s="130"/>
      <c r="E639" s="130"/>
      <c r="F639" s="130"/>
      <c r="G639" s="130"/>
      <c r="H639" s="130"/>
      <c r="I639" s="130"/>
      <c r="J639" s="130"/>
      <c r="K639" s="130"/>
      <c r="L639" s="130"/>
      <c r="M639" s="130"/>
      <c r="N639" s="130"/>
      <c r="O639" s="130"/>
      <c r="P639" s="130"/>
    </row>
    <row r="640" spans="1:16" ht="15.75" customHeight="1">
      <c r="A640" s="130"/>
      <c r="B640" s="130"/>
      <c r="C640" s="130"/>
      <c r="D640" s="130"/>
      <c r="E640" s="130"/>
      <c r="F640" s="130"/>
      <c r="G640" s="130"/>
      <c r="H640" s="130"/>
      <c r="I640" s="130"/>
      <c r="J640" s="130"/>
      <c r="K640" s="130"/>
      <c r="L640" s="130"/>
      <c r="M640" s="130"/>
      <c r="N640" s="130"/>
      <c r="O640" s="130"/>
      <c r="P640" s="130"/>
    </row>
    <row r="641" spans="1:16" ht="15.75" customHeight="1">
      <c r="A641" s="130"/>
      <c r="B641" s="130"/>
      <c r="C641" s="130"/>
      <c r="D641" s="130"/>
      <c r="E641" s="130"/>
      <c r="F641" s="130"/>
      <c r="G641" s="130"/>
      <c r="H641" s="130"/>
      <c r="I641" s="130"/>
      <c r="J641" s="130"/>
      <c r="K641" s="130"/>
      <c r="L641" s="130"/>
      <c r="M641" s="130"/>
      <c r="N641" s="130"/>
      <c r="O641" s="130"/>
      <c r="P641" s="130"/>
    </row>
    <row r="642" spans="1:16" ht="15.75" customHeight="1">
      <c r="A642" s="130"/>
      <c r="B642" s="130"/>
      <c r="C642" s="130"/>
      <c r="D642" s="130"/>
      <c r="E642" s="130"/>
      <c r="F642" s="130"/>
      <c r="G642" s="130"/>
      <c r="H642" s="130"/>
      <c r="I642" s="130"/>
      <c r="J642" s="130"/>
      <c r="K642" s="130"/>
      <c r="L642" s="130"/>
      <c r="M642" s="130"/>
      <c r="N642" s="130"/>
      <c r="O642" s="130"/>
      <c r="P642" s="130"/>
    </row>
    <row r="643" spans="1:16" ht="15.75" customHeight="1">
      <c r="A643" s="130"/>
      <c r="B643" s="130"/>
      <c r="C643" s="130"/>
      <c r="D643" s="130"/>
      <c r="E643" s="130"/>
      <c r="F643" s="130"/>
      <c r="G643" s="130"/>
      <c r="H643" s="130"/>
      <c r="I643" s="130"/>
      <c r="J643" s="130"/>
      <c r="K643" s="130"/>
      <c r="L643" s="130"/>
      <c r="M643" s="130"/>
      <c r="N643" s="130"/>
      <c r="O643" s="130"/>
      <c r="P643" s="130"/>
    </row>
    <row r="644" spans="1:16" ht="15.75" customHeight="1">
      <c r="A644" s="130"/>
      <c r="B644" s="130"/>
      <c r="C644" s="130"/>
      <c r="D644" s="130"/>
      <c r="E644" s="130"/>
      <c r="F644" s="130"/>
      <c r="G644" s="130"/>
      <c r="H644" s="130"/>
      <c r="I644" s="130"/>
      <c r="J644" s="130"/>
      <c r="K644" s="130"/>
      <c r="L644" s="130"/>
      <c r="M644" s="130"/>
      <c r="N644" s="130"/>
      <c r="O644" s="130"/>
      <c r="P644" s="130"/>
    </row>
    <row r="645" spans="1:16" ht="15.75" customHeight="1">
      <c r="A645" s="130"/>
      <c r="B645" s="130"/>
      <c r="C645" s="130"/>
      <c r="D645" s="130"/>
      <c r="E645" s="130"/>
      <c r="F645" s="130"/>
      <c r="G645" s="130"/>
      <c r="H645" s="130"/>
      <c r="I645" s="130"/>
      <c r="J645" s="130"/>
      <c r="K645" s="130"/>
      <c r="L645" s="130"/>
      <c r="M645" s="130"/>
      <c r="N645" s="130"/>
      <c r="O645" s="130"/>
      <c r="P645" s="130"/>
    </row>
    <row r="646" spans="1:16" ht="15.75" customHeight="1">
      <c r="A646" s="130"/>
      <c r="B646" s="130"/>
      <c r="C646" s="130"/>
      <c r="D646" s="130"/>
      <c r="E646" s="130"/>
      <c r="F646" s="130"/>
      <c r="G646" s="130"/>
      <c r="H646" s="130"/>
      <c r="I646" s="130"/>
      <c r="J646" s="130"/>
      <c r="K646" s="130"/>
      <c r="L646" s="130"/>
      <c r="M646" s="130"/>
      <c r="N646" s="130"/>
      <c r="O646" s="130"/>
      <c r="P646" s="130"/>
    </row>
    <row r="647" spans="1:16" ht="15.75" customHeight="1">
      <c r="A647" s="130"/>
      <c r="B647" s="130"/>
      <c r="C647" s="130"/>
      <c r="D647" s="130"/>
      <c r="E647" s="130"/>
      <c r="F647" s="130"/>
      <c r="G647" s="130"/>
      <c r="H647" s="130"/>
      <c r="I647" s="130"/>
      <c r="J647" s="130"/>
      <c r="K647" s="130"/>
      <c r="L647" s="130"/>
      <c r="M647" s="130"/>
      <c r="N647" s="130"/>
      <c r="O647" s="130"/>
      <c r="P647" s="130"/>
    </row>
    <row r="648" spans="1:16" ht="15.75" customHeight="1">
      <c r="A648" s="130"/>
      <c r="B648" s="130"/>
      <c r="C648" s="130"/>
      <c r="D648" s="130"/>
      <c r="E648" s="130"/>
      <c r="F648" s="130"/>
      <c r="G648" s="130"/>
      <c r="H648" s="130"/>
      <c r="I648" s="130"/>
      <c r="J648" s="130"/>
      <c r="K648" s="130"/>
      <c r="L648" s="130"/>
      <c r="M648" s="130"/>
      <c r="N648" s="130"/>
      <c r="O648" s="130"/>
      <c r="P648" s="130"/>
    </row>
    <row r="649" spans="1:16" ht="15.75" customHeight="1">
      <c r="A649" s="130"/>
      <c r="B649" s="130"/>
      <c r="C649" s="130"/>
      <c r="D649" s="130"/>
      <c r="E649" s="130"/>
      <c r="F649" s="130"/>
      <c r="G649" s="130"/>
      <c r="H649" s="130"/>
      <c r="I649" s="130"/>
      <c r="J649" s="130"/>
      <c r="K649" s="130"/>
      <c r="L649" s="130"/>
      <c r="M649" s="130"/>
      <c r="N649" s="130"/>
      <c r="O649" s="130"/>
      <c r="P649" s="130"/>
    </row>
    <row r="650" spans="1:16" ht="15.75" customHeight="1">
      <c r="A650" s="130"/>
      <c r="B650" s="130"/>
      <c r="C650" s="130"/>
      <c r="D650" s="130"/>
      <c r="E650" s="130"/>
      <c r="F650" s="130"/>
      <c r="G650" s="130"/>
      <c r="H650" s="130"/>
      <c r="I650" s="130"/>
      <c r="J650" s="130"/>
      <c r="K650" s="130"/>
      <c r="L650" s="130"/>
      <c r="M650" s="130"/>
      <c r="N650" s="130"/>
      <c r="O650" s="130"/>
      <c r="P650" s="130"/>
    </row>
    <row r="651" spans="1:16" ht="15.75" customHeight="1">
      <c r="A651" s="130"/>
      <c r="B651" s="130"/>
      <c r="C651" s="130"/>
      <c r="D651" s="130"/>
      <c r="E651" s="130"/>
      <c r="F651" s="130"/>
      <c r="G651" s="130"/>
      <c r="H651" s="130"/>
      <c r="I651" s="130"/>
      <c r="J651" s="130"/>
      <c r="K651" s="130"/>
      <c r="L651" s="130"/>
      <c r="M651" s="130"/>
      <c r="N651" s="130"/>
      <c r="O651" s="130"/>
      <c r="P651" s="130"/>
    </row>
    <row r="652" spans="1:16" ht="15.75" customHeight="1">
      <c r="A652" s="130"/>
      <c r="B652" s="130"/>
      <c r="C652" s="130"/>
      <c r="D652" s="130"/>
      <c r="E652" s="130"/>
      <c r="F652" s="130"/>
      <c r="G652" s="130"/>
      <c r="H652" s="130"/>
      <c r="I652" s="130"/>
      <c r="J652" s="130"/>
      <c r="K652" s="130"/>
      <c r="L652" s="130"/>
      <c r="M652" s="130"/>
      <c r="N652" s="130"/>
      <c r="O652" s="130"/>
      <c r="P652" s="130"/>
    </row>
    <row r="653" spans="1:16" ht="15.75" customHeight="1">
      <c r="A653" s="130"/>
      <c r="B653" s="130"/>
      <c r="C653" s="130"/>
      <c r="D653" s="130"/>
      <c r="E653" s="130"/>
      <c r="F653" s="130"/>
      <c r="G653" s="130"/>
      <c r="H653" s="130"/>
      <c r="I653" s="130"/>
      <c r="J653" s="130"/>
      <c r="K653" s="130"/>
      <c r="L653" s="130"/>
      <c r="M653" s="130"/>
      <c r="N653" s="130"/>
      <c r="O653" s="130"/>
      <c r="P653" s="130"/>
    </row>
    <row r="654" spans="1:16" ht="15.75" customHeight="1">
      <c r="A654" s="130"/>
      <c r="B654" s="130"/>
      <c r="C654" s="130"/>
      <c r="D654" s="130"/>
      <c r="E654" s="130"/>
      <c r="F654" s="130"/>
      <c r="G654" s="130"/>
      <c r="H654" s="130"/>
      <c r="I654" s="130"/>
      <c r="J654" s="130"/>
      <c r="K654" s="130"/>
      <c r="L654" s="130"/>
      <c r="M654" s="130"/>
      <c r="N654" s="130"/>
      <c r="O654" s="130"/>
      <c r="P654" s="130"/>
    </row>
    <row r="655" spans="1:16" ht="15.75" customHeight="1">
      <c r="A655" s="130"/>
      <c r="B655" s="130"/>
      <c r="C655" s="130"/>
      <c r="D655" s="130"/>
      <c r="E655" s="130"/>
      <c r="F655" s="130"/>
      <c r="G655" s="130"/>
      <c r="H655" s="130"/>
      <c r="I655" s="130"/>
      <c r="J655" s="130"/>
      <c r="K655" s="130"/>
      <c r="L655" s="130"/>
      <c r="M655" s="130"/>
      <c r="N655" s="130"/>
      <c r="O655" s="130"/>
      <c r="P655" s="130"/>
    </row>
    <row r="656" spans="1:16" ht="15.75" customHeight="1">
      <c r="A656" s="130"/>
      <c r="B656" s="130"/>
      <c r="C656" s="130"/>
      <c r="D656" s="130"/>
      <c r="E656" s="130"/>
      <c r="F656" s="130"/>
      <c r="G656" s="130"/>
      <c r="H656" s="130"/>
      <c r="I656" s="130"/>
      <c r="J656" s="130"/>
      <c r="K656" s="130"/>
      <c r="L656" s="130"/>
      <c r="M656" s="130"/>
      <c r="N656" s="130"/>
      <c r="O656" s="130"/>
      <c r="P656" s="130"/>
    </row>
    <row r="657" spans="1:16" ht="15.75" customHeight="1">
      <c r="A657" s="130"/>
      <c r="B657" s="130"/>
      <c r="C657" s="130"/>
      <c r="D657" s="130"/>
      <c r="E657" s="130"/>
      <c r="F657" s="130"/>
      <c r="G657" s="130"/>
      <c r="H657" s="130"/>
      <c r="I657" s="130"/>
      <c r="J657" s="130"/>
      <c r="K657" s="130"/>
      <c r="L657" s="130"/>
      <c r="M657" s="130"/>
      <c r="N657" s="130"/>
      <c r="O657" s="130"/>
      <c r="P657" s="130"/>
    </row>
    <row r="658" spans="1:16" ht="15.75" customHeight="1">
      <c r="A658" s="130"/>
      <c r="B658" s="130"/>
      <c r="C658" s="130"/>
      <c r="D658" s="130"/>
      <c r="E658" s="130"/>
      <c r="F658" s="130"/>
      <c r="G658" s="130"/>
      <c r="H658" s="130"/>
      <c r="I658" s="130"/>
      <c r="J658" s="130"/>
      <c r="K658" s="130"/>
      <c r="L658" s="130"/>
      <c r="M658" s="130"/>
      <c r="N658" s="130"/>
      <c r="O658" s="130"/>
      <c r="P658" s="130"/>
    </row>
    <row r="659" spans="1:16" ht="15.75" customHeight="1">
      <c r="A659" s="130"/>
      <c r="B659" s="130"/>
      <c r="C659" s="130"/>
      <c r="D659" s="130"/>
      <c r="E659" s="130"/>
      <c r="F659" s="130"/>
      <c r="G659" s="130"/>
      <c r="H659" s="130"/>
      <c r="I659" s="130"/>
      <c r="J659" s="130"/>
      <c r="K659" s="130"/>
      <c r="L659" s="130"/>
      <c r="M659" s="130"/>
      <c r="N659" s="130"/>
      <c r="O659" s="130"/>
      <c r="P659" s="130"/>
    </row>
    <row r="660" spans="1:16" ht="15.75" customHeight="1">
      <c r="A660" s="130"/>
      <c r="B660" s="130"/>
      <c r="C660" s="130"/>
      <c r="D660" s="130"/>
      <c r="E660" s="130"/>
      <c r="F660" s="130"/>
      <c r="G660" s="130"/>
      <c r="H660" s="130"/>
      <c r="I660" s="130"/>
      <c r="J660" s="130"/>
      <c r="K660" s="130"/>
      <c r="L660" s="130"/>
      <c r="M660" s="130"/>
      <c r="N660" s="130"/>
      <c r="O660" s="130"/>
      <c r="P660" s="130"/>
    </row>
    <row r="661" spans="1:16" ht="15.75" customHeight="1">
      <c r="A661" s="130"/>
      <c r="B661" s="130"/>
      <c r="C661" s="130"/>
      <c r="D661" s="130"/>
      <c r="E661" s="130"/>
      <c r="F661" s="130"/>
      <c r="G661" s="130"/>
      <c r="H661" s="130"/>
      <c r="I661" s="130"/>
      <c r="J661" s="130"/>
      <c r="K661" s="130"/>
      <c r="L661" s="130"/>
      <c r="M661" s="130"/>
      <c r="N661" s="130"/>
      <c r="O661" s="130"/>
      <c r="P661" s="130"/>
    </row>
    <row r="662" spans="1:16" ht="15.75" customHeight="1">
      <c r="A662" s="130"/>
      <c r="B662" s="130"/>
      <c r="C662" s="130"/>
      <c r="D662" s="130"/>
      <c r="E662" s="130"/>
      <c r="F662" s="130"/>
      <c r="G662" s="130"/>
      <c r="H662" s="130"/>
      <c r="I662" s="130"/>
      <c r="J662" s="130"/>
      <c r="K662" s="130"/>
      <c r="L662" s="130"/>
      <c r="M662" s="130"/>
      <c r="N662" s="130"/>
      <c r="O662" s="130"/>
      <c r="P662" s="130"/>
    </row>
    <row r="663" spans="1:16" ht="15.75" customHeight="1">
      <c r="A663" s="130"/>
      <c r="B663" s="130"/>
      <c r="C663" s="130"/>
      <c r="D663" s="130"/>
      <c r="E663" s="130"/>
      <c r="F663" s="130"/>
      <c r="G663" s="130"/>
      <c r="H663" s="130"/>
      <c r="I663" s="130"/>
      <c r="J663" s="130"/>
      <c r="K663" s="130"/>
      <c r="L663" s="130"/>
      <c r="M663" s="130"/>
      <c r="N663" s="130"/>
      <c r="O663" s="130"/>
      <c r="P663" s="130"/>
    </row>
    <row r="664" spans="1:16" ht="15.75" customHeight="1">
      <c r="A664" s="130"/>
      <c r="B664" s="130"/>
      <c r="C664" s="130"/>
      <c r="D664" s="130"/>
      <c r="E664" s="130"/>
      <c r="F664" s="130"/>
      <c r="G664" s="130"/>
      <c r="H664" s="130"/>
      <c r="I664" s="130"/>
      <c r="J664" s="130"/>
      <c r="K664" s="130"/>
      <c r="L664" s="130"/>
      <c r="M664" s="130"/>
      <c r="N664" s="130"/>
      <c r="O664" s="130"/>
      <c r="P664" s="130"/>
    </row>
    <row r="665" spans="1:16" ht="15.75" customHeight="1">
      <c r="A665" s="130"/>
      <c r="B665" s="130"/>
      <c r="C665" s="130"/>
      <c r="D665" s="130"/>
      <c r="E665" s="130"/>
      <c r="F665" s="130"/>
      <c r="G665" s="130"/>
      <c r="H665" s="130"/>
      <c r="I665" s="130"/>
      <c r="J665" s="130"/>
      <c r="K665" s="130"/>
      <c r="L665" s="130"/>
      <c r="M665" s="130"/>
      <c r="N665" s="130"/>
      <c r="O665" s="130"/>
      <c r="P665" s="130"/>
    </row>
    <row r="666" spans="1:16" ht="15.75" customHeight="1">
      <c r="A666" s="130"/>
      <c r="B666" s="130"/>
      <c r="C666" s="130"/>
      <c r="D666" s="130"/>
      <c r="E666" s="130"/>
      <c r="F666" s="130"/>
      <c r="G666" s="130"/>
      <c r="H666" s="130"/>
      <c r="I666" s="130"/>
      <c r="J666" s="130"/>
      <c r="K666" s="130"/>
      <c r="L666" s="130"/>
      <c r="M666" s="130"/>
      <c r="N666" s="130"/>
      <c r="O666" s="130"/>
      <c r="P666" s="130"/>
    </row>
    <row r="667" spans="1:16" ht="15.75" customHeight="1">
      <c r="A667" s="130"/>
      <c r="B667" s="130"/>
      <c r="C667" s="130"/>
      <c r="D667" s="130"/>
      <c r="E667" s="130"/>
      <c r="F667" s="130"/>
      <c r="G667" s="130"/>
      <c r="H667" s="130"/>
      <c r="I667" s="130"/>
      <c r="J667" s="130"/>
      <c r="K667" s="130"/>
      <c r="L667" s="130"/>
      <c r="M667" s="130"/>
      <c r="N667" s="130"/>
      <c r="O667" s="130"/>
      <c r="P667" s="130"/>
    </row>
    <row r="668" spans="1:16" ht="15.75" customHeight="1">
      <c r="A668" s="130"/>
      <c r="B668" s="130"/>
      <c r="C668" s="130"/>
      <c r="D668" s="130"/>
      <c r="E668" s="130"/>
      <c r="F668" s="130"/>
      <c r="G668" s="130"/>
      <c r="H668" s="130"/>
      <c r="I668" s="130"/>
      <c r="J668" s="130"/>
      <c r="K668" s="130"/>
      <c r="L668" s="130"/>
      <c r="M668" s="130"/>
      <c r="N668" s="130"/>
      <c r="O668" s="130"/>
      <c r="P668" s="130"/>
    </row>
    <row r="669" spans="1:16" ht="15.75" customHeight="1">
      <c r="A669" s="130"/>
      <c r="B669" s="130"/>
      <c r="C669" s="130"/>
      <c r="D669" s="130"/>
      <c r="E669" s="130"/>
      <c r="F669" s="130"/>
      <c r="G669" s="130"/>
      <c r="H669" s="130"/>
      <c r="I669" s="130"/>
      <c r="J669" s="130"/>
      <c r="K669" s="130"/>
      <c r="L669" s="130"/>
      <c r="M669" s="130"/>
      <c r="N669" s="130"/>
      <c r="O669" s="130"/>
      <c r="P669" s="130"/>
    </row>
    <row r="670" spans="1:16" ht="15.75" customHeight="1">
      <c r="A670" s="130"/>
      <c r="B670" s="130"/>
      <c r="C670" s="130"/>
      <c r="D670" s="130"/>
      <c r="E670" s="130"/>
      <c r="F670" s="130"/>
      <c r="G670" s="130"/>
      <c r="H670" s="130"/>
      <c r="I670" s="130"/>
      <c r="J670" s="130"/>
      <c r="K670" s="130"/>
      <c r="L670" s="130"/>
      <c r="M670" s="130"/>
      <c r="N670" s="130"/>
      <c r="O670" s="130"/>
      <c r="P670" s="130"/>
    </row>
    <row r="671" spans="1:16" ht="15.75" customHeight="1">
      <c r="A671" s="130"/>
      <c r="B671" s="130"/>
      <c r="C671" s="130"/>
      <c r="D671" s="130"/>
      <c r="E671" s="130"/>
      <c r="F671" s="130"/>
      <c r="G671" s="130"/>
      <c r="H671" s="130"/>
      <c r="I671" s="130"/>
      <c r="J671" s="130"/>
      <c r="K671" s="130"/>
      <c r="L671" s="130"/>
      <c r="M671" s="130"/>
      <c r="N671" s="130"/>
      <c r="O671" s="130"/>
      <c r="P671" s="130"/>
    </row>
    <row r="672" spans="1:16" ht="15.75" customHeight="1">
      <c r="A672" s="130"/>
      <c r="B672" s="130"/>
      <c r="C672" s="130"/>
      <c r="D672" s="130"/>
      <c r="E672" s="130"/>
      <c r="F672" s="130"/>
      <c r="G672" s="130"/>
      <c r="H672" s="130"/>
      <c r="I672" s="130"/>
      <c r="J672" s="130"/>
      <c r="K672" s="130"/>
      <c r="L672" s="130"/>
      <c r="M672" s="130"/>
      <c r="N672" s="130"/>
      <c r="O672" s="130"/>
      <c r="P672" s="130"/>
    </row>
    <row r="673" spans="1:16" ht="15.75" customHeight="1">
      <c r="A673" s="130"/>
      <c r="B673" s="130"/>
      <c r="C673" s="130"/>
      <c r="D673" s="130"/>
      <c r="E673" s="130"/>
      <c r="F673" s="130"/>
      <c r="G673" s="130"/>
      <c r="H673" s="130"/>
      <c r="I673" s="130"/>
      <c r="J673" s="130"/>
      <c r="K673" s="130"/>
      <c r="L673" s="130"/>
      <c r="M673" s="130"/>
      <c r="N673" s="130"/>
      <c r="O673" s="130"/>
      <c r="P673" s="130"/>
    </row>
    <row r="674" spans="1:16" ht="15.75" customHeight="1">
      <c r="A674" s="130"/>
      <c r="B674" s="130"/>
      <c r="C674" s="130"/>
      <c r="D674" s="130"/>
      <c r="E674" s="130"/>
      <c r="F674" s="130"/>
      <c r="G674" s="130"/>
      <c r="H674" s="130"/>
      <c r="I674" s="130"/>
      <c r="J674" s="130"/>
      <c r="K674" s="130"/>
      <c r="L674" s="130"/>
      <c r="M674" s="130"/>
      <c r="N674" s="130"/>
      <c r="O674" s="130"/>
      <c r="P674" s="130"/>
    </row>
    <row r="675" spans="1:16" ht="15.75" customHeight="1">
      <c r="A675" s="130"/>
      <c r="B675" s="130"/>
      <c r="C675" s="130"/>
      <c r="D675" s="130"/>
      <c r="E675" s="130"/>
      <c r="F675" s="130"/>
      <c r="G675" s="130"/>
      <c r="H675" s="130"/>
      <c r="I675" s="130"/>
      <c r="J675" s="130"/>
      <c r="K675" s="130"/>
      <c r="L675" s="130"/>
      <c r="M675" s="130"/>
      <c r="N675" s="130"/>
      <c r="O675" s="130"/>
      <c r="P675" s="130"/>
    </row>
    <row r="676" spans="1:16" ht="15.75" customHeight="1">
      <c r="A676" s="130"/>
      <c r="B676" s="130"/>
      <c r="C676" s="130"/>
      <c r="D676" s="130"/>
      <c r="E676" s="130"/>
      <c r="F676" s="130"/>
      <c r="G676" s="130"/>
      <c r="H676" s="130"/>
      <c r="I676" s="130"/>
      <c r="J676" s="130"/>
      <c r="K676" s="130"/>
      <c r="L676" s="130"/>
      <c r="M676" s="130"/>
      <c r="N676" s="130"/>
      <c r="O676" s="130"/>
      <c r="P676" s="130"/>
    </row>
    <row r="677" spans="1:16" ht="15.75" customHeight="1">
      <c r="A677" s="130"/>
      <c r="B677" s="130"/>
      <c r="C677" s="130"/>
      <c r="D677" s="130"/>
      <c r="E677" s="130"/>
      <c r="F677" s="130"/>
      <c r="G677" s="130"/>
      <c r="H677" s="130"/>
      <c r="I677" s="130"/>
      <c r="J677" s="130"/>
      <c r="K677" s="130"/>
      <c r="L677" s="130"/>
      <c r="M677" s="130"/>
      <c r="N677" s="130"/>
      <c r="O677" s="130"/>
      <c r="P677" s="130"/>
    </row>
    <row r="678" spans="1:16" ht="15.75" customHeight="1">
      <c r="A678" s="130"/>
      <c r="B678" s="130"/>
      <c r="C678" s="130"/>
      <c r="D678" s="130"/>
      <c r="E678" s="130"/>
      <c r="F678" s="130"/>
      <c r="G678" s="130"/>
      <c r="H678" s="130"/>
      <c r="I678" s="130"/>
      <c r="J678" s="130"/>
      <c r="K678" s="130"/>
      <c r="L678" s="130"/>
      <c r="M678" s="130"/>
      <c r="N678" s="130"/>
      <c r="O678" s="130"/>
      <c r="P678" s="130"/>
    </row>
    <row r="679" spans="1:16" ht="15.75" customHeight="1">
      <c r="A679" s="130"/>
      <c r="B679" s="130"/>
      <c r="C679" s="130"/>
      <c r="D679" s="130"/>
      <c r="E679" s="130"/>
      <c r="F679" s="130"/>
      <c r="G679" s="130"/>
      <c r="H679" s="130"/>
      <c r="I679" s="130"/>
      <c r="J679" s="130"/>
      <c r="K679" s="130"/>
      <c r="L679" s="130"/>
      <c r="M679" s="130"/>
      <c r="N679" s="130"/>
      <c r="O679" s="130"/>
      <c r="P679" s="130"/>
    </row>
    <row r="680" spans="1:16" ht="15.75" customHeight="1">
      <c r="A680" s="130"/>
      <c r="B680" s="130"/>
      <c r="C680" s="130"/>
      <c r="D680" s="130"/>
      <c r="E680" s="130"/>
      <c r="F680" s="130"/>
      <c r="G680" s="130"/>
      <c r="H680" s="130"/>
      <c r="I680" s="130"/>
      <c r="J680" s="130"/>
      <c r="K680" s="130"/>
      <c r="L680" s="130"/>
      <c r="M680" s="130"/>
      <c r="N680" s="130"/>
      <c r="O680" s="130"/>
      <c r="P680" s="130"/>
    </row>
    <row r="681" spans="1:16" ht="15.75" customHeight="1">
      <c r="A681" s="130"/>
      <c r="B681" s="130"/>
      <c r="C681" s="130"/>
      <c r="D681" s="130"/>
      <c r="E681" s="130"/>
      <c r="F681" s="130"/>
      <c r="G681" s="130"/>
      <c r="H681" s="130"/>
      <c r="I681" s="130"/>
      <c r="J681" s="130"/>
      <c r="K681" s="130"/>
      <c r="L681" s="130"/>
      <c r="M681" s="130"/>
      <c r="N681" s="130"/>
      <c r="O681" s="130"/>
      <c r="P681" s="130"/>
    </row>
    <row r="682" spans="1:16" ht="15.75" customHeight="1">
      <c r="A682" s="130"/>
      <c r="B682" s="130"/>
      <c r="C682" s="130"/>
      <c r="D682" s="130"/>
      <c r="E682" s="130"/>
      <c r="F682" s="130"/>
      <c r="G682" s="130"/>
      <c r="H682" s="130"/>
      <c r="I682" s="130"/>
      <c r="J682" s="130"/>
      <c r="K682" s="130"/>
      <c r="L682" s="130"/>
      <c r="M682" s="130"/>
      <c r="N682" s="130"/>
      <c r="O682" s="130"/>
      <c r="P682" s="130"/>
    </row>
    <row r="683" spans="1:16" ht="15.75" customHeight="1">
      <c r="A683" s="130"/>
      <c r="B683" s="130"/>
      <c r="C683" s="130"/>
      <c r="D683" s="130"/>
      <c r="E683" s="130"/>
      <c r="F683" s="130"/>
      <c r="G683" s="130"/>
      <c r="H683" s="130"/>
      <c r="I683" s="130"/>
      <c r="J683" s="130"/>
      <c r="K683" s="130"/>
      <c r="L683" s="130"/>
      <c r="M683" s="130"/>
      <c r="N683" s="130"/>
      <c r="O683" s="130"/>
      <c r="P683" s="130"/>
    </row>
    <row r="684" spans="1:16" ht="15.75" customHeight="1">
      <c r="A684" s="130"/>
      <c r="B684" s="130"/>
      <c r="C684" s="130"/>
      <c r="D684" s="130"/>
      <c r="E684" s="130"/>
      <c r="F684" s="130"/>
      <c r="G684" s="130"/>
      <c r="H684" s="130"/>
      <c r="I684" s="130"/>
      <c r="J684" s="130"/>
      <c r="K684" s="130"/>
      <c r="L684" s="130"/>
      <c r="M684" s="130"/>
      <c r="N684" s="130"/>
      <c r="O684" s="130"/>
      <c r="P684" s="130"/>
    </row>
    <row r="685" spans="1:16" ht="15.75" customHeight="1">
      <c r="A685" s="130"/>
      <c r="B685" s="130"/>
      <c r="C685" s="130"/>
      <c r="D685" s="130"/>
      <c r="E685" s="130"/>
      <c r="F685" s="130"/>
      <c r="G685" s="130"/>
      <c r="H685" s="130"/>
      <c r="I685" s="130"/>
      <c r="J685" s="130"/>
      <c r="K685" s="130"/>
      <c r="L685" s="130"/>
      <c r="M685" s="130"/>
      <c r="N685" s="130"/>
      <c r="O685" s="130"/>
      <c r="P685" s="130"/>
    </row>
    <row r="686" spans="1:16" ht="15.75" customHeight="1">
      <c r="A686" s="130"/>
      <c r="B686" s="130"/>
      <c r="C686" s="130"/>
      <c r="D686" s="130"/>
      <c r="E686" s="130"/>
      <c r="F686" s="130"/>
      <c r="G686" s="130"/>
      <c r="H686" s="130"/>
      <c r="I686" s="130"/>
      <c r="J686" s="130"/>
      <c r="K686" s="130"/>
      <c r="L686" s="130"/>
      <c r="M686" s="130"/>
      <c r="N686" s="130"/>
      <c r="O686" s="130"/>
      <c r="P686" s="130"/>
    </row>
    <row r="687" spans="1:16" ht="15.75" customHeight="1">
      <c r="A687" s="130"/>
      <c r="B687" s="130"/>
      <c r="C687" s="130"/>
      <c r="D687" s="130"/>
      <c r="E687" s="130"/>
      <c r="F687" s="130"/>
      <c r="G687" s="130"/>
      <c r="H687" s="130"/>
      <c r="I687" s="130"/>
      <c r="J687" s="130"/>
      <c r="K687" s="130"/>
      <c r="L687" s="130"/>
      <c r="M687" s="130"/>
      <c r="N687" s="130"/>
      <c r="O687" s="130"/>
      <c r="P687" s="130"/>
    </row>
    <row r="688" spans="1:16" ht="15.75" customHeight="1">
      <c r="A688" s="130"/>
      <c r="B688" s="130"/>
      <c r="C688" s="130"/>
      <c r="D688" s="130"/>
      <c r="E688" s="130"/>
      <c r="F688" s="130"/>
      <c r="G688" s="130"/>
      <c r="H688" s="130"/>
      <c r="I688" s="130"/>
      <c r="J688" s="130"/>
      <c r="K688" s="130"/>
      <c r="L688" s="130"/>
      <c r="M688" s="130"/>
      <c r="N688" s="130"/>
      <c r="O688" s="130"/>
      <c r="P688" s="130"/>
    </row>
    <row r="689" spans="1:16" ht="15.75" customHeight="1">
      <c r="A689" s="130"/>
      <c r="B689" s="130"/>
      <c r="C689" s="130"/>
      <c r="D689" s="130"/>
      <c r="E689" s="130"/>
      <c r="F689" s="130"/>
      <c r="G689" s="130"/>
      <c r="H689" s="130"/>
      <c r="I689" s="130"/>
      <c r="J689" s="130"/>
      <c r="K689" s="130"/>
      <c r="L689" s="130"/>
      <c r="M689" s="130"/>
      <c r="N689" s="130"/>
      <c r="O689" s="130"/>
      <c r="P689" s="130"/>
    </row>
    <row r="690" spans="1:16" ht="15.75" customHeight="1">
      <c r="A690" s="130"/>
      <c r="B690" s="130"/>
      <c r="C690" s="130"/>
      <c r="D690" s="130"/>
      <c r="E690" s="130"/>
      <c r="F690" s="130"/>
      <c r="G690" s="130"/>
      <c r="H690" s="130"/>
      <c r="I690" s="130"/>
      <c r="J690" s="130"/>
      <c r="K690" s="130"/>
      <c r="L690" s="130"/>
      <c r="M690" s="130"/>
      <c r="N690" s="130"/>
      <c r="O690" s="130"/>
      <c r="P690" s="130"/>
    </row>
    <row r="691" spans="1:16" ht="15.75" customHeight="1">
      <c r="A691" s="130"/>
      <c r="B691" s="130"/>
      <c r="C691" s="130"/>
      <c r="D691" s="130"/>
      <c r="E691" s="130"/>
      <c r="F691" s="130"/>
      <c r="G691" s="130"/>
      <c r="H691" s="130"/>
      <c r="I691" s="130"/>
      <c r="J691" s="130"/>
      <c r="K691" s="130"/>
      <c r="L691" s="130"/>
      <c r="M691" s="130"/>
      <c r="N691" s="130"/>
      <c r="O691" s="130"/>
      <c r="P691" s="130"/>
    </row>
    <row r="692" spans="1:16" ht="15.75" customHeight="1">
      <c r="A692" s="130"/>
      <c r="B692" s="130"/>
      <c r="C692" s="130"/>
      <c r="D692" s="130"/>
      <c r="E692" s="130"/>
      <c r="F692" s="130"/>
      <c r="G692" s="130"/>
      <c r="H692" s="130"/>
      <c r="I692" s="130"/>
      <c r="J692" s="130"/>
      <c r="K692" s="130"/>
      <c r="L692" s="130"/>
      <c r="M692" s="130"/>
      <c r="N692" s="130"/>
      <c r="O692" s="130"/>
      <c r="P692" s="130"/>
    </row>
    <row r="693" spans="1:16" ht="15.75" customHeight="1">
      <c r="A693" s="130"/>
      <c r="B693" s="130"/>
      <c r="C693" s="130"/>
      <c r="D693" s="130"/>
      <c r="E693" s="130"/>
      <c r="F693" s="130"/>
      <c r="G693" s="130"/>
      <c r="H693" s="130"/>
      <c r="I693" s="130"/>
      <c r="J693" s="130"/>
      <c r="K693" s="130"/>
      <c r="L693" s="130"/>
      <c r="M693" s="130"/>
      <c r="N693" s="130"/>
      <c r="O693" s="130"/>
      <c r="P693" s="130"/>
    </row>
    <row r="694" spans="1:16" ht="15.75" customHeight="1">
      <c r="A694" s="130"/>
      <c r="B694" s="130"/>
      <c r="C694" s="130"/>
      <c r="D694" s="130"/>
      <c r="E694" s="130"/>
      <c r="F694" s="130"/>
      <c r="G694" s="130"/>
      <c r="H694" s="130"/>
      <c r="I694" s="130"/>
      <c r="J694" s="130"/>
      <c r="K694" s="130"/>
      <c r="L694" s="130"/>
      <c r="M694" s="130"/>
      <c r="N694" s="130"/>
      <c r="O694" s="130"/>
      <c r="P694" s="130"/>
    </row>
    <row r="695" spans="1:16" ht="15.75" customHeight="1">
      <c r="A695" s="130"/>
      <c r="B695" s="130"/>
      <c r="C695" s="130"/>
      <c r="D695" s="130"/>
      <c r="E695" s="130"/>
      <c r="F695" s="130"/>
      <c r="G695" s="130"/>
      <c r="H695" s="130"/>
      <c r="I695" s="130"/>
      <c r="J695" s="130"/>
      <c r="K695" s="130"/>
      <c r="L695" s="130"/>
      <c r="M695" s="130"/>
      <c r="N695" s="130"/>
      <c r="O695" s="130"/>
      <c r="P695" s="130"/>
    </row>
    <row r="696" spans="1:16" ht="15.75" customHeight="1">
      <c r="A696" s="130"/>
      <c r="B696" s="130"/>
      <c r="C696" s="130"/>
      <c r="D696" s="130"/>
      <c r="E696" s="130"/>
      <c r="F696" s="130"/>
      <c r="G696" s="130"/>
      <c r="H696" s="130"/>
      <c r="I696" s="130"/>
      <c r="J696" s="130"/>
      <c r="K696" s="130"/>
      <c r="L696" s="130"/>
      <c r="M696" s="130"/>
      <c r="N696" s="130"/>
      <c r="O696" s="130"/>
      <c r="P696" s="130"/>
    </row>
    <row r="697" spans="1:16" ht="15.75" customHeight="1">
      <c r="A697" s="130"/>
      <c r="B697" s="130"/>
      <c r="C697" s="130"/>
      <c r="D697" s="130"/>
      <c r="E697" s="130"/>
      <c r="F697" s="130"/>
      <c r="G697" s="130"/>
      <c r="H697" s="130"/>
      <c r="I697" s="130"/>
      <c r="J697" s="130"/>
      <c r="K697" s="130"/>
      <c r="L697" s="130"/>
      <c r="M697" s="130"/>
      <c r="N697" s="130"/>
      <c r="O697" s="130"/>
      <c r="P697" s="130"/>
    </row>
    <row r="698" spans="1:16" ht="15.75" customHeight="1">
      <c r="A698" s="130"/>
      <c r="B698" s="130"/>
      <c r="C698" s="130"/>
      <c r="D698" s="130"/>
      <c r="E698" s="130"/>
      <c r="F698" s="130"/>
      <c r="G698" s="130"/>
      <c r="H698" s="130"/>
      <c r="I698" s="130"/>
      <c r="J698" s="130"/>
      <c r="K698" s="130"/>
      <c r="L698" s="130"/>
      <c r="M698" s="130"/>
      <c r="N698" s="130"/>
      <c r="O698" s="130"/>
      <c r="P698" s="130"/>
    </row>
    <row r="699" spans="1:16" ht="15.75" customHeight="1">
      <c r="A699" s="130"/>
      <c r="B699" s="130"/>
      <c r="C699" s="130"/>
      <c r="D699" s="130"/>
      <c r="E699" s="130"/>
      <c r="F699" s="130"/>
      <c r="G699" s="130"/>
      <c r="H699" s="130"/>
      <c r="I699" s="130"/>
      <c r="J699" s="130"/>
      <c r="K699" s="130"/>
      <c r="L699" s="130"/>
      <c r="M699" s="130"/>
      <c r="N699" s="130"/>
      <c r="O699" s="130"/>
      <c r="P699" s="130"/>
    </row>
    <row r="700" spans="1:16" ht="15.75" customHeight="1">
      <c r="A700" s="130"/>
      <c r="B700" s="130"/>
      <c r="C700" s="130"/>
      <c r="D700" s="130"/>
      <c r="E700" s="130"/>
      <c r="F700" s="130"/>
      <c r="G700" s="130"/>
      <c r="H700" s="130"/>
      <c r="I700" s="130"/>
      <c r="J700" s="130"/>
      <c r="K700" s="130"/>
      <c r="L700" s="130"/>
      <c r="M700" s="130"/>
      <c r="N700" s="130"/>
      <c r="O700" s="130"/>
      <c r="P700" s="130"/>
    </row>
    <row r="701" spans="1:16" ht="15.75" customHeight="1">
      <c r="A701" s="130"/>
      <c r="B701" s="130"/>
      <c r="C701" s="130"/>
      <c r="D701" s="130"/>
      <c r="E701" s="130"/>
      <c r="F701" s="130"/>
      <c r="G701" s="130"/>
      <c r="H701" s="130"/>
      <c r="I701" s="130"/>
      <c r="J701" s="130"/>
      <c r="K701" s="130"/>
      <c r="L701" s="130"/>
      <c r="M701" s="130"/>
      <c r="N701" s="130"/>
      <c r="O701" s="130"/>
      <c r="P701" s="130"/>
    </row>
    <row r="702" spans="1:16" ht="15.75" customHeight="1">
      <c r="A702" s="130"/>
      <c r="B702" s="130"/>
      <c r="C702" s="130"/>
      <c r="D702" s="130"/>
      <c r="E702" s="130"/>
      <c r="F702" s="130"/>
      <c r="G702" s="130"/>
      <c r="H702" s="130"/>
      <c r="I702" s="130"/>
      <c r="J702" s="130"/>
      <c r="K702" s="130"/>
      <c r="L702" s="130"/>
      <c r="M702" s="130"/>
      <c r="N702" s="130"/>
      <c r="O702" s="130"/>
      <c r="P702" s="130"/>
    </row>
    <row r="703" spans="1:16" ht="15.75" customHeight="1">
      <c r="A703" s="130"/>
      <c r="B703" s="130"/>
      <c r="C703" s="130"/>
      <c r="D703" s="130"/>
      <c r="E703" s="130"/>
      <c r="F703" s="130"/>
      <c r="G703" s="130"/>
      <c r="H703" s="130"/>
      <c r="I703" s="130"/>
      <c r="J703" s="130"/>
      <c r="K703" s="130"/>
      <c r="L703" s="130"/>
      <c r="M703" s="130"/>
      <c r="N703" s="130"/>
      <c r="O703" s="130"/>
      <c r="P703" s="130"/>
    </row>
    <row r="704" spans="1:16" ht="15.75" customHeight="1">
      <c r="A704" s="130"/>
      <c r="B704" s="130"/>
      <c r="C704" s="130"/>
      <c r="D704" s="130"/>
      <c r="E704" s="130"/>
      <c r="F704" s="130"/>
      <c r="G704" s="130"/>
      <c r="H704" s="130"/>
      <c r="I704" s="130"/>
      <c r="J704" s="130"/>
      <c r="K704" s="130"/>
      <c r="L704" s="130"/>
      <c r="M704" s="130"/>
      <c r="N704" s="130"/>
      <c r="O704" s="130"/>
      <c r="P704" s="130"/>
    </row>
    <row r="705" spans="1:16" ht="15.75" customHeight="1">
      <c r="A705" s="130"/>
      <c r="B705" s="130"/>
      <c r="C705" s="130"/>
      <c r="D705" s="130"/>
      <c r="E705" s="130"/>
      <c r="F705" s="130"/>
      <c r="G705" s="130"/>
      <c r="H705" s="130"/>
      <c r="I705" s="130"/>
      <c r="J705" s="130"/>
      <c r="K705" s="130"/>
      <c r="L705" s="130"/>
      <c r="M705" s="130"/>
      <c r="N705" s="130"/>
      <c r="O705" s="130"/>
      <c r="P705" s="130"/>
    </row>
    <row r="706" spans="1:16" ht="15.75" customHeight="1">
      <c r="A706" s="130"/>
      <c r="B706" s="130"/>
      <c r="C706" s="130"/>
      <c r="D706" s="130"/>
      <c r="E706" s="130"/>
      <c r="F706" s="130"/>
      <c r="G706" s="130"/>
      <c r="H706" s="130"/>
      <c r="I706" s="130"/>
      <c r="J706" s="130"/>
      <c r="K706" s="130"/>
      <c r="L706" s="130"/>
      <c r="M706" s="130"/>
      <c r="N706" s="130"/>
      <c r="O706" s="130"/>
      <c r="P706" s="130"/>
    </row>
    <row r="707" spans="1:16" ht="15.75" customHeight="1">
      <c r="A707" s="130"/>
      <c r="B707" s="130"/>
      <c r="C707" s="130"/>
      <c r="D707" s="130"/>
      <c r="E707" s="130"/>
      <c r="F707" s="130"/>
      <c r="G707" s="130"/>
      <c r="H707" s="130"/>
      <c r="I707" s="130"/>
      <c r="J707" s="130"/>
      <c r="K707" s="130"/>
      <c r="L707" s="130"/>
      <c r="M707" s="130"/>
      <c r="N707" s="130"/>
      <c r="O707" s="130"/>
      <c r="P707" s="130"/>
    </row>
    <row r="708" spans="1:16" ht="15.75" customHeight="1">
      <c r="A708" s="130"/>
      <c r="B708" s="130"/>
      <c r="C708" s="130"/>
      <c r="D708" s="130"/>
      <c r="E708" s="130"/>
      <c r="F708" s="130"/>
      <c r="G708" s="130"/>
      <c r="H708" s="130"/>
      <c r="I708" s="130"/>
      <c r="J708" s="130"/>
      <c r="K708" s="130"/>
      <c r="L708" s="130"/>
      <c r="M708" s="130"/>
      <c r="N708" s="130"/>
      <c r="O708" s="130"/>
      <c r="P708" s="130"/>
    </row>
    <row r="709" spans="1:16" ht="15.75" customHeight="1">
      <c r="A709" s="130"/>
      <c r="B709" s="130"/>
      <c r="C709" s="130"/>
      <c r="D709" s="130"/>
      <c r="E709" s="130"/>
      <c r="F709" s="130"/>
      <c r="G709" s="130"/>
      <c r="H709" s="130"/>
      <c r="I709" s="130"/>
      <c r="J709" s="130"/>
      <c r="K709" s="130"/>
      <c r="L709" s="130"/>
      <c r="M709" s="130"/>
      <c r="N709" s="130"/>
      <c r="O709" s="130"/>
      <c r="P709" s="130"/>
    </row>
    <row r="710" spans="1:16" ht="15.75" customHeight="1">
      <c r="A710" s="130"/>
      <c r="B710" s="130"/>
      <c r="C710" s="130"/>
      <c r="D710" s="130"/>
      <c r="E710" s="130"/>
      <c r="F710" s="130"/>
      <c r="G710" s="130"/>
      <c r="H710" s="130"/>
      <c r="I710" s="130"/>
      <c r="J710" s="130"/>
      <c r="K710" s="130"/>
      <c r="L710" s="130"/>
      <c r="M710" s="130"/>
      <c r="N710" s="130"/>
      <c r="O710" s="130"/>
      <c r="P710" s="130"/>
    </row>
    <row r="711" spans="1:16" ht="15.75" customHeight="1">
      <c r="A711" s="130"/>
      <c r="B711" s="130"/>
      <c r="C711" s="130"/>
      <c r="D711" s="130"/>
      <c r="E711" s="130"/>
      <c r="F711" s="130"/>
      <c r="G711" s="130"/>
      <c r="H711" s="130"/>
      <c r="I711" s="130"/>
      <c r="J711" s="130"/>
      <c r="K711" s="130"/>
      <c r="L711" s="130"/>
      <c r="M711" s="130"/>
      <c r="N711" s="130"/>
      <c r="O711" s="130"/>
      <c r="P711" s="130"/>
    </row>
    <row r="712" spans="1:16" ht="15.75" customHeight="1">
      <c r="A712" s="130"/>
      <c r="B712" s="130"/>
      <c r="C712" s="130"/>
      <c r="D712" s="130"/>
      <c r="E712" s="130"/>
      <c r="F712" s="130"/>
      <c r="G712" s="130"/>
      <c r="H712" s="130"/>
      <c r="I712" s="130"/>
      <c r="J712" s="130"/>
      <c r="K712" s="130"/>
      <c r="L712" s="130"/>
      <c r="M712" s="130"/>
      <c r="N712" s="130"/>
      <c r="O712" s="130"/>
      <c r="P712" s="130"/>
    </row>
    <row r="713" spans="1:16" ht="15.75" customHeight="1">
      <c r="A713" s="130"/>
      <c r="B713" s="130"/>
      <c r="C713" s="130"/>
      <c r="D713" s="130"/>
      <c r="E713" s="130"/>
      <c r="F713" s="130"/>
      <c r="G713" s="130"/>
      <c r="H713" s="130"/>
      <c r="I713" s="130"/>
      <c r="J713" s="130"/>
      <c r="K713" s="130"/>
      <c r="L713" s="130"/>
      <c r="M713" s="130"/>
      <c r="N713" s="130"/>
      <c r="O713" s="130"/>
      <c r="P713" s="130"/>
    </row>
    <row r="714" spans="1:16" ht="15.75" customHeight="1">
      <c r="A714" s="130"/>
      <c r="B714" s="130"/>
      <c r="C714" s="130"/>
      <c r="D714" s="130"/>
      <c r="E714" s="130"/>
      <c r="F714" s="130"/>
      <c r="G714" s="130"/>
      <c r="H714" s="130"/>
      <c r="I714" s="130"/>
      <c r="J714" s="130"/>
      <c r="K714" s="130"/>
      <c r="L714" s="130"/>
      <c r="M714" s="130"/>
      <c r="N714" s="130"/>
      <c r="O714" s="130"/>
      <c r="P714" s="130"/>
    </row>
    <row r="715" spans="1:16" ht="15.75" customHeight="1">
      <c r="A715" s="130"/>
      <c r="B715" s="130"/>
      <c r="C715" s="130"/>
      <c r="D715" s="130"/>
      <c r="E715" s="130"/>
      <c r="F715" s="130"/>
      <c r="G715" s="130"/>
      <c r="H715" s="130"/>
      <c r="I715" s="130"/>
      <c r="J715" s="130"/>
      <c r="K715" s="130"/>
      <c r="L715" s="130"/>
      <c r="M715" s="130"/>
      <c r="N715" s="130"/>
      <c r="O715" s="130"/>
      <c r="P715" s="130"/>
    </row>
    <row r="716" spans="1:16" ht="15.75" customHeight="1">
      <c r="A716" s="130"/>
      <c r="B716" s="130"/>
      <c r="C716" s="130"/>
      <c r="D716" s="130"/>
      <c r="E716" s="130"/>
      <c r="F716" s="130"/>
      <c r="G716" s="130"/>
      <c r="H716" s="130"/>
      <c r="I716" s="130"/>
      <c r="J716" s="130"/>
      <c r="K716" s="130"/>
      <c r="L716" s="130"/>
      <c r="M716" s="130"/>
      <c r="N716" s="130"/>
      <c r="O716" s="130"/>
      <c r="P716" s="130"/>
    </row>
    <row r="717" spans="1:16" ht="15.75" customHeight="1">
      <c r="A717" s="130"/>
      <c r="B717" s="130"/>
      <c r="C717" s="130"/>
      <c r="D717" s="130"/>
      <c r="E717" s="130"/>
      <c r="F717" s="130"/>
      <c r="G717" s="130"/>
      <c r="H717" s="130"/>
      <c r="I717" s="130"/>
      <c r="J717" s="130"/>
      <c r="K717" s="130"/>
      <c r="L717" s="130"/>
      <c r="M717" s="130"/>
      <c r="N717" s="130"/>
      <c r="O717" s="130"/>
      <c r="P717" s="130"/>
    </row>
    <row r="718" spans="1:16" ht="15.75" customHeight="1">
      <c r="A718" s="130"/>
      <c r="B718" s="130"/>
      <c r="C718" s="130"/>
      <c r="D718" s="130"/>
      <c r="E718" s="130"/>
      <c r="F718" s="130"/>
      <c r="G718" s="130"/>
      <c r="H718" s="130"/>
      <c r="I718" s="130"/>
      <c r="J718" s="130"/>
      <c r="K718" s="130"/>
      <c r="L718" s="130"/>
      <c r="M718" s="130"/>
      <c r="N718" s="130"/>
      <c r="O718" s="130"/>
      <c r="P718" s="130"/>
    </row>
    <row r="719" spans="1:16" ht="15.75" customHeight="1">
      <c r="A719" s="130"/>
      <c r="B719" s="130"/>
      <c r="C719" s="130"/>
      <c r="D719" s="130"/>
      <c r="E719" s="130"/>
      <c r="F719" s="130"/>
      <c r="G719" s="130"/>
      <c r="H719" s="130"/>
      <c r="I719" s="130"/>
      <c r="J719" s="130"/>
      <c r="K719" s="130"/>
      <c r="L719" s="130"/>
      <c r="M719" s="130"/>
      <c r="N719" s="130"/>
      <c r="O719" s="130"/>
      <c r="P719" s="130"/>
    </row>
    <row r="720" spans="1:16" ht="15.75" customHeight="1">
      <c r="A720" s="130"/>
      <c r="B720" s="130"/>
      <c r="C720" s="130"/>
      <c r="D720" s="130"/>
      <c r="E720" s="130"/>
      <c r="F720" s="130"/>
      <c r="G720" s="130"/>
      <c r="H720" s="130"/>
      <c r="I720" s="130"/>
      <c r="J720" s="130"/>
      <c r="K720" s="130"/>
      <c r="L720" s="130"/>
      <c r="M720" s="130"/>
      <c r="N720" s="130"/>
      <c r="O720" s="130"/>
      <c r="P720" s="130"/>
    </row>
    <row r="721" spans="1:16" ht="15.75" customHeight="1">
      <c r="A721" s="130"/>
      <c r="B721" s="130"/>
      <c r="C721" s="130"/>
      <c r="D721" s="130"/>
      <c r="E721" s="130"/>
      <c r="F721" s="130"/>
      <c r="G721" s="130"/>
      <c r="H721" s="130"/>
      <c r="I721" s="130"/>
      <c r="J721" s="130"/>
      <c r="K721" s="130"/>
      <c r="L721" s="130"/>
      <c r="M721" s="130"/>
      <c r="N721" s="130"/>
      <c r="O721" s="130"/>
      <c r="P721" s="130"/>
    </row>
    <row r="722" spans="1:16" ht="15.75" customHeight="1">
      <c r="A722" s="130"/>
      <c r="B722" s="130"/>
      <c r="C722" s="130"/>
      <c r="D722" s="130"/>
      <c r="E722" s="130"/>
      <c r="F722" s="130"/>
      <c r="G722" s="130"/>
      <c r="H722" s="130"/>
      <c r="I722" s="130"/>
      <c r="J722" s="130"/>
      <c r="K722" s="130"/>
      <c r="L722" s="130"/>
      <c r="M722" s="130"/>
      <c r="N722" s="130"/>
      <c r="O722" s="130"/>
      <c r="P722" s="130"/>
    </row>
    <row r="723" spans="1:16" ht="15.75" customHeight="1">
      <c r="A723" s="130"/>
      <c r="B723" s="130"/>
      <c r="C723" s="130"/>
      <c r="D723" s="130"/>
      <c r="E723" s="130"/>
      <c r="F723" s="130"/>
      <c r="G723" s="130"/>
      <c r="H723" s="130"/>
      <c r="I723" s="130"/>
      <c r="J723" s="130"/>
      <c r="K723" s="130"/>
      <c r="L723" s="130"/>
      <c r="M723" s="130"/>
      <c r="N723" s="130"/>
      <c r="O723" s="130"/>
      <c r="P723" s="130"/>
    </row>
    <row r="724" spans="1:16" ht="15.75" customHeight="1">
      <c r="A724" s="130"/>
      <c r="B724" s="130"/>
      <c r="C724" s="130"/>
      <c r="D724" s="130"/>
      <c r="E724" s="130"/>
      <c r="F724" s="130"/>
      <c r="G724" s="130"/>
      <c r="H724" s="130"/>
      <c r="I724" s="130"/>
      <c r="J724" s="130"/>
      <c r="K724" s="130"/>
      <c r="L724" s="130"/>
      <c r="M724" s="130"/>
      <c r="N724" s="130"/>
      <c r="O724" s="130"/>
      <c r="P724" s="130"/>
    </row>
    <row r="725" spans="1:16" ht="15.75" customHeight="1">
      <c r="A725" s="130"/>
      <c r="B725" s="130"/>
      <c r="C725" s="130"/>
      <c r="D725" s="130"/>
      <c r="E725" s="130"/>
      <c r="F725" s="130"/>
      <c r="G725" s="130"/>
      <c r="H725" s="130"/>
      <c r="I725" s="130"/>
      <c r="J725" s="130"/>
      <c r="K725" s="130"/>
      <c r="L725" s="130"/>
      <c r="M725" s="130"/>
      <c r="N725" s="130"/>
      <c r="O725" s="130"/>
      <c r="P725" s="130"/>
    </row>
    <row r="726" spans="1:16" ht="15.75" customHeight="1">
      <c r="A726" s="130"/>
      <c r="B726" s="130"/>
      <c r="C726" s="130"/>
      <c r="D726" s="130"/>
      <c r="E726" s="130"/>
      <c r="F726" s="130"/>
      <c r="G726" s="130"/>
      <c r="H726" s="130"/>
      <c r="I726" s="130"/>
      <c r="J726" s="130"/>
      <c r="K726" s="130"/>
      <c r="L726" s="130"/>
      <c r="M726" s="130"/>
      <c r="N726" s="130"/>
      <c r="O726" s="130"/>
      <c r="P726" s="130"/>
    </row>
    <row r="727" spans="1:16" ht="15.75" customHeight="1">
      <c r="A727" s="130"/>
      <c r="B727" s="130"/>
      <c r="C727" s="130"/>
      <c r="D727" s="130"/>
      <c r="E727" s="130"/>
      <c r="F727" s="130"/>
      <c r="G727" s="130"/>
      <c r="H727" s="130"/>
      <c r="I727" s="130"/>
      <c r="J727" s="130"/>
      <c r="K727" s="130"/>
      <c r="L727" s="130"/>
      <c r="M727" s="130"/>
      <c r="N727" s="130"/>
      <c r="O727" s="130"/>
      <c r="P727" s="130"/>
    </row>
    <row r="728" spans="1:16" ht="15.75" customHeight="1">
      <c r="A728" s="130"/>
      <c r="B728" s="130"/>
      <c r="C728" s="130"/>
      <c r="D728" s="130"/>
      <c r="E728" s="130"/>
      <c r="F728" s="130"/>
      <c r="G728" s="130"/>
      <c r="H728" s="130"/>
      <c r="I728" s="130"/>
      <c r="J728" s="130"/>
      <c r="K728" s="130"/>
      <c r="L728" s="130"/>
      <c r="M728" s="130"/>
      <c r="N728" s="130"/>
      <c r="O728" s="130"/>
      <c r="P728" s="130"/>
    </row>
    <row r="729" spans="1:16" ht="15.75" customHeight="1">
      <c r="A729" s="130"/>
      <c r="B729" s="130"/>
      <c r="C729" s="130"/>
      <c r="D729" s="130"/>
      <c r="E729" s="130"/>
      <c r="F729" s="130"/>
      <c r="G729" s="130"/>
      <c r="H729" s="130"/>
      <c r="I729" s="130"/>
      <c r="J729" s="130"/>
      <c r="K729" s="130"/>
      <c r="L729" s="130"/>
      <c r="M729" s="130"/>
      <c r="N729" s="130"/>
      <c r="O729" s="130"/>
      <c r="P729" s="130"/>
    </row>
    <row r="730" spans="1:16" ht="15.75" customHeight="1">
      <c r="A730" s="130"/>
      <c r="B730" s="130"/>
      <c r="C730" s="130"/>
      <c r="D730" s="130"/>
      <c r="E730" s="130"/>
      <c r="F730" s="130"/>
      <c r="G730" s="130"/>
      <c r="H730" s="130"/>
      <c r="I730" s="130"/>
      <c r="J730" s="130"/>
      <c r="K730" s="130"/>
      <c r="L730" s="130"/>
      <c r="M730" s="130"/>
      <c r="N730" s="130"/>
      <c r="O730" s="130"/>
      <c r="P730" s="130"/>
    </row>
    <row r="731" spans="1:16" ht="15.75" customHeight="1">
      <c r="A731" s="130"/>
      <c r="B731" s="130"/>
      <c r="C731" s="130"/>
      <c r="D731" s="130"/>
      <c r="E731" s="130"/>
      <c r="F731" s="130"/>
      <c r="G731" s="130"/>
      <c r="H731" s="130"/>
      <c r="I731" s="130"/>
      <c r="J731" s="130"/>
      <c r="K731" s="130"/>
      <c r="L731" s="130"/>
      <c r="M731" s="130"/>
      <c r="N731" s="130"/>
      <c r="O731" s="130"/>
      <c r="P731" s="130"/>
    </row>
    <row r="732" spans="1:16" ht="15.75" customHeight="1">
      <c r="A732" s="130"/>
      <c r="B732" s="130"/>
      <c r="C732" s="130"/>
      <c r="D732" s="130"/>
      <c r="E732" s="130"/>
      <c r="F732" s="130"/>
      <c r="G732" s="130"/>
      <c r="H732" s="130"/>
      <c r="I732" s="130"/>
      <c r="J732" s="130"/>
      <c r="K732" s="130"/>
      <c r="L732" s="130"/>
      <c r="M732" s="130"/>
      <c r="N732" s="130"/>
      <c r="O732" s="130"/>
      <c r="P732" s="130"/>
    </row>
    <row r="733" spans="1:16" ht="15.75" customHeight="1">
      <c r="A733" s="130"/>
      <c r="B733" s="130"/>
      <c r="C733" s="130"/>
      <c r="D733" s="130"/>
      <c r="E733" s="130"/>
      <c r="F733" s="130"/>
      <c r="G733" s="130"/>
      <c r="H733" s="130"/>
      <c r="I733" s="130"/>
      <c r="J733" s="130"/>
      <c r="K733" s="130"/>
      <c r="L733" s="130"/>
      <c r="M733" s="130"/>
      <c r="N733" s="130"/>
      <c r="O733" s="130"/>
      <c r="P733" s="130"/>
    </row>
    <row r="734" spans="1:16" ht="15.75" customHeight="1">
      <c r="A734" s="130"/>
      <c r="B734" s="130"/>
      <c r="C734" s="130"/>
      <c r="D734" s="130"/>
      <c r="E734" s="130"/>
      <c r="F734" s="130"/>
      <c r="G734" s="130"/>
      <c r="H734" s="130"/>
      <c r="I734" s="130"/>
      <c r="J734" s="130"/>
      <c r="K734" s="130"/>
      <c r="L734" s="130"/>
      <c r="M734" s="130"/>
      <c r="N734" s="130"/>
      <c r="O734" s="130"/>
      <c r="P734" s="130"/>
    </row>
    <row r="735" spans="1:16" ht="15.75" customHeight="1">
      <c r="A735" s="130"/>
      <c r="B735" s="130"/>
      <c r="C735" s="130"/>
      <c r="D735" s="130"/>
      <c r="E735" s="130"/>
      <c r="F735" s="130"/>
      <c r="G735" s="130"/>
      <c r="H735" s="130"/>
      <c r="I735" s="130"/>
      <c r="J735" s="130"/>
      <c r="K735" s="130"/>
      <c r="L735" s="130"/>
      <c r="M735" s="130"/>
      <c r="N735" s="130"/>
      <c r="O735" s="130"/>
      <c r="P735" s="130"/>
    </row>
    <row r="736" spans="1:16" ht="15.75" customHeight="1">
      <c r="A736" s="130"/>
      <c r="B736" s="130"/>
      <c r="C736" s="130"/>
      <c r="D736" s="130"/>
      <c r="E736" s="130"/>
      <c r="F736" s="130"/>
      <c r="G736" s="130"/>
      <c r="H736" s="130"/>
      <c r="I736" s="130"/>
      <c r="J736" s="130"/>
      <c r="K736" s="130"/>
      <c r="L736" s="130"/>
      <c r="M736" s="130"/>
      <c r="N736" s="130"/>
      <c r="O736" s="130"/>
      <c r="P736" s="130"/>
    </row>
    <row r="737" spans="1:16" ht="15.75" customHeight="1">
      <c r="A737" s="130"/>
      <c r="B737" s="130"/>
      <c r="C737" s="130"/>
      <c r="D737" s="130"/>
      <c r="E737" s="130"/>
      <c r="F737" s="130"/>
      <c r="G737" s="130"/>
      <c r="H737" s="130"/>
      <c r="I737" s="130"/>
      <c r="J737" s="130"/>
      <c r="K737" s="130"/>
      <c r="L737" s="130"/>
      <c r="M737" s="130"/>
      <c r="N737" s="130"/>
      <c r="O737" s="130"/>
      <c r="P737" s="130"/>
    </row>
    <row r="738" spans="1:16" ht="15.75" customHeight="1">
      <c r="A738" s="130"/>
      <c r="B738" s="130"/>
      <c r="C738" s="130"/>
      <c r="D738" s="130"/>
      <c r="E738" s="130"/>
      <c r="F738" s="130"/>
      <c r="G738" s="130"/>
      <c r="H738" s="130"/>
      <c r="I738" s="130"/>
      <c r="J738" s="130"/>
      <c r="K738" s="130"/>
      <c r="L738" s="130"/>
      <c r="M738" s="130"/>
      <c r="N738" s="130"/>
      <c r="O738" s="130"/>
      <c r="P738" s="130"/>
    </row>
    <row r="739" spans="1:16" ht="15.75" customHeight="1">
      <c r="A739" s="130"/>
      <c r="B739" s="130"/>
      <c r="C739" s="130"/>
      <c r="D739" s="130"/>
      <c r="E739" s="130"/>
      <c r="F739" s="130"/>
      <c r="G739" s="130"/>
      <c r="H739" s="130"/>
      <c r="I739" s="130"/>
      <c r="J739" s="130"/>
      <c r="K739" s="130"/>
      <c r="L739" s="130"/>
      <c r="M739" s="130"/>
      <c r="N739" s="130"/>
      <c r="O739" s="130"/>
      <c r="P739" s="130"/>
    </row>
    <row r="740" spans="1:16" ht="15.75" customHeight="1">
      <c r="A740" s="130"/>
      <c r="B740" s="130"/>
      <c r="C740" s="130"/>
      <c r="D740" s="130"/>
      <c r="E740" s="130"/>
      <c r="F740" s="130"/>
      <c r="G740" s="130"/>
      <c r="H740" s="130"/>
      <c r="I740" s="130"/>
      <c r="J740" s="130"/>
      <c r="K740" s="130"/>
      <c r="L740" s="130"/>
      <c r="M740" s="130"/>
      <c r="N740" s="130"/>
      <c r="O740" s="130"/>
      <c r="P740" s="130"/>
    </row>
    <row r="741" spans="1:16" ht="15.75" customHeight="1">
      <c r="A741" s="130"/>
      <c r="B741" s="130"/>
      <c r="C741" s="130"/>
      <c r="D741" s="130"/>
      <c r="E741" s="130"/>
      <c r="F741" s="130"/>
      <c r="G741" s="130"/>
      <c r="H741" s="130"/>
      <c r="I741" s="130"/>
      <c r="J741" s="130"/>
      <c r="K741" s="130"/>
      <c r="L741" s="130"/>
      <c r="M741" s="130"/>
      <c r="N741" s="130"/>
      <c r="O741" s="130"/>
      <c r="P741" s="130"/>
    </row>
    <row r="742" spans="1:16" ht="15.75" customHeight="1">
      <c r="A742" s="130"/>
      <c r="B742" s="130"/>
      <c r="C742" s="130"/>
      <c r="D742" s="130"/>
      <c r="E742" s="130"/>
      <c r="F742" s="130"/>
      <c r="G742" s="130"/>
      <c r="H742" s="130"/>
      <c r="I742" s="130"/>
      <c r="J742" s="130"/>
      <c r="K742" s="130"/>
      <c r="L742" s="130"/>
      <c r="M742" s="130"/>
      <c r="N742" s="130"/>
      <c r="O742" s="130"/>
      <c r="P742" s="130"/>
    </row>
    <row r="743" spans="1:16" ht="15.75" customHeight="1">
      <c r="A743" s="130"/>
      <c r="B743" s="130"/>
      <c r="C743" s="130"/>
      <c r="D743" s="130"/>
      <c r="E743" s="130"/>
      <c r="F743" s="130"/>
      <c r="G743" s="130"/>
      <c r="H743" s="130"/>
      <c r="I743" s="130"/>
      <c r="J743" s="130"/>
      <c r="K743" s="130"/>
      <c r="L743" s="130"/>
      <c r="M743" s="130"/>
      <c r="N743" s="130"/>
      <c r="O743" s="130"/>
      <c r="P743" s="130"/>
    </row>
    <row r="744" spans="1:16" ht="15.75" customHeight="1">
      <c r="A744" s="130"/>
      <c r="B744" s="130"/>
      <c r="C744" s="130"/>
      <c r="D744" s="130"/>
      <c r="E744" s="130"/>
      <c r="F744" s="130"/>
      <c r="G744" s="130"/>
      <c r="H744" s="130"/>
      <c r="I744" s="130"/>
      <c r="J744" s="130"/>
      <c r="K744" s="130"/>
      <c r="L744" s="130"/>
      <c r="M744" s="130"/>
      <c r="N744" s="130"/>
      <c r="O744" s="130"/>
      <c r="P744" s="130"/>
    </row>
    <row r="745" spans="1:16" ht="15.75" customHeight="1">
      <c r="A745" s="130"/>
      <c r="B745" s="130"/>
      <c r="C745" s="130"/>
      <c r="D745" s="130"/>
      <c r="E745" s="130"/>
      <c r="F745" s="130"/>
      <c r="G745" s="130"/>
      <c r="H745" s="130"/>
      <c r="I745" s="130"/>
      <c r="J745" s="130"/>
      <c r="K745" s="130"/>
      <c r="L745" s="130"/>
      <c r="M745" s="130"/>
      <c r="N745" s="130"/>
      <c r="O745" s="130"/>
      <c r="P745" s="130"/>
    </row>
    <row r="746" spans="1:16" ht="15.75" customHeight="1">
      <c r="A746" s="130"/>
      <c r="B746" s="130"/>
      <c r="C746" s="130"/>
      <c r="D746" s="130"/>
      <c r="E746" s="130"/>
      <c r="F746" s="130"/>
      <c r="G746" s="130"/>
      <c r="H746" s="130"/>
      <c r="I746" s="130"/>
      <c r="J746" s="130"/>
      <c r="K746" s="130"/>
      <c r="L746" s="130"/>
      <c r="M746" s="130"/>
      <c r="N746" s="130"/>
      <c r="O746" s="130"/>
      <c r="P746" s="130"/>
    </row>
    <row r="747" spans="1:16" ht="15.75" customHeight="1">
      <c r="A747" s="130"/>
      <c r="B747" s="130"/>
      <c r="C747" s="130"/>
      <c r="D747" s="130"/>
      <c r="E747" s="130"/>
      <c r="F747" s="130"/>
      <c r="G747" s="130"/>
      <c r="H747" s="130"/>
      <c r="I747" s="130"/>
      <c r="J747" s="130"/>
      <c r="K747" s="130"/>
      <c r="L747" s="130"/>
      <c r="M747" s="130"/>
      <c r="N747" s="130"/>
      <c r="O747" s="130"/>
      <c r="P747" s="130"/>
    </row>
    <row r="748" spans="1:16" ht="15.75" customHeight="1">
      <c r="A748" s="130"/>
      <c r="B748" s="130"/>
      <c r="C748" s="130"/>
      <c r="D748" s="130"/>
      <c r="E748" s="130"/>
      <c r="F748" s="130"/>
      <c r="G748" s="130"/>
      <c r="H748" s="130"/>
      <c r="I748" s="130"/>
      <c r="J748" s="130"/>
      <c r="K748" s="130"/>
      <c r="L748" s="130"/>
      <c r="M748" s="130"/>
      <c r="N748" s="130"/>
      <c r="O748" s="130"/>
      <c r="P748" s="130"/>
    </row>
    <row r="749" spans="1:16" ht="15.75" customHeight="1">
      <c r="A749" s="130"/>
      <c r="B749" s="130"/>
      <c r="C749" s="130"/>
      <c r="D749" s="130"/>
      <c r="E749" s="130"/>
      <c r="F749" s="130"/>
      <c r="G749" s="130"/>
      <c r="H749" s="130"/>
      <c r="I749" s="130"/>
      <c r="J749" s="130"/>
      <c r="K749" s="130"/>
      <c r="L749" s="130"/>
      <c r="M749" s="130"/>
      <c r="N749" s="130"/>
      <c r="O749" s="130"/>
      <c r="P749" s="130"/>
    </row>
    <row r="750" spans="1:16" ht="15.75" customHeight="1">
      <c r="A750" s="130"/>
      <c r="B750" s="130"/>
      <c r="C750" s="130"/>
      <c r="D750" s="130"/>
      <c r="E750" s="130"/>
      <c r="F750" s="130"/>
      <c r="G750" s="130"/>
      <c r="H750" s="130"/>
      <c r="I750" s="130"/>
      <c r="J750" s="130"/>
      <c r="K750" s="130"/>
      <c r="L750" s="130"/>
      <c r="M750" s="130"/>
      <c r="N750" s="130"/>
      <c r="O750" s="130"/>
      <c r="P750" s="130"/>
    </row>
    <row r="751" spans="1:16" ht="15.75" customHeight="1">
      <c r="A751" s="130"/>
      <c r="B751" s="130"/>
      <c r="C751" s="130"/>
      <c r="D751" s="130"/>
      <c r="E751" s="130"/>
      <c r="F751" s="130"/>
      <c r="G751" s="130"/>
      <c r="H751" s="130"/>
      <c r="I751" s="130"/>
      <c r="J751" s="130"/>
      <c r="K751" s="130"/>
      <c r="L751" s="130"/>
      <c r="M751" s="130"/>
      <c r="N751" s="130"/>
      <c r="O751" s="130"/>
      <c r="P751" s="130"/>
    </row>
    <row r="752" spans="1:16" ht="15.75" customHeight="1">
      <c r="A752" s="130"/>
      <c r="B752" s="130"/>
      <c r="C752" s="130"/>
      <c r="D752" s="130"/>
      <c r="E752" s="130"/>
      <c r="F752" s="130"/>
      <c r="G752" s="130"/>
      <c r="H752" s="130"/>
      <c r="I752" s="130"/>
      <c r="J752" s="130"/>
      <c r="K752" s="130"/>
      <c r="L752" s="130"/>
      <c r="M752" s="130"/>
      <c r="N752" s="130"/>
      <c r="O752" s="130"/>
      <c r="P752" s="130"/>
    </row>
    <row r="753" spans="1:16" ht="15.75" customHeight="1">
      <c r="A753" s="130"/>
      <c r="B753" s="130"/>
      <c r="C753" s="130"/>
      <c r="D753" s="130"/>
      <c r="E753" s="130"/>
      <c r="F753" s="130"/>
      <c r="G753" s="130"/>
      <c r="H753" s="130"/>
      <c r="I753" s="130"/>
      <c r="J753" s="130"/>
      <c r="K753" s="130"/>
      <c r="L753" s="130"/>
      <c r="M753" s="130"/>
      <c r="N753" s="130"/>
      <c r="O753" s="130"/>
      <c r="P753" s="130"/>
    </row>
    <row r="754" spans="1:16" ht="15.75" customHeight="1">
      <c r="A754" s="130"/>
      <c r="B754" s="130"/>
      <c r="C754" s="130"/>
      <c r="D754" s="130"/>
      <c r="E754" s="130"/>
      <c r="F754" s="130"/>
      <c r="G754" s="130"/>
      <c r="H754" s="130"/>
      <c r="I754" s="130"/>
      <c r="J754" s="130"/>
      <c r="K754" s="130"/>
      <c r="L754" s="130"/>
      <c r="M754" s="130"/>
      <c r="N754" s="130"/>
      <c r="O754" s="130"/>
      <c r="P754" s="130"/>
    </row>
    <row r="755" spans="1:16" ht="15.75" customHeight="1">
      <c r="A755" s="130"/>
      <c r="B755" s="130"/>
      <c r="C755" s="130"/>
      <c r="D755" s="130"/>
      <c r="E755" s="130"/>
      <c r="F755" s="130"/>
      <c r="G755" s="130"/>
      <c r="H755" s="130"/>
      <c r="I755" s="130"/>
      <c r="J755" s="130"/>
      <c r="K755" s="130"/>
      <c r="L755" s="130"/>
      <c r="M755" s="130"/>
      <c r="N755" s="130"/>
      <c r="O755" s="130"/>
      <c r="P755" s="130"/>
    </row>
    <row r="756" spans="1:16" ht="15.75" customHeight="1">
      <c r="A756" s="130"/>
      <c r="B756" s="130"/>
      <c r="C756" s="130"/>
      <c r="D756" s="130"/>
      <c r="E756" s="130"/>
      <c r="F756" s="130"/>
      <c r="G756" s="130"/>
      <c r="H756" s="130"/>
      <c r="I756" s="130"/>
      <c r="J756" s="130"/>
      <c r="K756" s="130"/>
      <c r="L756" s="130"/>
      <c r="M756" s="130"/>
      <c r="N756" s="130"/>
      <c r="O756" s="130"/>
      <c r="P756" s="130"/>
    </row>
    <row r="757" spans="1:16" ht="15.75" customHeight="1">
      <c r="A757" s="130"/>
      <c r="B757" s="130"/>
      <c r="C757" s="130"/>
      <c r="D757" s="130"/>
      <c r="E757" s="130"/>
      <c r="F757" s="130"/>
      <c r="G757" s="130"/>
      <c r="H757" s="130"/>
      <c r="I757" s="130"/>
      <c r="J757" s="130"/>
      <c r="K757" s="130"/>
      <c r="L757" s="130"/>
      <c r="M757" s="130"/>
      <c r="N757" s="130"/>
      <c r="O757" s="130"/>
      <c r="P757" s="130"/>
    </row>
    <row r="758" spans="1:16" ht="15.75" customHeight="1">
      <c r="A758" s="130"/>
      <c r="B758" s="130"/>
      <c r="C758" s="130"/>
      <c r="D758" s="130"/>
      <c r="E758" s="130"/>
      <c r="F758" s="130"/>
      <c r="G758" s="130"/>
      <c r="H758" s="130"/>
      <c r="I758" s="130"/>
      <c r="J758" s="130"/>
      <c r="K758" s="130"/>
      <c r="L758" s="130"/>
      <c r="M758" s="130"/>
      <c r="N758" s="130"/>
      <c r="O758" s="130"/>
      <c r="P758" s="130"/>
    </row>
    <row r="759" spans="1:16" ht="15.75" customHeight="1">
      <c r="A759" s="130"/>
      <c r="B759" s="130"/>
      <c r="C759" s="130"/>
      <c r="D759" s="130"/>
      <c r="E759" s="130"/>
      <c r="F759" s="130"/>
      <c r="G759" s="130"/>
      <c r="H759" s="130"/>
      <c r="I759" s="130"/>
      <c r="J759" s="130"/>
      <c r="K759" s="130"/>
      <c r="L759" s="130"/>
      <c r="M759" s="130"/>
      <c r="N759" s="130"/>
      <c r="O759" s="130"/>
      <c r="P759" s="130"/>
    </row>
    <row r="760" spans="1:16" ht="15.75" customHeight="1">
      <c r="A760" s="130"/>
      <c r="B760" s="130"/>
      <c r="C760" s="130"/>
      <c r="D760" s="130"/>
      <c r="E760" s="130"/>
      <c r="F760" s="130"/>
      <c r="G760" s="130"/>
      <c r="H760" s="130"/>
      <c r="I760" s="130"/>
      <c r="J760" s="130"/>
      <c r="K760" s="130"/>
      <c r="L760" s="130"/>
      <c r="M760" s="130"/>
      <c r="N760" s="130"/>
      <c r="O760" s="130"/>
      <c r="P760" s="130"/>
    </row>
    <row r="761" spans="1:16" ht="15.75" customHeight="1">
      <c r="A761" s="130"/>
      <c r="B761" s="130"/>
      <c r="C761" s="130"/>
      <c r="D761" s="130"/>
      <c r="E761" s="130"/>
      <c r="F761" s="130"/>
      <c r="G761" s="130"/>
      <c r="H761" s="130"/>
      <c r="I761" s="130"/>
      <c r="J761" s="130"/>
      <c r="K761" s="130"/>
      <c r="L761" s="130"/>
      <c r="M761" s="130"/>
      <c r="N761" s="130"/>
      <c r="O761" s="130"/>
      <c r="P761" s="130"/>
    </row>
    <row r="762" spans="1:16" ht="15.75" customHeight="1">
      <c r="A762" s="130"/>
      <c r="B762" s="130"/>
      <c r="C762" s="130"/>
      <c r="D762" s="130"/>
      <c r="E762" s="130"/>
      <c r="F762" s="130"/>
      <c r="G762" s="130"/>
      <c r="H762" s="130"/>
      <c r="I762" s="130"/>
      <c r="J762" s="130"/>
      <c r="K762" s="130"/>
      <c r="L762" s="130"/>
      <c r="M762" s="130"/>
      <c r="N762" s="130"/>
      <c r="O762" s="130"/>
      <c r="P762" s="130"/>
    </row>
    <row r="763" spans="1:16" ht="15.75" customHeight="1">
      <c r="A763" s="130"/>
      <c r="B763" s="130"/>
      <c r="C763" s="130"/>
      <c r="D763" s="130"/>
      <c r="E763" s="130"/>
      <c r="F763" s="130"/>
      <c r="G763" s="130"/>
      <c r="H763" s="130"/>
      <c r="I763" s="130"/>
      <c r="J763" s="130"/>
      <c r="K763" s="130"/>
      <c r="L763" s="130"/>
      <c r="M763" s="130"/>
      <c r="N763" s="130"/>
      <c r="O763" s="130"/>
      <c r="P763" s="130"/>
    </row>
    <row r="764" spans="1:16" ht="15.75" customHeight="1">
      <c r="A764" s="130"/>
      <c r="B764" s="130"/>
      <c r="C764" s="130"/>
      <c r="D764" s="130"/>
      <c r="E764" s="130"/>
      <c r="F764" s="130"/>
      <c r="G764" s="130"/>
      <c r="H764" s="130"/>
      <c r="I764" s="130"/>
      <c r="J764" s="130"/>
      <c r="K764" s="130"/>
      <c r="L764" s="130"/>
      <c r="M764" s="130"/>
      <c r="N764" s="130"/>
      <c r="O764" s="130"/>
      <c r="P764" s="130"/>
    </row>
    <row r="765" spans="1:16" ht="15.75" customHeight="1">
      <c r="A765" s="130"/>
      <c r="B765" s="130"/>
      <c r="C765" s="130"/>
      <c r="D765" s="130"/>
      <c r="E765" s="130"/>
      <c r="F765" s="130"/>
      <c r="G765" s="130"/>
      <c r="H765" s="130"/>
      <c r="I765" s="130"/>
      <c r="J765" s="130"/>
      <c r="K765" s="130"/>
      <c r="L765" s="130"/>
      <c r="M765" s="130"/>
      <c r="N765" s="130"/>
      <c r="O765" s="130"/>
      <c r="P765" s="130"/>
    </row>
    <row r="766" spans="1:16" ht="15.75" customHeight="1">
      <c r="A766" s="130"/>
      <c r="B766" s="130"/>
      <c r="C766" s="130"/>
      <c r="D766" s="130"/>
      <c r="E766" s="130"/>
      <c r="F766" s="130"/>
      <c r="G766" s="130"/>
      <c r="H766" s="130"/>
      <c r="I766" s="130"/>
      <c r="J766" s="130"/>
      <c r="K766" s="130"/>
      <c r="L766" s="130"/>
      <c r="M766" s="130"/>
      <c r="N766" s="130"/>
      <c r="O766" s="130"/>
      <c r="P766" s="130"/>
    </row>
    <row r="767" spans="1:16" ht="15.75" customHeight="1">
      <c r="A767" s="130"/>
      <c r="B767" s="130"/>
      <c r="C767" s="130"/>
      <c r="D767" s="130"/>
      <c r="E767" s="130"/>
      <c r="F767" s="130"/>
      <c r="G767" s="130"/>
      <c r="H767" s="130"/>
      <c r="I767" s="130"/>
      <c r="J767" s="130"/>
      <c r="K767" s="130"/>
      <c r="L767" s="130"/>
      <c r="M767" s="130"/>
      <c r="N767" s="130"/>
      <c r="O767" s="130"/>
      <c r="P767" s="130"/>
    </row>
    <row r="768" spans="1:16" ht="15.75" customHeight="1">
      <c r="A768" s="130"/>
      <c r="B768" s="130"/>
      <c r="C768" s="130"/>
      <c r="D768" s="130"/>
      <c r="E768" s="130"/>
      <c r="F768" s="130"/>
      <c r="G768" s="130"/>
      <c r="H768" s="130"/>
      <c r="I768" s="130"/>
      <c r="J768" s="130"/>
      <c r="K768" s="130"/>
      <c r="L768" s="130"/>
      <c r="M768" s="130"/>
      <c r="N768" s="130"/>
      <c r="O768" s="130"/>
      <c r="P768" s="130"/>
    </row>
    <row r="769" spans="1:16" ht="15.75" customHeight="1">
      <c r="A769" s="130"/>
      <c r="B769" s="130"/>
      <c r="C769" s="130"/>
      <c r="D769" s="130"/>
      <c r="E769" s="130"/>
      <c r="F769" s="130"/>
      <c r="G769" s="130"/>
      <c r="H769" s="130"/>
      <c r="I769" s="130"/>
      <c r="J769" s="130"/>
      <c r="K769" s="130"/>
      <c r="L769" s="130"/>
      <c r="M769" s="130"/>
      <c r="N769" s="130"/>
      <c r="O769" s="130"/>
      <c r="P769" s="130"/>
    </row>
    <row r="770" spans="1:16" ht="15.75" customHeight="1">
      <c r="A770" s="130"/>
      <c r="B770" s="130"/>
      <c r="C770" s="130"/>
      <c r="D770" s="130"/>
      <c r="E770" s="130"/>
      <c r="F770" s="130"/>
      <c r="G770" s="130"/>
      <c r="H770" s="130"/>
      <c r="I770" s="130"/>
      <c r="J770" s="130"/>
      <c r="K770" s="130"/>
      <c r="L770" s="130"/>
      <c r="M770" s="130"/>
      <c r="N770" s="130"/>
      <c r="O770" s="130"/>
      <c r="P770" s="130"/>
    </row>
    <row r="771" spans="1:16" ht="15.75" customHeight="1">
      <c r="A771" s="130"/>
      <c r="B771" s="130"/>
      <c r="C771" s="130"/>
      <c r="D771" s="130"/>
      <c r="E771" s="130"/>
      <c r="F771" s="130"/>
      <c r="G771" s="130"/>
      <c r="H771" s="130"/>
      <c r="I771" s="130"/>
      <c r="J771" s="130"/>
      <c r="K771" s="130"/>
      <c r="L771" s="130"/>
      <c r="M771" s="130"/>
      <c r="N771" s="130"/>
      <c r="O771" s="130"/>
      <c r="P771" s="130"/>
    </row>
    <row r="772" spans="1:16" ht="15.75" customHeight="1">
      <c r="A772" s="130"/>
      <c r="B772" s="130"/>
      <c r="C772" s="130"/>
      <c r="D772" s="130"/>
      <c r="E772" s="130"/>
      <c r="F772" s="130"/>
      <c r="G772" s="130"/>
      <c r="H772" s="130"/>
      <c r="I772" s="130"/>
      <c r="J772" s="130"/>
      <c r="K772" s="130"/>
      <c r="L772" s="130"/>
      <c r="M772" s="130"/>
      <c r="N772" s="130"/>
      <c r="O772" s="130"/>
      <c r="P772" s="130"/>
    </row>
    <row r="773" spans="1:16" ht="15.75" customHeight="1">
      <c r="A773" s="130"/>
      <c r="B773" s="130"/>
      <c r="C773" s="130"/>
      <c r="D773" s="130"/>
      <c r="E773" s="130"/>
      <c r="F773" s="130"/>
      <c r="G773" s="130"/>
      <c r="H773" s="130"/>
      <c r="I773" s="130"/>
      <c r="J773" s="130"/>
      <c r="K773" s="130"/>
      <c r="L773" s="130"/>
      <c r="M773" s="130"/>
      <c r="N773" s="130"/>
      <c r="O773" s="130"/>
      <c r="P773" s="130"/>
    </row>
    <row r="774" spans="1:16" ht="15.75" customHeight="1">
      <c r="A774" s="130"/>
      <c r="B774" s="130"/>
      <c r="C774" s="130"/>
      <c r="D774" s="130"/>
      <c r="E774" s="130"/>
      <c r="F774" s="130"/>
      <c r="G774" s="130"/>
      <c r="H774" s="130"/>
      <c r="I774" s="130"/>
      <c r="J774" s="130"/>
      <c r="K774" s="130"/>
      <c r="L774" s="130"/>
      <c r="M774" s="130"/>
      <c r="N774" s="130"/>
      <c r="O774" s="130"/>
      <c r="P774" s="130"/>
    </row>
    <row r="775" spans="1:16" ht="15.75" customHeight="1">
      <c r="A775" s="130"/>
      <c r="B775" s="130"/>
      <c r="C775" s="130"/>
      <c r="D775" s="130"/>
      <c r="E775" s="130"/>
      <c r="F775" s="130"/>
      <c r="G775" s="130"/>
      <c r="H775" s="130"/>
      <c r="I775" s="130"/>
      <c r="J775" s="130"/>
      <c r="K775" s="130"/>
      <c r="L775" s="130"/>
      <c r="M775" s="130"/>
      <c r="N775" s="130"/>
      <c r="O775" s="130"/>
      <c r="P775" s="130"/>
    </row>
    <row r="776" spans="1:16" ht="15.75" customHeight="1">
      <c r="A776" s="130"/>
      <c r="B776" s="130"/>
      <c r="C776" s="130"/>
      <c r="D776" s="130"/>
      <c r="E776" s="130"/>
      <c r="F776" s="130"/>
      <c r="G776" s="130"/>
      <c r="H776" s="130"/>
      <c r="I776" s="130"/>
      <c r="J776" s="130"/>
      <c r="K776" s="130"/>
      <c r="L776" s="130"/>
      <c r="M776" s="130"/>
      <c r="N776" s="130"/>
      <c r="O776" s="130"/>
      <c r="P776" s="130"/>
    </row>
    <row r="777" spans="1:16" ht="15.75" customHeight="1">
      <c r="A777" s="130"/>
      <c r="B777" s="130"/>
      <c r="C777" s="130"/>
      <c r="D777" s="130"/>
      <c r="E777" s="130"/>
      <c r="F777" s="130"/>
      <c r="G777" s="130"/>
      <c r="H777" s="130"/>
      <c r="I777" s="130"/>
      <c r="J777" s="130"/>
      <c r="K777" s="130"/>
      <c r="L777" s="130"/>
      <c r="M777" s="130"/>
      <c r="N777" s="130"/>
      <c r="O777" s="130"/>
      <c r="P777" s="130"/>
    </row>
    <row r="778" spans="1:16" ht="15.75" customHeight="1">
      <c r="A778" s="130"/>
      <c r="B778" s="130"/>
      <c r="C778" s="130"/>
      <c r="D778" s="130"/>
      <c r="E778" s="130"/>
      <c r="F778" s="130"/>
      <c r="G778" s="130"/>
      <c r="H778" s="130"/>
      <c r="I778" s="130"/>
      <c r="J778" s="130"/>
      <c r="K778" s="130"/>
      <c r="L778" s="130"/>
      <c r="M778" s="130"/>
      <c r="N778" s="130"/>
      <c r="O778" s="130"/>
      <c r="P778" s="130"/>
    </row>
    <row r="779" spans="1:16" ht="15.75" customHeight="1">
      <c r="A779" s="130"/>
      <c r="B779" s="130"/>
      <c r="C779" s="130"/>
      <c r="D779" s="130"/>
      <c r="E779" s="130"/>
      <c r="F779" s="130"/>
      <c r="G779" s="130"/>
      <c r="H779" s="130"/>
      <c r="I779" s="130"/>
      <c r="J779" s="130"/>
      <c r="K779" s="130"/>
      <c r="L779" s="130"/>
      <c r="M779" s="130"/>
      <c r="N779" s="130"/>
      <c r="O779" s="130"/>
      <c r="P779" s="130"/>
    </row>
    <row r="780" spans="1:16" ht="15.75" customHeight="1">
      <c r="A780" s="130"/>
      <c r="B780" s="130"/>
      <c r="C780" s="130"/>
      <c r="D780" s="130"/>
      <c r="E780" s="130"/>
      <c r="F780" s="130"/>
      <c r="G780" s="130"/>
      <c r="H780" s="130"/>
      <c r="I780" s="130"/>
      <c r="J780" s="130"/>
      <c r="K780" s="130"/>
      <c r="L780" s="130"/>
      <c r="M780" s="130"/>
      <c r="N780" s="130"/>
      <c r="O780" s="130"/>
      <c r="P780" s="130"/>
    </row>
    <row r="781" spans="1:16" ht="15.75" customHeight="1">
      <c r="A781" s="130"/>
      <c r="B781" s="130"/>
      <c r="C781" s="130"/>
      <c r="D781" s="130"/>
      <c r="E781" s="130"/>
      <c r="F781" s="130"/>
      <c r="G781" s="130"/>
      <c r="H781" s="130"/>
      <c r="I781" s="130"/>
      <c r="J781" s="130"/>
      <c r="K781" s="130"/>
      <c r="L781" s="130"/>
      <c r="M781" s="130"/>
      <c r="N781" s="130"/>
      <c r="O781" s="130"/>
      <c r="P781" s="130"/>
    </row>
    <row r="782" spans="1:16" ht="15.75" customHeight="1">
      <c r="A782" s="130"/>
      <c r="B782" s="130"/>
      <c r="C782" s="130"/>
      <c r="D782" s="130"/>
      <c r="E782" s="130"/>
      <c r="F782" s="130"/>
      <c r="G782" s="130"/>
      <c r="H782" s="130"/>
      <c r="I782" s="130"/>
      <c r="J782" s="130"/>
      <c r="K782" s="130"/>
      <c r="L782" s="130"/>
      <c r="M782" s="130"/>
      <c r="N782" s="130"/>
      <c r="O782" s="130"/>
      <c r="P782" s="130"/>
    </row>
    <row r="783" spans="1:16" ht="15.75" customHeight="1">
      <c r="A783" s="130"/>
      <c r="B783" s="130"/>
      <c r="C783" s="130"/>
      <c r="D783" s="130"/>
      <c r="E783" s="130"/>
      <c r="F783" s="130"/>
      <c r="G783" s="130"/>
      <c r="H783" s="130"/>
      <c r="I783" s="130"/>
      <c r="J783" s="130"/>
      <c r="K783" s="130"/>
      <c r="L783" s="130"/>
      <c r="M783" s="130"/>
      <c r="N783" s="130"/>
      <c r="O783" s="130"/>
      <c r="P783" s="130"/>
    </row>
    <row r="784" spans="1:16" ht="15.75" customHeight="1">
      <c r="A784" s="130"/>
      <c r="B784" s="130"/>
      <c r="C784" s="130"/>
      <c r="D784" s="130"/>
      <c r="E784" s="130"/>
      <c r="F784" s="130"/>
      <c r="G784" s="130"/>
      <c r="H784" s="130"/>
      <c r="I784" s="130"/>
      <c r="J784" s="130"/>
      <c r="K784" s="130"/>
      <c r="L784" s="130"/>
      <c r="M784" s="130"/>
      <c r="N784" s="130"/>
      <c r="O784" s="130"/>
      <c r="P784" s="130"/>
    </row>
    <row r="785" spans="1:16" ht="15.75" customHeight="1">
      <c r="A785" s="130"/>
      <c r="B785" s="130"/>
      <c r="C785" s="130"/>
      <c r="D785" s="130"/>
      <c r="E785" s="130"/>
      <c r="F785" s="130"/>
      <c r="G785" s="130"/>
      <c r="H785" s="130"/>
      <c r="I785" s="130"/>
      <c r="J785" s="130"/>
      <c r="K785" s="130"/>
      <c r="L785" s="130"/>
      <c r="M785" s="130"/>
      <c r="N785" s="130"/>
      <c r="O785" s="130"/>
      <c r="P785" s="130"/>
    </row>
    <row r="786" spans="1:16" ht="15.75" customHeight="1">
      <c r="A786" s="130"/>
      <c r="B786" s="130"/>
      <c r="C786" s="130"/>
      <c r="D786" s="130"/>
      <c r="E786" s="130"/>
      <c r="F786" s="130"/>
      <c r="G786" s="130"/>
      <c r="H786" s="130"/>
      <c r="I786" s="130"/>
      <c r="J786" s="130"/>
      <c r="K786" s="130"/>
      <c r="L786" s="130"/>
      <c r="M786" s="130"/>
      <c r="N786" s="130"/>
      <c r="O786" s="130"/>
      <c r="P786" s="130"/>
    </row>
    <row r="787" spans="1:16" ht="15.75" customHeight="1">
      <c r="A787" s="130"/>
      <c r="B787" s="130"/>
      <c r="C787" s="130"/>
      <c r="D787" s="130"/>
      <c r="E787" s="130"/>
      <c r="F787" s="130"/>
      <c r="G787" s="130"/>
      <c r="H787" s="130"/>
      <c r="I787" s="130"/>
      <c r="J787" s="130"/>
      <c r="K787" s="130"/>
      <c r="L787" s="130"/>
      <c r="M787" s="130"/>
      <c r="N787" s="130"/>
      <c r="O787" s="130"/>
      <c r="P787" s="130"/>
    </row>
    <row r="788" spans="1:16" ht="15.75" customHeight="1">
      <c r="A788" s="130"/>
      <c r="B788" s="130"/>
      <c r="C788" s="130"/>
      <c r="D788" s="130"/>
      <c r="E788" s="130"/>
      <c r="F788" s="130"/>
      <c r="G788" s="130"/>
      <c r="H788" s="130"/>
      <c r="I788" s="130"/>
      <c r="J788" s="130"/>
      <c r="K788" s="130"/>
      <c r="L788" s="130"/>
      <c r="M788" s="130"/>
      <c r="N788" s="130"/>
      <c r="O788" s="130"/>
      <c r="P788" s="130"/>
    </row>
    <row r="789" spans="1:16" ht="15.75" customHeight="1">
      <c r="A789" s="130"/>
      <c r="B789" s="130"/>
      <c r="C789" s="130"/>
      <c r="D789" s="130"/>
      <c r="E789" s="130"/>
      <c r="F789" s="130"/>
      <c r="G789" s="130"/>
      <c r="H789" s="130"/>
      <c r="I789" s="130"/>
      <c r="J789" s="130"/>
      <c r="K789" s="130"/>
      <c r="L789" s="130"/>
      <c r="M789" s="130"/>
      <c r="N789" s="130"/>
      <c r="O789" s="130"/>
      <c r="P789" s="130"/>
    </row>
    <row r="790" spans="1:16" ht="15.75" customHeight="1">
      <c r="A790" s="130"/>
      <c r="B790" s="130"/>
      <c r="C790" s="130"/>
      <c r="D790" s="130"/>
      <c r="E790" s="130"/>
      <c r="F790" s="130"/>
      <c r="G790" s="130"/>
      <c r="H790" s="130"/>
      <c r="I790" s="130"/>
      <c r="J790" s="130"/>
      <c r="K790" s="130"/>
      <c r="L790" s="130"/>
      <c r="M790" s="130"/>
      <c r="N790" s="130"/>
      <c r="O790" s="130"/>
      <c r="P790" s="130"/>
    </row>
    <row r="791" spans="1:16" ht="15.75" customHeight="1">
      <c r="A791" s="130"/>
      <c r="B791" s="130"/>
      <c r="C791" s="130"/>
      <c r="D791" s="130"/>
      <c r="E791" s="130"/>
      <c r="F791" s="130"/>
      <c r="G791" s="130"/>
      <c r="H791" s="130"/>
      <c r="I791" s="130"/>
      <c r="J791" s="130"/>
      <c r="K791" s="130"/>
      <c r="L791" s="130"/>
      <c r="M791" s="130"/>
      <c r="N791" s="130"/>
      <c r="O791" s="130"/>
      <c r="P791" s="130"/>
    </row>
    <row r="792" spans="1:16" ht="15.75" customHeight="1">
      <c r="A792" s="130"/>
      <c r="B792" s="130"/>
      <c r="C792" s="130"/>
      <c r="D792" s="130"/>
      <c r="E792" s="130"/>
      <c r="F792" s="130"/>
      <c r="G792" s="130"/>
      <c r="H792" s="130"/>
      <c r="I792" s="130"/>
      <c r="J792" s="130"/>
      <c r="K792" s="130"/>
      <c r="L792" s="130"/>
      <c r="M792" s="130"/>
      <c r="N792" s="130"/>
      <c r="O792" s="130"/>
      <c r="P792" s="130"/>
    </row>
    <row r="793" spans="1:16" ht="15.75" customHeight="1">
      <c r="A793" s="130"/>
      <c r="B793" s="130"/>
      <c r="C793" s="130"/>
      <c r="D793" s="130"/>
      <c r="E793" s="130"/>
      <c r="F793" s="130"/>
      <c r="G793" s="130"/>
      <c r="H793" s="130"/>
      <c r="I793" s="130"/>
      <c r="J793" s="130"/>
      <c r="K793" s="130"/>
      <c r="L793" s="130"/>
      <c r="M793" s="130"/>
      <c r="N793" s="130"/>
      <c r="O793" s="130"/>
      <c r="P793" s="130"/>
    </row>
    <row r="794" spans="1:16" ht="15.75" customHeight="1">
      <c r="A794" s="130"/>
      <c r="B794" s="130"/>
      <c r="C794" s="130"/>
      <c r="D794" s="130"/>
      <c r="E794" s="130"/>
      <c r="F794" s="130"/>
      <c r="G794" s="130"/>
      <c r="H794" s="130"/>
      <c r="I794" s="130"/>
      <c r="J794" s="130"/>
      <c r="K794" s="130"/>
      <c r="L794" s="130"/>
      <c r="M794" s="130"/>
      <c r="N794" s="130"/>
      <c r="O794" s="130"/>
      <c r="P794" s="130"/>
    </row>
    <row r="795" spans="1:16" ht="15.75" customHeight="1">
      <c r="A795" s="130"/>
      <c r="B795" s="130"/>
      <c r="C795" s="130"/>
      <c r="D795" s="130"/>
      <c r="E795" s="130"/>
      <c r="F795" s="130"/>
      <c r="G795" s="130"/>
      <c r="H795" s="130"/>
      <c r="I795" s="130"/>
      <c r="J795" s="130"/>
      <c r="K795" s="130"/>
      <c r="L795" s="130"/>
      <c r="M795" s="130"/>
      <c r="N795" s="130"/>
      <c r="O795" s="130"/>
      <c r="P795" s="130"/>
    </row>
    <row r="796" spans="1:16" ht="15.75" customHeight="1">
      <c r="A796" s="130"/>
      <c r="B796" s="130"/>
      <c r="C796" s="130"/>
      <c r="D796" s="130"/>
      <c r="E796" s="130"/>
      <c r="F796" s="130"/>
      <c r="G796" s="130"/>
      <c r="H796" s="130"/>
      <c r="I796" s="130"/>
      <c r="J796" s="130"/>
      <c r="K796" s="130"/>
      <c r="L796" s="130"/>
      <c r="M796" s="130"/>
      <c r="N796" s="130"/>
      <c r="O796" s="130"/>
      <c r="P796" s="130"/>
    </row>
    <row r="797" spans="1:16" ht="15.75" customHeight="1">
      <c r="A797" s="130"/>
      <c r="B797" s="130"/>
      <c r="C797" s="130"/>
      <c r="D797" s="130"/>
      <c r="E797" s="130"/>
      <c r="F797" s="130"/>
      <c r="G797" s="130"/>
      <c r="H797" s="130"/>
      <c r="I797" s="130"/>
      <c r="J797" s="130"/>
      <c r="K797" s="130"/>
      <c r="L797" s="130"/>
      <c r="M797" s="130"/>
      <c r="N797" s="130"/>
      <c r="O797" s="130"/>
      <c r="P797" s="130"/>
    </row>
    <row r="798" spans="1:16" ht="15.75" customHeight="1">
      <c r="A798" s="130"/>
      <c r="B798" s="130"/>
      <c r="C798" s="130"/>
      <c r="D798" s="130"/>
      <c r="E798" s="130"/>
      <c r="F798" s="130"/>
      <c r="G798" s="130"/>
      <c r="H798" s="130"/>
      <c r="I798" s="130"/>
      <c r="J798" s="130"/>
      <c r="K798" s="130"/>
      <c r="L798" s="130"/>
      <c r="M798" s="130"/>
      <c r="N798" s="130"/>
      <c r="O798" s="130"/>
      <c r="P798" s="130"/>
    </row>
    <row r="799" spans="1:16" ht="15.75" customHeight="1">
      <c r="A799" s="130"/>
      <c r="B799" s="130"/>
      <c r="C799" s="130"/>
      <c r="D799" s="130"/>
      <c r="E799" s="130"/>
      <c r="F799" s="130"/>
      <c r="G799" s="130"/>
      <c r="H799" s="130"/>
      <c r="I799" s="130"/>
      <c r="J799" s="130"/>
      <c r="K799" s="130"/>
      <c r="L799" s="130"/>
      <c r="M799" s="130"/>
      <c r="N799" s="130"/>
      <c r="O799" s="130"/>
      <c r="P799" s="130"/>
    </row>
    <row r="800" spans="1:16" ht="15.75" customHeight="1">
      <c r="A800" s="130"/>
      <c r="B800" s="130"/>
      <c r="C800" s="130"/>
      <c r="D800" s="130"/>
      <c r="E800" s="130"/>
      <c r="F800" s="130"/>
      <c r="G800" s="130"/>
      <c r="H800" s="130"/>
      <c r="I800" s="130"/>
      <c r="J800" s="130"/>
      <c r="K800" s="130"/>
      <c r="L800" s="130"/>
      <c r="M800" s="130"/>
      <c r="N800" s="130"/>
      <c r="O800" s="130"/>
      <c r="P800" s="130"/>
    </row>
    <row r="801" spans="1:16" ht="15.75" customHeight="1">
      <c r="A801" s="130"/>
      <c r="B801" s="130"/>
      <c r="C801" s="130"/>
      <c r="D801" s="130"/>
      <c r="E801" s="130"/>
      <c r="F801" s="130"/>
      <c r="G801" s="130"/>
      <c r="H801" s="130"/>
      <c r="I801" s="130"/>
      <c r="J801" s="130"/>
      <c r="K801" s="130"/>
      <c r="L801" s="130"/>
      <c r="M801" s="130"/>
      <c r="N801" s="130"/>
      <c r="O801" s="130"/>
      <c r="P801" s="130"/>
    </row>
    <row r="802" spans="1:16" ht="15.75" customHeight="1">
      <c r="A802" s="130"/>
      <c r="B802" s="130"/>
      <c r="C802" s="130"/>
      <c r="D802" s="130"/>
      <c r="E802" s="130"/>
      <c r="F802" s="130"/>
      <c r="G802" s="130"/>
      <c r="H802" s="130"/>
      <c r="I802" s="130"/>
      <c r="J802" s="130"/>
      <c r="K802" s="130"/>
      <c r="L802" s="130"/>
      <c r="M802" s="130"/>
      <c r="N802" s="130"/>
      <c r="O802" s="130"/>
      <c r="P802" s="130"/>
    </row>
    <row r="803" spans="1:16" ht="15.75" customHeight="1">
      <c r="A803" s="130"/>
      <c r="B803" s="130"/>
      <c r="C803" s="130"/>
      <c r="D803" s="130"/>
      <c r="E803" s="130"/>
      <c r="F803" s="130"/>
      <c r="G803" s="130"/>
      <c r="H803" s="130"/>
      <c r="I803" s="130"/>
      <c r="J803" s="130"/>
      <c r="K803" s="130"/>
      <c r="L803" s="130"/>
      <c r="M803" s="130"/>
      <c r="N803" s="130"/>
      <c r="O803" s="130"/>
      <c r="P803" s="130"/>
    </row>
    <row r="804" spans="1:16" ht="15.75" customHeight="1">
      <c r="A804" s="130"/>
      <c r="B804" s="130"/>
      <c r="C804" s="130"/>
      <c r="D804" s="130"/>
      <c r="E804" s="130"/>
      <c r="F804" s="130"/>
      <c r="G804" s="130"/>
      <c r="H804" s="130"/>
      <c r="I804" s="130"/>
      <c r="J804" s="130"/>
      <c r="K804" s="130"/>
      <c r="L804" s="130"/>
      <c r="M804" s="130"/>
      <c r="N804" s="130"/>
      <c r="O804" s="130"/>
      <c r="P804" s="130"/>
    </row>
    <row r="805" spans="1:16" ht="15.75" customHeight="1">
      <c r="A805" s="130"/>
      <c r="B805" s="130"/>
      <c r="C805" s="130"/>
      <c r="D805" s="130"/>
      <c r="E805" s="130"/>
      <c r="F805" s="130"/>
      <c r="G805" s="130"/>
      <c r="H805" s="130"/>
      <c r="I805" s="130"/>
      <c r="J805" s="130"/>
      <c r="K805" s="130"/>
      <c r="L805" s="130"/>
      <c r="M805" s="130"/>
      <c r="N805" s="130"/>
      <c r="O805" s="130"/>
      <c r="P805" s="130"/>
    </row>
    <row r="806" spans="1:16" ht="15.75" customHeight="1">
      <c r="A806" s="130"/>
      <c r="B806" s="130"/>
      <c r="C806" s="130"/>
      <c r="D806" s="130"/>
      <c r="E806" s="130"/>
      <c r="F806" s="130"/>
      <c r="G806" s="130"/>
      <c r="H806" s="130"/>
      <c r="I806" s="130"/>
      <c r="J806" s="130"/>
      <c r="K806" s="130"/>
      <c r="L806" s="130"/>
      <c r="M806" s="130"/>
      <c r="N806" s="130"/>
      <c r="O806" s="130"/>
      <c r="P806" s="130"/>
    </row>
    <row r="807" spans="1:16" ht="15.75" customHeight="1">
      <c r="A807" s="130"/>
      <c r="B807" s="130"/>
      <c r="C807" s="130"/>
      <c r="D807" s="130"/>
      <c r="E807" s="130"/>
      <c r="F807" s="130"/>
      <c r="G807" s="130"/>
      <c r="H807" s="130"/>
      <c r="I807" s="130"/>
      <c r="J807" s="130"/>
      <c r="K807" s="130"/>
      <c r="L807" s="130"/>
      <c r="M807" s="130"/>
      <c r="N807" s="130"/>
      <c r="O807" s="130"/>
      <c r="P807" s="130"/>
    </row>
    <row r="808" spans="1:16" ht="15.75" customHeight="1">
      <c r="A808" s="130"/>
      <c r="B808" s="130"/>
      <c r="C808" s="130"/>
      <c r="D808" s="130"/>
      <c r="E808" s="130"/>
      <c r="F808" s="130"/>
      <c r="G808" s="130"/>
      <c r="H808" s="130"/>
      <c r="I808" s="130"/>
      <c r="J808" s="130"/>
      <c r="K808" s="130"/>
      <c r="L808" s="130"/>
      <c r="M808" s="130"/>
      <c r="N808" s="130"/>
      <c r="O808" s="130"/>
      <c r="P808" s="130"/>
    </row>
    <row r="809" spans="1:16" ht="15.75" customHeight="1">
      <c r="A809" s="130"/>
      <c r="B809" s="130"/>
      <c r="C809" s="130"/>
      <c r="D809" s="130"/>
      <c r="E809" s="130"/>
      <c r="F809" s="130"/>
      <c r="G809" s="130"/>
      <c r="H809" s="130"/>
      <c r="I809" s="130"/>
      <c r="J809" s="130"/>
      <c r="K809" s="130"/>
      <c r="L809" s="130"/>
      <c r="M809" s="130"/>
      <c r="N809" s="130"/>
      <c r="O809" s="130"/>
      <c r="P809" s="130"/>
    </row>
    <row r="810" spans="1:16" ht="15.75" customHeight="1">
      <c r="A810" s="130"/>
      <c r="B810" s="130"/>
      <c r="C810" s="130"/>
      <c r="D810" s="130"/>
      <c r="E810" s="130"/>
      <c r="F810" s="130"/>
      <c r="G810" s="130"/>
      <c r="H810" s="130"/>
      <c r="I810" s="130"/>
      <c r="J810" s="130"/>
      <c r="K810" s="130"/>
      <c r="L810" s="130"/>
      <c r="M810" s="130"/>
      <c r="N810" s="130"/>
      <c r="O810" s="130"/>
      <c r="P810" s="130"/>
    </row>
    <row r="811" spans="1:16" ht="15.75" customHeight="1">
      <c r="A811" s="130"/>
      <c r="B811" s="130"/>
      <c r="C811" s="130"/>
      <c r="D811" s="130"/>
      <c r="E811" s="130"/>
      <c r="F811" s="130"/>
      <c r="G811" s="130"/>
      <c r="H811" s="130"/>
      <c r="I811" s="130"/>
      <c r="J811" s="130"/>
      <c r="K811" s="130"/>
      <c r="L811" s="130"/>
      <c r="M811" s="130"/>
      <c r="N811" s="130"/>
      <c r="O811" s="130"/>
      <c r="P811" s="130"/>
    </row>
    <row r="812" spans="1:16" ht="15.75" customHeight="1">
      <c r="A812" s="130"/>
      <c r="B812" s="130"/>
      <c r="C812" s="130"/>
      <c r="D812" s="130"/>
      <c r="E812" s="130"/>
      <c r="F812" s="130"/>
      <c r="G812" s="130"/>
      <c r="H812" s="130"/>
      <c r="I812" s="130"/>
      <c r="J812" s="130"/>
      <c r="K812" s="130"/>
      <c r="L812" s="130"/>
      <c r="M812" s="130"/>
      <c r="N812" s="130"/>
      <c r="O812" s="130"/>
      <c r="P812" s="130"/>
    </row>
    <row r="813" spans="1:16" ht="15.75" customHeight="1">
      <c r="A813" s="130"/>
      <c r="B813" s="130"/>
      <c r="C813" s="130"/>
      <c r="D813" s="130"/>
      <c r="E813" s="130"/>
      <c r="F813" s="130"/>
      <c r="G813" s="130"/>
      <c r="H813" s="130"/>
      <c r="I813" s="130"/>
      <c r="J813" s="130"/>
      <c r="K813" s="130"/>
      <c r="L813" s="130"/>
      <c r="M813" s="130"/>
      <c r="N813" s="130"/>
      <c r="O813" s="130"/>
      <c r="P813" s="130"/>
    </row>
    <row r="814" spans="1:16" ht="15.75" customHeight="1">
      <c r="A814" s="130"/>
      <c r="B814" s="130"/>
      <c r="C814" s="130"/>
      <c r="D814" s="130"/>
      <c r="E814" s="130"/>
      <c r="F814" s="130"/>
      <c r="G814" s="130"/>
      <c r="H814" s="130"/>
      <c r="I814" s="130"/>
      <c r="J814" s="130"/>
      <c r="K814" s="130"/>
      <c r="L814" s="130"/>
      <c r="M814" s="130"/>
      <c r="N814" s="130"/>
      <c r="O814" s="130"/>
      <c r="P814" s="130"/>
    </row>
    <row r="815" spans="1:16" ht="15.75" customHeight="1">
      <c r="A815" s="130"/>
      <c r="B815" s="130"/>
      <c r="C815" s="130"/>
      <c r="D815" s="130"/>
      <c r="E815" s="130"/>
      <c r="F815" s="130"/>
      <c r="G815" s="130"/>
      <c r="H815" s="130"/>
      <c r="I815" s="130"/>
      <c r="J815" s="130"/>
      <c r="K815" s="130"/>
      <c r="L815" s="130"/>
      <c r="M815" s="130"/>
      <c r="N815" s="130"/>
      <c r="O815" s="130"/>
      <c r="P815" s="130"/>
    </row>
    <row r="816" spans="1:16" ht="15.75" customHeight="1">
      <c r="A816" s="130"/>
      <c r="B816" s="130"/>
      <c r="C816" s="130"/>
      <c r="D816" s="130"/>
      <c r="E816" s="130"/>
      <c r="F816" s="130"/>
      <c r="G816" s="130"/>
      <c r="H816" s="130"/>
      <c r="I816" s="130"/>
      <c r="J816" s="130"/>
      <c r="K816" s="130"/>
      <c r="L816" s="130"/>
      <c r="M816" s="130"/>
      <c r="N816" s="130"/>
      <c r="O816" s="130"/>
      <c r="P816" s="130"/>
    </row>
    <row r="817" spans="1:16" ht="15.75" customHeight="1">
      <c r="A817" s="130"/>
      <c r="B817" s="130"/>
      <c r="C817" s="130"/>
      <c r="D817" s="130"/>
      <c r="E817" s="130"/>
      <c r="F817" s="130"/>
      <c r="G817" s="130"/>
      <c r="H817" s="130"/>
      <c r="I817" s="130"/>
      <c r="J817" s="130"/>
      <c r="K817" s="130"/>
      <c r="L817" s="130"/>
      <c r="M817" s="130"/>
      <c r="N817" s="130"/>
      <c r="O817" s="130"/>
      <c r="P817" s="130"/>
    </row>
    <row r="818" spans="1:16" ht="15.75" customHeight="1">
      <c r="A818" s="130"/>
      <c r="B818" s="130"/>
      <c r="C818" s="130"/>
      <c r="D818" s="130"/>
      <c r="E818" s="130"/>
      <c r="F818" s="130"/>
      <c r="G818" s="130"/>
      <c r="H818" s="130"/>
      <c r="I818" s="130"/>
      <c r="J818" s="130"/>
      <c r="K818" s="130"/>
      <c r="L818" s="130"/>
      <c r="M818" s="130"/>
      <c r="N818" s="130"/>
      <c r="O818" s="130"/>
      <c r="P818" s="130"/>
    </row>
    <row r="819" spans="1:16" ht="15.75" customHeight="1">
      <c r="A819" s="130"/>
      <c r="B819" s="130"/>
      <c r="C819" s="130"/>
      <c r="D819" s="130"/>
      <c r="E819" s="130"/>
      <c r="F819" s="130"/>
      <c r="G819" s="130"/>
      <c r="H819" s="130"/>
      <c r="I819" s="130"/>
      <c r="J819" s="130"/>
      <c r="K819" s="130"/>
      <c r="L819" s="130"/>
      <c r="M819" s="130"/>
      <c r="N819" s="130"/>
      <c r="O819" s="130"/>
      <c r="P819" s="130"/>
    </row>
    <row r="820" spans="1:16" ht="15.75" customHeight="1">
      <c r="A820" s="130"/>
      <c r="B820" s="130"/>
      <c r="C820" s="130"/>
      <c r="D820" s="130"/>
      <c r="E820" s="130"/>
      <c r="F820" s="130"/>
      <c r="G820" s="130"/>
      <c r="H820" s="130"/>
      <c r="I820" s="130"/>
      <c r="J820" s="130"/>
      <c r="K820" s="130"/>
      <c r="L820" s="130"/>
      <c r="M820" s="130"/>
      <c r="N820" s="130"/>
      <c r="O820" s="130"/>
      <c r="P820" s="130"/>
    </row>
    <row r="821" spans="1:16" ht="15.75" customHeight="1">
      <c r="A821" s="130"/>
      <c r="B821" s="130"/>
      <c r="C821" s="130"/>
      <c r="D821" s="130"/>
      <c r="E821" s="130"/>
      <c r="F821" s="130"/>
      <c r="G821" s="130"/>
      <c r="H821" s="130"/>
      <c r="I821" s="130"/>
      <c r="J821" s="130"/>
      <c r="K821" s="130"/>
      <c r="L821" s="130"/>
      <c r="M821" s="130"/>
      <c r="N821" s="130"/>
      <c r="O821" s="130"/>
      <c r="P821" s="130"/>
    </row>
    <row r="822" spans="1:16" ht="15.75" customHeight="1">
      <c r="A822" s="130"/>
      <c r="B822" s="130"/>
      <c r="C822" s="130"/>
      <c r="D822" s="130"/>
      <c r="E822" s="130"/>
      <c r="F822" s="130"/>
      <c r="G822" s="130"/>
      <c r="H822" s="130"/>
      <c r="I822" s="130"/>
      <c r="J822" s="130"/>
      <c r="K822" s="130"/>
      <c r="L822" s="130"/>
      <c r="M822" s="130"/>
      <c r="N822" s="130"/>
      <c r="O822" s="130"/>
      <c r="P822" s="130"/>
    </row>
    <row r="823" spans="1:16" ht="15.75" customHeight="1">
      <c r="A823" s="130"/>
      <c r="B823" s="130"/>
      <c r="C823" s="130"/>
      <c r="D823" s="130"/>
      <c r="E823" s="130"/>
      <c r="F823" s="130"/>
      <c r="G823" s="130"/>
      <c r="H823" s="130"/>
      <c r="I823" s="130"/>
      <c r="J823" s="130"/>
      <c r="K823" s="130"/>
      <c r="L823" s="130"/>
      <c r="M823" s="130"/>
      <c r="N823" s="130"/>
      <c r="O823" s="130"/>
      <c r="P823" s="130"/>
    </row>
    <row r="824" spans="1:16" ht="15.75" customHeight="1">
      <c r="A824" s="130"/>
      <c r="B824" s="130"/>
      <c r="C824" s="130"/>
      <c r="D824" s="130"/>
      <c r="E824" s="130"/>
      <c r="F824" s="130"/>
      <c r="G824" s="130"/>
      <c r="H824" s="130"/>
      <c r="I824" s="130"/>
      <c r="J824" s="130"/>
      <c r="K824" s="130"/>
      <c r="L824" s="130"/>
      <c r="M824" s="130"/>
      <c r="N824" s="130"/>
      <c r="O824" s="130"/>
      <c r="P824" s="130"/>
    </row>
    <row r="825" spans="1:16" ht="15.75" customHeight="1">
      <c r="A825" s="130"/>
      <c r="B825" s="130"/>
      <c r="C825" s="130"/>
      <c r="D825" s="130"/>
      <c r="E825" s="130"/>
      <c r="F825" s="130"/>
      <c r="G825" s="130"/>
      <c r="H825" s="130"/>
      <c r="I825" s="130"/>
      <c r="J825" s="130"/>
      <c r="K825" s="130"/>
      <c r="L825" s="130"/>
      <c r="M825" s="130"/>
      <c r="N825" s="130"/>
      <c r="O825" s="130"/>
      <c r="P825" s="130"/>
    </row>
    <row r="826" spans="1:16" ht="15.75" customHeight="1">
      <c r="A826" s="130"/>
      <c r="B826" s="130"/>
      <c r="C826" s="130"/>
      <c r="D826" s="130"/>
      <c r="E826" s="130"/>
      <c r="F826" s="130"/>
      <c r="G826" s="130"/>
      <c r="H826" s="130"/>
      <c r="I826" s="130"/>
      <c r="J826" s="130"/>
      <c r="K826" s="130"/>
      <c r="L826" s="130"/>
      <c r="M826" s="130"/>
      <c r="N826" s="130"/>
      <c r="O826" s="130"/>
      <c r="P826" s="130"/>
    </row>
    <row r="827" spans="1:16" ht="15.75" customHeight="1">
      <c r="A827" s="130"/>
      <c r="B827" s="130"/>
      <c r="C827" s="130"/>
      <c r="D827" s="130"/>
      <c r="E827" s="130"/>
      <c r="F827" s="130"/>
      <c r="G827" s="130"/>
      <c r="H827" s="130"/>
      <c r="I827" s="130"/>
      <c r="J827" s="130"/>
      <c r="K827" s="130"/>
      <c r="L827" s="130"/>
      <c r="M827" s="130"/>
      <c r="N827" s="130"/>
      <c r="O827" s="130"/>
      <c r="P827" s="130"/>
    </row>
    <row r="828" spans="1:16" ht="15.75" customHeight="1">
      <c r="A828" s="130"/>
      <c r="B828" s="130"/>
      <c r="C828" s="130"/>
      <c r="D828" s="130"/>
      <c r="E828" s="130"/>
      <c r="F828" s="130"/>
      <c r="G828" s="130"/>
      <c r="H828" s="130"/>
      <c r="I828" s="130"/>
      <c r="J828" s="130"/>
      <c r="K828" s="130"/>
      <c r="L828" s="130"/>
      <c r="M828" s="130"/>
      <c r="N828" s="130"/>
      <c r="O828" s="130"/>
      <c r="P828" s="130"/>
    </row>
    <row r="829" spans="1:16" ht="15.75" customHeight="1">
      <c r="A829" s="130"/>
      <c r="B829" s="130"/>
      <c r="C829" s="130"/>
      <c r="D829" s="130"/>
      <c r="E829" s="130"/>
      <c r="F829" s="130"/>
      <c r="G829" s="130"/>
      <c r="H829" s="130"/>
      <c r="I829" s="130"/>
      <c r="J829" s="130"/>
      <c r="K829" s="130"/>
      <c r="L829" s="130"/>
      <c r="M829" s="130"/>
      <c r="N829" s="130"/>
      <c r="O829" s="130"/>
      <c r="P829" s="130"/>
    </row>
    <row r="830" spans="1:16" ht="15.75" customHeight="1">
      <c r="A830" s="130"/>
      <c r="B830" s="130"/>
      <c r="C830" s="130"/>
      <c r="D830" s="130"/>
      <c r="E830" s="130"/>
      <c r="F830" s="130"/>
      <c r="G830" s="130"/>
      <c r="H830" s="130"/>
      <c r="I830" s="130"/>
      <c r="J830" s="130"/>
      <c r="K830" s="130"/>
      <c r="L830" s="130"/>
      <c r="M830" s="130"/>
      <c r="N830" s="130"/>
      <c r="O830" s="130"/>
      <c r="P830" s="130"/>
    </row>
    <row r="831" spans="1:16" ht="15.75" customHeight="1">
      <c r="A831" s="130"/>
      <c r="B831" s="130"/>
      <c r="C831" s="130"/>
      <c r="D831" s="130"/>
      <c r="E831" s="130"/>
      <c r="F831" s="130"/>
      <c r="G831" s="130"/>
      <c r="H831" s="130"/>
      <c r="I831" s="130"/>
      <c r="J831" s="130"/>
      <c r="K831" s="130"/>
      <c r="L831" s="130"/>
      <c r="M831" s="130"/>
      <c r="N831" s="130"/>
      <c r="O831" s="130"/>
      <c r="P831" s="130"/>
    </row>
    <row r="832" spans="1:16" ht="15.75" customHeight="1">
      <c r="A832" s="130"/>
      <c r="B832" s="130"/>
      <c r="C832" s="130"/>
      <c r="D832" s="130"/>
      <c r="E832" s="130"/>
      <c r="F832" s="130"/>
      <c r="G832" s="130"/>
      <c r="H832" s="130"/>
      <c r="I832" s="130"/>
      <c r="J832" s="130"/>
      <c r="K832" s="130"/>
      <c r="L832" s="130"/>
      <c r="M832" s="130"/>
      <c r="N832" s="130"/>
      <c r="O832" s="130"/>
      <c r="P832" s="130"/>
    </row>
    <row r="833" spans="1:16" ht="15.75" customHeight="1">
      <c r="A833" s="130"/>
      <c r="B833" s="130"/>
      <c r="C833" s="130"/>
      <c r="D833" s="130"/>
      <c r="E833" s="130"/>
      <c r="F833" s="130"/>
      <c r="G833" s="130"/>
      <c r="H833" s="130"/>
      <c r="I833" s="130"/>
      <c r="J833" s="130"/>
      <c r="K833" s="130"/>
      <c r="L833" s="130"/>
      <c r="M833" s="130"/>
      <c r="N833" s="130"/>
      <c r="O833" s="130"/>
      <c r="P833" s="130"/>
    </row>
    <row r="834" spans="1:16" ht="15.75" customHeight="1">
      <c r="A834" s="130"/>
      <c r="B834" s="130"/>
      <c r="C834" s="130"/>
      <c r="D834" s="130"/>
      <c r="E834" s="130"/>
      <c r="F834" s="130"/>
      <c r="G834" s="130"/>
      <c r="H834" s="130"/>
      <c r="I834" s="130"/>
      <c r="J834" s="130"/>
      <c r="K834" s="130"/>
      <c r="L834" s="130"/>
      <c r="M834" s="130"/>
      <c r="N834" s="130"/>
      <c r="O834" s="130"/>
      <c r="P834" s="130"/>
    </row>
    <row r="835" spans="1:16" ht="15.75" customHeight="1">
      <c r="A835" s="130"/>
      <c r="B835" s="130"/>
      <c r="C835" s="130"/>
      <c r="D835" s="130"/>
      <c r="E835" s="130"/>
      <c r="F835" s="130"/>
      <c r="G835" s="130"/>
      <c r="H835" s="130"/>
      <c r="I835" s="130"/>
      <c r="J835" s="130"/>
      <c r="K835" s="130"/>
      <c r="L835" s="130"/>
      <c r="M835" s="130"/>
      <c r="N835" s="130"/>
      <c r="O835" s="130"/>
      <c r="P835" s="130"/>
    </row>
    <row r="836" spans="1:16" ht="15.75" customHeight="1">
      <c r="A836" s="130"/>
      <c r="B836" s="130"/>
      <c r="C836" s="130"/>
      <c r="D836" s="130"/>
      <c r="E836" s="130"/>
      <c r="F836" s="130"/>
      <c r="G836" s="130"/>
      <c r="H836" s="130"/>
      <c r="I836" s="130"/>
      <c r="J836" s="130"/>
      <c r="K836" s="130"/>
      <c r="L836" s="130"/>
      <c r="M836" s="130"/>
      <c r="N836" s="130"/>
      <c r="O836" s="130"/>
      <c r="P836" s="130"/>
    </row>
    <row r="837" spans="1:16" ht="15.75" customHeight="1">
      <c r="A837" s="130"/>
      <c r="B837" s="130"/>
      <c r="C837" s="130"/>
      <c r="D837" s="130"/>
      <c r="E837" s="130"/>
      <c r="F837" s="130"/>
      <c r="G837" s="130"/>
      <c r="H837" s="130"/>
      <c r="I837" s="130"/>
      <c r="J837" s="130"/>
      <c r="K837" s="130"/>
      <c r="L837" s="130"/>
      <c r="M837" s="130"/>
      <c r="N837" s="130"/>
      <c r="O837" s="130"/>
      <c r="P837" s="130"/>
    </row>
    <row r="838" spans="1:16" ht="15.75" customHeight="1">
      <c r="A838" s="130"/>
      <c r="B838" s="130"/>
      <c r="C838" s="130"/>
      <c r="D838" s="130"/>
      <c r="E838" s="130"/>
      <c r="F838" s="130"/>
      <c r="G838" s="130"/>
      <c r="H838" s="130"/>
      <c r="I838" s="130"/>
      <c r="J838" s="130"/>
      <c r="K838" s="130"/>
      <c r="L838" s="130"/>
      <c r="M838" s="130"/>
      <c r="N838" s="130"/>
      <c r="O838" s="130"/>
      <c r="P838" s="130"/>
    </row>
    <row r="839" spans="1:16" ht="15.75" customHeight="1">
      <c r="A839" s="130"/>
      <c r="B839" s="130"/>
      <c r="C839" s="130"/>
      <c r="D839" s="130"/>
      <c r="E839" s="130"/>
      <c r="F839" s="130"/>
      <c r="G839" s="130"/>
      <c r="H839" s="130"/>
      <c r="I839" s="130"/>
      <c r="J839" s="130"/>
      <c r="K839" s="130"/>
      <c r="L839" s="130"/>
      <c r="M839" s="130"/>
      <c r="N839" s="130"/>
      <c r="O839" s="130"/>
      <c r="P839" s="130"/>
    </row>
    <row r="840" spans="1:16" ht="15.75" customHeight="1">
      <c r="A840" s="130"/>
      <c r="B840" s="130"/>
      <c r="C840" s="130"/>
      <c r="D840" s="130"/>
      <c r="E840" s="130"/>
      <c r="F840" s="130"/>
      <c r="G840" s="130"/>
      <c r="H840" s="130"/>
      <c r="I840" s="130"/>
      <c r="J840" s="130"/>
      <c r="K840" s="130"/>
      <c r="L840" s="130"/>
      <c r="M840" s="130"/>
      <c r="N840" s="130"/>
      <c r="O840" s="130"/>
      <c r="P840" s="130"/>
    </row>
    <row r="841" spans="1:16" ht="15.75" customHeight="1">
      <c r="A841" s="130"/>
      <c r="B841" s="130"/>
      <c r="C841" s="130"/>
      <c r="D841" s="130"/>
      <c r="E841" s="130"/>
      <c r="F841" s="130"/>
      <c r="G841" s="130"/>
      <c r="H841" s="130"/>
      <c r="I841" s="130"/>
      <c r="J841" s="130"/>
      <c r="K841" s="130"/>
      <c r="L841" s="130"/>
      <c r="M841" s="130"/>
      <c r="N841" s="130"/>
      <c r="O841" s="130"/>
      <c r="P841" s="130"/>
    </row>
    <row r="842" spans="1:16" ht="15.75" customHeight="1">
      <c r="A842" s="130"/>
      <c r="B842" s="130"/>
      <c r="C842" s="130"/>
      <c r="D842" s="130"/>
      <c r="E842" s="130"/>
      <c r="F842" s="130"/>
      <c r="G842" s="130"/>
      <c r="H842" s="130"/>
      <c r="I842" s="130"/>
      <c r="J842" s="130"/>
      <c r="K842" s="130"/>
      <c r="L842" s="130"/>
      <c r="M842" s="130"/>
      <c r="N842" s="130"/>
      <c r="O842" s="130"/>
      <c r="P842" s="130"/>
    </row>
    <row r="843" spans="1:16" ht="15.75" customHeight="1">
      <c r="A843" s="130"/>
      <c r="B843" s="130"/>
      <c r="C843" s="130"/>
      <c r="D843" s="130"/>
      <c r="E843" s="130"/>
      <c r="F843" s="130"/>
      <c r="G843" s="130"/>
      <c r="H843" s="130"/>
      <c r="I843" s="130"/>
      <c r="J843" s="130"/>
      <c r="K843" s="130"/>
      <c r="L843" s="130"/>
      <c r="M843" s="130"/>
      <c r="N843" s="130"/>
      <c r="O843" s="130"/>
      <c r="P843" s="130"/>
    </row>
    <row r="844" spans="1:16" ht="15.75" customHeight="1">
      <c r="A844" s="130"/>
      <c r="B844" s="130"/>
      <c r="C844" s="130"/>
      <c r="D844" s="130"/>
      <c r="E844" s="130"/>
      <c r="F844" s="130"/>
      <c r="G844" s="130"/>
      <c r="H844" s="130"/>
      <c r="I844" s="130"/>
      <c r="J844" s="130"/>
      <c r="K844" s="130"/>
      <c r="L844" s="130"/>
      <c r="M844" s="130"/>
      <c r="N844" s="130"/>
      <c r="O844" s="130"/>
      <c r="P844" s="130"/>
    </row>
    <row r="845" spans="1:16" ht="15.75" customHeight="1">
      <c r="A845" s="130"/>
      <c r="B845" s="130"/>
      <c r="C845" s="130"/>
      <c r="D845" s="130"/>
      <c r="E845" s="130"/>
      <c r="F845" s="130"/>
      <c r="G845" s="130"/>
      <c r="H845" s="130"/>
      <c r="I845" s="130"/>
      <c r="J845" s="130"/>
      <c r="K845" s="130"/>
      <c r="L845" s="130"/>
      <c r="M845" s="130"/>
      <c r="N845" s="130"/>
      <c r="O845" s="130"/>
      <c r="P845" s="130"/>
    </row>
    <row r="846" spans="1:16" ht="15.75" customHeight="1">
      <c r="A846" s="130"/>
      <c r="B846" s="130"/>
      <c r="C846" s="130"/>
      <c r="D846" s="130"/>
      <c r="E846" s="130"/>
      <c r="F846" s="130"/>
      <c r="G846" s="130"/>
      <c r="H846" s="130"/>
      <c r="I846" s="130"/>
      <c r="J846" s="130"/>
      <c r="K846" s="130"/>
      <c r="L846" s="130"/>
      <c r="M846" s="130"/>
      <c r="N846" s="130"/>
      <c r="O846" s="130"/>
      <c r="P846" s="130"/>
    </row>
    <row r="847" spans="1:16" ht="15.75" customHeight="1">
      <c r="A847" s="130"/>
      <c r="B847" s="130"/>
      <c r="C847" s="130"/>
      <c r="D847" s="130"/>
      <c r="E847" s="130"/>
      <c r="F847" s="130"/>
      <c r="G847" s="130"/>
      <c r="H847" s="130"/>
      <c r="I847" s="130"/>
      <c r="J847" s="130"/>
      <c r="K847" s="130"/>
      <c r="L847" s="130"/>
      <c r="M847" s="130"/>
      <c r="N847" s="130"/>
      <c r="O847" s="130"/>
      <c r="P847" s="130"/>
    </row>
    <row r="848" spans="1:16" ht="15.75" customHeight="1">
      <c r="A848" s="130"/>
      <c r="B848" s="130"/>
      <c r="C848" s="130"/>
      <c r="D848" s="130"/>
      <c r="E848" s="130"/>
      <c r="F848" s="130"/>
      <c r="G848" s="130"/>
      <c r="H848" s="130"/>
      <c r="I848" s="130"/>
      <c r="J848" s="130"/>
      <c r="K848" s="130"/>
      <c r="L848" s="130"/>
      <c r="M848" s="130"/>
      <c r="N848" s="130"/>
      <c r="O848" s="130"/>
      <c r="P848" s="130"/>
    </row>
    <row r="849" spans="1:16" ht="15.75" customHeight="1">
      <c r="A849" s="130"/>
      <c r="B849" s="130"/>
      <c r="C849" s="130"/>
      <c r="D849" s="130"/>
      <c r="E849" s="130"/>
      <c r="F849" s="130"/>
      <c r="G849" s="130"/>
      <c r="H849" s="130"/>
      <c r="I849" s="130"/>
      <c r="J849" s="130"/>
      <c r="K849" s="130"/>
      <c r="L849" s="130"/>
      <c r="M849" s="130"/>
      <c r="N849" s="130"/>
      <c r="O849" s="130"/>
      <c r="P849" s="130"/>
    </row>
    <row r="850" spans="1:16" ht="15.75" customHeight="1">
      <c r="A850" s="130"/>
      <c r="B850" s="130"/>
      <c r="C850" s="130"/>
      <c r="D850" s="130"/>
      <c r="E850" s="130"/>
      <c r="F850" s="130"/>
      <c r="G850" s="130"/>
      <c r="H850" s="130"/>
      <c r="I850" s="130"/>
      <c r="J850" s="130"/>
      <c r="K850" s="130"/>
      <c r="L850" s="130"/>
      <c r="M850" s="130"/>
      <c r="N850" s="130"/>
      <c r="O850" s="130"/>
      <c r="P850" s="130"/>
    </row>
    <row r="851" spans="1:16" ht="15.75" customHeight="1">
      <c r="A851" s="130"/>
      <c r="B851" s="130"/>
      <c r="C851" s="130"/>
      <c r="D851" s="130"/>
      <c r="E851" s="130"/>
      <c r="F851" s="130"/>
      <c r="G851" s="130"/>
      <c r="H851" s="130"/>
      <c r="I851" s="130"/>
      <c r="J851" s="130"/>
      <c r="K851" s="130"/>
      <c r="L851" s="130"/>
      <c r="M851" s="130"/>
      <c r="N851" s="130"/>
      <c r="O851" s="130"/>
      <c r="P851" s="130"/>
    </row>
    <row r="852" spans="1:16" ht="15.75" customHeight="1">
      <c r="A852" s="130"/>
      <c r="B852" s="130"/>
      <c r="C852" s="130"/>
      <c r="D852" s="130"/>
      <c r="E852" s="130"/>
      <c r="F852" s="130"/>
      <c r="G852" s="130"/>
      <c r="H852" s="130"/>
      <c r="I852" s="130"/>
      <c r="J852" s="130"/>
      <c r="K852" s="130"/>
      <c r="L852" s="130"/>
      <c r="M852" s="130"/>
      <c r="N852" s="130"/>
      <c r="O852" s="130"/>
      <c r="P852" s="130"/>
    </row>
    <row r="853" spans="1:16" ht="15.75" customHeight="1">
      <c r="A853" s="130"/>
      <c r="B853" s="130"/>
      <c r="C853" s="130"/>
      <c r="D853" s="130"/>
      <c r="E853" s="130"/>
      <c r="F853" s="130"/>
      <c r="G853" s="130"/>
      <c r="H853" s="130"/>
      <c r="I853" s="130"/>
      <c r="J853" s="130"/>
      <c r="K853" s="130"/>
      <c r="L853" s="130"/>
      <c r="M853" s="130"/>
      <c r="N853" s="130"/>
      <c r="O853" s="130"/>
      <c r="P853" s="130"/>
    </row>
    <row r="854" spans="1:16" ht="15.75" customHeight="1">
      <c r="A854" s="130"/>
      <c r="B854" s="130"/>
      <c r="C854" s="130"/>
      <c r="D854" s="130"/>
      <c r="E854" s="130"/>
      <c r="F854" s="130"/>
      <c r="G854" s="130"/>
      <c r="H854" s="130"/>
      <c r="I854" s="130"/>
      <c r="J854" s="130"/>
      <c r="K854" s="130"/>
      <c r="L854" s="130"/>
      <c r="M854" s="130"/>
      <c r="N854" s="130"/>
      <c r="O854" s="130"/>
      <c r="P854" s="130"/>
    </row>
    <row r="855" spans="1:16" ht="15.75" customHeight="1">
      <c r="A855" s="130"/>
      <c r="B855" s="130"/>
      <c r="C855" s="130"/>
      <c r="D855" s="130"/>
      <c r="E855" s="130"/>
      <c r="F855" s="130"/>
      <c r="G855" s="130"/>
      <c r="H855" s="130"/>
      <c r="I855" s="130"/>
      <c r="J855" s="130"/>
      <c r="K855" s="130"/>
      <c r="L855" s="130"/>
      <c r="M855" s="130"/>
      <c r="N855" s="130"/>
      <c r="O855" s="130"/>
      <c r="P855" s="130"/>
    </row>
    <row r="856" spans="1:16" ht="15.75" customHeight="1">
      <c r="A856" s="130"/>
      <c r="B856" s="130"/>
      <c r="C856" s="130"/>
      <c r="D856" s="130"/>
      <c r="E856" s="130"/>
      <c r="F856" s="130"/>
      <c r="G856" s="130"/>
      <c r="H856" s="130"/>
      <c r="I856" s="130"/>
      <c r="J856" s="130"/>
      <c r="K856" s="130"/>
      <c r="L856" s="130"/>
      <c r="M856" s="130"/>
      <c r="N856" s="130"/>
      <c r="O856" s="130"/>
      <c r="P856" s="130"/>
    </row>
    <row r="857" spans="1:16" ht="15.75" customHeight="1">
      <c r="A857" s="130"/>
      <c r="B857" s="130"/>
      <c r="C857" s="130"/>
      <c r="D857" s="130"/>
      <c r="E857" s="130"/>
      <c r="F857" s="130"/>
      <c r="G857" s="130"/>
      <c r="H857" s="130"/>
      <c r="I857" s="130"/>
      <c r="J857" s="130"/>
      <c r="K857" s="130"/>
      <c r="L857" s="130"/>
      <c r="M857" s="130"/>
      <c r="N857" s="130"/>
      <c r="O857" s="130"/>
      <c r="P857" s="130"/>
    </row>
    <row r="858" spans="1:16" ht="15.75" customHeight="1">
      <c r="A858" s="130"/>
      <c r="B858" s="130"/>
      <c r="C858" s="130"/>
      <c r="D858" s="130"/>
      <c r="E858" s="130"/>
      <c r="F858" s="130"/>
      <c r="G858" s="130"/>
      <c r="H858" s="130"/>
      <c r="I858" s="130"/>
      <c r="J858" s="130"/>
      <c r="K858" s="130"/>
      <c r="L858" s="130"/>
      <c r="M858" s="130"/>
      <c r="N858" s="130"/>
      <c r="O858" s="130"/>
      <c r="P858" s="130"/>
    </row>
    <row r="859" spans="1:16" ht="15.75" customHeight="1">
      <c r="A859" s="130"/>
      <c r="B859" s="130"/>
      <c r="C859" s="130"/>
      <c r="D859" s="130"/>
      <c r="E859" s="130"/>
      <c r="F859" s="130"/>
      <c r="G859" s="130"/>
      <c r="H859" s="130"/>
      <c r="I859" s="130"/>
      <c r="J859" s="130"/>
      <c r="K859" s="130"/>
      <c r="L859" s="130"/>
      <c r="M859" s="130"/>
      <c r="N859" s="130"/>
      <c r="O859" s="130"/>
      <c r="P859" s="130"/>
    </row>
    <row r="860" spans="1:16" ht="15.75" customHeight="1">
      <c r="A860" s="130"/>
      <c r="B860" s="130"/>
      <c r="C860" s="130"/>
      <c r="D860" s="130"/>
      <c r="E860" s="130"/>
      <c r="F860" s="130"/>
      <c r="G860" s="130"/>
      <c r="H860" s="130"/>
      <c r="I860" s="130"/>
      <c r="J860" s="130"/>
      <c r="K860" s="130"/>
      <c r="L860" s="130"/>
      <c r="M860" s="130"/>
      <c r="N860" s="130"/>
      <c r="O860" s="130"/>
      <c r="P860" s="130"/>
    </row>
    <row r="861" spans="1:16" ht="15.75" customHeight="1">
      <c r="A861" s="130"/>
      <c r="B861" s="130"/>
      <c r="C861" s="130"/>
      <c r="D861" s="130"/>
      <c r="E861" s="130"/>
      <c r="F861" s="130"/>
      <c r="G861" s="130"/>
      <c r="H861" s="130"/>
      <c r="I861" s="130"/>
      <c r="J861" s="130"/>
      <c r="K861" s="130"/>
      <c r="L861" s="130"/>
      <c r="M861" s="130"/>
      <c r="N861" s="130"/>
      <c r="O861" s="130"/>
      <c r="P861" s="130"/>
    </row>
    <row r="862" spans="1:16" ht="15.75" customHeight="1">
      <c r="A862" s="130"/>
      <c r="B862" s="130"/>
      <c r="C862" s="130"/>
      <c r="D862" s="130"/>
      <c r="E862" s="130"/>
      <c r="F862" s="130"/>
      <c r="G862" s="130"/>
      <c r="H862" s="130"/>
      <c r="I862" s="130"/>
      <c r="J862" s="130"/>
      <c r="K862" s="130"/>
      <c r="L862" s="130"/>
      <c r="M862" s="130"/>
      <c r="N862" s="130"/>
      <c r="O862" s="130"/>
      <c r="P862" s="130"/>
    </row>
    <row r="863" spans="1:16" ht="15.75" customHeight="1">
      <c r="A863" s="130"/>
      <c r="B863" s="130"/>
      <c r="C863" s="130"/>
      <c r="D863" s="130"/>
      <c r="E863" s="130"/>
      <c r="F863" s="130"/>
      <c r="G863" s="130"/>
      <c r="H863" s="130"/>
      <c r="I863" s="130"/>
      <c r="J863" s="130"/>
      <c r="K863" s="130"/>
      <c r="L863" s="130"/>
      <c r="M863" s="130"/>
      <c r="N863" s="130"/>
      <c r="O863" s="130"/>
      <c r="P863" s="130"/>
    </row>
    <row r="864" spans="1:16" ht="15.75" customHeight="1">
      <c r="A864" s="130"/>
      <c r="B864" s="130"/>
      <c r="C864" s="130"/>
      <c r="D864" s="130"/>
      <c r="E864" s="130"/>
      <c r="F864" s="130"/>
      <c r="G864" s="130"/>
      <c r="H864" s="130"/>
      <c r="I864" s="130"/>
      <c r="J864" s="130"/>
      <c r="K864" s="130"/>
      <c r="L864" s="130"/>
      <c r="M864" s="130"/>
      <c r="N864" s="130"/>
      <c r="O864" s="130"/>
      <c r="P864" s="130"/>
    </row>
    <row r="865" spans="1:16" ht="15.75" customHeight="1">
      <c r="A865" s="130"/>
      <c r="B865" s="130"/>
      <c r="C865" s="130"/>
      <c r="D865" s="130"/>
      <c r="E865" s="130"/>
      <c r="F865" s="130"/>
      <c r="G865" s="130"/>
      <c r="H865" s="130"/>
      <c r="I865" s="130"/>
      <c r="J865" s="130"/>
      <c r="K865" s="130"/>
      <c r="L865" s="130"/>
      <c r="M865" s="130"/>
      <c r="N865" s="130"/>
      <c r="O865" s="130"/>
      <c r="P865" s="130"/>
    </row>
    <row r="866" spans="1:16" ht="15.75" customHeight="1">
      <c r="A866" s="130"/>
      <c r="B866" s="130"/>
      <c r="C866" s="130"/>
      <c r="D866" s="130"/>
      <c r="E866" s="130"/>
      <c r="F866" s="130"/>
      <c r="G866" s="130"/>
      <c r="H866" s="130"/>
      <c r="I866" s="130"/>
      <c r="J866" s="130"/>
      <c r="K866" s="130"/>
      <c r="L866" s="130"/>
      <c r="M866" s="130"/>
      <c r="N866" s="130"/>
      <c r="O866" s="130"/>
      <c r="P866" s="130"/>
    </row>
    <row r="867" spans="1:16" ht="15.75" customHeight="1">
      <c r="A867" s="130"/>
      <c r="B867" s="130"/>
      <c r="C867" s="130"/>
      <c r="D867" s="130"/>
      <c r="E867" s="130"/>
      <c r="F867" s="130"/>
      <c r="G867" s="130"/>
      <c r="H867" s="130"/>
      <c r="I867" s="130"/>
      <c r="J867" s="130"/>
      <c r="K867" s="130"/>
      <c r="L867" s="130"/>
      <c r="M867" s="130"/>
      <c r="N867" s="130"/>
      <c r="O867" s="130"/>
      <c r="P867" s="130"/>
    </row>
    <row r="868" spans="1:16" ht="15.75" customHeight="1">
      <c r="A868" s="130"/>
      <c r="B868" s="130"/>
      <c r="C868" s="130"/>
      <c r="D868" s="130"/>
      <c r="E868" s="130"/>
      <c r="F868" s="130"/>
      <c r="G868" s="130"/>
      <c r="H868" s="130"/>
      <c r="I868" s="130"/>
      <c r="J868" s="130"/>
      <c r="K868" s="130"/>
      <c r="L868" s="130"/>
      <c r="M868" s="130"/>
      <c r="N868" s="130"/>
      <c r="O868" s="130"/>
      <c r="P868" s="130"/>
    </row>
    <row r="869" spans="1:16" ht="15.75" customHeight="1">
      <c r="A869" s="130"/>
      <c r="B869" s="130"/>
      <c r="C869" s="130"/>
      <c r="D869" s="130"/>
      <c r="E869" s="130"/>
      <c r="F869" s="130"/>
      <c r="G869" s="130"/>
      <c r="H869" s="130"/>
      <c r="I869" s="130"/>
      <c r="J869" s="130"/>
      <c r="K869" s="130"/>
      <c r="L869" s="130"/>
      <c r="M869" s="130"/>
      <c r="N869" s="130"/>
      <c r="O869" s="130"/>
      <c r="P869" s="130"/>
    </row>
    <row r="870" spans="1:16" ht="15.75" customHeight="1">
      <c r="A870" s="130"/>
      <c r="B870" s="130"/>
      <c r="C870" s="130"/>
      <c r="D870" s="130"/>
      <c r="E870" s="130"/>
      <c r="F870" s="130"/>
      <c r="G870" s="130"/>
      <c r="H870" s="130"/>
      <c r="I870" s="130"/>
      <c r="J870" s="130"/>
      <c r="K870" s="130"/>
      <c r="L870" s="130"/>
      <c r="M870" s="130"/>
      <c r="N870" s="130"/>
      <c r="O870" s="130"/>
      <c r="P870" s="130"/>
    </row>
    <row r="871" spans="1:16" ht="15.75" customHeight="1">
      <c r="A871" s="130"/>
      <c r="B871" s="130"/>
      <c r="C871" s="130"/>
      <c r="D871" s="130"/>
      <c r="E871" s="130"/>
      <c r="F871" s="130"/>
      <c r="G871" s="130"/>
      <c r="H871" s="130"/>
      <c r="I871" s="130"/>
      <c r="J871" s="130"/>
      <c r="K871" s="130"/>
      <c r="L871" s="130"/>
      <c r="M871" s="130"/>
      <c r="N871" s="130"/>
      <c r="O871" s="130"/>
      <c r="P871" s="130"/>
    </row>
    <row r="872" spans="1:16" ht="15.75" customHeight="1">
      <c r="A872" s="130"/>
      <c r="B872" s="130"/>
      <c r="C872" s="130"/>
      <c r="D872" s="130"/>
      <c r="E872" s="130"/>
      <c r="F872" s="130"/>
      <c r="G872" s="130"/>
      <c r="H872" s="130"/>
      <c r="I872" s="130"/>
      <c r="J872" s="130"/>
      <c r="K872" s="130"/>
      <c r="L872" s="130"/>
      <c r="M872" s="130"/>
      <c r="N872" s="130"/>
      <c r="O872" s="130"/>
      <c r="P872" s="130"/>
    </row>
    <row r="873" spans="1:16" ht="15.75" customHeight="1">
      <c r="A873" s="130"/>
      <c r="B873" s="130"/>
      <c r="C873" s="130"/>
      <c r="D873" s="130"/>
      <c r="E873" s="130"/>
      <c r="F873" s="130"/>
      <c r="G873" s="130"/>
      <c r="H873" s="130"/>
      <c r="I873" s="130"/>
      <c r="J873" s="130"/>
      <c r="K873" s="130"/>
      <c r="L873" s="130"/>
      <c r="M873" s="130"/>
      <c r="N873" s="130"/>
      <c r="O873" s="130"/>
      <c r="P873" s="130"/>
    </row>
    <row r="874" spans="1:16" ht="15.75" customHeight="1">
      <c r="A874" s="130"/>
      <c r="B874" s="130"/>
      <c r="C874" s="130"/>
      <c r="D874" s="130"/>
      <c r="E874" s="130"/>
      <c r="F874" s="130"/>
      <c r="G874" s="130"/>
      <c r="H874" s="130"/>
      <c r="I874" s="130"/>
      <c r="J874" s="130"/>
      <c r="K874" s="130"/>
      <c r="L874" s="130"/>
      <c r="M874" s="130"/>
      <c r="N874" s="130"/>
      <c r="O874" s="130"/>
      <c r="P874" s="130"/>
    </row>
    <row r="875" spans="1:16" ht="15.75" customHeight="1">
      <c r="A875" s="130"/>
      <c r="B875" s="130"/>
      <c r="C875" s="130"/>
      <c r="D875" s="130"/>
      <c r="E875" s="130"/>
      <c r="F875" s="130"/>
      <c r="G875" s="130"/>
      <c r="H875" s="130"/>
      <c r="I875" s="130"/>
      <c r="J875" s="130"/>
      <c r="K875" s="130"/>
      <c r="L875" s="130"/>
      <c r="M875" s="130"/>
      <c r="N875" s="130"/>
      <c r="O875" s="130"/>
      <c r="P875" s="130"/>
    </row>
    <row r="876" spans="1:16" ht="15.75" customHeight="1">
      <c r="A876" s="130"/>
      <c r="B876" s="130"/>
      <c r="C876" s="130"/>
      <c r="D876" s="130"/>
      <c r="E876" s="130"/>
      <c r="F876" s="130"/>
      <c r="G876" s="130"/>
      <c r="H876" s="130"/>
      <c r="I876" s="130"/>
      <c r="J876" s="130"/>
      <c r="K876" s="130"/>
      <c r="L876" s="130"/>
      <c r="M876" s="130"/>
      <c r="N876" s="130"/>
      <c r="O876" s="130"/>
      <c r="P876" s="130"/>
    </row>
    <row r="877" spans="1:16" ht="15.75" customHeight="1">
      <c r="A877" s="130"/>
      <c r="B877" s="130"/>
      <c r="C877" s="130"/>
      <c r="D877" s="130"/>
      <c r="E877" s="130"/>
      <c r="F877" s="130"/>
      <c r="G877" s="130"/>
      <c r="H877" s="130"/>
      <c r="I877" s="130"/>
      <c r="J877" s="130"/>
      <c r="K877" s="130"/>
      <c r="L877" s="130"/>
      <c r="M877" s="130"/>
      <c r="N877" s="130"/>
      <c r="O877" s="130"/>
      <c r="P877" s="130"/>
    </row>
    <row r="878" spans="1:16" ht="15.75" customHeight="1">
      <c r="A878" s="130"/>
      <c r="B878" s="130"/>
      <c r="C878" s="130"/>
      <c r="D878" s="130"/>
      <c r="E878" s="130"/>
      <c r="F878" s="130"/>
      <c r="G878" s="130"/>
      <c r="H878" s="130"/>
      <c r="I878" s="130"/>
      <c r="J878" s="130"/>
      <c r="K878" s="130"/>
      <c r="L878" s="130"/>
      <c r="M878" s="130"/>
      <c r="N878" s="130"/>
      <c r="O878" s="130"/>
      <c r="P878" s="130"/>
    </row>
    <row r="879" spans="1:16" ht="15.75" customHeight="1">
      <c r="A879" s="130"/>
      <c r="B879" s="130"/>
      <c r="C879" s="130"/>
      <c r="D879" s="130"/>
      <c r="E879" s="130"/>
      <c r="F879" s="130"/>
      <c r="G879" s="130"/>
      <c r="H879" s="130"/>
      <c r="I879" s="130"/>
      <c r="J879" s="130"/>
      <c r="K879" s="130"/>
      <c r="L879" s="130"/>
      <c r="M879" s="130"/>
      <c r="N879" s="130"/>
      <c r="O879" s="130"/>
      <c r="P879" s="130"/>
    </row>
    <row r="880" spans="1:16" ht="15.75" customHeight="1">
      <c r="A880" s="130"/>
      <c r="B880" s="130"/>
      <c r="C880" s="130"/>
      <c r="D880" s="130"/>
      <c r="E880" s="130"/>
      <c r="F880" s="130"/>
      <c r="G880" s="130"/>
      <c r="H880" s="130"/>
      <c r="I880" s="130"/>
      <c r="J880" s="130"/>
      <c r="K880" s="130"/>
      <c r="L880" s="130"/>
      <c r="M880" s="130"/>
      <c r="N880" s="130"/>
      <c r="O880" s="130"/>
      <c r="P880" s="130"/>
    </row>
    <row r="881" spans="1:16" ht="15.75" customHeight="1">
      <c r="A881" s="130"/>
      <c r="B881" s="130"/>
      <c r="C881" s="130"/>
      <c r="D881" s="130"/>
      <c r="E881" s="130"/>
      <c r="F881" s="130"/>
      <c r="G881" s="130"/>
      <c r="H881" s="130"/>
      <c r="I881" s="130"/>
      <c r="J881" s="130"/>
      <c r="K881" s="130"/>
      <c r="L881" s="130"/>
      <c r="M881" s="130"/>
      <c r="N881" s="130"/>
      <c r="O881" s="130"/>
      <c r="P881" s="130"/>
    </row>
    <row r="882" spans="1:16" ht="15.75" customHeight="1">
      <c r="A882" s="130"/>
      <c r="B882" s="130"/>
      <c r="C882" s="130"/>
      <c r="D882" s="130"/>
      <c r="E882" s="130"/>
      <c r="F882" s="130"/>
      <c r="G882" s="130"/>
      <c r="H882" s="130"/>
      <c r="I882" s="130"/>
      <c r="J882" s="130"/>
      <c r="K882" s="130"/>
      <c r="L882" s="130"/>
      <c r="M882" s="130"/>
      <c r="N882" s="130"/>
      <c r="O882" s="130"/>
      <c r="P882" s="130"/>
    </row>
    <row r="883" spans="1:16" ht="15.75" customHeight="1">
      <c r="A883" s="130"/>
      <c r="B883" s="130"/>
      <c r="C883" s="130"/>
      <c r="D883" s="130"/>
      <c r="E883" s="130"/>
      <c r="F883" s="130"/>
      <c r="G883" s="130"/>
      <c r="H883" s="130"/>
      <c r="I883" s="130"/>
      <c r="J883" s="130"/>
      <c r="K883" s="130"/>
      <c r="L883" s="130"/>
      <c r="M883" s="130"/>
      <c r="N883" s="130"/>
      <c r="O883" s="130"/>
      <c r="P883" s="130"/>
    </row>
    <row r="884" spans="1:16" ht="15.75" customHeight="1">
      <c r="A884" s="130"/>
      <c r="B884" s="130"/>
      <c r="C884" s="130"/>
      <c r="D884" s="130"/>
      <c r="E884" s="130"/>
      <c r="F884" s="130"/>
      <c r="G884" s="130"/>
      <c r="H884" s="130"/>
      <c r="I884" s="130"/>
      <c r="J884" s="130"/>
      <c r="K884" s="130"/>
      <c r="L884" s="130"/>
      <c r="M884" s="130"/>
      <c r="N884" s="130"/>
      <c r="O884" s="130"/>
      <c r="P884" s="130"/>
    </row>
    <row r="885" spans="1:16" ht="15.75" customHeight="1">
      <c r="A885" s="130"/>
      <c r="B885" s="130"/>
      <c r="C885" s="130"/>
      <c r="D885" s="130"/>
      <c r="E885" s="130"/>
      <c r="F885" s="130"/>
      <c r="G885" s="130"/>
      <c r="H885" s="130"/>
      <c r="I885" s="130"/>
      <c r="J885" s="130"/>
      <c r="K885" s="130"/>
      <c r="L885" s="130"/>
      <c r="M885" s="130"/>
      <c r="N885" s="130"/>
      <c r="O885" s="130"/>
      <c r="P885" s="130"/>
    </row>
    <row r="886" spans="1:16" ht="15.75" customHeight="1">
      <c r="A886" s="130"/>
      <c r="B886" s="130"/>
      <c r="C886" s="130"/>
      <c r="D886" s="130"/>
      <c r="E886" s="130"/>
      <c r="F886" s="130"/>
      <c r="G886" s="130"/>
      <c r="H886" s="130"/>
      <c r="I886" s="130"/>
      <c r="J886" s="130"/>
      <c r="K886" s="130"/>
      <c r="L886" s="130"/>
      <c r="M886" s="130"/>
      <c r="N886" s="130"/>
      <c r="O886" s="130"/>
      <c r="P886" s="130"/>
    </row>
    <row r="887" spans="1:16" ht="15.75" customHeight="1">
      <c r="A887" s="130"/>
      <c r="B887" s="130"/>
      <c r="C887" s="130"/>
      <c r="D887" s="130"/>
      <c r="E887" s="130"/>
      <c r="F887" s="130"/>
      <c r="G887" s="130"/>
      <c r="H887" s="130"/>
      <c r="I887" s="130"/>
      <c r="J887" s="130"/>
      <c r="K887" s="130"/>
      <c r="L887" s="130"/>
      <c r="M887" s="130"/>
      <c r="N887" s="130"/>
      <c r="O887" s="130"/>
      <c r="P887" s="130"/>
    </row>
    <row r="888" spans="1:16" ht="15.75" customHeight="1">
      <c r="A888" s="130"/>
      <c r="B888" s="130"/>
      <c r="C888" s="130"/>
      <c r="D888" s="130"/>
      <c r="E888" s="130"/>
      <c r="F888" s="130"/>
      <c r="G888" s="130"/>
      <c r="H888" s="130"/>
      <c r="I888" s="130"/>
      <c r="J888" s="130"/>
      <c r="K888" s="130"/>
      <c r="L888" s="130"/>
      <c r="M888" s="130"/>
      <c r="N888" s="130"/>
      <c r="O888" s="130"/>
      <c r="P888" s="130"/>
    </row>
    <row r="889" spans="1:16" ht="15.75" customHeight="1">
      <c r="A889" s="130"/>
      <c r="B889" s="130"/>
      <c r="C889" s="130"/>
      <c r="D889" s="130"/>
      <c r="E889" s="130"/>
      <c r="F889" s="130"/>
      <c r="G889" s="130"/>
      <c r="H889" s="130"/>
      <c r="I889" s="130"/>
      <c r="J889" s="130"/>
      <c r="K889" s="130"/>
      <c r="L889" s="130"/>
      <c r="M889" s="130"/>
      <c r="N889" s="130"/>
      <c r="O889" s="130"/>
      <c r="P889" s="130"/>
    </row>
    <row r="890" spans="1:16" ht="15.75" customHeight="1">
      <c r="A890" s="130"/>
      <c r="B890" s="130"/>
      <c r="C890" s="130"/>
      <c r="D890" s="130"/>
      <c r="E890" s="130"/>
      <c r="F890" s="130"/>
      <c r="G890" s="130"/>
      <c r="H890" s="130"/>
      <c r="I890" s="130"/>
      <c r="J890" s="130"/>
      <c r="K890" s="130"/>
      <c r="L890" s="130"/>
      <c r="M890" s="130"/>
      <c r="N890" s="130"/>
      <c r="O890" s="130"/>
      <c r="P890" s="130"/>
    </row>
    <row r="891" spans="1:16" ht="15.75" customHeight="1">
      <c r="A891" s="130"/>
      <c r="B891" s="130"/>
      <c r="C891" s="130"/>
      <c r="D891" s="130"/>
      <c r="E891" s="130"/>
      <c r="F891" s="130"/>
      <c r="G891" s="130"/>
      <c r="H891" s="130"/>
      <c r="I891" s="130"/>
      <c r="J891" s="130"/>
      <c r="K891" s="130"/>
      <c r="L891" s="130"/>
      <c r="M891" s="130"/>
      <c r="N891" s="130"/>
      <c r="O891" s="130"/>
      <c r="P891" s="130"/>
    </row>
    <row r="892" spans="1:16" ht="15.75" customHeight="1">
      <c r="A892" s="130"/>
      <c r="B892" s="130"/>
      <c r="C892" s="130"/>
      <c r="D892" s="130"/>
      <c r="E892" s="130"/>
      <c r="F892" s="130"/>
      <c r="G892" s="130"/>
      <c r="H892" s="130"/>
      <c r="I892" s="130"/>
      <c r="J892" s="130"/>
      <c r="K892" s="130"/>
      <c r="L892" s="130"/>
      <c r="M892" s="130"/>
      <c r="N892" s="130"/>
      <c r="O892" s="130"/>
      <c r="P892" s="130"/>
    </row>
    <row r="893" spans="1:16" ht="15.75" customHeight="1">
      <c r="A893" s="130"/>
      <c r="B893" s="130"/>
      <c r="C893" s="130"/>
      <c r="D893" s="130"/>
      <c r="E893" s="130"/>
      <c r="F893" s="130"/>
      <c r="G893" s="130"/>
      <c r="H893" s="130"/>
      <c r="I893" s="130"/>
      <c r="J893" s="130"/>
      <c r="K893" s="130"/>
      <c r="L893" s="130"/>
      <c r="M893" s="130"/>
      <c r="N893" s="130"/>
      <c r="O893" s="130"/>
      <c r="P893" s="130"/>
    </row>
    <row r="894" spans="1:16" ht="15.75" customHeight="1">
      <c r="A894" s="130"/>
      <c r="B894" s="130"/>
      <c r="C894" s="130"/>
      <c r="D894" s="130"/>
      <c r="E894" s="130"/>
      <c r="F894" s="130"/>
      <c r="G894" s="130"/>
      <c r="H894" s="130"/>
      <c r="I894" s="130"/>
      <c r="J894" s="130"/>
      <c r="K894" s="130"/>
      <c r="L894" s="130"/>
      <c r="M894" s="130"/>
      <c r="N894" s="130"/>
      <c r="O894" s="130"/>
      <c r="P894" s="130"/>
    </row>
    <row r="895" spans="1:16" ht="15.75" customHeight="1">
      <c r="A895" s="130"/>
      <c r="B895" s="130"/>
      <c r="C895" s="130"/>
      <c r="D895" s="130"/>
      <c r="E895" s="130"/>
      <c r="F895" s="130"/>
      <c r="G895" s="130"/>
      <c r="H895" s="130"/>
      <c r="I895" s="130"/>
      <c r="J895" s="130"/>
      <c r="K895" s="130"/>
      <c r="L895" s="130"/>
      <c r="M895" s="130"/>
      <c r="N895" s="130"/>
      <c r="O895" s="130"/>
      <c r="P895" s="130"/>
    </row>
    <row r="896" spans="1:16" ht="15.75" customHeight="1">
      <c r="A896" s="130"/>
      <c r="B896" s="130"/>
      <c r="C896" s="130"/>
      <c r="D896" s="130"/>
      <c r="E896" s="130"/>
      <c r="F896" s="130"/>
      <c r="G896" s="130"/>
      <c r="H896" s="130"/>
      <c r="I896" s="130"/>
      <c r="J896" s="130"/>
      <c r="K896" s="130"/>
      <c r="L896" s="130"/>
      <c r="M896" s="130"/>
      <c r="N896" s="130"/>
      <c r="O896" s="130"/>
      <c r="P896" s="130"/>
    </row>
    <row r="897" spans="1:16" ht="15.75" customHeight="1">
      <c r="A897" s="130"/>
      <c r="B897" s="130"/>
      <c r="C897" s="130"/>
      <c r="D897" s="130"/>
      <c r="E897" s="130"/>
      <c r="F897" s="130"/>
      <c r="G897" s="130"/>
      <c r="H897" s="130"/>
      <c r="I897" s="130"/>
      <c r="J897" s="130"/>
      <c r="K897" s="130"/>
      <c r="L897" s="130"/>
      <c r="M897" s="130"/>
      <c r="N897" s="130"/>
      <c r="O897" s="130"/>
      <c r="P897" s="130"/>
    </row>
    <row r="898" spans="1:16" ht="15.75" customHeight="1">
      <c r="A898" s="130"/>
      <c r="B898" s="130"/>
      <c r="C898" s="130"/>
      <c r="D898" s="130"/>
      <c r="E898" s="130"/>
      <c r="F898" s="130"/>
      <c r="G898" s="130"/>
      <c r="H898" s="130"/>
      <c r="I898" s="130"/>
      <c r="J898" s="130"/>
      <c r="K898" s="130"/>
      <c r="L898" s="130"/>
      <c r="M898" s="130"/>
      <c r="N898" s="130"/>
      <c r="O898" s="130"/>
      <c r="P898" s="130"/>
    </row>
    <row r="899" spans="1:16" ht="15.75" customHeight="1">
      <c r="A899" s="130"/>
      <c r="B899" s="130"/>
      <c r="C899" s="130"/>
      <c r="D899" s="130"/>
      <c r="E899" s="130"/>
      <c r="F899" s="130"/>
      <c r="G899" s="130"/>
      <c r="H899" s="130"/>
      <c r="I899" s="130"/>
      <c r="J899" s="130"/>
      <c r="K899" s="130"/>
      <c r="L899" s="130"/>
      <c r="M899" s="130"/>
      <c r="N899" s="130"/>
      <c r="O899" s="130"/>
      <c r="P899" s="130"/>
    </row>
    <row r="900" spans="1:16" ht="15.75" customHeight="1">
      <c r="A900" s="130"/>
      <c r="B900" s="130"/>
      <c r="C900" s="130"/>
      <c r="D900" s="130"/>
      <c r="E900" s="130"/>
      <c r="F900" s="130"/>
      <c r="G900" s="130"/>
      <c r="H900" s="130"/>
      <c r="I900" s="130"/>
      <c r="J900" s="130"/>
      <c r="K900" s="130"/>
      <c r="L900" s="130"/>
      <c r="M900" s="130"/>
      <c r="N900" s="130"/>
      <c r="O900" s="130"/>
      <c r="P900" s="130"/>
    </row>
    <row r="901" spans="1:16" ht="15.75" customHeight="1">
      <c r="A901" s="130"/>
      <c r="B901" s="130"/>
      <c r="C901" s="130"/>
      <c r="D901" s="130"/>
      <c r="E901" s="130"/>
      <c r="F901" s="130"/>
      <c r="G901" s="130"/>
      <c r="H901" s="130"/>
      <c r="I901" s="130"/>
      <c r="J901" s="130"/>
      <c r="K901" s="130"/>
      <c r="L901" s="130"/>
      <c r="M901" s="130"/>
      <c r="N901" s="130"/>
      <c r="O901" s="130"/>
      <c r="P901" s="130"/>
    </row>
    <row r="902" spans="1:16" ht="15.75" customHeight="1">
      <c r="A902" s="130"/>
      <c r="B902" s="130"/>
      <c r="C902" s="130"/>
      <c r="D902" s="130"/>
      <c r="E902" s="130"/>
      <c r="F902" s="130"/>
      <c r="G902" s="130"/>
      <c r="H902" s="130"/>
      <c r="I902" s="130"/>
      <c r="J902" s="130"/>
      <c r="K902" s="130"/>
      <c r="L902" s="130"/>
      <c r="M902" s="130"/>
      <c r="N902" s="130"/>
      <c r="O902" s="130"/>
      <c r="P902" s="130"/>
    </row>
    <row r="903" spans="1:16" ht="15.75" customHeight="1">
      <c r="A903" s="130"/>
      <c r="B903" s="130"/>
      <c r="C903" s="130"/>
      <c r="D903" s="130"/>
      <c r="E903" s="130"/>
      <c r="F903" s="130"/>
      <c r="G903" s="130"/>
      <c r="H903" s="130"/>
      <c r="I903" s="130"/>
      <c r="J903" s="130"/>
      <c r="K903" s="130"/>
      <c r="L903" s="130"/>
      <c r="M903" s="130"/>
      <c r="N903" s="130"/>
      <c r="O903" s="130"/>
      <c r="P903" s="130"/>
    </row>
    <row r="904" spans="1:16" ht="15.75" customHeight="1">
      <c r="A904" s="130"/>
      <c r="B904" s="130"/>
      <c r="C904" s="130"/>
      <c r="D904" s="130"/>
      <c r="E904" s="130"/>
      <c r="F904" s="130"/>
      <c r="G904" s="130"/>
      <c r="H904" s="130"/>
      <c r="I904" s="130"/>
      <c r="J904" s="130"/>
      <c r="K904" s="130"/>
      <c r="L904" s="130"/>
      <c r="M904" s="130"/>
      <c r="N904" s="130"/>
      <c r="O904" s="130"/>
      <c r="P904" s="130"/>
    </row>
    <row r="905" spans="1:16" ht="15.75" customHeight="1">
      <c r="A905" s="130"/>
      <c r="B905" s="130"/>
      <c r="C905" s="130"/>
      <c r="D905" s="130"/>
      <c r="E905" s="130"/>
      <c r="F905" s="130"/>
      <c r="G905" s="130"/>
      <c r="H905" s="130"/>
      <c r="I905" s="130"/>
      <c r="J905" s="130"/>
      <c r="K905" s="130"/>
      <c r="L905" s="130"/>
      <c r="M905" s="130"/>
      <c r="N905" s="130"/>
      <c r="O905" s="130"/>
      <c r="P905" s="130"/>
    </row>
    <row r="906" spans="1:16" ht="15.75" customHeight="1">
      <c r="A906" s="130"/>
      <c r="B906" s="130"/>
      <c r="C906" s="130"/>
      <c r="D906" s="130"/>
      <c r="E906" s="130"/>
      <c r="F906" s="130"/>
      <c r="G906" s="130"/>
      <c r="H906" s="130"/>
      <c r="I906" s="130"/>
      <c r="J906" s="130"/>
      <c r="K906" s="130"/>
      <c r="L906" s="130"/>
      <c r="M906" s="130"/>
      <c r="N906" s="130"/>
      <c r="O906" s="130"/>
      <c r="P906" s="130"/>
    </row>
    <row r="907" spans="1:16" ht="15.75" customHeight="1">
      <c r="A907" s="130"/>
      <c r="B907" s="130"/>
      <c r="C907" s="130"/>
      <c r="D907" s="130"/>
      <c r="E907" s="130"/>
      <c r="F907" s="130"/>
      <c r="G907" s="130"/>
      <c r="H907" s="130"/>
      <c r="I907" s="130"/>
      <c r="J907" s="130"/>
      <c r="K907" s="130"/>
      <c r="L907" s="130"/>
      <c r="M907" s="130"/>
      <c r="N907" s="130"/>
      <c r="O907" s="130"/>
      <c r="P907" s="130"/>
    </row>
    <row r="908" spans="1:16" ht="15.75" customHeight="1">
      <c r="A908" s="130"/>
      <c r="B908" s="130"/>
      <c r="C908" s="130"/>
      <c r="D908" s="130"/>
      <c r="E908" s="130"/>
      <c r="F908" s="130"/>
      <c r="G908" s="130"/>
      <c r="H908" s="130"/>
      <c r="I908" s="130"/>
      <c r="J908" s="130"/>
      <c r="K908" s="130"/>
      <c r="L908" s="130"/>
      <c r="M908" s="130"/>
      <c r="N908" s="130"/>
      <c r="O908" s="130"/>
      <c r="P908" s="130"/>
    </row>
    <row r="909" spans="1:16" ht="15.75" customHeight="1">
      <c r="A909" s="130"/>
      <c r="B909" s="130"/>
      <c r="C909" s="130"/>
      <c r="D909" s="130"/>
      <c r="E909" s="130"/>
      <c r="F909" s="130"/>
      <c r="G909" s="130"/>
      <c r="H909" s="130"/>
      <c r="I909" s="130"/>
      <c r="J909" s="130"/>
      <c r="K909" s="130"/>
      <c r="L909" s="130"/>
      <c r="M909" s="130"/>
      <c r="N909" s="130"/>
      <c r="O909" s="130"/>
      <c r="P909" s="130"/>
    </row>
    <row r="910" spans="1:16" ht="15.75" customHeight="1">
      <c r="A910" s="130"/>
      <c r="B910" s="130"/>
      <c r="C910" s="130"/>
      <c r="D910" s="130"/>
      <c r="E910" s="130"/>
      <c r="F910" s="130"/>
      <c r="G910" s="130"/>
      <c r="H910" s="130"/>
      <c r="I910" s="130"/>
      <c r="J910" s="130"/>
      <c r="K910" s="130"/>
      <c r="L910" s="130"/>
      <c r="M910" s="130"/>
      <c r="N910" s="130"/>
      <c r="O910" s="130"/>
      <c r="P910" s="130"/>
    </row>
    <row r="911" spans="1:16" ht="15.75" customHeight="1">
      <c r="A911" s="130"/>
      <c r="B911" s="130"/>
      <c r="C911" s="130"/>
      <c r="D911" s="130"/>
      <c r="E911" s="130"/>
      <c r="F911" s="130"/>
      <c r="G911" s="130"/>
      <c r="H911" s="130"/>
      <c r="I911" s="130"/>
      <c r="J911" s="130"/>
      <c r="K911" s="130"/>
      <c r="L911" s="130"/>
      <c r="M911" s="130"/>
      <c r="N911" s="130"/>
      <c r="O911" s="130"/>
      <c r="P911" s="130"/>
    </row>
    <row r="912" spans="1:16" ht="15.75" customHeight="1">
      <c r="A912" s="130"/>
      <c r="B912" s="130"/>
      <c r="C912" s="130"/>
      <c r="D912" s="130"/>
      <c r="E912" s="130"/>
      <c r="F912" s="130"/>
      <c r="G912" s="130"/>
      <c r="H912" s="130"/>
      <c r="I912" s="130"/>
      <c r="J912" s="130"/>
      <c r="K912" s="130"/>
      <c r="L912" s="130"/>
      <c r="M912" s="130"/>
      <c r="N912" s="130"/>
      <c r="O912" s="130"/>
      <c r="P912" s="130"/>
    </row>
    <row r="913" spans="1:16" ht="15.75" customHeight="1">
      <c r="A913" s="130"/>
      <c r="B913" s="130"/>
      <c r="C913" s="130"/>
      <c r="D913" s="130"/>
      <c r="E913" s="130"/>
      <c r="F913" s="130"/>
      <c r="G913" s="130"/>
      <c r="H913" s="130"/>
      <c r="I913" s="130"/>
      <c r="J913" s="130"/>
      <c r="K913" s="130"/>
      <c r="L913" s="130"/>
      <c r="M913" s="130"/>
      <c r="N913" s="130"/>
      <c r="O913" s="130"/>
      <c r="P913" s="130"/>
    </row>
    <row r="914" spans="1:16" ht="15.75" customHeight="1">
      <c r="A914" s="130"/>
      <c r="B914" s="130"/>
      <c r="C914" s="130"/>
      <c r="D914" s="130"/>
      <c r="E914" s="130"/>
      <c r="F914" s="130"/>
      <c r="G914" s="130"/>
      <c r="H914" s="130"/>
      <c r="I914" s="130"/>
      <c r="J914" s="130"/>
      <c r="K914" s="130"/>
      <c r="L914" s="130"/>
      <c r="M914" s="130"/>
      <c r="N914" s="130"/>
      <c r="O914" s="130"/>
      <c r="P914" s="130"/>
    </row>
    <row r="915" spans="1:16" ht="15.75" customHeight="1">
      <c r="A915" s="130"/>
      <c r="B915" s="130"/>
      <c r="C915" s="130"/>
      <c r="D915" s="130"/>
      <c r="E915" s="130"/>
      <c r="F915" s="130"/>
      <c r="G915" s="130"/>
      <c r="H915" s="130"/>
      <c r="I915" s="130"/>
      <c r="J915" s="130"/>
      <c r="K915" s="130"/>
      <c r="L915" s="130"/>
      <c r="M915" s="130"/>
      <c r="N915" s="130"/>
      <c r="O915" s="130"/>
      <c r="P915" s="130"/>
    </row>
    <row r="916" spans="1:16" ht="15.75" customHeight="1">
      <c r="A916" s="130"/>
      <c r="B916" s="130"/>
      <c r="C916" s="130"/>
      <c r="D916" s="130"/>
      <c r="E916" s="130"/>
      <c r="F916" s="130"/>
      <c r="G916" s="130"/>
      <c r="H916" s="130"/>
      <c r="I916" s="130"/>
      <c r="J916" s="130"/>
      <c r="K916" s="130"/>
      <c r="L916" s="130"/>
      <c r="M916" s="130"/>
      <c r="N916" s="130"/>
      <c r="O916" s="130"/>
      <c r="P916" s="130"/>
    </row>
    <row r="917" spans="1:16" ht="15.75" customHeight="1">
      <c r="A917" s="130"/>
      <c r="B917" s="130"/>
      <c r="C917" s="130"/>
      <c r="D917" s="130"/>
      <c r="E917" s="130"/>
      <c r="F917" s="130"/>
      <c r="G917" s="130"/>
      <c r="H917" s="130"/>
      <c r="I917" s="130"/>
      <c r="J917" s="130"/>
      <c r="K917" s="130"/>
      <c r="L917" s="130"/>
      <c r="M917" s="130"/>
      <c r="N917" s="130"/>
      <c r="O917" s="130"/>
      <c r="P917" s="130"/>
    </row>
    <row r="918" spans="1:16" ht="15.75" customHeight="1">
      <c r="A918" s="130"/>
      <c r="B918" s="130"/>
      <c r="C918" s="130"/>
      <c r="D918" s="130"/>
      <c r="E918" s="130"/>
      <c r="F918" s="130"/>
      <c r="G918" s="130"/>
      <c r="H918" s="130"/>
      <c r="I918" s="130"/>
      <c r="J918" s="130"/>
      <c r="K918" s="130"/>
      <c r="L918" s="130"/>
      <c r="M918" s="130"/>
      <c r="N918" s="130"/>
      <c r="O918" s="130"/>
      <c r="P918" s="130"/>
    </row>
    <row r="919" spans="1:16" ht="15.75" customHeight="1">
      <c r="A919" s="130"/>
      <c r="B919" s="130"/>
      <c r="C919" s="130"/>
      <c r="D919" s="130"/>
      <c r="E919" s="130"/>
      <c r="F919" s="130"/>
      <c r="G919" s="130"/>
      <c r="H919" s="130"/>
      <c r="I919" s="130"/>
      <c r="J919" s="130"/>
      <c r="K919" s="130"/>
      <c r="L919" s="130"/>
      <c r="M919" s="130"/>
      <c r="N919" s="130"/>
      <c r="O919" s="130"/>
      <c r="P919" s="130"/>
    </row>
    <row r="920" spans="1:16" ht="15.75" customHeight="1">
      <c r="A920" s="130"/>
      <c r="B920" s="130"/>
      <c r="C920" s="130"/>
      <c r="D920" s="130"/>
      <c r="E920" s="130"/>
      <c r="F920" s="130"/>
      <c r="G920" s="130"/>
      <c r="H920" s="130"/>
      <c r="I920" s="130"/>
      <c r="J920" s="130"/>
      <c r="K920" s="130"/>
      <c r="L920" s="130"/>
      <c r="M920" s="130"/>
      <c r="N920" s="130"/>
      <c r="O920" s="130"/>
      <c r="P920" s="130"/>
    </row>
    <row r="921" spans="1:16" ht="15.75" customHeight="1">
      <c r="A921" s="130"/>
      <c r="B921" s="130"/>
      <c r="C921" s="130"/>
      <c r="D921" s="130"/>
      <c r="E921" s="130"/>
      <c r="F921" s="130"/>
      <c r="G921" s="130"/>
      <c r="H921" s="130"/>
      <c r="I921" s="130"/>
      <c r="J921" s="130"/>
      <c r="K921" s="130"/>
      <c r="L921" s="130"/>
      <c r="M921" s="130"/>
      <c r="N921" s="130"/>
      <c r="O921" s="130"/>
      <c r="P921" s="130"/>
    </row>
    <row r="922" spans="1:16" ht="15.75" customHeight="1">
      <c r="A922" s="130"/>
      <c r="B922" s="130"/>
      <c r="C922" s="130"/>
      <c r="D922" s="130"/>
      <c r="E922" s="130"/>
      <c r="F922" s="130"/>
      <c r="G922" s="130"/>
      <c r="H922" s="130"/>
      <c r="I922" s="130"/>
      <c r="J922" s="130"/>
      <c r="K922" s="130"/>
      <c r="L922" s="130"/>
      <c r="M922" s="130"/>
      <c r="N922" s="130"/>
      <c r="O922" s="130"/>
      <c r="P922" s="130"/>
    </row>
    <row r="923" spans="1:16" ht="15.75" customHeight="1">
      <c r="A923" s="130"/>
      <c r="B923" s="130"/>
      <c r="C923" s="130"/>
      <c r="D923" s="130"/>
      <c r="E923" s="130"/>
      <c r="F923" s="130"/>
      <c r="G923" s="130"/>
      <c r="H923" s="130"/>
      <c r="I923" s="130"/>
      <c r="J923" s="130"/>
      <c r="K923" s="130"/>
      <c r="L923" s="130"/>
      <c r="M923" s="130"/>
      <c r="N923" s="130"/>
      <c r="O923" s="130"/>
      <c r="P923" s="130"/>
    </row>
    <row r="924" spans="1:16" ht="15.75" customHeight="1">
      <c r="A924" s="130"/>
      <c r="B924" s="130"/>
      <c r="C924" s="130"/>
      <c r="D924" s="130"/>
      <c r="E924" s="130"/>
      <c r="F924" s="130"/>
      <c r="G924" s="130"/>
      <c r="H924" s="130"/>
      <c r="I924" s="130"/>
      <c r="J924" s="130"/>
      <c r="K924" s="130"/>
      <c r="L924" s="130"/>
      <c r="M924" s="130"/>
      <c r="N924" s="130"/>
      <c r="O924" s="130"/>
      <c r="P924" s="130"/>
    </row>
    <row r="925" spans="1:16" ht="15.75" customHeight="1">
      <c r="A925" s="130"/>
      <c r="B925" s="130"/>
      <c r="C925" s="130"/>
      <c r="D925" s="130"/>
      <c r="E925" s="130"/>
      <c r="F925" s="130"/>
      <c r="G925" s="130"/>
      <c r="H925" s="130"/>
      <c r="I925" s="130"/>
      <c r="J925" s="130"/>
      <c r="K925" s="130"/>
      <c r="L925" s="130"/>
      <c r="M925" s="130"/>
      <c r="N925" s="130"/>
      <c r="O925" s="130"/>
      <c r="P925" s="130"/>
    </row>
    <row r="926" spans="1:16" ht="15.75" customHeight="1">
      <c r="A926" s="130"/>
      <c r="B926" s="130"/>
      <c r="C926" s="130"/>
      <c r="D926" s="130"/>
      <c r="E926" s="130"/>
      <c r="F926" s="130"/>
      <c r="G926" s="130"/>
      <c r="H926" s="130"/>
      <c r="I926" s="130"/>
      <c r="J926" s="130"/>
      <c r="K926" s="130"/>
      <c r="L926" s="130"/>
      <c r="M926" s="130"/>
      <c r="N926" s="130"/>
      <c r="O926" s="130"/>
      <c r="P926" s="130"/>
    </row>
    <row r="927" spans="1:16" ht="15.75" customHeight="1">
      <c r="A927" s="130"/>
      <c r="B927" s="130"/>
      <c r="C927" s="130"/>
      <c r="D927" s="130"/>
      <c r="E927" s="130"/>
      <c r="F927" s="130"/>
      <c r="G927" s="130"/>
      <c r="H927" s="130"/>
      <c r="I927" s="130"/>
      <c r="J927" s="130"/>
      <c r="K927" s="130"/>
      <c r="L927" s="130"/>
      <c r="M927" s="130"/>
      <c r="N927" s="130"/>
      <c r="O927" s="130"/>
      <c r="P927" s="130"/>
    </row>
    <row r="928" spans="1:16" ht="15.75" customHeight="1">
      <c r="A928" s="130"/>
      <c r="B928" s="130"/>
      <c r="C928" s="130"/>
      <c r="D928" s="130"/>
      <c r="E928" s="130"/>
      <c r="F928" s="130"/>
      <c r="G928" s="130"/>
      <c r="H928" s="130"/>
      <c r="I928" s="130"/>
      <c r="J928" s="130"/>
      <c r="K928" s="130"/>
      <c r="L928" s="130"/>
      <c r="M928" s="130"/>
      <c r="N928" s="130"/>
      <c r="O928" s="130"/>
      <c r="P928" s="130"/>
    </row>
    <row r="929" spans="1:16" ht="15.75" customHeight="1">
      <c r="A929" s="130"/>
      <c r="B929" s="130"/>
      <c r="C929" s="130"/>
      <c r="D929" s="130"/>
      <c r="E929" s="130"/>
      <c r="F929" s="130"/>
      <c r="G929" s="130"/>
      <c r="H929" s="130"/>
      <c r="I929" s="130"/>
      <c r="J929" s="130"/>
      <c r="K929" s="130"/>
      <c r="L929" s="130"/>
      <c r="M929" s="130"/>
      <c r="N929" s="130"/>
      <c r="O929" s="130"/>
      <c r="P929" s="130"/>
    </row>
    <row r="930" spans="1:16" ht="15.75" customHeight="1">
      <c r="A930" s="130"/>
      <c r="B930" s="130"/>
      <c r="C930" s="130"/>
      <c r="D930" s="130"/>
      <c r="E930" s="130"/>
      <c r="F930" s="130"/>
      <c r="G930" s="130"/>
      <c r="H930" s="130"/>
      <c r="I930" s="130"/>
      <c r="J930" s="130"/>
      <c r="K930" s="130"/>
      <c r="L930" s="130"/>
      <c r="M930" s="130"/>
      <c r="N930" s="130"/>
      <c r="O930" s="130"/>
      <c r="P930" s="130"/>
    </row>
    <row r="931" spans="1:16" ht="15.75" customHeight="1">
      <c r="A931" s="130"/>
      <c r="B931" s="130"/>
      <c r="C931" s="130"/>
      <c r="D931" s="130"/>
      <c r="E931" s="130"/>
      <c r="F931" s="130"/>
      <c r="G931" s="130"/>
      <c r="H931" s="130"/>
      <c r="I931" s="130"/>
      <c r="J931" s="130"/>
      <c r="K931" s="130"/>
      <c r="L931" s="130"/>
      <c r="M931" s="130"/>
      <c r="N931" s="130"/>
      <c r="O931" s="130"/>
      <c r="P931" s="130"/>
    </row>
    <row r="932" spans="1:16" ht="15.75" customHeight="1">
      <c r="A932" s="130"/>
      <c r="B932" s="130"/>
      <c r="C932" s="130"/>
      <c r="D932" s="130"/>
      <c r="E932" s="130"/>
      <c r="F932" s="130"/>
      <c r="G932" s="130"/>
      <c r="H932" s="130"/>
      <c r="I932" s="130"/>
      <c r="J932" s="130"/>
      <c r="K932" s="130"/>
      <c r="L932" s="130"/>
      <c r="M932" s="130"/>
      <c r="N932" s="130"/>
      <c r="O932" s="130"/>
      <c r="P932" s="130"/>
    </row>
    <row r="933" spans="1:16" ht="15.75" customHeight="1">
      <c r="A933" s="130"/>
      <c r="B933" s="130"/>
      <c r="C933" s="130"/>
      <c r="D933" s="130"/>
      <c r="E933" s="130"/>
      <c r="F933" s="130"/>
      <c r="G933" s="130"/>
      <c r="H933" s="130"/>
      <c r="I933" s="130"/>
      <c r="J933" s="130"/>
      <c r="K933" s="130"/>
      <c r="L933" s="130"/>
      <c r="M933" s="130"/>
      <c r="N933" s="130"/>
      <c r="O933" s="130"/>
      <c r="P933" s="130"/>
    </row>
    <row r="934" spans="1:16" ht="15.75" customHeight="1">
      <c r="A934" s="130"/>
      <c r="B934" s="130"/>
      <c r="C934" s="130"/>
      <c r="D934" s="130"/>
      <c r="E934" s="130"/>
      <c r="F934" s="130"/>
      <c r="G934" s="130"/>
      <c r="H934" s="130"/>
      <c r="I934" s="130"/>
      <c r="J934" s="130"/>
      <c r="K934" s="130"/>
      <c r="L934" s="130"/>
      <c r="M934" s="130"/>
      <c r="N934" s="130"/>
      <c r="O934" s="130"/>
      <c r="P934" s="130"/>
    </row>
    <row r="935" spans="1:16" ht="15.75" customHeight="1">
      <c r="A935" s="130"/>
      <c r="B935" s="130"/>
      <c r="C935" s="130"/>
      <c r="D935" s="130"/>
      <c r="E935" s="130"/>
      <c r="F935" s="130"/>
      <c r="G935" s="130"/>
      <c r="H935" s="130"/>
      <c r="I935" s="130"/>
      <c r="J935" s="130"/>
      <c r="K935" s="130"/>
      <c r="L935" s="130"/>
      <c r="M935" s="130"/>
      <c r="N935" s="130"/>
      <c r="O935" s="130"/>
      <c r="P935" s="130"/>
    </row>
    <row r="936" spans="1:16" ht="15.75" customHeight="1">
      <c r="A936" s="130"/>
      <c r="B936" s="130"/>
      <c r="C936" s="130"/>
      <c r="D936" s="130"/>
      <c r="E936" s="130"/>
      <c r="F936" s="130"/>
      <c r="G936" s="130"/>
      <c r="H936" s="130"/>
      <c r="I936" s="130"/>
      <c r="J936" s="130"/>
      <c r="K936" s="130"/>
      <c r="L936" s="130"/>
      <c r="M936" s="130"/>
      <c r="N936" s="130"/>
      <c r="O936" s="130"/>
      <c r="P936" s="130"/>
    </row>
    <row r="937" spans="1:16" ht="15.75" customHeight="1">
      <c r="A937" s="130"/>
      <c r="B937" s="130"/>
      <c r="C937" s="130"/>
      <c r="D937" s="130"/>
      <c r="E937" s="130"/>
      <c r="F937" s="130"/>
      <c r="G937" s="130"/>
      <c r="H937" s="130"/>
      <c r="I937" s="130"/>
      <c r="J937" s="130"/>
      <c r="K937" s="130"/>
      <c r="L937" s="130"/>
      <c r="M937" s="130"/>
      <c r="N937" s="130"/>
      <c r="O937" s="130"/>
      <c r="P937" s="130"/>
    </row>
    <row r="938" spans="1:16" ht="15.75" customHeight="1">
      <c r="A938" s="130"/>
      <c r="B938" s="130"/>
      <c r="C938" s="130"/>
      <c r="D938" s="130"/>
      <c r="E938" s="130"/>
      <c r="F938" s="130"/>
      <c r="G938" s="130"/>
      <c r="H938" s="130"/>
      <c r="I938" s="130"/>
      <c r="J938" s="130"/>
      <c r="K938" s="130"/>
      <c r="L938" s="130"/>
      <c r="M938" s="130"/>
      <c r="N938" s="130"/>
      <c r="O938" s="130"/>
      <c r="P938" s="130"/>
    </row>
    <row r="939" spans="1:16" ht="15.75" customHeight="1">
      <c r="A939" s="130"/>
      <c r="B939" s="130"/>
      <c r="C939" s="130"/>
      <c r="D939" s="130"/>
      <c r="E939" s="130"/>
      <c r="F939" s="130"/>
      <c r="G939" s="130"/>
      <c r="H939" s="130"/>
      <c r="I939" s="130"/>
      <c r="J939" s="130"/>
      <c r="K939" s="130"/>
      <c r="L939" s="130"/>
      <c r="M939" s="130"/>
      <c r="N939" s="130"/>
      <c r="O939" s="130"/>
      <c r="P939" s="130"/>
    </row>
    <row r="940" spans="1:16" ht="15.75" customHeight="1">
      <c r="A940" s="130"/>
      <c r="B940" s="130"/>
      <c r="C940" s="130"/>
      <c r="D940" s="130"/>
      <c r="E940" s="130"/>
      <c r="F940" s="130"/>
      <c r="G940" s="130"/>
      <c r="H940" s="130"/>
      <c r="I940" s="130"/>
      <c r="J940" s="130"/>
      <c r="K940" s="130"/>
      <c r="L940" s="130"/>
      <c r="M940" s="130"/>
      <c r="N940" s="130"/>
      <c r="O940" s="130"/>
      <c r="P940" s="130"/>
    </row>
    <row r="941" spans="1:16" ht="15.75" customHeight="1">
      <c r="A941" s="130"/>
      <c r="B941" s="130"/>
      <c r="C941" s="130"/>
      <c r="D941" s="130"/>
      <c r="E941" s="130"/>
      <c r="F941" s="130"/>
      <c r="G941" s="130"/>
      <c r="H941" s="130"/>
      <c r="I941" s="130"/>
      <c r="J941" s="130"/>
      <c r="K941" s="130"/>
      <c r="L941" s="130"/>
      <c r="M941" s="130"/>
      <c r="N941" s="130"/>
      <c r="O941" s="130"/>
      <c r="P941" s="130"/>
    </row>
    <row r="942" spans="1:16" ht="15.75" customHeight="1">
      <c r="A942" s="130"/>
      <c r="B942" s="130"/>
      <c r="C942" s="130"/>
      <c r="D942" s="130"/>
      <c r="E942" s="130"/>
      <c r="F942" s="130"/>
      <c r="G942" s="130"/>
      <c r="H942" s="130"/>
      <c r="I942" s="130"/>
      <c r="J942" s="130"/>
      <c r="K942" s="130"/>
      <c r="L942" s="130"/>
      <c r="M942" s="130"/>
      <c r="N942" s="130"/>
      <c r="O942" s="130"/>
      <c r="P942" s="130"/>
    </row>
    <row r="943" spans="1:16" ht="15.75" customHeight="1">
      <c r="A943" s="130"/>
      <c r="B943" s="130"/>
      <c r="C943" s="130"/>
      <c r="D943" s="130"/>
      <c r="E943" s="130"/>
      <c r="F943" s="130"/>
      <c r="G943" s="130"/>
      <c r="H943" s="130"/>
      <c r="I943" s="130"/>
      <c r="J943" s="130"/>
      <c r="K943" s="130"/>
      <c r="L943" s="130"/>
      <c r="M943" s="130"/>
      <c r="N943" s="130"/>
      <c r="O943" s="130"/>
      <c r="P943" s="130"/>
    </row>
    <row r="944" spans="1:16" ht="15.75" customHeight="1">
      <c r="A944" s="130"/>
      <c r="B944" s="130"/>
      <c r="C944" s="130"/>
      <c r="D944" s="130"/>
      <c r="E944" s="130"/>
      <c r="F944" s="130"/>
      <c r="G944" s="130"/>
      <c r="H944" s="130"/>
      <c r="I944" s="130"/>
      <c r="J944" s="130"/>
      <c r="K944" s="130"/>
      <c r="L944" s="130"/>
      <c r="M944" s="130"/>
      <c r="N944" s="130"/>
      <c r="O944" s="130"/>
      <c r="P944" s="130"/>
    </row>
    <row r="945" spans="1:16" ht="15.75" customHeight="1">
      <c r="A945" s="130"/>
      <c r="B945" s="130"/>
      <c r="C945" s="130"/>
      <c r="D945" s="130"/>
      <c r="E945" s="130"/>
      <c r="F945" s="130"/>
      <c r="G945" s="130"/>
      <c r="H945" s="130"/>
      <c r="I945" s="130"/>
      <c r="J945" s="130"/>
      <c r="K945" s="130"/>
      <c r="L945" s="130"/>
      <c r="M945" s="130"/>
      <c r="N945" s="130"/>
      <c r="O945" s="130"/>
      <c r="P945" s="130"/>
    </row>
    <row r="946" spans="1:16" ht="15.75" customHeight="1">
      <c r="A946" s="130"/>
      <c r="B946" s="130"/>
      <c r="C946" s="130"/>
      <c r="D946" s="130"/>
      <c r="E946" s="130"/>
      <c r="F946" s="130"/>
      <c r="G946" s="130"/>
      <c r="H946" s="130"/>
      <c r="I946" s="130"/>
      <c r="J946" s="130"/>
      <c r="K946" s="130"/>
      <c r="L946" s="130"/>
      <c r="M946" s="130"/>
      <c r="N946" s="130"/>
      <c r="O946" s="130"/>
      <c r="P946" s="130"/>
    </row>
    <row r="947" spans="1:16" ht="15.75" customHeight="1">
      <c r="A947" s="130"/>
      <c r="B947" s="130"/>
      <c r="C947" s="130"/>
      <c r="D947" s="130"/>
      <c r="E947" s="130"/>
      <c r="F947" s="130"/>
      <c r="G947" s="130"/>
      <c r="H947" s="130"/>
      <c r="I947" s="130"/>
      <c r="J947" s="130"/>
      <c r="K947" s="130"/>
      <c r="L947" s="130"/>
      <c r="M947" s="130"/>
      <c r="N947" s="130"/>
      <c r="O947" s="130"/>
      <c r="P947" s="130"/>
    </row>
    <row r="948" spans="1:16" ht="15.75" customHeight="1">
      <c r="A948" s="130"/>
      <c r="B948" s="130"/>
      <c r="C948" s="130"/>
      <c r="D948" s="130"/>
      <c r="E948" s="130"/>
      <c r="F948" s="130"/>
      <c r="G948" s="130"/>
      <c r="H948" s="130"/>
      <c r="I948" s="130"/>
      <c r="J948" s="130"/>
      <c r="K948" s="130"/>
      <c r="L948" s="130"/>
      <c r="M948" s="130"/>
      <c r="N948" s="130"/>
      <c r="O948" s="130"/>
      <c r="P948" s="130"/>
    </row>
    <row r="949" spans="1:16" ht="15.75" customHeight="1">
      <c r="A949" s="130"/>
      <c r="B949" s="130"/>
      <c r="C949" s="130"/>
      <c r="D949" s="130"/>
      <c r="E949" s="130"/>
      <c r="F949" s="130"/>
      <c r="G949" s="130"/>
      <c r="H949" s="130"/>
      <c r="I949" s="130"/>
      <c r="J949" s="130"/>
      <c r="K949" s="130"/>
      <c r="L949" s="130"/>
      <c r="M949" s="130"/>
      <c r="N949" s="130"/>
      <c r="O949" s="130"/>
      <c r="P949" s="130"/>
    </row>
    <row r="950" spans="1:16" ht="15.75" customHeight="1">
      <c r="A950" s="130"/>
      <c r="B950" s="130"/>
      <c r="C950" s="130"/>
      <c r="D950" s="130"/>
      <c r="E950" s="130"/>
      <c r="F950" s="130"/>
      <c r="G950" s="130"/>
      <c r="H950" s="130"/>
      <c r="I950" s="130"/>
      <c r="J950" s="130"/>
      <c r="K950" s="130"/>
      <c r="L950" s="130"/>
      <c r="M950" s="130"/>
      <c r="N950" s="130"/>
      <c r="O950" s="130"/>
      <c r="P950" s="130"/>
    </row>
    <row r="951" spans="1:16" ht="15.75" customHeight="1">
      <c r="A951" s="130"/>
      <c r="B951" s="130"/>
      <c r="C951" s="130"/>
      <c r="D951" s="130"/>
      <c r="E951" s="130"/>
      <c r="F951" s="130"/>
      <c r="G951" s="130"/>
      <c r="H951" s="130"/>
      <c r="I951" s="130"/>
      <c r="J951" s="130"/>
      <c r="K951" s="130"/>
      <c r="L951" s="130"/>
      <c r="M951" s="130"/>
      <c r="N951" s="130"/>
      <c r="O951" s="130"/>
      <c r="P951" s="130"/>
    </row>
    <row r="952" spans="1:16" ht="15.75" customHeight="1">
      <c r="A952" s="130"/>
      <c r="B952" s="130"/>
      <c r="C952" s="130"/>
      <c r="D952" s="130"/>
      <c r="E952" s="130"/>
      <c r="F952" s="130"/>
      <c r="G952" s="130"/>
      <c r="H952" s="130"/>
      <c r="I952" s="130"/>
      <c r="J952" s="130"/>
      <c r="K952" s="130"/>
      <c r="L952" s="130"/>
      <c r="M952" s="130"/>
      <c r="N952" s="130"/>
      <c r="O952" s="130"/>
      <c r="P952" s="130"/>
    </row>
    <row r="953" spans="1:16" ht="15.75" customHeight="1">
      <c r="A953" s="130"/>
      <c r="B953" s="130"/>
      <c r="C953" s="130"/>
      <c r="D953" s="130"/>
      <c r="E953" s="130"/>
      <c r="F953" s="130"/>
      <c r="G953" s="130"/>
      <c r="H953" s="130"/>
      <c r="I953" s="130"/>
      <c r="J953" s="130"/>
      <c r="K953" s="130"/>
      <c r="L953" s="130"/>
      <c r="M953" s="130"/>
      <c r="N953" s="130"/>
      <c r="O953" s="130"/>
      <c r="P953" s="130"/>
    </row>
    <row r="954" spans="1:16" ht="15.75" customHeight="1">
      <c r="A954" s="130"/>
      <c r="B954" s="130"/>
      <c r="C954" s="130"/>
      <c r="D954" s="130"/>
      <c r="E954" s="130"/>
      <c r="F954" s="130"/>
      <c r="G954" s="130"/>
      <c r="H954" s="130"/>
      <c r="I954" s="130"/>
      <c r="J954" s="130"/>
      <c r="K954" s="130"/>
      <c r="L954" s="130"/>
      <c r="M954" s="130"/>
      <c r="N954" s="130"/>
      <c r="O954" s="130"/>
      <c r="P954" s="130"/>
    </row>
    <row r="955" spans="1:16" ht="15.75" customHeight="1">
      <c r="A955" s="130"/>
      <c r="B955" s="130"/>
      <c r="C955" s="130"/>
      <c r="D955" s="130"/>
      <c r="E955" s="130"/>
      <c r="F955" s="130"/>
      <c r="G955" s="130"/>
      <c r="H955" s="130"/>
      <c r="I955" s="130"/>
      <c r="J955" s="130"/>
      <c r="K955" s="130"/>
      <c r="L955" s="130"/>
      <c r="M955" s="130"/>
      <c r="N955" s="130"/>
      <c r="O955" s="130"/>
      <c r="P955" s="130"/>
    </row>
    <row r="956" spans="1:16" ht="15.75" customHeight="1">
      <c r="A956" s="130"/>
      <c r="B956" s="130"/>
      <c r="C956" s="130"/>
      <c r="D956" s="130"/>
      <c r="E956" s="130"/>
      <c r="F956" s="130"/>
      <c r="G956" s="130"/>
      <c r="H956" s="130"/>
      <c r="I956" s="130"/>
      <c r="J956" s="130"/>
      <c r="K956" s="130"/>
      <c r="L956" s="130"/>
      <c r="M956" s="130"/>
      <c r="N956" s="130"/>
      <c r="O956" s="130"/>
      <c r="P956" s="130"/>
    </row>
    <row r="957" spans="1:16" ht="15.75" customHeight="1">
      <c r="A957" s="130"/>
      <c r="B957" s="130"/>
      <c r="C957" s="130"/>
      <c r="D957" s="130"/>
      <c r="E957" s="130"/>
      <c r="F957" s="130"/>
      <c r="G957" s="130"/>
      <c r="H957" s="130"/>
      <c r="I957" s="130"/>
      <c r="J957" s="130"/>
      <c r="K957" s="130"/>
      <c r="L957" s="130"/>
      <c r="M957" s="130"/>
      <c r="N957" s="130"/>
      <c r="O957" s="130"/>
      <c r="P957" s="130"/>
    </row>
    <row r="958" spans="1:16" ht="15.75" customHeight="1">
      <c r="A958" s="130"/>
      <c r="B958" s="130"/>
      <c r="C958" s="130"/>
      <c r="D958" s="130"/>
      <c r="E958" s="130"/>
      <c r="F958" s="130"/>
      <c r="G958" s="130"/>
      <c r="H958" s="130"/>
      <c r="I958" s="130"/>
      <c r="J958" s="130"/>
      <c r="K958" s="130"/>
      <c r="L958" s="130"/>
      <c r="M958" s="130"/>
      <c r="N958" s="130"/>
      <c r="O958" s="130"/>
      <c r="P958" s="130"/>
    </row>
    <row r="959" spans="1:16" ht="15.75" customHeight="1">
      <c r="A959" s="130"/>
      <c r="B959" s="130"/>
      <c r="C959" s="130"/>
      <c r="D959" s="130"/>
      <c r="E959" s="130"/>
      <c r="F959" s="130"/>
      <c r="G959" s="130"/>
      <c r="H959" s="130"/>
      <c r="I959" s="130"/>
      <c r="J959" s="130"/>
      <c r="K959" s="130"/>
      <c r="L959" s="130"/>
      <c r="M959" s="130"/>
      <c r="N959" s="130"/>
      <c r="O959" s="130"/>
      <c r="P959" s="130"/>
    </row>
    <row r="960" spans="1:16" ht="15.75" customHeight="1">
      <c r="A960" s="130"/>
      <c r="B960" s="130"/>
      <c r="C960" s="130"/>
      <c r="D960" s="130"/>
      <c r="E960" s="130"/>
      <c r="F960" s="130"/>
      <c r="G960" s="130"/>
      <c r="H960" s="130"/>
      <c r="I960" s="130"/>
      <c r="J960" s="130"/>
      <c r="K960" s="130"/>
      <c r="L960" s="130"/>
      <c r="M960" s="130"/>
      <c r="N960" s="130"/>
      <c r="O960" s="130"/>
      <c r="P960" s="130"/>
    </row>
    <row r="961" spans="1:16" ht="15.75" customHeight="1">
      <c r="A961" s="130"/>
      <c r="B961" s="130"/>
      <c r="C961" s="130"/>
      <c r="D961" s="130"/>
      <c r="E961" s="130"/>
      <c r="F961" s="130"/>
      <c r="G961" s="130"/>
      <c r="H961" s="130"/>
      <c r="I961" s="130"/>
      <c r="J961" s="130"/>
      <c r="K961" s="130"/>
      <c r="L961" s="130"/>
      <c r="M961" s="130"/>
      <c r="N961" s="130"/>
      <c r="O961" s="130"/>
      <c r="P961" s="130"/>
    </row>
    <row r="962" spans="1:16" ht="15.75" customHeight="1">
      <c r="A962" s="130"/>
      <c r="B962" s="130"/>
      <c r="C962" s="130"/>
      <c r="D962" s="130"/>
      <c r="E962" s="130"/>
      <c r="F962" s="130"/>
      <c r="G962" s="130"/>
      <c r="H962" s="130"/>
      <c r="I962" s="130"/>
      <c r="J962" s="130"/>
      <c r="K962" s="130"/>
      <c r="L962" s="130"/>
      <c r="M962" s="130"/>
      <c r="N962" s="130"/>
      <c r="O962" s="130"/>
      <c r="P962" s="130"/>
    </row>
    <row r="963" spans="1:16" ht="15.75" customHeight="1">
      <c r="A963" s="130"/>
      <c r="B963" s="130"/>
      <c r="C963" s="130"/>
      <c r="D963" s="130"/>
      <c r="E963" s="130"/>
      <c r="F963" s="130"/>
      <c r="G963" s="130"/>
      <c r="H963" s="130"/>
      <c r="I963" s="130"/>
      <c r="J963" s="130"/>
      <c r="K963" s="130"/>
      <c r="L963" s="130"/>
      <c r="M963" s="130"/>
      <c r="N963" s="130"/>
      <c r="O963" s="130"/>
      <c r="P963" s="130"/>
    </row>
    <row r="964" spans="1:16" ht="15.75" customHeight="1">
      <c r="A964" s="130"/>
      <c r="B964" s="130"/>
      <c r="C964" s="130"/>
      <c r="D964" s="130"/>
      <c r="E964" s="130"/>
      <c r="F964" s="130"/>
      <c r="G964" s="130"/>
      <c r="H964" s="130"/>
      <c r="I964" s="130"/>
      <c r="J964" s="130"/>
      <c r="K964" s="130"/>
      <c r="L964" s="130"/>
      <c r="M964" s="130"/>
      <c r="N964" s="130"/>
      <c r="O964" s="130"/>
      <c r="P964" s="130"/>
    </row>
    <row r="965" spans="1:16" ht="15.75" customHeight="1">
      <c r="A965" s="130"/>
      <c r="B965" s="130"/>
      <c r="C965" s="130"/>
      <c r="D965" s="130"/>
      <c r="E965" s="130"/>
      <c r="F965" s="130"/>
      <c r="G965" s="130"/>
      <c r="H965" s="130"/>
      <c r="I965" s="130"/>
      <c r="J965" s="130"/>
      <c r="K965" s="130"/>
      <c r="L965" s="130"/>
      <c r="M965" s="130"/>
      <c r="N965" s="130"/>
      <c r="O965" s="130"/>
      <c r="P965" s="130"/>
    </row>
    <row r="966" spans="1:16" ht="15.75" customHeight="1">
      <c r="A966" s="130"/>
      <c r="B966" s="130"/>
      <c r="C966" s="130"/>
      <c r="D966" s="130"/>
      <c r="E966" s="130"/>
      <c r="F966" s="130"/>
      <c r="G966" s="130"/>
      <c r="H966" s="130"/>
      <c r="I966" s="130"/>
      <c r="J966" s="130"/>
      <c r="K966" s="130"/>
      <c r="L966" s="130"/>
      <c r="M966" s="130"/>
      <c r="N966" s="130"/>
      <c r="O966" s="130"/>
      <c r="P966" s="130"/>
    </row>
    <row r="967" spans="1:16" ht="15.75" customHeight="1">
      <c r="A967" s="130"/>
      <c r="B967" s="130"/>
      <c r="C967" s="130"/>
      <c r="D967" s="130"/>
      <c r="E967" s="130"/>
      <c r="F967" s="130"/>
      <c r="G967" s="130"/>
      <c r="H967" s="130"/>
      <c r="I967" s="130"/>
      <c r="J967" s="130"/>
      <c r="K967" s="130"/>
      <c r="L967" s="130"/>
      <c r="M967" s="130"/>
      <c r="N967" s="130"/>
      <c r="O967" s="130"/>
      <c r="P967" s="130"/>
    </row>
    <row r="968" spans="1:16" ht="15.75" customHeight="1">
      <c r="A968" s="130"/>
      <c r="B968" s="130"/>
      <c r="C968" s="130"/>
      <c r="D968" s="130"/>
      <c r="E968" s="130"/>
      <c r="F968" s="130"/>
      <c r="G968" s="130"/>
      <c r="H968" s="130"/>
      <c r="I968" s="130"/>
      <c r="J968" s="130"/>
      <c r="K968" s="130"/>
      <c r="L968" s="130"/>
      <c r="M968" s="130"/>
      <c r="N968" s="130"/>
      <c r="O968" s="130"/>
      <c r="P968" s="130"/>
    </row>
    <row r="969" spans="1:16" ht="15.75" customHeight="1">
      <c r="A969" s="130"/>
      <c r="B969" s="130"/>
      <c r="C969" s="130"/>
      <c r="D969" s="130"/>
      <c r="E969" s="130"/>
      <c r="F969" s="130"/>
      <c r="G969" s="130"/>
      <c r="H969" s="130"/>
      <c r="I969" s="130"/>
      <c r="J969" s="130"/>
      <c r="K969" s="130"/>
      <c r="L969" s="130"/>
      <c r="M969" s="130"/>
      <c r="N969" s="130"/>
      <c r="O969" s="130"/>
      <c r="P969" s="130"/>
    </row>
    <row r="970" spans="1:16" ht="15.75" customHeight="1">
      <c r="A970" s="130"/>
      <c r="B970" s="130"/>
      <c r="C970" s="130"/>
      <c r="D970" s="130"/>
      <c r="E970" s="130"/>
      <c r="F970" s="130"/>
      <c r="G970" s="130"/>
      <c r="H970" s="130"/>
      <c r="I970" s="130"/>
      <c r="J970" s="130"/>
      <c r="K970" s="130"/>
      <c r="L970" s="130"/>
      <c r="M970" s="130"/>
      <c r="N970" s="130"/>
      <c r="O970" s="130"/>
      <c r="P970" s="130"/>
    </row>
    <row r="971" spans="1:16" ht="15.75" customHeight="1">
      <c r="A971" s="130"/>
      <c r="B971" s="130"/>
      <c r="C971" s="130"/>
      <c r="D971" s="130"/>
      <c r="E971" s="130"/>
      <c r="F971" s="130"/>
      <c r="G971" s="130"/>
      <c r="H971" s="130"/>
      <c r="I971" s="130"/>
      <c r="J971" s="130"/>
      <c r="K971" s="130"/>
      <c r="L971" s="130"/>
      <c r="M971" s="130"/>
      <c r="N971" s="130"/>
      <c r="O971" s="130"/>
      <c r="P971" s="130"/>
    </row>
    <row r="972" spans="1:16" ht="15.75" customHeight="1">
      <c r="A972" s="130"/>
      <c r="B972" s="130"/>
      <c r="C972" s="130"/>
      <c r="D972" s="130"/>
      <c r="E972" s="130"/>
      <c r="F972" s="130"/>
      <c r="G972" s="130"/>
      <c r="H972" s="130"/>
      <c r="I972" s="130"/>
      <c r="J972" s="130"/>
      <c r="K972" s="130"/>
      <c r="L972" s="130"/>
      <c r="M972" s="130"/>
      <c r="N972" s="130"/>
      <c r="O972" s="130"/>
      <c r="P972" s="130"/>
    </row>
    <row r="973" spans="1:16" ht="15.75" customHeight="1">
      <c r="A973" s="130"/>
      <c r="B973" s="130"/>
      <c r="C973" s="130"/>
      <c r="D973" s="130"/>
      <c r="E973" s="130"/>
      <c r="F973" s="130"/>
      <c r="G973" s="130"/>
      <c r="H973" s="130"/>
      <c r="I973" s="130"/>
      <c r="J973" s="130"/>
      <c r="K973" s="130"/>
      <c r="L973" s="130"/>
      <c r="M973" s="130"/>
      <c r="N973" s="130"/>
      <c r="O973" s="130"/>
      <c r="P973" s="130"/>
    </row>
    <row r="974" spans="1:16" ht="15.75" customHeight="1">
      <c r="A974" s="130"/>
      <c r="B974" s="130"/>
      <c r="C974" s="130"/>
      <c r="D974" s="130"/>
      <c r="E974" s="130"/>
      <c r="F974" s="130"/>
      <c r="G974" s="130"/>
      <c r="H974" s="130"/>
      <c r="I974" s="130"/>
      <c r="J974" s="130"/>
      <c r="K974" s="130"/>
      <c r="L974" s="130"/>
      <c r="M974" s="130"/>
      <c r="N974" s="130"/>
      <c r="O974" s="130"/>
      <c r="P974" s="130"/>
    </row>
    <row r="975" spans="1:16" ht="15.75" customHeight="1">
      <c r="A975" s="130"/>
      <c r="B975" s="130"/>
      <c r="C975" s="130"/>
      <c r="D975" s="130"/>
      <c r="E975" s="130"/>
      <c r="F975" s="130"/>
      <c r="G975" s="130"/>
      <c r="H975" s="130"/>
      <c r="I975" s="130"/>
      <c r="J975" s="130"/>
      <c r="K975" s="130"/>
      <c r="L975" s="130"/>
      <c r="M975" s="130"/>
      <c r="N975" s="130"/>
      <c r="O975" s="130"/>
      <c r="P975" s="130"/>
    </row>
    <row r="976" spans="1:16" ht="15.75" customHeight="1">
      <c r="A976" s="130"/>
      <c r="B976" s="130"/>
      <c r="C976" s="130"/>
      <c r="D976" s="130"/>
      <c r="E976" s="130"/>
      <c r="F976" s="130"/>
      <c r="G976" s="130"/>
      <c r="H976" s="130"/>
      <c r="I976" s="130"/>
      <c r="J976" s="130"/>
      <c r="K976" s="130"/>
      <c r="L976" s="130"/>
      <c r="M976" s="130"/>
      <c r="N976" s="130"/>
      <c r="O976" s="130"/>
      <c r="P976" s="130"/>
    </row>
    <row r="977" spans="1:16" ht="15.75" customHeight="1">
      <c r="A977" s="130"/>
      <c r="B977" s="130"/>
      <c r="C977" s="130"/>
      <c r="D977" s="130"/>
      <c r="E977" s="130"/>
      <c r="F977" s="130"/>
      <c r="G977" s="130"/>
      <c r="H977" s="130"/>
      <c r="I977" s="130"/>
      <c r="J977" s="130"/>
      <c r="K977" s="130"/>
      <c r="L977" s="130"/>
      <c r="M977" s="130"/>
      <c r="N977" s="130"/>
      <c r="O977" s="130"/>
      <c r="P977" s="130"/>
    </row>
    <row r="978" spans="1:16" ht="15.75" customHeight="1">
      <c r="A978" s="130"/>
      <c r="B978" s="130"/>
      <c r="C978" s="130"/>
      <c r="D978" s="130"/>
      <c r="E978" s="130"/>
      <c r="F978" s="130"/>
      <c r="G978" s="130"/>
      <c r="H978" s="130"/>
      <c r="I978" s="130"/>
      <c r="J978" s="130"/>
      <c r="K978" s="130"/>
      <c r="L978" s="130"/>
      <c r="M978" s="130"/>
      <c r="N978" s="130"/>
      <c r="O978" s="130"/>
      <c r="P978" s="130"/>
    </row>
    <row r="979" spans="1:16" ht="15.75" customHeight="1">
      <c r="A979" s="130"/>
      <c r="B979" s="130"/>
      <c r="C979" s="130"/>
      <c r="D979" s="130"/>
      <c r="E979" s="130"/>
      <c r="F979" s="130"/>
      <c r="G979" s="130"/>
      <c r="H979" s="130"/>
      <c r="I979" s="130"/>
      <c r="J979" s="130"/>
      <c r="K979" s="130"/>
      <c r="L979" s="130"/>
      <c r="M979" s="130"/>
      <c r="N979" s="130"/>
      <c r="O979" s="130"/>
      <c r="P979" s="130"/>
    </row>
    <row r="980" spans="1:16" ht="15.75" customHeight="1">
      <c r="A980" s="130"/>
      <c r="B980" s="130"/>
      <c r="C980" s="130"/>
      <c r="D980" s="130"/>
      <c r="E980" s="130"/>
      <c r="F980" s="130"/>
      <c r="G980" s="130"/>
      <c r="H980" s="130"/>
      <c r="I980" s="130"/>
      <c r="J980" s="130"/>
      <c r="K980" s="130"/>
      <c r="L980" s="130"/>
      <c r="M980" s="130"/>
      <c r="N980" s="130"/>
      <c r="O980" s="130"/>
      <c r="P980" s="130"/>
    </row>
    <row r="981" spans="1:16" ht="15.75" customHeight="1">
      <c r="A981" s="130"/>
      <c r="B981" s="130"/>
      <c r="C981" s="130"/>
      <c r="D981" s="130"/>
      <c r="E981" s="130"/>
      <c r="F981" s="130"/>
      <c r="G981" s="130"/>
      <c r="H981" s="130"/>
      <c r="I981" s="130"/>
      <c r="J981" s="130"/>
      <c r="K981" s="130"/>
      <c r="L981" s="130"/>
      <c r="M981" s="130"/>
      <c r="N981" s="130"/>
      <c r="O981" s="130"/>
      <c r="P981" s="130"/>
    </row>
    <row r="982" spans="1:16" ht="15.75" customHeight="1">
      <c r="A982" s="130"/>
      <c r="B982" s="130"/>
      <c r="C982" s="130"/>
      <c r="D982" s="130"/>
      <c r="E982" s="130"/>
      <c r="F982" s="130"/>
      <c r="G982" s="130"/>
      <c r="H982" s="130"/>
      <c r="I982" s="130"/>
      <c r="J982" s="130"/>
      <c r="K982" s="130"/>
      <c r="L982" s="130"/>
      <c r="M982" s="130"/>
      <c r="N982" s="130"/>
      <c r="O982" s="130"/>
      <c r="P982" s="130"/>
    </row>
    <row r="983" spans="1:16" ht="15.75" customHeight="1">
      <c r="A983" s="130"/>
      <c r="B983" s="130"/>
      <c r="C983" s="130"/>
      <c r="D983" s="130"/>
      <c r="E983" s="130"/>
      <c r="F983" s="130"/>
      <c r="G983" s="130"/>
      <c r="H983" s="130"/>
      <c r="I983" s="130"/>
      <c r="J983" s="130"/>
      <c r="K983" s="130"/>
      <c r="L983" s="130"/>
      <c r="M983" s="130"/>
      <c r="N983" s="130"/>
      <c r="O983" s="130"/>
      <c r="P983" s="130"/>
    </row>
    <row r="984" spans="1:16" ht="15.75" customHeight="1">
      <c r="A984" s="130"/>
      <c r="B984" s="130"/>
      <c r="C984" s="130"/>
      <c r="D984" s="130"/>
      <c r="E984" s="130"/>
      <c r="F984" s="130"/>
      <c r="G984" s="130"/>
      <c r="H984" s="130"/>
      <c r="I984" s="130"/>
      <c r="J984" s="130"/>
      <c r="K984" s="130"/>
      <c r="L984" s="130"/>
      <c r="M984" s="130"/>
      <c r="N984" s="130"/>
      <c r="O984" s="130"/>
      <c r="P984" s="130"/>
    </row>
    <row r="985" spans="1:16" ht="15.75" customHeight="1">
      <c r="A985" s="130"/>
      <c r="B985" s="130"/>
      <c r="C985" s="130"/>
      <c r="D985" s="130"/>
      <c r="E985" s="130"/>
      <c r="F985" s="130"/>
      <c r="G985" s="130"/>
      <c r="H985" s="130"/>
      <c r="I985" s="130"/>
      <c r="J985" s="130"/>
      <c r="K985" s="130"/>
      <c r="L985" s="130"/>
      <c r="M985" s="130"/>
      <c r="N985" s="130"/>
      <c r="O985" s="130"/>
      <c r="P985" s="130"/>
    </row>
    <row r="986" spans="1:16" ht="15.75" customHeight="1">
      <c r="A986" s="130"/>
      <c r="B986" s="130"/>
      <c r="C986" s="130"/>
      <c r="D986" s="130"/>
      <c r="E986" s="130"/>
      <c r="F986" s="130"/>
      <c r="G986" s="130"/>
      <c r="H986" s="130"/>
      <c r="I986" s="130"/>
      <c r="J986" s="130"/>
      <c r="K986" s="130"/>
      <c r="L986" s="130"/>
      <c r="M986" s="130"/>
      <c r="N986" s="130"/>
      <c r="O986" s="130"/>
      <c r="P986" s="130"/>
    </row>
    <row r="987" spans="1:16" ht="15.75" customHeight="1">
      <c r="A987" s="130"/>
      <c r="B987" s="130"/>
      <c r="C987" s="130"/>
      <c r="D987" s="130"/>
      <c r="E987" s="130"/>
      <c r="F987" s="130"/>
      <c r="G987" s="130"/>
      <c r="H987" s="130"/>
      <c r="I987" s="130"/>
      <c r="J987" s="130"/>
      <c r="K987" s="130"/>
      <c r="L987" s="130"/>
      <c r="M987" s="130"/>
      <c r="N987" s="130"/>
      <c r="O987" s="130"/>
      <c r="P987" s="130"/>
    </row>
    <row r="988" spans="1:16" ht="15.75" customHeight="1">
      <c r="A988" s="130"/>
      <c r="B988" s="130"/>
      <c r="C988" s="130"/>
      <c r="D988" s="130"/>
      <c r="E988" s="130"/>
      <c r="F988" s="130"/>
      <c r="G988" s="130"/>
      <c r="H988" s="130"/>
      <c r="I988" s="130"/>
      <c r="J988" s="130"/>
      <c r="K988" s="130"/>
      <c r="L988" s="130"/>
      <c r="M988" s="130"/>
      <c r="N988" s="130"/>
      <c r="O988" s="130"/>
      <c r="P988" s="130"/>
    </row>
    <row r="989" spans="1:16" ht="15.75" customHeight="1">
      <c r="A989" s="130"/>
      <c r="B989" s="130"/>
      <c r="C989" s="130"/>
      <c r="D989" s="130"/>
      <c r="E989" s="130"/>
      <c r="F989" s="130"/>
      <c r="G989" s="130"/>
      <c r="H989" s="130"/>
      <c r="I989" s="130"/>
      <c r="J989" s="130"/>
      <c r="K989" s="130"/>
      <c r="L989" s="130"/>
      <c r="M989" s="130"/>
      <c r="N989" s="130"/>
      <c r="O989" s="130"/>
      <c r="P989" s="130"/>
    </row>
    <row r="990" spans="1:16" ht="15.75" customHeight="1">
      <c r="A990" s="130"/>
      <c r="B990" s="130"/>
      <c r="C990" s="130"/>
      <c r="D990" s="130"/>
      <c r="E990" s="130"/>
      <c r="F990" s="130"/>
      <c r="G990" s="130"/>
      <c r="H990" s="130"/>
      <c r="I990" s="130"/>
      <c r="J990" s="130"/>
      <c r="K990" s="130"/>
      <c r="L990" s="130"/>
      <c r="M990" s="130"/>
      <c r="N990" s="130"/>
      <c r="O990" s="130"/>
      <c r="P990" s="130"/>
    </row>
    <row r="991" spans="1:16" ht="15.75" customHeight="1">
      <c r="A991" s="130"/>
      <c r="B991" s="130"/>
      <c r="C991" s="130"/>
      <c r="D991" s="130"/>
      <c r="E991" s="130"/>
      <c r="F991" s="130"/>
      <c r="G991" s="130"/>
      <c r="H991" s="130"/>
      <c r="I991" s="130"/>
      <c r="J991" s="130"/>
      <c r="K991" s="130"/>
      <c r="L991" s="130"/>
      <c r="M991" s="130"/>
      <c r="N991" s="130"/>
      <c r="O991" s="130"/>
      <c r="P991" s="130"/>
    </row>
    <row r="992" spans="1:16" ht="15.75" customHeight="1">
      <c r="A992" s="130"/>
      <c r="B992" s="130"/>
      <c r="C992" s="130"/>
      <c r="D992" s="130"/>
      <c r="E992" s="130"/>
      <c r="F992" s="130"/>
      <c r="G992" s="130"/>
      <c r="H992" s="130"/>
      <c r="I992" s="130"/>
      <c r="J992" s="130"/>
      <c r="K992" s="130"/>
      <c r="L992" s="130"/>
      <c r="M992" s="130"/>
      <c r="N992" s="130"/>
      <c r="O992" s="130"/>
      <c r="P992" s="130"/>
    </row>
  </sheetData>
  <mergeCells count="2">
    <mergeCell ref="A2:B2"/>
    <mergeCell ref="A88:B88"/>
  </mergeCells>
  <pageMargins left="0.70866141732283505" right="0.70866141732283505" top="0.74803149606299202" bottom="0.74803149606299202" header="0" footer="0"/>
  <pageSetup scale="78"/>
  <headerFooter>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pageSetUpPr fitToPage="1"/>
  </sheetPr>
  <dimension ref="A1:P113"/>
  <sheetViews>
    <sheetView zoomScale="90" workbookViewId="0">
      <pane ySplit="2" topLeftCell="A96" activePane="bottomLeft" state="frozen"/>
      <selection pane="bottomLeft" activeCell="Q1" sqref="Q1:U1048576"/>
    </sheetView>
  </sheetViews>
  <sheetFormatPr defaultColWidth="14" defaultRowHeight="15" customHeight="1"/>
  <cols>
    <col min="1" max="1" width="11.28515625" customWidth="1"/>
    <col min="2" max="2" width="76.28515625" customWidth="1"/>
    <col min="3" max="4" width="7.85546875" hidden="1" customWidth="1"/>
    <col min="5" max="6" width="14.42578125" hidden="1" customWidth="1"/>
    <col min="7" max="7" width="18.28515625" hidden="1" customWidth="1"/>
    <col min="8" max="8" width="17.42578125" hidden="1" customWidth="1"/>
    <col min="9" max="9" width="18.28515625" hidden="1" customWidth="1"/>
    <col min="10" max="10" width="17.42578125" hidden="1" customWidth="1"/>
    <col min="11" max="11" width="6.140625" hidden="1" customWidth="1"/>
    <col min="12" max="12" width="6.5703125" hidden="1" customWidth="1"/>
    <col min="13" max="14" width="17.42578125" hidden="1" customWidth="1"/>
    <col min="15" max="16" width="17.42578125" customWidth="1"/>
  </cols>
  <sheetData>
    <row r="1" spans="1:16" ht="15.75">
      <c r="A1" s="897" t="s">
        <v>100</v>
      </c>
      <c r="B1" s="897"/>
      <c r="C1" s="773"/>
      <c r="D1" s="773"/>
      <c r="E1" s="773"/>
      <c r="F1" s="773"/>
      <c r="G1" s="922"/>
      <c r="H1" s="922"/>
      <c r="I1" s="922"/>
      <c r="J1" s="922"/>
      <c r="K1" s="922"/>
      <c r="L1" s="922"/>
      <c r="M1" s="922"/>
      <c r="N1" s="922"/>
      <c r="O1" s="922"/>
      <c r="P1" s="922"/>
    </row>
    <row r="2" spans="1:16" ht="64.5" customHeight="1">
      <c r="A2" s="1815" t="s">
        <v>2537</v>
      </c>
      <c r="B2" s="1819"/>
      <c r="C2" s="900" t="s">
        <v>217</v>
      </c>
      <c r="D2" s="900" t="s">
        <v>2538</v>
      </c>
      <c r="E2" s="900" t="s">
        <v>177</v>
      </c>
      <c r="F2" s="560" t="s">
        <v>218</v>
      </c>
      <c r="G2" s="560" t="s">
        <v>115</v>
      </c>
      <c r="H2" s="560" t="s">
        <v>2539</v>
      </c>
      <c r="I2" s="560" t="s">
        <v>115</v>
      </c>
      <c r="J2" s="560" t="s">
        <v>202</v>
      </c>
      <c r="K2" s="560" t="s">
        <v>114</v>
      </c>
      <c r="L2" s="560" t="s">
        <v>111</v>
      </c>
      <c r="M2" s="560" t="s">
        <v>116</v>
      </c>
      <c r="N2" s="560" t="s">
        <v>111</v>
      </c>
      <c r="O2" s="560" t="s">
        <v>117</v>
      </c>
      <c r="P2" s="941" t="s">
        <v>118</v>
      </c>
    </row>
    <row r="3" spans="1:16" ht="15.75">
      <c r="A3" s="901">
        <v>10604</v>
      </c>
      <c r="B3" s="901" t="s">
        <v>3028</v>
      </c>
      <c r="C3" s="989"/>
      <c r="D3" s="989"/>
      <c r="E3" s="989"/>
      <c r="F3" s="989"/>
      <c r="G3" s="989"/>
      <c r="H3" s="989"/>
      <c r="I3" s="989"/>
      <c r="J3" s="989"/>
      <c r="K3" s="989"/>
      <c r="L3" s="989"/>
      <c r="M3" s="989"/>
      <c r="N3" s="989"/>
      <c r="O3" s="989"/>
      <c r="P3" s="989"/>
    </row>
    <row r="4" spans="1:16" ht="15.75">
      <c r="A4" s="901">
        <v>2100000</v>
      </c>
      <c r="B4" s="901" t="s">
        <v>2541</v>
      </c>
      <c r="C4" s="930"/>
      <c r="D4" s="930"/>
      <c r="E4" s="930"/>
      <c r="F4" s="930"/>
      <c r="G4" s="930"/>
      <c r="H4" s="930"/>
      <c r="I4" s="930"/>
      <c r="J4" s="930"/>
      <c r="K4" s="930"/>
      <c r="L4" s="930"/>
      <c r="M4" s="930"/>
      <c r="N4" s="930"/>
      <c r="O4" s="930"/>
      <c r="P4" s="930"/>
    </row>
    <row r="5" spans="1:16" ht="15.75" customHeight="1">
      <c r="A5" s="902"/>
      <c r="B5" s="912" t="s">
        <v>2542</v>
      </c>
      <c r="C5" s="930"/>
      <c r="D5" s="930"/>
      <c r="E5" s="930"/>
      <c r="F5" s="930"/>
      <c r="G5" s="930"/>
      <c r="H5" s="930"/>
      <c r="I5" s="930"/>
      <c r="J5" s="930"/>
      <c r="K5" s="930"/>
      <c r="L5" s="930"/>
      <c r="M5" s="930"/>
      <c r="N5" s="930"/>
      <c r="O5" s="930"/>
      <c r="P5" s="930"/>
    </row>
    <row r="6" spans="1:16" ht="15.75" customHeight="1">
      <c r="A6" s="524" t="s">
        <v>2543</v>
      </c>
      <c r="B6" s="773" t="s">
        <v>2544</v>
      </c>
      <c r="C6" s="930">
        <v>63718721</v>
      </c>
      <c r="D6" s="930"/>
      <c r="E6" s="930">
        <f>SUM(C6:D6)</f>
        <v>63718721</v>
      </c>
      <c r="F6" s="930">
        <v>65468721</v>
      </c>
      <c r="G6" s="930"/>
      <c r="H6" s="930">
        <f>F6+G6</f>
        <v>65468721</v>
      </c>
      <c r="I6" s="930"/>
      <c r="J6" s="930">
        <f>H6+I6</f>
        <v>65468721</v>
      </c>
      <c r="K6" s="930">
        <v>65468721</v>
      </c>
      <c r="L6" s="930"/>
      <c r="M6" s="930">
        <f t="shared" ref="M6:P6" si="0">SUM(K6:L6)</f>
        <v>65468721</v>
      </c>
      <c r="N6" s="930"/>
      <c r="O6" s="930">
        <f t="shared" si="0"/>
        <v>65468721</v>
      </c>
      <c r="P6" s="930">
        <f t="shared" si="0"/>
        <v>65468721</v>
      </c>
    </row>
    <row r="7" spans="1:16" ht="15.75">
      <c r="A7" s="903" t="s">
        <v>413</v>
      </c>
      <c r="B7" s="904"/>
      <c r="C7" s="914">
        <v>63718721</v>
      </c>
      <c r="D7" s="914">
        <f t="shared" ref="D7:F7" si="1">SUM(D6)</f>
        <v>0</v>
      </c>
      <c r="E7" s="914">
        <f t="shared" si="1"/>
        <v>63718721</v>
      </c>
      <c r="F7" s="914">
        <f t="shared" si="1"/>
        <v>65468721</v>
      </c>
      <c r="G7" s="914">
        <f t="shared" ref="G7:I7" si="2">SUM(G6)</f>
        <v>0</v>
      </c>
      <c r="H7" s="914">
        <f t="shared" ref="H7:H53" si="3">F7+G7</f>
        <v>65468721</v>
      </c>
      <c r="I7" s="914">
        <f t="shared" si="2"/>
        <v>0</v>
      </c>
      <c r="J7" s="914">
        <f t="shared" ref="J7:J53" si="4">H7+I7</f>
        <v>65468721</v>
      </c>
      <c r="K7" s="914">
        <f t="shared" ref="K7:L7" si="5">SUM(K6)</f>
        <v>65468721</v>
      </c>
      <c r="L7" s="914">
        <f t="shared" si="5"/>
        <v>0</v>
      </c>
      <c r="M7" s="914">
        <f t="shared" ref="M7:M53" si="6">SUM(K7:L7)</f>
        <v>65468721</v>
      </c>
      <c r="N7" s="914">
        <f t="shared" ref="N7" si="7">SUM(N6)</f>
        <v>0</v>
      </c>
      <c r="O7" s="914">
        <f t="shared" ref="O7:O53" si="8">SUM(M7:N7)</f>
        <v>65468721</v>
      </c>
      <c r="P7" s="914">
        <f>SUM(P6)</f>
        <v>65468721</v>
      </c>
    </row>
    <row r="8" spans="1:16" ht="15.75" customHeight="1">
      <c r="A8" s="524"/>
      <c r="B8" s="912" t="s">
        <v>2545</v>
      </c>
      <c r="C8" s="990"/>
      <c r="D8" s="990"/>
      <c r="E8" s="930"/>
      <c r="F8" s="930"/>
      <c r="G8" s="930"/>
      <c r="H8" s="930">
        <f t="shared" si="3"/>
        <v>0</v>
      </c>
      <c r="I8" s="930"/>
      <c r="J8" s="930">
        <f t="shared" si="4"/>
        <v>0</v>
      </c>
      <c r="K8" s="930"/>
      <c r="L8" s="930"/>
      <c r="M8" s="930">
        <f t="shared" si="6"/>
        <v>0</v>
      </c>
      <c r="N8" s="930"/>
      <c r="O8" s="930">
        <f t="shared" si="8"/>
        <v>0</v>
      </c>
      <c r="P8" s="930">
        <f>SUM(N8:O8)</f>
        <v>0</v>
      </c>
    </row>
    <row r="9" spans="1:16" ht="15.75" customHeight="1">
      <c r="A9" s="524" t="s">
        <v>2546</v>
      </c>
      <c r="B9" s="773" t="s">
        <v>2547</v>
      </c>
      <c r="C9" s="930">
        <v>3626994</v>
      </c>
      <c r="D9" s="930"/>
      <c r="E9" s="930">
        <f t="shared" ref="E9:E11" si="9">SUM(C9:D9)</f>
        <v>3626994</v>
      </c>
      <c r="F9" s="991">
        <v>2504994</v>
      </c>
      <c r="G9" s="991"/>
      <c r="H9" s="991">
        <f t="shared" si="3"/>
        <v>2504994</v>
      </c>
      <c r="I9" s="991"/>
      <c r="J9" s="991">
        <f t="shared" si="4"/>
        <v>2504994</v>
      </c>
      <c r="K9" s="991">
        <v>2504994</v>
      </c>
      <c r="L9" s="991"/>
      <c r="M9" s="991">
        <f t="shared" si="6"/>
        <v>2504994</v>
      </c>
      <c r="N9" s="991"/>
      <c r="O9" s="991">
        <f t="shared" si="8"/>
        <v>2504994</v>
      </c>
      <c r="P9" s="991">
        <f>SUM(N9:O9)</f>
        <v>2504994</v>
      </c>
    </row>
    <row r="10" spans="1:16" ht="15.75" customHeight="1">
      <c r="A10" s="524" t="s">
        <v>2548</v>
      </c>
      <c r="B10" s="773" t="s">
        <v>2549</v>
      </c>
      <c r="C10" s="930">
        <v>2331555</v>
      </c>
      <c r="D10" s="930"/>
      <c r="E10" s="930">
        <f t="shared" si="9"/>
        <v>2331555</v>
      </c>
      <c r="F10" s="991">
        <v>1803555</v>
      </c>
      <c r="G10" s="991"/>
      <c r="H10" s="991">
        <f t="shared" si="3"/>
        <v>1803555</v>
      </c>
      <c r="I10" s="991"/>
      <c r="J10" s="991">
        <f t="shared" si="4"/>
        <v>1803555</v>
      </c>
      <c r="K10" s="991">
        <v>1803555</v>
      </c>
      <c r="L10" s="991"/>
      <c r="M10" s="991">
        <f t="shared" si="6"/>
        <v>1803555</v>
      </c>
      <c r="N10" s="991"/>
      <c r="O10" s="991">
        <f t="shared" si="8"/>
        <v>1803555</v>
      </c>
      <c r="P10" s="991">
        <f>SUM(N10:O10)</f>
        <v>1803555</v>
      </c>
    </row>
    <row r="11" spans="1:16" ht="15.75" customHeight="1">
      <c r="A11" s="524" t="s">
        <v>2550</v>
      </c>
      <c r="B11" s="773" t="s">
        <v>2551</v>
      </c>
      <c r="C11" s="930">
        <v>322730</v>
      </c>
      <c r="D11" s="930"/>
      <c r="E11" s="930">
        <f t="shared" si="9"/>
        <v>322730</v>
      </c>
      <c r="F11" s="991">
        <v>222730</v>
      </c>
      <c r="G11" s="991"/>
      <c r="H11" s="991">
        <f t="shared" si="3"/>
        <v>222730</v>
      </c>
      <c r="I11" s="991"/>
      <c r="J11" s="991">
        <f t="shared" si="4"/>
        <v>222730</v>
      </c>
      <c r="K11" s="991">
        <v>222730</v>
      </c>
      <c r="L11" s="991"/>
      <c r="M11" s="991">
        <f t="shared" si="6"/>
        <v>222730</v>
      </c>
      <c r="N11" s="991"/>
      <c r="O11" s="991">
        <f t="shared" si="8"/>
        <v>222730</v>
      </c>
      <c r="P11" s="991">
        <f>SUM(N11:O11)</f>
        <v>222730</v>
      </c>
    </row>
    <row r="12" spans="1:16" ht="15.75">
      <c r="A12" s="903" t="s">
        <v>413</v>
      </c>
      <c r="B12" s="904"/>
      <c r="C12" s="914">
        <v>6281279</v>
      </c>
      <c r="D12" s="914">
        <f t="shared" ref="D12:F12" si="10">SUM(D9:D11)</f>
        <v>0</v>
      </c>
      <c r="E12" s="914">
        <f t="shared" si="10"/>
        <v>6281279</v>
      </c>
      <c r="F12" s="914">
        <f t="shared" si="10"/>
        <v>4531279</v>
      </c>
      <c r="G12" s="914">
        <f t="shared" ref="G12:I12" si="11">SUM(G9:G11)</f>
        <v>0</v>
      </c>
      <c r="H12" s="914">
        <f t="shared" si="3"/>
        <v>4531279</v>
      </c>
      <c r="I12" s="914">
        <f t="shared" si="11"/>
        <v>0</v>
      </c>
      <c r="J12" s="914">
        <f t="shared" si="4"/>
        <v>4531279</v>
      </c>
      <c r="K12" s="914">
        <f t="shared" ref="K12" si="12">SUM(K9:K11)</f>
        <v>4531279</v>
      </c>
      <c r="L12" s="914">
        <f t="shared" ref="L12:N12" si="13">SUM(L9:L11)</f>
        <v>0</v>
      </c>
      <c r="M12" s="914">
        <f t="shared" si="6"/>
        <v>4531279</v>
      </c>
      <c r="N12" s="914">
        <f t="shared" si="13"/>
        <v>0</v>
      </c>
      <c r="O12" s="914">
        <f t="shared" si="8"/>
        <v>4531279</v>
      </c>
      <c r="P12" s="914">
        <f>SUM(P9:P11)</f>
        <v>4531279</v>
      </c>
    </row>
    <row r="13" spans="1:16" s="723" customFormat="1" ht="15.75">
      <c r="A13" s="908" t="s">
        <v>2557</v>
      </c>
      <c r="B13" s="909"/>
      <c r="C13" s="992">
        <v>70000000</v>
      </c>
      <c r="D13" s="992">
        <f t="shared" ref="D13:F13" si="14">SUM(D12,D7)</f>
        <v>0</v>
      </c>
      <c r="E13" s="992">
        <f t="shared" si="14"/>
        <v>70000000</v>
      </c>
      <c r="F13" s="992">
        <f t="shared" si="14"/>
        <v>70000000</v>
      </c>
      <c r="G13" s="992">
        <f t="shared" ref="G13:I13" si="15">SUM(G12,G7)</f>
        <v>0</v>
      </c>
      <c r="H13" s="992">
        <f t="shared" si="3"/>
        <v>70000000</v>
      </c>
      <c r="I13" s="992">
        <f t="shared" si="15"/>
        <v>0</v>
      </c>
      <c r="J13" s="992">
        <f t="shared" si="4"/>
        <v>70000000</v>
      </c>
      <c r="K13" s="992">
        <f t="shared" ref="K13" si="16">SUM(K12,K7)</f>
        <v>70000000</v>
      </c>
      <c r="L13" s="992">
        <f t="shared" ref="L13:N13" si="17">SUM(L12,L7)</f>
        <v>0</v>
      </c>
      <c r="M13" s="992">
        <f t="shared" si="6"/>
        <v>70000000</v>
      </c>
      <c r="N13" s="992">
        <f t="shared" si="17"/>
        <v>0</v>
      </c>
      <c r="O13" s="992">
        <f t="shared" si="8"/>
        <v>70000000</v>
      </c>
      <c r="P13" s="992">
        <f>SUM(P12,P7)</f>
        <v>70000000</v>
      </c>
    </row>
    <row r="14" spans="1:16" ht="15.75">
      <c r="A14" s="901">
        <v>2200000</v>
      </c>
      <c r="B14" s="897" t="s">
        <v>2558</v>
      </c>
      <c r="C14" s="990"/>
      <c r="D14" s="990"/>
      <c r="E14" s="930"/>
      <c r="F14" s="930"/>
      <c r="G14" s="930"/>
      <c r="H14" s="930">
        <f t="shared" si="3"/>
        <v>0</v>
      </c>
      <c r="I14" s="930"/>
      <c r="J14" s="930">
        <f t="shared" si="4"/>
        <v>0</v>
      </c>
      <c r="K14" s="930"/>
      <c r="L14" s="930"/>
      <c r="M14" s="930">
        <f t="shared" si="6"/>
        <v>0</v>
      </c>
      <c r="N14" s="930"/>
      <c r="O14" s="930">
        <f t="shared" si="8"/>
        <v>0</v>
      </c>
      <c r="P14" s="930"/>
    </row>
    <row r="15" spans="1:16" ht="15.75" customHeight="1">
      <c r="A15" s="524"/>
      <c r="B15" s="912" t="s">
        <v>2559</v>
      </c>
      <c r="C15" s="990"/>
      <c r="D15" s="990"/>
      <c r="E15" s="930"/>
      <c r="F15" s="930"/>
      <c r="G15" s="930"/>
      <c r="H15" s="930">
        <f t="shared" si="3"/>
        <v>0</v>
      </c>
      <c r="I15" s="930"/>
      <c r="J15" s="930">
        <f t="shared" si="4"/>
        <v>0</v>
      </c>
      <c r="K15" s="930"/>
      <c r="L15" s="930"/>
      <c r="M15" s="930">
        <f t="shared" si="6"/>
        <v>0</v>
      </c>
      <c r="N15" s="930"/>
      <c r="O15" s="930">
        <f t="shared" si="8"/>
        <v>0</v>
      </c>
      <c r="P15" s="930"/>
    </row>
    <row r="16" spans="1:16" ht="15.75" customHeight="1">
      <c r="A16" s="524" t="s">
        <v>2560</v>
      </c>
      <c r="B16" s="773" t="s">
        <v>2561</v>
      </c>
      <c r="C16" s="930">
        <v>3000000</v>
      </c>
      <c r="D16" s="930">
        <v>10000000</v>
      </c>
      <c r="E16" s="930">
        <f t="shared" ref="E16" si="18">SUM(C16:D16)</f>
        <v>13000000</v>
      </c>
      <c r="F16" s="991">
        <v>1500000</v>
      </c>
      <c r="G16" s="991"/>
      <c r="H16" s="991">
        <f t="shared" si="3"/>
        <v>1500000</v>
      </c>
      <c r="I16" s="991"/>
      <c r="J16" s="991">
        <f t="shared" si="4"/>
        <v>1500000</v>
      </c>
      <c r="K16" s="991">
        <v>1000000</v>
      </c>
      <c r="L16" s="991"/>
      <c r="M16" s="991">
        <f t="shared" si="6"/>
        <v>1000000</v>
      </c>
      <c r="N16" s="991"/>
      <c r="O16" s="991">
        <f t="shared" si="8"/>
        <v>1000000</v>
      </c>
      <c r="P16" s="991">
        <v>1000000</v>
      </c>
    </row>
    <row r="17" spans="1:16" ht="15.75">
      <c r="A17" s="903" t="s">
        <v>413</v>
      </c>
      <c r="B17" s="904"/>
      <c r="C17" s="914">
        <f>SUM(C16:C16)</f>
        <v>3000000</v>
      </c>
      <c r="D17" s="914">
        <f>SUM(D16:D16)</f>
        <v>10000000</v>
      </c>
      <c r="E17" s="914">
        <f>SUM(E16:E16)</f>
        <v>13000000</v>
      </c>
      <c r="F17" s="914">
        <f>SUM(F16:F16)</f>
        <v>1500000</v>
      </c>
      <c r="G17" s="914">
        <f>SUM(G16:G16)</f>
        <v>0</v>
      </c>
      <c r="H17" s="914">
        <f t="shared" si="3"/>
        <v>1500000</v>
      </c>
      <c r="I17" s="914">
        <f>SUM(I16:I16)</f>
        <v>0</v>
      </c>
      <c r="J17" s="914">
        <f t="shared" si="4"/>
        <v>1500000</v>
      </c>
      <c r="K17" s="914">
        <f t="shared" ref="K17:P17" si="19">SUM(K16:K16)</f>
        <v>1000000</v>
      </c>
      <c r="L17" s="914">
        <f t="shared" si="19"/>
        <v>0</v>
      </c>
      <c r="M17" s="914">
        <f t="shared" si="6"/>
        <v>1000000</v>
      </c>
      <c r="N17" s="914">
        <f t="shared" si="19"/>
        <v>0</v>
      </c>
      <c r="O17" s="914">
        <f t="shared" si="8"/>
        <v>1000000</v>
      </c>
      <c r="P17" s="914">
        <f t="shared" si="19"/>
        <v>1000000</v>
      </c>
    </row>
    <row r="18" spans="1:16" ht="15.75" customHeight="1">
      <c r="A18" s="524"/>
      <c r="B18" s="912" t="s">
        <v>2564</v>
      </c>
      <c r="C18" s="990"/>
      <c r="D18" s="990"/>
      <c r="E18" s="930"/>
      <c r="F18" s="930"/>
      <c r="G18" s="930"/>
      <c r="H18" s="930">
        <f t="shared" si="3"/>
        <v>0</v>
      </c>
      <c r="I18" s="930"/>
      <c r="J18" s="930">
        <f t="shared" si="4"/>
        <v>0</v>
      </c>
      <c r="K18" s="930"/>
      <c r="L18" s="930"/>
      <c r="M18" s="930">
        <f t="shared" si="6"/>
        <v>0</v>
      </c>
      <c r="N18" s="930"/>
      <c r="O18" s="930">
        <f t="shared" si="8"/>
        <v>0</v>
      </c>
      <c r="P18" s="930"/>
    </row>
    <row r="19" spans="1:16" ht="15.75" customHeight="1">
      <c r="A19" s="524" t="s">
        <v>2565</v>
      </c>
      <c r="B19" s="773" t="s">
        <v>2566</v>
      </c>
      <c r="C19" s="930">
        <v>50000</v>
      </c>
      <c r="D19" s="930"/>
      <c r="E19" s="930">
        <f t="shared" ref="E19:E20" si="20">SUM(C19:D19)</f>
        <v>50000</v>
      </c>
      <c r="F19" s="991">
        <v>40000</v>
      </c>
      <c r="G19" s="991"/>
      <c r="H19" s="991">
        <f t="shared" si="3"/>
        <v>40000</v>
      </c>
      <c r="I19" s="991"/>
      <c r="J19" s="991">
        <f t="shared" si="4"/>
        <v>40000</v>
      </c>
      <c r="K19" s="991">
        <v>40000</v>
      </c>
      <c r="L19" s="991"/>
      <c r="M19" s="991">
        <f t="shared" si="6"/>
        <v>40000</v>
      </c>
      <c r="N19" s="991"/>
      <c r="O19" s="991">
        <f t="shared" si="8"/>
        <v>40000</v>
      </c>
      <c r="P19" s="991">
        <v>40000</v>
      </c>
    </row>
    <row r="20" spans="1:16" ht="15.75" customHeight="1">
      <c r="A20" s="524" t="s">
        <v>2567</v>
      </c>
      <c r="B20" s="773" t="s">
        <v>2568</v>
      </c>
      <c r="C20" s="930">
        <v>20000</v>
      </c>
      <c r="D20" s="930"/>
      <c r="E20" s="930">
        <f t="shared" si="20"/>
        <v>20000</v>
      </c>
      <c r="F20" s="991">
        <v>10000</v>
      </c>
      <c r="G20" s="991"/>
      <c r="H20" s="991">
        <f t="shared" si="3"/>
        <v>10000</v>
      </c>
      <c r="I20" s="991"/>
      <c r="J20" s="991">
        <f t="shared" si="4"/>
        <v>10000</v>
      </c>
      <c r="K20" s="991">
        <v>10000</v>
      </c>
      <c r="L20" s="991"/>
      <c r="M20" s="991">
        <f t="shared" si="6"/>
        <v>10000</v>
      </c>
      <c r="N20" s="991"/>
      <c r="O20" s="991">
        <f t="shared" si="8"/>
        <v>10000</v>
      </c>
      <c r="P20" s="991">
        <v>10000</v>
      </c>
    </row>
    <row r="21" spans="1:16" ht="15.75" customHeight="1">
      <c r="A21" s="903" t="s">
        <v>413</v>
      </c>
      <c r="B21" s="904"/>
      <c r="C21" s="914">
        <v>70000</v>
      </c>
      <c r="D21" s="914">
        <f t="shared" ref="D21:F21" si="21">SUM(D19:D20)</f>
        <v>0</v>
      </c>
      <c r="E21" s="914">
        <f t="shared" si="21"/>
        <v>70000</v>
      </c>
      <c r="F21" s="914">
        <f t="shared" si="21"/>
        <v>50000</v>
      </c>
      <c r="G21" s="914">
        <f t="shared" ref="G21:I21" si="22">SUM(G19:G20)</f>
        <v>0</v>
      </c>
      <c r="H21" s="914">
        <f t="shared" si="3"/>
        <v>50000</v>
      </c>
      <c r="I21" s="914">
        <f t="shared" si="22"/>
        <v>0</v>
      </c>
      <c r="J21" s="914">
        <f t="shared" si="4"/>
        <v>50000</v>
      </c>
      <c r="K21" s="914">
        <f t="shared" ref="K21:L21" si="23">SUM(K19:K20)</f>
        <v>50000</v>
      </c>
      <c r="L21" s="914">
        <f t="shared" si="23"/>
        <v>0</v>
      </c>
      <c r="M21" s="914">
        <f t="shared" si="6"/>
        <v>50000</v>
      </c>
      <c r="N21" s="914">
        <f t="shared" ref="N21" si="24">SUM(N19:N20)</f>
        <v>0</v>
      </c>
      <c r="O21" s="914">
        <f t="shared" si="8"/>
        <v>50000</v>
      </c>
      <c r="P21" s="914">
        <f>SUM(P19:P20)</f>
        <v>50000</v>
      </c>
    </row>
    <row r="22" spans="1:16" ht="15.75" hidden="1" customHeight="1">
      <c r="A22" s="902"/>
      <c r="B22" s="912" t="s">
        <v>2577</v>
      </c>
      <c r="C22" s="990"/>
      <c r="D22" s="990"/>
      <c r="E22" s="930"/>
      <c r="F22" s="930"/>
      <c r="G22" s="930"/>
      <c r="H22" s="930">
        <f t="shared" si="3"/>
        <v>0</v>
      </c>
      <c r="I22" s="930"/>
      <c r="J22" s="930">
        <f t="shared" si="4"/>
        <v>0</v>
      </c>
      <c r="K22" s="930"/>
      <c r="L22" s="930"/>
      <c r="M22" s="930">
        <f t="shared" si="6"/>
        <v>0</v>
      </c>
      <c r="N22" s="930"/>
      <c r="O22" s="930">
        <f t="shared" si="8"/>
        <v>0</v>
      </c>
      <c r="P22" s="930"/>
    </row>
    <row r="23" spans="1:16" ht="15.75" hidden="1" customHeight="1">
      <c r="A23" s="524" t="s">
        <v>2687</v>
      </c>
      <c r="B23" s="773" t="s">
        <v>2578</v>
      </c>
      <c r="C23" s="930">
        <v>500000</v>
      </c>
      <c r="D23" s="930">
        <v>-500000</v>
      </c>
      <c r="E23" s="930">
        <f t="shared" ref="E23:E25" si="25">SUM(C23:D23)</f>
        <v>0</v>
      </c>
      <c r="F23" s="927"/>
      <c r="G23" s="927"/>
      <c r="H23" s="927">
        <f t="shared" si="3"/>
        <v>0</v>
      </c>
      <c r="I23" s="927"/>
      <c r="J23" s="927">
        <f t="shared" si="4"/>
        <v>0</v>
      </c>
      <c r="K23" s="927"/>
      <c r="L23" s="927"/>
      <c r="M23" s="927">
        <f t="shared" si="6"/>
        <v>0</v>
      </c>
      <c r="N23" s="927"/>
      <c r="O23" s="927">
        <f t="shared" si="8"/>
        <v>0</v>
      </c>
      <c r="P23" s="927"/>
    </row>
    <row r="24" spans="1:16" ht="15.75" hidden="1" customHeight="1">
      <c r="A24" s="524" t="s">
        <v>2579</v>
      </c>
      <c r="B24" s="773" t="s">
        <v>2580</v>
      </c>
      <c r="C24" s="930"/>
      <c r="D24" s="930"/>
      <c r="E24" s="930">
        <f t="shared" si="25"/>
        <v>0</v>
      </c>
      <c r="F24" s="930"/>
      <c r="G24" s="930"/>
      <c r="H24" s="930">
        <f t="shared" si="3"/>
        <v>0</v>
      </c>
      <c r="I24" s="930"/>
      <c r="J24" s="930">
        <f t="shared" si="4"/>
        <v>0</v>
      </c>
      <c r="K24" s="930"/>
      <c r="L24" s="930"/>
      <c r="M24" s="930">
        <f t="shared" si="6"/>
        <v>0</v>
      </c>
      <c r="N24" s="930"/>
      <c r="O24" s="930">
        <f t="shared" si="8"/>
        <v>0</v>
      </c>
      <c r="P24" s="930"/>
    </row>
    <row r="25" spans="1:16" ht="15.75" hidden="1" customHeight="1">
      <c r="A25" s="524" t="s">
        <v>2581</v>
      </c>
      <c r="B25" s="773" t="s">
        <v>2574</v>
      </c>
      <c r="C25" s="930">
        <v>1000000</v>
      </c>
      <c r="D25" s="930">
        <v>-1000000</v>
      </c>
      <c r="E25" s="930">
        <f t="shared" si="25"/>
        <v>0</v>
      </c>
      <c r="F25" s="930"/>
      <c r="G25" s="930"/>
      <c r="H25" s="930">
        <f t="shared" si="3"/>
        <v>0</v>
      </c>
      <c r="I25" s="930"/>
      <c r="J25" s="930">
        <f t="shared" si="4"/>
        <v>0</v>
      </c>
      <c r="K25" s="930"/>
      <c r="L25" s="930"/>
      <c r="M25" s="930">
        <f t="shared" si="6"/>
        <v>0</v>
      </c>
      <c r="N25" s="930"/>
      <c r="O25" s="930">
        <f t="shared" si="8"/>
        <v>0</v>
      </c>
      <c r="P25" s="930"/>
    </row>
    <row r="26" spans="1:16" ht="15.75" hidden="1" customHeight="1">
      <c r="A26" s="903" t="s">
        <v>413</v>
      </c>
      <c r="B26" s="904"/>
      <c r="C26" s="914">
        <v>1500000</v>
      </c>
      <c r="D26" s="914">
        <f t="shared" ref="D26:F26" si="26">SUM(D23:D25)</f>
        <v>-1500000</v>
      </c>
      <c r="E26" s="914">
        <f t="shared" si="26"/>
        <v>0</v>
      </c>
      <c r="F26" s="914">
        <f t="shared" si="26"/>
        <v>0</v>
      </c>
      <c r="G26" s="914">
        <f t="shared" ref="G26:I26" si="27">SUM(G23:G25)</f>
        <v>0</v>
      </c>
      <c r="H26" s="914">
        <f t="shared" si="3"/>
        <v>0</v>
      </c>
      <c r="I26" s="914">
        <f t="shared" si="27"/>
        <v>0</v>
      </c>
      <c r="J26" s="914">
        <f t="shared" si="4"/>
        <v>0</v>
      </c>
      <c r="K26" s="914">
        <f t="shared" ref="K26" si="28">SUM(K23:K25)</f>
        <v>0</v>
      </c>
      <c r="L26" s="914"/>
      <c r="M26" s="914">
        <f t="shared" si="6"/>
        <v>0</v>
      </c>
      <c r="N26" s="914"/>
      <c r="O26" s="914">
        <f t="shared" si="8"/>
        <v>0</v>
      </c>
      <c r="P26" s="914">
        <f>SUM(P23:P25)</f>
        <v>0</v>
      </c>
    </row>
    <row r="27" spans="1:16" ht="15.75" customHeight="1">
      <c r="A27" s="524"/>
      <c r="B27" s="912" t="s">
        <v>2569</v>
      </c>
      <c r="C27" s="990"/>
      <c r="D27" s="990"/>
      <c r="E27" s="930"/>
      <c r="F27" s="930"/>
      <c r="G27" s="930"/>
      <c r="H27" s="930">
        <f t="shared" si="3"/>
        <v>0</v>
      </c>
      <c r="I27" s="930"/>
      <c r="J27" s="930">
        <f t="shared" si="4"/>
        <v>0</v>
      </c>
      <c r="K27" s="930"/>
      <c r="L27" s="930"/>
      <c r="M27" s="930">
        <f t="shared" si="6"/>
        <v>0</v>
      </c>
      <c r="N27" s="930"/>
      <c r="O27" s="930">
        <f t="shared" si="8"/>
        <v>0</v>
      </c>
      <c r="P27" s="930"/>
    </row>
    <row r="28" spans="1:16" ht="15.75" customHeight="1">
      <c r="A28" s="524" t="s">
        <v>2649</v>
      </c>
      <c r="B28" s="773" t="s">
        <v>2570</v>
      </c>
      <c r="C28" s="930">
        <v>100000</v>
      </c>
      <c r="D28" s="930"/>
      <c r="E28" s="930">
        <f t="shared" ref="E28:E30" si="29">SUM(C28:D28)</f>
        <v>100000</v>
      </c>
      <c r="F28" s="991">
        <v>500000</v>
      </c>
      <c r="G28" s="991"/>
      <c r="H28" s="991">
        <f t="shared" si="3"/>
        <v>500000</v>
      </c>
      <c r="I28" s="991"/>
      <c r="J28" s="991">
        <f t="shared" si="4"/>
        <v>500000</v>
      </c>
      <c r="K28" s="991">
        <v>500000</v>
      </c>
      <c r="L28" s="991"/>
      <c r="M28" s="991">
        <f t="shared" si="6"/>
        <v>500000</v>
      </c>
      <c r="N28" s="991"/>
      <c r="O28" s="991">
        <f t="shared" si="8"/>
        <v>500000</v>
      </c>
      <c r="P28" s="991">
        <v>500000</v>
      </c>
    </row>
    <row r="29" spans="1:16" ht="15.75" customHeight="1">
      <c r="A29" s="524" t="s">
        <v>2571</v>
      </c>
      <c r="B29" s="773" t="s">
        <v>2572</v>
      </c>
      <c r="C29" s="930"/>
      <c r="D29" s="930"/>
      <c r="E29" s="930">
        <f t="shared" si="29"/>
        <v>0</v>
      </c>
      <c r="F29" s="991">
        <v>1000000</v>
      </c>
      <c r="G29" s="991"/>
      <c r="H29" s="991">
        <f t="shared" si="3"/>
        <v>1000000</v>
      </c>
      <c r="I29" s="991"/>
      <c r="J29" s="991">
        <f t="shared" si="4"/>
        <v>1000000</v>
      </c>
      <c r="K29" s="991">
        <v>500000</v>
      </c>
      <c r="L29" s="991"/>
      <c r="M29" s="991">
        <f t="shared" si="6"/>
        <v>500000</v>
      </c>
      <c r="N29" s="991"/>
      <c r="O29" s="991">
        <f t="shared" si="8"/>
        <v>500000</v>
      </c>
      <c r="P29" s="991">
        <v>500000</v>
      </c>
    </row>
    <row r="30" spans="1:16" s="40" customFormat="1" ht="15.75" customHeight="1">
      <c r="A30" s="906" t="s">
        <v>2573</v>
      </c>
      <c r="B30" s="907" t="s">
        <v>2574</v>
      </c>
      <c r="C30" s="783">
        <v>1000000</v>
      </c>
      <c r="D30" s="783"/>
      <c r="E30" s="783">
        <f t="shared" si="29"/>
        <v>1000000</v>
      </c>
      <c r="F30" s="783">
        <v>1000000</v>
      </c>
      <c r="G30" s="783">
        <v>-500000</v>
      </c>
      <c r="H30" s="783">
        <f t="shared" si="3"/>
        <v>500000</v>
      </c>
      <c r="I30" s="993">
        <v>120200</v>
      </c>
      <c r="J30" s="783">
        <f t="shared" si="4"/>
        <v>620200</v>
      </c>
      <c r="K30" s="783">
        <v>1500000</v>
      </c>
      <c r="L30" s="783"/>
      <c r="M30" s="783">
        <f t="shared" si="6"/>
        <v>1500000</v>
      </c>
      <c r="N30" s="783"/>
      <c r="O30" s="783">
        <f t="shared" si="8"/>
        <v>1500000</v>
      </c>
      <c r="P30" s="783">
        <v>1500000</v>
      </c>
    </row>
    <row r="31" spans="1:16" ht="15.75" customHeight="1">
      <c r="A31" s="903" t="s">
        <v>413</v>
      </c>
      <c r="B31" s="904"/>
      <c r="C31" s="914">
        <v>1100000</v>
      </c>
      <c r="D31" s="914">
        <f t="shared" ref="D31:F31" si="30">SUM(D28:D30)</f>
        <v>0</v>
      </c>
      <c r="E31" s="914">
        <f t="shared" si="30"/>
        <v>1100000</v>
      </c>
      <c r="F31" s="914">
        <f t="shared" si="30"/>
        <v>2500000</v>
      </c>
      <c r="G31" s="914">
        <f t="shared" ref="G31:I31" si="31">SUM(G28:G30)</f>
        <v>-500000</v>
      </c>
      <c r="H31" s="914">
        <f t="shared" si="3"/>
        <v>2000000</v>
      </c>
      <c r="I31" s="914">
        <f t="shared" si="31"/>
        <v>120200</v>
      </c>
      <c r="J31" s="914">
        <f t="shared" si="4"/>
        <v>2120200</v>
      </c>
      <c r="K31" s="914">
        <f t="shared" ref="K31:L31" si="32">SUM(K28:K30)</f>
        <v>2500000</v>
      </c>
      <c r="L31" s="914">
        <f t="shared" si="32"/>
        <v>0</v>
      </c>
      <c r="M31" s="914">
        <f t="shared" si="6"/>
        <v>2500000</v>
      </c>
      <c r="N31" s="914">
        <f t="shared" ref="N31" si="33">SUM(N28:N30)</f>
        <v>0</v>
      </c>
      <c r="O31" s="914">
        <f t="shared" si="8"/>
        <v>2500000</v>
      </c>
      <c r="P31" s="914">
        <f>SUM(P28:P30)</f>
        <v>2500000</v>
      </c>
    </row>
    <row r="32" spans="1:16" ht="15.75" customHeight="1">
      <c r="A32" s="524"/>
      <c r="B32" s="912" t="s">
        <v>2584</v>
      </c>
      <c r="C32" s="990"/>
      <c r="D32" s="990"/>
      <c r="E32" s="930"/>
      <c r="F32" s="930"/>
      <c r="G32" s="930"/>
      <c r="H32" s="930">
        <f t="shared" si="3"/>
        <v>0</v>
      </c>
      <c r="I32" s="930"/>
      <c r="J32" s="930">
        <f t="shared" si="4"/>
        <v>0</v>
      </c>
      <c r="K32" s="930"/>
      <c r="L32" s="930"/>
      <c r="M32" s="930">
        <f t="shared" si="6"/>
        <v>0</v>
      </c>
      <c r="N32" s="930"/>
      <c r="O32" s="930">
        <f t="shared" si="8"/>
        <v>0</v>
      </c>
      <c r="P32" s="930"/>
    </row>
    <row r="33" spans="1:16" ht="15.75" customHeight="1">
      <c r="A33" s="524" t="s">
        <v>2585</v>
      </c>
      <c r="B33" s="773" t="s">
        <v>2586</v>
      </c>
      <c r="C33" s="930">
        <v>200000</v>
      </c>
      <c r="D33" s="930"/>
      <c r="E33" s="930">
        <f t="shared" ref="E33:E34" si="34">SUM(C33:D33)</f>
        <v>200000</v>
      </c>
      <c r="F33" s="991">
        <v>500000</v>
      </c>
      <c r="G33" s="991"/>
      <c r="H33" s="991">
        <f t="shared" si="3"/>
        <v>500000</v>
      </c>
      <c r="I33" s="991"/>
      <c r="J33" s="991">
        <f t="shared" si="4"/>
        <v>500000</v>
      </c>
      <c r="K33" s="991">
        <v>500000</v>
      </c>
      <c r="L33" s="991">
        <v>500000</v>
      </c>
      <c r="M33" s="991">
        <f t="shared" si="6"/>
        <v>1000000</v>
      </c>
      <c r="N33" s="991"/>
      <c r="O33" s="991">
        <f t="shared" si="8"/>
        <v>1000000</v>
      </c>
      <c r="P33" s="991">
        <v>500000</v>
      </c>
    </row>
    <row r="34" spans="1:16" s="40" customFormat="1" ht="15.75" customHeight="1">
      <c r="A34" s="906" t="s">
        <v>2589</v>
      </c>
      <c r="B34" s="907" t="s">
        <v>2590</v>
      </c>
      <c r="C34" s="783">
        <v>1150000</v>
      </c>
      <c r="D34" s="783"/>
      <c r="E34" s="783">
        <f t="shared" si="34"/>
        <v>1150000</v>
      </c>
      <c r="F34" s="783">
        <v>1000000</v>
      </c>
      <c r="G34" s="783">
        <v>-500000</v>
      </c>
      <c r="H34" s="783">
        <f t="shared" si="3"/>
        <v>500000</v>
      </c>
      <c r="I34" s="783"/>
      <c r="J34" s="783">
        <f t="shared" si="4"/>
        <v>500000</v>
      </c>
      <c r="K34" s="783">
        <v>500000</v>
      </c>
      <c r="L34" s="783">
        <v>10000000</v>
      </c>
      <c r="M34" s="783">
        <f t="shared" si="6"/>
        <v>10500000</v>
      </c>
      <c r="N34" s="783"/>
      <c r="O34" s="783">
        <f t="shared" si="8"/>
        <v>10500000</v>
      </c>
      <c r="P34" s="783">
        <v>3000000</v>
      </c>
    </row>
    <row r="35" spans="1:16" ht="15.75" customHeight="1">
      <c r="A35" s="903" t="s">
        <v>413</v>
      </c>
      <c r="B35" s="904"/>
      <c r="C35" s="914">
        <v>1350000</v>
      </c>
      <c r="D35" s="914">
        <f t="shared" ref="D35:F35" si="35">SUM(D33:D34)</f>
        <v>0</v>
      </c>
      <c r="E35" s="914">
        <f t="shared" si="35"/>
        <v>1350000</v>
      </c>
      <c r="F35" s="914">
        <f t="shared" si="35"/>
        <v>1500000</v>
      </c>
      <c r="G35" s="914">
        <f t="shared" ref="G35:I35" si="36">SUM(G33:G34)</f>
        <v>-500000</v>
      </c>
      <c r="H35" s="914">
        <f t="shared" si="3"/>
        <v>1000000</v>
      </c>
      <c r="I35" s="914">
        <f t="shared" si="36"/>
        <v>0</v>
      </c>
      <c r="J35" s="914">
        <f t="shared" si="4"/>
        <v>1000000</v>
      </c>
      <c r="K35" s="914">
        <f t="shared" ref="K35:L35" si="37">SUM(K33:K34)</f>
        <v>1000000</v>
      </c>
      <c r="L35" s="914">
        <f t="shared" si="37"/>
        <v>10500000</v>
      </c>
      <c r="M35" s="914">
        <f t="shared" si="6"/>
        <v>11500000</v>
      </c>
      <c r="N35" s="914">
        <f t="shared" ref="N35" si="38">SUM(N33:N34)</f>
        <v>0</v>
      </c>
      <c r="O35" s="914">
        <f t="shared" si="8"/>
        <v>11500000</v>
      </c>
      <c r="P35" s="914">
        <f>SUM(P33:P34)</f>
        <v>3500000</v>
      </c>
    </row>
    <row r="36" spans="1:16" ht="14.25" customHeight="1">
      <c r="A36" s="994"/>
      <c r="B36" s="995" t="s">
        <v>2594</v>
      </c>
      <c r="C36" s="990"/>
      <c r="D36" s="990"/>
      <c r="E36" s="930"/>
      <c r="F36" s="930"/>
      <c r="G36" s="930"/>
      <c r="H36" s="930">
        <f t="shared" si="3"/>
        <v>0</v>
      </c>
      <c r="I36" s="930"/>
      <c r="J36" s="930">
        <f t="shared" si="4"/>
        <v>0</v>
      </c>
      <c r="K36" s="930"/>
      <c r="L36" s="930"/>
      <c r="M36" s="930">
        <f t="shared" si="6"/>
        <v>0</v>
      </c>
      <c r="N36" s="930"/>
      <c r="O36" s="930">
        <f t="shared" si="8"/>
        <v>0</v>
      </c>
      <c r="P36" s="930"/>
    </row>
    <row r="37" spans="1:16" ht="15.75" customHeight="1">
      <c r="A37" s="994" t="s">
        <v>2595</v>
      </c>
      <c r="B37" s="994" t="s">
        <v>2596</v>
      </c>
      <c r="C37" s="930">
        <v>300000</v>
      </c>
      <c r="D37" s="930"/>
      <c r="E37" s="930">
        <f t="shared" ref="E37:E38" si="39">SUM(C37:D37)</f>
        <v>300000</v>
      </c>
      <c r="F37" s="991">
        <v>300000</v>
      </c>
      <c r="G37" s="991"/>
      <c r="H37" s="991">
        <f t="shared" si="3"/>
        <v>300000</v>
      </c>
      <c r="I37" s="991"/>
      <c r="J37" s="991">
        <f t="shared" si="4"/>
        <v>300000</v>
      </c>
      <c r="K37" s="991">
        <v>300000</v>
      </c>
      <c r="L37" s="991"/>
      <c r="M37" s="991">
        <f t="shared" si="6"/>
        <v>300000</v>
      </c>
      <c r="N37" s="991"/>
      <c r="O37" s="991">
        <f t="shared" si="8"/>
        <v>300000</v>
      </c>
      <c r="P37" s="991">
        <v>300000</v>
      </c>
    </row>
    <row r="38" spans="1:16" ht="18.75" customHeight="1">
      <c r="A38" s="994" t="s">
        <v>2597</v>
      </c>
      <c r="B38" s="994" t="s">
        <v>2598</v>
      </c>
      <c r="C38" s="930">
        <v>200000</v>
      </c>
      <c r="D38" s="930"/>
      <c r="E38" s="930">
        <f t="shared" si="39"/>
        <v>200000</v>
      </c>
      <c r="F38" s="991">
        <v>700000</v>
      </c>
      <c r="G38" s="991"/>
      <c r="H38" s="991">
        <f t="shared" si="3"/>
        <v>700000</v>
      </c>
      <c r="I38" s="991"/>
      <c r="J38" s="991">
        <f t="shared" si="4"/>
        <v>700000</v>
      </c>
      <c r="K38" s="991">
        <v>700000</v>
      </c>
      <c r="L38" s="991"/>
      <c r="M38" s="991">
        <f t="shared" si="6"/>
        <v>700000</v>
      </c>
      <c r="N38" s="991"/>
      <c r="O38" s="991">
        <f t="shared" si="8"/>
        <v>700000</v>
      </c>
      <c r="P38" s="991">
        <v>700000</v>
      </c>
    </row>
    <row r="39" spans="1:16" ht="14.25" customHeight="1">
      <c r="A39" s="903" t="s">
        <v>413</v>
      </c>
      <c r="B39" s="903"/>
      <c r="C39" s="996">
        <v>3300000</v>
      </c>
      <c r="D39" s="996">
        <f>SUM(D37:D38)</f>
        <v>0</v>
      </c>
      <c r="E39" s="996">
        <f>SUM(E37:E38)</f>
        <v>500000</v>
      </c>
      <c r="F39" s="996">
        <f>SUM(F37:F38)</f>
        <v>1000000</v>
      </c>
      <c r="G39" s="996">
        <f>SUM(G37:G38)</f>
        <v>0</v>
      </c>
      <c r="H39" s="996">
        <f t="shared" si="3"/>
        <v>1000000</v>
      </c>
      <c r="I39" s="996">
        <f>SUM(I37:I38)</f>
        <v>0</v>
      </c>
      <c r="J39" s="996">
        <f t="shared" si="4"/>
        <v>1000000</v>
      </c>
      <c r="K39" s="996">
        <f t="shared" ref="K39:P39" si="40">SUM(K37:K38)</f>
        <v>1000000</v>
      </c>
      <c r="L39" s="996">
        <f t="shared" si="40"/>
        <v>0</v>
      </c>
      <c r="M39" s="996">
        <f t="shared" si="6"/>
        <v>1000000</v>
      </c>
      <c r="N39" s="996">
        <f t="shared" si="40"/>
        <v>0</v>
      </c>
      <c r="O39" s="996">
        <f t="shared" si="8"/>
        <v>1000000</v>
      </c>
      <c r="P39" s="996">
        <f t="shared" si="40"/>
        <v>1000000</v>
      </c>
    </row>
    <row r="40" spans="1:16" ht="15.75" customHeight="1">
      <c r="A40" s="524"/>
      <c r="B40" s="912" t="s">
        <v>2602</v>
      </c>
      <c r="C40" s="990"/>
      <c r="D40" s="990"/>
      <c r="E40" s="930"/>
      <c r="F40" s="930"/>
      <c r="G40" s="930"/>
      <c r="H40" s="930">
        <f t="shared" si="3"/>
        <v>0</v>
      </c>
      <c r="I40" s="930"/>
      <c r="J40" s="930">
        <f t="shared" si="4"/>
        <v>0</v>
      </c>
      <c r="K40" s="930"/>
      <c r="L40" s="930"/>
      <c r="M40" s="930">
        <f t="shared" si="6"/>
        <v>0</v>
      </c>
      <c r="N40" s="930"/>
      <c r="O40" s="930">
        <f t="shared" si="8"/>
        <v>0</v>
      </c>
      <c r="P40" s="930"/>
    </row>
    <row r="41" spans="1:16" s="40" customFormat="1" ht="15.75" customHeight="1">
      <c r="A41" s="906" t="s">
        <v>2655</v>
      </c>
      <c r="B41" s="997" t="s">
        <v>2656</v>
      </c>
      <c r="C41" s="783">
        <v>400000</v>
      </c>
      <c r="D41" s="783"/>
      <c r="E41" s="783">
        <f t="shared" ref="E41:E42" si="41">SUM(C41:D41)</f>
        <v>400000</v>
      </c>
      <c r="F41" s="783">
        <v>516382</v>
      </c>
      <c r="G41" s="783">
        <v>-456382</v>
      </c>
      <c r="H41" s="783">
        <f t="shared" si="3"/>
        <v>60000</v>
      </c>
      <c r="I41" s="783"/>
      <c r="J41" s="783">
        <f t="shared" si="4"/>
        <v>60000</v>
      </c>
      <c r="K41" s="783">
        <v>516382</v>
      </c>
      <c r="L41" s="783">
        <v>3000000</v>
      </c>
      <c r="M41" s="783">
        <f t="shared" si="6"/>
        <v>3516382</v>
      </c>
      <c r="N41" s="783"/>
      <c r="O41" s="783">
        <f t="shared" si="8"/>
        <v>3516382</v>
      </c>
      <c r="P41" s="783">
        <v>516382</v>
      </c>
    </row>
    <row r="42" spans="1:16" ht="15.75" customHeight="1">
      <c r="A42" s="524" t="s">
        <v>2603</v>
      </c>
      <c r="B42" s="773" t="s">
        <v>2604</v>
      </c>
      <c r="C42" s="930">
        <v>5300000</v>
      </c>
      <c r="D42" s="930"/>
      <c r="E42" s="930">
        <f t="shared" si="41"/>
        <v>5300000</v>
      </c>
      <c r="F42" s="991">
        <v>500000</v>
      </c>
      <c r="G42" s="991">
        <v>500000</v>
      </c>
      <c r="H42" s="991">
        <f t="shared" si="3"/>
        <v>1000000</v>
      </c>
      <c r="I42" s="991"/>
      <c r="J42" s="991">
        <f t="shared" si="4"/>
        <v>1000000</v>
      </c>
      <c r="K42" s="991">
        <v>1000000</v>
      </c>
      <c r="L42" s="991"/>
      <c r="M42" s="991">
        <f t="shared" si="6"/>
        <v>1000000</v>
      </c>
      <c r="N42" s="991">
        <v>10000000</v>
      </c>
      <c r="O42" s="991">
        <f t="shared" si="8"/>
        <v>11000000</v>
      </c>
      <c r="P42" s="991">
        <v>1000000</v>
      </c>
    </row>
    <row r="43" spans="1:16" ht="15.75" customHeight="1">
      <c r="A43" s="903" t="s">
        <v>413</v>
      </c>
      <c r="B43" s="904"/>
      <c r="C43" s="914">
        <v>5700000</v>
      </c>
      <c r="D43" s="914">
        <f t="shared" ref="D43:G43" si="42">SUM(D41:D42)</f>
        <v>0</v>
      </c>
      <c r="E43" s="914">
        <f t="shared" si="42"/>
        <v>5700000</v>
      </c>
      <c r="F43" s="914">
        <f t="shared" si="42"/>
        <v>1016382</v>
      </c>
      <c r="G43" s="914">
        <f t="shared" si="42"/>
        <v>43618</v>
      </c>
      <c r="H43" s="914">
        <f t="shared" si="3"/>
        <v>1060000</v>
      </c>
      <c r="I43" s="914">
        <f t="shared" ref="I43" si="43">SUM(I41:I42)</f>
        <v>0</v>
      </c>
      <c r="J43" s="914">
        <f t="shared" si="4"/>
        <v>1060000</v>
      </c>
      <c r="K43" s="914">
        <f t="shared" ref="K43:L43" si="44">SUM(K41:K42)</f>
        <v>1516382</v>
      </c>
      <c r="L43" s="914">
        <f t="shared" si="44"/>
        <v>3000000</v>
      </c>
      <c r="M43" s="914">
        <f t="shared" si="6"/>
        <v>4516382</v>
      </c>
      <c r="N43" s="914">
        <f t="shared" ref="N43" si="45">SUM(N41:N42)</f>
        <v>10000000</v>
      </c>
      <c r="O43" s="914">
        <f t="shared" si="8"/>
        <v>14516382</v>
      </c>
      <c r="P43" s="914">
        <f>SUM(P41:P42)</f>
        <v>1516382</v>
      </c>
    </row>
    <row r="44" spans="1:16" ht="15.75" customHeight="1">
      <c r="A44" s="524"/>
      <c r="B44" s="912" t="s">
        <v>2605</v>
      </c>
      <c r="C44" s="990"/>
      <c r="D44" s="990"/>
      <c r="E44" s="930"/>
      <c r="F44" s="930"/>
      <c r="G44" s="930"/>
      <c r="H44" s="930">
        <f t="shared" si="3"/>
        <v>0</v>
      </c>
      <c r="I44" s="930"/>
      <c r="J44" s="930">
        <f t="shared" si="4"/>
        <v>0</v>
      </c>
      <c r="K44" s="930"/>
      <c r="L44" s="930"/>
      <c r="M44" s="930">
        <f t="shared" si="6"/>
        <v>0</v>
      </c>
      <c r="N44" s="930"/>
      <c r="O44" s="930">
        <f t="shared" si="8"/>
        <v>0</v>
      </c>
      <c r="P44" s="930"/>
    </row>
    <row r="45" spans="1:16" ht="15.75" customHeight="1">
      <c r="A45" s="524" t="s">
        <v>2606</v>
      </c>
      <c r="B45" s="998" t="s">
        <v>2607</v>
      </c>
      <c r="C45" s="930">
        <v>300000</v>
      </c>
      <c r="D45" s="930"/>
      <c r="E45" s="930">
        <f t="shared" ref="E45:E47" si="46">SUM(C45:D45)</f>
        <v>300000</v>
      </c>
      <c r="F45" s="991">
        <v>1000000</v>
      </c>
      <c r="G45" s="991"/>
      <c r="H45" s="991">
        <f t="shared" si="3"/>
        <v>1000000</v>
      </c>
      <c r="I45" s="991">
        <v>500000</v>
      </c>
      <c r="J45" s="991">
        <f t="shared" si="4"/>
        <v>1500000</v>
      </c>
      <c r="K45" s="991">
        <v>1300000</v>
      </c>
      <c r="L45" s="991">
        <v>3000000</v>
      </c>
      <c r="M45" s="991">
        <f t="shared" si="6"/>
        <v>4300000</v>
      </c>
      <c r="N45" s="991"/>
      <c r="O45" s="991">
        <f t="shared" si="8"/>
        <v>4300000</v>
      </c>
      <c r="P45" s="991">
        <v>2300000</v>
      </c>
    </row>
    <row r="46" spans="1:16" ht="15.75" customHeight="1">
      <c r="A46" s="524" t="s">
        <v>2608</v>
      </c>
      <c r="B46" s="773" t="s">
        <v>2609</v>
      </c>
      <c r="C46" s="930">
        <v>100000</v>
      </c>
      <c r="D46" s="930"/>
      <c r="E46" s="930">
        <f t="shared" si="46"/>
        <v>100000</v>
      </c>
      <c r="F46" s="991">
        <v>100000</v>
      </c>
      <c r="G46" s="991"/>
      <c r="H46" s="991">
        <f t="shared" si="3"/>
        <v>100000</v>
      </c>
      <c r="I46" s="991"/>
      <c r="J46" s="991">
        <f t="shared" si="4"/>
        <v>100000</v>
      </c>
      <c r="K46" s="991">
        <v>300000</v>
      </c>
      <c r="L46" s="991"/>
      <c r="M46" s="991">
        <f t="shared" si="6"/>
        <v>300000</v>
      </c>
      <c r="N46" s="991"/>
      <c r="O46" s="991">
        <f t="shared" si="8"/>
        <v>300000</v>
      </c>
      <c r="P46" s="991">
        <v>300000</v>
      </c>
    </row>
    <row r="47" spans="1:16" s="40" customFormat="1" ht="15.75" customHeight="1">
      <c r="A47" s="906" t="s">
        <v>2610</v>
      </c>
      <c r="B47" s="907" t="s">
        <v>2611</v>
      </c>
      <c r="C47" s="783">
        <v>100000</v>
      </c>
      <c r="D47" s="783"/>
      <c r="E47" s="783">
        <f t="shared" si="46"/>
        <v>100000</v>
      </c>
      <c r="F47" s="783">
        <v>100000</v>
      </c>
      <c r="G47" s="783">
        <v>-60000</v>
      </c>
      <c r="H47" s="783">
        <f t="shared" si="3"/>
        <v>40000</v>
      </c>
      <c r="I47" s="783"/>
      <c r="J47" s="783">
        <f t="shared" si="4"/>
        <v>40000</v>
      </c>
      <c r="K47" s="783">
        <v>100000</v>
      </c>
      <c r="L47" s="783">
        <v>2000000</v>
      </c>
      <c r="M47" s="783">
        <f t="shared" si="6"/>
        <v>2100000</v>
      </c>
      <c r="N47" s="783"/>
      <c r="O47" s="783">
        <f t="shared" si="8"/>
        <v>2100000</v>
      </c>
      <c r="P47" s="783">
        <v>300000</v>
      </c>
    </row>
    <row r="48" spans="1:16" ht="15.75" customHeight="1">
      <c r="A48" s="903" t="s">
        <v>413</v>
      </c>
      <c r="B48" s="904"/>
      <c r="C48" s="914">
        <v>500000</v>
      </c>
      <c r="D48" s="914">
        <f t="shared" ref="D48:F48" si="47">SUM(D45:D47)</f>
        <v>0</v>
      </c>
      <c r="E48" s="914">
        <f t="shared" si="47"/>
        <v>500000</v>
      </c>
      <c r="F48" s="914">
        <f t="shared" si="47"/>
        <v>1200000</v>
      </c>
      <c r="G48" s="914">
        <f t="shared" ref="G48:I48" si="48">SUM(G45:G47)</f>
        <v>-60000</v>
      </c>
      <c r="H48" s="914">
        <f t="shared" si="3"/>
        <v>1140000</v>
      </c>
      <c r="I48" s="914">
        <f t="shared" si="48"/>
        <v>500000</v>
      </c>
      <c r="J48" s="914">
        <f t="shared" si="4"/>
        <v>1640000</v>
      </c>
      <c r="K48" s="914">
        <f t="shared" ref="K48:L48" si="49">SUM(K45:K47)</f>
        <v>1700000</v>
      </c>
      <c r="L48" s="914">
        <f t="shared" si="49"/>
        <v>5000000</v>
      </c>
      <c r="M48" s="914">
        <f t="shared" si="6"/>
        <v>6700000</v>
      </c>
      <c r="N48" s="914">
        <f t="shared" ref="N48" si="50">SUM(N45:N47)</f>
        <v>0</v>
      </c>
      <c r="O48" s="914">
        <f t="shared" si="8"/>
        <v>6700000</v>
      </c>
      <c r="P48" s="914">
        <f>SUM(P45:P47)</f>
        <v>2900000</v>
      </c>
    </row>
    <row r="49" spans="1:16" ht="15.75" customHeight="1">
      <c r="A49" s="524"/>
      <c r="B49" s="912" t="s">
        <v>2612</v>
      </c>
      <c r="C49" s="990"/>
      <c r="D49" s="990"/>
      <c r="E49" s="930"/>
      <c r="F49" s="930"/>
      <c r="G49" s="930"/>
      <c r="H49" s="930">
        <f t="shared" si="3"/>
        <v>0</v>
      </c>
      <c r="I49" s="930"/>
      <c r="J49" s="930">
        <f t="shared" si="4"/>
        <v>0</v>
      </c>
      <c r="K49" s="930"/>
      <c r="L49" s="930"/>
      <c r="M49" s="930">
        <f t="shared" si="6"/>
        <v>0</v>
      </c>
      <c r="N49" s="930"/>
      <c r="O49" s="930">
        <f t="shared" si="8"/>
        <v>0</v>
      </c>
      <c r="P49" s="930"/>
    </row>
    <row r="50" spans="1:16" ht="15.75" customHeight="1">
      <c r="A50" s="524" t="s">
        <v>2613</v>
      </c>
      <c r="B50" s="773" t="s">
        <v>2614</v>
      </c>
      <c r="C50" s="930">
        <v>1500000</v>
      </c>
      <c r="D50" s="930"/>
      <c r="E50" s="930">
        <f>SUM(C50:D50)</f>
        <v>1500000</v>
      </c>
      <c r="F50" s="991">
        <v>3000000</v>
      </c>
      <c r="G50" s="991"/>
      <c r="H50" s="991">
        <f t="shared" si="3"/>
        <v>3000000</v>
      </c>
      <c r="I50" s="991"/>
      <c r="J50" s="991">
        <f t="shared" si="4"/>
        <v>3000000</v>
      </c>
      <c r="K50" s="991">
        <v>2500000</v>
      </c>
      <c r="L50" s="991"/>
      <c r="M50" s="991">
        <f t="shared" si="6"/>
        <v>2500000</v>
      </c>
      <c r="N50" s="991"/>
      <c r="O50" s="991">
        <f t="shared" si="8"/>
        <v>2500000</v>
      </c>
      <c r="P50" s="991">
        <v>2500000</v>
      </c>
    </row>
    <row r="51" spans="1:16" ht="15.75" customHeight="1">
      <c r="A51" s="903" t="s">
        <v>413</v>
      </c>
      <c r="B51" s="904"/>
      <c r="C51" s="914">
        <v>1500000</v>
      </c>
      <c r="D51" s="914">
        <f t="shared" ref="D51:F51" si="51">SUM(D50)</f>
        <v>0</v>
      </c>
      <c r="E51" s="914">
        <f t="shared" si="51"/>
        <v>1500000</v>
      </c>
      <c r="F51" s="914">
        <f t="shared" si="51"/>
        <v>3000000</v>
      </c>
      <c r="G51" s="914">
        <f t="shared" ref="G51:I51" si="52">SUM(G50)</f>
        <v>0</v>
      </c>
      <c r="H51" s="914">
        <f t="shared" si="3"/>
        <v>3000000</v>
      </c>
      <c r="I51" s="914">
        <f t="shared" si="52"/>
        <v>0</v>
      </c>
      <c r="J51" s="914">
        <f t="shared" si="4"/>
        <v>3000000</v>
      </c>
      <c r="K51" s="914">
        <f t="shared" ref="K51:L51" si="53">SUM(K50)</f>
        <v>2500000</v>
      </c>
      <c r="L51" s="914">
        <f t="shared" si="53"/>
        <v>0</v>
      </c>
      <c r="M51" s="914">
        <f t="shared" si="6"/>
        <v>2500000</v>
      </c>
      <c r="N51" s="914">
        <f t="shared" ref="N51" si="54">SUM(N50)</f>
        <v>0</v>
      </c>
      <c r="O51" s="914">
        <f t="shared" si="8"/>
        <v>2500000</v>
      </c>
      <c r="P51" s="914">
        <f>SUM(P50)</f>
        <v>2500000</v>
      </c>
    </row>
    <row r="52" spans="1:16" ht="15.75" customHeight="1">
      <c r="A52" s="524"/>
      <c r="B52" s="912" t="s">
        <v>2617</v>
      </c>
      <c r="C52" s="990"/>
      <c r="D52" s="990"/>
      <c r="E52" s="930"/>
      <c r="F52" s="930"/>
      <c r="G52" s="930"/>
      <c r="H52" s="930">
        <f t="shared" si="3"/>
        <v>0</v>
      </c>
      <c r="I52" s="930"/>
      <c r="J52" s="930">
        <f t="shared" si="4"/>
        <v>0</v>
      </c>
      <c r="K52" s="930"/>
      <c r="L52" s="930"/>
      <c r="M52" s="930">
        <f t="shared" si="6"/>
        <v>0</v>
      </c>
      <c r="N52" s="930"/>
      <c r="O52" s="930">
        <f t="shared" si="8"/>
        <v>0</v>
      </c>
      <c r="P52" s="930"/>
    </row>
    <row r="53" spans="1:16" ht="15.75" customHeight="1">
      <c r="A53" s="524" t="s">
        <v>2634</v>
      </c>
      <c r="B53" s="773" t="s">
        <v>2976</v>
      </c>
      <c r="C53" s="990">
        <v>1000000</v>
      </c>
      <c r="D53" s="990"/>
      <c r="E53" s="930">
        <f>SUM(C53:D53)</f>
        <v>1000000</v>
      </c>
      <c r="F53" s="999">
        <v>1000000</v>
      </c>
      <c r="G53" s="999">
        <v>-500000</v>
      </c>
      <c r="H53" s="999">
        <f t="shared" si="3"/>
        <v>500000</v>
      </c>
      <c r="I53" s="999">
        <v>300000</v>
      </c>
      <c r="J53" s="999">
        <f t="shared" si="4"/>
        <v>800000</v>
      </c>
      <c r="K53" s="999">
        <v>500000</v>
      </c>
      <c r="L53" s="999"/>
      <c r="M53" s="999">
        <f t="shared" si="6"/>
        <v>500000</v>
      </c>
      <c r="N53" s="999"/>
      <c r="O53" s="999">
        <f t="shared" si="8"/>
        <v>500000</v>
      </c>
      <c r="P53" s="999">
        <v>500000</v>
      </c>
    </row>
    <row r="54" spans="1:16" ht="15.75" customHeight="1">
      <c r="A54" s="1000">
        <v>3111002</v>
      </c>
      <c r="B54" s="1000" t="s">
        <v>2851</v>
      </c>
      <c r="C54" s="990"/>
      <c r="D54" s="990"/>
      <c r="E54" s="930"/>
      <c r="F54" s="999"/>
      <c r="G54" s="999"/>
      <c r="H54" s="999"/>
      <c r="I54" s="999"/>
      <c r="J54" s="999"/>
      <c r="K54" s="999"/>
      <c r="L54" s="999"/>
      <c r="M54" s="999"/>
      <c r="N54" s="999"/>
      <c r="O54" s="999"/>
      <c r="P54" s="999">
        <v>1500000</v>
      </c>
    </row>
    <row r="55" spans="1:16" ht="15.75" customHeight="1">
      <c r="A55" s="1001">
        <v>2211311</v>
      </c>
      <c r="B55" s="1001" t="s">
        <v>2944</v>
      </c>
      <c r="C55" s="990"/>
      <c r="D55" s="990"/>
      <c r="E55" s="930"/>
      <c r="F55" s="999"/>
      <c r="G55" s="999"/>
      <c r="H55" s="999"/>
      <c r="I55" s="999"/>
      <c r="J55" s="999"/>
      <c r="K55" s="999"/>
      <c r="L55" s="999"/>
      <c r="M55" s="999"/>
      <c r="N55" s="999"/>
      <c r="O55" s="999"/>
      <c r="P55" s="999">
        <v>1000000</v>
      </c>
    </row>
    <row r="56" spans="1:16" s="40" customFormat="1" ht="15.75" customHeight="1">
      <c r="A56" s="1002">
        <v>2210505</v>
      </c>
      <c r="B56" s="1003" t="s">
        <v>3029</v>
      </c>
      <c r="C56" s="1004">
        <v>7480000</v>
      </c>
      <c r="D56" s="1004"/>
      <c r="E56" s="1004">
        <f>SUM(C56:D56)</f>
        <v>7480000</v>
      </c>
      <c r="F56" s="1004">
        <v>2000000</v>
      </c>
      <c r="G56" s="1004">
        <v>-1000000</v>
      </c>
      <c r="H56" s="1004">
        <f>F56+G56</f>
        <v>1000000</v>
      </c>
      <c r="I56" s="1004"/>
      <c r="J56" s="1004">
        <f>H56+I56</f>
        <v>1000000</v>
      </c>
      <c r="K56" s="1004">
        <v>500000</v>
      </c>
      <c r="L56" s="1004">
        <v>2400000</v>
      </c>
      <c r="M56" s="1004">
        <f>SUM(K56:L56)</f>
        <v>2900000</v>
      </c>
      <c r="N56" s="1004">
        <v>-2900000</v>
      </c>
      <c r="O56" s="1004">
        <f>SUM(M56:N56)</f>
        <v>0</v>
      </c>
      <c r="P56" s="1004">
        <v>2000000</v>
      </c>
    </row>
    <row r="57" spans="1:16" s="40" customFormat="1" ht="15.75" customHeight="1">
      <c r="A57" s="1001">
        <v>2211311</v>
      </c>
      <c r="B57" s="1005" t="s">
        <v>3030</v>
      </c>
      <c r="C57" s="1004"/>
      <c r="D57" s="1004"/>
      <c r="E57" s="1004"/>
      <c r="F57" s="1004"/>
      <c r="G57" s="1004"/>
      <c r="H57" s="1004"/>
      <c r="I57" s="1004"/>
      <c r="J57" s="1004"/>
      <c r="K57" s="1004"/>
      <c r="L57" s="1004"/>
      <c r="M57" s="1004"/>
      <c r="N57" s="1004"/>
      <c r="O57" s="1004"/>
      <c r="P57" s="1004">
        <v>3000000</v>
      </c>
    </row>
    <row r="58" spans="1:16" s="40" customFormat="1" ht="15.75" customHeight="1">
      <c r="A58" s="1001"/>
      <c r="B58" s="1005" t="s">
        <v>3031</v>
      </c>
      <c r="C58" s="1004"/>
      <c r="D58" s="1004"/>
      <c r="E58" s="1004"/>
      <c r="F58" s="1004"/>
      <c r="G58" s="1004"/>
      <c r="H58" s="1004"/>
      <c r="I58" s="1004"/>
      <c r="J58" s="1004"/>
      <c r="K58" s="1004"/>
      <c r="L58" s="1004"/>
      <c r="M58" s="1004"/>
      <c r="N58" s="1004"/>
      <c r="O58" s="1004"/>
      <c r="P58" s="1004">
        <v>5000000</v>
      </c>
    </row>
    <row r="59" spans="1:16" ht="15.75" customHeight="1">
      <c r="A59" s="524">
        <v>2211306</v>
      </c>
      <c r="B59" s="922" t="s">
        <v>2619</v>
      </c>
      <c r="C59" s="923">
        <v>1000000</v>
      </c>
      <c r="D59" s="923"/>
      <c r="E59" s="923">
        <f>SUM(C59:D59)</f>
        <v>1000000</v>
      </c>
      <c r="F59" s="923">
        <v>200000</v>
      </c>
      <c r="G59" s="923"/>
      <c r="H59" s="923">
        <f>F59+G59</f>
        <v>200000</v>
      </c>
      <c r="I59" s="923"/>
      <c r="J59" s="923">
        <f>H59+I59</f>
        <v>200000</v>
      </c>
      <c r="K59" s="923">
        <v>200000</v>
      </c>
      <c r="L59" s="923"/>
      <c r="M59" s="923">
        <f>SUM(K59:L59)</f>
        <v>200000</v>
      </c>
      <c r="N59" s="923"/>
      <c r="O59" s="923">
        <f>SUM(M59:N59)</f>
        <v>200000</v>
      </c>
      <c r="P59" s="923">
        <v>200000</v>
      </c>
    </row>
    <row r="60" spans="1:16" ht="15.75" customHeight="1">
      <c r="A60" s="524"/>
      <c r="B60" s="922" t="s">
        <v>3032</v>
      </c>
      <c r="C60" s="923"/>
      <c r="D60" s="923"/>
      <c r="E60" s="923"/>
      <c r="F60" s="923"/>
      <c r="G60" s="923"/>
      <c r="H60" s="923"/>
      <c r="I60" s="923"/>
      <c r="J60" s="923"/>
      <c r="K60" s="923"/>
      <c r="L60" s="923"/>
      <c r="M60" s="923">
        <v>0</v>
      </c>
      <c r="N60" s="923">
        <v>500000000</v>
      </c>
      <c r="O60" s="923">
        <f>SUM(M60:N60)</f>
        <v>500000000</v>
      </c>
      <c r="P60" s="923"/>
    </row>
    <row r="61" spans="1:16" ht="15.75" customHeight="1">
      <c r="A61" s="903" t="s">
        <v>413</v>
      </c>
      <c r="B61" s="904"/>
      <c r="C61" s="914">
        <v>23980000</v>
      </c>
      <c r="D61" s="914">
        <f>SUM(D53:D59)</f>
        <v>0</v>
      </c>
      <c r="E61" s="914">
        <f>SUM(E53:E59)</f>
        <v>9480000</v>
      </c>
      <c r="F61" s="914">
        <f>SUM(F53:F59)</f>
        <v>3200000</v>
      </c>
      <c r="G61" s="914">
        <f>SUM(G53:G59)</f>
        <v>-1500000</v>
      </c>
      <c r="H61" s="914">
        <f>F61+G61</f>
        <v>1700000</v>
      </c>
      <c r="I61" s="914">
        <f>SUM(I53:I59)</f>
        <v>300000</v>
      </c>
      <c r="J61" s="914">
        <f>H61+I61</f>
        <v>2000000</v>
      </c>
      <c r="K61" s="914">
        <f>SUM(K53:K59)</f>
        <v>1200000</v>
      </c>
      <c r="L61" s="914">
        <f>SUM(L53:L59)</f>
        <v>2400000</v>
      </c>
      <c r="M61" s="914">
        <f>SUM(K61:L61)</f>
        <v>3600000</v>
      </c>
      <c r="N61" s="914">
        <f>SUM(N53:N60)</f>
        <v>497100000</v>
      </c>
      <c r="O61" s="914">
        <f>SUM(O53:O60)</f>
        <v>500700000</v>
      </c>
      <c r="P61" s="914">
        <f>SUM(P53:P59)</f>
        <v>13200000</v>
      </c>
    </row>
    <row r="62" spans="1:16" ht="15.75" customHeight="1">
      <c r="A62" s="902"/>
      <c r="B62" s="1006" t="s">
        <v>3033</v>
      </c>
      <c r="C62" s="990"/>
      <c r="D62" s="990"/>
      <c r="E62" s="930"/>
      <c r="F62" s="930"/>
      <c r="G62" s="930"/>
      <c r="H62" s="930">
        <f>F62+G62</f>
        <v>0</v>
      </c>
      <c r="I62" s="930"/>
      <c r="J62" s="930">
        <f>H62+I62</f>
        <v>0</v>
      </c>
      <c r="K62" s="930"/>
      <c r="L62" s="930"/>
      <c r="M62" s="930">
        <f>SUM(K62:L62)</f>
        <v>0</v>
      </c>
      <c r="N62" s="930"/>
      <c r="O62" s="930">
        <f>SUM(M62:N62)</f>
        <v>0</v>
      </c>
      <c r="P62" s="930"/>
    </row>
    <row r="63" spans="1:16" ht="15.75" customHeight="1">
      <c r="A63" s="524">
        <v>2210310</v>
      </c>
      <c r="B63" s="773" t="s">
        <v>3034</v>
      </c>
      <c r="C63" s="930">
        <v>1400000</v>
      </c>
      <c r="D63" s="930"/>
      <c r="E63" s="930">
        <f t="shared" ref="E63:E65" si="55">SUM(C63:D63)</f>
        <v>1400000</v>
      </c>
      <c r="F63" s="991">
        <v>800000</v>
      </c>
      <c r="G63" s="991"/>
      <c r="H63" s="991">
        <f>F63+G63</f>
        <v>800000</v>
      </c>
      <c r="I63" s="991"/>
      <c r="J63" s="991">
        <f>H63+I63</f>
        <v>800000</v>
      </c>
      <c r="K63" s="991">
        <v>800000</v>
      </c>
      <c r="L63" s="991">
        <v>-800000</v>
      </c>
      <c r="M63" s="991">
        <f>SUM(K63:L63)</f>
        <v>0</v>
      </c>
      <c r="N63" s="991"/>
      <c r="O63" s="991">
        <f>SUM(M63:N63)</f>
        <v>0</v>
      </c>
      <c r="P63" s="991">
        <v>800000</v>
      </c>
    </row>
    <row r="64" spans="1:16" ht="15.75" customHeight="1">
      <c r="A64" s="524" t="s">
        <v>2613</v>
      </c>
      <c r="B64" s="773" t="s">
        <v>2614</v>
      </c>
      <c r="C64" s="930">
        <v>3400000</v>
      </c>
      <c r="D64" s="930"/>
      <c r="E64" s="930">
        <f t="shared" si="55"/>
        <v>3400000</v>
      </c>
      <c r="F64" s="991">
        <v>3400000</v>
      </c>
      <c r="G64" s="991"/>
      <c r="H64" s="991">
        <f>F64+G64</f>
        <v>3400000</v>
      </c>
      <c r="I64" s="991"/>
      <c r="J64" s="991">
        <f>H64+I64</f>
        <v>3400000</v>
      </c>
      <c r="K64" s="991">
        <v>3400000</v>
      </c>
      <c r="L64" s="991"/>
      <c r="M64" s="991">
        <f>SUM(K64:L64)</f>
        <v>3400000</v>
      </c>
      <c r="N64" s="991"/>
      <c r="O64" s="991">
        <f>SUM(M64:N64)</f>
        <v>3400000</v>
      </c>
      <c r="P64" s="991">
        <v>1000000</v>
      </c>
    </row>
    <row r="65" spans="1:16" s="40" customFormat="1" ht="15.75" customHeight="1">
      <c r="A65" s="906" t="s">
        <v>3035</v>
      </c>
      <c r="B65" s="907" t="s">
        <v>3036</v>
      </c>
      <c r="C65" s="783">
        <v>6000000</v>
      </c>
      <c r="D65" s="783"/>
      <c r="E65" s="783">
        <f t="shared" si="55"/>
        <v>6000000</v>
      </c>
      <c r="F65" s="783">
        <v>6000000</v>
      </c>
      <c r="G65" s="783">
        <v>-3000000</v>
      </c>
      <c r="H65" s="783">
        <f>F65+G65</f>
        <v>3000000</v>
      </c>
      <c r="I65" s="783"/>
      <c r="J65" s="783">
        <f>H65+I65</f>
        <v>3000000</v>
      </c>
      <c r="K65" s="783">
        <v>1000000</v>
      </c>
      <c r="L65" s="783">
        <v>-1000000</v>
      </c>
      <c r="M65" s="783">
        <f>SUM(K65:L65)</f>
        <v>0</v>
      </c>
      <c r="N65" s="783"/>
      <c r="O65" s="783">
        <f>SUM(M65:N65)</f>
        <v>0</v>
      </c>
      <c r="P65" s="783"/>
    </row>
    <row r="66" spans="1:16" s="40" customFormat="1" ht="15.75" customHeight="1">
      <c r="A66" s="1000"/>
      <c r="B66" s="1000" t="s">
        <v>3037</v>
      </c>
      <c r="C66" s="783"/>
      <c r="D66" s="783"/>
      <c r="E66" s="783"/>
      <c r="F66" s="783"/>
      <c r="G66" s="783"/>
      <c r="H66" s="783"/>
      <c r="I66" s="783"/>
      <c r="J66" s="783"/>
      <c r="K66" s="783"/>
      <c r="L66" s="783"/>
      <c r="M66" s="783"/>
      <c r="N66" s="783"/>
      <c r="O66" s="783"/>
      <c r="P66" s="783">
        <v>2000000</v>
      </c>
    </row>
    <row r="67" spans="1:16" s="40" customFormat="1" ht="15.75" customHeight="1">
      <c r="A67" s="1000">
        <v>2220213</v>
      </c>
      <c r="B67" s="1000" t="s">
        <v>3036</v>
      </c>
      <c r="C67" s="783"/>
      <c r="D67" s="783"/>
      <c r="E67" s="783"/>
      <c r="F67" s="783"/>
      <c r="G67" s="783"/>
      <c r="H67" s="783"/>
      <c r="I67" s="783"/>
      <c r="J67" s="783"/>
      <c r="K67" s="783"/>
      <c r="L67" s="783"/>
      <c r="M67" s="783"/>
      <c r="N67" s="783"/>
      <c r="O67" s="783"/>
      <c r="P67" s="783">
        <v>4000000</v>
      </c>
    </row>
    <row r="68" spans="1:16" s="40" customFormat="1" ht="15.75" customHeight="1">
      <c r="A68" s="1000"/>
      <c r="B68" s="1000" t="s">
        <v>3038</v>
      </c>
      <c r="C68" s="783"/>
      <c r="D68" s="783"/>
      <c r="E68" s="783"/>
      <c r="F68" s="783"/>
      <c r="G68" s="783"/>
      <c r="H68" s="783"/>
      <c r="I68" s="783"/>
      <c r="J68" s="783"/>
      <c r="K68" s="783"/>
      <c r="L68" s="783"/>
      <c r="M68" s="783"/>
      <c r="N68" s="783"/>
      <c r="O68" s="783"/>
      <c r="P68" s="783">
        <v>1500000</v>
      </c>
    </row>
    <row r="69" spans="1:16" ht="15.75" customHeight="1">
      <c r="A69" s="903" t="s">
        <v>413</v>
      </c>
      <c r="B69" s="904"/>
      <c r="C69" s="914">
        <v>12295000</v>
      </c>
      <c r="D69" s="914">
        <f>SUM(D63:D65)</f>
        <v>0</v>
      </c>
      <c r="E69" s="914">
        <f>SUM(E63:E65)</f>
        <v>10800000</v>
      </c>
      <c r="F69" s="914">
        <f>SUM(F63:F65)</f>
        <v>10200000</v>
      </c>
      <c r="G69" s="914">
        <f>SUM(G63:G65)</f>
        <v>-3000000</v>
      </c>
      <c r="H69" s="914">
        <f t="shared" ref="H69:H76" si="56">F69+G69</f>
        <v>7200000</v>
      </c>
      <c r="I69" s="914">
        <f>SUM(I63:I65)</f>
        <v>0</v>
      </c>
      <c r="J69" s="914">
        <f t="shared" ref="J69:J76" si="57">H69+I69</f>
        <v>7200000</v>
      </c>
      <c r="K69" s="914">
        <f t="shared" ref="K69:N69" si="58">SUM(K63:K65)</f>
        <v>5200000</v>
      </c>
      <c r="L69" s="914">
        <f t="shared" si="58"/>
        <v>-1800000</v>
      </c>
      <c r="M69" s="914">
        <f t="shared" ref="M69:M76" si="59">SUM(K69:L69)</f>
        <v>3400000</v>
      </c>
      <c r="N69" s="914">
        <f t="shared" si="58"/>
        <v>0</v>
      </c>
      <c r="O69" s="914">
        <f t="shared" ref="O69:O74" si="60">SUM(M69:N69)</f>
        <v>3400000</v>
      </c>
      <c r="P69" s="914">
        <f>SUM(P63:P68)</f>
        <v>9300000</v>
      </c>
    </row>
    <row r="70" spans="1:16" ht="15.75" customHeight="1">
      <c r="A70" s="524"/>
      <c r="B70" s="912" t="s">
        <v>2636</v>
      </c>
      <c r="C70" s="990"/>
      <c r="D70" s="990"/>
      <c r="E70" s="930"/>
      <c r="F70" s="930"/>
      <c r="G70" s="930"/>
      <c r="H70" s="930">
        <f t="shared" si="56"/>
        <v>0</v>
      </c>
      <c r="I70" s="930"/>
      <c r="J70" s="930">
        <f t="shared" si="57"/>
        <v>0</v>
      </c>
      <c r="K70" s="930"/>
      <c r="L70" s="930"/>
      <c r="M70" s="930">
        <f t="shared" si="59"/>
        <v>0</v>
      </c>
      <c r="N70" s="930"/>
      <c r="O70" s="930">
        <f t="shared" si="60"/>
        <v>0</v>
      </c>
      <c r="P70" s="930"/>
    </row>
    <row r="71" spans="1:16" ht="14.25" hidden="1" customHeight="1">
      <c r="A71" s="524" t="s">
        <v>2592</v>
      </c>
      <c r="B71" s="524" t="s">
        <v>2689</v>
      </c>
      <c r="C71" s="930">
        <v>500000</v>
      </c>
      <c r="D71" s="930"/>
      <c r="E71" s="930">
        <f t="shared" ref="E71:E73" si="61">SUM(C71:D71)</f>
        <v>500000</v>
      </c>
      <c r="F71" s="930"/>
      <c r="G71" s="930"/>
      <c r="H71" s="930">
        <f t="shared" si="56"/>
        <v>0</v>
      </c>
      <c r="I71" s="930"/>
      <c r="J71" s="930">
        <f t="shared" si="57"/>
        <v>0</v>
      </c>
      <c r="K71" s="930"/>
      <c r="L71" s="930"/>
      <c r="M71" s="930">
        <f t="shared" si="59"/>
        <v>0</v>
      </c>
      <c r="N71" s="930"/>
      <c r="O71" s="930">
        <f t="shared" si="60"/>
        <v>0</v>
      </c>
      <c r="P71" s="930"/>
    </row>
    <row r="72" spans="1:16" ht="14.25" hidden="1" customHeight="1">
      <c r="A72" s="524" t="s">
        <v>2637</v>
      </c>
      <c r="B72" s="524" t="s">
        <v>2638</v>
      </c>
      <c r="C72" s="930"/>
      <c r="D72" s="930"/>
      <c r="E72" s="930">
        <f t="shared" si="61"/>
        <v>0</v>
      </c>
      <c r="F72" s="930"/>
      <c r="G72" s="930"/>
      <c r="H72" s="930">
        <f t="shared" si="56"/>
        <v>0</v>
      </c>
      <c r="I72" s="930"/>
      <c r="J72" s="930">
        <f t="shared" si="57"/>
        <v>0</v>
      </c>
      <c r="K72" s="930"/>
      <c r="L72" s="930"/>
      <c r="M72" s="930">
        <f t="shared" si="59"/>
        <v>0</v>
      </c>
      <c r="N72" s="930"/>
      <c r="O72" s="930">
        <f t="shared" si="60"/>
        <v>0</v>
      </c>
      <c r="P72" s="930"/>
    </row>
    <row r="73" spans="1:16" ht="15.75" customHeight="1">
      <c r="A73" s="524" t="s">
        <v>3009</v>
      </c>
      <c r="B73" s="773" t="s">
        <v>3010</v>
      </c>
      <c r="C73" s="930">
        <v>2500000</v>
      </c>
      <c r="D73" s="930"/>
      <c r="E73" s="930">
        <f t="shared" si="61"/>
        <v>2500000</v>
      </c>
      <c r="F73" s="991">
        <v>2500000</v>
      </c>
      <c r="G73" s="991">
        <v>-2500000</v>
      </c>
      <c r="H73" s="991">
        <f t="shared" si="56"/>
        <v>0</v>
      </c>
      <c r="I73" s="991"/>
      <c r="J73" s="991">
        <f t="shared" si="57"/>
        <v>0</v>
      </c>
      <c r="K73" s="991"/>
      <c r="L73" s="991"/>
      <c r="M73" s="991">
        <f t="shared" si="59"/>
        <v>0</v>
      </c>
      <c r="N73" s="991"/>
      <c r="O73" s="991">
        <f t="shared" si="60"/>
        <v>0</v>
      </c>
      <c r="P73" s="991"/>
    </row>
    <row r="74" spans="1:16" ht="15.75" customHeight="1">
      <c r="A74" s="903" t="s">
        <v>413</v>
      </c>
      <c r="B74" s="904"/>
      <c r="C74" s="914">
        <v>3000000</v>
      </c>
      <c r="D74" s="914">
        <f t="shared" ref="D74:F74" si="62">SUM(D71:D73)</f>
        <v>0</v>
      </c>
      <c r="E74" s="914">
        <f t="shared" si="62"/>
        <v>3000000</v>
      </c>
      <c r="F74" s="914">
        <f t="shared" si="62"/>
        <v>2500000</v>
      </c>
      <c r="G74" s="914">
        <f t="shared" ref="G74:I74" si="63">SUM(G71:G73)</f>
        <v>-2500000</v>
      </c>
      <c r="H74" s="914">
        <f t="shared" si="56"/>
        <v>0</v>
      </c>
      <c r="I74" s="914">
        <f t="shared" si="63"/>
        <v>0</v>
      </c>
      <c r="J74" s="914">
        <f t="shared" si="57"/>
        <v>0</v>
      </c>
      <c r="K74" s="914">
        <f t="shared" ref="K74" si="64">SUM(K71:K73)</f>
        <v>0</v>
      </c>
      <c r="L74" s="914">
        <f t="shared" ref="L74:N74" si="65">SUM(L71:L73)</f>
        <v>0</v>
      </c>
      <c r="M74" s="914">
        <f t="shared" si="59"/>
        <v>0</v>
      </c>
      <c r="N74" s="914">
        <f t="shared" si="65"/>
        <v>0</v>
      </c>
      <c r="O74" s="914">
        <f t="shared" si="60"/>
        <v>0</v>
      </c>
      <c r="P74" s="914">
        <f>SUM(P71:P73)</f>
        <v>0</v>
      </c>
    </row>
    <row r="75" spans="1:16" ht="15.75" customHeight="1">
      <c r="A75" s="767"/>
      <c r="B75" s="767" t="s">
        <v>3039</v>
      </c>
      <c r="C75" s="768">
        <f>SUM(C74,C69,C61,C51,C48,C43,C39, ,C35,C31,C26,C21,C17)</f>
        <v>57295000</v>
      </c>
      <c r="D75" s="768">
        <f>SUM(D74,D69,D61,D51,D48,D43,D39,D35,D31,D26,D21,D17)</f>
        <v>8500000</v>
      </c>
      <c r="E75" s="768">
        <f>SUM(C75:D75)</f>
        <v>65795000</v>
      </c>
      <c r="F75" s="768">
        <f>SUM(F74,F69,F61,F51,F48,F43,F39,F35,F31,F26,F21,F17, )</f>
        <v>27666382</v>
      </c>
      <c r="G75" s="768">
        <f>SUM(G74,G69,G61,G51,G48,G43,G39,G35,G31,G26,G21,G17, )</f>
        <v>-8016382</v>
      </c>
      <c r="H75" s="768">
        <f t="shared" si="56"/>
        <v>19650000</v>
      </c>
      <c r="I75" s="768">
        <f>SUM(I74,I69,I61,I51,I48,I43,I39,I35,I31,I26,I21,I17, )</f>
        <v>920200</v>
      </c>
      <c r="J75" s="768">
        <f t="shared" si="57"/>
        <v>20570200</v>
      </c>
      <c r="K75" s="768">
        <f t="shared" ref="K75:P75" si="66">SUM(K74,K69,K61,K51,K48,K43,K39,K35,K31,K26,K21,K17, )</f>
        <v>17666382</v>
      </c>
      <c r="L75" s="768">
        <f t="shared" si="66"/>
        <v>19100000</v>
      </c>
      <c r="M75" s="768">
        <f t="shared" si="59"/>
        <v>36766382</v>
      </c>
      <c r="N75" s="768">
        <f t="shared" si="66"/>
        <v>507100000</v>
      </c>
      <c r="O75" s="768">
        <f>SUM(O74,O69,O61,O51,O48,O43,O39,O35,O31,O21,O17)</f>
        <v>543866382</v>
      </c>
      <c r="P75" s="768">
        <f t="shared" si="66"/>
        <v>37466382</v>
      </c>
    </row>
    <row r="76" spans="1:16" ht="15.75" customHeight="1">
      <c r="A76" s="1007"/>
      <c r="B76" s="1007" t="s">
        <v>3040</v>
      </c>
      <c r="C76" s="1008"/>
      <c r="D76" s="1008"/>
      <c r="E76" s="1008"/>
      <c r="F76" s="1008"/>
      <c r="G76" s="1008"/>
      <c r="H76" s="1008">
        <f t="shared" si="56"/>
        <v>0</v>
      </c>
      <c r="I76" s="1008"/>
      <c r="J76" s="1008">
        <f t="shared" si="57"/>
        <v>0</v>
      </c>
      <c r="K76" s="1008"/>
      <c r="L76" s="1008"/>
      <c r="M76" s="1008">
        <f t="shared" si="59"/>
        <v>0</v>
      </c>
      <c r="N76" s="1008"/>
      <c r="O76" s="1008">
        <f>SUM(M76:N76)</f>
        <v>0</v>
      </c>
      <c r="P76" s="1008"/>
    </row>
    <row r="77" spans="1:16" ht="15.75" customHeight="1">
      <c r="A77" s="1000"/>
      <c r="B77" s="1009" t="s">
        <v>2605</v>
      </c>
      <c r="C77" s="1008"/>
      <c r="D77" s="1008"/>
      <c r="E77" s="1008"/>
      <c r="F77" s="1008"/>
      <c r="G77" s="1008"/>
      <c r="H77" s="1008"/>
      <c r="I77" s="1008"/>
      <c r="J77" s="1008"/>
      <c r="K77" s="1008"/>
      <c r="L77" s="1008"/>
      <c r="M77" s="1008"/>
      <c r="N77" s="1008"/>
      <c r="O77" s="1008"/>
      <c r="P77" s="1008"/>
    </row>
    <row r="78" spans="1:16" ht="15.75" customHeight="1">
      <c r="A78" s="1001">
        <v>2211101</v>
      </c>
      <c r="B78" s="1001" t="s">
        <v>2607</v>
      </c>
      <c r="C78" s="1008"/>
      <c r="D78" s="1008"/>
      <c r="E78" s="1008"/>
      <c r="F78" s="1008"/>
      <c r="G78" s="1008"/>
      <c r="H78" s="1008"/>
      <c r="I78" s="1008"/>
      <c r="J78" s="1008"/>
      <c r="K78" s="1008"/>
      <c r="L78" s="1008"/>
      <c r="M78" s="1008"/>
      <c r="N78" s="1008"/>
      <c r="O78" s="1008"/>
      <c r="P78" s="1008">
        <v>1300000</v>
      </c>
    </row>
    <row r="79" spans="1:16" ht="15.75" customHeight="1">
      <c r="A79" s="1010" t="s">
        <v>413</v>
      </c>
      <c r="B79" s="1010"/>
      <c r="C79" s="1008"/>
      <c r="D79" s="1008"/>
      <c r="E79" s="1008"/>
      <c r="F79" s="1008"/>
      <c r="G79" s="1008"/>
      <c r="H79" s="1008"/>
      <c r="I79" s="1008"/>
      <c r="J79" s="1008"/>
      <c r="K79" s="1008"/>
      <c r="L79" s="1008"/>
      <c r="M79" s="1008"/>
      <c r="N79" s="1008"/>
      <c r="O79" s="1010"/>
      <c r="P79" s="1011">
        <f>SUM(P78)</f>
        <v>1300000</v>
      </c>
    </row>
    <row r="80" spans="1:16" ht="15.75" customHeight="1">
      <c r="A80" s="924"/>
      <c r="B80" s="1006" t="s">
        <v>2564</v>
      </c>
      <c r="C80" s="1012"/>
      <c r="D80" s="1012"/>
      <c r="E80" s="1013"/>
      <c r="F80" s="1013"/>
      <c r="G80" s="1013"/>
      <c r="H80" s="1013">
        <f>F80+G80</f>
        <v>0</v>
      </c>
      <c r="I80" s="1013"/>
      <c r="J80" s="1013">
        <f>H80+I80</f>
        <v>0</v>
      </c>
      <c r="K80" s="1013"/>
      <c r="L80" s="1013"/>
      <c r="M80" s="1013">
        <f>SUM(K80:L80)</f>
        <v>0</v>
      </c>
      <c r="N80" s="1013"/>
      <c r="O80" s="1013">
        <f>SUM(M80:N80)</f>
        <v>0</v>
      </c>
      <c r="P80" s="1013"/>
    </row>
    <row r="81" spans="1:16" ht="15.75" customHeight="1">
      <c r="A81" s="524" t="s">
        <v>2565</v>
      </c>
      <c r="B81" s="924" t="s">
        <v>3041</v>
      </c>
      <c r="C81" s="999">
        <v>0</v>
      </c>
      <c r="D81" s="999">
        <v>10000</v>
      </c>
      <c r="E81" s="999">
        <v>0</v>
      </c>
      <c r="F81" s="999">
        <v>10000</v>
      </c>
      <c r="G81" s="999"/>
      <c r="H81" s="999">
        <f>F81+G81</f>
        <v>10000</v>
      </c>
      <c r="I81" s="999"/>
      <c r="J81" s="999">
        <f>H81+I81</f>
        <v>10000</v>
      </c>
      <c r="K81" s="999">
        <v>10000</v>
      </c>
      <c r="L81" s="999"/>
      <c r="M81" s="999">
        <f>SUM(K81:L81)</f>
        <v>10000</v>
      </c>
      <c r="N81" s="999"/>
      <c r="O81" s="999">
        <f>SUM(M81:N81)</f>
        <v>10000</v>
      </c>
      <c r="P81" s="999">
        <v>10000</v>
      </c>
    </row>
    <row r="82" spans="1:16" ht="15.75" customHeight="1">
      <c r="A82" s="524" t="s">
        <v>2567</v>
      </c>
      <c r="B82" s="924" t="s">
        <v>2568</v>
      </c>
      <c r="C82" s="999">
        <v>0</v>
      </c>
      <c r="D82" s="999">
        <v>10000</v>
      </c>
      <c r="E82" s="999">
        <v>0</v>
      </c>
      <c r="F82" s="999">
        <v>10000</v>
      </c>
      <c r="G82" s="999"/>
      <c r="H82" s="999">
        <f>F82+G82</f>
        <v>10000</v>
      </c>
      <c r="I82" s="999"/>
      <c r="J82" s="999">
        <f>H82+I82</f>
        <v>10000</v>
      </c>
      <c r="K82" s="999">
        <v>10000</v>
      </c>
      <c r="L82" s="999"/>
      <c r="M82" s="999">
        <f>SUM(K82:L82)</f>
        <v>10000</v>
      </c>
      <c r="N82" s="999"/>
      <c r="O82" s="999">
        <f>SUM(M82:N82)</f>
        <v>10000</v>
      </c>
      <c r="P82" s="999">
        <v>10000</v>
      </c>
    </row>
    <row r="83" spans="1:16" ht="15.75" customHeight="1">
      <c r="A83" s="903" t="s">
        <v>413</v>
      </c>
      <c r="B83" s="904"/>
      <c r="C83" s="914">
        <v>0</v>
      </c>
      <c r="D83" s="914">
        <v>20000</v>
      </c>
      <c r="E83" s="914">
        <v>0</v>
      </c>
      <c r="F83" s="914">
        <f>SUM(F81:F82)</f>
        <v>20000</v>
      </c>
      <c r="G83" s="914">
        <f>SUM(G81:G82)</f>
        <v>0</v>
      </c>
      <c r="H83" s="914">
        <f>F83+G83</f>
        <v>20000</v>
      </c>
      <c r="I83" s="914">
        <f>SUM(I81:I82)</f>
        <v>0</v>
      </c>
      <c r="J83" s="914">
        <f>H83+I83</f>
        <v>20000</v>
      </c>
      <c r="K83" s="914">
        <f t="shared" ref="K83:P83" si="67">SUM(K81:K82)</f>
        <v>20000</v>
      </c>
      <c r="L83" s="914">
        <f t="shared" si="67"/>
        <v>0</v>
      </c>
      <c r="M83" s="914">
        <f>SUM(K83:L83)</f>
        <v>20000</v>
      </c>
      <c r="N83" s="914">
        <f t="shared" si="67"/>
        <v>0</v>
      </c>
      <c r="O83" s="914">
        <f>SUM(M83:N83)</f>
        <v>20000</v>
      </c>
      <c r="P83" s="914">
        <f t="shared" si="67"/>
        <v>20000</v>
      </c>
    </row>
    <row r="84" spans="1:16" ht="15.75" customHeight="1">
      <c r="A84" s="1000"/>
      <c r="B84" s="1009" t="s">
        <v>2584</v>
      </c>
      <c r="C84" s="914"/>
      <c r="D84" s="914"/>
      <c r="E84" s="914"/>
      <c r="F84" s="914"/>
      <c r="G84" s="914"/>
      <c r="H84" s="914"/>
      <c r="I84" s="914"/>
      <c r="J84" s="914"/>
      <c r="K84" s="914"/>
      <c r="L84" s="914"/>
      <c r="M84" s="914"/>
      <c r="N84" s="914"/>
      <c r="O84" s="914"/>
      <c r="P84" s="914"/>
    </row>
    <row r="85" spans="1:16" ht="15.75" customHeight="1">
      <c r="A85" s="1000">
        <v>2210502</v>
      </c>
      <c r="B85" s="1000" t="s">
        <v>2586</v>
      </c>
      <c r="C85" s="914"/>
      <c r="D85" s="914"/>
      <c r="E85" s="914"/>
      <c r="F85" s="914"/>
      <c r="G85" s="914"/>
      <c r="H85" s="914"/>
      <c r="I85" s="914"/>
      <c r="J85" s="914"/>
      <c r="K85" s="914"/>
      <c r="L85" s="914"/>
      <c r="M85" s="914"/>
      <c r="N85" s="914"/>
      <c r="O85" s="1000"/>
      <c r="P85" s="999">
        <v>500000</v>
      </c>
    </row>
    <row r="86" spans="1:16" ht="15.75" customHeight="1">
      <c r="A86" s="1000">
        <v>2210504</v>
      </c>
      <c r="B86" s="1000" t="s">
        <v>2590</v>
      </c>
      <c r="C86" s="914"/>
      <c r="D86" s="914"/>
      <c r="E86" s="914"/>
      <c r="F86" s="914"/>
      <c r="G86" s="914"/>
      <c r="H86" s="914"/>
      <c r="I86" s="914"/>
      <c r="J86" s="914"/>
      <c r="K86" s="914"/>
      <c r="L86" s="914"/>
      <c r="M86" s="914"/>
      <c r="N86" s="914"/>
      <c r="O86" s="1000"/>
      <c r="P86" s="999">
        <v>3000000</v>
      </c>
    </row>
    <row r="87" spans="1:16" ht="15.75" customHeight="1">
      <c r="A87" s="1010" t="s">
        <v>413</v>
      </c>
      <c r="B87" s="1010"/>
      <c r="C87" s="914"/>
      <c r="D87" s="914"/>
      <c r="E87" s="914"/>
      <c r="F87" s="914"/>
      <c r="G87" s="914"/>
      <c r="H87" s="914"/>
      <c r="I87" s="914"/>
      <c r="J87" s="914"/>
      <c r="K87" s="914"/>
      <c r="L87" s="914"/>
      <c r="M87" s="914"/>
      <c r="N87" s="914"/>
      <c r="O87" s="914"/>
      <c r="P87" s="914">
        <f>SUM(P85:P86)</f>
        <v>3500000</v>
      </c>
    </row>
    <row r="88" spans="1:16" ht="15.75" customHeight="1">
      <c r="A88" s="924"/>
      <c r="B88" s="1006" t="s">
        <v>2569</v>
      </c>
      <c r="C88" s="1012"/>
      <c r="D88" s="1012"/>
      <c r="E88" s="1013"/>
      <c r="F88" s="1013"/>
      <c r="G88" s="1013"/>
      <c r="H88" s="1013">
        <f t="shared" ref="H88:H109" si="68">F88+G88</f>
        <v>0</v>
      </c>
      <c r="I88" s="1013"/>
      <c r="J88" s="1013">
        <f t="shared" ref="J88:J109" si="69">H88+I88</f>
        <v>0</v>
      </c>
      <c r="K88" s="1013"/>
      <c r="L88" s="1013"/>
      <c r="M88" s="1013">
        <f t="shared" ref="M88:M109" si="70">SUM(K88:L88)</f>
        <v>0</v>
      </c>
      <c r="N88" s="1013"/>
      <c r="O88" s="1013">
        <f t="shared" ref="O88:O107" si="71">SUM(M88:N88)</f>
        <v>0</v>
      </c>
      <c r="P88" s="1013"/>
    </row>
    <row r="89" spans="1:16" ht="15.75" customHeight="1">
      <c r="A89" s="524" t="s">
        <v>2649</v>
      </c>
      <c r="B89" s="924" t="s">
        <v>3042</v>
      </c>
      <c r="C89" s="999">
        <v>0</v>
      </c>
      <c r="D89" s="999">
        <v>300000</v>
      </c>
      <c r="E89" s="999">
        <v>0</v>
      </c>
      <c r="F89" s="999">
        <v>300000</v>
      </c>
      <c r="G89" s="999"/>
      <c r="H89" s="999">
        <f t="shared" si="68"/>
        <v>300000</v>
      </c>
      <c r="I89" s="999"/>
      <c r="J89" s="999">
        <f t="shared" si="69"/>
        <v>300000</v>
      </c>
      <c r="K89" s="999">
        <v>300000</v>
      </c>
      <c r="L89" s="999"/>
      <c r="M89" s="999">
        <f t="shared" si="70"/>
        <v>300000</v>
      </c>
      <c r="N89" s="999"/>
      <c r="O89" s="999">
        <f t="shared" si="71"/>
        <v>300000</v>
      </c>
      <c r="P89" s="999">
        <v>300000</v>
      </c>
    </row>
    <row r="90" spans="1:16" ht="15.75" customHeight="1">
      <c r="A90" s="524" t="s">
        <v>2573</v>
      </c>
      <c r="B90" s="924" t="s">
        <v>3043</v>
      </c>
      <c r="C90" s="999">
        <v>0</v>
      </c>
      <c r="D90" s="999">
        <v>1200000</v>
      </c>
      <c r="E90" s="999">
        <v>0</v>
      </c>
      <c r="F90" s="999">
        <v>1200000</v>
      </c>
      <c r="G90" s="999"/>
      <c r="H90" s="999">
        <f t="shared" si="68"/>
        <v>1200000</v>
      </c>
      <c r="I90" s="999"/>
      <c r="J90" s="999">
        <f t="shared" si="69"/>
        <v>1200000</v>
      </c>
      <c r="K90" s="999">
        <v>1200000</v>
      </c>
      <c r="L90" s="999"/>
      <c r="M90" s="999">
        <f t="shared" si="70"/>
        <v>1200000</v>
      </c>
      <c r="N90" s="999"/>
      <c r="O90" s="999">
        <f t="shared" si="71"/>
        <v>1200000</v>
      </c>
      <c r="P90" s="999">
        <v>1200000</v>
      </c>
    </row>
    <row r="91" spans="1:16" ht="15.75" customHeight="1">
      <c r="A91" s="903" t="s">
        <v>413</v>
      </c>
      <c r="B91" s="904"/>
      <c r="C91" s="914">
        <v>0</v>
      </c>
      <c r="D91" s="914">
        <v>1500000</v>
      </c>
      <c r="E91" s="914">
        <v>0</v>
      </c>
      <c r="F91" s="914">
        <f>SUM(F89:F90)</f>
        <v>1500000</v>
      </c>
      <c r="G91" s="914">
        <f>SUM(G89:G90)</f>
        <v>0</v>
      </c>
      <c r="H91" s="914">
        <f t="shared" si="68"/>
        <v>1500000</v>
      </c>
      <c r="I91" s="914">
        <f>SUM(I89:I90)</f>
        <v>0</v>
      </c>
      <c r="J91" s="914">
        <f t="shared" si="69"/>
        <v>1500000</v>
      </c>
      <c r="K91" s="914">
        <f t="shared" ref="K91:P91" si="72">SUM(K89:K90)</f>
        <v>1500000</v>
      </c>
      <c r="L91" s="914">
        <f t="shared" si="72"/>
        <v>0</v>
      </c>
      <c r="M91" s="914">
        <f t="shared" si="70"/>
        <v>1500000</v>
      </c>
      <c r="N91" s="914">
        <f t="shared" si="72"/>
        <v>0</v>
      </c>
      <c r="O91" s="914">
        <f t="shared" si="71"/>
        <v>1500000</v>
      </c>
      <c r="P91" s="914">
        <f t="shared" si="72"/>
        <v>1500000</v>
      </c>
    </row>
    <row r="92" spans="1:16" ht="15.75" customHeight="1">
      <c r="A92" s="902"/>
      <c r="B92" s="1006" t="s">
        <v>2577</v>
      </c>
      <c r="C92" s="914"/>
      <c r="D92" s="914"/>
      <c r="E92" s="914"/>
      <c r="F92" s="914"/>
      <c r="G92" s="914"/>
      <c r="H92" s="927"/>
      <c r="I92" s="927"/>
      <c r="J92" s="927"/>
      <c r="K92" s="927"/>
      <c r="L92" s="927"/>
      <c r="M92" s="927">
        <f t="shared" si="70"/>
        <v>0</v>
      </c>
      <c r="N92" s="927"/>
      <c r="O92" s="927">
        <f t="shared" si="71"/>
        <v>0</v>
      </c>
      <c r="P92" s="927"/>
    </row>
    <row r="93" spans="1:16" ht="15.75" customHeight="1">
      <c r="A93" s="524" t="s">
        <v>2687</v>
      </c>
      <c r="B93" s="773" t="s">
        <v>2578</v>
      </c>
      <c r="C93" s="914"/>
      <c r="D93" s="914"/>
      <c r="E93" s="914"/>
      <c r="F93" s="914"/>
      <c r="G93" s="914"/>
      <c r="H93" s="927"/>
      <c r="I93" s="927"/>
      <c r="J93" s="927"/>
      <c r="K93" s="930">
        <v>500000</v>
      </c>
      <c r="L93" s="930"/>
      <c r="M93" s="930">
        <f t="shared" si="70"/>
        <v>500000</v>
      </c>
      <c r="N93" s="930">
        <v>-500000</v>
      </c>
      <c r="O93" s="930">
        <f t="shared" si="71"/>
        <v>0</v>
      </c>
      <c r="P93" s="930">
        <v>1000000</v>
      </c>
    </row>
    <row r="94" spans="1:16" ht="15.75" customHeight="1">
      <c r="A94" s="524" t="s">
        <v>2581</v>
      </c>
      <c r="B94" s="773" t="s">
        <v>2574</v>
      </c>
      <c r="C94" s="914"/>
      <c r="D94" s="914"/>
      <c r="E94" s="914"/>
      <c r="F94" s="914"/>
      <c r="G94" s="914"/>
      <c r="H94" s="927"/>
      <c r="I94" s="927"/>
      <c r="J94" s="927"/>
      <c r="K94" s="930">
        <v>1500000</v>
      </c>
      <c r="L94" s="930"/>
      <c r="M94" s="930">
        <f t="shared" si="70"/>
        <v>1500000</v>
      </c>
      <c r="N94" s="930">
        <v>-1500000</v>
      </c>
      <c r="O94" s="930">
        <f t="shared" si="71"/>
        <v>0</v>
      </c>
      <c r="P94" s="930">
        <v>3000000</v>
      </c>
    </row>
    <row r="95" spans="1:16" ht="15.75" customHeight="1">
      <c r="A95" s="903" t="s">
        <v>413</v>
      </c>
      <c r="B95" s="904"/>
      <c r="C95" s="914"/>
      <c r="D95" s="914"/>
      <c r="E95" s="914"/>
      <c r="F95" s="914"/>
      <c r="G95" s="914"/>
      <c r="H95" s="914"/>
      <c r="I95" s="914"/>
      <c r="J95" s="914"/>
      <c r="K95" s="914">
        <f t="shared" ref="K95:P95" si="73">SUM(K93:K94)</f>
        <v>2000000</v>
      </c>
      <c r="L95" s="914">
        <f t="shared" si="73"/>
        <v>0</v>
      </c>
      <c r="M95" s="914">
        <f t="shared" si="70"/>
        <v>2000000</v>
      </c>
      <c r="N95" s="914">
        <f t="shared" si="73"/>
        <v>-2000000</v>
      </c>
      <c r="O95" s="914">
        <f t="shared" si="71"/>
        <v>0</v>
      </c>
      <c r="P95" s="914">
        <f t="shared" si="73"/>
        <v>4000000</v>
      </c>
    </row>
    <row r="96" spans="1:16" ht="15.75" customHeight="1">
      <c r="A96" s="924"/>
      <c r="B96" s="1006" t="s">
        <v>3044</v>
      </c>
      <c r="C96" s="1012"/>
      <c r="D96" s="1012"/>
      <c r="E96" s="1013"/>
      <c r="F96" s="1013"/>
      <c r="G96" s="1013"/>
      <c r="H96" s="1013">
        <f t="shared" si="68"/>
        <v>0</v>
      </c>
      <c r="I96" s="1013"/>
      <c r="J96" s="1013">
        <f t="shared" si="69"/>
        <v>0</v>
      </c>
      <c r="K96" s="1013"/>
      <c r="L96" s="1013"/>
      <c r="M96" s="1013">
        <f t="shared" si="70"/>
        <v>0</v>
      </c>
      <c r="N96" s="1013"/>
      <c r="O96" s="1013">
        <f t="shared" si="71"/>
        <v>0</v>
      </c>
      <c r="P96" s="1013"/>
    </row>
    <row r="97" spans="1:16" ht="15.75" customHeight="1">
      <c r="A97" s="524" t="s">
        <v>2603</v>
      </c>
      <c r="B97" s="924" t="s">
        <v>3045</v>
      </c>
      <c r="C97" s="999">
        <v>0</v>
      </c>
      <c r="D97" s="999">
        <v>5400000</v>
      </c>
      <c r="E97" s="999">
        <v>0</v>
      </c>
      <c r="F97" s="999">
        <v>5400000</v>
      </c>
      <c r="G97" s="999"/>
      <c r="H97" s="999">
        <f t="shared" si="68"/>
        <v>5400000</v>
      </c>
      <c r="I97" s="999"/>
      <c r="J97" s="999">
        <f t="shared" si="69"/>
        <v>5400000</v>
      </c>
      <c r="K97" s="999">
        <v>5400000</v>
      </c>
      <c r="L97" s="999"/>
      <c r="M97" s="999">
        <f t="shared" si="70"/>
        <v>5400000</v>
      </c>
      <c r="N97" s="999">
        <v>1000000</v>
      </c>
      <c r="O97" s="999">
        <f t="shared" si="71"/>
        <v>6400000</v>
      </c>
      <c r="P97" s="999">
        <v>7400000</v>
      </c>
    </row>
    <row r="98" spans="1:16" ht="15.75" customHeight="1">
      <c r="A98" s="903" t="s">
        <v>413</v>
      </c>
      <c r="B98" s="904"/>
      <c r="C98" s="914">
        <v>0</v>
      </c>
      <c r="D98" s="914">
        <v>5400000</v>
      </c>
      <c r="E98" s="914">
        <v>0</v>
      </c>
      <c r="F98" s="914">
        <f>SUM(F97)</f>
        <v>5400000</v>
      </c>
      <c r="G98" s="914">
        <f>SUM(G97)</f>
        <v>0</v>
      </c>
      <c r="H98" s="914">
        <f t="shared" si="68"/>
        <v>5400000</v>
      </c>
      <c r="I98" s="914">
        <f>SUM(I97)</f>
        <v>0</v>
      </c>
      <c r="J98" s="914">
        <f t="shared" si="69"/>
        <v>5400000</v>
      </c>
      <c r="K98" s="914">
        <f t="shared" ref="K98:P98" si="74">SUM(K97)</f>
        <v>5400000</v>
      </c>
      <c r="L98" s="914">
        <f t="shared" si="74"/>
        <v>0</v>
      </c>
      <c r="M98" s="914">
        <f t="shared" si="70"/>
        <v>5400000</v>
      </c>
      <c r="N98" s="914">
        <f t="shared" si="74"/>
        <v>1000000</v>
      </c>
      <c r="O98" s="914">
        <f t="shared" si="71"/>
        <v>6400000</v>
      </c>
      <c r="P98" s="914">
        <f t="shared" si="74"/>
        <v>7400000</v>
      </c>
    </row>
    <row r="99" spans="1:16" ht="15.75" customHeight="1">
      <c r="A99" s="924"/>
      <c r="B99" s="1006" t="s">
        <v>3046</v>
      </c>
      <c r="C99" s="1006"/>
      <c r="D99" s="1006"/>
      <c r="E99" s="773"/>
      <c r="F99" s="773"/>
      <c r="G99" s="773"/>
      <c r="H99" s="773">
        <f t="shared" si="68"/>
        <v>0</v>
      </c>
      <c r="I99" s="773"/>
      <c r="J99" s="773">
        <f t="shared" si="69"/>
        <v>0</v>
      </c>
      <c r="K99" s="773"/>
      <c r="L99" s="773"/>
      <c r="M99" s="773">
        <f t="shared" si="70"/>
        <v>0</v>
      </c>
      <c r="N99" s="773"/>
      <c r="O99" s="773">
        <f t="shared" si="71"/>
        <v>0</v>
      </c>
      <c r="P99" s="773"/>
    </row>
    <row r="100" spans="1:16" ht="15.75" customHeight="1">
      <c r="A100" s="524">
        <v>2211306</v>
      </c>
      <c r="B100" s="924" t="s">
        <v>2619</v>
      </c>
      <c r="C100" s="1014">
        <v>0</v>
      </c>
      <c r="D100" s="1015">
        <v>100000</v>
      </c>
      <c r="E100" s="773">
        <v>0</v>
      </c>
      <c r="F100" s="1016">
        <v>100000</v>
      </c>
      <c r="G100" s="1016"/>
      <c r="H100" s="1016">
        <f t="shared" si="68"/>
        <v>100000</v>
      </c>
      <c r="I100" s="1016"/>
      <c r="J100" s="1016">
        <f t="shared" si="69"/>
        <v>100000</v>
      </c>
      <c r="K100" s="1016">
        <v>100000</v>
      </c>
      <c r="L100" s="1016"/>
      <c r="M100" s="1016">
        <f t="shared" si="70"/>
        <v>100000</v>
      </c>
      <c r="N100" s="1016"/>
      <c r="O100" s="1016">
        <f t="shared" si="71"/>
        <v>100000</v>
      </c>
      <c r="P100" s="1016">
        <v>100000</v>
      </c>
    </row>
    <row r="101" spans="1:16" ht="15.75" customHeight="1">
      <c r="A101" s="524" t="s">
        <v>3009</v>
      </c>
      <c r="B101" s="773" t="s">
        <v>3010</v>
      </c>
      <c r="C101" s="1014"/>
      <c r="D101" s="1015"/>
      <c r="E101" s="773"/>
      <c r="F101" s="1016"/>
      <c r="G101" s="1016"/>
      <c r="H101" s="1016"/>
      <c r="I101" s="1016"/>
      <c r="J101" s="1016"/>
      <c r="K101" s="1016">
        <v>1000000</v>
      </c>
      <c r="L101" s="1016"/>
      <c r="M101" s="1016">
        <f t="shared" si="70"/>
        <v>1000000</v>
      </c>
      <c r="N101" s="1016">
        <v>-1000000</v>
      </c>
      <c r="O101" s="1016">
        <f t="shared" si="71"/>
        <v>0</v>
      </c>
      <c r="P101" s="1016">
        <v>2500000</v>
      </c>
    </row>
    <row r="102" spans="1:16" ht="15.75" customHeight="1">
      <c r="A102" s="903" t="s">
        <v>413</v>
      </c>
      <c r="B102" s="904"/>
      <c r="C102" s="914">
        <v>0</v>
      </c>
      <c r="D102" s="914">
        <v>100000</v>
      </c>
      <c r="E102" s="914"/>
      <c r="F102" s="914">
        <f>SUM(F100)</f>
        <v>100000</v>
      </c>
      <c r="G102" s="914">
        <f>SUM(G100)</f>
        <v>0</v>
      </c>
      <c r="H102" s="914">
        <f t="shared" si="68"/>
        <v>100000</v>
      </c>
      <c r="I102" s="914">
        <f>SUM(I100)</f>
        <v>0</v>
      </c>
      <c r="J102" s="914">
        <f t="shared" si="69"/>
        <v>100000</v>
      </c>
      <c r="K102" s="914">
        <f t="shared" ref="K102:P102" si="75">SUM(K100:K101)</f>
        <v>1100000</v>
      </c>
      <c r="L102" s="914">
        <f t="shared" si="75"/>
        <v>0</v>
      </c>
      <c r="M102" s="914">
        <f t="shared" si="70"/>
        <v>1100000</v>
      </c>
      <c r="N102" s="914">
        <f t="shared" si="75"/>
        <v>-1000000</v>
      </c>
      <c r="O102" s="914">
        <f t="shared" si="71"/>
        <v>100000</v>
      </c>
      <c r="P102" s="914">
        <f t="shared" si="75"/>
        <v>2600000</v>
      </c>
    </row>
    <row r="103" spans="1:16" ht="15.75" customHeight="1">
      <c r="A103" s="924"/>
      <c r="B103" s="1017" t="s">
        <v>3047</v>
      </c>
      <c r="C103" s="1012"/>
      <c r="D103" s="1012"/>
      <c r="E103" s="1013"/>
      <c r="F103" s="1013"/>
      <c r="G103" s="1013"/>
      <c r="H103" s="1013">
        <f t="shared" si="68"/>
        <v>0</v>
      </c>
      <c r="I103" s="1013"/>
      <c r="J103" s="1013">
        <f t="shared" si="69"/>
        <v>0</v>
      </c>
      <c r="K103" s="1013"/>
      <c r="L103" s="1013"/>
      <c r="M103" s="1013">
        <f t="shared" si="70"/>
        <v>0</v>
      </c>
      <c r="N103" s="1013"/>
      <c r="O103" s="1013">
        <f t="shared" si="71"/>
        <v>0</v>
      </c>
      <c r="P103" s="1013"/>
    </row>
    <row r="104" spans="1:16" s="40" customFormat="1" ht="29.25" customHeight="1">
      <c r="A104" s="1018">
        <v>2640503</v>
      </c>
      <c r="B104" s="1019" t="s">
        <v>3048</v>
      </c>
      <c r="C104" s="1020"/>
      <c r="D104" s="1020"/>
      <c r="E104" s="1020"/>
      <c r="F104" s="1021">
        <v>11000000</v>
      </c>
      <c r="G104" s="1021">
        <v>17612022</v>
      </c>
      <c r="H104" s="1021">
        <f t="shared" si="68"/>
        <v>28612022</v>
      </c>
      <c r="I104" s="1021"/>
      <c r="J104" s="1021">
        <f t="shared" si="69"/>
        <v>28612022</v>
      </c>
      <c r="K104" s="1021">
        <v>11000000</v>
      </c>
      <c r="L104" s="1021"/>
      <c r="M104" s="1021">
        <f t="shared" si="70"/>
        <v>11000000</v>
      </c>
      <c r="N104" s="1021"/>
      <c r="O104" s="1021">
        <f t="shared" si="71"/>
        <v>11000000</v>
      </c>
      <c r="P104" s="1021"/>
    </row>
    <row r="105" spans="1:16" s="40" customFormat="1" ht="16.149999999999999" customHeight="1">
      <c r="A105" s="1018"/>
      <c r="B105" s="1019"/>
      <c r="C105" s="1020"/>
      <c r="D105" s="1020"/>
      <c r="E105" s="1020"/>
      <c r="F105" s="1021"/>
      <c r="G105" s="1021"/>
      <c r="H105" s="1021"/>
      <c r="I105" s="1021"/>
      <c r="J105" s="1021"/>
      <c r="K105" s="1021"/>
      <c r="L105" s="1021"/>
      <c r="M105" s="1021"/>
      <c r="N105" s="1021"/>
      <c r="O105" s="1021"/>
      <c r="P105" s="1021"/>
    </row>
    <row r="106" spans="1:16" ht="15.75" customHeight="1">
      <c r="A106" s="903" t="s">
        <v>413</v>
      </c>
      <c r="B106" s="904"/>
      <c r="C106" s="914">
        <v>0</v>
      </c>
      <c r="D106" s="914">
        <v>5400000</v>
      </c>
      <c r="E106" s="914">
        <v>0</v>
      </c>
      <c r="F106" s="914">
        <f>SUM(F104)</f>
        <v>11000000</v>
      </c>
      <c r="G106" s="914">
        <f>SUM(G104)</f>
        <v>17612022</v>
      </c>
      <c r="H106" s="914">
        <f t="shared" si="68"/>
        <v>28612022</v>
      </c>
      <c r="I106" s="914">
        <f>SUM(I104)</f>
        <v>0</v>
      </c>
      <c r="J106" s="914">
        <f t="shared" si="69"/>
        <v>28612022</v>
      </c>
      <c r="K106" s="914">
        <f t="shared" ref="K106:P106" si="76">SUM(K104)</f>
        <v>11000000</v>
      </c>
      <c r="L106" s="914">
        <f t="shared" si="76"/>
        <v>0</v>
      </c>
      <c r="M106" s="914">
        <f t="shared" si="70"/>
        <v>11000000</v>
      </c>
      <c r="N106" s="914">
        <f t="shared" si="76"/>
        <v>0</v>
      </c>
      <c r="O106" s="914">
        <f t="shared" si="71"/>
        <v>11000000</v>
      </c>
      <c r="P106" s="914">
        <f t="shared" si="76"/>
        <v>0</v>
      </c>
    </row>
    <row r="107" spans="1:16" ht="15.75" customHeight="1">
      <c r="A107" s="767" t="s">
        <v>3049</v>
      </c>
      <c r="B107" s="767"/>
      <c r="C107" s="768">
        <v>3000000</v>
      </c>
      <c r="D107" s="768" t="e">
        <f>SUM(#REF!)</f>
        <v>#REF!</v>
      </c>
      <c r="E107" s="768">
        <f>SUM(E96:E98)</f>
        <v>0</v>
      </c>
      <c r="F107" s="768">
        <f>SUM( ,F83,F91,F98,F102,F106)</f>
        <v>18020000</v>
      </c>
      <c r="G107" s="768">
        <f>SUM( ,G83,G91,G98,G102,G106)</f>
        <v>17612022</v>
      </c>
      <c r="H107" s="768">
        <f t="shared" si="68"/>
        <v>35632022</v>
      </c>
      <c r="I107" s="768">
        <f>SUM( ,I83,I91,I98,I102,I106)</f>
        <v>0</v>
      </c>
      <c r="J107" s="768">
        <f t="shared" si="69"/>
        <v>35632022</v>
      </c>
      <c r="K107" s="768">
        <f t="shared" ref="K107:N107" si="77">SUM( ,K83,K91,K95,K98,K102,K106)</f>
        <v>21020000</v>
      </c>
      <c r="L107" s="768">
        <f t="shared" si="77"/>
        <v>0</v>
      </c>
      <c r="M107" s="768">
        <f t="shared" si="70"/>
        <v>21020000</v>
      </c>
      <c r="N107" s="768">
        <f t="shared" si="77"/>
        <v>-2000000</v>
      </c>
      <c r="O107" s="768">
        <f t="shared" si="71"/>
        <v>19020000</v>
      </c>
      <c r="P107" s="768">
        <f>SUM(P106,P102,P98,P95,P91,P87,P83,P79)</f>
        <v>20320000</v>
      </c>
    </row>
    <row r="108" spans="1:16" ht="37.15" customHeight="1">
      <c r="A108" s="1022"/>
      <c r="B108" s="1023" t="s">
        <v>3050</v>
      </c>
      <c r="C108" s="1024"/>
      <c r="D108" s="1024"/>
      <c r="E108" s="1025">
        <f>SUM(E107,E75, )</f>
        <v>65795000</v>
      </c>
      <c r="F108" s="1025">
        <f>SUM(F107,F75, )</f>
        <v>45686382</v>
      </c>
      <c r="G108" s="1025">
        <f>SUM(G107,G75, )</f>
        <v>9595640</v>
      </c>
      <c r="H108" s="1025">
        <f t="shared" si="68"/>
        <v>55282022</v>
      </c>
      <c r="I108" s="1025">
        <f>SUM(I107,I75, )</f>
        <v>920200</v>
      </c>
      <c r="J108" s="1025">
        <f t="shared" si="69"/>
        <v>56202222</v>
      </c>
      <c r="K108" s="1025">
        <f t="shared" ref="K108:P108" si="78">SUM(K107,K75, )</f>
        <v>38686382</v>
      </c>
      <c r="L108" s="1025">
        <f t="shared" si="78"/>
        <v>19100000</v>
      </c>
      <c r="M108" s="1025">
        <f t="shared" si="70"/>
        <v>57786382</v>
      </c>
      <c r="N108" s="1025">
        <f t="shared" si="78"/>
        <v>505100000</v>
      </c>
      <c r="O108" s="1025">
        <f>SUM(O107,O75)</f>
        <v>562886382</v>
      </c>
      <c r="P108" s="1025">
        <f t="shared" si="78"/>
        <v>57786382</v>
      </c>
    </row>
    <row r="109" spans="1:16" ht="15.6" customHeight="1">
      <c r="A109" s="770"/>
      <c r="B109" s="770" t="s">
        <v>2681</v>
      </c>
      <c r="C109" s="771">
        <f>C75+C13</f>
        <v>127295000</v>
      </c>
      <c r="D109" s="771">
        <f>D75+D13</f>
        <v>8500000</v>
      </c>
      <c r="E109" s="771">
        <f>SUM(E108,E13)</f>
        <v>135795000</v>
      </c>
      <c r="F109" s="771">
        <f>SUM(F108,F13)</f>
        <v>115686382</v>
      </c>
      <c r="G109" s="771">
        <f>SUM(G108,G13)</f>
        <v>9595640</v>
      </c>
      <c r="H109" s="771">
        <f t="shared" si="68"/>
        <v>125282022</v>
      </c>
      <c r="I109" s="771">
        <f>SUM(I108,I13)</f>
        <v>920200</v>
      </c>
      <c r="J109" s="771">
        <f t="shared" si="69"/>
        <v>126202222</v>
      </c>
      <c r="K109" s="771">
        <f t="shared" ref="K109:P109" si="79">SUM(K108,K13)</f>
        <v>108686382</v>
      </c>
      <c r="L109" s="771">
        <f t="shared" si="79"/>
        <v>19100000</v>
      </c>
      <c r="M109" s="771">
        <f t="shared" si="70"/>
        <v>127786382</v>
      </c>
      <c r="N109" s="771">
        <f t="shared" si="79"/>
        <v>505100000</v>
      </c>
      <c r="O109" s="771">
        <f>O108+O13</f>
        <v>632886382</v>
      </c>
      <c r="P109" s="771">
        <f t="shared" si="79"/>
        <v>127786382</v>
      </c>
    </row>
    <row r="113" spans="11:16" ht="15" customHeight="1">
      <c r="K113" t="s">
        <v>3051</v>
      </c>
      <c r="M113" t="s">
        <v>3051</v>
      </c>
      <c r="O113" t="s">
        <v>3051</v>
      </c>
      <c r="P113" t="s">
        <v>3051</v>
      </c>
    </row>
  </sheetData>
  <mergeCells count="1">
    <mergeCell ref="A2:B2"/>
  </mergeCells>
  <pageMargins left="0.70866141732283505" right="0.70866141732283505" top="0.74803149606299202" bottom="0.74803149606299202" header="0" footer="0"/>
  <pageSetup scale="73"/>
  <headerFooter>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pageSetUpPr fitToPage="1"/>
  </sheetPr>
  <dimension ref="A1:Y987"/>
  <sheetViews>
    <sheetView zoomScale="90" workbookViewId="0">
      <pane ySplit="2" topLeftCell="A3" activePane="bottomLeft" state="frozen"/>
      <selection pane="bottomLeft" activeCell="M12" sqref="M12"/>
    </sheetView>
  </sheetViews>
  <sheetFormatPr defaultColWidth="14" defaultRowHeight="15" customHeight="1"/>
  <cols>
    <col min="1" max="1" width="12.28515625" customWidth="1"/>
    <col min="2" max="2" width="78.5703125" customWidth="1"/>
    <col min="3" max="3" width="37.7109375" hidden="1" customWidth="1"/>
    <col min="4" max="4" width="21.28515625" hidden="1" customWidth="1"/>
    <col min="5" max="5" width="18.28515625" hidden="1" customWidth="1"/>
    <col min="6" max="6" width="21.28515625" hidden="1" customWidth="1"/>
    <col min="7" max="7" width="5.5703125" hidden="1" customWidth="1"/>
    <col min="8" max="8" width="6" hidden="1" customWidth="1"/>
    <col min="9" max="10" width="21.28515625" hidden="1" customWidth="1"/>
    <col min="11" max="12" width="21.28515625" customWidth="1"/>
    <col min="13" max="25" width="7.85546875" customWidth="1"/>
  </cols>
  <sheetData>
    <row r="1" spans="1:25" ht="15.75" customHeight="1">
      <c r="A1" s="1820"/>
      <c r="B1" s="1777"/>
      <c r="C1" s="1026"/>
      <c r="D1" s="1026"/>
      <c r="E1" s="1026"/>
      <c r="G1" s="1026"/>
    </row>
    <row r="2" spans="1:25" ht="59.25" customHeight="1">
      <c r="A2" s="1816"/>
      <c r="B2" s="1777"/>
      <c r="C2" s="558"/>
      <c r="D2" s="558"/>
      <c r="E2" s="558"/>
      <c r="F2" s="1027"/>
      <c r="G2" s="558"/>
      <c r="H2" s="1027"/>
      <c r="I2" s="1027"/>
      <c r="J2" s="1027"/>
      <c r="K2" s="1027"/>
      <c r="L2" s="1027"/>
      <c r="M2" s="1027"/>
      <c r="N2" s="1027"/>
      <c r="O2" s="1027"/>
      <c r="P2" s="1027"/>
      <c r="Q2" s="1027"/>
      <c r="R2" s="1027"/>
      <c r="S2" s="1027"/>
      <c r="T2" s="1027"/>
      <c r="U2" s="1027"/>
      <c r="V2" s="1027"/>
      <c r="W2" s="1027"/>
      <c r="X2" s="1027"/>
      <c r="Y2" s="1027"/>
    </row>
    <row r="3" spans="1:25" ht="15.75">
      <c r="A3" s="1821" t="s">
        <v>3052</v>
      </c>
      <c r="B3" s="1822"/>
      <c r="C3" s="1028"/>
      <c r="D3" s="1028"/>
      <c r="E3" s="21"/>
      <c r="F3" s="104"/>
      <c r="G3" s="21"/>
      <c r="H3" s="104"/>
      <c r="I3" s="104"/>
      <c r="J3" s="104"/>
      <c r="K3" s="104"/>
      <c r="L3" s="104"/>
      <c r="M3" s="1027"/>
      <c r="N3" s="1027"/>
      <c r="O3" s="1027"/>
      <c r="P3" s="1027"/>
      <c r="Q3" s="1027"/>
      <c r="R3" s="1027"/>
      <c r="S3" s="1027"/>
      <c r="T3" s="1027"/>
      <c r="U3" s="1027"/>
      <c r="V3" s="1027"/>
      <c r="W3" s="1027"/>
      <c r="X3" s="1027"/>
      <c r="Y3" s="1027"/>
    </row>
    <row r="4" spans="1:25" ht="70.5" customHeight="1">
      <c r="A4" s="1823" t="s">
        <v>2537</v>
      </c>
      <c r="B4" s="1817"/>
      <c r="C4" s="558" t="s">
        <v>177</v>
      </c>
      <c r="D4" s="559" t="s">
        <v>218</v>
      </c>
      <c r="E4" s="560" t="s">
        <v>115</v>
      </c>
      <c r="F4" s="559" t="s">
        <v>2539</v>
      </c>
      <c r="G4" s="560" t="s">
        <v>115</v>
      </c>
      <c r="H4" s="559" t="s">
        <v>3053</v>
      </c>
      <c r="I4" s="559" t="s">
        <v>3054</v>
      </c>
      <c r="J4" s="644" t="s">
        <v>111</v>
      </c>
      <c r="K4" s="788" t="s">
        <v>117</v>
      </c>
      <c r="L4" s="941" t="s">
        <v>118</v>
      </c>
      <c r="M4" s="1027"/>
      <c r="N4" s="1027"/>
      <c r="O4" s="1027"/>
      <c r="P4" s="1027"/>
      <c r="Q4" s="1027"/>
      <c r="R4" s="1027"/>
      <c r="S4" s="1027"/>
      <c r="T4" s="1027"/>
      <c r="U4" s="1027"/>
      <c r="V4" s="1027"/>
      <c r="W4" s="1027"/>
      <c r="X4" s="1027"/>
      <c r="Y4" s="1027"/>
    </row>
    <row r="5" spans="1:25" ht="15.75" customHeight="1">
      <c r="A5" s="1029"/>
      <c r="B5" s="1030" t="s">
        <v>3047</v>
      </c>
      <c r="C5" s="1031"/>
      <c r="D5" s="1031"/>
      <c r="E5" s="1031"/>
      <c r="F5" s="1031"/>
      <c r="G5" s="1031"/>
      <c r="H5" s="1031"/>
      <c r="I5" s="1031"/>
      <c r="J5" s="1031"/>
      <c r="K5" s="1031"/>
      <c r="L5" s="1031"/>
    </row>
    <row r="6" spans="1:25" ht="15.75" customHeight="1">
      <c r="A6" s="1032">
        <v>2640503</v>
      </c>
      <c r="B6" s="1033" t="s">
        <v>3055</v>
      </c>
      <c r="C6" s="1034">
        <v>22000000</v>
      </c>
      <c r="D6" s="1034"/>
      <c r="E6" s="1034"/>
      <c r="F6" s="1034">
        <f>D6+E6</f>
        <v>0</v>
      </c>
      <c r="G6" s="1034"/>
      <c r="H6" s="1034"/>
      <c r="I6" s="1034">
        <v>0</v>
      </c>
      <c r="J6" s="1034"/>
      <c r="K6" s="1034">
        <f>SUM(I6:J6)</f>
        <v>0</v>
      </c>
      <c r="L6" s="1034"/>
    </row>
    <row r="7" spans="1:25" ht="15.75" customHeight="1">
      <c r="A7" s="1032"/>
      <c r="B7" s="1035" t="s">
        <v>3056</v>
      </c>
      <c r="C7" s="1036">
        <f t="shared" ref="C7:D7" si="0">SUM(C6)</f>
        <v>22000000</v>
      </c>
      <c r="D7" s="1036">
        <f t="shared" si="0"/>
        <v>0</v>
      </c>
      <c r="E7" s="1036"/>
      <c r="F7" s="1036">
        <f>SUM(F6)</f>
        <v>0</v>
      </c>
      <c r="G7" s="1036">
        <f t="shared" ref="G7:L7" si="1">SUM(G6)</f>
        <v>0</v>
      </c>
      <c r="H7" s="1036">
        <f t="shared" si="1"/>
        <v>0</v>
      </c>
      <c r="I7" s="1036">
        <f t="shared" si="1"/>
        <v>0</v>
      </c>
      <c r="J7" s="1036"/>
      <c r="K7" s="1036">
        <f t="shared" ref="K7:K9" si="2">SUM(I7:J7)</f>
        <v>0</v>
      </c>
      <c r="L7" s="1036">
        <f t="shared" si="1"/>
        <v>0</v>
      </c>
    </row>
    <row r="8" spans="1:25" ht="15.75" customHeight="1">
      <c r="A8" s="1037"/>
      <c r="B8" s="1038" t="s">
        <v>2917</v>
      </c>
      <c r="C8" s="1039">
        <f t="shared" ref="C8:D8" si="3">C7</f>
        <v>22000000</v>
      </c>
      <c r="D8" s="1040">
        <f t="shared" si="3"/>
        <v>0</v>
      </c>
      <c r="E8" s="1040">
        <f t="shared" ref="E8:F8" si="4">E7</f>
        <v>0</v>
      </c>
      <c r="F8" s="1040">
        <f t="shared" si="4"/>
        <v>0</v>
      </c>
      <c r="G8" s="1040">
        <f t="shared" ref="G8:H8" si="5">G7</f>
        <v>0</v>
      </c>
      <c r="H8" s="1040">
        <f t="shared" si="5"/>
        <v>0</v>
      </c>
      <c r="I8" s="1040">
        <f t="shared" ref="I8" si="6">I7</f>
        <v>0</v>
      </c>
      <c r="J8" s="1040"/>
      <c r="K8" s="1040">
        <f t="shared" si="2"/>
        <v>0</v>
      </c>
      <c r="L8" s="1040">
        <f>L7</f>
        <v>0</v>
      </c>
    </row>
    <row r="9" spans="1:25" ht="15.75" customHeight="1">
      <c r="A9" s="1041"/>
      <c r="B9" s="1042" t="s">
        <v>2681</v>
      </c>
      <c r="C9" s="1043">
        <f t="shared" ref="C9:D9" si="7">C8</f>
        <v>22000000</v>
      </c>
      <c r="D9" s="1044">
        <f t="shared" si="7"/>
        <v>0</v>
      </c>
      <c r="E9" s="1044">
        <f t="shared" ref="E9:F9" si="8">E8</f>
        <v>0</v>
      </c>
      <c r="F9" s="1044">
        <f t="shared" si="8"/>
        <v>0</v>
      </c>
      <c r="G9" s="1044">
        <f t="shared" ref="G9:H9" si="9">G8</f>
        <v>0</v>
      </c>
      <c r="H9" s="1044">
        <f t="shared" si="9"/>
        <v>0</v>
      </c>
      <c r="I9" s="1044">
        <f t="shared" ref="I9" si="10">I8</f>
        <v>0</v>
      </c>
      <c r="J9" s="1044"/>
      <c r="K9" s="1044">
        <f t="shared" si="2"/>
        <v>0</v>
      </c>
      <c r="L9" s="1044">
        <f>L8</f>
        <v>0</v>
      </c>
    </row>
    <row r="10" spans="1:25" ht="15.75" customHeight="1">
      <c r="A10" s="1045"/>
      <c r="B10" s="594"/>
      <c r="C10" s="1046"/>
      <c r="D10" s="1046"/>
      <c r="E10" s="1046"/>
      <c r="F10" s="1047"/>
      <c r="G10" s="1046"/>
      <c r="H10" s="1047"/>
      <c r="I10" s="1047"/>
      <c r="J10" s="1047"/>
      <c r="K10" s="1047"/>
      <c r="L10" s="1047"/>
      <c r="M10" s="1047"/>
      <c r="N10" s="1047"/>
      <c r="O10" s="1047"/>
      <c r="P10" s="1047"/>
      <c r="Q10" s="1047"/>
      <c r="R10" s="1047"/>
      <c r="S10" s="1047"/>
      <c r="T10" s="1047"/>
      <c r="U10" s="1047"/>
      <c r="V10" s="1047"/>
      <c r="W10" s="1047"/>
      <c r="X10" s="1047"/>
      <c r="Y10" s="1047"/>
    </row>
    <row r="11" spans="1:25" ht="15.75" customHeight="1">
      <c r="A11" s="1048"/>
      <c r="B11" s="1049"/>
      <c r="C11" s="1050"/>
      <c r="D11" s="1050"/>
      <c r="E11" s="1046"/>
      <c r="F11" s="1047"/>
      <c r="G11" s="1046"/>
      <c r="H11" s="1047"/>
      <c r="I11" s="1047"/>
      <c r="J11" s="1047"/>
      <c r="K11" s="1047"/>
      <c r="L11" s="1047"/>
      <c r="M11" s="1047"/>
      <c r="N11" s="1047"/>
      <c r="O11" s="1047"/>
      <c r="P11" s="1047"/>
      <c r="Q11" s="1047"/>
      <c r="R11" s="1047"/>
      <c r="S11" s="1047"/>
      <c r="T11" s="1047"/>
      <c r="U11" s="1047"/>
      <c r="V11" s="1047"/>
      <c r="W11" s="1047"/>
      <c r="X11" s="1047"/>
      <c r="Y11" s="1047"/>
    </row>
    <row r="12" spans="1:25" ht="15.75" customHeight="1">
      <c r="A12" s="1045"/>
      <c r="B12" s="1051"/>
      <c r="C12" s="1046"/>
      <c r="D12" s="1046"/>
      <c r="E12" s="1050"/>
      <c r="F12" s="1047"/>
      <c r="G12" s="1050"/>
      <c r="H12" s="1047"/>
      <c r="I12" s="1047"/>
      <c r="J12" s="1047"/>
      <c r="K12" s="1047"/>
      <c r="L12" s="1047"/>
      <c r="M12" s="1047"/>
      <c r="N12" s="1047"/>
      <c r="O12" s="1047"/>
      <c r="P12" s="1047"/>
      <c r="Q12" s="1047"/>
      <c r="R12" s="1047"/>
      <c r="S12" s="1047"/>
      <c r="T12" s="1047"/>
      <c r="U12" s="1047"/>
      <c r="V12" s="1047"/>
      <c r="W12" s="1047"/>
      <c r="X12" s="1047"/>
      <c r="Y12" s="1047"/>
    </row>
    <row r="13" spans="1:25" ht="15.75" customHeight="1">
      <c r="A13" s="1045"/>
      <c r="B13" s="594"/>
      <c r="C13" s="1046"/>
      <c r="D13" s="1046"/>
      <c r="E13" s="1050"/>
      <c r="F13" s="1047"/>
      <c r="G13" s="1050"/>
      <c r="H13" s="1047"/>
      <c r="I13" s="1047"/>
      <c r="J13" s="1047"/>
      <c r="K13" s="1047"/>
      <c r="L13" s="1047"/>
      <c r="M13" s="1047"/>
      <c r="N13" s="1047"/>
      <c r="O13" s="1047"/>
      <c r="P13" s="1047"/>
      <c r="Q13" s="1047"/>
      <c r="R13" s="1047"/>
      <c r="S13" s="1047"/>
      <c r="T13" s="1047"/>
      <c r="U13" s="1047"/>
      <c r="V13" s="1047"/>
      <c r="W13" s="1047"/>
      <c r="X13" s="1047"/>
      <c r="Y13" s="1047"/>
    </row>
    <row r="14" spans="1:25" ht="15.75" customHeight="1">
      <c r="A14" s="1048"/>
      <c r="B14" s="1049"/>
      <c r="C14" s="1046"/>
      <c r="D14" s="1046"/>
      <c r="E14" s="1046"/>
      <c r="F14" s="1047"/>
      <c r="G14" s="1046"/>
      <c r="H14" s="1047"/>
      <c r="I14" s="1047"/>
      <c r="J14" s="1047"/>
      <c r="K14" s="1047"/>
      <c r="L14" s="1047"/>
      <c r="M14" s="1047"/>
      <c r="N14" s="1047"/>
      <c r="O14" s="1047"/>
      <c r="P14" s="1047"/>
      <c r="Q14" s="1047"/>
      <c r="R14" s="1047"/>
      <c r="S14" s="1047"/>
      <c r="T14" s="1047"/>
      <c r="U14" s="1047"/>
      <c r="V14" s="1047"/>
      <c r="W14" s="1047"/>
      <c r="X14" s="1047"/>
      <c r="Y14" s="1047"/>
    </row>
    <row r="15" spans="1:25" ht="15.75" customHeight="1">
      <c r="A15" s="1045"/>
      <c r="B15" s="1051"/>
      <c r="C15" s="1046"/>
      <c r="D15" s="1046"/>
      <c r="E15" s="1046"/>
      <c r="F15" s="1047"/>
      <c r="G15" s="1046"/>
      <c r="H15" s="1047"/>
      <c r="I15" s="1047"/>
      <c r="J15" s="1047"/>
      <c r="K15" s="1047"/>
      <c r="L15" s="1047"/>
      <c r="M15" s="1047"/>
      <c r="N15" s="1047"/>
      <c r="O15" s="1047"/>
      <c r="P15" s="1047"/>
      <c r="Q15" s="1047"/>
      <c r="R15" s="1047"/>
      <c r="S15" s="1047"/>
      <c r="T15" s="1047"/>
      <c r="U15" s="1047"/>
      <c r="V15" s="1047"/>
      <c r="W15" s="1047"/>
      <c r="X15" s="1047"/>
      <c r="Y15" s="1047"/>
    </row>
    <row r="16" spans="1:25" ht="15.75" customHeight="1">
      <c r="A16" s="1052"/>
      <c r="B16" s="1053"/>
      <c r="C16" s="1046"/>
      <c r="D16" s="1046"/>
      <c r="E16" s="1046"/>
      <c r="F16" s="1047"/>
      <c r="G16" s="1046"/>
      <c r="H16" s="1047"/>
      <c r="I16" s="1047"/>
      <c r="J16" s="1047"/>
      <c r="K16" s="1047"/>
      <c r="L16" s="1047"/>
      <c r="M16" s="1047"/>
      <c r="N16" s="1047"/>
      <c r="O16" s="1047"/>
      <c r="P16" s="1047"/>
      <c r="Q16" s="1047"/>
      <c r="R16" s="1047"/>
      <c r="S16" s="1047"/>
      <c r="T16" s="1047"/>
      <c r="U16" s="1047"/>
      <c r="V16" s="1047"/>
      <c r="W16" s="1047"/>
      <c r="X16" s="1047"/>
      <c r="Y16" s="1047"/>
    </row>
    <row r="17" spans="1:25" ht="15.75" customHeight="1">
      <c r="A17" s="1045"/>
      <c r="B17" s="594"/>
      <c r="C17" s="1046"/>
      <c r="D17" s="1046"/>
      <c r="E17" s="1046"/>
      <c r="F17" s="1047"/>
      <c r="G17" s="1046"/>
      <c r="H17" s="1047"/>
      <c r="I17" s="1047"/>
      <c r="J17" s="1047"/>
      <c r="K17" s="1047"/>
      <c r="L17" s="1047"/>
      <c r="M17" s="1047"/>
      <c r="N17" s="1047"/>
      <c r="O17" s="1047"/>
      <c r="P17" s="1047"/>
      <c r="Q17" s="1047"/>
      <c r="R17" s="1047"/>
      <c r="S17" s="1047"/>
      <c r="T17" s="1047"/>
      <c r="U17" s="1047"/>
      <c r="V17" s="1047"/>
      <c r="W17" s="1047"/>
      <c r="X17" s="1047"/>
      <c r="Y17" s="1047"/>
    </row>
    <row r="18" spans="1:25" ht="15.75" customHeight="1">
      <c r="A18" s="1045"/>
      <c r="B18" s="594"/>
      <c r="C18" s="1046"/>
      <c r="D18" s="1046"/>
      <c r="E18" s="1050"/>
      <c r="F18" s="1047"/>
      <c r="G18" s="1050"/>
      <c r="H18" s="1047"/>
      <c r="I18" s="1047"/>
      <c r="J18" s="1047"/>
      <c r="K18" s="1047"/>
      <c r="L18" s="1047"/>
      <c r="M18" s="1047"/>
      <c r="N18" s="1047"/>
      <c r="O18" s="1047"/>
      <c r="P18" s="1047"/>
      <c r="Q18" s="1047"/>
      <c r="R18" s="1047"/>
      <c r="S18" s="1047"/>
      <c r="T18" s="1047"/>
      <c r="U18" s="1047"/>
      <c r="V18" s="1047"/>
      <c r="W18" s="1047"/>
      <c r="X18" s="1047"/>
      <c r="Y18" s="1047"/>
    </row>
    <row r="19" spans="1:25" ht="15.75" customHeight="1">
      <c r="A19" s="1045"/>
      <c r="B19" s="594"/>
      <c r="C19" s="1046"/>
      <c r="D19" s="1046"/>
      <c r="E19" s="1046"/>
      <c r="F19" s="1047"/>
      <c r="G19" s="1046"/>
      <c r="H19" s="1047"/>
      <c r="I19" s="1047"/>
      <c r="J19" s="1047"/>
      <c r="K19" s="1047"/>
      <c r="L19" s="1047"/>
      <c r="M19" s="1047"/>
      <c r="N19" s="1047"/>
      <c r="O19" s="1047"/>
      <c r="P19" s="1047"/>
      <c r="Q19" s="1047"/>
      <c r="R19" s="1047"/>
      <c r="S19" s="1047"/>
      <c r="T19" s="1047"/>
      <c r="U19" s="1047"/>
      <c r="V19" s="1047"/>
      <c r="W19" s="1047"/>
      <c r="X19" s="1047"/>
      <c r="Y19" s="1047"/>
    </row>
    <row r="20" spans="1:25" ht="15.75" customHeight="1">
      <c r="A20" s="1045"/>
      <c r="B20" s="594"/>
      <c r="C20" s="1046"/>
      <c r="D20" s="1046"/>
      <c r="E20" s="1046"/>
      <c r="F20" s="1047"/>
      <c r="G20" s="1046"/>
      <c r="H20" s="1047"/>
      <c r="I20" s="1047"/>
      <c r="J20" s="1047"/>
      <c r="K20" s="1047"/>
      <c r="L20" s="1047"/>
      <c r="M20" s="1047"/>
      <c r="N20" s="1047"/>
      <c r="O20" s="1047"/>
      <c r="P20" s="1047"/>
      <c r="Q20" s="1047"/>
      <c r="R20" s="1047"/>
      <c r="S20" s="1047"/>
      <c r="T20" s="1047"/>
      <c r="U20" s="1047"/>
      <c r="V20" s="1047"/>
      <c r="W20" s="1047"/>
      <c r="X20" s="1047"/>
      <c r="Y20" s="1047"/>
    </row>
    <row r="21" spans="1:25" ht="15.75" customHeight="1">
      <c r="A21" s="1048"/>
      <c r="B21" s="1049"/>
      <c r="C21" s="1050"/>
      <c r="D21" s="1050"/>
      <c r="E21" s="1046"/>
      <c r="F21" s="1047"/>
      <c r="G21" s="1046"/>
      <c r="H21" s="1047"/>
      <c r="I21" s="1047"/>
      <c r="J21" s="1047"/>
      <c r="K21" s="1047"/>
      <c r="L21" s="1047"/>
      <c r="M21" s="1047"/>
      <c r="N21" s="1047"/>
      <c r="O21" s="1047"/>
      <c r="P21" s="1047"/>
      <c r="Q21" s="1047"/>
      <c r="R21" s="1047"/>
      <c r="S21" s="1047"/>
      <c r="T21" s="1047"/>
      <c r="U21" s="1047"/>
      <c r="V21" s="1047"/>
      <c r="W21" s="1047"/>
      <c r="X21" s="1047"/>
      <c r="Y21" s="1047"/>
    </row>
    <row r="22" spans="1:25" ht="15.75" customHeight="1">
      <c r="A22" s="1045"/>
      <c r="B22" s="1051"/>
      <c r="C22" s="1046"/>
      <c r="D22" s="1046"/>
      <c r="E22" s="1046"/>
      <c r="F22" s="1047"/>
      <c r="G22" s="1046"/>
      <c r="H22" s="1047"/>
      <c r="I22" s="1047"/>
      <c r="J22" s="1047"/>
      <c r="K22" s="1047"/>
      <c r="L22" s="1047"/>
      <c r="M22" s="1047"/>
      <c r="N22" s="1047"/>
      <c r="O22" s="1047"/>
      <c r="P22" s="1047"/>
      <c r="Q22" s="1047"/>
      <c r="R22" s="1047"/>
      <c r="S22" s="1047"/>
      <c r="T22" s="1047"/>
      <c r="U22" s="1047"/>
      <c r="V22" s="1047"/>
      <c r="W22" s="1047"/>
      <c r="X22" s="1047"/>
      <c r="Y22" s="1047"/>
    </row>
    <row r="23" spans="1:25" ht="15.75" customHeight="1">
      <c r="A23" s="1045"/>
      <c r="B23" s="594"/>
      <c r="C23" s="1046"/>
      <c r="D23" s="1046"/>
      <c r="E23" s="1050"/>
      <c r="F23" s="1047"/>
      <c r="G23" s="1050"/>
      <c r="H23" s="1047"/>
      <c r="I23" s="1047"/>
      <c r="J23" s="1047"/>
      <c r="K23" s="1047"/>
      <c r="L23" s="1047"/>
      <c r="M23" s="1047"/>
      <c r="N23" s="1047"/>
      <c r="O23" s="1047"/>
      <c r="P23" s="1047"/>
      <c r="Q23" s="1047"/>
      <c r="R23" s="1047"/>
      <c r="S23" s="1047"/>
      <c r="T23" s="1047"/>
      <c r="U23" s="1047"/>
      <c r="V23" s="1047"/>
      <c r="W23" s="1047"/>
      <c r="X23" s="1047"/>
      <c r="Y23" s="1047"/>
    </row>
    <row r="24" spans="1:25" ht="15.75" customHeight="1">
      <c r="A24" s="1048"/>
      <c r="B24" s="1049"/>
      <c r="C24" s="1046"/>
      <c r="D24" s="1046"/>
      <c r="E24" s="1046"/>
      <c r="F24" s="1047"/>
      <c r="G24" s="1046"/>
      <c r="H24" s="1047"/>
      <c r="I24" s="1047"/>
      <c r="J24" s="1047"/>
      <c r="K24" s="1047"/>
      <c r="L24" s="1047"/>
      <c r="M24" s="1047"/>
      <c r="N24" s="1047"/>
      <c r="O24" s="1047"/>
      <c r="P24" s="1047"/>
      <c r="Q24" s="1047"/>
      <c r="R24" s="1047"/>
      <c r="S24" s="1047"/>
      <c r="T24" s="1047"/>
      <c r="U24" s="1047"/>
      <c r="V24" s="1047"/>
      <c r="W24" s="1047"/>
      <c r="X24" s="1047"/>
      <c r="Y24" s="1047"/>
    </row>
    <row r="25" spans="1:25" ht="15.75" customHeight="1">
      <c r="A25" s="1045"/>
      <c r="B25" s="1051"/>
      <c r="C25" s="1046"/>
      <c r="D25" s="1046"/>
      <c r="E25" s="1046"/>
      <c r="F25" s="1047"/>
      <c r="G25" s="1046"/>
      <c r="H25" s="1047"/>
      <c r="I25" s="1047"/>
      <c r="J25" s="1047"/>
      <c r="K25" s="1047"/>
      <c r="L25" s="1047"/>
      <c r="M25" s="1047"/>
      <c r="N25" s="1047"/>
      <c r="O25" s="1047"/>
      <c r="P25" s="1047"/>
      <c r="Q25" s="1047"/>
      <c r="R25" s="1047"/>
      <c r="S25" s="1047"/>
      <c r="T25" s="1047"/>
      <c r="U25" s="1047"/>
      <c r="V25" s="1047"/>
      <c r="W25" s="1047"/>
      <c r="X25" s="1047"/>
      <c r="Y25" s="1047"/>
    </row>
    <row r="26" spans="1:25" ht="15.75" customHeight="1">
      <c r="A26" s="1054"/>
      <c r="B26" s="594"/>
      <c r="C26" s="1046"/>
      <c r="D26" s="1046"/>
      <c r="E26" s="1046"/>
      <c r="F26" s="1047"/>
      <c r="G26" s="1046"/>
      <c r="H26" s="1047"/>
      <c r="I26" s="1047"/>
      <c r="J26" s="1047"/>
      <c r="K26" s="1047"/>
      <c r="L26" s="1047"/>
      <c r="M26" s="1047"/>
      <c r="N26" s="1047"/>
      <c r="O26" s="1047"/>
      <c r="P26" s="1047"/>
      <c r="Q26" s="1047"/>
      <c r="R26" s="1047"/>
      <c r="S26" s="1047"/>
      <c r="T26" s="1047"/>
      <c r="U26" s="1047"/>
      <c r="V26" s="1047"/>
      <c r="W26" s="1047"/>
      <c r="X26" s="1047"/>
      <c r="Y26" s="1047"/>
    </row>
    <row r="27" spans="1:25" ht="15.75" customHeight="1">
      <c r="A27" s="1045"/>
      <c r="B27" s="594"/>
      <c r="C27" s="1046"/>
      <c r="D27" s="1046"/>
      <c r="E27" s="1046"/>
      <c r="F27" s="1047"/>
      <c r="G27" s="1046"/>
      <c r="H27" s="1047"/>
      <c r="I27" s="1047"/>
      <c r="J27" s="1047"/>
      <c r="K27" s="1047"/>
      <c r="L27" s="1047"/>
      <c r="M27" s="1047"/>
      <c r="N27" s="1047"/>
      <c r="O27" s="1047"/>
      <c r="P27" s="1047"/>
      <c r="Q27" s="1047"/>
      <c r="R27" s="1047"/>
      <c r="S27" s="1047"/>
      <c r="T27" s="1047"/>
      <c r="U27" s="1047"/>
      <c r="V27" s="1047"/>
      <c r="W27" s="1047"/>
      <c r="X27" s="1047"/>
      <c r="Y27" s="1047"/>
    </row>
    <row r="28" spans="1:25" ht="15.75" customHeight="1">
      <c r="A28" s="1048"/>
      <c r="B28" s="1049"/>
      <c r="C28" s="1050"/>
      <c r="D28" s="1050"/>
      <c r="E28" s="1046"/>
      <c r="F28" s="1047"/>
      <c r="G28" s="1046"/>
      <c r="H28" s="1047"/>
      <c r="I28" s="1047"/>
      <c r="J28" s="1047"/>
      <c r="K28" s="1047"/>
      <c r="L28" s="1047"/>
      <c r="M28" s="1047"/>
      <c r="N28" s="1047"/>
      <c r="O28" s="1047"/>
      <c r="P28" s="1047"/>
      <c r="Q28" s="1047"/>
      <c r="R28" s="1047"/>
      <c r="S28" s="1047"/>
      <c r="T28" s="1047"/>
      <c r="U28" s="1047"/>
      <c r="V28" s="1047"/>
      <c r="W28" s="1047"/>
      <c r="X28" s="1047"/>
      <c r="Y28" s="1047"/>
    </row>
    <row r="29" spans="1:25" ht="15.75" customHeight="1">
      <c r="A29" s="1055"/>
      <c r="B29" s="1049"/>
      <c r="C29" s="1050"/>
      <c r="D29" s="1050"/>
      <c r="E29" s="1050"/>
      <c r="F29" s="1047"/>
      <c r="G29" s="1050"/>
      <c r="H29" s="1047"/>
      <c r="I29" s="1047"/>
      <c r="J29" s="1047"/>
      <c r="K29" s="1047"/>
      <c r="L29" s="1047"/>
      <c r="M29" s="1047"/>
      <c r="N29" s="1047"/>
      <c r="O29" s="1047"/>
      <c r="P29" s="1047"/>
      <c r="Q29" s="1047"/>
      <c r="R29" s="1047"/>
      <c r="S29" s="1047"/>
      <c r="T29" s="1047"/>
      <c r="U29" s="1047"/>
      <c r="V29" s="1047"/>
      <c r="W29" s="1047"/>
      <c r="X29" s="1047"/>
      <c r="Y29" s="1047"/>
    </row>
    <row r="30" spans="1:25" ht="15.75" customHeight="1">
      <c r="A30" s="1048"/>
      <c r="B30" s="1049"/>
      <c r="C30" s="1050"/>
      <c r="D30" s="1050"/>
      <c r="E30" s="1046"/>
      <c r="F30" s="1047"/>
      <c r="G30" s="1046"/>
      <c r="H30" s="1047"/>
      <c r="I30" s="1047"/>
      <c r="J30" s="1047"/>
      <c r="K30" s="1047"/>
      <c r="L30" s="1047"/>
      <c r="M30" s="1047"/>
      <c r="N30" s="1047"/>
      <c r="O30" s="1047"/>
      <c r="P30" s="1047"/>
      <c r="Q30" s="1047"/>
      <c r="R30" s="1047"/>
      <c r="S30" s="1047"/>
      <c r="T30" s="1047"/>
      <c r="U30" s="1047"/>
      <c r="V30" s="1047"/>
      <c r="W30" s="1047"/>
      <c r="X30" s="1047"/>
      <c r="Y30" s="1047"/>
    </row>
    <row r="31" spans="1:25" ht="15.75" customHeight="1">
      <c r="A31" s="1048"/>
      <c r="B31" s="1049"/>
      <c r="C31" s="1046"/>
      <c r="D31" s="1046"/>
      <c r="E31" s="1046"/>
      <c r="F31" s="1047"/>
      <c r="G31" s="1046"/>
      <c r="H31" s="1047"/>
      <c r="I31" s="1047"/>
      <c r="J31" s="1047"/>
      <c r="K31" s="1047"/>
      <c r="L31" s="1047"/>
      <c r="M31" s="1047"/>
      <c r="N31" s="1047"/>
      <c r="O31" s="1047"/>
      <c r="P31" s="1047"/>
      <c r="Q31" s="1047"/>
      <c r="R31" s="1047"/>
      <c r="S31" s="1047"/>
      <c r="T31" s="1047"/>
      <c r="U31" s="1047"/>
      <c r="V31" s="1047"/>
      <c r="W31" s="1047"/>
      <c r="X31" s="1047"/>
      <c r="Y31" s="1047"/>
    </row>
    <row r="32" spans="1:25" ht="15.75" customHeight="1">
      <c r="A32" s="1045"/>
      <c r="B32" s="594"/>
      <c r="C32" s="1046"/>
      <c r="D32" s="1046"/>
      <c r="E32" s="1046"/>
      <c r="F32" s="1047"/>
      <c r="G32" s="1046"/>
      <c r="H32" s="1047"/>
      <c r="I32" s="1047"/>
      <c r="J32" s="1047"/>
      <c r="K32" s="1047"/>
      <c r="L32" s="1047"/>
      <c r="M32" s="1047"/>
      <c r="N32" s="1047"/>
      <c r="O32" s="1047"/>
      <c r="P32" s="1047"/>
      <c r="Q32" s="1047"/>
      <c r="R32" s="1047"/>
      <c r="S32" s="1047"/>
      <c r="T32" s="1047"/>
      <c r="U32" s="1047"/>
      <c r="V32" s="1047"/>
      <c r="W32" s="1047"/>
      <c r="X32" s="1047"/>
      <c r="Y32" s="1047"/>
    </row>
    <row r="33" spans="1:25" ht="15.75" customHeight="1">
      <c r="A33" s="1045"/>
      <c r="B33" s="594"/>
      <c r="C33" s="1046"/>
      <c r="D33" s="1046"/>
      <c r="E33" s="1046"/>
      <c r="F33" s="1047"/>
      <c r="G33" s="1046"/>
      <c r="H33" s="1047"/>
      <c r="I33" s="1047"/>
      <c r="J33" s="1047"/>
      <c r="K33" s="1047"/>
      <c r="L33" s="1047"/>
      <c r="M33" s="1047"/>
      <c r="N33" s="1047"/>
      <c r="O33" s="1047"/>
      <c r="P33" s="1047"/>
      <c r="Q33" s="1047"/>
      <c r="R33" s="1047"/>
      <c r="S33" s="1047"/>
      <c r="T33" s="1047"/>
      <c r="U33" s="1047"/>
      <c r="V33" s="1047"/>
      <c r="W33" s="1047"/>
      <c r="X33" s="1047"/>
      <c r="Y33" s="1047"/>
    </row>
    <row r="34" spans="1:25" ht="15.75" customHeight="1">
      <c r="A34" s="1045"/>
      <c r="B34" s="594"/>
      <c r="C34" s="1046"/>
      <c r="D34" s="1046"/>
      <c r="E34" s="1046"/>
      <c r="F34" s="1047"/>
      <c r="G34" s="1046"/>
      <c r="H34" s="1047"/>
      <c r="I34" s="1047"/>
      <c r="J34" s="1047"/>
      <c r="K34" s="1047"/>
      <c r="L34" s="1047"/>
      <c r="M34" s="1047"/>
      <c r="N34" s="1047"/>
      <c r="O34" s="1047"/>
      <c r="P34" s="1047"/>
      <c r="Q34" s="1047"/>
      <c r="R34" s="1047"/>
      <c r="S34" s="1047"/>
      <c r="T34" s="1047"/>
      <c r="U34" s="1047"/>
      <c r="V34" s="1047"/>
      <c r="W34" s="1047"/>
      <c r="X34" s="1047"/>
      <c r="Y34" s="1047"/>
    </row>
    <row r="35" spans="1:25" ht="15.75" customHeight="1">
      <c r="A35" s="1045"/>
      <c r="B35" s="594"/>
      <c r="C35" s="1046"/>
      <c r="D35" s="1046"/>
      <c r="E35" s="1050"/>
      <c r="F35" s="1047"/>
      <c r="G35" s="1050"/>
      <c r="H35" s="1047"/>
      <c r="I35" s="1047"/>
      <c r="J35" s="1047"/>
      <c r="K35" s="1047"/>
      <c r="L35" s="1047"/>
      <c r="M35" s="1047"/>
      <c r="N35" s="1047"/>
      <c r="O35" s="1047"/>
      <c r="P35" s="1047"/>
      <c r="Q35" s="1047"/>
      <c r="R35" s="1047"/>
      <c r="S35" s="1047"/>
      <c r="T35" s="1047"/>
      <c r="U35" s="1047"/>
      <c r="V35" s="1047"/>
      <c r="W35" s="1047"/>
      <c r="X35" s="1047"/>
      <c r="Y35" s="1047"/>
    </row>
    <row r="36" spans="1:25" ht="15.75" customHeight="1">
      <c r="A36" s="1045"/>
      <c r="B36" s="594"/>
      <c r="C36" s="1046"/>
      <c r="D36" s="1046"/>
      <c r="E36" s="1046"/>
      <c r="F36" s="1047"/>
      <c r="G36" s="1046"/>
      <c r="H36" s="1047"/>
      <c r="I36" s="1047"/>
      <c r="J36" s="1047"/>
      <c r="K36" s="1047"/>
      <c r="L36" s="1047"/>
      <c r="M36" s="1047"/>
      <c r="N36" s="1047"/>
      <c r="O36" s="1047"/>
      <c r="P36" s="1047"/>
      <c r="Q36" s="1047"/>
      <c r="R36" s="1047"/>
      <c r="S36" s="1047"/>
      <c r="T36" s="1047"/>
      <c r="U36" s="1047"/>
      <c r="V36" s="1047"/>
      <c r="W36" s="1047"/>
      <c r="X36" s="1047"/>
      <c r="Y36" s="1047"/>
    </row>
    <row r="37" spans="1:25" ht="15.75" customHeight="1">
      <c r="A37" s="1045"/>
      <c r="B37" s="594"/>
      <c r="C37" s="1046"/>
      <c r="D37" s="1046"/>
      <c r="E37" s="1046"/>
      <c r="F37" s="1047"/>
      <c r="G37" s="1046"/>
      <c r="H37" s="1047"/>
      <c r="I37" s="1047"/>
      <c r="J37" s="1047"/>
      <c r="K37" s="1047"/>
      <c r="L37" s="1047"/>
      <c r="M37" s="1047"/>
      <c r="N37" s="1047"/>
      <c r="O37" s="1047"/>
      <c r="P37" s="1047"/>
      <c r="Q37" s="1047"/>
      <c r="R37" s="1047"/>
      <c r="S37" s="1047"/>
      <c r="T37" s="1047"/>
      <c r="U37" s="1047"/>
      <c r="V37" s="1047"/>
      <c r="W37" s="1047"/>
      <c r="X37" s="1047"/>
      <c r="Y37" s="1047"/>
    </row>
    <row r="38" spans="1:25" ht="15.75" customHeight="1">
      <c r="A38" s="1045"/>
      <c r="B38" s="594"/>
      <c r="C38" s="1046"/>
      <c r="D38" s="1046"/>
      <c r="E38" s="1046"/>
      <c r="F38" s="1047"/>
      <c r="G38" s="1046"/>
      <c r="H38" s="1047"/>
      <c r="I38" s="1047"/>
      <c r="J38" s="1047"/>
      <c r="K38" s="1047"/>
      <c r="L38" s="1047"/>
      <c r="M38" s="1047"/>
      <c r="N38" s="1047"/>
      <c r="O38" s="1047"/>
      <c r="P38" s="1047"/>
      <c r="Q38" s="1047"/>
      <c r="R38" s="1047"/>
      <c r="S38" s="1047"/>
      <c r="T38" s="1047"/>
      <c r="U38" s="1047"/>
      <c r="V38" s="1047"/>
      <c r="W38" s="1047"/>
      <c r="X38" s="1047"/>
      <c r="Y38" s="1047"/>
    </row>
    <row r="39" spans="1:25" ht="15.75" customHeight="1">
      <c r="A39" s="1048"/>
      <c r="B39" s="1049"/>
      <c r="C39" s="1050"/>
      <c r="D39" s="1050"/>
      <c r="E39" s="1046"/>
      <c r="F39" s="1047"/>
      <c r="G39" s="1046"/>
      <c r="H39" s="1047"/>
      <c r="I39" s="1047"/>
      <c r="J39" s="1047"/>
      <c r="K39" s="1047"/>
      <c r="L39" s="1047"/>
      <c r="M39" s="1047"/>
      <c r="N39" s="1047"/>
      <c r="O39" s="1047"/>
      <c r="P39" s="1047"/>
      <c r="Q39" s="1047"/>
      <c r="R39" s="1047"/>
      <c r="S39" s="1047"/>
      <c r="T39" s="1047"/>
      <c r="U39" s="1047"/>
      <c r="V39" s="1047"/>
      <c r="W39" s="1047"/>
      <c r="X39" s="1047"/>
      <c r="Y39" s="1047"/>
    </row>
    <row r="40" spans="1:25" ht="15.75" customHeight="1">
      <c r="A40" s="1048"/>
      <c r="B40" s="1049"/>
      <c r="C40" s="1046"/>
      <c r="D40" s="1046"/>
      <c r="E40" s="1050"/>
      <c r="F40" s="1047"/>
      <c r="G40" s="1050"/>
      <c r="H40" s="1047"/>
      <c r="I40" s="1047"/>
      <c r="J40" s="1047"/>
      <c r="K40" s="1047"/>
      <c r="L40" s="1047"/>
      <c r="M40" s="1047"/>
      <c r="N40" s="1047"/>
      <c r="O40" s="1047"/>
      <c r="P40" s="1047"/>
      <c r="Q40" s="1047"/>
      <c r="R40" s="1047"/>
      <c r="S40" s="1047"/>
      <c r="T40" s="1047"/>
      <c r="U40" s="1047"/>
      <c r="V40" s="1047"/>
      <c r="W40" s="1047"/>
      <c r="X40" s="1047"/>
      <c r="Y40" s="1047"/>
    </row>
    <row r="41" spans="1:25" ht="15.75" customHeight="1">
      <c r="A41" s="1052"/>
      <c r="B41" s="1045"/>
      <c r="C41" s="1056"/>
      <c r="D41" s="1056"/>
      <c r="E41" s="1046"/>
      <c r="F41" s="1047"/>
      <c r="G41" s="1046"/>
      <c r="H41" s="1047"/>
      <c r="I41" s="1047"/>
      <c r="J41" s="1047"/>
      <c r="K41" s="1047"/>
      <c r="L41" s="1047"/>
      <c r="M41" s="1047"/>
      <c r="N41" s="1047"/>
      <c r="O41" s="1047"/>
      <c r="P41" s="1047"/>
      <c r="Q41" s="1047"/>
      <c r="R41" s="1047"/>
      <c r="S41" s="1047"/>
      <c r="T41" s="1047"/>
      <c r="U41" s="1047"/>
      <c r="V41" s="1047"/>
      <c r="W41" s="1047"/>
      <c r="X41" s="1047"/>
      <c r="Y41" s="1047"/>
    </row>
    <row r="42" spans="1:25" ht="15.75" customHeight="1">
      <c r="A42" s="1048"/>
      <c r="B42" s="1049"/>
      <c r="C42" s="1057"/>
      <c r="D42" s="1057"/>
      <c r="E42" s="1046"/>
      <c r="F42" s="1047"/>
      <c r="G42" s="1046"/>
      <c r="H42" s="1047"/>
      <c r="I42" s="1047"/>
      <c r="J42" s="1047"/>
      <c r="K42" s="1047"/>
      <c r="L42" s="1047"/>
      <c r="M42" s="1047"/>
      <c r="N42" s="1047"/>
      <c r="O42" s="1047"/>
      <c r="P42" s="1047"/>
      <c r="Q42" s="1047"/>
      <c r="R42" s="1047"/>
      <c r="S42" s="1047"/>
      <c r="T42" s="1047"/>
      <c r="U42" s="1047"/>
      <c r="V42" s="1047"/>
      <c r="W42" s="1047"/>
      <c r="X42" s="1047"/>
      <c r="Y42" s="1047"/>
    </row>
    <row r="43" spans="1:25" ht="15.75" customHeight="1">
      <c r="A43" s="1048"/>
      <c r="B43" s="1049"/>
      <c r="C43" s="1057"/>
      <c r="D43" s="1057"/>
      <c r="E43" s="1046"/>
      <c r="F43" s="1047"/>
      <c r="G43" s="1046"/>
      <c r="H43" s="1047"/>
      <c r="I43" s="1047"/>
      <c r="J43" s="1047"/>
      <c r="K43" s="1047"/>
      <c r="L43" s="1047"/>
      <c r="M43" s="1047"/>
      <c r="N43" s="1047"/>
      <c r="O43" s="1047"/>
      <c r="P43" s="1047"/>
      <c r="Q43" s="1047"/>
      <c r="R43" s="1047"/>
      <c r="S43" s="1047"/>
      <c r="T43" s="1047"/>
      <c r="U43" s="1047"/>
      <c r="V43" s="1047"/>
      <c r="W43" s="1047"/>
      <c r="X43" s="1047"/>
      <c r="Y43" s="1047"/>
    </row>
    <row r="44" spans="1:25" ht="15.75" customHeight="1">
      <c r="A44" s="1058"/>
      <c r="B44" s="1048"/>
      <c r="C44" s="1059"/>
      <c r="D44" s="1059"/>
      <c r="E44" s="1050"/>
      <c r="F44" s="1047"/>
      <c r="G44" s="1050"/>
      <c r="H44" s="1047"/>
      <c r="I44" s="1047"/>
      <c r="J44" s="1047"/>
      <c r="K44" s="1047"/>
      <c r="L44" s="1047"/>
      <c r="M44" s="1047"/>
      <c r="N44" s="1047"/>
      <c r="O44" s="1047"/>
      <c r="P44" s="1047"/>
      <c r="Q44" s="1047"/>
      <c r="R44" s="1047"/>
      <c r="S44" s="1047"/>
      <c r="T44" s="1047"/>
      <c r="U44" s="1047"/>
      <c r="V44" s="1047"/>
      <c r="W44" s="1047"/>
      <c r="X44" s="1047"/>
      <c r="Y44" s="1047"/>
    </row>
    <row r="45" spans="1:25" ht="15.75" customHeight="1">
      <c r="A45" s="1048"/>
      <c r="B45" s="1049"/>
      <c r="C45" s="1060"/>
      <c r="D45" s="1060"/>
      <c r="E45" s="1046"/>
      <c r="F45" s="1047"/>
      <c r="G45" s="1046"/>
      <c r="H45" s="1047"/>
      <c r="I45" s="1047"/>
      <c r="J45" s="1047"/>
      <c r="K45" s="1047"/>
      <c r="L45" s="1047"/>
      <c r="M45" s="1047"/>
      <c r="N45" s="1047"/>
      <c r="O45" s="1047"/>
      <c r="P45" s="1047"/>
      <c r="Q45" s="1047"/>
      <c r="R45" s="1047"/>
      <c r="S45" s="1047"/>
      <c r="T45" s="1047"/>
      <c r="U45" s="1047"/>
      <c r="V45" s="1047"/>
      <c r="W45" s="1047"/>
      <c r="X45" s="1047"/>
      <c r="Y45" s="1047"/>
    </row>
    <row r="46" spans="1:25" ht="15.75" customHeight="1">
      <c r="A46" s="1061"/>
      <c r="B46" s="1061"/>
      <c r="C46" s="1062"/>
      <c r="D46" s="1062"/>
      <c r="E46" s="1046"/>
      <c r="F46" s="1047"/>
      <c r="G46" s="1046"/>
      <c r="H46" s="1047"/>
      <c r="I46" s="1047"/>
      <c r="J46" s="1047"/>
      <c r="K46" s="1047"/>
      <c r="L46" s="1047"/>
      <c r="M46" s="1047"/>
      <c r="N46" s="1047"/>
      <c r="O46" s="1047"/>
      <c r="P46" s="1047"/>
      <c r="Q46" s="1047"/>
      <c r="R46" s="1047"/>
      <c r="S46" s="1047"/>
      <c r="T46" s="1047"/>
      <c r="U46" s="1047"/>
      <c r="V46" s="1047"/>
      <c r="W46" s="1047"/>
      <c r="X46" s="1047"/>
      <c r="Y46" s="1047"/>
    </row>
    <row r="47" spans="1:25" ht="15.75" customHeight="1">
      <c r="A47" s="1063"/>
      <c r="B47" s="918"/>
      <c r="C47" s="1064"/>
      <c r="D47" s="1064"/>
      <c r="E47" s="1046"/>
      <c r="F47" s="1047"/>
      <c r="G47" s="1046"/>
      <c r="H47" s="1047"/>
      <c r="I47" s="1047"/>
      <c r="J47" s="1047"/>
      <c r="K47" s="1047"/>
      <c r="L47" s="1047"/>
      <c r="M47" s="1047"/>
      <c r="N47" s="1047"/>
      <c r="O47" s="1047"/>
      <c r="P47" s="1047"/>
      <c r="Q47" s="1047"/>
      <c r="R47" s="1047"/>
      <c r="S47" s="1047"/>
      <c r="T47" s="1047"/>
      <c r="U47" s="1047"/>
      <c r="V47" s="1047"/>
      <c r="W47" s="1047"/>
      <c r="X47" s="1047"/>
      <c r="Y47" s="1047"/>
    </row>
    <row r="48" spans="1:25" ht="15.75" customHeight="1">
      <c r="A48" s="1065"/>
      <c r="B48" s="702"/>
      <c r="C48" s="1062"/>
      <c r="D48" s="1062"/>
      <c r="E48" s="1050"/>
      <c r="F48" s="1047"/>
      <c r="G48" s="1050"/>
      <c r="H48" s="1047"/>
      <c r="I48" s="1047"/>
      <c r="J48" s="1047"/>
      <c r="K48" s="1047"/>
      <c r="L48" s="1047"/>
      <c r="M48" s="1047"/>
      <c r="N48" s="1047"/>
      <c r="O48" s="1047"/>
      <c r="P48" s="1047"/>
      <c r="Q48" s="1047"/>
      <c r="R48" s="1047"/>
      <c r="S48" s="1047"/>
      <c r="T48" s="1047"/>
      <c r="U48" s="1047"/>
      <c r="V48" s="1047"/>
      <c r="W48" s="1047"/>
      <c r="X48" s="1047"/>
      <c r="Y48" s="1047"/>
    </row>
    <row r="49" spans="1:25" ht="15.75" customHeight="1">
      <c r="A49" s="1063"/>
      <c r="B49" s="1066"/>
      <c r="C49" s="1067"/>
      <c r="D49" s="1067"/>
      <c r="E49" s="1046"/>
      <c r="F49" s="1047"/>
      <c r="G49" s="1046"/>
      <c r="H49" s="1047"/>
      <c r="I49" s="1047"/>
      <c r="J49" s="1047"/>
      <c r="K49" s="1047"/>
      <c r="L49" s="1047"/>
      <c r="M49" s="1047"/>
      <c r="N49" s="1047"/>
      <c r="O49" s="1047"/>
      <c r="P49" s="1047"/>
      <c r="Q49" s="1047"/>
      <c r="R49" s="1047"/>
      <c r="S49" s="1047"/>
      <c r="T49" s="1047"/>
      <c r="U49" s="1047"/>
      <c r="V49" s="1047"/>
      <c r="W49" s="1047"/>
      <c r="X49" s="1047"/>
      <c r="Y49" s="1047"/>
    </row>
    <row r="50" spans="1:25" ht="15.75" customHeight="1">
      <c r="A50" s="1065"/>
      <c r="B50" s="918"/>
      <c r="C50" s="1062"/>
      <c r="D50" s="1062"/>
      <c r="E50" s="1046"/>
      <c r="F50" s="1047"/>
      <c r="G50" s="1046"/>
      <c r="H50" s="1047"/>
      <c r="I50" s="1047"/>
      <c r="J50" s="1047"/>
      <c r="K50" s="1047"/>
      <c r="L50" s="1047"/>
      <c r="M50" s="1047"/>
      <c r="N50" s="1047"/>
      <c r="O50" s="1047"/>
      <c r="P50" s="1047"/>
      <c r="Q50" s="1047"/>
      <c r="R50" s="1047"/>
      <c r="S50" s="1047"/>
      <c r="T50" s="1047"/>
      <c r="U50" s="1047"/>
      <c r="V50" s="1047"/>
      <c r="W50" s="1047"/>
      <c r="X50" s="1047"/>
      <c r="Y50" s="1047"/>
    </row>
    <row r="51" spans="1:25" ht="15.75" customHeight="1">
      <c r="A51" s="1065"/>
      <c r="B51" s="702"/>
      <c r="C51" s="1062"/>
      <c r="D51" s="1062"/>
      <c r="E51" s="1046"/>
      <c r="F51" s="1047"/>
      <c r="G51" s="1046"/>
      <c r="H51" s="1047"/>
      <c r="I51" s="1047"/>
      <c r="J51" s="1047"/>
      <c r="K51" s="1047"/>
      <c r="L51" s="1047"/>
      <c r="M51" s="1047"/>
      <c r="N51" s="1047"/>
      <c r="O51" s="1047"/>
      <c r="P51" s="1047"/>
      <c r="Q51" s="1047"/>
      <c r="R51" s="1047"/>
      <c r="S51" s="1047"/>
      <c r="T51" s="1047"/>
      <c r="U51" s="1047"/>
      <c r="V51" s="1047"/>
      <c r="W51" s="1047"/>
      <c r="X51" s="1047"/>
      <c r="Y51" s="1047"/>
    </row>
    <row r="52" spans="1:25" ht="15.75" customHeight="1">
      <c r="A52" s="1065"/>
      <c r="B52" s="702"/>
      <c r="C52" s="1062"/>
      <c r="D52" s="1062"/>
      <c r="E52" s="1046"/>
      <c r="F52" s="1047"/>
      <c r="G52" s="1046"/>
      <c r="H52" s="1047"/>
      <c r="I52" s="1047"/>
      <c r="J52" s="1047"/>
      <c r="K52" s="1047"/>
      <c r="L52" s="1047"/>
      <c r="M52" s="1047"/>
      <c r="N52" s="1047"/>
      <c r="O52" s="1047"/>
      <c r="P52" s="1047"/>
      <c r="Q52" s="1047"/>
      <c r="R52" s="1047"/>
      <c r="S52" s="1047"/>
      <c r="T52" s="1047"/>
      <c r="U52" s="1047"/>
      <c r="V52" s="1047"/>
      <c r="W52" s="1047"/>
      <c r="X52" s="1047"/>
      <c r="Y52" s="1047"/>
    </row>
    <row r="53" spans="1:25" ht="15.75" customHeight="1">
      <c r="A53" s="1065"/>
      <c r="B53" s="702"/>
      <c r="C53" s="1062"/>
      <c r="D53" s="1062"/>
      <c r="E53" s="1046"/>
      <c r="F53" s="1047"/>
      <c r="G53" s="1046"/>
      <c r="H53" s="1047"/>
      <c r="I53" s="1047"/>
      <c r="J53" s="1047"/>
      <c r="K53" s="1047"/>
      <c r="L53" s="1047"/>
      <c r="M53" s="1047"/>
      <c r="N53" s="1047"/>
      <c r="O53" s="1047"/>
      <c r="P53" s="1047"/>
      <c r="Q53" s="1047"/>
      <c r="R53" s="1047"/>
      <c r="S53" s="1047"/>
      <c r="T53" s="1047"/>
      <c r="U53" s="1047"/>
      <c r="V53" s="1047"/>
      <c r="W53" s="1047"/>
      <c r="X53" s="1047"/>
      <c r="Y53" s="1047"/>
    </row>
    <row r="54" spans="1:25" ht="15.75" customHeight="1">
      <c r="A54" s="1063"/>
      <c r="B54" s="1066"/>
      <c r="C54" s="1068"/>
      <c r="D54" s="1068"/>
      <c r="E54" s="1046"/>
      <c r="F54" s="1047"/>
      <c r="G54" s="1046"/>
      <c r="H54" s="1047"/>
      <c r="I54" s="1047"/>
      <c r="J54" s="1047"/>
      <c r="K54" s="1047"/>
      <c r="L54" s="1047"/>
      <c r="M54" s="1047"/>
      <c r="N54" s="1047"/>
      <c r="O54" s="1047"/>
      <c r="P54" s="1047"/>
      <c r="Q54" s="1047"/>
      <c r="R54" s="1047"/>
      <c r="S54" s="1047"/>
      <c r="T54" s="1047"/>
      <c r="U54" s="1047"/>
      <c r="V54" s="1047"/>
      <c r="W54" s="1047"/>
      <c r="X54" s="1047"/>
      <c r="Y54" s="1047"/>
    </row>
    <row r="55" spans="1:25" ht="15.75" customHeight="1">
      <c r="A55" s="1063"/>
      <c r="B55" s="1066"/>
      <c r="C55" s="1067"/>
      <c r="D55" s="1067"/>
      <c r="E55" s="1046"/>
      <c r="F55" s="1047"/>
      <c r="G55" s="1046"/>
      <c r="H55" s="1047"/>
      <c r="I55" s="1047"/>
      <c r="J55" s="1047"/>
      <c r="K55" s="1047"/>
      <c r="L55" s="1047"/>
      <c r="M55" s="1047"/>
      <c r="N55" s="1047"/>
      <c r="O55" s="1047"/>
      <c r="P55" s="1047"/>
      <c r="Q55" s="1047"/>
      <c r="R55" s="1047"/>
      <c r="S55" s="1047"/>
      <c r="T55" s="1047"/>
      <c r="U55" s="1047"/>
      <c r="V55" s="1047"/>
      <c r="W55" s="1047"/>
      <c r="X55" s="1047"/>
      <c r="Y55" s="1047"/>
    </row>
    <row r="56" spans="1:25" ht="15.75" customHeight="1">
      <c r="A56" s="702"/>
      <c r="B56" s="1824"/>
      <c r="C56" s="1825"/>
      <c r="D56" s="1069"/>
      <c r="E56" s="1050"/>
      <c r="F56" s="1047"/>
      <c r="G56" s="1050"/>
      <c r="H56" s="1047"/>
      <c r="I56" s="1047"/>
      <c r="J56" s="1047"/>
      <c r="K56" s="1047"/>
      <c r="L56" s="1047"/>
      <c r="M56" s="1047"/>
      <c r="N56" s="1047"/>
      <c r="O56" s="1047"/>
      <c r="P56" s="1047"/>
      <c r="Q56" s="1047"/>
      <c r="R56" s="1047"/>
      <c r="S56" s="1047"/>
      <c r="T56" s="1047"/>
      <c r="U56" s="1047"/>
      <c r="V56" s="1047"/>
      <c r="W56" s="1047"/>
      <c r="X56" s="1047"/>
      <c r="Y56" s="1047"/>
    </row>
    <row r="57" spans="1:25" ht="15.75" customHeight="1">
      <c r="A57" s="702"/>
      <c r="B57" s="1070"/>
      <c r="C57" s="1062"/>
      <c r="D57" s="1062"/>
      <c r="E57" s="1046"/>
      <c r="F57" s="1047"/>
      <c r="G57" s="1046"/>
      <c r="H57" s="1047"/>
      <c r="I57" s="1047"/>
      <c r="J57" s="1047"/>
      <c r="K57" s="1047"/>
      <c r="L57" s="1047"/>
      <c r="M57" s="1047"/>
      <c r="N57" s="1047"/>
      <c r="O57" s="1047"/>
      <c r="P57" s="1047"/>
      <c r="Q57" s="1047"/>
      <c r="R57" s="1047"/>
      <c r="S57" s="1047"/>
      <c r="T57" s="1047"/>
      <c r="U57" s="1047"/>
      <c r="V57" s="1047"/>
      <c r="W57" s="1047"/>
      <c r="X57" s="1047"/>
      <c r="Y57" s="1047"/>
    </row>
    <row r="58" spans="1:25" ht="15.75" customHeight="1">
      <c r="A58" s="702"/>
      <c r="B58" s="702"/>
      <c r="C58" s="1062"/>
      <c r="D58" s="1062"/>
      <c r="E58" s="1046"/>
      <c r="F58" s="1047"/>
      <c r="G58" s="1046"/>
      <c r="H58" s="1047"/>
      <c r="I58" s="1047"/>
      <c r="J58" s="1047"/>
      <c r="K58" s="1047"/>
      <c r="L58" s="1047"/>
      <c r="M58" s="1047"/>
      <c r="N58" s="1047"/>
      <c r="O58" s="1047"/>
      <c r="P58" s="1047"/>
      <c r="Q58" s="1047"/>
      <c r="R58" s="1047"/>
      <c r="S58" s="1047"/>
      <c r="T58" s="1047"/>
      <c r="U58" s="1047"/>
      <c r="V58" s="1047"/>
      <c r="W58" s="1047"/>
      <c r="X58" s="1047"/>
      <c r="Y58" s="1047"/>
    </row>
    <row r="59" spans="1:25" ht="15.75" customHeight="1">
      <c r="A59" s="702"/>
      <c r="B59" s="702"/>
      <c r="C59" s="1062"/>
      <c r="D59" s="1062"/>
      <c r="E59" s="1046"/>
      <c r="F59" s="1047"/>
      <c r="G59" s="1046"/>
      <c r="H59" s="1047"/>
      <c r="I59" s="1047"/>
      <c r="J59" s="1047"/>
      <c r="K59" s="1047"/>
      <c r="L59" s="1047"/>
      <c r="M59" s="1047"/>
      <c r="N59" s="1047"/>
      <c r="O59" s="1047"/>
      <c r="P59" s="1047"/>
      <c r="Q59" s="1047"/>
      <c r="R59" s="1047"/>
      <c r="S59" s="1047"/>
      <c r="T59" s="1047"/>
      <c r="U59" s="1047"/>
      <c r="V59" s="1047"/>
      <c r="W59" s="1047"/>
      <c r="X59" s="1047"/>
      <c r="Y59" s="1047"/>
    </row>
    <row r="60" spans="1:25" ht="15.75" customHeight="1">
      <c r="A60" s="1827"/>
      <c r="B60" s="1825"/>
      <c r="C60" s="1062"/>
      <c r="D60" s="1062"/>
      <c r="E60" s="1050"/>
      <c r="F60" s="1047"/>
      <c r="G60" s="1050"/>
      <c r="H60" s="1047"/>
      <c r="I60" s="1047"/>
      <c r="J60" s="1047"/>
      <c r="K60" s="1047"/>
      <c r="L60" s="1047"/>
      <c r="M60" s="1047"/>
      <c r="N60" s="1047"/>
      <c r="O60" s="1047"/>
      <c r="P60" s="1047"/>
      <c r="Q60" s="1047"/>
      <c r="R60" s="1047"/>
      <c r="S60" s="1047"/>
      <c r="T60" s="1047"/>
      <c r="U60" s="1047"/>
      <c r="V60" s="1047"/>
      <c r="W60" s="1047"/>
      <c r="X60" s="1047"/>
      <c r="Y60" s="1047"/>
    </row>
    <row r="61" spans="1:25" ht="15.75" customHeight="1">
      <c r="A61" s="702"/>
      <c r="B61" s="1824"/>
      <c r="C61" s="1825"/>
      <c r="D61" s="1069"/>
      <c r="E61" s="1046"/>
      <c r="F61" s="1047"/>
      <c r="G61" s="1046"/>
      <c r="H61" s="1047"/>
      <c r="I61" s="1047"/>
      <c r="J61" s="1047"/>
      <c r="K61" s="1047"/>
      <c r="L61" s="1047"/>
      <c r="M61" s="1047"/>
      <c r="N61" s="1047"/>
      <c r="O61" s="1047"/>
      <c r="P61" s="1047"/>
      <c r="Q61" s="1047"/>
      <c r="R61" s="1047"/>
      <c r="S61" s="1047"/>
      <c r="T61" s="1047"/>
      <c r="U61" s="1047"/>
      <c r="V61" s="1047"/>
      <c r="W61" s="1047"/>
      <c r="X61" s="1047"/>
      <c r="Y61" s="1047"/>
    </row>
    <row r="62" spans="1:25" ht="15.75" customHeight="1">
      <c r="A62" s="702"/>
      <c r="B62" s="702"/>
      <c r="C62" s="1064"/>
      <c r="D62" s="1064"/>
      <c r="E62" s="1046"/>
      <c r="F62" s="1047"/>
      <c r="G62" s="1046"/>
      <c r="H62" s="1047"/>
      <c r="I62" s="1047"/>
      <c r="J62" s="1047"/>
      <c r="K62" s="1047"/>
      <c r="L62" s="1047"/>
      <c r="M62" s="1047"/>
      <c r="N62" s="1047"/>
      <c r="O62" s="1047"/>
      <c r="P62" s="1047"/>
      <c r="Q62" s="1047"/>
      <c r="R62" s="1047"/>
      <c r="S62" s="1047"/>
      <c r="T62" s="1047"/>
      <c r="U62" s="1047"/>
      <c r="V62" s="1047"/>
      <c r="W62" s="1047"/>
      <c r="X62" s="1047"/>
      <c r="Y62" s="1047"/>
    </row>
    <row r="63" spans="1:25" ht="15.75" customHeight="1">
      <c r="A63" s="702"/>
      <c r="B63" s="702"/>
      <c r="C63" s="1062"/>
      <c r="D63" s="1062"/>
      <c r="E63" s="1046"/>
      <c r="F63" s="1047"/>
      <c r="G63" s="1046"/>
      <c r="H63" s="1047"/>
      <c r="I63" s="1047"/>
      <c r="J63" s="1047"/>
      <c r="K63" s="1047"/>
      <c r="L63" s="1047"/>
      <c r="M63" s="1047"/>
      <c r="N63" s="1047"/>
      <c r="O63" s="1047"/>
      <c r="P63" s="1047"/>
      <c r="Q63" s="1047"/>
      <c r="R63" s="1047"/>
      <c r="S63" s="1047"/>
      <c r="T63" s="1047"/>
      <c r="U63" s="1047"/>
      <c r="V63" s="1047"/>
      <c r="W63" s="1047"/>
      <c r="X63" s="1047"/>
      <c r="Y63" s="1047"/>
    </row>
    <row r="64" spans="1:25" ht="15.75" customHeight="1">
      <c r="A64" s="1826"/>
      <c r="B64" s="1825"/>
      <c r="C64" s="1062"/>
      <c r="D64" s="1062"/>
      <c r="E64" s="1046"/>
      <c r="F64" s="1047"/>
      <c r="G64" s="1046"/>
      <c r="H64" s="1047"/>
      <c r="I64" s="1047"/>
      <c r="J64" s="1047"/>
      <c r="K64" s="1047"/>
      <c r="L64" s="1047"/>
      <c r="M64" s="1047"/>
      <c r="N64" s="1047"/>
      <c r="O64" s="1047"/>
      <c r="P64" s="1047"/>
      <c r="Q64" s="1047"/>
      <c r="R64" s="1047"/>
      <c r="S64" s="1047"/>
      <c r="T64" s="1047"/>
      <c r="U64" s="1047"/>
      <c r="V64" s="1047"/>
      <c r="W64" s="1047"/>
      <c r="X64" s="1047"/>
      <c r="Y64" s="1047"/>
    </row>
    <row r="65" spans="1:25" ht="15.75" customHeight="1">
      <c r="A65" s="702"/>
      <c r="B65" s="1824"/>
      <c r="C65" s="1825"/>
      <c r="D65" s="1069"/>
      <c r="E65" s="1050"/>
      <c r="F65" s="1047"/>
      <c r="G65" s="1050"/>
      <c r="H65" s="1047"/>
      <c r="I65" s="1047"/>
      <c r="J65" s="1047"/>
      <c r="K65" s="1047"/>
      <c r="L65" s="1047"/>
      <c r="M65" s="1047"/>
      <c r="N65" s="1047"/>
      <c r="O65" s="1047"/>
      <c r="P65" s="1047"/>
      <c r="Q65" s="1047"/>
      <c r="R65" s="1047"/>
      <c r="S65" s="1047"/>
      <c r="T65" s="1047"/>
      <c r="U65" s="1047"/>
      <c r="V65" s="1047"/>
      <c r="W65" s="1047"/>
      <c r="X65" s="1047"/>
      <c r="Y65" s="1047"/>
    </row>
    <row r="66" spans="1:25" ht="15.75" customHeight="1">
      <c r="A66" s="702"/>
      <c r="B66" s="702"/>
      <c r="C66" s="1062"/>
      <c r="D66" s="1062"/>
      <c r="E66" s="1046"/>
      <c r="F66" s="1047"/>
      <c r="G66" s="1046"/>
      <c r="H66" s="1047"/>
      <c r="I66" s="1047"/>
      <c r="J66" s="1047"/>
      <c r="K66" s="1047"/>
      <c r="L66" s="1047"/>
      <c r="M66" s="1047"/>
      <c r="N66" s="1047"/>
      <c r="O66" s="1047"/>
      <c r="P66" s="1047"/>
      <c r="Q66" s="1047"/>
      <c r="R66" s="1047"/>
      <c r="S66" s="1047"/>
      <c r="T66" s="1047"/>
      <c r="U66" s="1047"/>
      <c r="V66" s="1047"/>
      <c r="W66" s="1047"/>
      <c r="X66" s="1047"/>
      <c r="Y66" s="1047"/>
    </row>
    <row r="67" spans="1:25" ht="15.75" customHeight="1">
      <c r="A67" s="702"/>
      <c r="B67" s="702"/>
      <c r="C67" s="1062"/>
      <c r="D67" s="1062"/>
      <c r="E67" s="1046"/>
      <c r="F67" s="1047"/>
      <c r="G67" s="1046"/>
      <c r="H67" s="1047"/>
      <c r="I67" s="1047"/>
      <c r="J67" s="1047"/>
      <c r="K67" s="1047"/>
      <c r="L67" s="1047"/>
      <c r="M67" s="1047"/>
      <c r="N67" s="1047"/>
      <c r="O67" s="1047"/>
      <c r="P67" s="1047"/>
      <c r="Q67" s="1047"/>
      <c r="R67" s="1047"/>
      <c r="S67" s="1047"/>
      <c r="T67" s="1047"/>
      <c r="U67" s="1047"/>
      <c r="V67" s="1047"/>
      <c r="W67" s="1047"/>
      <c r="X67" s="1047"/>
      <c r="Y67" s="1047"/>
    </row>
    <row r="68" spans="1:25" ht="15.75" customHeight="1">
      <c r="A68" s="1826"/>
      <c r="B68" s="1825"/>
      <c r="C68" s="1062"/>
      <c r="D68" s="1062"/>
      <c r="E68" s="1046"/>
      <c r="F68" s="1047"/>
      <c r="G68" s="1046"/>
      <c r="H68" s="1047"/>
      <c r="I68" s="1047"/>
      <c r="J68" s="1047"/>
      <c r="K68" s="1047"/>
      <c r="L68" s="1047"/>
      <c r="M68" s="1047"/>
      <c r="N68" s="1047"/>
      <c r="O68" s="1047"/>
      <c r="P68" s="1047"/>
      <c r="Q68" s="1047"/>
      <c r="R68" s="1047"/>
      <c r="S68" s="1047"/>
      <c r="T68" s="1047"/>
      <c r="U68" s="1047"/>
      <c r="V68" s="1047"/>
      <c r="W68" s="1047"/>
      <c r="X68" s="1047"/>
      <c r="Y68" s="1047"/>
    </row>
    <row r="69" spans="1:25" ht="15.75" customHeight="1">
      <c r="A69" s="702"/>
      <c r="B69" s="1824"/>
      <c r="C69" s="1825"/>
      <c r="D69" s="1069"/>
      <c r="E69" s="1046"/>
      <c r="F69" s="1047"/>
      <c r="G69" s="1046"/>
      <c r="H69" s="1047"/>
      <c r="I69" s="1047"/>
      <c r="J69" s="1047"/>
      <c r="K69" s="1047"/>
      <c r="L69" s="1047"/>
      <c r="M69" s="1047"/>
      <c r="N69" s="1047"/>
      <c r="O69" s="1047"/>
      <c r="P69" s="1047"/>
      <c r="Q69" s="1047"/>
      <c r="R69" s="1047"/>
      <c r="S69" s="1047"/>
      <c r="T69" s="1047"/>
      <c r="U69" s="1047"/>
      <c r="V69" s="1047"/>
      <c r="W69" s="1047"/>
      <c r="X69" s="1047"/>
      <c r="Y69" s="1047"/>
    </row>
    <row r="70" spans="1:25" ht="20.25" customHeight="1">
      <c r="A70" s="702"/>
      <c r="B70" s="702"/>
      <c r="C70" s="1062"/>
      <c r="D70" s="1062"/>
      <c r="E70" s="1046"/>
      <c r="F70" s="1071"/>
      <c r="G70" s="1046"/>
      <c r="H70" s="1071"/>
      <c r="I70" s="1071"/>
      <c r="J70" s="1071"/>
      <c r="K70" s="1071"/>
      <c r="L70" s="1071"/>
      <c r="M70" s="1071"/>
      <c r="N70" s="1071"/>
      <c r="O70" s="1071"/>
      <c r="P70" s="1071"/>
      <c r="Q70" s="1071"/>
      <c r="R70" s="1071"/>
      <c r="S70" s="1071"/>
      <c r="T70" s="1071"/>
      <c r="U70" s="1071"/>
      <c r="V70" s="1071"/>
      <c r="W70" s="1071"/>
      <c r="X70" s="1071"/>
      <c r="Y70" s="1071"/>
    </row>
    <row r="71" spans="1:25" ht="15.75" customHeight="1">
      <c r="A71" s="702"/>
      <c r="B71" s="702"/>
      <c r="C71" s="1062"/>
      <c r="D71" s="1062"/>
      <c r="E71" s="1046"/>
      <c r="F71" s="1047"/>
      <c r="G71" s="1046"/>
      <c r="H71" s="1047"/>
      <c r="I71" s="1047"/>
      <c r="J71" s="1047"/>
      <c r="K71" s="1047"/>
      <c r="L71" s="1047"/>
      <c r="M71" s="1047"/>
      <c r="N71" s="1047"/>
      <c r="O71" s="1047"/>
      <c r="P71" s="1047"/>
      <c r="Q71" s="1047"/>
      <c r="R71" s="1047"/>
      <c r="S71" s="1047"/>
      <c r="T71" s="1047"/>
      <c r="U71" s="1047"/>
      <c r="V71" s="1047"/>
      <c r="W71" s="1047"/>
      <c r="X71" s="1047"/>
      <c r="Y71" s="1047"/>
    </row>
    <row r="72" spans="1:25" ht="15.75" customHeight="1">
      <c r="A72" s="702"/>
      <c r="B72" s="702"/>
      <c r="C72" s="1062"/>
      <c r="D72" s="1062"/>
      <c r="E72" s="1046"/>
      <c r="F72" s="1047"/>
      <c r="G72" s="1046"/>
      <c r="H72" s="1047"/>
      <c r="I72" s="1047"/>
      <c r="J72" s="1047"/>
      <c r="K72" s="1047"/>
      <c r="L72" s="1047"/>
      <c r="M72" s="1047"/>
      <c r="N72" s="1047"/>
      <c r="O72" s="1047"/>
      <c r="P72" s="1047"/>
      <c r="Q72" s="1047"/>
      <c r="R72" s="1047"/>
      <c r="S72" s="1047"/>
      <c r="T72" s="1047"/>
      <c r="U72" s="1047"/>
      <c r="V72" s="1047"/>
      <c r="W72" s="1047"/>
      <c r="X72" s="1047"/>
      <c r="Y72" s="1047"/>
    </row>
    <row r="73" spans="1:25" ht="15.75" customHeight="1">
      <c r="A73" s="1826"/>
      <c r="B73" s="1825"/>
      <c r="C73" s="1062"/>
      <c r="D73" s="1062"/>
      <c r="E73" s="1046"/>
      <c r="F73" s="1047"/>
      <c r="G73" s="1046"/>
      <c r="H73" s="1047"/>
      <c r="I73" s="1047"/>
      <c r="J73" s="1047"/>
      <c r="K73" s="1047"/>
      <c r="L73" s="1047"/>
      <c r="M73" s="1047"/>
      <c r="N73" s="1047"/>
      <c r="O73" s="1047"/>
      <c r="P73" s="1047"/>
      <c r="Q73" s="1047"/>
      <c r="R73" s="1047"/>
      <c r="S73" s="1047"/>
      <c r="T73" s="1047"/>
      <c r="U73" s="1047"/>
      <c r="V73" s="1047"/>
      <c r="W73" s="1047"/>
      <c r="X73" s="1047"/>
      <c r="Y73" s="1047"/>
    </row>
    <row r="74" spans="1:25" ht="15.75" customHeight="1">
      <c r="A74" s="702"/>
      <c r="B74" s="1824"/>
      <c r="C74" s="1825"/>
      <c r="D74" s="1069"/>
      <c r="E74" s="1046"/>
      <c r="F74" s="1047"/>
      <c r="G74" s="1046"/>
      <c r="H74" s="1047"/>
      <c r="I74" s="1047"/>
      <c r="J74" s="1047"/>
      <c r="K74" s="1047"/>
      <c r="L74" s="1047"/>
      <c r="M74" s="1047"/>
      <c r="N74" s="1047"/>
      <c r="O74" s="1047"/>
      <c r="P74" s="1047"/>
      <c r="Q74" s="1047"/>
      <c r="R74" s="1047"/>
      <c r="S74" s="1047"/>
      <c r="T74" s="1047"/>
      <c r="U74" s="1047"/>
      <c r="V74" s="1047"/>
      <c r="W74" s="1047"/>
      <c r="X74" s="1047"/>
      <c r="Y74" s="1047"/>
    </row>
    <row r="75" spans="1:25" ht="15.75" customHeight="1">
      <c r="A75" s="702"/>
      <c r="B75" s="702"/>
      <c r="C75" s="1062"/>
      <c r="D75" s="1062"/>
      <c r="E75" s="1050"/>
      <c r="F75" s="1047"/>
      <c r="G75" s="1050"/>
      <c r="H75" s="1047"/>
      <c r="I75" s="1047"/>
      <c r="J75" s="1047"/>
      <c r="K75" s="1047"/>
      <c r="L75" s="1047"/>
      <c r="M75" s="1047"/>
      <c r="N75" s="1047"/>
      <c r="O75" s="1047"/>
      <c r="P75" s="1047"/>
      <c r="Q75" s="1047"/>
      <c r="R75" s="1047"/>
      <c r="S75" s="1047"/>
      <c r="T75" s="1047"/>
      <c r="U75" s="1047"/>
      <c r="V75" s="1047"/>
      <c r="W75" s="1047"/>
      <c r="X75" s="1047"/>
      <c r="Y75" s="1047"/>
    </row>
    <row r="76" spans="1:25" ht="15.75" customHeight="1">
      <c r="A76" s="702"/>
      <c r="B76" s="702"/>
      <c r="C76" s="1062"/>
      <c r="D76" s="1062"/>
      <c r="E76" s="1046"/>
      <c r="F76" s="1047"/>
      <c r="G76" s="1046"/>
      <c r="H76" s="1047"/>
      <c r="I76" s="1047"/>
      <c r="J76" s="1047"/>
      <c r="K76" s="1047"/>
      <c r="L76" s="1047"/>
      <c r="M76" s="1047"/>
      <c r="N76" s="1047"/>
      <c r="O76" s="1047"/>
      <c r="P76" s="1047"/>
      <c r="Q76" s="1047"/>
      <c r="R76" s="1047"/>
      <c r="S76" s="1047"/>
      <c r="T76" s="1047"/>
      <c r="U76" s="1047"/>
      <c r="V76" s="1047"/>
      <c r="W76" s="1047"/>
      <c r="X76" s="1047"/>
      <c r="Y76" s="1047"/>
    </row>
    <row r="77" spans="1:25" ht="15.75" customHeight="1">
      <c r="A77" s="702"/>
      <c r="B77" s="702"/>
      <c r="C77" s="1062"/>
      <c r="D77" s="1062"/>
      <c r="E77" s="1046"/>
      <c r="F77" s="1047"/>
      <c r="G77" s="1046"/>
      <c r="H77" s="1047"/>
      <c r="I77" s="1047"/>
      <c r="J77" s="1047"/>
      <c r="K77" s="1047"/>
      <c r="L77" s="1047"/>
      <c r="M77" s="1047"/>
      <c r="N77" s="1047"/>
      <c r="O77" s="1047"/>
      <c r="P77" s="1047"/>
      <c r="Q77" s="1047"/>
      <c r="R77" s="1047"/>
      <c r="S77" s="1047"/>
      <c r="T77" s="1047"/>
      <c r="U77" s="1047"/>
      <c r="V77" s="1047"/>
      <c r="W77" s="1047"/>
      <c r="X77" s="1047"/>
      <c r="Y77" s="1047"/>
    </row>
    <row r="78" spans="1:25" ht="15.75" customHeight="1">
      <c r="A78" s="702"/>
      <c r="B78" s="702"/>
      <c r="C78" s="1062"/>
      <c r="D78" s="1062"/>
      <c r="E78" s="1046"/>
      <c r="F78" s="1047"/>
      <c r="G78" s="1046"/>
      <c r="H78" s="1047"/>
      <c r="I78" s="1047"/>
      <c r="J78" s="1047"/>
      <c r="K78" s="1047"/>
      <c r="L78" s="1047"/>
      <c r="M78" s="1047"/>
      <c r="N78" s="1047"/>
      <c r="O78" s="1047"/>
      <c r="P78" s="1047"/>
      <c r="Q78" s="1047"/>
      <c r="R78" s="1047"/>
      <c r="S78" s="1047"/>
      <c r="T78" s="1047"/>
      <c r="U78" s="1047"/>
      <c r="V78" s="1047"/>
      <c r="W78" s="1047"/>
      <c r="X78" s="1047"/>
      <c r="Y78" s="1047"/>
    </row>
    <row r="79" spans="1:25" ht="15.75" customHeight="1">
      <c r="A79" s="1826"/>
      <c r="B79" s="1825"/>
      <c r="C79" s="1062"/>
      <c r="D79" s="1062"/>
      <c r="E79" s="1046"/>
      <c r="F79" s="1047"/>
      <c r="G79" s="1046"/>
      <c r="H79" s="1047"/>
      <c r="I79" s="1047"/>
      <c r="J79" s="1047"/>
      <c r="K79" s="1047"/>
      <c r="L79" s="1047"/>
      <c r="M79" s="1047"/>
      <c r="N79" s="1047"/>
      <c r="O79" s="1047"/>
      <c r="P79" s="1047"/>
      <c r="Q79" s="1047"/>
      <c r="R79" s="1047"/>
      <c r="S79" s="1047"/>
      <c r="T79" s="1047"/>
      <c r="U79" s="1047"/>
      <c r="V79" s="1047"/>
      <c r="W79" s="1047"/>
      <c r="X79" s="1047"/>
      <c r="Y79" s="1047"/>
    </row>
    <row r="80" spans="1:25" ht="15.75" customHeight="1">
      <c r="A80" s="702"/>
      <c r="B80" s="1824"/>
      <c r="C80" s="1825"/>
      <c r="D80" s="1069"/>
      <c r="E80" s="1046"/>
      <c r="F80" s="1047"/>
      <c r="G80" s="1046"/>
      <c r="H80" s="1047"/>
      <c r="I80" s="1047"/>
      <c r="J80" s="1047"/>
      <c r="K80" s="1047"/>
      <c r="L80" s="1047"/>
      <c r="M80" s="1047"/>
      <c r="N80" s="1047"/>
      <c r="O80" s="1047"/>
      <c r="P80" s="1047"/>
      <c r="Q80" s="1047"/>
      <c r="R80" s="1047"/>
      <c r="S80" s="1047"/>
      <c r="T80" s="1047"/>
      <c r="U80" s="1047"/>
      <c r="V80" s="1047"/>
      <c r="W80" s="1047"/>
      <c r="X80" s="1047"/>
      <c r="Y80" s="1047"/>
    </row>
    <row r="81" spans="1:25" ht="15.75" customHeight="1">
      <c r="A81" s="702"/>
      <c r="B81" s="702"/>
      <c r="C81" s="1062"/>
      <c r="D81" s="1062"/>
      <c r="E81" s="1046"/>
      <c r="F81" s="1047"/>
      <c r="G81" s="1046"/>
      <c r="H81" s="1047"/>
      <c r="I81" s="1047"/>
      <c r="J81" s="1047"/>
      <c r="K81" s="1047"/>
      <c r="L81" s="1047"/>
      <c r="M81" s="1047"/>
      <c r="N81" s="1047"/>
      <c r="O81" s="1047"/>
      <c r="P81" s="1047"/>
      <c r="Q81" s="1047"/>
      <c r="R81" s="1047"/>
      <c r="S81" s="1047"/>
      <c r="T81" s="1047"/>
      <c r="U81" s="1047"/>
      <c r="V81" s="1047"/>
      <c r="W81" s="1047"/>
      <c r="X81" s="1047"/>
      <c r="Y81" s="1047"/>
    </row>
    <row r="82" spans="1:25" ht="15.75" customHeight="1">
      <c r="A82" s="1826"/>
      <c r="B82" s="1825"/>
      <c r="C82" s="1062"/>
      <c r="D82" s="1069"/>
      <c r="E82" s="1050"/>
      <c r="F82" s="1047"/>
      <c r="G82" s="1050"/>
      <c r="H82" s="1047"/>
      <c r="I82" s="1047"/>
      <c r="J82" s="1047"/>
      <c r="K82" s="1047"/>
      <c r="L82" s="1047"/>
      <c r="M82" s="1047"/>
      <c r="N82" s="1047"/>
      <c r="O82" s="1047"/>
      <c r="P82" s="1047"/>
      <c r="Q82" s="1047"/>
      <c r="R82" s="1047"/>
      <c r="S82" s="1047"/>
      <c r="T82" s="1047"/>
      <c r="U82" s="1047"/>
      <c r="V82" s="1047"/>
      <c r="W82" s="1047"/>
      <c r="X82" s="1047"/>
      <c r="Y82" s="1047"/>
    </row>
    <row r="83" spans="1:25" ht="15.75" customHeight="1">
      <c r="A83" s="702"/>
      <c r="B83" s="1824"/>
      <c r="C83" s="1825"/>
      <c r="D83" s="1069"/>
      <c r="E83" s="1050"/>
      <c r="F83" s="1072"/>
      <c r="G83" s="1050"/>
      <c r="H83" s="1072"/>
      <c r="I83" s="1072"/>
      <c r="J83" s="1072"/>
      <c r="K83" s="1072"/>
      <c r="L83" s="1072"/>
      <c r="M83" s="1072"/>
      <c r="N83" s="1072"/>
      <c r="O83" s="1072"/>
      <c r="P83" s="1072"/>
      <c r="Q83" s="1072"/>
      <c r="R83" s="1072"/>
      <c r="S83" s="1072"/>
      <c r="T83" s="1072"/>
      <c r="U83" s="1072"/>
      <c r="V83" s="1072"/>
      <c r="W83" s="1072"/>
      <c r="X83" s="1072"/>
      <c r="Y83" s="1072"/>
    </row>
    <row r="84" spans="1:25" ht="15.75" customHeight="1">
      <c r="A84" s="702"/>
      <c r="B84" s="702"/>
      <c r="C84" s="1062"/>
      <c r="D84" s="1062"/>
      <c r="E84" s="1050"/>
      <c r="F84" s="1047"/>
      <c r="G84" s="1050"/>
      <c r="H84" s="1047"/>
      <c r="I84" s="1047"/>
      <c r="J84" s="1047"/>
      <c r="K84" s="1047"/>
      <c r="L84" s="1047"/>
      <c r="M84" s="1047"/>
      <c r="N84" s="1047"/>
      <c r="O84" s="1047"/>
      <c r="P84" s="1047"/>
      <c r="Q84" s="1047"/>
      <c r="R84" s="1047"/>
      <c r="S84" s="1047"/>
      <c r="T84" s="1047"/>
      <c r="U84" s="1047"/>
      <c r="V84" s="1047"/>
      <c r="W84" s="1047"/>
      <c r="X84" s="1047"/>
      <c r="Y84" s="1047"/>
    </row>
    <row r="85" spans="1:25" ht="15.75" customHeight="1">
      <c r="A85" s="1827"/>
      <c r="B85" s="1825"/>
      <c r="C85" s="1062"/>
      <c r="D85" s="1062"/>
      <c r="E85" s="1046"/>
      <c r="F85" s="1047"/>
      <c r="G85" s="1046"/>
      <c r="H85" s="1047"/>
      <c r="I85" s="1047"/>
      <c r="J85" s="1047"/>
      <c r="K85" s="1047"/>
      <c r="L85" s="1047"/>
      <c r="M85" s="1047"/>
      <c r="N85" s="1047"/>
      <c r="O85" s="1047"/>
      <c r="P85" s="1047"/>
      <c r="Q85" s="1047"/>
      <c r="R85" s="1047"/>
      <c r="S85" s="1047"/>
      <c r="T85" s="1047"/>
      <c r="U85" s="1047"/>
      <c r="V85" s="1047"/>
      <c r="W85" s="1047"/>
      <c r="X85" s="1047"/>
      <c r="Y85" s="1047"/>
    </row>
    <row r="86" spans="1:25" ht="15.75" customHeight="1">
      <c r="A86" s="702"/>
      <c r="B86" s="1824"/>
      <c r="C86" s="1825"/>
      <c r="D86" s="1069"/>
      <c r="E86" s="1046"/>
      <c r="F86" s="1047"/>
      <c r="G86" s="1046"/>
      <c r="H86" s="1047"/>
      <c r="I86" s="1047"/>
      <c r="J86" s="1047"/>
      <c r="K86" s="1047"/>
      <c r="L86" s="1047"/>
      <c r="M86" s="1047"/>
      <c r="N86" s="1047"/>
      <c r="O86" s="1047"/>
      <c r="P86" s="1047"/>
      <c r="Q86" s="1047"/>
      <c r="R86" s="1047"/>
      <c r="S86" s="1047"/>
      <c r="T86" s="1047"/>
      <c r="U86" s="1047"/>
      <c r="V86" s="1047"/>
      <c r="W86" s="1047"/>
      <c r="X86" s="1047"/>
      <c r="Y86" s="1047"/>
    </row>
    <row r="87" spans="1:25" ht="15.75" customHeight="1">
      <c r="A87" s="702"/>
      <c r="B87" s="702"/>
      <c r="C87" s="1062"/>
      <c r="D87" s="1062"/>
      <c r="E87" s="1046"/>
      <c r="F87" s="1047"/>
      <c r="G87" s="1046"/>
      <c r="H87" s="1047"/>
      <c r="I87" s="1047"/>
      <c r="J87" s="1047"/>
      <c r="K87" s="1047"/>
      <c r="L87" s="1047"/>
      <c r="M87" s="1047"/>
      <c r="N87" s="1047"/>
      <c r="O87" s="1047"/>
      <c r="P87" s="1047"/>
      <c r="Q87" s="1047"/>
      <c r="R87" s="1047"/>
      <c r="S87" s="1047"/>
      <c r="T87" s="1047"/>
      <c r="U87" s="1047"/>
      <c r="V87" s="1047"/>
      <c r="W87" s="1047"/>
      <c r="X87" s="1047"/>
      <c r="Y87" s="1047"/>
    </row>
    <row r="88" spans="1:25" ht="15.75" customHeight="1">
      <c r="A88" s="702"/>
      <c r="B88" s="702"/>
      <c r="C88" s="1062"/>
      <c r="D88" s="1062"/>
      <c r="E88" s="1046"/>
      <c r="F88" s="1047"/>
      <c r="G88" s="1046"/>
      <c r="H88" s="1047"/>
      <c r="I88" s="1047"/>
      <c r="J88" s="1047"/>
      <c r="K88" s="1047"/>
      <c r="L88" s="1047"/>
      <c r="M88" s="1047"/>
      <c r="N88" s="1047"/>
      <c r="O88" s="1047"/>
      <c r="P88" s="1047"/>
      <c r="Q88" s="1047"/>
      <c r="R88" s="1047"/>
      <c r="S88" s="1047"/>
      <c r="T88" s="1047"/>
      <c r="U88" s="1047"/>
      <c r="V88" s="1047"/>
      <c r="W88" s="1047"/>
      <c r="X88" s="1047"/>
      <c r="Y88" s="1047"/>
    </row>
    <row r="89" spans="1:25" ht="15.75" customHeight="1">
      <c r="A89" s="702"/>
      <c r="B89" s="702"/>
      <c r="C89" s="1062"/>
      <c r="D89" s="1062"/>
      <c r="E89" s="1046"/>
      <c r="F89" s="1047"/>
      <c r="G89" s="1046"/>
      <c r="H89" s="1047"/>
      <c r="I89" s="1047"/>
      <c r="J89" s="1047"/>
      <c r="K89" s="1047"/>
      <c r="L89" s="1047"/>
      <c r="M89" s="1047"/>
      <c r="N89" s="1047"/>
      <c r="O89" s="1047"/>
      <c r="P89" s="1047"/>
      <c r="Q89" s="1047"/>
      <c r="R89" s="1047"/>
      <c r="S89" s="1047"/>
      <c r="T89" s="1047"/>
      <c r="U89" s="1047"/>
      <c r="V89" s="1047"/>
      <c r="W89" s="1047"/>
      <c r="X89" s="1047"/>
      <c r="Y89" s="1047"/>
    </row>
    <row r="90" spans="1:25" ht="15.75" customHeight="1">
      <c r="A90" s="1827"/>
      <c r="B90" s="1825"/>
      <c r="C90" s="1062"/>
      <c r="D90" s="1062"/>
      <c r="E90" s="1046"/>
      <c r="F90" s="1047"/>
      <c r="G90" s="1046"/>
      <c r="H90" s="1047"/>
      <c r="I90" s="1047"/>
      <c r="J90" s="1047"/>
      <c r="K90" s="1047"/>
      <c r="L90" s="1047"/>
      <c r="M90" s="1047"/>
      <c r="N90" s="1047"/>
      <c r="O90" s="1047"/>
      <c r="P90" s="1047"/>
      <c r="Q90" s="1047"/>
      <c r="R90" s="1047"/>
      <c r="S90" s="1047"/>
      <c r="T90" s="1047"/>
      <c r="U90" s="1047"/>
      <c r="V90" s="1047"/>
      <c r="W90" s="1047"/>
      <c r="X90" s="1047"/>
      <c r="Y90" s="1047"/>
    </row>
    <row r="91" spans="1:25" ht="15.75" customHeight="1">
      <c r="A91" s="702"/>
      <c r="B91" s="1824"/>
      <c r="C91" s="1825"/>
      <c r="D91" s="1069"/>
      <c r="E91" s="1046"/>
      <c r="F91" s="1047"/>
      <c r="G91" s="1046"/>
      <c r="H91" s="1047"/>
      <c r="I91" s="1047"/>
      <c r="J91" s="1047"/>
      <c r="K91" s="1047"/>
      <c r="L91" s="1047"/>
      <c r="M91" s="1047"/>
      <c r="N91" s="1047"/>
      <c r="O91" s="1047"/>
      <c r="P91" s="1047"/>
      <c r="Q91" s="1047"/>
      <c r="R91" s="1047"/>
      <c r="S91" s="1047"/>
      <c r="T91" s="1047"/>
      <c r="U91" s="1047"/>
      <c r="V91" s="1047"/>
      <c r="W91" s="1047"/>
      <c r="X91" s="1047"/>
      <c r="Y91" s="1047"/>
    </row>
    <row r="92" spans="1:25" ht="15.75" customHeight="1">
      <c r="A92" s="702"/>
      <c r="B92" s="702"/>
      <c r="C92" s="1062"/>
      <c r="D92" s="1062"/>
      <c r="E92" s="1046"/>
      <c r="F92" s="1047"/>
      <c r="G92" s="1046"/>
      <c r="H92" s="1047"/>
      <c r="I92" s="1047"/>
      <c r="J92" s="1047"/>
      <c r="K92" s="1047"/>
      <c r="L92" s="1047"/>
      <c r="M92" s="1047"/>
      <c r="N92" s="1047"/>
      <c r="O92" s="1047"/>
      <c r="P92" s="1047"/>
      <c r="Q92" s="1047"/>
      <c r="R92" s="1047"/>
      <c r="S92" s="1047"/>
      <c r="T92" s="1047"/>
      <c r="U92" s="1047"/>
      <c r="V92" s="1047"/>
      <c r="W92" s="1047"/>
      <c r="X92" s="1047"/>
      <c r="Y92" s="1047"/>
    </row>
    <row r="93" spans="1:25" ht="15.75" customHeight="1">
      <c r="A93" s="702"/>
      <c r="B93" s="702"/>
      <c r="C93" s="1062"/>
      <c r="D93" s="1062"/>
      <c r="E93" s="1050"/>
      <c r="F93" s="1073"/>
      <c r="G93" s="1050"/>
      <c r="H93" s="1073"/>
      <c r="I93" s="1073"/>
      <c r="J93" s="1073"/>
      <c r="K93" s="1073"/>
      <c r="L93" s="1073"/>
      <c r="M93" s="1073"/>
      <c r="N93" s="1073"/>
      <c r="O93" s="1073"/>
      <c r="P93" s="1073"/>
      <c r="Q93" s="1073"/>
      <c r="R93" s="1073"/>
      <c r="S93" s="1073"/>
      <c r="T93" s="1073"/>
      <c r="U93" s="1073"/>
      <c r="V93" s="1073"/>
      <c r="W93" s="1073"/>
      <c r="X93" s="1073"/>
      <c r="Y93" s="1073"/>
    </row>
    <row r="94" spans="1:25" ht="15.75" customHeight="1">
      <c r="A94" s="702"/>
      <c r="B94" s="702"/>
      <c r="C94" s="1062"/>
      <c r="D94" s="1062"/>
      <c r="E94" s="1046"/>
      <c r="F94" s="1073"/>
      <c r="G94" s="1046"/>
      <c r="H94" s="1073"/>
      <c r="I94" s="1073"/>
      <c r="J94" s="1073"/>
      <c r="K94" s="1073"/>
      <c r="L94" s="1073"/>
      <c r="M94" s="1073"/>
      <c r="N94" s="1073"/>
      <c r="O94" s="1073"/>
      <c r="P94" s="1073"/>
      <c r="Q94" s="1073"/>
      <c r="R94" s="1073"/>
      <c r="S94" s="1073"/>
      <c r="T94" s="1073"/>
      <c r="U94" s="1073"/>
      <c r="V94" s="1073"/>
      <c r="W94" s="1073"/>
      <c r="X94" s="1073"/>
      <c r="Y94" s="1073"/>
    </row>
    <row r="95" spans="1:25" ht="15.75" customHeight="1">
      <c r="A95" s="702"/>
      <c r="B95" s="702"/>
      <c r="C95" s="1062"/>
      <c r="D95" s="1062"/>
      <c r="E95" s="1056"/>
      <c r="F95" s="1073"/>
      <c r="G95" s="1056"/>
      <c r="H95" s="1073"/>
      <c r="I95" s="1073"/>
      <c r="J95" s="1073"/>
      <c r="K95" s="1073"/>
      <c r="L95" s="1073"/>
      <c r="M95" s="1073"/>
      <c r="N95" s="1073"/>
      <c r="O95" s="1073"/>
      <c r="P95" s="1073"/>
      <c r="Q95" s="1073"/>
      <c r="R95" s="1073"/>
      <c r="S95" s="1073"/>
      <c r="T95" s="1073"/>
      <c r="U95" s="1073"/>
      <c r="V95" s="1073"/>
      <c r="W95" s="1073"/>
      <c r="X95" s="1073"/>
      <c r="Y95" s="1073"/>
    </row>
    <row r="96" spans="1:25" ht="15.75" customHeight="1">
      <c r="A96" s="702"/>
      <c r="B96" s="702"/>
      <c r="C96" s="1062"/>
      <c r="D96" s="1062"/>
      <c r="E96" s="1057"/>
      <c r="F96" s="1073"/>
      <c r="G96" s="1057"/>
      <c r="H96" s="1073"/>
      <c r="I96" s="1073"/>
      <c r="J96" s="1073"/>
      <c r="K96" s="1073"/>
      <c r="L96" s="1073"/>
      <c r="M96" s="1073"/>
      <c r="N96" s="1073"/>
      <c r="O96" s="1073"/>
      <c r="P96" s="1073"/>
      <c r="Q96" s="1073"/>
      <c r="R96" s="1073"/>
      <c r="S96" s="1073"/>
      <c r="T96" s="1073"/>
      <c r="U96" s="1073"/>
      <c r="V96" s="1073"/>
      <c r="W96" s="1073"/>
      <c r="X96" s="1073"/>
      <c r="Y96" s="1073"/>
    </row>
    <row r="97" spans="1:25" ht="15.75" customHeight="1">
      <c r="A97" s="702"/>
      <c r="B97" s="702"/>
      <c r="C97" s="1062"/>
      <c r="D97" s="1062"/>
      <c r="E97" s="1057"/>
      <c r="F97" s="1073"/>
      <c r="G97" s="1057"/>
      <c r="H97" s="1073"/>
      <c r="I97" s="1073"/>
      <c r="J97" s="1073"/>
      <c r="K97" s="1073"/>
      <c r="L97" s="1073"/>
      <c r="M97" s="1073"/>
      <c r="N97" s="1073"/>
      <c r="O97" s="1073"/>
      <c r="P97" s="1073"/>
      <c r="Q97" s="1073"/>
      <c r="R97" s="1073"/>
      <c r="S97" s="1073"/>
      <c r="T97" s="1073"/>
      <c r="U97" s="1073"/>
      <c r="V97" s="1073"/>
      <c r="W97" s="1073"/>
      <c r="X97" s="1073"/>
      <c r="Y97" s="1073"/>
    </row>
    <row r="98" spans="1:25" ht="15.75" customHeight="1">
      <c r="A98" s="1827"/>
      <c r="B98" s="1825"/>
      <c r="C98" s="1062"/>
      <c r="D98" s="1062"/>
      <c r="E98" s="1059"/>
      <c r="F98" s="1047"/>
      <c r="G98" s="1059"/>
      <c r="H98" s="1047"/>
      <c r="I98" s="1047"/>
      <c r="J98" s="1047"/>
      <c r="K98" s="1047"/>
      <c r="L98" s="1047"/>
      <c r="M98" s="1047"/>
      <c r="N98" s="1047"/>
      <c r="O98" s="1047"/>
      <c r="P98" s="1047"/>
      <c r="Q98" s="1047"/>
      <c r="R98" s="1047"/>
      <c r="S98" s="1047"/>
      <c r="T98" s="1047"/>
      <c r="U98" s="1047"/>
      <c r="V98" s="1047"/>
      <c r="W98" s="1047"/>
      <c r="X98" s="1047"/>
      <c r="Y98" s="1047"/>
    </row>
    <row r="99" spans="1:25" ht="15.75" customHeight="1">
      <c r="A99" s="702"/>
      <c r="B99" s="1824"/>
      <c r="C99" s="1825"/>
      <c r="D99" s="1069"/>
      <c r="E99" s="1060"/>
      <c r="F99" s="1074"/>
      <c r="G99" s="1060"/>
      <c r="H99" s="1074"/>
      <c r="I99" s="1074"/>
      <c r="J99" s="1074"/>
      <c r="K99" s="1074"/>
      <c r="L99" s="1074"/>
      <c r="M99" s="1074"/>
      <c r="N99" s="1074"/>
      <c r="O99" s="1074"/>
      <c r="P99" s="1074"/>
      <c r="Q99" s="1074"/>
      <c r="R99" s="1074"/>
      <c r="S99" s="1074"/>
      <c r="T99" s="1074"/>
      <c r="U99" s="1074"/>
      <c r="V99" s="1074"/>
      <c r="W99" s="1074"/>
      <c r="X99" s="1074"/>
      <c r="Y99" s="1074"/>
    </row>
    <row r="100" spans="1:25" ht="15.75" customHeight="1">
      <c r="A100" s="702"/>
      <c r="B100" s="702"/>
      <c r="C100" s="1062"/>
      <c r="D100" s="1062"/>
      <c r="E100" s="1064"/>
      <c r="F100" s="1075"/>
      <c r="G100" s="1064"/>
      <c r="H100" s="1075"/>
      <c r="I100" s="1075"/>
      <c r="J100" s="1075"/>
      <c r="K100" s="1075"/>
      <c r="L100" s="1075"/>
      <c r="M100" s="1076"/>
      <c r="N100" s="1076"/>
      <c r="O100" s="1047"/>
      <c r="P100" s="1047"/>
      <c r="Q100" s="1047"/>
      <c r="R100" s="1047"/>
      <c r="S100" s="1047"/>
      <c r="T100" s="1047"/>
      <c r="U100" s="1047"/>
      <c r="V100" s="1047"/>
      <c r="W100" s="1047"/>
      <c r="X100" s="1047"/>
      <c r="Y100" s="1047"/>
    </row>
    <row r="101" spans="1:25" ht="15.75" customHeight="1">
      <c r="A101" s="1827"/>
      <c r="B101" s="1825"/>
      <c r="C101" s="1062"/>
      <c r="D101" s="1062"/>
      <c r="E101" s="1064"/>
      <c r="F101" s="1075"/>
      <c r="G101" s="1064"/>
      <c r="H101" s="1075"/>
      <c r="I101" s="1075"/>
      <c r="J101" s="1075"/>
      <c r="K101" s="1075"/>
      <c r="L101" s="1075"/>
      <c r="M101" s="1075"/>
      <c r="N101" s="1075"/>
      <c r="O101" s="1047"/>
      <c r="P101" s="1047"/>
      <c r="Q101" s="1047"/>
      <c r="R101" s="1047"/>
      <c r="S101" s="1047"/>
      <c r="T101" s="1047"/>
      <c r="U101" s="1047"/>
      <c r="V101" s="1047"/>
      <c r="W101" s="1047"/>
      <c r="X101" s="1047"/>
      <c r="Y101" s="1047"/>
    </row>
    <row r="102" spans="1:25" ht="15.75" customHeight="1">
      <c r="A102" s="702"/>
      <c r="B102" s="1824"/>
      <c r="C102" s="1825"/>
      <c r="D102" s="1069"/>
      <c r="E102" s="1062"/>
      <c r="F102" s="1075"/>
      <c r="G102" s="1062"/>
      <c r="H102" s="1075"/>
      <c r="I102" s="1075"/>
      <c r="J102" s="1075"/>
      <c r="K102" s="1075"/>
      <c r="L102" s="1075"/>
      <c r="M102" s="1075"/>
      <c r="N102" s="1075"/>
      <c r="O102" s="1047"/>
      <c r="P102" s="1047"/>
      <c r="Q102" s="1047"/>
      <c r="R102" s="1047"/>
      <c r="S102" s="1047"/>
      <c r="T102" s="1047"/>
      <c r="U102" s="1047"/>
      <c r="V102" s="1047"/>
      <c r="W102" s="1047"/>
      <c r="X102" s="1047"/>
      <c r="Y102" s="1047"/>
    </row>
    <row r="103" spans="1:25" ht="15.75" customHeight="1">
      <c r="A103" s="702"/>
      <c r="B103" s="702"/>
      <c r="C103" s="1062"/>
      <c r="D103" s="1062"/>
      <c r="E103" s="1067"/>
      <c r="F103" s="1075"/>
      <c r="G103" s="1067"/>
      <c r="H103" s="1075"/>
      <c r="I103" s="1075"/>
      <c r="J103" s="1075"/>
      <c r="K103" s="1075"/>
      <c r="L103" s="1075"/>
      <c r="M103" s="1075"/>
      <c r="N103" s="1075"/>
      <c r="O103" s="1047"/>
      <c r="P103" s="1047"/>
      <c r="Q103" s="1047"/>
      <c r="R103" s="1047"/>
      <c r="S103" s="1047"/>
      <c r="T103" s="1047"/>
      <c r="U103" s="1047"/>
      <c r="V103" s="1047"/>
      <c r="W103" s="1047"/>
      <c r="X103" s="1047"/>
      <c r="Y103" s="1047"/>
    </row>
    <row r="104" spans="1:25" ht="15.75" customHeight="1">
      <c r="A104" s="1827"/>
      <c r="B104" s="1825"/>
      <c r="C104" s="1062"/>
      <c r="D104" s="1062"/>
      <c r="E104" s="1062"/>
      <c r="F104" s="1075"/>
      <c r="G104" s="1062"/>
      <c r="H104" s="1075"/>
      <c r="I104" s="1075"/>
      <c r="J104" s="1075"/>
      <c r="K104" s="1075"/>
      <c r="L104" s="1075"/>
      <c r="M104" s="1075"/>
      <c r="N104" s="1075"/>
      <c r="O104" s="1047"/>
      <c r="P104" s="1047"/>
      <c r="Q104" s="1047"/>
      <c r="R104" s="1047"/>
      <c r="S104" s="1047"/>
      <c r="T104" s="1047"/>
      <c r="U104" s="1047"/>
      <c r="V104" s="1047"/>
      <c r="W104" s="1047"/>
      <c r="X104" s="1047"/>
      <c r="Y104" s="1047"/>
    </row>
    <row r="105" spans="1:25" ht="15.75" customHeight="1">
      <c r="A105" s="702"/>
      <c r="B105" s="1824"/>
      <c r="C105" s="1825"/>
      <c r="D105" s="1069"/>
      <c r="E105" s="1062"/>
      <c r="F105" s="1075"/>
      <c r="G105" s="1062"/>
      <c r="H105" s="1075"/>
      <c r="I105" s="1075"/>
      <c r="J105" s="1075"/>
      <c r="K105" s="1075"/>
      <c r="L105" s="1075"/>
      <c r="M105" s="1075"/>
      <c r="N105" s="1075"/>
      <c r="O105" s="1047"/>
      <c r="P105" s="1047"/>
      <c r="Q105" s="1047"/>
      <c r="R105" s="1047"/>
      <c r="S105" s="1047"/>
      <c r="T105" s="1047"/>
      <c r="U105" s="1047"/>
      <c r="V105" s="1047"/>
      <c r="W105" s="1047"/>
      <c r="X105" s="1047"/>
      <c r="Y105" s="1047"/>
    </row>
    <row r="106" spans="1:25" ht="15.75" customHeight="1">
      <c r="A106" s="702"/>
      <c r="B106" s="1070"/>
      <c r="C106" s="1062"/>
      <c r="D106" s="1062"/>
      <c r="E106" s="1062"/>
      <c r="F106" s="1075"/>
      <c r="G106" s="1062"/>
      <c r="H106" s="1075"/>
      <c r="I106" s="1075"/>
      <c r="J106" s="1075"/>
      <c r="K106" s="1075"/>
      <c r="L106" s="1075"/>
      <c r="M106" s="1075"/>
      <c r="N106" s="1075"/>
      <c r="O106" s="1047"/>
      <c r="P106" s="1047"/>
      <c r="Q106" s="1047"/>
      <c r="R106" s="1047"/>
      <c r="S106" s="1047"/>
      <c r="T106" s="1047"/>
      <c r="U106" s="1047"/>
      <c r="V106" s="1047"/>
      <c r="W106" s="1047"/>
      <c r="X106" s="1047"/>
      <c r="Y106" s="1047"/>
    </row>
    <row r="107" spans="1:25" ht="15.75" customHeight="1">
      <c r="A107" s="702"/>
      <c r="B107" s="702"/>
      <c r="C107" s="1062"/>
      <c r="D107" s="1062"/>
      <c r="E107" s="1062"/>
      <c r="F107" s="1075"/>
      <c r="G107" s="1062"/>
      <c r="H107" s="1075"/>
      <c r="I107" s="1075"/>
      <c r="J107" s="1075"/>
      <c r="K107" s="1075"/>
      <c r="L107" s="1075"/>
      <c r="M107" s="1075"/>
      <c r="N107" s="1075"/>
      <c r="O107" s="1047"/>
      <c r="P107" s="1047"/>
      <c r="Q107" s="1047"/>
      <c r="R107" s="1047"/>
      <c r="S107" s="1047"/>
      <c r="T107" s="1047"/>
      <c r="U107" s="1047"/>
      <c r="V107" s="1047"/>
      <c r="W107" s="1047"/>
      <c r="X107" s="1047"/>
      <c r="Y107" s="1047"/>
    </row>
    <row r="108" spans="1:25" ht="15.75" customHeight="1">
      <c r="A108" s="1827"/>
      <c r="B108" s="1825"/>
      <c r="C108" s="1062"/>
      <c r="D108" s="1062"/>
      <c r="E108" s="1067"/>
      <c r="F108" s="1075"/>
      <c r="G108" s="1067"/>
      <c r="H108" s="1075"/>
      <c r="I108" s="1075"/>
      <c r="J108" s="1075"/>
      <c r="K108" s="1075"/>
      <c r="L108" s="1075"/>
      <c r="M108" s="1075"/>
      <c r="N108" s="1075"/>
      <c r="O108" s="1047"/>
      <c r="P108" s="1047"/>
      <c r="Q108" s="1047"/>
      <c r="R108" s="1047"/>
      <c r="S108" s="1047"/>
      <c r="T108" s="1047"/>
      <c r="U108" s="1047"/>
      <c r="V108" s="1047"/>
      <c r="W108" s="1047"/>
      <c r="X108" s="1047"/>
      <c r="Y108" s="1047"/>
    </row>
    <row r="109" spans="1:25" ht="15.75" customHeight="1">
      <c r="A109" s="1827"/>
      <c r="B109" s="1825"/>
      <c r="C109" s="1067"/>
      <c r="D109" s="1067"/>
      <c r="E109" s="1067"/>
      <c r="F109" s="1075"/>
      <c r="G109" s="1067"/>
      <c r="H109" s="1075"/>
      <c r="I109" s="1075"/>
      <c r="J109" s="1075"/>
      <c r="K109" s="1075"/>
      <c r="L109" s="1075"/>
      <c r="M109" s="1075"/>
      <c r="N109" s="1075"/>
      <c r="O109" s="1047"/>
      <c r="P109" s="1047"/>
      <c r="Q109" s="1047"/>
      <c r="R109" s="1047"/>
      <c r="S109" s="1047"/>
      <c r="T109" s="1047"/>
      <c r="U109" s="1047"/>
      <c r="V109" s="1047"/>
      <c r="W109" s="1047"/>
      <c r="X109" s="1047"/>
      <c r="Y109" s="1047"/>
    </row>
    <row r="110" spans="1:25" ht="15.75" customHeight="1">
      <c r="A110" s="1827"/>
      <c r="B110" s="1825"/>
      <c r="C110" s="1062"/>
      <c r="D110" s="1062"/>
      <c r="E110" s="1069"/>
      <c r="F110" s="1075"/>
      <c r="G110" s="1069"/>
      <c r="H110" s="1075"/>
      <c r="I110" s="1075"/>
      <c r="J110" s="1075"/>
      <c r="K110" s="1075"/>
      <c r="L110" s="1075"/>
      <c r="M110" s="1075"/>
      <c r="N110" s="1075"/>
      <c r="O110" s="1047"/>
      <c r="P110" s="1047"/>
      <c r="Q110" s="1047"/>
      <c r="R110" s="1047"/>
      <c r="S110" s="1047"/>
      <c r="T110" s="1047"/>
      <c r="U110" s="1047"/>
      <c r="V110" s="1047"/>
      <c r="W110" s="1047"/>
      <c r="X110" s="1047"/>
      <c r="Y110" s="1047"/>
    </row>
    <row r="111" spans="1:25" ht="15.75" customHeight="1">
      <c r="A111" s="1077"/>
      <c r="B111" s="1078"/>
      <c r="C111" s="1079"/>
      <c r="D111" s="1079"/>
      <c r="E111" s="1064"/>
      <c r="F111" s="1075"/>
      <c r="G111" s="1064"/>
      <c r="H111" s="1075"/>
      <c r="I111" s="1075"/>
      <c r="J111" s="1075"/>
      <c r="K111" s="1075"/>
      <c r="L111" s="1075"/>
      <c r="M111" s="1075"/>
      <c r="N111" s="1075"/>
      <c r="O111" s="1047"/>
      <c r="P111" s="1047"/>
      <c r="Q111" s="1047"/>
      <c r="R111" s="1047"/>
      <c r="S111" s="1047"/>
      <c r="T111" s="1047"/>
      <c r="U111" s="1047"/>
      <c r="V111" s="1047"/>
      <c r="W111" s="1047"/>
      <c r="X111" s="1047"/>
      <c r="Y111" s="1047"/>
    </row>
    <row r="112" spans="1:25" ht="15.75" customHeight="1">
      <c r="A112" s="1077"/>
      <c r="B112" s="1078"/>
      <c r="C112" s="1079"/>
      <c r="D112" s="1079"/>
      <c r="E112" s="1064"/>
      <c r="F112" s="1075"/>
      <c r="G112" s="1064"/>
      <c r="H112" s="1075"/>
      <c r="I112" s="1075"/>
      <c r="J112" s="1075"/>
      <c r="K112" s="1075"/>
      <c r="L112" s="1075"/>
      <c r="M112" s="1075"/>
      <c r="N112" s="1075"/>
      <c r="O112" s="1047"/>
      <c r="P112" s="1047"/>
      <c r="Q112" s="1047"/>
      <c r="R112" s="1047"/>
      <c r="S112" s="1047"/>
      <c r="T112" s="1047"/>
      <c r="U112" s="1047"/>
      <c r="V112" s="1047"/>
      <c r="W112" s="1047"/>
      <c r="X112" s="1047"/>
      <c r="Y112" s="1047"/>
    </row>
    <row r="113" spans="1:25" ht="15.75" customHeight="1">
      <c r="A113" s="1077"/>
      <c r="B113" s="623"/>
      <c r="C113" s="1079"/>
      <c r="D113" s="1079"/>
      <c r="E113" s="1064"/>
      <c r="F113" s="1075"/>
      <c r="G113" s="1064"/>
      <c r="H113" s="1075"/>
      <c r="I113" s="1075"/>
      <c r="J113" s="1075"/>
      <c r="K113" s="1075"/>
      <c r="L113" s="1075"/>
      <c r="M113" s="1075"/>
      <c r="N113" s="1075"/>
      <c r="O113" s="1047"/>
      <c r="P113" s="1047"/>
      <c r="Q113" s="1047"/>
      <c r="R113" s="1047"/>
      <c r="S113" s="1047"/>
      <c r="T113" s="1047"/>
      <c r="U113" s="1047"/>
      <c r="V113" s="1047"/>
      <c r="W113" s="1047"/>
      <c r="X113" s="1047"/>
      <c r="Y113" s="1047"/>
    </row>
    <row r="114" spans="1:25" ht="15.75" customHeight="1">
      <c r="A114" s="1077"/>
      <c r="B114" s="1078"/>
      <c r="C114" s="1079"/>
      <c r="D114" s="1079"/>
      <c r="E114" s="1068"/>
      <c r="F114" s="1075"/>
      <c r="G114" s="1068"/>
      <c r="H114" s="1075"/>
      <c r="I114" s="1075"/>
      <c r="J114" s="1075"/>
      <c r="K114" s="1075"/>
      <c r="L114" s="1075"/>
      <c r="M114" s="1075"/>
      <c r="N114" s="1075"/>
      <c r="O114" s="1047"/>
      <c r="P114" s="1047"/>
      <c r="Q114" s="1047"/>
      <c r="R114" s="1047"/>
      <c r="S114" s="1047"/>
      <c r="T114" s="1047"/>
      <c r="U114" s="1047"/>
      <c r="V114" s="1047"/>
      <c r="W114" s="1047"/>
      <c r="X114" s="1047"/>
      <c r="Y114" s="1047"/>
    </row>
    <row r="115" spans="1:25" ht="15.75" customHeight="1">
      <c r="A115" s="1080"/>
      <c r="B115" s="1081"/>
      <c r="C115" s="2"/>
      <c r="D115" s="2"/>
      <c r="E115" s="1069"/>
      <c r="F115" s="1075"/>
      <c r="G115" s="1069"/>
      <c r="H115" s="1075"/>
      <c r="I115" s="1075"/>
      <c r="J115" s="1075"/>
      <c r="K115" s="1075"/>
      <c r="L115" s="1075"/>
      <c r="M115" s="1075"/>
      <c r="N115" s="1075"/>
      <c r="O115" s="1047"/>
      <c r="P115" s="1047"/>
      <c r="Q115" s="1047"/>
      <c r="R115" s="1047"/>
      <c r="S115" s="1047"/>
      <c r="T115" s="1047"/>
      <c r="U115" s="1047"/>
      <c r="V115" s="1047"/>
      <c r="W115" s="1047"/>
      <c r="X115" s="1047"/>
      <c r="Y115" s="1047"/>
    </row>
    <row r="116" spans="1:25" ht="15.75" customHeight="1">
      <c r="A116" s="1080"/>
      <c r="B116" s="1081"/>
      <c r="C116" s="2"/>
      <c r="D116" s="2"/>
      <c r="E116" s="1064"/>
      <c r="F116" s="1075"/>
      <c r="G116" s="1064"/>
      <c r="H116" s="1075"/>
      <c r="I116" s="1075"/>
      <c r="J116" s="1075"/>
      <c r="K116" s="1075"/>
      <c r="L116" s="1075"/>
      <c r="M116" s="1075"/>
      <c r="N116" s="1075"/>
      <c r="O116" s="1047"/>
      <c r="P116" s="1047"/>
      <c r="Q116" s="1047"/>
      <c r="R116" s="1047"/>
      <c r="S116" s="1047"/>
      <c r="T116" s="1047"/>
      <c r="U116" s="1047"/>
      <c r="V116" s="1047"/>
      <c r="W116" s="1047"/>
      <c r="X116" s="1047"/>
      <c r="Y116" s="1047"/>
    </row>
    <row r="117" spans="1:25" ht="15.75" customHeight="1">
      <c r="A117" s="1080"/>
      <c r="B117" s="1081"/>
      <c r="C117" s="2"/>
      <c r="D117" s="2"/>
      <c r="E117" s="1062"/>
      <c r="F117" s="1075"/>
      <c r="G117" s="1062"/>
      <c r="H117" s="1075"/>
      <c r="I117" s="1075"/>
      <c r="J117" s="1075"/>
      <c r="K117" s="1075"/>
      <c r="L117" s="1075"/>
      <c r="M117" s="1075"/>
      <c r="N117" s="1075"/>
      <c r="O117" s="1047"/>
      <c r="P117" s="1047"/>
      <c r="Q117" s="1047"/>
      <c r="R117" s="1047"/>
      <c r="S117" s="1047"/>
      <c r="T117" s="1047"/>
      <c r="U117" s="1047"/>
      <c r="V117" s="1047"/>
      <c r="W117" s="1047"/>
      <c r="X117" s="1047"/>
      <c r="Y117" s="1047"/>
    </row>
    <row r="118" spans="1:25" ht="15.75" customHeight="1">
      <c r="A118" s="1080"/>
      <c r="B118" s="1081"/>
      <c r="C118" s="2"/>
      <c r="D118" s="2"/>
      <c r="E118" s="1068"/>
      <c r="F118" s="1075"/>
      <c r="G118" s="1068"/>
      <c r="H118" s="1075"/>
      <c r="I118" s="1075"/>
      <c r="J118" s="1075"/>
      <c r="K118" s="1075"/>
      <c r="L118" s="1075"/>
      <c r="M118" s="1075"/>
      <c r="N118" s="1075"/>
      <c r="O118" s="1047"/>
      <c r="P118" s="1047"/>
      <c r="Q118" s="1047"/>
      <c r="R118" s="1047"/>
      <c r="S118" s="1047"/>
      <c r="T118" s="1047"/>
      <c r="U118" s="1047"/>
      <c r="V118" s="1047"/>
      <c r="W118" s="1047"/>
      <c r="X118" s="1047"/>
      <c r="Y118" s="1047"/>
    </row>
    <row r="119" spans="1:25" ht="15.75" customHeight="1">
      <c r="A119" s="1080"/>
      <c r="B119" s="1081"/>
      <c r="C119" s="2"/>
      <c r="D119" s="2"/>
      <c r="E119" s="1069"/>
      <c r="F119" s="1075"/>
      <c r="G119" s="1069"/>
      <c r="H119" s="1075"/>
      <c r="I119" s="1075"/>
      <c r="J119" s="1075"/>
      <c r="K119" s="1075"/>
      <c r="L119" s="1075"/>
      <c r="M119" s="1075"/>
      <c r="N119" s="1075"/>
      <c r="O119" s="1047"/>
      <c r="P119" s="1047"/>
      <c r="Q119" s="1047"/>
      <c r="R119" s="1047"/>
      <c r="S119" s="1047"/>
      <c r="T119" s="1047"/>
      <c r="U119" s="1047"/>
      <c r="V119" s="1047"/>
      <c r="W119" s="1047"/>
      <c r="X119" s="1047"/>
      <c r="Y119" s="1047"/>
    </row>
    <row r="120" spans="1:25" ht="15.75" customHeight="1">
      <c r="A120" s="1080"/>
      <c r="B120" s="1081"/>
      <c r="C120" s="2"/>
      <c r="D120" s="2"/>
      <c r="E120" s="1062"/>
      <c r="F120" s="1075"/>
      <c r="G120" s="1062"/>
      <c r="H120" s="1075"/>
      <c r="I120" s="1075"/>
      <c r="J120" s="1075"/>
      <c r="K120" s="1075"/>
      <c r="L120" s="1075"/>
      <c r="M120" s="1075"/>
      <c r="N120" s="1075"/>
      <c r="O120" s="1047"/>
      <c r="P120" s="1047"/>
      <c r="Q120" s="1047"/>
      <c r="R120" s="1047"/>
      <c r="S120" s="1047"/>
      <c r="T120" s="1047"/>
      <c r="U120" s="1047"/>
      <c r="V120" s="1047"/>
      <c r="W120" s="1047"/>
      <c r="X120" s="1047"/>
      <c r="Y120" s="1047"/>
    </row>
    <row r="121" spans="1:25" ht="15.75" customHeight="1">
      <c r="A121" s="1080"/>
      <c r="B121" s="1081"/>
      <c r="C121" s="2"/>
      <c r="D121" s="2"/>
      <c r="E121" s="1062"/>
      <c r="F121" s="1075"/>
      <c r="G121" s="1062"/>
      <c r="H121" s="1075"/>
      <c r="I121" s="1075"/>
      <c r="J121" s="1075"/>
      <c r="K121" s="1075"/>
      <c r="L121" s="1075"/>
      <c r="M121" s="1075"/>
      <c r="N121" s="1075"/>
      <c r="O121" s="1047"/>
      <c r="P121" s="1047"/>
      <c r="Q121" s="1047"/>
      <c r="R121" s="1047"/>
      <c r="S121" s="1047"/>
      <c r="T121" s="1047"/>
      <c r="U121" s="1047"/>
      <c r="V121" s="1047"/>
      <c r="W121" s="1047"/>
      <c r="X121" s="1047"/>
      <c r="Y121" s="1047"/>
    </row>
    <row r="122" spans="1:25" ht="15.75" customHeight="1">
      <c r="A122" s="1080"/>
      <c r="B122" s="1081"/>
      <c r="C122" s="2"/>
      <c r="D122" s="2"/>
      <c r="E122" s="1062"/>
      <c r="F122" s="1075"/>
      <c r="G122" s="1062"/>
      <c r="H122" s="1075"/>
      <c r="I122" s="1075"/>
      <c r="J122" s="1075"/>
      <c r="K122" s="1075"/>
      <c r="L122" s="1075"/>
      <c r="M122" s="1075"/>
      <c r="N122" s="1075"/>
      <c r="O122" s="1047"/>
      <c r="P122" s="1047"/>
      <c r="Q122" s="1047"/>
      <c r="R122" s="1047"/>
      <c r="S122" s="1047"/>
      <c r="T122" s="1047"/>
      <c r="U122" s="1047"/>
      <c r="V122" s="1047"/>
      <c r="W122" s="1047"/>
      <c r="X122" s="1047"/>
      <c r="Y122" s="1047"/>
    </row>
    <row r="123" spans="1:25" ht="15.75" customHeight="1">
      <c r="A123" s="1080"/>
      <c r="B123" s="1081"/>
      <c r="C123" s="2"/>
      <c r="D123" s="2"/>
      <c r="E123" s="1069"/>
      <c r="F123" s="1075"/>
      <c r="G123" s="1069"/>
      <c r="H123" s="1075"/>
      <c r="I123" s="1075"/>
      <c r="J123" s="1075"/>
      <c r="K123" s="1075"/>
      <c r="L123" s="1075"/>
      <c r="M123" s="1075"/>
      <c r="N123" s="1075"/>
      <c r="O123" s="1047"/>
      <c r="P123" s="1047"/>
      <c r="Q123" s="1047"/>
      <c r="R123" s="1047"/>
      <c r="S123" s="1047"/>
      <c r="T123" s="1047"/>
      <c r="U123" s="1047"/>
      <c r="V123" s="1047"/>
      <c r="W123" s="1047"/>
      <c r="X123" s="1047"/>
      <c r="Y123" s="1047"/>
    </row>
    <row r="124" spans="1:25" ht="15.75" customHeight="1">
      <c r="A124" s="1080"/>
      <c r="B124" s="1081"/>
      <c r="C124" s="2"/>
      <c r="D124" s="2"/>
      <c r="E124" s="1062"/>
      <c r="F124" s="1075"/>
      <c r="G124" s="1062"/>
      <c r="H124" s="1075"/>
      <c r="I124" s="1075"/>
      <c r="J124" s="1075"/>
      <c r="K124" s="1075"/>
      <c r="L124" s="1075"/>
      <c r="M124" s="1075"/>
      <c r="N124" s="1075"/>
      <c r="O124" s="1047"/>
      <c r="P124" s="1047"/>
      <c r="Q124" s="1047"/>
      <c r="R124" s="1047"/>
      <c r="S124" s="1047"/>
      <c r="T124" s="1047"/>
      <c r="U124" s="1047"/>
      <c r="V124" s="1047"/>
      <c r="W124" s="1047"/>
      <c r="X124" s="1047"/>
      <c r="Y124" s="1047"/>
    </row>
    <row r="125" spans="1:25" ht="15.75" customHeight="1">
      <c r="A125" s="1080"/>
      <c r="B125" s="1081"/>
      <c r="C125" s="2"/>
      <c r="D125" s="2"/>
      <c r="E125" s="1064"/>
      <c r="F125" s="1075"/>
      <c r="G125" s="1064"/>
      <c r="H125" s="1075"/>
      <c r="I125" s="1075"/>
      <c r="J125" s="1075"/>
      <c r="K125" s="1075"/>
      <c r="L125" s="1075"/>
      <c r="M125" s="1075"/>
      <c r="N125" s="1075"/>
      <c r="O125" s="1047"/>
      <c r="P125" s="1047"/>
      <c r="Q125" s="1047"/>
      <c r="R125" s="1047"/>
      <c r="S125" s="1047"/>
      <c r="T125" s="1047"/>
      <c r="U125" s="1047"/>
      <c r="V125" s="1047"/>
      <c r="W125" s="1047"/>
      <c r="X125" s="1047"/>
      <c r="Y125" s="1047"/>
    </row>
    <row r="126" spans="1:25" ht="15.75" customHeight="1">
      <c r="A126" s="1080"/>
      <c r="B126" s="1081"/>
      <c r="C126" s="2"/>
      <c r="D126" s="2"/>
      <c r="E126" s="1062"/>
      <c r="F126" s="1075"/>
      <c r="G126" s="1062"/>
      <c r="H126" s="1075"/>
      <c r="I126" s="1075"/>
      <c r="J126" s="1075"/>
      <c r="K126" s="1075"/>
      <c r="L126" s="1075"/>
      <c r="M126" s="1075"/>
      <c r="N126" s="1075"/>
      <c r="O126" s="1047"/>
      <c r="P126" s="1047"/>
      <c r="Q126" s="1047"/>
      <c r="R126" s="1047"/>
      <c r="S126" s="1047"/>
      <c r="T126" s="1047"/>
      <c r="U126" s="1047"/>
      <c r="V126" s="1047"/>
      <c r="W126" s="1047"/>
      <c r="X126" s="1047"/>
      <c r="Y126" s="1047"/>
    </row>
    <row r="127" spans="1:25" ht="15.75" customHeight="1">
      <c r="A127" s="1080"/>
      <c r="B127" s="1081"/>
      <c r="C127" s="2"/>
      <c r="D127" s="2"/>
      <c r="E127" s="1062"/>
      <c r="F127" s="1075"/>
      <c r="G127" s="1062"/>
      <c r="H127" s="1075"/>
      <c r="I127" s="1075"/>
      <c r="J127" s="1075"/>
      <c r="K127" s="1075"/>
      <c r="L127" s="1075"/>
      <c r="M127" s="1075"/>
      <c r="N127" s="1075"/>
      <c r="O127" s="1047"/>
      <c r="P127" s="1047"/>
      <c r="Q127" s="1047"/>
      <c r="R127" s="1047"/>
      <c r="S127" s="1047"/>
      <c r="T127" s="1047"/>
      <c r="U127" s="1047"/>
      <c r="V127" s="1047"/>
      <c r="W127" s="1047"/>
      <c r="X127" s="1047"/>
      <c r="Y127" s="1047"/>
    </row>
    <row r="128" spans="1:25" ht="15.75" customHeight="1">
      <c r="A128" s="1080"/>
      <c r="B128" s="1081"/>
      <c r="C128" s="2"/>
      <c r="D128" s="2"/>
      <c r="E128" s="1069"/>
      <c r="F128" s="1075"/>
      <c r="G128" s="1069"/>
      <c r="H128" s="1075"/>
      <c r="I128" s="1075"/>
      <c r="J128" s="1075"/>
      <c r="K128" s="1075"/>
      <c r="L128" s="1075"/>
      <c r="M128" s="1075"/>
      <c r="N128" s="1075"/>
      <c r="O128" s="1047"/>
      <c r="P128" s="1047"/>
      <c r="Q128" s="1047"/>
      <c r="R128" s="1047"/>
      <c r="S128" s="1047"/>
      <c r="T128" s="1047"/>
      <c r="U128" s="1047"/>
      <c r="V128" s="1047"/>
      <c r="W128" s="1047"/>
      <c r="X128" s="1047"/>
      <c r="Y128" s="1047"/>
    </row>
    <row r="129" spans="1:25" ht="15.75" customHeight="1">
      <c r="A129" s="1080"/>
      <c r="B129" s="1081"/>
      <c r="C129" s="2"/>
      <c r="D129" s="2"/>
      <c r="E129" s="1064"/>
      <c r="F129" s="1075"/>
      <c r="G129" s="1064"/>
      <c r="H129" s="1075"/>
      <c r="I129" s="1075"/>
      <c r="J129" s="1075"/>
      <c r="K129" s="1075"/>
      <c r="L129" s="1075"/>
      <c r="M129" s="1075"/>
      <c r="N129" s="1075"/>
      <c r="O129" s="1047"/>
      <c r="P129" s="1047"/>
      <c r="Q129" s="1047"/>
      <c r="R129" s="1047"/>
      <c r="S129" s="1047"/>
      <c r="T129" s="1047"/>
      <c r="U129" s="1047"/>
      <c r="V129" s="1047"/>
      <c r="W129" s="1047"/>
      <c r="X129" s="1047"/>
      <c r="Y129" s="1047"/>
    </row>
    <row r="130" spans="1:25" ht="15.75" customHeight="1">
      <c r="A130" s="1080"/>
      <c r="B130" s="1081"/>
      <c r="C130" s="2"/>
      <c r="D130" s="2"/>
      <c r="E130" s="1064"/>
      <c r="F130" s="1075"/>
      <c r="G130" s="1064"/>
      <c r="H130" s="1075"/>
      <c r="I130" s="1075"/>
      <c r="J130" s="1075"/>
      <c r="K130" s="1075"/>
      <c r="L130" s="1075"/>
      <c r="M130" s="1075"/>
      <c r="N130" s="1075"/>
      <c r="O130" s="1047"/>
      <c r="P130" s="1047"/>
      <c r="Q130" s="1047"/>
      <c r="R130" s="1047"/>
      <c r="S130" s="1047"/>
      <c r="T130" s="1047"/>
      <c r="U130" s="1047"/>
      <c r="V130" s="1047"/>
      <c r="W130" s="1047"/>
      <c r="X130" s="1047"/>
      <c r="Y130" s="1047"/>
    </row>
    <row r="131" spans="1:25" ht="15.75" customHeight="1">
      <c r="A131" s="1080"/>
      <c r="B131" s="1081"/>
      <c r="C131" s="2"/>
      <c r="D131" s="2"/>
      <c r="E131" s="1064"/>
      <c r="F131" s="1075"/>
      <c r="G131" s="1064"/>
      <c r="H131" s="1075"/>
      <c r="I131" s="1075"/>
      <c r="J131" s="1075"/>
      <c r="K131" s="1075"/>
      <c r="L131" s="1075"/>
      <c r="M131" s="1075"/>
      <c r="N131" s="1075"/>
      <c r="O131" s="1047"/>
      <c r="P131" s="1047"/>
      <c r="Q131" s="1047"/>
      <c r="R131" s="1047"/>
      <c r="S131" s="1047"/>
      <c r="T131" s="1047"/>
      <c r="U131" s="1047"/>
      <c r="V131" s="1047"/>
      <c r="W131" s="1047"/>
      <c r="X131" s="1047"/>
      <c r="Y131" s="1047"/>
    </row>
    <row r="132" spans="1:25" ht="15.75" customHeight="1">
      <c r="A132" s="1080"/>
      <c r="B132" s="1081"/>
      <c r="C132" s="2"/>
      <c r="D132" s="2"/>
      <c r="E132" s="1064"/>
      <c r="F132" s="1075"/>
      <c r="G132" s="1064"/>
      <c r="H132" s="1075"/>
      <c r="I132" s="1075"/>
      <c r="J132" s="1075"/>
      <c r="K132" s="1075"/>
      <c r="L132" s="1075"/>
      <c r="M132" s="1075"/>
      <c r="N132" s="1075"/>
      <c r="O132" s="1047"/>
      <c r="P132" s="1047"/>
      <c r="Q132" s="1047"/>
      <c r="R132" s="1047"/>
      <c r="S132" s="1047"/>
      <c r="T132" s="1047"/>
      <c r="U132" s="1047"/>
      <c r="V132" s="1047"/>
      <c r="W132" s="1047"/>
      <c r="X132" s="1047"/>
      <c r="Y132" s="1047"/>
    </row>
    <row r="133" spans="1:25" ht="15.75" customHeight="1">
      <c r="A133" s="1080"/>
      <c r="B133" s="1081"/>
      <c r="C133" s="2"/>
      <c r="D133" s="2"/>
      <c r="E133" s="1068"/>
      <c r="F133" s="1075"/>
      <c r="G133" s="1068"/>
      <c r="H133" s="1075"/>
      <c r="I133" s="1075"/>
      <c r="J133" s="1075"/>
      <c r="K133" s="1075"/>
      <c r="L133" s="1075"/>
      <c r="M133" s="1075"/>
      <c r="N133" s="1075"/>
      <c r="O133" s="1047"/>
      <c r="P133" s="1047"/>
      <c r="Q133" s="1047"/>
      <c r="R133" s="1047"/>
      <c r="S133" s="1047"/>
      <c r="T133" s="1047"/>
      <c r="U133" s="1047"/>
      <c r="V133" s="1047"/>
      <c r="W133" s="1047"/>
      <c r="X133" s="1047"/>
      <c r="Y133" s="1047"/>
    </row>
    <row r="134" spans="1:25" ht="15.75" customHeight="1">
      <c r="A134" s="1080"/>
      <c r="B134" s="1081"/>
      <c r="C134" s="2"/>
      <c r="D134" s="2"/>
      <c r="E134" s="1069"/>
      <c r="F134" s="1075"/>
      <c r="G134" s="1069"/>
      <c r="H134" s="1075"/>
      <c r="I134" s="1075"/>
      <c r="J134" s="1075"/>
      <c r="K134" s="1075"/>
      <c r="L134" s="1075"/>
      <c r="M134" s="1075"/>
      <c r="N134" s="1075"/>
      <c r="O134" s="1047"/>
      <c r="P134" s="1047"/>
      <c r="Q134" s="1047"/>
      <c r="R134" s="1047"/>
      <c r="S134" s="1047"/>
      <c r="T134" s="1047"/>
      <c r="U134" s="1047"/>
      <c r="V134" s="1047"/>
      <c r="W134" s="1047"/>
      <c r="X134" s="1047"/>
      <c r="Y134" s="1047"/>
    </row>
    <row r="135" spans="1:25" ht="15.75" customHeight="1">
      <c r="A135" s="1080"/>
      <c r="B135" s="1081"/>
      <c r="C135" s="2"/>
      <c r="D135" s="2"/>
      <c r="E135" s="1068"/>
      <c r="F135" s="1075"/>
      <c r="G135" s="1068"/>
      <c r="H135" s="1075"/>
      <c r="I135" s="1075"/>
      <c r="J135" s="1075"/>
      <c r="K135" s="1075"/>
      <c r="L135" s="1075"/>
      <c r="M135" s="1075"/>
      <c r="N135" s="1075"/>
      <c r="O135" s="1047"/>
      <c r="P135" s="1047"/>
      <c r="Q135" s="1047"/>
      <c r="R135" s="1047"/>
      <c r="S135" s="1047"/>
      <c r="T135" s="1047"/>
      <c r="U135" s="1047"/>
      <c r="V135" s="1047"/>
      <c r="W135" s="1047"/>
      <c r="X135" s="1047"/>
      <c r="Y135" s="1047"/>
    </row>
    <row r="136" spans="1:25" ht="15.75" customHeight="1">
      <c r="A136" s="1080"/>
      <c r="B136" s="1081"/>
      <c r="C136" s="2"/>
      <c r="D136" s="2"/>
      <c r="E136" s="1069"/>
      <c r="F136" s="1075"/>
      <c r="G136" s="1069"/>
      <c r="H136" s="1075"/>
      <c r="I136" s="1075"/>
      <c r="J136" s="1075"/>
      <c r="K136" s="1075"/>
      <c r="L136" s="1075"/>
      <c r="M136" s="1075"/>
      <c r="N136" s="1075"/>
      <c r="O136" s="1047"/>
      <c r="P136" s="1047"/>
      <c r="Q136" s="1047"/>
      <c r="R136" s="1047"/>
      <c r="S136" s="1047"/>
      <c r="T136" s="1047"/>
      <c r="U136" s="1047"/>
      <c r="V136" s="1047"/>
      <c r="W136" s="1047"/>
      <c r="X136" s="1047"/>
      <c r="Y136" s="1047"/>
    </row>
    <row r="137" spans="1:25" ht="15.75" customHeight="1">
      <c r="A137" s="1080"/>
      <c r="B137" s="1081"/>
      <c r="C137" s="2"/>
      <c r="D137" s="2"/>
      <c r="E137" s="1069"/>
      <c r="F137" s="1075"/>
      <c r="G137" s="1069"/>
      <c r="H137" s="1075"/>
      <c r="I137" s="1075"/>
      <c r="J137" s="1075"/>
      <c r="K137" s="1075"/>
      <c r="L137" s="1075"/>
      <c r="M137" s="1075"/>
      <c r="N137" s="1075"/>
      <c r="O137" s="1047"/>
      <c r="P137" s="1047"/>
      <c r="Q137" s="1047"/>
      <c r="R137" s="1047"/>
      <c r="S137" s="1047"/>
      <c r="T137" s="1047"/>
      <c r="U137" s="1047"/>
      <c r="V137" s="1047"/>
      <c r="W137" s="1047"/>
      <c r="X137" s="1047"/>
      <c r="Y137" s="1047"/>
    </row>
    <row r="138" spans="1:25" ht="15.75" customHeight="1">
      <c r="A138" s="1080"/>
      <c r="B138" s="1081"/>
      <c r="C138" s="2"/>
      <c r="D138" s="2"/>
      <c r="E138" s="1062"/>
      <c r="F138" s="1075"/>
      <c r="G138" s="1062"/>
      <c r="H138" s="1075"/>
      <c r="I138" s="1075"/>
      <c r="J138" s="1075"/>
      <c r="K138" s="1075"/>
      <c r="L138" s="1075"/>
      <c r="M138" s="1075"/>
      <c r="N138" s="1075"/>
      <c r="O138" s="1047"/>
      <c r="P138" s="1047"/>
      <c r="Q138" s="1047"/>
      <c r="R138" s="1047"/>
      <c r="S138" s="1047"/>
      <c r="T138" s="1047"/>
      <c r="U138" s="1047"/>
      <c r="V138" s="1047"/>
      <c r="W138" s="1047"/>
      <c r="X138" s="1047"/>
      <c r="Y138" s="1047"/>
    </row>
    <row r="139" spans="1:25" ht="15.75" customHeight="1">
      <c r="A139" s="1080"/>
      <c r="B139" s="1081"/>
      <c r="C139" s="2"/>
      <c r="D139" s="2"/>
      <c r="E139" s="1062"/>
      <c r="F139" s="1075"/>
      <c r="G139" s="1062"/>
      <c r="H139" s="1075"/>
      <c r="I139" s="1075"/>
      <c r="J139" s="1075"/>
      <c r="K139" s="1075"/>
      <c r="L139" s="1075"/>
      <c r="M139" s="1075"/>
      <c r="N139" s="1075"/>
      <c r="O139" s="1047"/>
      <c r="P139" s="1047"/>
      <c r="Q139" s="1047"/>
      <c r="R139" s="1047"/>
      <c r="S139" s="1047"/>
      <c r="T139" s="1047"/>
      <c r="U139" s="1047"/>
      <c r="V139" s="1047"/>
      <c r="W139" s="1047"/>
      <c r="X139" s="1047"/>
      <c r="Y139" s="1047"/>
    </row>
    <row r="140" spans="1:25" ht="15.75" customHeight="1">
      <c r="A140" s="1080"/>
      <c r="B140" s="1081"/>
      <c r="C140" s="2"/>
      <c r="D140" s="2"/>
      <c r="E140" s="1069"/>
      <c r="F140" s="1075"/>
      <c r="G140" s="1069"/>
      <c r="H140" s="1075"/>
      <c r="I140" s="1075"/>
      <c r="J140" s="1075"/>
      <c r="K140" s="1075"/>
      <c r="L140" s="1075"/>
      <c r="M140" s="1075"/>
      <c r="N140" s="1075"/>
      <c r="O140" s="1047"/>
      <c r="P140" s="1047"/>
      <c r="Q140" s="1047"/>
      <c r="R140" s="1047"/>
      <c r="S140" s="1047"/>
      <c r="T140" s="1047"/>
      <c r="U140" s="1047"/>
      <c r="V140" s="1047"/>
      <c r="W140" s="1047"/>
      <c r="X140" s="1047"/>
      <c r="Y140" s="1047"/>
    </row>
    <row r="141" spans="1:25" ht="15.75" customHeight="1">
      <c r="A141" s="1080"/>
      <c r="B141" s="1081"/>
      <c r="C141" s="2"/>
      <c r="D141" s="2"/>
      <c r="E141" s="1064"/>
      <c r="F141" s="1075"/>
      <c r="G141" s="1064"/>
      <c r="H141" s="1075"/>
      <c r="I141" s="1075"/>
      <c r="J141" s="1075"/>
      <c r="K141" s="1075"/>
      <c r="L141" s="1075"/>
      <c r="M141" s="1075"/>
      <c r="N141" s="1075"/>
      <c r="O141" s="1047"/>
      <c r="P141" s="1047"/>
      <c r="Q141" s="1047"/>
      <c r="R141" s="1047"/>
      <c r="S141" s="1047"/>
      <c r="T141" s="1047"/>
      <c r="U141" s="1047"/>
      <c r="V141" s="1047"/>
      <c r="W141" s="1047"/>
      <c r="X141" s="1047"/>
      <c r="Y141" s="1047"/>
    </row>
    <row r="142" spans="1:25" ht="15.75" customHeight="1">
      <c r="A142" s="1080"/>
      <c r="B142" s="1081"/>
      <c r="C142" s="2"/>
      <c r="D142" s="2"/>
      <c r="E142" s="1064"/>
      <c r="F142" s="1075"/>
      <c r="G142" s="1064"/>
      <c r="H142" s="1075"/>
      <c r="I142" s="1075"/>
      <c r="J142" s="1075"/>
      <c r="K142" s="1075"/>
      <c r="L142" s="1075"/>
      <c r="M142" s="1075"/>
      <c r="N142" s="1075"/>
      <c r="O142" s="1047"/>
      <c r="P142" s="1047"/>
      <c r="Q142" s="1047"/>
      <c r="R142" s="1047"/>
      <c r="S142" s="1047"/>
      <c r="T142" s="1047"/>
      <c r="U142" s="1047"/>
      <c r="V142" s="1047"/>
      <c r="W142" s="1047"/>
      <c r="X142" s="1047"/>
      <c r="Y142" s="1047"/>
    </row>
    <row r="143" spans="1:25" ht="15.75" customHeight="1">
      <c r="A143" s="1080"/>
      <c r="B143" s="1081"/>
      <c r="C143" s="2"/>
      <c r="D143" s="2"/>
      <c r="E143" s="1064"/>
      <c r="F143" s="1075"/>
      <c r="G143" s="1064"/>
      <c r="H143" s="1075"/>
      <c r="I143" s="1075"/>
      <c r="J143" s="1075"/>
      <c r="K143" s="1075"/>
      <c r="L143" s="1075"/>
      <c r="M143" s="1075"/>
      <c r="N143" s="1075"/>
      <c r="O143" s="1047"/>
      <c r="P143" s="1047"/>
      <c r="Q143" s="1047"/>
      <c r="R143" s="1047"/>
      <c r="S143" s="1047"/>
      <c r="T143" s="1047"/>
      <c r="U143" s="1047"/>
      <c r="V143" s="1047"/>
      <c r="W143" s="1047"/>
      <c r="X143" s="1047"/>
      <c r="Y143" s="1047"/>
    </row>
    <row r="144" spans="1:25" ht="15.75" customHeight="1">
      <c r="A144" s="1080"/>
      <c r="B144" s="1081"/>
      <c r="C144" s="2"/>
      <c r="D144" s="2"/>
      <c r="E144" s="1068"/>
      <c r="F144" s="1075"/>
      <c r="G144" s="1068"/>
      <c r="H144" s="1075"/>
      <c r="I144" s="1075"/>
      <c r="J144" s="1075"/>
      <c r="K144" s="1075"/>
      <c r="L144" s="1075"/>
      <c r="M144" s="1075"/>
      <c r="N144" s="1075"/>
      <c r="O144" s="1047"/>
      <c r="P144" s="1047"/>
      <c r="Q144" s="1047"/>
      <c r="R144" s="1047"/>
      <c r="S144" s="1047"/>
      <c r="T144" s="1047"/>
      <c r="U144" s="1047"/>
      <c r="V144" s="1047"/>
      <c r="W144" s="1047"/>
      <c r="X144" s="1047"/>
      <c r="Y144" s="1047"/>
    </row>
    <row r="145" spans="1:25" ht="15.75" customHeight="1">
      <c r="A145" s="1080"/>
      <c r="B145" s="1081"/>
      <c r="C145" s="2"/>
      <c r="D145" s="2"/>
      <c r="E145" s="1069"/>
      <c r="F145" s="1075"/>
      <c r="G145" s="1069"/>
      <c r="H145" s="1075"/>
      <c r="I145" s="1075"/>
      <c r="J145" s="1075"/>
      <c r="K145" s="1075"/>
      <c r="L145" s="1075"/>
      <c r="M145" s="1075"/>
      <c r="N145" s="1075"/>
      <c r="O145" s="1047"/>
      <c r="P145" s="1047"/>
      <c r="Q145" s="1047"/>
      <c r="R145" s="1047"/>
      <c r="S145" s="1047"/>
      <c r="T145" s="1047"/>
      <c r="U145" s="1047"/>
      <c r="V145" s="1047"/>
      <c r="W145" s="1047"/>
      <c r="X145" s="1047"/>
      <c r="Y145" s="1047"/>
    </row>
    <row r="146" spans="1:25" ht="15.75" customHeight="1">
      <c r="A146" s="1080"/>
      <c r="B146" s="1081"/>
      <c r="C146" s="2"/>
      <c r="D146" s="2"/>
      <c r="E146" s="1064"/>
      <c r="F146" s="1075"/>
      <c r="G146" s="1064"/>
      <c r="H146" s="1075"/>
      <c r="I146" s="1075"/>
      <c r="J146" s="1075"/>
      <c r="K146" s="1075"/>
      <c r="L146" s="1075"/>
      <c r="M146" s="1075"/>
      <c r="N146" s="1075"/>
      <c r="O146" s="1047"/>
      <c r="P146" s="1047"/>
      <c r="Q146" s="1047"/>
      <c r="R146" s="1047"/>
      <c r="S146" s="1047"/>
      <c r="T146" s="1047"/>
      <c r="U146" s="1047"/>
      <c r="V146" s="1047"/>
      <c r="W146" s="1047"/>
      <c r="X146" s="1047"/>
      <c r="Y146" s="1047"/>
    </row>
    <row r="147" spans="1:25" ht="15.75" customHeight="1">
      <c r="A147" s="1080"/>
      <c r="B147" s="1081"/>
      <c r="C147" s="2"/>
      <c r="D147" s="2"/>
      <c r="E147" s="1064"/>
      <c r="F147" s="1075"/>
      <c r="G147" s="1064"/>
      <c r="H147" s="1075"/>
      <c r="I147" s="1075"/>
      <c r="J147" s="1075"/>
      <c r="K147" s="1075"/>
      <c r="L147" s="1075"/>
      <c r="M147" s="1075"/>
      <c r="N147" s="1075"/>
      <c r="O147" s="1047"/>
      <c r="P147" s="1047"/>
      <c r="Q147" s="1047"/>
      <c r="R147" s="1047"/>
      <c r="S147" s="1047"/>
      <c r="T147" s="1047"/>
      <c r="U147" s="1047"/>
      <c r="V147" s="1047"/>
      <c r="W147" s="1047"/>
      <c r="X147" s="1047"/>
      <c r="Y147" s="1047"/>
    </row>
    <row r="148" spans="1:25" ht="15.75" customHeight="1">
      <c r="A148" s="1080"/>
      <c r="B148" s="1081"/>
      <c r="C148" s="2"/>
      <c r="D148" s="2"/>
      <c r="E148" s="1064"/>
      <c r="F148" s="1075"/>
      <c r="G148" s="1064"/>
      <c r="H148" s="1075"/>
      <c r="I148" s="1075"/>
      <c r="J148" s="1075"/>
      <c r="K148" s="1075"/>
      <c r="L148" s="1075"/>
      <c r="M148" s="1075"/>
      <c r="N148" s="1075"/>
      <c r="O148" s="1047"/>
      <c r="P148" s="1047"/>
      <c r="Q148" s="1047"/>
      <c r="R148" s="1047"/>
      <c r="S148" s="1047"/>
      <c r="T148" s="1047"/>
      <c r="U148" s="1047"/>
      <c r="V148" s="1047"/>
      <c r="W148" s="1047"/>
      <c r="X148" s="1047"/>
      <c r="Y148" s="1047"/>
    </row>
    <row r="149" spans="1:25" ht="15.75" customHeight="1">
      <c r="A149" s="1080"/>
      <c r="B149" s="1081"/>
      <c r="C149" s="2"/>
      <c r="D149" s="2"/>
      <c r="E149" s="1064"/>
      <c r="F149" s="1075"/>
      <c r="G149" s="1064"/>
      <c r="H149" s="1075"/>
      <c r="I149" s="1075"/>
      <c r="J149" s="1075"/>
      <c r="K149" s="1075"/>
      <c r="L149" s="1075"/>
      <c r="M149" s="1075"/>
      <c r="N149" s="1075"/>
      <c r="O149" s="1047"/>
      <c r="P149" s="1047"/>
      <c r="Q149" s="1047"/>
      <c r="R149" s="1047"/>
      <c r="S149" s="1047"/>
      <c r="T149" s="1047"/>
      <c r="U149" s="1047"/>
      <c r="V149" s="1047"/>
      <c r="W149" s="1047"/>
      <c r="X149" s="1047"/>
      <c r="Y149" s="1047"/>
    </row>
    <row r="150" spans="1:25" ht="15.75" customHeight="1">
      <c r="A150" s="1080"/>
      <c r="B150" s="1081"/>
      <c r="C150" s="2"/>
      <c r="D150" s="2"/>
      <c r="E150" s="1064"/>
      <c r="F150" s="1075"/>
      <c r="G150" s="1064"/>
      <c r="H150" s="1075"/>
      <c r="I150" s="1075"/>
      <c r="J150" s="1075"/>
      <c r="K150" s="1075"/>
      <c r="L150" s="1075"/>
      <c r="M150" s="1075"/>
      <c r="N150" s="1075"/>
      <c r="O150" s="1047"/>
      <c r="P150" s="1047"/>
      <c r="Q150" s="1047"/>
      <c r="R150" s="1047"/>
      <c r="S150" s="1047"/>
      <c r="T150" s="1047"/>
      <c r="U150" s="1047"/>
      <c r="V150" s="1047"/>
      <c r="W150" s="1047"/>
      <c r="X150" s="1047"/>
      <c r="Y150" s="1047"/>
    </row>
    <row r="151" spans="1:25" ht="15.75" customHeight="1">
      <c r="A151" s="1080"/>
      <c r="B151" s="1081"/>
      <c r="C151" s="2"/>
      <c r="D151" s="2"/>
      <c r="E151" s="1064"/>
      <c r="F151" s="1075"/>
      <c r="G151" s="1064"/>
      <c r="H151" s="1075"/>
      <c r="I151" s="1075"/>
      <c r="J151" s="1075"/>
      <c r="K151" s="1075"/>
      <c r="L151" s="1075"/>
      <c r="M151" s="1075"/>
      <c r="N151" s="1075"/>
      <c r="O151" s="1047"/>
      <c r="P151" s="1047"/>
      <c r="Q151" s="1047"/>
      <c r="R151" s="1047"/>
      <c r="S151" s="1047"/>
      <c r="T151" s="1047"/>
      <c r="U151" s="1047"/>
      <c r="V151" s="1047"/>
      <c r="W151" s="1047"/>
      <c r="X151" s="1047"/>
      <c r="Y151" s="1047"/>
    </row>
    <row r="152" spans="1:25" ht="15.75" customHeight="1">
      <c r="A152" s="1080"/>
      <c r="B152" s="1081"/>
      <c r="C152" s="2"/>
      <c r="D152" s="2"/>
      <c r="E152" s="1068"/>
      <c r="F152" s="1075"/>
      <c r="G152" s="1068"/>
      <c r="H152" s="1075"/>
      <c r="I152" s="1075"/>
      <c r="J152" s="1075"/>
      <c r="K152" s="1075"/>
      <c r="L152" s="1075"/>
      <c r="M152" s="1075"/>
      <c r="N152" s="1075"/>
      <c r="O152" s="1047"/>
      <c r="P152" s="1047"/>
      <c r="Q152" s="1047"/>
      <c r="R152" s="1047"/>
      <c r="S152" s="1047"/>
      <c r="T152" s="1047"/>
      <c r="U152" s="1047"/>
      <c r="V152" s="1047"/>
      <c r="W152" s="1047"/>
      <c r="X152" s="1047"/>
      <c r="Y152" s="1047"/>
    </row>
    <row r="153" spans="1:25" ht="15.75" customHeight="1">
      <c r="A153" s="1080"/>
      <c r="B153" s="1081"/>
      <c r="C153" s="2"/>
      <c r="D153" s="2"/>
      <c r="E153" s="1069"/>
      <c r="F153" s="1075"/>
      <c r="G153" s="1069"/>
      <c r="H153" s="1075"/>
      <c r="I153" s="1075"/>
      <c r="J153" s="1075"/>
      <c r="K153" s="1075"/>
      <c r="L153" s="1075"/>
      <c r="M153" s="1075"/>
      <c r="N153" s="1075"/>
      <c r="O153" s="1047"/>
      <c r="P153" s="1047"/>
      <c r="Q153" s="1047"/>
      <c r="R153" s="1047"/>
      <c r="S153" s="1047"/>
      <c r="T153" s="1047"/>
      <c r="U153" s="1047"/>
      <c r="V153" s="1047"/>
      <c r="W153" s="1047"/>
      <c r="X153" s="1047"/>
      <c r="Y153" s="1047"/>
    </row>
    <row r="154" spans="1:25" ht="15.75" customHeight="1">
      <c r="A154" s="1080"/>
      <c r="B154" s="1081"/>
      <c r="C154" s="2"/>
      <c r="D154" s="2"/>
      <c r="E154" s="1064"/>
      <c r="F154" s="1075"/>
      <c r="G154" s="1064"/>
      <c r="H154" s="1075"/>
      <c r="I154" s="1075"/>
      <c r="J154" s="1075"/>
      <c r="K154" s="1075"/>
      <c r="L154" s="1075"/>
      <c r="M154" s="1075"/>
      <c r="N154" s="1075"/>
      <c r="O154" s="1047"/>
      <c r="P154" s="1047"/>
      <c r="Q154" s="1047"/>
      <c r="R154" s="1047"/>
      <c r="S154" s="1047"/>
      <c r="T154" s="1047"/>
      <c r="U154" s="1047"/>
      <c r="V154" s="1047"/>
      <c r="W154" s="1047"/>
      <c r="X154" s="1047"/>
      <c r="Y154" s="1047"/>
    </row>
    <row r="155" spans="1:25" ht="15.75" customHeight="1">
      <c r="A155" s="1080"/>
      <c r="B155" s="1081"/>
      <c r="C155" s="2"/>
      <c r="D155" s="2"/>
      <c r="E155" s="1068"/>
      <c r="F155" s="1075"/>
      <c r="G155" s="1068"/>
      <c r="H155" s="1075"/>
      <c r="I155" s="1075"/>
      <c r="J155" s="1075"/>
      <c r="K155" s="1075"/>
      <c r="L155" s="1075"/>
      <c r="M155" s="1075"/>
      <c r="N155" s="1075"/>
      <c r="O155" s="1047"/>
      <c r="P155" s="1047"/>
      <c r="Q155" s="1047"/>
      <c r="R155" s="1047"/>
      <c r="S155" s="1047"/>
      <c r="T155" s="1047"/>
      <c r="U155" s="1047"/>
      <c r="V155" s="1047"/>
      <c r="W155" s="1047"/>
      <c r="X155" s="1047"/>
      <c r="Y155" s="1047"/>
    </row>
    <row r="156" spans="1:25" ht="15.75" customHeight="1">
      <c r="A156" s="1080"/>
      <c r="B156" s="1081"/>
      <c r="C156" s="2"/>
      <c r="D156" s="2"/>
      <c r="E156" s="1069"/>
      <c r="F156" s="1075"/>
      <c r="G156" s="1069"/>
      <c r="H156" s="1075"/>
      <c r="I156" s="1075"/>
      <c r="J156" s="1075"/>
      <c r="K156" s="1075"/>
      <c r="L156" s="1075"/>
      <c r="M156" s="1075"/>
      <c r="N156" s="1075"/>
      <c r="O156" s="1047"/>
      <c r="P156" s="1047"/>
      <c r="Q156" s="1047"/>
      <c r="R156" s="1047"/>
      <c r="S156" s="1047"/>
      <c r="T156" s="1047"/>
      <c r="U156" s="1047"/>
      <c r="V156" s="1047"/>
      <c r="W156" s="1047"/>
      <c r="X156" s="1047"/>
      <c r="Y156" s="1047"/>
    </row>
    <row r="157" spans="1:25" ht="15.75" customHeight="1">
      <c r="A157" s="1080"/>
      <c r="B157" s="1081"/>
      <c r="C157" s="2"/>
      <c r="D157" s="2"/>
      <c r="E157" s="1064"/>
      <c r="F157" s="1075"/>
      <c r="G157" s="1064"/>
      <c r="H157" s="1075"/>
      <c r="I157" s="1075"/>
      <c r="J157" s="1075"/>
      <c r="K157" s="1075"/>
      <c r="L157" s="1075"/>
      <c r="M157" s="1075"/>
      <c r="N157" s="1075"/>
      <c r="O157" s="1047"/>
      <c r="P157" s="1047"/>
      <c r="Q157" s="1047"/>
      <c r="R157" s="1047"/>
      <c r="S157" s="1047"/>
      <c r="T157" s="1047"/>
      <c r="U157" s="1047"/>
      <c r="V157" s="1047"/>
      <c r="W157" s="1047"/>
      <c r="X157" s="1047"/>
      <c r="Y157" s="1047"/>
    </row>
    <row r="158" spans="1:25" ht="15.75" customHeight="1">
      <c r="A158" s="1080"/>
      <c r="B158" s="1081"/>
      <c r="C158" s="2"/>
      <c r="D158" s="2"/>
      <c r="E158" s="1068"/>
      <c r="F158" s="1075"/>
      <c r="G158" s="1068"/>
      <c r="H158" s="1075"/>
      <c r="I158" s="1075"/>
      <c r="J158" s="1075"/>
      <c r="K158" s="1075"/>
      <c r="L158" s="1075"/>
      <c r="M158" s="1075"/>
      <c r="N158" s="1075"/>
      <c r="O158" s="1047"/>
      <c r="P158" s="1047"/>
      <c r="Q158" s="1047"/>
      <c r="R158" s="1047"/>
      <c r="S158" s="1047"/>
      <c r="T158" s="1047"/>
      <c r="U158" s="1047"/>
      <c r="V158" s="1047"/>
      <c r="W158" s="1047"/>
      <c r="X158" s="1047"/>
      <c r="Y158" s="1047"/>
    </row>
    <row r="159" spans="1:25" ht="15.75" customHeight="1">
      <c r="A159" s="1080"/>
      <c r="B159" s="1081"/>
      <c r="C159" s="2"/>
      <c r="D159" s="2"/>
      <c r="E159" s="1069"/>
      <c r="F159" s="1075"/>
      <c r="G159" s="1069"/>
      <c r="H159" s="1075"/>
      <c r="I159" s="1075"/>
      <c r="J159" s="1075"/>
      <c r="K159" s="1075"/>
      <c r="L159" s="1075"/>
      <c r="M159" s="1075"/>
      <c r="N159" s="1075"/>
      <c r="O159" s="1047"/>
      <c r="P159" s="1047"/>
      <c r="Q159" s="1047"/>
      <c r="R159" s="1047"/>
      <c r="S159" s="1047"/>
      <c r="T159" s="1047"/>
      <c r="U159" s="1047"/>
      <c r="V159" s="1047"/>
      <c r="W159" s="1047"/>
      <c r="X159" s="1047"/>
      <c r="Y159" s="1047"/>
    </row>
    <row r="160" spans="1:25" ht="15.75" customHeight="1">
      <c r="A160" s="1080"/>
      <c r="B160" s="1081"/>
      <c r="C160" s="2"/>
      <c r="D160" s="2"/>
      <c r="E160" s="1062"/>
      <c r="F160" s="1075"/>
      <c r="G160" s="1062"/>
      <c r="H160" s="1075"/>
      <c r="I160" s="1075"/>
      <c r="J160" s="1075"/>
      <c r="K160" s="1075"/>
      <c r="L160" s="1075"/>
      <c r="M160" s="1075"/>
      <c r="N160" s="1075"/>
      <c r="O160" s="1047"/>
      <c r="P160" s="1047"/>
      <c r="Q160" s="1047"/>
      <c r="R160" s="1047"/>
      <c r="S160" s="1047"/>
      <c r="T160" s="1047"/>
      <c r="U160" s="1047"/>
      <c r="V160" s="1047"/>
      <c r="W160" s="1047"/>
      <c r="X160" s="1047"/>
      <c r="Y160" s="1047"/>
    </row>
    <row r="161" spans="1:25" ht="15.75" customHeight="1">
      <c r="A161" s="1080"/>
      <c r="B161" s="1081"/>
      <c r="C161" s="2"/>
      <c r="D161" s="2"/>
      <c r="E161" s="1064"/>
      <c r="F161" s="1075"/>
      <c r="G161" s="1064"/>
      <c r="H161" s="1075"/>
      <c r="I161" s="1075"/>
      <c r="J161" s="1075"/>
      <c r="K161" s="1075"/>
      <c r="L161" s="1075"/>
      <c r="M161" s="1075"/>
      <c r="N161" s="1075"/>
      <c r="O161" s="1047"/>
      <c r="P161" s="1047"/>
      <c r="Q161" s="1047"/>
      <c r="R161" s="1047"/>
      <c r="S161" s="1047"/>
      <c r="T161" s="1047"/>
      <c r="U161" s="1047"/>
      <c r="V161" s="1047"/>
      <c r="W161" s="1047"/>
      <c r="X161" s="1047"/>
      <c r="Y161" s="1047"/>
    </row>
    <row r="162" spans="1:25" ht="15.75" customHeight="1">
      <c r="A162" s="1080"/>
      <c r="B162" s="1081"/>
      <c r="C162" s="2"/>
      <c r="D162" s="2"/>
      <c r="E162" s="1062"/>
      <c r="F162" s="1075"/>
      <c r="G162" s="1062"/>
      <c r="H162" s="1075"/>
      <c r="I162" s="1075"/>
      <c r="J162" s="1075"/>
      <c r="K162" s="1075"/>
      <c r="L162" s="1075"/>
      <c r="M162" s="1075"/>
      <c r="N162" s="1075"/>
      <c r="O162" s="1047"/>
      <c r="P162" s="1047"/>
      <c r="Q162" s="1047"/>
      <c r="R162" s="1047"/>
      <c r="S162" s="1047"/>
      <c r="T162" s="1047"/>
      <c r="U162" s="1047"/>
      <c r="V162" s="1047"/>
      <c r="W162" s="1047"/>
      <c r="X162" s="1047"/>
      <c r="Y162" s="1047"/>
    </row>
    <row r="163" spans="1:25" ht="15.75" customHeight="1">
      <c r="A163" s="1080"/>
      <c r="B163" s="1081"/>
      <c r="C163" s="2"/>
      <c r="D163" s="2"/>
      <c r="E163" s="1067"/>
      <c r="F163" s="1075"/>
      <c r="G163" s="1067"/>
      <c r="H163" s="1075"/>
      <c r="I163" s="1075"/>
      <c r="J163" s="1075"/>
      <c r="K163" s="1075"/>
      <c r="L163" s="1075"/>
      <c r="M163" s="1075"/>
      <c r="N163" s="1075"/>
      <c r="O163" s="1047"/>
      <c r="P163" s="1047"/>
      <c r="Q163" s="1047"/>
      <c r="R163" s="1047"/>
      <c r="S163" s="1047"/>
      <c r="T163" s="1047"/>
      <c r="U163" s="1047"/>
      <c r="V163" s="1047"/>
      <c r="W163" s="1047"/>
      <c r="X163" s="1047"/>
      <c r="Y163" s="1047"/>
    </row>
    <row r="164" spans="1:25" ht="15.75" customHeight="1">
      <c r="A164" s="1080"/>
      <c r="B164" s="1081"/>
      <c r="C164" s="2"/>
      <c r="D164" s="2"/>
      <c r="E164" s="1067"/>
      <c r="F164" s="1075"/>
      <c r="G164" s="1067"/>
      <c r="H164" s="1075"/>
      <c r="I164" s="1075"/>
      <c r="J164" s="1075"/>
      <c r="K164" s="1075"/>
      <c r="L164" s="1075"/>
      <c r="M164" s="1075"/>
      <c r="N164" s="1075"/>
      <c r="O164" s="1047"/>
      <c r="P164" s="1047"/>
      <c r="Q164" s="1047"/>
      <c r="R164" s="1047"/>
      <c r="S164" s="1047"/>
      <c r="T164" s="1047"/>
      <c r="U164" s="1047"/>
      <c r="V164" s="1047"/>
      <c r="W164" s="1047"/>
      <c r="X164" s="1047"/>
      <c r="Y164" s="1047"/>
    </row>
    <row r="165" spans="1:25" ht="15.75" customHeight="1">
      <c r="A165" s="1080"/>
      <c r="B165" s="1081"/>
      <c r="C165" s="2"/>
      <c r="D165" s="2"/>
      <c r="E165" s="1079"/>
      <c r="F165" s="1077"/>
      <c r="G165" s="1079"/>
      <c r="H165" s="1077"/>
      <c r="I165" s="1077"/>
      <c r="J165" s="1077"/>
      <c r="K165" s="1077"/>
      <c r="L165" s="1077"/>
      <c r="M165" s="1077"/>
      <c r="N165" s="1077"/>
    </row>
    <row r="166" spans="1:25" ht="15.75" customHeight="1">
      <c r="A166" s="1080"/>
      <c r="B166" s="1081"/>
      <c r="C166" s="2"/>
      <c r="D166" s="2"/>
      <c r="E166" s="1079"/>
      <c r="F166" s="1077"/>
      <c r="G166" s="1079"/>
      <c r="H166" s="1077"/>
      <c r="I166" s="1077"/>
      <c r="J166" s="1077"/>
      <c r="K166" s="1077"/>
      <c r="L166" s="1077"/>
      <c r="M166" s="1077"/>
      <c r="N166" s="1077"/>
    </row>
    <row r="167" spans="1:25" ht="15.75" customHeight="1">
      <c r="A167" s="1080"/>
      <c r="B167" s="1081"/>
      <c r="C167" s="2"/>
      <c r="D167" s="2"/>
      <c r="E167" s="1079"/>
      <c r="F167" s="1077"/>
      <c r="G167" s="1079"/>
      <c r="H167" s="1077"/>
      <c r="I167" s="1077"/>
      <c r="J167" s="1077"/>
      <c r="K167" s="1077"/>
      <c r="L167" s="1077"/>
      <c r="M167" s="1077"/>
      <c r="N167" s="1077"/>
    </row>
    <row r="168" spans="1:25" ht="15.75" customHeight="1">
      <c r="A168" s="1080"/>
      <c r="B168" s="1081"/>
      <c r="C168" s="2"/>
      <c r="D168" s="2"/>
      <c r="E168" s="1079"/>
      <c r="F168" s="1077"/>
      <c r="G168" s="1079"/>
      <c r="H168" s="1077"/>
      <c r="I168" s="1077"/>
      <c r="J168" s="1077"/>
      <c r="K168" s="1077"/>
      <c r="L168" s="1077"/>
      <c r="M168" s="1077"/>
      <c r="N168" s="1077"/>
    </row>
    <row r="169" spans="1:25" ht="15.75" customHeight="1">
      <c r="A169" s="1080"/>
      <c r="B169" s="1081"/>
      <c r="C169" s="2"/>
      <c r="D169" s="2"/>
      <c r="E169" s="2"/>
      <c r="G169" s="2"/>
    </row>
    <row r="170" spans="1:25" ht="15.75" customHeight="1">
      <c r="A170" s="1080"/>
      <c r="B170" s="1081"/>
      <c r="C170" s="2"/>
      <c r="D170" s="2"/>
      <c r="E170" s="2"/>
      <c r="G170" s="2"/>
    </row>
    <row r="171" spans="1:25" ht="15.75" customHeight="1">
      <c r="A171" s="1080"/>
      <c r="B171" s="1081"/>
      <c r="C171" s="2"/>
      <c r="D171" s="2"/>
      <c r="E171" s="2"/>
      <c r="G171" s="2"/>
    </row>
    <row r="172" spans="1:25" ht="15.75" customHeight="1">
      <c r="A172" s="1080"/>
      <c r="B172" s="1081"/>
      <c r="C172" s="2"/>
      <c r="D172" s="2"/>
      <c r="E172" s="2"/>
      <c r="G172" s="2"/>
    </row>
    <row r="173" spans="1:25" ht="15.75" customHeight="1">
      <c r="A173" s="1080"/>
      <c r="B173" s="1081"/>
      <c r="C173" s="2"/>
      <c r="D173" s="2"/>
      <c r="E173" s="2"/>
      <c r="G173" s="2"/>
    </row>
    <row r="174" spans="1:25" ht="15.75" customHeight="1">
      <c r="A174" s="1080"/>
      <c r="B174" s="1081"/>
      <c r="C174" s="2"/>
      <c r="D174" s="2"/>
      <c r="E174" s="2"/>
      <c r="G174" s="2"/>
    </row>
    <row r="175" spans="1:25" ht="15.75" customHeight="1">
      <c r="A175" s="1080"/>
      <c r="B175" s="1081"/>
      <c r="C175" s="2"/>
      <c r="D175" s="2"/>
      <c r="E175" s="2"/>
      <c r="G175" s="2"/>
    </row>
    <row r="176" spans="1:25" ht="15.75" customHeight="1">
      <c r="A176" s="1080"/>
      <c r="B176" s="1081"/>
      <c r="C176" s="2"/>
      <c r="D176" s="2"/>
      <c r="E176" s="2"/>
      <c r="G176" s="2"/>
    </row>
    <row r="177" spans="1:7" ht="15.75" customHeight="1">
      <c r="A177" s="1080"/>
      <c r="B177" s="1081"/>
      <c r="C177" s="2"/>
      <c r="D177" s="2"/>
      <c r="E177" s="2"/>
      <c r="G177" s="2"/>
    </row>
    <row r="178" spans="1:7" ht="15.75" customHeight="1">
      <c r="A178" s="1080"/>
      <c r="B178" s="1081"/>
      <c r="C178" s="2"/>
      <c r="D178" s="2"/>
      <c r="E178" s="2"/>
      <c r="G178" s="2"/>
    </row>
    <row r="179" spans="1:7" ht="15.75" customHeight="1">
      <c r="A179" s="1080"/>
      <c r="B179" s="1081"/>
      <c r="C179" s="2"/>
      <c r="D179" s="2"/>
      <c r="E179" s="2"/>
      <c r="G179" s="2"/>
    </row>
    <row r="180" spans="1:7" ht="15.75" customHeight="1">
      <c r="A180" s="1080"/>
      <c r="B180" s="1081"/>
      <c r="C180" s="2"/>
      <c r="D180" s="2"/>
      <c r="E180" s="2"/>
      <c r="G180" s="2"/>
    </row>
    <row r="181" spans="1:7" ht="15.75" customHeight="1">
      <c r="A181" s="1080"/>
      <c r="B181" s="1081"/>
      <c r="C181" s="2"/>
      <c r="D181" s="2"/>
      <c r="E181" s="2"/>
      <c r="G181" s="2"/>
    </row>
    <row r="182" spans="1:7" ht="15.75" customHeight="1">
      <c r="A182" s="1080"/>
      <c r="B182" s="1081"/>
      <c r="C182" s="2"/>
      <c r="D182" s="2"/>
      <c r="E182" s="2"/>
      <c r="G182" s="2"/>
    </row>
    <row r="183" spans="1:7" ht="15.75" customHeight="1">
      <c r="A183" s="1080"/>
      <c r="B183" s="1081"/>
      <c r="C183" s="2"/>
      <c r="D183" s="2"/>
      <c r="E183" s="2"/>
      <c r="G183" s="2"/>
    </row>
    <row r="184" spans="1:7" ht="15.75" customHeight="1">
      <c r="A184" s="1080"/>
      <c r="B184" s="1081"/>
      <c r="C184" s="2"/>
      <c r="D184" s="2"/>
      <c r="E184" s="2"/>
      <c r="G184" s="2"/>
    </row>
    <row r="185" spans="1:7" ht="15.75" customHeight="1">
      <c r="A185" s="1080"/>
      <c r="B185" s="1081"/>
      <c r="C185" s="2"/>
      <c r="D185" s="2"/>
      <c r="E185" s="2"/>
      <c r="G185" s="2"/>
    </row>
    <row r="186" spans="1:7" ht="15.75" customHeight="1">
      <c r="A186" s="1080"/>
      <c r="B186" s="1081"/>
      <c r="C186" s="2"/>
      <c r="D186" s="2"/>
      <c r="E186" s="2"/>
      <c r="G186" s="2"/>
    </row>
    <row r="187" spans="1:7" ht="15.75" customHeight="1">
      <c r="A187" s="1080"/>
      <c r="B187" s="1081"/>
      <c r="C187" s="2"/>
      <c r="D187" s="2"/>
      <c r="E187" s="2"/>
      <c r="G187" s="2"/>
    </row>
    <row r="188" spans="1:7" ht="15.75" customHeight="1">
      <c r="A188" s="1080"/>
      <c r="B188" s="1081"/>
      <c r="C188" s="2"/>
      <c r="D188" s="2"/>
      <c r="E188" s="2"/>
      <c r="G188" s="2"/>
    </row>
    <row r="189" spans="1:7" ht="15.75" customHeight="1">
      <c r="A189" s="1080"/>
      <c r="B189" s="1081"/>
      <c r="C189" s="2"/>
      <c r="D189" s="2"/>
      <c r="E189" s="2"/>
      <c r="G189" s="2"/>
    </row>
    <row r="190" spans="1:7" ht="15.75" customHeight="1">
      <c r="A190" s="1080"/>
      <c r="B190" s="1081"/>
      <c r="C190" s="2"/>
      <c r="D190" s="2"/>
      <c r="E190" s="2"/>
      <c r="G190" s="2"/>
    </row>
    <row r="191" spans="1:7" ht="15.75" customHeight="1">
      <c r="A191" s="1080"/>
      <c r="B191" s="1081"/>
      <c r="C191" s="2"/>
      <c r="D191" s="2"/>
      <c r="E191" s="2"/>
      <c r="G191" s="2"/>
    </row>
    <row r="192" spans="1:7" ht="15.75" customHeight="1">
      <c r="A192" s="1080"/>
      <c r="B192" s="1081"/>
      <c r="C192" s="2"/>
      <c r="D192" s="2"/>
      <c r="E192" s="2"/>
      <c r="G192" s="2"/>
    </row>
    <row r="193" spans="1:7" ht="15.75" customHeight="1">
      <c r="A193" s="1080"/>
      <c r="B193" s="1081"/>
      <c r="C193" s="2"/>
      <c r="D193" s="2"/>
      <c r="E193" s="2"/>
      <c r="G193" s="2"/>
    </row>
    <row r="194" spans="1:7" ht="15.75" customHeight="1">
      <c r="A194" s="1080"/>
      <c r="B194" s="1081"/>
      <c r="C194" s="2"/>
      <c r="D194" s="2"/>
      <c r="E194" s="2"/>
      <c r="G194" s="2"/>
    </row>
    <row r="195" spans="1:7" ht="15.75" customHeight="1">
      <c r="A195" s="1080"/>
      <c r="B195" s="1081"/>
      <c r="C195" s="2"/>
      <c r="D195" s="2"/>
      <c r="E195" s="2"/>
      <c r="G195" s="2"/>
    </row>
    <row r="196" spans="1:7" ht="15.75" customHeight="1">
      <c r="A196" s="1080"/>
      <c r="B196" s="1081"/>
      <c r="C196" s="2"/>
      <c r="D196" s="2"/>
      <c r="E196" s="2"/>
      <c r="G196" s="2"/>
    </row>
    <row r="197" spans="1:7" ht="15.75" customHeight="1">
      <c r="A197" s="1080"/>
      <c r="B197" s="1081"/>
      <c r="C197" s="2"/>
      <c r="D197" s="2"/>
      <c r="E197" s="2"/>
      <c r="G197" s="2"/>
    </row>
    <row r="198" spans="1:7" ht="15.75" customHeight="1">
      <c r="A198" s="1080"/>
      <c r="B198" s="1081"/>
      <c r="C198" s="2"/>
      <c r="D198" s="2"/>
      <c r="E198" s="2"/>
      <c r="G198" s="2"/>
    </row>
    <row r="199" spans="1:7" ht="15.75" customHeight="1">
      <c r="A199" s="1080"/>
      <c r="B199" s="1081"/>
      <c r="C199" s="2"/>
      <c r="D199" s="2"/>
      <c r="E199" s="2"/>
      <c r="G199" s="2"/>
    </row>
    <row r="200" spans="1:7" ht="15.75" customHeight="1">
      <c r="A200" s="1080"/>
      <c r="B200" s="1081"/>
      <c r="C200" s="2"/>
      <c r="D200" s="2"/>
      <c r="E200" s="2"/>
      <c r="G200" s="2"/>
    </row>
    <row r="201" spans="1:7" ht="15.75" customHeight="1">
      <c r="A201" s="1080"/>
      <c r="B201" s="1081"/>
      <c r="C201" s="2"/>
      <c r="D201" s="2"/>
      <c r="E201" s="2"/>
      <c r="G201" s="2"/>
    </row>
    <row r="202" spans="1:7" ht="15.75" customHeight="1">
      <c r="A202" s="1080"/>
      <c r="B202" s="1081"/>
      <c r="C202" s="2"/>
      <c r="D202" s="2"/>
      <c r="E202" s="2"/>
      <c r="G202" s="2"/>
    </row>
    <row r="203" spans="1:7" ht="15.75" customHeight="1">
      <c r="A203" s="1080"/>
      <c r="B203" s="1081"/>
      <c r="C203" s="2"/>
      <c r="D203" s="2"/>
      <c r="E203" s="2"/>
      <c r="G203" s="2"/>
    </row>
    <row r="204" spans="1:7" ht="15.75" customHeight="1">
      <c r="A204" s="1080"/>
      <c r="B204" s="1081"/>
      <c r="C204" s="2"/>
      <c r="D204" s="2"/>
      <c r="E204" s="2"/>
      <c r="G204" s="2"/>
    </row>
    <row r="205" spans="1:7" ht="15.75" customHeight="1">
      <c r="A205" s="1080"/>
      <c r="B205" s="1081"/>
      <c r="C205" s="2"/>
      <c r="D205" s="2"/>
      <c r="E205" s="2"/>
      <c r="G205" s="2"/>
    </row>
    <row r="206" spans="1:7" ht="15.75" customHeight="1">
      <c r="A206" s="1080"/>
      <c r="B206" s="1081"/>
      <c r="C206" s="2"/>
      <c r="D206" s="2"/>
      <c r="E206" s="2"/>
      <c r="G206" s="2"/>
    </row>
    <row r="207" spans="1:7" ht="15.75" customHeight="1">
      <c r="A207" s="1080"/>
      <c r="B207" s="1081"/>
      <c r="C207" s="2"/>
      <c r="D207" s="2"/>
      <c r="E207" s="2"/>
      <c r="G207" s="2"/>
    </row>
    <row r="208" spans="1:7" ht="15.75" customHeight="1">
      <c r="A208" s="1080"/>
      <c r="B208" s="1081"/>
      <c r="C208" s="2"/>
      <c r="D208" s="2"/>
      <c r="E208" s="2"/>
      <c r="G208" s="2"/>
    </row>
    <row r="209" spans="1:7" ht="15.75" customHeight="1">
      <c r="A209" s="1080"/>
      <c r="B209" s="1081"/>
      <c r="C209" s="2"/>
      <c r="D209" s="2"/>
      <c r="E209" s="2"/>
      <c r="G209" s="2"/>
    </row>
    <row r="210" spans="1:7" ht="15.75" customHeight="1">
      <c r="A210" s="1080"/>
      <c r="B210" s="1081"/>
      <c r="C210" s="2"/>
      <c r="D210" s="2"/>
      <c r="E210" s="2"/>
      <c r="G210" s="2"/>
    </row>
    <row r="211" spans="1:7" ht="15.75" customHeight="1">
      <c r="A211" s="1080"/>
      <c r="B211" s="1081"/>
      <c r="C211" s="2"/>
      <c r="D211" s="2"/>
      <c r="E211" s="2"/>
      <c r="G211" s="2"/>
    </row>
    <row r="212" spans="1:7" ht="15.75" customHeight="1">
      <c r="A212" s="1080"/>
      <c r="B212" s="1081"/>
      <c r="C212" s="2"/>
      <c r="D212" s="2"/>
      <c r="E212" s="2"/>
      <c r="G212" s="2"/>
    </row>
    <row r="213" spans="1:7" ht="15.75" customHeight="1">
      <c r="A213" s="1080"/>
      <c r="B213" s="1081"/>
      <c r="C213" s="2"/>
      <c r="D213" s="2"/>
      <c r="E213" s="2"/>
      <c r="G213" s="2"/>
    </row>
    <row r="214" spans="1:7" ht="15.75" customHeight="1">
      <c r="A214" s="1080"/>
      <c r="B214" s="1081"/>
      <c r="C214" s="2"/>
      <c r="D214" s="2"/>
      <c r="E214" s="2"/>
      <c r="G214" s="2"/>
    </row>
    <row r="215" spans="1:7" ht="15.75" customHeight="1">
      <c r="A215" s="1080"/>
      <c r="B215" s="1081"/>
      <c r="C215" s="2"/>
      <c r="D215" s="2"/>
      <c r="E215" s="2"/>
      <c r="G215" s="2"/>
    </row>
    <row r="216" spans="1:7" ht="15.75" customHeight="1">
      <c r="A216" s="1080"/>
      <c r="B216" s="1081"/>
      <c r="C216" s="2"/>
      <c r="D216" s="2"/>
      <c r="E216" s="2"/>
      <c r="G216" s="2"/>
    </row>
    <row r="217" spans="1:7" ht="15.75" customHeight="1">
      <c r="A217" s="1080"/>
      <c r="B217" s="1081"/>
      <c r="C217" s="2"/>
      <c r="D217" s="2"/>
      <c r="E217" s="2"/>
      <c r="G217" s="2"/>
    </row>
    <row r="218" spans="1:7" ht="15.75" customHeight="1">
      <c r="A218" s="1080"/>
      <c r="B218" s="1081"/>
      <c r="C218" s="2"/>
      <c r="D218" s="2"/>
      <c r="E218" s="2"/>
      <c r="G218" s="2"/>
    </row>
    <row r="219" spans="1:7" ht="15.75" customHeight="1">
      <c r="A219" s="1080"/>
      <c r="B219" s="1081"/>
      <c r="C219" s="2"/>
      <c r="D219" s="2"/>
      <c r="E219" s="2"/>
      <c r="G219" s="2"/>
    </row>
    <row r="220" spans="1:7" ht="15.75" customHeight="1">
      <c r="A220" s="1080"/>
      <c r="B220" s="1081"/>
      <c r="C220" s="2"/>
      <c r="D220" s="2"/>
      <c r="E220" s="2"/>
      <c r="G220" s="2"/>
    </row>
    <row r="221" spans="1:7" ht="15.75" customHeight="1">
      <c r="A221" s="1080"/>
      <c r="B221" s="1081"/>
      <c r="C221" s="2"/>
      <c r="D221" s="2"/>
      <c r="E221" s="2"/>
      <c r="G221" s="2"/>
    </row>
    <row r="222" spans="1:7" ht="15.75" customHeight="1">
      <c r="A222" s="1080"/>
      <c r="B222" s="1081"/>
      <c r="C222" s="2"/>
      <c r="D222" s="2"/>
      <c r="E222" s="2"/>
      <c r="G222" s="2"/>
    </row>
    <row r="223" spans="1:7" ht="15.75" customHeight="1">
      <c r="A223" s="1080"/>
      <c r="B223" s="1081"/>
      <c r="C223" s="2"/>
      <c r="D223" s="2"/>
      <c r="E223" s="2"/>
      <c r="G223" s="2"/>
    </row>
    <row r="224" spans="1:7" ht="15.75" customHeight="1">
      <c r="A224" s="1080"/>
      <c r="B224" s="1081"/>
      <c r="C224" s="2"/>
      <c r="D224" s="2"/>
      <c r="E224" s="2"/>
      <c r="G224" s="2"/>
    </row>
    <row r="225" spans="1:7" ht="15.75" customHeight="1">
      <c r="A225" s="1080"/>
      <c r="B225" s="1081"/>
      <c r="C225" s="2"/>
      <c r="D225" s="2"/>
      <c r="E225" s="2"/>
      <c r="G225" s="2"/>
    </row>
    <row r="226" spans="1:7" ht="15.75" customHeight="1">
      <c r="A226" s="1080"/>
      <c r="B226" s="1081"/>
      <c r="C226" s="2"/>
      <c r="D226" s="2"/>
      <c r="E226" s="2"/>
      <c r="G226" s="2"/>
    </row>
    <row r="227" spans="1:7" ht="15.75" customHeight="1">
      <c r="A227" s="1080"/>
      <c r="B227" s="1081"/>
      <c r="C227" s="2"/>
      <c r="D227" s="2"/>
      <c r="E227" s="2"/>
      <c r="G227" s="2"/>
    </row>
    <row r="228" spans="1:7" ht="15.75" customHeight="1">
      <c r="A228" s="1080"/>
      <c r="B228" s="1081"/>
      <c r="C228" s="2"/>
      <c r="D228" s="2"/>
      <c r="E228" s="2"/>
      <c r="G228" s="2"/>
    </row>
    <row r="229" spans="1:7" ht="15.75" customHeight="1">
      <c r="A229" s="1080"/>
      <c r="B229" s="1081"/>
      <c r="C229" s="2"/>
      <c r="D229" s="2"/>
      <c r="E229" s="2"/>
      <c r="G229" s="2"/>
    </row>
    <row r="230" spans="1:7" ht="15.75" customHeight="1">
      <c r="A230" s="1080"/>
      <c r="B230" s="1081"/>
      <c r="C230" s="2"/>
      <c r="D230" s="2"/>
      <c r="E230" s="2"/>
      <c r="G230" s="2"/>
    </row>
    <row r="231" spans="1:7" ht="15.75" customHeight="1">
      <c r="A231" s="1080"/>
      <c r="B231" s="1081"/>
      <c r="C231" s="2"/>
      <c r="D231" s="2"/>
      <c r="E231" s="2"/>
      <c r="G231" s="2"/>
    </row>
    <row r="232" spans="1:7" ht="15.75" customHeight="1">
      <c r="A232" s="1080"/>
      <c r="B232" s="1081"/>
      <c r="C232" s="2"/>
      <c r="D232" s="2"/>
      <c r="E232" s="2"/>
      <c r="G232" s="2"/>
    </row>
    <row r="233" spans="1:7" ht="15.75" customHeight="1">
      <c r="A233" s="1080"/>
      <c r="B233" s="1081"/>
      <c r="C233" s="2"/>
      <c r="D233" s="2"/>
      <c r="E233" s="2"/>
      <c r="G233" s="2"/>
    </row>
    <row r="234" spans="1:7" ht="15.75" customHeight="1">
      <c r="A234" s="1080"/>
      <c r="B234" s="1081"/>
      <c r="C234" s="2"/>
      <c r="D234" s="2"/>
      <c r="E234" s="2"/>
      <c r="G234" s="2"/>
    </row>
    <row r="235" spans="1:7" ht="15.75" customHeight="1">
      <c r="A235" s="1080"/>
      <c r="B235" s="1081"/>
      <c r="C235" s="2"/>
      <c r="D235" s="2"/>
      <c r="E235" s="2"/>
      <c r="G235" s="2"/>
    </row>
    <row r="236" spans="1:7" ht="15.75" customHeight="1">
      <c r="A236" s="1080"/>
      <c r="B236" s="1081"/>
      <c r="C236" s="2"/>
      <c r="D236" s="2"/>
      <c r="E236" s="2"/>
      <c r="G236" s="2"/>
    </row>
    <row r="237" spans="1:7" ht="15.75" customHeight="1">
      <c r="A237" s="1080"/>
      <c r="B237" s="1081"/>
      <c r="C237" s="2"/>
      <c r="D237" s="2"/>
      <c r="E237" s="2"/>
      <c r="G237" s="2"/>
    </row>
    <row r="238" spans="1:7" ht="15.75" customHeight="1">
      <c r="A238" s="1080"/>
      <c r="B238" s="1081"/>
      <c r="C238" s="2"/>
      <c r="D238" s="2"/>
      <c r="E238" s="2"/>
      <c r="G238" s="2"/>
    </row>
    <row r="239" spans="1:7" ht="15.75" customHeight="1">
      <c r="A239" s="1080"/>
      <c r="B239" s="1081"/>
      <c r="C239" s="2"/>
      <c r="D239" s="2"/>
      <c r="E239" s="2"/>
      <c r="G239" s="2"/>
    </row>
    <row r="240" spans="1:7" ht="15.75" customHeight="1">
      <c r="A240" s="1080"/>
      <c r="B240" s="1081"/>
      <c r="C240" s="2"/>
      <c r="D240" s="2"/>
      <c r="E240" s="2"/>
      <c r="G240" s="2"/>
    </row>
    <row r="241" spans="1:7" ht="15.75" customHeight="1">
      <c r="A241" s="1080"/>
      <c r="B241" s="1081"/>
      <c r="C241" s="2"/>
      <c r="D241" s="2"/>
      <c r="E241" s="2"/>
      <c r="G241" s="2"/>
    </row>
    <row r="242" spans="1:7" ht="15.75" customHeight="1">
      <c r="A242" s="1080"/>
      <c r="B242" s="1081"/>
      <c r="C242" s="2"/>
      <c r="D242" s="2"/>
      <c r="E242" s="2"/>
      <c r="G242" s="2"/>
    </row>
    <row r="243" spans="1:7" ht="15.75" customHeight="1">
      <c r="A243" s="1080"/>
      <c r="B243" s="1081"/>
      <c r="C243" s="2"/>
      <c r="D243" s="2"/>
      <c r="E243" s="2"/>
      <c r="G243" s="2"/>
    </row>
    <row r="244" spans="1:7" ht="15.75" customHeight="1">
      <c r="E244" s="2"/>
      <c r="G244" s="2"/>
    </row>
    <row r="245" spans="1:7" ht="15.75" customHeight="1">
      <c r="E245" s="2"/>
      <c r="G245" s="2"/>
    </row>
    <row r="246" spans="1:7" ht="15.75" customHeight="1">
      <c r="E246" s="2"/>
      <c r="G246" s="2"/>
    </row>
    <row r="247" spans="1:7" ht="15.75" customHeight="1">
      <c r="E247" s="2"/>
      <c r="G247" s="2"/>
    </row>
    <row r="248" spans="1:7" ht="15.75" customHeight="1">
      <c r="E248" s="2"/>
      <c r="G248" s="2"/>
    </row>
    <row r="249" spans="1:7" ht="15.75" customHeight="1">
      <c r="E249" s="2"/>
      <c r="G249" s="2"/>
    </row>
    <row r="250" spans="1:7" ht="15.75" customHeight="1">
      <c r="E250" s="2"/>
      <c r="G250" s="2"/>
    </row>
    <row r="251" spans="1:7" ht="15.75" customHeight="1">
      <c r="E251" s="2"/>
      <c r="G251" s="2"/>
    </row>
    <row r="252" spans="1:7" ht="15.75" customHeight="1">
      <c r="E252" s="2"/>
      <c r="G252" s="2"/>
    </row>
    <row r="253" spans="1:7" ht="15.75" customHeight="1">
      <c r="E253" s="2"/>
      <c r="G253" s="2"/>
    </row>
    <row r="254" spans="1:7" ht="15.75" customHeight="1">
      <c r="E254" s="2"/>
      <c r="G254" s="2"/>
    </row>
    <row r="255" spans="1:7" ht="15.75" customHeight="1">
      <c r="E255" s="2"/>
      <c r="G255" s="2"/>
    </row>
    <row r="256" spans="1:7" ht="15.75" customHeight="1">
      <c r="E256" s="2"/>
      <c r="G256" s="2"/>
    </row>
    <row r="257" spans="5:7" ht="15.75" customHeight="1">
      <c r="E257" s="2"/>
      <c r="G257" s="2"/>
    </row>
    <row r="258" spans="5:7" ht="15.75" customHeight="1">
      <c r="E258" s="2"/>
      <c r="G258" s="2"/>
    </row>
    <row r="259" spans="5:7" ht="15.75" customHeight="1">
      <c r="E259" s="2"/>
      <c r="G259" s="2"/>
    </row>
    <row r="260" spans="5:7" ht="15.75" customHeight="1">
      <c r="E260" s="2"/>
      <c r="G260" s="2"/>
    </row>
    <row r="261" spans="5:7" ht="15.75" customHeight="1">
      <c r="E261" s="2"/>
      <c r="G261" s="2"/>
    </row>
    <row r="262" spans="5:7" ht="15.75" customHeight="1">
      <c r="E262" s="2"/>
      <c r="G262" s="2"/>
    </row>
    <row r="263" spans="5:7" ht="15.75" customHeight="1">
      <c r="E263" s="2"/>
      <c r="G263" s="2"/>
    </row>
    <row r="264" spans="5:7" ht="15.75" customHeight="1">
      <c r="E264" s="2"/>
      <c r="G264" s="2"/>
    </row>
    <row r="265" spans="5:7" ht="15.75" customHeight="1">
      <c r="E265" s="2"/>
      <c r="G265" s="2"/>
    </row>
    <row r="266" spans="5:7" ht="15.75" customHeight="1">
      <c r="E266" s="2"/>
      <c r="G266" s="2"/>
    </row>
    <row r="267" spans="5:7" ht="15.75" customHeight="1">
      <c r="E267" s="2"/>
      <c r="G267" s="2"/>
    </row>
    <row r="268" spans="5:7" ht="15.75" customHeight="1">
      <c r="E268" s="2"/>
      <c r="G268" s="2"/>
    </row>
    <row r="269" spans="5:7" ht="15.75" customHeight="1">
      <c r="E269" s="2"/>
      <c r="G269" s="2"/>
    </row>
    <row r="270" spans="5:7" ht="15.75" customHeight="1">
      <c r="E270" s="2"/>
      <c r="G270" s="2"/>
    </row>
    <row r="271" spans="5:7" ht="15.75" customHeight="1">
      <c r="E271" s="2"/>
      <c r="G271" s="2"/>
    </row>
    <row r="272" spans="5:7" ht="15.75" customHeight="1">
      <c r="E272" s="2"/>
      <c r="G272" s="2"/>
    </row>
    <row r="273" spans="5:7" ht="15.75" customHeight="1">
      <c r="E273" s="2"/>
      <c r="G273" s="2"/>
    </row>
    <row r="274" spans="5:7" ht="15.75" customHeight="1">
      <c r="E274" s="2"/>
      <c r="G274" s="2"/>
    </row>
    <row r="275" spans="5:7" ht="15.75" customHeight="1">
      <c r="E275" s="2"/>
      <c r="G275" s="2"/>
    </row>
    <row r="276" spans="5:7" ht="15.75" customHeight="1">
      <c r="E276" s="2"/>
      <c r="G276" s="2"/>
    </row>
    <row r="277" spans="5:7" ht="15.75" customHeight="1">
      <c r="E277" s="2"/>
      <c r="G277" s="2"/>
    </row>
    <row r="278" spans="5:7" ht="15.75" customHeight="1">
      <c r="E278" s="2"/>
      <c r="G278" s="2"/>
    </row>
    <row r="279" spans="5:7" ht="15.75" customHeight="1">
      <c r="E279" s="2"/>
      <c r="G279" s="2"/>
    </row>
    <row r="280" spans="5:7" ht="15.75" customHeight="1">
      <c r="E280" s="2"/>
      <c r="G280" s="2"/>
    </row>
    <row r="281" spans="5:7" ht="15.75" customHeight="1">
      <c r="E281" s="2"/>
      <c r="G281" s="2"/>
    </row>
    <row r="282" spans="5:7" ht="15.75" customHeight="1">
      <c r="E282" s="2"/>
      <c r="G282" s="2"/>
    </row>
    <row r="283" spans="5:7" ht="15.75" customHeight="1">
      <c r="E283" s="2"/>
      <c r="G283" s="2"/>
    </row>
    <row r="284" spans="5:7" ht="15.75" customHeight="1">
      <c r="E284" s="2"/>
      <c r="G284" s="2"/>
    </row>
    <row r="285" spans="5:7" ht="15.75" customHeight="1">
      <c r="E285" s="2"/>
      <c r="G285" s="2"/>
    </row>
    <row r="286" spans="5:7" ht="15.75" customHeight="1">
      <c r="E286" s="2"/>
      <c r="G286" s="2"/>
    </row>
    <row r="287" spans="5:7" ht="15.75" customHeight="1">
      <c r="E287" s="2"/>
      <c r="G287" s="2"/>
    </row>
    <row r="288" spans="5:7" ht="15.75" customHeight="1">
      <c r="E288" s="2"/>
      <c r="G288" s="2"/>
    </row>
    <row r="289" spans="5:7" ht="15.75" customHeight="1">
      <c r="E289" s="2"/>
      <c r="G289" s="2"/>
    </row>
    <row r="290" spans="5:7" ht="15.75" customHeight="1">
      <c r="E290" s="2"/>
      <c r="G290" s="2"/>
    </row>
    <row r="291" spans="5:7" ht="15.75" customHeight="1">
      <c r="E291" s="2"/>
      <c r="G291" s="2"/>
    </row>
    <row r="292" spans="5:7" ht="15.75" customHeight="1">
      <c r="E292" s="2"/>
      <c r="G292" s="2"/>
    </row>
    <row r="293" spans="5:7" ht="15.75" customHeight="1">
      <c r="E293" s="2"/>
      <c r="G293" s="2"/>
    </row>
    <row r="294" spans="5:7" ht="15.75" customHeight="1">
      <c r="E294" s="2"/>
      <c r="G294" s="2"/>
    </row>
    <row r="295" spans="5:7" ht="15.75" customHeight="1">
      <c r="E295" s="2"/>
      <c r="G295" s="2"/>
    </row>
    <row r="296" spans="5:7" ht="15.75" customHeight="1">
      <c r="E296" s="2"/>
      <c r="G296" s="2"/>
    </row>
    <row r="297" spans="5:7" ht="15.75" customHeight="1">
      <c r="E297" s="2"/>
      <c r="G297" s="2"/>
    </row>
    <row r="298" spans="5:7" ht="15.75" customHeight="1">
      <c r="E298" s="664"/>
      <c r="G298" s="664"/>
    </row>
    <row r="299" spans="5:7" ht="15.75" customHeight="1">
      <c r="E299" s="664"/>
      <c r="G299" s="664"/>
    </row>
    <row r="300" spans="5:7" ht="15.75" customHeight="1">
      <c r="E300" s="664"/>
      <c r="G300" s="664"/>
    </row>
    <row r="301" spans="5:7" ht="15.75" customHeight="1">
      <c r="E301" s="664"/>
      <c r="G301" s="664"/>
    </row>
    <row r="302" spans="5:7" ht="15.75" customHeight="1">
      <c r="E302" s="664"/>
      <c r="G302" s="664"/>
    </row>
    <row r="303" spans="5:7" ht="15.75" customHeight="1">
      <c r="E303" s="664"/>
      <c r="G303" s="664"/>
    </row>
    <row r="304" spans="5:7" ht="15.75" customHeight="1">
      <c r="E304" s="664"/>
      <c r="G304" s="664"/>
    </row>
    <row r="305" spans="5:7" ht="15.75" customHeight="1">
      <c r="E305" s="664"/>
      <c r="G305" s="664"/>
    </row>
    <row r="306" spans="5:7" ht="15.75" customHeight="1">
      <c r="E306" s="664"/>
      <c r="G306" s="664"/>
    </row>
    <row r="307" spans="5:7" ht="15.75" customHeight="1">
      <c r="E307" s="664"/>
      <c r="G307" s="664"/>
    </row>
    <row r="308" spans="5:7" ht="15.75" customHeight="1">
      <c r="E308" s="664"/>
      <c r="G308" s="664"/>
    </row>
    <row r="309" spans="5:7" ht="15.75" customHeight="1">
      <c r="E309" s="664"/>
      <c r="G309" s="664"/>
    </row>
    <row r="310" spans="5:7" ht="15.75" customHeight="1">
      <c r="E310" s="664"/>
      <c r="G310" s="664"/>
    </row>
    <row r="311" spans="5:7" ht="15.75" customHeight="1">
      <c r="E311" s="664"/>
      <c r="G311" s="664"/>
    </row>
    <row r="312" spans="5:7" ht="15.75" customHeight="1">
      <c r="E312" s="664"/>
      <c r="G312" s="664"/>
    </row>
    <row r="313" spans="5:7" ht="15.75" customHeight="1">
      <c r="E313" s="664"/>
      <c r="G313" s="664"/>
    </row>
    <row r="314" spans="5:7" ht="15.75" customHeight="1">
      <c r="E314" s="664"/>
      <c r="G314" s="664"/>
    </row>
    <row r="315" spans="5:7" ht="15.75" customHeight="1">
      <c r="E315" s="664"/>
      <c r="G315" s="664"/>
    </row>
    <row r="316" spans="5:7" ht="15.75" customHeight="1">
      <c r="E316" s="664"/>
      <c r="G316" s="664"/>
    </row>
    <row r="317" spans="5:7" ht="15.75" customHeight="1">
      <c r="E317" s="664"/>
      <c r="G317" s="664"/>
    </row>
    <row r="318" spans="5:7" ht="15.75" customHeight="1">
      <c r="E318" s="664"/>
      <c r="G318" s="664"/>
    </row>
    <row r="319" spans="5:7" ht="15.75" customHeight="1">
      <c r="E319" s="664"/>
      <c r="G319" s="664"/>
    </row>
    <row r="320" spans="5:7" ht="15.75" customHeight="1">
      <c r="E320" s="664"/>
      <c r="G320" s="664"/>
    </row>
    <row r="321" spans="5:7" ht="15.75" customHeight="1">
      <c r="E321" s="664"/>
      <c r="G321" s="664"/>
    </row>
    <row r="322" spans="5:7" ht="15.75" customHeight="1">
      <c r="E322" s="664"/>
      <c r="G322" s="664"/>
    </row>
    <row r="323" spans="5:7" ht="15.75" customHeight="1">
      <c r="E323" s="664"/>
      <c r="G323" s="664"/>
    </row>
    <row r="324" spans="5:7" ht="15.75" customHeight="1">
      <c r="E324" s="664"/>
      <c r="G324" s="664"/>
    </row>
    <row r="325" spans="5:7" ht="15.75" customHeight="1">
      <c r="E325" s="664"/>
      <c r="G325" s="664"/>
    </row>
    <row r="326" spans="5:7" ht="15.75" customHeight="1">
      <c r="E326" s="664"/>
      <c r="G326" s="664"/>
    </row>
    <row r="327" spans="5:7" ht="15.75" customHeight="1">
      <c r="E327" s="664"/>
      <c r="G327" s="664"/>
    </row>
    <row r="328" spans="5:7" ht="15.75" customHeight="1">
      <c r="E328" s="664"/>
      <c r="G328" s="664"/>
    </row>
    <row r="329" spans="5:7" ht="15.75" customHeight="1">
      <c r="E329" s="664"/>
      <c r="G329" s="664"/>
    </row>
    <row r="330" spans="5:7" ht="15.75" customHeight="1">
      <c r="E330" s="664"/>
      <c r="G330" s="664"/>
    </row>
    <row r="331" spans="5:7" ht="15.75" customHeight="1">
      <c r="E331" s="664"/>
      <c r="G331" s="664"/>
    </row>
    <row r="332" spans="5:7" ht="15.75" customHeight="1">
      <c r="E332" s="664"/>
      <c r="G332" s="664"/>
    </row>
    <row r="333" spans="5:7" ht="15.75" customHeight="1">
      <c r="E333" s="664"/>
      <c r="G333" s="664"/>
    </row>
    <row r="334" spans="5:7" ht="15.75" customHeight="1">
      <c r="E334" s="664"/>
      <c r="G334" s="664"/>
    </row>
    <row r="335" spans="5:7" ht="15.75" customHeight="1">
      <c r="E335" s="664"/>
      <c r="G335" s="664"/>
    </row>
    <row r="336" spans="5:7" ht="15.75" customHeight="1">
      <c r="E336" s="664"/>
      <c r="G336" s="664"/>
    </row>
    <row r="337" spans="5:7" ht="15.75" customHeight="1">
      <c r="E337" s="664"/>
      <c r="G337" s="664"/>
    </row>
    <row r="338" spans="5:7" ht="15.75" customHeight="1">
      <c r="E338" s="664"/>
      <c r="G338" s="664"/>
    </row>
    <row r="339" spans="5:7" ht="15.75" customHeight="1">
      <c r="E339" s="664"/>
      <c r="G339" s="664"/>
    </row>
    <row r="340" spans="5:7" ht="15.75" customHeight="1">
      <c r="E340" s="664"/>
      <c r="G340" s="664"/>
    </row>
    <row r="341" spans="5:7" ht="15.75" customHeight="1">
      <c r="E341" s="664"/>
      <c r="G341" s="664"/>
    </row>
    <row r="342" spans="5:7" ht="15.75" customHeight="1">
      <c r="E342" s="664"/>
      <c r="G342" s="664"/>
    </row>
    <row r="343" spans="5:7" ht="15.75" customHeight="1">
      <c r="E343" s="664"/>
      <c r="G343" s="664"/>
    </row>
    <row r="344" spans="5:7" ht="15.75" customHeight="1">
      <c r="E344" s="664"/>
      <c r="G344" s="664"/>
    </row>
    <row r="345" spans="5:7" ht="15.75" customHeight="1">
      <c r="E345" s="664"/>
      <c r="G345" s="664"/>
    </row>
    <row r="346" spans="5:7" ht="15.75" customHeight="1">
      <c r="E346" s="664"/>
      <c r="G346" s="664"/>
    </row>
    <row r="347" spans="5:7" ht="15.75" customHeight="1">
      <c r="E347" s="664"/>
      <c r="G347" s="664"/>
    </row>
    <row r="348" spans="5:7" ht="15.75" customHeight="1">
      <c r="E348" s="664"/>
      <c r="G348" s="664"/>
    </row>
    <row r="349" spans="5:7" ht="15.75" customHeight="1">
      <c r="E349" s="664"/>
      <c r="G349" s="664"/>
    </row>
    <row r="350" spans="5:7" ht="15.75" customHeight="1">
      <c r="E350" s="664"/>
      <c r="G350" s="664"/>
    </row>
    <row r="351" spans="5:7" ht="15.75" customHeight="1">
      <c r="E351" s="664"/>
      <c r="G351" s="664"/>
    </row>
    <row r="352" spans="5:7" ht="15.75" customHeight="1">
      <c r="E352" s="664"/>
      <c r="G352" s="664"/>
    </row>
    <row r="353" spans="5:7" ht="15.75" customHeight="1">
      <c r="E353" s="664"/>
      <c r="G353" s="664"/>
    </row>
    <row r="354" spans="5:7" ht="15.75" customHeight="1">
      <c r="E354" s="664"/>
      <c r="G354" s="664"/>
    </row>
    <row r="355" spans="5:7" ht="15.75" customHeight="1">
      <c r="E355" s="664"/>
      <c r="G355" s="664"/>
    </row>
    <row r="356" spans="5:7" ht="15.75" customHeight="1">
      <c r="E356" s="664"/>
      <c r="G356" s="664"/>
    </row>
    <row r="357" spans="5:7" ht="15.75" customHeight="1">
      <c r="E357" s="664"/>
      <c r="G357" s="664"/>
    </row>
    <row r="358" spans="5:7" ht="15.75" customHeight="1">
      <c r="E358" s="664"/>
      <c r="G358" s="664"/>
    </row>
    <row r="359" spans="5:7" ht="15.75" customHeight="1">
      <c r="E359" s="664"/>
      <c r="G359" s="664"/>
    </row>
    <row r="360" spans="5:7" ht="15.75" customHeight="1">
      <c r="E360" s="664"/>
      <c r="G360" s="664"/>
    </row>
    <row r="361" spans="5:7" ht="15.75" customHeight="1">
      <c r="E361" s="664"/>
      <c r="G361" s="664"/>
    </row>
    <row r="362" spans="5:7" ht="15.75" customHeight="1">
      <c r="E362" s="664"/>
      <c r="G362" s="664"/>
    </row>
    <row r="363" spans="5:7" ht="15.75" customHeight="1">
      <c r="E363" s="664"/>
      <c r="G363" s="664"/>
    </row>
    <row r="364" spans="5:7" ht="15.75" customHeight="1">
      <c r="E364" s="664"/>
      <c r="G364" s="664"/>
    </row>
    <row r="365" spans="5:7" ht="15.75" customHeight="1">
      <c r="E365" s="664"/>
      <c r="G365" s="664"/>
    </row>
    <row r="366" spans="5:7" ht="15.75" customHeight="1">
      <c r="E366" s="664"/>
      <c r="G366" s="664"/>
    </row>
    <row r="367" spans="5:7" ht="15.75" customHeight="1">
      <c r="E367" s="664"/>
      <c r="G367" s="664"/>
    </row>
    <row r="368" spans="5:7" ht="15.75" customHeight="1">
      <c r="E368" s="664"/>
      <c r="G368" s="664"/>
    </row>
    <row r="369" spans="5:7" ht="15.75" customHeight="1">
      <c r="E369" s="664"/>
      <c r="G369" s="664"/>
    </row>
    <row r="370" spans="5:7" ht="15.75" customHeight="1">
      <c r="E370" s="664"/>
      <c r="G370" s="664"/>
    </row>
    <row r="371" spans="5:7" ht="15.75" customHeight="1">
      <c r="E371" s="664"/>
      <c r="G371" s="664"/>
    </row>
    <row r="372" spans="5:7" ht="15.75" customHeight="1">
      <c r="E372" s="664"/>
      <c r="G372" s="664"/>
    </row>
    <row r="373" spans="5:7" ht="15.75" customHeight="1">
      <c r="E373" s="664"/>
      <c r="G373" s="664"/>
    </row>
    <row r="374" spans="5:7" ht="15.75" customHeight="1">
      <c r="E374" s="664"/>
      <c r="G374" s="664"/>
    </row>
    <row r="375" spans="5:7" ht="15.75" customHeight="1">
      <c r="E375" s="664"/>
      <c r="G375" s="664"/>
    </row>
    <row r="376" spans="5:7" ht="15.75" customHeight="1">
      <c r="E376" s="664"/>
      <c r="G376" s="664"/>
    </row>
    <row r="377" spans="5:7" ht="15.75" customHeight="1">
      <c r="E377" s="664"/>
      <c r="G377" s="664"/>
    </row>
    <row r="378" spans="5:7" ht="15.75" customHeight="1">
      <c r="E378" s="664"/>
      <c r="G378" s="664"/>
    </row>
    <row r="379" spans="5:7" ht="15.75" customHeight="1">
      <c r="E379" s="664"/>
      <c r="G379" s="664"/>
    </row>
    <row r="380" spans="5:7" ht="15.75" customHeight="1">
      <c r="E380" s="664"/>
      <c r="G380" s="664"/>
    </row>
    <row r="381" spans="5:7" ht="15.75" customHeight="1">
      <c r="E381" s="664"/>
      <c r="G381" s="664"/>
    </row>
    <row r="382" spans="5:7" ht="15.75" customHeight="1">
      <c r="E382" s="664"/>
      <c r="G382" s="664"/>
    </row>
    <row r="383" spans="5:7" ht="15.75" customHeight="1">
      <c r="E383" s="664"/>
      <c r="G383" s="664"/>
    </row>
    <row r="384" spans="5:7" ht="15.75" customHeight="1">
      <c r="E384" s="664"/>
      <c r="G384" s="664"/>
    </row>
    <row r="385" spans="5:7" ht="15.75" customHeight="1">
      <c r="E385" s="664"/>
      <c r="G385" s="664"/>
    </row>
    <row r="386" spans="5:7" ht="15.75" customHeight="1">
      <c r="E386" s="664"/>
      <c r="G386" s="664"/>
    </row>
    <row r="387" spans="5:7" ht="15.75" customHeight="1">
      <c r="E387" s="664"/>
      <c r="G387" s="664"/>
    </row>
    <row r="388" spans="5:7" ht="15.75" customHeight="1">
      <c r="E388" s="664"/>
      <c r="G388" s="664"/>
    </row>
    <row r="389" spans="5:7" ht="15.75" customHeight="1">
      <c r="E389" s="664"/>
      <c r="G389" s="664"/>
    </row>
    <row r="390" spans="5:7" ht="15.75" customHeight="1">
      <c r="E390" s="664"/>
      <c r="G390" s="664"/>
    </row>
    <row r="391" spans="5:7" ht="15.75" customHeight="1">
      <c r="E391" s="664"/>
      <c r="G391" s="664"/>
    </row>
    <row r="392" spans="5:7" ht="15.75" customHeight="1">
      <c r="E392" s="664"/>
      <c r="G392" s="664"/>
    </row>
    <row r="393" spans="5:7" ht="15.75" customHeight="1">
      <c r="E393" s="664"/>
      <c r="G393" s="664"/>
    </row>
    <row r="394" spans="5:7" ht="15.75" customHeight="1">
      <c r="E394" s="664"/>
      <c r="G394" s="664"/>
    </row>
    <row r="395" spans="5:7" ht="15.75" customHeight="1">
      <c r="E395" s="664"/>
      <c r="G395" s="664"/>
    </row>
    <row r="396" spans="5:7" ht="15.75" customHeight="1">
      <c r="E396" s="664"/>
      <c r="G396" s="664"/>
    </row>
    <row r="397" spans="5:7" ht="15.75" customHeight="1">
      <c r="E397" s="664"/>
      <c r="G397" s="664"/>
    </row>
    <row r="398" spans="5:7" ht="15.75" customHeight="1">
      <c r="E398" s="664"/>
      <c r="G398" s="664"/>
    </row>
    <row r="399" spans="5:7" ht="15.75" customHeight="1">
      <c r="E399" s="664"/>
      <c r="G399" s="664"/>
    </row>
    <row r="400" spans="5:7" ht="15.75" customHeight="1">
      <c r="E400" s="664"/>
      <c r="G400" s="664"/>
    </row>
    <row r="401" spans="5:7" ht="15.75" customHeight="1">
      <c r="E401" s="664"/>
      <c r="G401" s="664"/>
    </row>
    <row r="402" spans="5:7" ht="15.75" customHeight="1">
      <c r="E402" s="664"/>
      <c r="G402" s="664"/>
    </row>
    <row r="403" spans="5:7" ht="15.75" customHeight="1">
      <c r="E403" s="664"/>
      <c r="G403" s="664"/>
    </row>
    <row r="404" spans="5:7" ht="15.75" customHeight="1">
      <c r="E404" s="664"/>
      <c r="G404" s="664"/>
    </row>
    <row r="405" spans="5:7" ht="15.75" customHeight="1">
      <c r="E405" s="664"/>
      <c r="G405" s="664"/>
    </row>
    <row r="406" spans="5:7" ht="15.75" customHeight="1">
      <c r="E406" s="664"/>
      <c r="G406" s="664"/>
    </row>
    <row r="407" spans="5:7" ht="15.75" customHeight="1">
      <c r="E407" s="664"/>
      <c r="G407" s="664"/>
    </row>
    <row r="408" spans="5:7" ht="15.75" customHeight="1">
      <c r="E408" s="664"/>
      <c r="G408" s="664"/>
    </row>
    <row r="409" spans="5:7" ht="15.75" customHeight="1">
      <c r="E409" s="664"/>
      <c r="G409" s="664"/>
    </row>
    <row r="410" spans="5:7" ht="15.75" customHeight="1">
      <c r="E410" s="664"/>
      <c r="G410" s="664"/>
    </row>
    <row r="411" spans="5:7" ht="15.75" customHeight="1">
      <c r="E411" s="664"/>
      <c r="G411" s="664"/>
    </row>
    <row r="412" spans="5:7" ht="15.75" customHeight="1">
      <c r="E412" s="664"/>
      <c r="G412" s="664"/>
    </row>
    <row r="413" spans="5:7" ht="15.75" customHeight="1">
      <c r="E413" s="664"/>
      <c r="G413" s="664"/>
    </row>
    <row r="414" spans="5:7" ht="15.75" customHeight="1">
      <c r="E414" s="664"/>
      <c r="G414" s="664"/>
    </row>
    <row r="415" spans="5:7" ht="15.75" customHeight="1">
      <c r="E415" s="664"/>
      <c r="G415" s="664"/>
    </row>
    <row r="416" spans="5:7" ht="15.75" customHeight="1">
      <c r="E416" s="664"/>
      <c r="G416" s="664"/>
    </row>
    <row r="417" spans="5:7" ht="15.75" customHeight="1">
      <c r="E417" s="664"/>
      <c r="G417" s="664"/>
    </row>
    <row r="418" spans="5:7" ht="15.75" customHeight="1">
      <c r="E418" s="664"/>
      <c r="G418" s="664"/>
    </row>
    <row r="419" spans="5:7" ht="15.75" customHeight="1">
      <c r="E419" s="664"/>
      <c r="G419" s="664"/>
    </row>
    <row r="420" spans="5:7" ht="15.75" customHeight="1">
      <c r="E420" s="664"/>
      <c r="G420" s="664"/>
    </row>
    <row r="421" spans="5:7" ht="15.75" customHeight="1">
      <c r="E421" s="664"/>
      <c r="G421" s="664"/>
    </row>
    <row r="422" spans="5:7" ht="15.75" customHeight="1">
      <c r="E422" s="664"/>
      <c r="G422" s="664"/>
    </row>
    <row r="423" spans="5:7" ht="15.75" customHeight="1">
      <c r="E423" s="664"/>
      <c r="G423" s="664"/>
    </row>
    <row r="424" spans="5:7" ht="15.75" customHeight="1">
      <c r="E424" s="664"/>
      <c r="G424" s="664"/>
    </row>
    <row r="425" spans="5:7" ht="15.75" customHeight="1">
      <c r="E425" s="664"/>
      <c r="G425" s="664"/>
    </row>
    <row r="426" spans="5:7" ht="15.75" customHeight="1">
      <c r="E426" s="664"/>
      <c r="G426" s="664"/>
    </row>
    <row r="427" spans="5:7" ht="15.75" customHeight="1">
      <c r="E427" s="664"/>
      <c r="G427" s="664"/>
    </row>
    <row r="428" spans="5:7" ht="15.75" customHeight="1">
      <c r="E428" s="664"/>
      <c r="G428" s="664"/>
    </row>
    <row r="429" spans="5:7" ht="15.75" customHeight="1">
      <c r="E429" s="664"/>
      <c r="G429" s="664"/>
    </row>
    <row r="430" spans="5:7" ht="15.75" customHeight="1">
      <c r="E430" s="664"/>
      <c r="G430" s="664"/>
    </row>
    <row r="431" spans="5:7" ht="15.75" customHeight="1">
      <c r="E431" s="664"/>
      <c r="G431" s="664"/>
    </row>
    <row r="432" spans="5:7" ht="15.75" customHeight="1">
      <c r="E432" s="664"/>
      <c r="G432" s="664"/>
    </row>
    <row r="433" spans="5:7" ht="15.75" customHeight="1">
      <c r="E433" s="664"/>
      <c r="G433" s="664"/>
    </row>
    <row r="434" spans="5:7" ht="15.75" customHeight="1">
      <c r="E434" s="664"/>
      <c r="G434" s="664"/>
    </row>
    <row r="435" spans="5:7" ht="15.75" customHeight="1">
      <c r="E435" s="664"/>
      <c r="G435" s="664"/>
    </row>
    <row r="436" spans="5:7" ht="15.75" customHeight="1">
      <c r="E436" s="664"/>
      <c r="G436" s="664"/>
    </row>
    <row r="437" spans="5:7" ht="15.75" customHeight="1">
      <c r="E437" s="664"/>
      <c r="G437" s="664"/>
    </row>
    <row r="438" spans="5:7" ht="15.75" customHeight="1">
      <c r="E438" s="664"/>
      <c r="G438" s="664"/>
    </row>
    <row r="439" spans="5:7" ht="15.75" customHeight="1">
      <c r="E439" s="664"/>
      <c r="G439" s="664"/>
    </row>
    <row r="440" spans="5:7" ht="15.75" customHeight="1">
      <c r="E440" s="664"/>
      <c r="G440" s="664"/>
    </row>
    <row r="441" spans="5:7" ht="15.75" customHeight="1">
      <c r="E441" s="664"/>
      <c r="G441" s="664"/>
    </row>
    <row r="442" spans="5:7" ht="15.75" customHeight="1">
      <c r="E442" s="664"/>
      <c r="G442" s="664"/>
    </row>
    <row r="443" spans="5:7" ht="15.75" customHeight="1">
      <c r="E443" s="664"/>
      <c r="G443" s="664"/>
    </row>
    <row r="444" spans="5:7" ht="15.75" customHeight="1">
      <c r="E444" s="664"/>
      <c r="G444" s="664"/>
    </row>
    <row r="445" spans="5:7" ht="15.75" customHeight="1">
      <c r="E445" s="664"/>
      <c r="G445" s="664"/>
    </row>
    <row r="446" spans="5:7" ht="15.75" customHeight="1">
      <c r="E446" s="664"/>
      <c r="G446" s="664"/>
    </row>
    <row r="447" spans="5:7" ht="15.75" customHeight="1">
      <c r="E447" s="664"/>
      <c r="G447" s="664"/>
    </row>
    <row r="448" spans="5:7" ht="15.75" customHeight="1">
      <c r="E448" s="664"/>
      <c r="G448" s="664"/>
    </row>
    <row r="449" spans="5:7" ht="15.75" customHeight="1">
      <c r="E449" s="664"/>
      <c r="G449" s="664"/>
    </row>
    <row r="450" spans="5:7" ht="15.75" customHeight="1">
      <c r="E450" s="664"/>
      <c r="G450" s="664"/>
    </row>
    <row r="451" spans="5:7" ht="15.75" customHeight="1">
      <c r="E451" s="664"/>
      <c r="G451" s="664"/>
    </row>
    <row r="452" spans="5:7" ht="15.75" customHeight="1">
      <c r="E452" s="664"/>
      <c r="G452" s="664"/>
    </row>
    <row r="453" spans="5:7" ht="15.75" customHeight="1">
      <c r="E453" s="664"/>
      <c r="G453" s="664"/>
    </row>
    <row r="454" spans="5:7" ht="15.75" customHeight="1">
      <c r="E454" s="664"/>
      <c r="G454" s="664"/>
    </row>
    <row r="455" spans="5:7" ht="15.75" customHeight="1">
      <c r="E455" s="664"/>
      <c r="G455" s="664"/>
    </row>
    <row r="456" spans="5:7" ht="15.75" customHeight="1">
      <c r="E456" s="664"/>
      <c r="G456" s="664"/>
    </row>
    <row r="457" spans="5:7" ht="15.75" customHeight="1">
      <c r="E457" s="664"/>
      <c r="G457" s="664"/>
    </row>
    <row r="458" spans="5:7" ht="15.75" customHeight="1">
      <c r="E458" s="664"/>
      <c r="G458" s="664"/>
    </row>
    <row r="459" spans="5:7" ht="15.75" customHeight="1">
      <c r="E459" s="664"/>
      <c r="G459" s="664"/>
    </row>
    <row r="460" spans="5:7" ht="15.75" customHeight="1">
      <c r="E460" s="664"/>
      <c r="G460" s="664"/>
    </row>
    <row r="461" spans="5:7" ht="15.75" customHeight="1">
      <c r="E461" s="664"/>
      <c r="G461" s="664"/>
    </row>
    <row r="462" spans="5:7" ht="15.75" customHeight="1">
      <c r="E462" s="664"/>
      <c r="G462" s="664"/>
    </row>
    <row r="463" spans="5:7" ht="15.75" customHeight="1">
      <c r="E463" s="664"/>
      <c r="G463" s="664"/>
    </row>
    <row r="464" spans="5:7" ht="15.75" customHeight="1">
      <c r="E464" s="664"/>
      <c r="G464" s="664"/>
    </row>
    <row r="465" spans="5:7" ht="15.75" customHeight="1">
      <c r="E465" s="664"/>
      <c r="G465" s="664"/>
    </row>
    <row r="466" spans="5:7" ht="15.75" customHeight="1">
      <c r="E466" s="664"/>
      <c r="G466" s="664"/>
    </row>
    <row r="467" spans="5:7" ht="15.75" customHeight="1">
      <c r="E467" s="664"/>
      <c r="G467" s="664"/>
    </row>
    <row r="468" spans="5:7" ht="15.75" customHeight="1">
      <c r="E468" s="664"/>
      <c r="G468" s="664"/>
    </row>
    <row r="469" spans="5:7" ht="15.75" customHeight="1">
      <c r="E469" s="664"/>
      <c r="G469" s="664"/>
    </row>
    <row r="470" spans="5:7" ht="15.75" customHeight="1">
      <c r="E470" s="664"/>
      <c r="G470" s="664"/>
    </row>
    <row r="471" spans="5:7" ht="15.75" customHeight="1">
      <c r="E471" s="664"/>
      <c r="G471" s="664"/>
    </row>
    <row r="472" spans="5:7" ht="15.75" customHeight="1">
      <c r="E472" s="664"/>
      <c r="G472" s="664"/>
    </row>
    <row r="473" spans="5:7" ht="15.75" customHeight="1">
      <c r="E473" s="664"/>
      <c r="G473" s="664"/>
    </row>
    <row r="474" spans="5:7" ht="15.75" customHeight="1">
      <c r="E474" s="664"/>
      <c r="G474" s="664"/>
    </row>
    <row r="475" spans="5:7" ht="15.75" customHeight="1">
      <c r="E475" s="664"/>
      <c r="G475" s="664"/>
    </row>
    <row r="476" spans="5:7" ht="15.75" customHeight="1">
      <c r="E476" s="664"/>
      <c r="G476" s="664"/>
    </row>
    <row r="477" spans="5:7" ht="15.75" customHeight="1">
      <c r="E477" s="664"/>
      <c r="G477" s="664"/>
    </row>
    <row r="478" spans="5:7" ht="15.75" customHeight="1">
      <c r="E478" s="664"/>
      <c r="G478" s="664"/>
    </row>
    <row r="479" spans="5:7" ht="15.75" customHeight="1">
      <c r="E479" s="664"/>
      <c r="G479" s="664"/>
    </row>
    <row r="480" spans="5:7" ht="15.75" customHeight="1">
      <c r="E480" s="664"/>
      <c r="G480" s="664"/>
    </row>
    <row r="481" spans="5:7" ht="15.75" customHeight="1">
      <c r="E481" s="664"/>
      <c r="G481" s="664"/>
    </row>
    <row r="482" spans="5:7" ht="15.75" customHeight="1">
      <c r="E482" s="664"/>
      <c r="G482" s="664"/>
    </row>
    <row r="483" spans="5:7" ht="15.75" customHeight="1">
      <c r="E483" s="664"/>
      <c r="G483" s="664"/>
    </row>
    <row r="484" spans="5:7" ht="15.75" customHeight="1">
      <c r="E484" s="664"/>
      <c r="G484" s="664"/>
    </row>
    <row r="485" spans="5:7" ht="15.75" customHeight="1">
      <c r="E485" s="664"/>
      <c r="G485" s="664"/>
    </row>
    <row r="486" spans="5:7" ht="15.75" customHeight="1">
      <c r="E486" s="664"/>
      <c r="G486" s="664"/>
    </row>
    <row r="487" spans="5:7" ht="15.75" customHeight="1">
      <c r="E487" s="664"/>
      <c r="G487" s="664"/>
    </row>
    <row r="488" spans="5:7" ht="15.75" customHeight="1">
      <c r="E488" s="664"/>
      <c r="G488" s="664"/>
    </row>
    <row r="489" spans="5:7" ht="15.75" customHeight="1">
      <c r="E489" s="664"/>
      <c r="G489" s="664"/>
    </row>
    <row r="490" spans="5:7" ht="15.75" customHeight="1">
      <c r="E490" s="664"/>
      <c r="G490" s="664"/>
    </row>
    <row r="491" spans="5:7" ht="15.75" customHeight="1">
      <c r="E491" s="664"/>
      <c r="G491" s="664"/>
    </row>
    <row r="492" spans="5:7" ht="15.75" customHeight="1">
      <c r="E492" s="664"/>
      <c r="G492" s="664"/>
    </row>
    <row r="493" spans="5:7" ht="15.75" customHeight="1">
      <c r="E493" s="664"/>
      <c r="G493" s="664"/>
    </row>
    <row r="494" spans="5:7" ht="15.75" customHeight="1">
      <c r="E494" s="664"/>
      <c r="G494" s="664"/>
    </row>
    <row r="495" spans="5:7" ht="15.75" customHeight="1">
      <c r="E495" s="664"/>
      <c r="G495" s="664"/>
    </row>
    <row r="496" spans="5:7" ht="15.75" customHeight="1">
      <c r="E496" s="664"/>
      <c r="G496" s="664"/>
    </row>
    <row r="497" spans="5:7" ht="15.75" customHeight="1">
      <c r="E497" s="664"/>
      <c r="G497" s="664"/>
    </row>
    <row r="498" spans="5:7" ht="15.75" customHeight="1">
      <c r="E498" s="664"/>
      <c r="G498" s="664"/>
    </row>
    <row r="499" spans="5:7" ht="15.75" customHeight="1">
      <c r="E499" s="664"/>
      <c r="G499" s="664"/>
    </row>
    <row r="500" spans="5:7" ht="15.75" customHeight="1">
      <c r="E500" s="664"/>
      <c r="G500" s="664"/>
    </row>
    <row r="501" spans="5:7" ht="15.75" customHeight="1">
      <c r="E501" s="664"/>
      <c r="G501" s="664"/>
    </row>
    <row r="502" spans="5:7" ht="15.75" customHeight="1">
      <c r="E502" s="664"/>
      <c r="G502" s="664"/>
    </row>
    <row r="503" spans="5:7" ht="15.75" customHeight="1">
      <c r="E503" s="664"/>
      <c r="G503" s="664"/>
    </row>
    <row r="504" spans="5:7" ht="15.75" customHeight="1">
      <c r="E504" s="664"/>
      <c r="G504" s="664"/>
    </row>
    <row r="505" spans="5:7" ht="15.75" customHeight="1">
      <c r="E505" s="664"/>
      <c r="G505" s="664"/>
    </row>
    <row r="506" spans="5:7" ht="15.75" customHeight="1">
      <c r="E506" s="664"/>
      <c r="G506" s="664"/>
    </row>
    <row r="507" spans="5:7" ht="15.75" customHeight="1">
      <c r="E507" s="664"/>
      <c r="G507" s="664"/>
    </row>
    <row r="508" spans="5:7" ht="15.75" customHeight="1">
      <c r="E508" s="664"/>
      <c r="G508" s="664"/>
    </row>
    <row r="509" spans="5:7" ht="15.75" customHeight="1">
      <c r="E509" s="664"/>
      <c r="G509" s="664"/>
    </row>
    <row r="510" spans="5:7" ht="15.75" customHeight="1">
      <c r="E510" s="664"/>
      <c r="G510" s="664"/>
    </row>
    <row r="511" spans="5:7" ht="15.75" customHeight="1">
      <c r="E511" s="664"/>
      <c r="G511" s="664"/>
    </row>
    <row r="512" spans="5:7" ht="15.75" customHeight="1">
      <c r="E512" s="664"/>
      <c r="G512" s="664"/>
    </row>
    <row r="513" spans="5:7" ht="15.75" customHeight="1">
      <c r="E513" s="664"/>
      <c r="G513" s="664"/>
    </row>
    <row r="514" spans="5:7" ht="15.75" customHeight="1">
      <c r="E514" s="664"/>
      <c r="G514" s="664"/>
    </row>
    <row r="515" spans="5:7" ht="15.75" customHeight="1">
      <c r="E515" s="664"/>
      <c r="G515" s="664"/>
    </row>
    <row r="516" spans="5:7" ht="15.75" customHeight="1">
      <c r="E516" s="664"/>
      <c r="G516" s="664"/>
    </row>
    <row r="517" spans="5:7" ht="15.75" customHeight="1">
      <c r="E517" s="664"/>
      <c r="G517" s="664"/>
    </row>
    <row r="518" spans="5:7" ht="15.75" customHeight="1">
      <c r="E518" s="664"/>
      <c r="G518" s="664"/>
    </row>
    <row r="519" spans="5:7" ht="15.75" customHeight="1">
      <c r="E519" s="664"/>
      <c r="G519" s="664"/>
    </row>
    <row r="520" spans="5:7" ht="15.75" customHeight="1">
      <c r="E520" s="664"/>
      <c r="G520" s="664"/>
    </row>
    <row r="521" spans="5:7" ht="15.75" customHeight="1">
      <c r="E521" s="664"/>
      <c r="G521" s="664"/>
    </row>
    <row r="522" spans="5:7" ht="15.75" customHeight="1">
      <c r="E522" s="664"/>
      <c r="G522" s="664"/>
    </row>
    <row r="523" spans="5:7" ht="15.75" customHeight="1">
      <c r="E523" s="664"/>
      <c r="G523" s="664"/>
    </row>
    <row r="524" spans="5:7" ht="15.75" customHeight="1">
      <c r="E524" s="664"/>
      <c r="G524" s="664"/>
    </row>
    <row r="525" spans="5:7" ht="15.75" customHeight="1">
      <c r="E525" s="664"/>
      <c r="G525" s="664"/>
    </row>
    <row r="526" spans="5:7" ht="15.75" customHeight="1">
      <c r="E526" s="664"/>
      <c r="G526" s="664"/>
    </row>
    <row r="527" spans="5:7" ht="15.75" customHeight="1">
      <c r="E527" s="664"/>
      <c r="G527" s="664"/>
    </row>
    <row r="528" spans="5:7" ht="15.75" customHeight="1">
      <c r="E528" s="664"/>
      <c r="G528" s="664"/>
    </row>
    <row r="529" spans="5:7" ht="15.75" customHeight="1">
      <c r="E529" s="664"/>
      <c r="G529" s="664"/>
    </row>
    <row r="530" spans="5:7" ht="15.75" customHeight="1">
      <c r="E530" s="664"/>
      <c r="G530" s="664"/>
    </row>
    <row r="531" spans="5:7" ht="15.75" customHeight="1">
      <c r="E531" s="664"/>
      <c r="G531" s="664"/>
    </row>
    <row r="532" spans="5:7" ht="15.75" customHeight="1">
      <c r="E532" s="664"/>
      <c r="G532" s="664"/>
    </row>
    <row r="533" spans="5:7" ht="15.75" customHeight="1">
      <c r="E533" s="664"/>
      <c r="G533" s="664"/>
    </row>
    <row r="534" spans="5:7" ht="15.75" customHeight="1">
      <c r="E534" s="664"/>
      <c r="G534" s="664"/>
    </row>
    <row r="535" spans="5:7" ht="15.75" customHeight="1">
      <c r="E535" s="664"/>
      <c r="G535" s="664"/>
    </row>
    <row r="536" spans="5:7" ht="15.75" customHeight="1">
      <c r="E536" s="664"/>
      <c r="G536" s="664"/>
    </row>
    <row r="537" spans="5:7" ht="15.75" customHeight="1">
      <c r="E537" s="664"/>
      <c r="G537" s="664"/>
    </row>
    <row r="538" spans="5:7" ht="15.75" customHeight="1">
      <c r="E538" s="664"/>
      <c r="G538" s="664"/>
    </row>
    <row r="539" spans="5:7" ht="15.75" customHeight="1">
      <c r="E539" s="664"/>
      <c r="G539" s="664"/>
    </row>
    <row r="540" spans="5:7" ht="15.75" customHeight="1">
      <c r="E540" s="664"/>
      <c r="G540" s="664"/>
    </row>
    <row r="541" spans="5:7" ht="15.75" customHeight="1">
      <c r="E541" s="664"/>
      <c r="G541" s="664"/>
    </row>
    <row r="542" spans="5:7" ht="15.75" customHeight="1">
      <c r="E542" s="664"/>
      <c r="G542" s="664"/>
    </row>
    <row r="543" spans="5:7" ht="15.75" customHeight="1">
      <c r="E543" s="664"/>
      <c r="G543" s="664"/>
    </row>
    <row r="544" spans="5:7" ht="15.75" customHeight="1">
      <c r="E544" s="664"/>
      <c r="G544" s="664"/>
    </row>
    <row r="545" spans="5:7" ht="15.75" customHeight="1">
      <c r="E545" s="664"/>
      <c r="G545" s="664"/>
    </row>
    <row r="546" spans="5:7" ht="15.75" customHeight="1">
      <c r="E546" s="664"/>
      <c r="G546" s="664"/>
    </row>
    <row r="547" spans="5:7" ht="15.75" customHeight="1">
      <c r="E547" s="664"/>
      <c r="G547" s="664"/>
    </row>
    <row r="548" spans="5:7" ht="15.75" customHeight="1">
      <c r="E548" s="664"/>
      <c r="G548" s="664"/>
    </row>
    <row r="549" spans="5:7" ht="15.75" customHeight="1">
      <c r="E549" s="664"/>
      <c r="G549" s="664"/>
    </row>
    <row r="550" spans="5:7" ht="15.75" customHeight="1">
      <c r="E550" s="664"/>
      <c r="G550" s="664"/>
    </row>
    <row r="551" spans="5:7" ht="15.75" customHeight="1">
      <c r="E551" s="664"/>
      <c r="G551" s="664"/>
    </row>
    <row r="552" spans="5:7" ht="15.75" customHeight="1">
      <c r="E552" s="664"/>
      <c r="G552" s="664"/>
    </row>
    <row r="553" spans="5:7" ht="15.75" customHeight="1">
      <c r="E553" s="664"/>
      <c r="G553" s="664"/>
    </row>
    <row r="554" spans="5:7" ht="15.75" customHeight="1">
      <c r="E554" s="664"/>
      <c r="G554" s="664"/>
    </row>
    <row r="555" spans="5:7" ht="15.75" customHeight="1">
      <c r="E555" s="664"/>
      <c r="G555" s="664"/>
    </row>
    <row r="556" spans="5:7" ht="15.75" customHeight="1">
      <c r="E556" s="664"/>
      <c r="G556" s="664"/>
    </row>
    <row r="557" spans="5:7" ht="15.75" customHeight="1">
      <c r="E557" s="664"/>
      <c r="G557" s="664"/>
    </row>
    <row r="558" spans="5:7" ht="15.75" customHeight="1">
      <c r="E558" s="664"/>
      <c r="G558" s="664"/>
    </row>
    <row r="559" spans="5:7" ht="15.75" customHeight="1">
      <c r="E559" s="664"/>
      <c r="G559" s="664"/>
    </row>
    <row r="560" spans="5:7" ht="15.75" customHeight="1">
      <c r="E560" s="664"/>
      <c r="G560" s="664"/>
    </row>
    <row r="561" spans="5:7" ht="15.75" customHeight="1">
      <c r="E561" s="664"/>
      <c r="G561" s="664"/>
    </row>
    <row r="562" spans="5:7" ht="15.75" customHeight="1">
      <c r="E562" s="664"/>
      <c r="G562" s="664"/>
    </row>
    <row r="563" spans="5:7" ht="15.75" customHeight="1">
      <c r="E563" s="664"/>
      <c r="G563" s="664"/>
    </row>
    <row r="564" spans="5:7" ht="15.75" customHeight="1">
      <c r="E564" s="664"/>
      <c r="G564" s="664"/>
    </row>
    <row r="565" spans="5:7" ht="15.75" customHeight="1">
      <c r="E565" s="664"/>
      <c r="G565" s="664"/>
    </row>
    <row r="566" spans="5:7" ht="15.75" customHeight="1">
      <c r="E566" s="664"/>
      <c r="G566" s="664"/>
    </row>
    <row r="567" spans="5:7" ht="15.75" customHeight="1">
      <c r="E567" s="664"/>
      <c r="G567" s="664"/>
    </row>
    <row r="568" spans="5:7" ht="15.75" customHeight="1">
      <c r="E568" s="664"/>
      <c r="G568" s="664"/>
    </row>
    <row r="569" spans="5:7" ht="15.75" customHeight="1">
      <c r="E569" s="664"/>
      <c r="G569" s="664"/>
    </row>
    <row r="570" spans="5:7" ht="15.75" customHeight="1">
      <c r="E570" s="664"/>
      <c r="G570" s="664"/>
    </row>
    <row r="571" spans="5:7" ht="15.75" customHeight="1">
      <c r="E571" s="664"/>
      <c r="G571" s="664"/>
    </row>
    <row r="572" spans="5:7" ht="15.75" customHeight="1">
      <c r="E572" s="664"/>
      <c r="G572" s="664"/>
    </row>
    <row r="573" spans="5:7" ht="15.75" customHeight="1">
      <c r="E573" s="664"/>
      <c r="G573" s="664"/>
    </row>
    <row r="574" spans="5:7" ht="15.75" customHeight="1">
      <c r="E574" s="664"/>
      <c r="G574" s="664"/>
    </row>
    <row r="575" spans="5:7" ht="15.75" customHeight="1">
      <c r="E575" s="664"/>
      <c r="G575" s="664"/>
    </row>
    <row r="576" spans="5:7" ht="15.75" customHeight="1">
      <c r="E576" s="664"/>
      <c r="G576" s="664"/>
    </row>
    <row r="577" spans="5:7" ht="15.75" customHeight="1">
      <c r="E577" s="664"/>
      <c r="G577" s="664"/>
    </row>
    <row r="578" spans="5:7" ht="15.75" customHeight="1">
      <c r="E578" s="664"/>
      <c r="G578" s="664"/>
    </row>
    <row r="579" spans="5:7" ht="15.75" customHeight="1">
      <c r="E579" s="664"/>
      <c r="G579" s="664"/>
    </row>
    <row r="580" spans="5:7" ht="15.75" customHeight="1">
      <c r="E580" s="664"/>
      <c r="G580" s="664"/>
    </row>
    <row r="581" spans="5:7" ht="15.75" customHeight="1">
      <c r="E581" s="664"/>
      <c r="G581" s="664"/>
    </row>
    <row r="582" spans="5:7" ht="15.75" customHeight="1">
      <c r="E582" s="664"/>
      <c r="G582" s="664"/>
    </row>
    <row r="583" spans="5:7" ht="15.75" customHeight="1">
      <c r="E583" s="664"/>
      <c r="G583" s="664"/>
    </row>
    <row r="584" spans="5:7" ht="15.75" customHeight="1">
      <c r="E584" s="664"/>
      <c r="G584" s="664"/>
    </row>
    <row r="585" spans="5:7" ht="15.75" customHeight="1">
      <c r="E585" s="664"/>
      <c r="G585" s="664"/>
    </row>
    <row r="586" spans="5:7" ht="15.75" customHeight="1">
      <c r="E586" s="664"/>
      <c r="G586" s="664"/>
    </row>
    <row r="587" spans="5:7" ht="15.75" customHeight="1">
      <c r="E587" s="664"/>
      <c r="G587" s="664"/>
    </row>
    <row r="588" spans="5:7" ht="15.75" customHeight="1">
      <c r="E588" s="664"/>
      <c r="G588" s="664"/>
    </row>
    <row r="589" spans="5:7" ht="15.75" customHeight="1">
      <c r="E589" s="664"/>
      <c r="G589" s="664"/>
    </row>
    <row r="590" spans="5:7" ht="15.75" customHeight="1">
      <c r="E590" s="664"/>
      <c r="G590" s="664"/>
    </row>
    <row r="591" spans="5:7" ht="15.75" customHeight="1">
      <c r="E591" s="664"/>
      <c r="G591" s="664"/>
    </row>
    <row r="592" spans="5:7" ht="15.75" customHeight="1">
      <c r="E592" s="664"/>
      <c r="G592" s="664"/>
    </row>
    <row r="593" spans="5:7" ht="15.75" customHeight="1">
      <c r="E593" s="664"/>
      <c r="G593" s="664"/>
    </row>
    <row r="594" spans="5:7" ht="15.75" customHeight="1">
      <c r="E594" s="664"/>
      <c r="G594" s="664"/>
    </row>
    <row r="595" spans="5:7" ht="15.75" customHeight="1">
      <c r="E595" s="664"/>
      <c r="G595" s="664"/>
    </row>
    <row r="596" spans="5:7" ht="15.75" customHeight="1">
      <c r="E596" s="664"/>
      <c r="G596" s="664"/>
    </row>
    <row r="597" spans="5:7" ht="15.75" customHeight="1">
      <c r="E597" s="664"/>
      <c r="G597" s="664"/>
    </row>
    <row r="598" spans="5:7" ht="15.75" customHeight="1">
      <c r="E598" s="664"/>
      <c r="G598" s="664"/>
    </row>
    <row r="599" spans="5:7" ht="15.75" customHeight="1">
      <c r="E599" s="664"/>
      <c r="G599" s="664"/>
    </row>
    <row r="600" spans="5:7" ht="15.75" customHeight="1">
      <c r="E600" s="664"/>
      <c r="G600" s="664"/>
    </row>
    <row r="601" spans="5:7" ht="15.75" customHeight="1">
      <c r="E601" s="664"/>
      <c r="G601" s="664"/>
    </row>
    <row r="602" spans="5:7" ht="15.75" customHeight="1">
      <c r="E602" s="664"/>
      <c r="G602" s="664"/>
    </row>
    <row r="603" spans="5:7" ht="15.75" customHeight="1">
      <c r="E603" s="664"/>
      <c r="G603" s="664"/>
    </row>
    <row r="604" spans="5:7" ht="15.75" customHeight="1">
      <c r="E604" s="664"/>
      <c r="G604" s="664"/>
    </row>
    <row r="605" spans="5:7" ht="15.75" customHeight="1">
      <c r="E605" s="664"/>
      <c r="G605" s="664"/>
    </row>
    <row r="606" spans="5:7" ht="15.75" customHeight="1">
      <c r="E606" s="664"/>
      <c r="G606" s="664"/>
    </row>
    <row r="607" spans="5:7" ht="15.75" customHeight="1">
      <c r="E607" s="664"/>
      <c r="G607" s="664"/>
    </row>
    <row r="608" spans="5:7" ht="15.75" customHeight="1">
      <c r="E608" s="664"/>
      <c r="G608" s="664"/>
    </row>
    <row r="609" spans="5:7" ht="15.75" customHeight="1">
      <c r="E609" s="664"/>
      <c r="G609" s="664"/>
    </row>
    <row r="610" spans="5:7" ht="15.75" customHeight="1">
      <c r="E610" s="664"/>
      <c r="G610" s="664"/>
    </row>
    <row r="611" spans="5:7" ht="15.75" customHeight="1">
      <c r="E611" s="664"/>
      <c r="G611" s="664"/>
    </row>
    <row r="612" spans="5:7" ht="15.75" customHeight="1">
      <c r="E612" s="664"/>
      <c r="G612" s="664"/>
    </row>
    <row r="613" spans="5:7" ht="15.75" customHeight="1">
      <c r="E613" s="664"/>
      <c r="G613" s="664"/>
    </row>
    <row r="614" spans="5:7" ht="15.75" customHeight="1">
      <c r="E614" s="664"/>
      <c r="G614" s="664"/>
    </row>
    <row r="615" spans="5:7" ht="15.75" customHeight="1">
      <c r="E615" s="664"/>
      <c r="G615" s="664"/>
    </row>
    <row r="616" spans="5:7" ht="15.75" customHeight="1">
      <c r="E616" s="664"/>
      <c r="G616" s="664"/>
    </row>
    <row r="617" spans="5:7" ht="15.75" customHeight="1">
      <c r="E617" s="664"/>
      <c r="G617" s="664"/>
    </row>
    <row r="618" spans="5:7" ht="15.75" customHeight="1">
      <c r="E618" s="664"/>
      <c r="G618" s="664"/>
    </row>
    <row r="619" spans="5:7" ht="15.75" customHeight="1">
      <c r="E619" s="664"/>
      <c r="G619" s="664"/>
    </row>
    <row r="620" spans="5:7" ht="15.75" customHeight="1">
      <c r="E620" s="664"/>
      <c r="G620" s="664"/>
    </row>
    <row r="621" spans="5:7" ht="15.75" customHeight="1">
      <c r="E621" s="664"/>
      <c r="G621" s="664"/>
    </row>
    <row r="622" spans="5:7" ht="15.75" customHeight="1">
      <c r="E622" s="664"/>
      <c r="G622" s="664"/>
    </row>
    <row r="623" spans="5:7" ht="15.75" customHeight="1">
      <c r="E623" s="664"/>
      <c r="G623" s="664"/>
    </row>
    <row r="624" spans="5:7" ht="15.75" customHeight="1">
      <c r="E624" s="664"/>
      <c r="G624" s="664"/>
    </row>
    <row r="625" spans="5:7" ht="15.75" customHeight="1">
      <c r="E625" s="664"/>
      <c r="G625" s="664"/>
    </row>
    <row r="626" spans="5:7" ht="15.75" customHeight="1">
      <c r="E626" s="664"/>
      <c r="G626" s="664"/>
    </row>
    <row r="627" spans="5:7" ht="15.75" customHeight="1">
      <c r="E627" s="664"/>
      <c r="G627" s="664"/>
    </row>
    <row r="628" spans="5:7" ht="15.75" customHeight="1">
      <c r="E628" s="664"/>
      <c r="G628" s="664"/>
    </row>
    <row r="629" spans="5:7" ht="15.75" customHeight="1">
      <c r="E629" s="664"/>
      <c r="G629" s="664"/>
    </row>
    <row r="630" spans="5:7" ht="15.75" customHeight="1">
      <c r="E630" s="664"/>
      <c r="G630" s="664"/>
    </row>
    <row r="631" spans="5:7" ht="15.75" customHeight="1">
      <c r="E631" s="664"/>
      <c r="G631" s="664"/>
    </row>
    <row r="632" spans="5:7" ht="15.75" customHeight="1">
      <c r="E632" s="664"/>
      <c r="G632" s="664"/>
    </row>
    <row r="633" spans="5:7" ht="15.75" customHeight="1">
      <c r="E633" s="664"/>
      <c r="G633" s="664"/>
    </row>
    <row r="634" spans="5:7" ht="15.75" customHeight="1">
      <c r="E634" s="664"/>
      <c r="G634" s="664"/>
    </row>
    <row r="635" spans="5:7" ht="15.75" customHeight="1">
      <c r="E635" s="664"/>
      <c r="G635" s="664"/>
    </row>
    <row r="636" spans="5:7" ht="15.75" customHeight="1">
      <c r="E636" s="664"/>
      <c r="G636" s="664"/>
    </row>
    <row r="637" spans="5:7" ht="15.75" customHeight="1">
      <c r="E637" s="664"/>
      <c r="G637" s="664"/>
    </row>
    <row r="638" spans="5:7" ht="15.75" customHeight="1">
      <c r="E638" s="664"/>
      <c r="G638" s="664"/>
    </row>
    <row r="639" spans="5:7" ht="15.75" customHeight="1">
      <c r="E639" s="664"/>
      <c r="G639" s="664"/>
    </row>
    <row r="640" spans="5:7" ht="15.75" customHeight="1">
      <c r="E640" s="664"/>
      <c r="G640" s="664"/>
    </row>
    <row r="641" spans="5:7" ht="15.75" customHeight="1">
      <c r="E641" s="664"/>
      <c r="G641" s="664"/>
    </row>
    <row r="642" spans="5:7" ht="15.75" customHeight="1">
      <c r="E642" s="664"/>
      <c r="G642" s="664"/>
    </row>
    <row r="643" spans="5:7" ht="15.75" customHeight="1">
      <c r="E643" s="664"/>
      <c r="G643" s="664"/>
    </row>
    <row r="644" spans="5:7" ht="15.75" customHeight="1">
      <c r="E644" s="664"/>
      <c r="G644" s="664"/>
    </row>
    <row r="645" spans="5:7" ht="15.75" customHeight="1">
      <c r="E645" s="664"/>
      <c r="G645" s="664"/>
    </row>
    <row r="646" spans="5:7" ht="15.75" customHeight="1">
      <c r="E646" s="664"/>
      <c r="G646" s="664"/>
    </row>
    <row r="647" spans="5:7" ht="15.75" customHeight="1">
      <c r="E647" s="664"/>
      <c r="G647" s="664"/>
    </row>
    <row r="648" spans="5:7" ht="15.75" customHeight="1">
      <c r="E648" s="664"/>
      <c r="G648" s="664"/>
    </row>
    <row r="649" spans="5:7" ht="15.75" customHeight="1">
      <c r="E649" s="664"/>
      <c r="G649" s="664"/>
    </row>
    <row r="650" spans="5:7" ht="15.75" customHeight="1">
      <c r="E650" s="664"/>
      <c r="G650" s="664"/>
    </row>
    <row r="651" spans="5:7" ht="15.75" customHeight="1">
      <c r="E651" s="664"/>
      <c r="G651" s="664"/>
    </row>
    <row r="652" spans="5:7" ht="15.75" customHeight="1">
      <c r="E652" s="664"/>
      <c r="G652" s="664"/>
    </row>
    <row r="653" spans="5:7" ht="15.75" customHeight="1">
      <c r="E653" s="664"/>
      <c r="G653" s="664"/>
    </row>
    <row r="654" spans="5:7" ht="15.75" customHeight="1">
      <c r="E654" s="664"/>
      <c r="G654" s="664"/>
    </row>
    <row r="655" spans="5:7" ht="15.75" customHeight="1">
      <c r="E655" s="664"/>
      <c r="G655" s="664"/>
    </row>
    <row r="656" spans="5:7" ht="15.75" customHeight="1">
      <c r="E656" s="664"/>
      <c r="G656" s="664"/>
    </row>
    <row r="657" spans="5:7" ht="15.75" customHeight="1">
      <c r="E657" s="664"/>
      <c r="G657" s="664"/>
    </row>
    <row r="658" spans="5:7" ht="15.75" customHeight="1">
      <c r="E658" s="664"/>
      <c r="G658" s="664"/>
    </row>
    <row r="659" spans="5:7" ht="15.75" customHeight="1">
      <c r="E659" s="664"/>
      <c r="G659" s="664"/>
    </row>
    <row r="660" spans="5:7" ht="15.75" customHeight="1">
      <c r="E660" s="664"/>
      <c r="G660" s="664"/>
    </row>
    <row r="661" spans="5:7" ht="15.75" customHeight="1">
      <c r="E661" s="664"/>
      <c r="G661" s="664"/>
    </row>
    <row r="662" spans="5:7" ht="15.75" customHeight="1">
      <c r="E662" s="664"/>
      <c r="G662" s="664"/>
    </row>
    <row r="663" spans="5:7" ht="15.75" customHeight="1">
      <c r="E663" s="664"/>
      <c r="G663" s="664"/>
    </row>
    <row r="664" spans="5:7" ht="15.75" customHeight="1">
      <c r="E664" s="664"/>
      <c r="G664" s="664"/>
    </row>
    <row r="665" spans="5:7" ht="15.75" customHeight="1">
      <c r="E665" s="664"/>
      <c r="G665" s="664"/>
    </row>
    <row r="666" spans="5:7" ht="15.75" customHeight="1">
      <c r="E666" s="664"/>
      <c r="G666" s="664"/>
    </row>
    <row r="667" spans="5:7" ht="15.75" customHeight="1">
      <c r="E667" s="664"/>
      <c r="G667" s="664"/>
    </row>
    <row r="668" spans="5:7" ht="15.75" customHeight="1">
      <c r="E668" s="664"/>
      <c r="G668" s="664"/>
    </row>
    <row r="669" spans="5:7" ht="15.75" customHeight="1">
      <c r="E669" s="664"/>
      <c r="G669" s="664"/>
    </row>
    <row r="670" spans="5:7" ht="15.75" customHeight="1">
      <c r="E670" s="664"/>
      <c r="G670" s="664"/>
    </row>
    <row r="671" spans="5:7" ht="15.75" customHeight="1">
      <c r="E671" s="664"/>
      <c r="G671" s="664"/>
    </row>
    <row r="672" spans="5:7" ht="15.75" customHeight="1">
      <c r="E672" s="664"/>
      <c r="G672" s="664"/>
    </row>
    <row r="673" spans="5:7" ht="15.75" customHeight="1">
      <c r="E673" s="664"/>
      <c r="G673" s="664"/>
    </row>
    <row r="674" spans="5:7" ht="15.75" customHeight="1">
      <c r="E674" s="664"/>
      <c r="G674" s="664"/>
    </row>
    <row r="675" spans="5:7" ht="15.75" customHeight="1">
      <c r="E675" s="664"/>
      <c r="G675" s="664"/>
    </row>
    <row r="676" spans="5:7" ht="15.75" customHeight="1">
      <c r="E676" s="664"/>
      <c r="G676" s="664"/>
    </row>
    <row r="677" spans="5:7" ht="15.75" customHeight="1">
      <c r="E677" s="664"/>
      <c r="G677" s="664"/>
    </row>
    <row r="678" spans="5:7" ht="15.75" customHeight="1">
      <c r="E678" s="664"/>
      <c r="G678" s="664"/>
    </row>
    <row r="679" spans="5:7" ht="15.75" customHeight="1">
      <c r="E679" s="664"/>
      <c r="G679" s="664"/>
    </row>
    <row r="680" spans="5:7" ht="15.75" customHeight="1">
      <c r="E680" s="664"/>
      <c r="G680" s="664"/>
    </row>
    <row r="681" spans="5:7" ht="15.75" customHeight="1">
      <c r="E681" s="664"/>
      <c r="G681" s="664"/>
    </row>
    <row r="682" spans="5:7" ht="15.75" customHeight="1">
      <c r="E682" s="664"/>
      <c r="G682" s="664"/>
    </row>
    <row r="683" spans="5:7" ht="15.75" customHeight="1">
      <c r="E683" s="664"/>
      <c r="G683" s="664"/>
    </row>
    <row r="684" spans="5:7" ht="15.75" customHeight="1">
      <c r="E684" s="664"/>
      <c r="G684" s="664"/>
    </row>
    <row r="685" spans="5:7" ht="15.75" customHeight="1">
      <c r="E685" s="664"/>
      <c r="G685" s="664"/>
    </row>
    <row r="686" spans="5:7" ht="15.75" customHeight="1">
      <c r="E686" s="664"/>
      <c r="G686" s="664"/>
    </row>
    <row r="687" spans="5:7" ht="15.75" customHeight="1">
      <c r="E687" s="664"/>
      <c r="G687" s="664"/>
    </row>
    <row r="688" spans="5:7" ht="15.75" customHeight="1">
      <c r="E688" s="664"/>
      <c r="G688" s="664"/>
    </row>
    <row r="689" spans="5:7" ht="15.75" customHeight="1">
      <c r="E689" s="664"/>
      <c r="G689" s="664"/>
    </row>
    <row r="690" spans="5:7" ht="15.75" customHeight="1">
      <c r="E690" s="664"/>
      <c r="G690" s="664"/>
    </row>
    <row r="691" spans="5:7" ht="15.75" customHeight="1">
      <c r="E691" s="664"/>
      <c r="G691" s="664"/>
    </row>
    <row r="692" spans="5:7" ht="15.75" customHeight="1">
      <c r="E692" s="664"/>
      <c r="G692" s="664"/>
    </row>
    <row r="693" spans="5:7" ht="15.75" customHeight="1">
      <c r="E693" s="664"/>
      <c r="G693" s="664"/>
    </row>
    <row r="694" spans="5:7" ht="15.75" customHeight="1">
      <c r="E694" s="664"/>
      <c r="G694" s="664"/>
    </row>
    <row r="695" spans="5:7" ht="15.75" customHeight="1">
      <c r="E695" s="664"/>
      <c r="G695" s="664"/>
    </row>
    <row r="696" spans="5:7" ht="15.75" customHeight="1">
      <c r="E696" s="664"/>
      <c r="G696" s="664"/>
    </row>
    <row r="697" spans="5:7" ht="15.75" customHeight="1">
      <c r="E697" s="664"/>
      <c r="G697" s="664"/>
    </row>
    <row r="698" spans="5:7" ht="15.75" customHeight="1">
      <c r="E698" s="664"/>
      <c r="G698" s="664"/>
    </row>
    <row r="699" spans="5:7" ht="15.75" customHeight="1">
      <c r="E699" s="664"/>
      <c r="G699" s="664"/>
    </row>
    <row r="700" spans="5:7" ht="15.75" customHeight="1">
      <c r="E700" s="664"/>
      <c r="G700" s="664"/>
    </row>
    <row r="701" spans="5:7" ht="15.75" customHeight="1">
      <c r="E701" s="664"/>
      <c r="G701" s="664"/>
    </row>
    <row r="702" spans="5:7" ht="15.75" customHeight="1">
      <c r="E702" s="664"/>
      <c r="G702" s="664"/>
    </row>
    <row r="703" spans="5:7" ht="15.75" customHeight="1">
      <c r="E703" s="664"/>
      <c r="G703" s="664"/>
    </row>
    <row r="704" spans="5:7" ht="15.75" customHeight="1">
      <c r="E704" s="664"/>
      <c r="G704" s="664"/>
    </row>
    <row r="705" spans="5:7" ht="15.75" customHeight="1">
      <c r="E705" s="664"/>
      <c r="G705" s="664"/>
    </row>
    <row r="706" spans="5:7" ht="15.75" customHeight="1">
      <c r="E706" s="664"/>
      <c r="G706" s="664"/>
    </row>
    <row r="707" spans="5:7" ht="15.75" customHeight="1">
      <c r="E707" s="664"/>
      <c r="G707" s="664"/>
    </row>
    <row r="708" spans="5:7" ht="15.75" customHeight="1">
      <c r="E708" s="664"/>
      <c r="G708" s="664"/>
    </row>
    <row r="709" spans="5:7" ht="15.75" customHeight="1">
      <c r="E709" s="664"/>
      <c r="G709" s="664"/>
    </row>
    <row r="710" spans="5:7" ht="15.75" customHeight="1">
      <c r="E710" s="664"/>
      <c r="G710" s="664"/>
    </row>
    <row r="711" spans="5:7" ht="15.75" customHeight="1">
      <c r="E711" s="664"/>
      <c r="G711" s="664"/>
    </row>
    <row r="712" spans="5:7" ht="15.75" customHeight="1">
      <c r="E712" s="664"/>
      <c r="G712" s="664"/>
    </row>
    <row r="713" spans="5:7" ht="15.75" customHeight="1">
      <c r="E713" s="664"/>
      <c r="G713" s="664"/>
    </row>
    <row r="714" spans="5:7" ht="15.75" customHeight="1">
      <c r="E714" s="664"/>
      <c r="G714" s="664"/>
    </row>
    <row r="715" spans="5:7" ht="15.75" customHeight="1">
      <c r="E715" s="664"/>
      <c r="G715" s="664"/>
    </row>
    <row r="716" spans="5:7" ht="15.75" customHeight="1">
      <c r="E716" s="664"/>
      <c r="G716" s="664"/>
    </row>
    <row r="717" spans="5:7" ht="15.75" customHeight="1">
      <c r="E717" s="664"/>
      <c r="G717" s="664"/>
    </row>
    <row r="718" spans="5:7" ht="15.75" customHeight="1">
      <c r="E718" s="664"/>
      <c r="G718" s="664"/>
    </row>
    <row r="719" spans="5:7" ht="15.75" customHeight="1">
      <c r="E719" s="664"/>
      <c r="G719" s="664"/>
    </row>
    <row r="720" spans="5:7" ht="15.75" customHeight="1">
      <c r="E720" s="664"/>
      <c r="G720" s="664"/>
    </row>
    <row r="721" spans="5:7" ht="15.75" customHeight="1">
      <c r="E721" s="664"/>
      <c r="G721" s="664"/>
    </row>
    <row r="722" spans="5:7" ht="15.75" customHeight="1">
      <c r="E722" s="664"/>
      <c r="G722" s="664"/>
    </row>
    <row r="723" spans="5:7" ht="15.75" customHeight="1">
      <c r="E723" s="664"/>
      <c r="G723" s="664"/>
    </row>
    <row r="724" spans="5:7" ht="15.75" customHeight="1">
      <c r="E724" s="664"/>
      <c r="G724" s="664"/>
    </row>
    <row r="725" spans="5:7" ht="15.75" customHeight="1">
      <c r="E725" s="664"/>
      <c r="G725" s="664"/>
    </row>
    <row r="726" spans="5:7" ht="15.75" customHeight="1">
      <c r="E726" s="664"/>
      <c r="G726" s="664"/>
    </row>
    <row r="727" spans="5:7" ht="15.75" customHeight="1">
      <c r="E727" s="664"/>
      <c r="G727" s="664"/>
    </row>
    <row r="728" spans="5:7" ht="15.75" customHeight="1">
      <c r="E728" s="664"/>
      <c r="G728" s="664"/>
    </row>
    <row r="729" spans="5:7" ht="15.75" customHeight="1">
      <c r="E729" s="664"/>
      <c r="G729" s="664"/>
    </row>
    <row r="730" spans="5:7" ht="15.75" customHeight="1">
      <c r="E730" s="664"/>
      <c r="G730" s="664"/>
    </row>
    <row r="731" spans="5:7" ht="15.75" customHeight="1">
      <c r="E731" s="664"/>
      <c r="G731" s="664"/>
    </row>
    <row r="732" spans="5:7" ht="15.75" customHeight="1">
      <c r="E732" s="664"/>
      <c r="G732" s="664"/>
    </row>
    <row r="733" spans="5:7" ht="15.75" customHeight="1">
      <c r="E733" s="664"/>
      <c r="G733" s="664"/>
    </row>
    <row r="734" spans="5:7" ht="15.75" customHeight="1">
      <c r="E734" s="664"/>
      <c r="G734" s="664"/>
    </row>
    <row r="735" spans="5:7" ht="15.75" customHeight="1">
      <c r="E735" s="664"/>
      <c r="G735" s="664"/>
    </row>
    <row r="736" spans="5:7" ht="15.75" customHeight="1">
      <c r="E736" s="664"/>
      <c r="G736" s="664"/>
    </row>
    <row r="737" spans="5:7" ht="15.75" customHeight="1">
      <c r="E737" s="664"/>
      <c r="G737" s="664"/>
    </row>
    <row r="738" spans="5:7" ht="15.75" customHeight="1">
      <c r="E738" s="664"/>
      <c r="G738" s="664"/>
    </row>
    <row r="739" spans="5:7" ht="15.75" customHeight="1">
      <c r="E739" s="664"/>
      <c r="G739" s="664"/>
    </row>
    <row r="740" spans="5:7" ht="15.75" customHeight="1">
      <c r="E740" s="664"/>
      <c r="G740" s="664"/>
    </row>
    <row r="741" spans="5:7" ht="15.75" customHeight="1">
      <c r="E741" s="664"/>
      <c r="G741" s="664"/>
    </row>
    <row r="742" spans="5:7" ht="15.75" customHeight="1">
      <c r="E742" s="664"/>
      <c r="G742" s="664"/>
    </row>
    <row r="743" spans="5:7" ht="15.75" customHeight="1">
      <c r="E743" s="664"/>
      <c r="G743" s="664"/>
    </row>
    <row r="744" spans="5:7" ht="15.75" customHeight="1">
      <c r="E744" s="664"/>
      <c r="G744" s="664"/>
    </row>
    <row r="745" spans="5:7" ht="15.75" customHeight="1">
      <c r="E745" s="664"/>
      <c r="G745" s="664"/>
    </row>
    <row r="746" spans="5:7" ht="15.75" customHeight="1">
      <c r="E746" s="664"/>
      <c r="G746" s="664"/>
    </row>
    <row r="747" spans="5:7" ht="15.75" customHeight="1">
      <c r="E747" s="664"/>
      <c r="G747" s="664"/>
    </row>
    <row r="748" spans="5:7" ht="15.75" customHeight="1">
      <c r="E748" s="664"/>
      <c r="G748" s="664"/>
    </row>
    <row r="749" spans="5:7" ht="15.75" customHeight="1">
      <c r="E749" s="664"/>
      <c r="G749" s="664"/>
    </row>
    <row r="750" spans="5:7" ht="15.75" customHeight="1">
      <c r="E750" s="664"/>
      <c r="G750" s="664"/>
    </row>
    <row r="751" spans="5:7" ht="15.75" customHeight="1">
      <c r="E751" s="664"/>
      <c r="G751" s="664"/>
    </row>
    <row r="752" spans="5:7" ht="15.75" customHeight="1">
      <c r="E752" s="664"/>
      <c r="G752" s="664"/>
    </row>
    <row r="753" spans="5:7" ht="15.75" customHeight="1">
      <c r="E753" s="664"/>
      <c r="G753" s="664"/>
    </row>
    <row r="754" spans="5:7" ht="15.75" customHeight="1">
      <c r="E754" s="664"/>
      <c r="G754" s="664"/>
    </row>
    <row r="755" spans="5:7" ht="15.75" customHeight="1">
      <c r="E755" s="664"/>
      <c r="G755" s="664"/>
    </row>
    <row r="756" spans="5:7" ht="15.75" customHeight="1">
      <c r="E756" s="664"/>
      <c r="G756" s="664"/>
    </row>
    <row r="757" spans="5:7" ht="15.75" customHeight="1">
      <c r="E757" s="664"/>
      <c r="G757" s="664"/>
    </row>
    <row r="758" spans="5:7" ht="15.75" customHeight="1">
      <c r="E758" s="664"/>
      <c r="G758" s="664"/>
    </row>
    <row r="759" spans="5:7" ht="15.75" customHeight="1">
      <c r="E759" s="664"/>
      <c r="G759" s="664"/>
    </row>
    <row r="760" spans="5:7" ht="15.75" customHeight="1">
      <c r="E760" s="664"/>
      <c r="G760" s="664"/>
    </row>
    <row r="761" spans="5:7" ht="15.75" customHeight="1">
      <c r="E761" s="664"/>
      <c r="G761" s="664"/>
    </row>
    <row r="762" spans="5:7" ht="15.75" customHeight="1">
      <c r="E762" s="664"/>
      <c r="G762" s="664"/>
    </row>
    <row r="763" spans="5:7" ht="15.75" customHeight="1">
      <c r="E763" s="664"/>
      <c r="G763" s="664"/>
    </row>
    <row r="764" spans="5:7" ht="15.75" customHeight="1">
      <c r="E764" s="664"/>
      <c r="G764" s="664"/>
    </row>
    <row r="765" spans="5:7" ht="15.75" customHeight="1">
      <c r="E765" s="664"/>
      <c r="G765" s="664"/>
    </row>
    <row r="766" spans="5:7" ht="15.75" customHeight="1">
      <c r="E766" s="664"/>
      <c r="G766" s="664"/>
    </row>
    <row r="767" spans="5:7" ht="15.75" customHeight="1">
      <c r="E767" s="664"/>
      <c r="G767" s="664"/>
    </row>
    <row r="768" spans="5:7" ht="15.75" customHeight="1">
      <c r="E768" s="664"/>
      <c r="G768" s="664"/>
    </row>
    <row r="769" spans="5:7" ht="15.75" customHeight="1">
      <c r="E769" s="664"/>
      <c r="G769" s="664"/>
    </row>
    <row r="770" spans="5:7" ht="15.75" customHeight="1">
      <c r="E770" s="664"/>
      <c r="G770" s="664"/>
    </row>
    <row r="771" spans="5:7" ht="15.75" customHeight="1">
      <c r="E771" s="664"/>
      <c r="G771" s="664"/>
    </row>
    <row r="772" spans="5:7" ht="15.75" customHeight="1">
      <c r="E772" s="664"/>
      <c r="G772" s="664"/>
    </row>
    <row r="773" spans="5:7" ht="15.75" customHeight="1">
      <c r="E773" s="664"/>
      <c r="G773" s="664"/>
    </row>
    <row r="774" spans="5:7" ht="15.75" customHeight="1">
      <c r="E774" s="664"/>
      <c r="G774" s="664"/>
    </row>
    <row r="775" spans="5:7" ht="15.75" customHeight="1">
      <c r="E775" s="664"/>
      <c r="G775" s="664"/>
    </row>
    <row r="776" spans="5:7" ht="15.75" customHeight="1">
      <c r="E776" s="664"/>
      <c r="G776" s="664"/>
    </row>
    <row r="777" spans="5:7" ht="15.75" customHeight="1">
      <c r="E777" s="664"/>
      <c r="G777" s="664"/>
    </row>
    <row r="778" spans="5:7" ht="15.75" customHeight="1">
      <c r="E778" s="664"/>
      <c r="G778" s="664"/>
    </row>
    <row r="779" spans="5:7" ht="15.75" customHeight="1">
      <c r="E779" s="664"/>
      <c r="G779" s="664"/>
    </row>
    <row r="780" spans="5:7" ht="15.75" customHeight="1">
      <c r="E780" s="664"/>
      <c r="G780" s="664"/>
    </row>
    <row r="781" spans="5:7" ht="15.75" customHeight="1">
      <c r="E781" s="664"/>
      <c r="G781" s="664"/>
    </row>
    <row r="782" spans="5:7" ht="15.75" customHeight="1">
      <c r="E782" s="664"/>
      <c r="G782" s="664"/>
    </row>
    <row r="783" spans="5:7" ht="15.75" customHeight="1">
      <c r="E783" s="664"/>
      <c r="G783" s="664"/>
    </row>
    <row r="784" spans="5:7" ht="15.75" customHeight="1">
      <c r="E784" s="664"/>
      <c r="G784" s="664"/>
    </row>
    <row r="785" spans="5:7" ht="15.75" customHeight="1">
      <c r="E785" s="664"/>
      <c r="G785" s="664"/>
    </row>
    <row r="786" spans="5:7" ht="15.75" customHeight="1">
      <c r="E786" s="664"/>
      <c r="G786" s="664"/>
    </row>
    <row r="787" spans="5:7" ht="15.75" customHeight="1">
      <c r="E787" s="664"/>
      <c r="G787" s="664"/>
    </row>
    <row r="788" spans="5:7" ht="15.75" customHeight="1">
      <c r="E788" s="664"/>
      <c r="G788" s="664"/>
    </row>
    <row r="789" spans="5:7" ht="15.75" customHeight="1">
      <c r="E789" s="664"/>
      <c r="G789" s="664"/>
    </row>
    <row r="790" spans="5:7" ht="15.75" customHeight="1">
      <c r="E790" s="664"/>
      <c r="G790" s="664"/>
    </row>
    <row r="791" spans="5:7" ht="15.75" customHeight="1">
      <c r="E791" s="664"/>
      <c r="G791" s="664"/>
    </row>
    <row r="792" spans="5:7" ht="15.75" customHeight="1">
      <c r="E792" s="664"/>
      <c r="G792" s="664"/>
    </row>
    <row r="793" spans="5:7" ht="15.75" customHeight="1">
      <c r="E793" s="664"/>
      <c r="G793" s="664"/>
    </row>
    <row r="794" spans="5:7" ht="15.75" customHeight="1">
      <c r="E794" s="664"/>
      <c r="G794" s="664"/>
    </row>
    <row r="795" spans="5:7" ht="15.75" customHeight="1">
      <c r="E795" s="664"/>
      <c r="G795" s="664"/>
    </row>
    <row r="796" spans="5:7" ht="15.75" customHeight="1">
      <c r="E796" s="664"/>
      <c r="G796" s="664"/>
    </row>
    <row r="797" spans="5:7" ht="15.75" customHeight="1">
      <c r="E797" s="664"/>
      <c r="G797" s="664"/>
    </row>
    <row r="798" spans="5:7" ht="15.75" customHeight="1">
      <c r="E798" s="664"/>
      <c r="G798" s="664"/>
    </row>
    <row r="799" spans="5:7" ht="15.75" customHeight="1">
      <c r="E799" s="664"/>
      <c r="G799" s="664"/>
    </row>
    <row r="800" spans="5:7" ht="15.75" customHeight="1">
      <c r="E800" s="664"/>
      <c r="G800" s="664"/>
    </row>
    <row r="801" spans="5:7" ht="15.75" customHeight="1">
      <c r="E801" s="664"/>
      <c r="G801" s="664"/>
    </row>
    <row r="802" spans="5:7" ht="15.75" customHeight="1">
      <c r="E802" s="664"/>
      <c r="G802" s="664"/>
    </row>
    <row r="803" spans="5:7" ht="15.75" customHeight="1">
      <c r="E803" s="664"/>
      <c r="G803" s="664"/>
    </row>
    <row r="804" spans="5:7" ht="15.75" customHeight="1">
      <c r="E804" s="664"/>
      <c r="G804" s="664"/>
    </row>
    <row r="805" spans="5:7" ht="15.75" customHeight="1">
      <c r="E805" s="664"/>
      <c r="G805" s="664"/>
    </row>
    <row r="806" spans="5:7" ht="15.75" customHeight="1">
      <c r="E806" s="664"/>
      <c r="G806" s="664"/>
    </row>
    <row r="807" spans="5:7" ht="15.75" customHeight="1">
      <c r="E807" s="664"/>
      <c r="G807" s="664"/>
    </row>
    <row r="808" spans="5:7" ht="15.75" customHeight="1">
      <c r="E808" s="664"/>
      <c r="G808" s="664"/>
    </row>
    <row r="809" spans="5:7" ht="15.75" customHeight="1">
      <c r="E809" s="664"/>
      <c r="G809" s="664"/>
    </row>
    <row r="810" spans="5:7" ht="15.75" customHeight="1">
      <c r="E810" s="664"/>
      <c r="G810" s="664"/>
    </row>
    <row r="811" spans="5:7" ht="15.75" customHeight="1">
      <c r="E811" s="664"/>
      <c r="G811" s="664"/>
    </row>
    <row r="812" spans="5:7" ht="15.75" customHeight="1">
      <c r="E812" s="664"/>
      <c r="G812" s="664"/>
    </row>
    <row r="813" spans="5:7" ht="15.75" customHeight="1">
      <c r="E813" s="664"/>
      <c r="G813" s="664"/>
    </row>
    <row r="814" spans="5:7" ht="15.75" customHeight="1">
      <c r="E814" s="664"/>
      <c r="G814" s="664"/>
    </row>
    <row r="815" spans="5:7" ht="15.75" customHeight="1">
      <c r="E815" s="664"/>
      <c r="G815" s="664"/>
    </row>
    <row r="816" spans="5:7" ht="15.75" customHeight="1">
      <c r="E816" s="664"/>
      <c r="G816" s="664"/>
    </row>
    <row r="817" spans="5:7" ht="15.75" customHeight="1">
      <c r="E817" s="664"/>
      <c r="G817" s="664"/>
    </row>
    <row r="818" spans="5:7" ht="15.75" customHeight="1">
      <c r="E818" s="664"/>
      <c r="G818" s="664"/>
    </row>
    <row r="819" spans="5:7" ht="15.75" customHeight="1">
      <c r="E819" s="664"/>
      <c r="G819" s="664"/>
    </row>
    <row r="820" spans="5:7" ht="15.75" customHeight="1">
      <c r="E820" s="664"/>
      <c r="G820" s="664"/>
    </row>
    <row r="821" spans="5:7" ht="15.75" customHeight="1">
      <c r="E821" s="664"/>
      <c r="G821" s="664"/>
    </row>
    <row r="822" spans="5:7" ht="15.75" customHeight="1">
      <c r="E822" s="664"/>
      <c r="G822" s="664"/>
    </row>
    <row r="823" spans="5:7" ht="15.75" customHeight="1">
      <c r="E823" s="664"/>
      <c r="G823" s="664"/>
    </row>
    <row r="824" spans="5:7" ht="15.75" customHeight="1">
      <c r="E824" s="664"/>
      <c r="G824" s="664"/>
    </row>
    <row r="825" spans="5:7" ht="15.75" customHeight="1">
      <c r="E825" s="664"/>
      <c r="G825" s="664"/>
    </row>
    <row r="826" spans="5:7" ht="15.75" customHeight="1">
      <c r="E826" s="664"/>
      <c r="G826" s="664"/>
    </row>
    <row r="827" spans="5:7" ht="15.75" customHeight="1">
      <c r="E827" s="664"/>
      <c r="G827" s="664"/>
    </row>
    <row r="828" spans="5:7" ht="15.75" customHeight="1">
      <c r="E828" s="664"/>
      <c r="G828" s="664"/>
    </row>
    <row r="829" spans="5:7" ht="15.75" customHeight="1">
      <c r="E829" s="664"/>
      <c r="G829" s="664"/>
    </row>
    <row r="830" spans="5:7" ht="15.75" customHeight="1">
      <c r="E830" s="664"/>
      <c r="G830" s="664"/>
    </row>
    <row r="831" spans="5:7" ht="15.75" customHeight="1">
      <c r="E831" s="664"/>
      <c r="G831" s="664"/>
    </row>
    <row r="832" spans="5:7" ht="15.75" customHeight="1">
      <c r="E832" s="664"/>
      <c r="G832" s="664"/>
    </row>
    <row r="833" spans="5:7" ht="15.75" customHeight="1">
      <c r="E833" s="664"/>
      <c r="G833" s="664"/>
    </row>
    <row r="834" spans="5:7" ht="15.75" customHeight="1">
      <c r="E834" s="664"/>
      <c r="G834" s="664"/>
    </row>
    <row r="835" spans="5:7" ht="15.75" customHeight="1">
      <c r="E835" s="664"/>
      <c r="G835" s="664"/>
    </row>
    <row r="836" spans="5:7" ht="15.75" customHeight="1">
      <c r="E836" s="664"/>
      <c r="G836" s="664"/>
    </row>
    <row r="837" spans="5:7" ht="15.75" customHeight="1">
      <c r="E837" s="664"/>
      <c r="G837" s="664"/>
    </row>
    <row r="838" spans="5:7" ht="15.75" customHeight="1">
      <c r="E838" s="664"/>
      <c r="G838" s="664"/>
    </row>
    <row r="839" spans="5:7" ht="15.75" customHeight="1">
      <c r="E839" s="664"/>
      <c r="G839" s="664"/>
    </row>
    <row r="840" spans="5:7" ht="15.75" customHeight="1">
      <c r="E840" s="664"/>
      <c r="G840" s="664"/>
    </row>
    <row r="841" spans="5:7" ht="15.75" customHeight="1">
      <c r="E841" s="664"/>
      <c r="G841" s="664"/>
    </row>
    <row r="842" spans="5:7" ht="15.75" customHeight="1">
      <c r="E842" s="664"/>
      <c r="G842" s="664"/>
    </row>
    <row r="843" spans="5:7" ht="15.75" customHeight="1">
      <c r="E843" s="664"/>
      <c r="G843" s="664"/>
    </row>
    <row r="844" spans="5:7" ht="15.75" customHeight="1">
      <c r="E844" s="664"/>
      <c r="G844" s="664"/>
    </row>
    <row r="845" spans="5:7" ht="15.75" customHeight="1">
      <c r="E845" s="664"/>
      <c r="G845" s="664"/>
    </row>
    <row r="846" spans="5:7" ht="15.75" customHeight="1">
      <c r="E846" s="664"/>
      <c r="G846" s="664"/>
    </row>
    <row r="847" spans="5:7" ht="15.75" customHeight="1">
      <c r="E847" s="664"/>
      <c r="G847" s="664"/>
    </row>
    <row r="848" spans="5:7" ht="15.75" customHeight="1">
      <c r="E848" s="664"/>
      <c r="G848" s="664"/>
    </row>
    <row r="849" spans="5:7" ht="15.75" customHeight="1">
      <c r="E849" s="664"/>
      <c r="G849" s="664"/>
    </row>
    <row r="850" spans="5:7" ht="15.75" customHeight="1">
      <c r="E850" s="664"/>
      <c r="G850" s="664"/>
    </row>
    <row r="851" spans="5:7" ht="15.75" customHeight="1">
      <c r="E851" s="664"/>
      <c r="G851" s="664"/>
    </row>
    <row r="852" spans="5:7" ht="15.75" customHeight="1">
      <c r="E852" s="664"/>
      <c r="G852" s="664"/>
    </row>
    <row r="853" spans="5:7" ht="15.75" customHeight="1">
      <c r="E853" s="664"/>
      <c r="G853" s="664"/>
    </row>
    <row r="854" spans="5:7" ht="15.75" customHeight="1">
      <c r="E854" s="664"/>
      <c r="G854" s="664"/>
    </row>
    <row r="855" spans="5:7" ht="15.75" customHeight="1">
      <c r="E855" s="664"/>
      <c r="G855" s="664"/>
    </row>
    <row r="856" spans="5:7" ht="15.75" customHeight="1">
      <c r="E856" s="664"/>
      <c r="G856" s="664"/>
    </row>
    <row r="857" spans="5:7" ht="15.75" customHeight="1">
      <c r="E857" s="664"/>
      <c r="G857" s="664"/>
    </row>
    <row r="858" spans="5:7" ht="15.75" customHeight="1">
      <c r="E858" s="664"/>
      <c r="G858" s="664"/>
    </row>
    <row r="859" spans="5:7" ht="15.75" customHeight="1">
      <c r="E859" s="664"/>
      <c r="G859" s="664"/>
    </row>
    <row r="860" spans="5:7" ht="15.75" customHeight="1">
      <c r="E860" s="664"/>
      <c r="G860" s="664"/>
    </row>
    <row r="861" spans="5:7" ht="15.75" customHeight="1">
      <c r="E861" s="664"/>
      <c r="G861" s="664"/>
    </row>
    <row r="862" spans="5:7" ht="15.75" customHeight="1">
      <c r="E862" s="664"/>
      <c r="G862" s="664"/>
    </row>
    <row r="863" spans="5:7" ht="15.75" customHeight="1">
      <c r="E863" s="664"/>
      <c r="G863" s="664"/>
    </row>
    <row r="864" spans="5:7" ht="15.75" customHeight="1">
      <c r="E864" s="664"/>
      <c r="G864" s="664"/>
    </row>
    <row r="865" spans="5:7" ht="15.75" customHeight="1">
      <c r="E865" s="664"/>
      <c r="G865" s="664"/>
    </row>
    <row r="866" spans="5:7" ht="15.75" customHeight="1">
      <c r="E866" s="664"/>
      <c r="G866" s="664"/>
    </row>
    <row r="867" spans="5:7" ht="15.75" customHeight="1">
      <c r="E867" s="664"/>
      <c r="G867" s="664"/>
    </row>
    <row r="868" spans="5:7" ht="15.75" customHeight="1">
      <c r="E868" s="664"/>
      <c r="G868" s="664"/>
    </row>
    <row r="869" spans="5:7" ht="15.75" customHeight="1">
      <c r="E869" s="664"/>
      <c r="G869" s="664"/>
    </row>
    <row r="870" spans="5:7" ht="15.75" customHeight="1">
      <c r="E870" s="664"/>
      <c r="G870" s="664"/>
    </row>
    <row r="871" spans="5:7" ht="15.75" customHeight="1">
      <c r="E871" s="664"/>
      <c r="G871" s="664"/>
    </row>
    <row r="872" spans="5:7" ht="15.75" customHeight="1">
      <c r="E872" s="664"/>
      <c r="G872" s="664"/>
    </row>
    <row r="873" spans="5:7" ht="15.75" customHeight="1">
      <c r="E873" s="664"/>
      <c r="G873" s="664"/>
    </row>
    <row r="874" spans="5:7" ht="15.75" customHeight="1">
      <c r="E874" s="664"/>
      <c r="G874" s="664"/>
    </row>
    <row r="875" spans="5:7" ht="15.75" customHeight="1">
      <c r="E875" s="664"/>
      <c r="G875" s="664"/>
    </row>
    <row r="876" spans="5:7" ht="15.75" customHeight="1">
      <c r="E876" s="664"/>
      <c r="G876" s="664"/>
    </row>
    <row r="877" spans="5:7" ht="15.75" customHeight="1">
      <c r="E877" s="664"/>
      <c r="G877" s="664"/>
    </row>
    <row r="878" spans="5:7" ht="15.75" customHeight="1">
      <c r="E878" s="664"/>
      <c r="G878" s="664"/>
    </row>
    <row r="879" spans="5:7" ht="15.75" customHeight="1">
      <c r="E879" s="664"/>
      <c r="G879" s="664"/>
    </row>
    <row r="880" spans="5:7" ht="15.75" customHeight="1">
      <c r="E880" s="664"/>
      <c r="G880" s="664"/>
    </row>
    <row r="881" spans="5:7" ht="15.75" customHeight="1">
      <c r="E881" s="664"/>
      <c r="G881" s="664"/>
    </row>
    <row r="882" spans="5:7" ht="15.75" customHeight="1">
      <c r="E882" s="664"/>
      <c r="G882" s="664"/>
    </row>
    <row r="883" spans="5:7" ht="15.75" customHeight="1">
      <c r="E883" s="664"/>
      <c r="G883" s="664"/>
    </row>
    <row r="884" spans="5:7" ht="15.75" customHeight="1">
      <c r="E884" s="664"/>
      <c r="G884" s="664"/>
    </row>
    <row r="885" spans="5:7" ht="15.75" customHeight="1">
      <c r="E885" s="664"/>
      <c r="G885" s="664"/>
    </row>
    <row r="886" spans="5:7" ht="15.75" customHeight="1">
      <c r="E886" s="664"/>
      <c r="G886" s="664"/>
    </row>
    <row r="887" spans="5:7" ht="15.75" customHeight="1">
      <c r="E887" s="664"/>
      <c r="G887" s="664"/>
    </row>
    <row r="888" spans="5:7" ht="15.75" customHeight="1">
      <c r="E888" s="664"/>
      <c r="G888" s="664"/>
    </row>
    <row r="889" spans="5:7" ht="15.75" customHeight="1">
      <c r="E889" s="664"/>
      <c r="G889" s="664"/>
    </row>
    <row r="890" spans="5:7" ht="15.75" customHeight="1">
      <c r="E890" s="664"/>
      <c r="G890" s="664"/>
    </row>
    <row r="891" spans="5:7" ht="15.75" customHeight="1">
      <c r="E891" s="664"/>
      <c r="G891" s="664"/>
    </row>
    <row r="892" spans="5:7" ht="15.75" customHeight="1">
      <c r="E892" s="664"/>
      <c r="G892" s="664"/>
    </row>
    <row r="893" spans="5:7" ht="15.75" customHeight="1">
      <c r="E893" s="664"/>
      <c r="G893" s="664"/>
    </row>
    <row r="894" spans="5:7" ht="15.75" customHeight="1">
      <c r="E894" s="664"/>
      <c r="G894" s="664"/>
    </row>
    <row r="895" spans="5:7" ht="15.75" customHeight="1">
      <c r="E895" s="664"/>
      <c r="G895" s="664"/>
    </row>
    <row r="896" spans="5:7" ht="15.75" customHeight="1">
      <c r="E896" s="664"/>
      <c r="G896" s="664"/>
    </row>
    <row r="897" spans="5:7" ht="15.75" customHeight="1">
      <c r="E897" s="664"/>
      <c r="G897" s="664"/>
    </row>
    <row r="898" spans="5:7" ht="15.75" customHeight="1">
      <c r="E898" s="664"/>
      <c r="G898" s="664"/>
    </row>
    <row r="899" spans="5:7" ht="15.75" customHeight="1">
      <c r="E899" s="664"/>
      <c r="G899" s="664"/>
    </row>
    <row r="900" spans="5:7" ht="15.75" customHeight="1">
      <c r="E900" s="664"/>
      <c r="G900" s="664"/>
    </row>
    <row r="901" spans="5:7" ht="15.75" customHeight="1">
      <c r="E901" s="664"/>
      <c r="G901" s="664"/>
    </row>
    <row r="902" spans="5:7" ht="15.75" customHeight="1">
      <c r="E902" s="664"/>
      <c r="G902" s="664"/>
    </row>
    <row r="903" spans="5:7" ht="15.75" customHeight="1">
      <c r="E903" s="664"/>
      <c r="G903" s="664"/>
    </row>
    <row r="904" spans="5:7" ht="15.75" customHeight="1">
      <c r="E904" s="664"/>
      <c r="G904" s="664"/>
    </row>
    <row r="905" spans="5:7" ht="15.75" customHeight="1">
      <c r="E905" s="664"/>
      <c r="G905" s="664"/>
    </row>
    <row r="906" spans="5:7" ht="15.75" customHeight="1">
      <c r="E906" s="664"/>
      <c r="G906" s="664"/>
    </row>
    <row r="907" spans="5:7" ht="15.75" customHeight="1">
      <c r="E907" s="664"/>
      <c r="G907" s="664"/>
    </row>
    <row r="908" spans="5:7" ht="15.75" customHeight="1">
      <c r="E908" s="664"/>
      <c r="G908" s="664"/>
    </row>
    <row r="909" spans="5:7" ht="15.75" customHeight="1">
      <c r="E909" s="664"/>
      <c r="G909" s="664"/>
    </row>
    <row r="910" spans="5:7" ht="15.75" customHeight="1">
      <c r="E910" s="664"/>
      <c r="G910" s="664"/>
    </row>
    <row r="911" spans="5:7" ht="15.75" customHeight="1">
      <c r="E911" s="664"/>
      <c r="G911" s="664"/>
    </row>
    <row r="912" spans="5:7" ht="15.75" customHeight="1">
      <c r="E912" s="664"/>
      <c r="G912" s="664"/>
    </row>
    <row r="913" spans="5:7" ht="15.75" customHeight="1">
      <c r="E913" s="664"/>
      <c r="G913" s="664"/>
    </row>
    <row r="914" spans="5:7" ht="15.75" customHeight="1">
      <c r="E914" s="664"/>
      <c r="G914" s="664"/>
    </row>
    <row r="915" spans="5:7" ht="15.75" customHeight="1">
      <c r="E915" s="664"/>
      <c r="G915" s="664"/>
    </row>
    <row r="916" spans="5:7" ht="15.75" customHeight="1">
      <c r="E916" s="664"/>
      <c r="G916" s="664"/>
    </row>
    <row r="917" spans="5:7" ht="15.75" customHeight="1">
      <c r="E917" s="664"/>
      <c r="G917" s="664"/>
    </row>
    <row r="918" spans="5:7" ht="15.75" customHeight="1">
      <c r="E918" s="664"/>
      <c r="G918" s="664"/>
    </row>
    <row r="919" spans="5:7" ht="15.75" customHeight="1">
      <c r="E919" s="664"/>
      <c r="G919" s="664"/>
    </row>
    <row r="920" spans="5:7" ht="15.75" customHeight="1">
      <c r="E920" s="664"/>
      <c r="G920" s="664"/>
    </row>
    <row r="921" spans="5:7" ht="15.75" customHeight="1">
      <c r="E921" s="664"/>
      <c r="G921" s="664"/>
    </row>
    <row r="922" spans="5:7" ht="15.75" customHeight="1">
      <c r="E922" s="664"/>
      <c r="G922" s="664"/>
    </row>
    <row r="923" spans="5:7" ht="15.75" customHeight="1">
      <c r="E923" s="664"/>
      <c r="G923" s="664"/>
    </row>
    <row r="924" spans="5:7" ht="15.75" customHeight="1">
      <c r="E924" s="664"/>
      <c r="G924" s="664"/>
    </row>
    <row r="925" spans="5:7" ht="15.75" customHeight="1">
      <c r="E925" s="664"/>
      <c r="G925" s="664"/>
    </row>
    <row r="926" spans="5:7" ht="15.75" customHeight="1">
      <c r="E926" s="664"/>
      <c r="G926" s="664"/>
    </row>
    <row r="927" spans="5:7" ht="15.75" customHeight="1">
      <c r="E927" s="664"/>
      <c r="G927" s="664"/>
    </row>
    <row r="928" spans="5:7" ht="15.75" customHeight="1">
      <c r="E928" s="664"/>
      <c r="G928" s="664"/>
    </row>
    <row r="929" spans="5:7" ht="15.75" customHeight="1">
      <c r="E929" s="664"/>
      <c r="G929" s="664"/>
    </row>
    <row r="930" spans="5:7" ht="15.75" customHeight="1">
      <c r="E930" s="664"/>
      <c r="G930" s="664"/>
    </row>
    <row r="931" spans="5:7" ht="15.75" customHeight="1">
      <c r="E931" s="664"/>
      <c r="G931" s="664"/>
    </row>
    <row r="932" spans="5:7" ht="15.75" customHeight="1">
      <c r="E932" s="664"/>
      <c r="G932" s="664"/>
    </row>
    <row r="933" spans="5:7" ht="15.75" customHeight="1">
      <c r="E933" s="664"/>
      <c r="G933" s="664"/>
    </row>
    <row r="934" spans="5:7" ht="15.75" customHeight="1">
      <c r="E934" s="664"/>
      <c r="G934" s="664"/>
    </row>
    <row r="935" spans="5:7" ht="15.75" customHeight="1">
      <c r="E935" s="664"/>
      <c r="G935" s="664"/>
    </row>
    <row r="936" spans="5:7" ht="15.75" customHeight="1">
      <c r="E936" s="664"/>
      <c r="G936" s="664"/>
    </row>
    <row r="937" spans="5:7" ht="15.75" customHeight="1">
      <c r="E937" s="664"/>
      <c r="G937" s="664"/>
    </row>
    <row r="938" spans="5:7" ht="15.75" customHeight="1">
      <c r="E938" s="664"/>
      <c r="G938" s="664"/>
    </row>
    <row r="939" spans="5:7" ht="15.75" customHeight="1">
      <c r="E939" s="664"/>
      <c r="G939" s="664"/>
    </row>
    <row r="940" spans="5:7" ht="15.75" customHeight="1">
      <c r="E940" s="664"/>
      <c r="G940" s="664"/>
    </row>
    <row r="941" spans="5:7" ht="15.75" customHeight="1">
      <c r="E941" s="664"/>
      <c r="G941" s="664"/>
    </row>
    <row r="942" spans="5:7" ht="15.75" customHeight="1">
      <c r="E942" s="664"/>
      <c r="G942" s="664"/>
    </row>
    <row r="943" spans="5:7" ht="15.75" customHeight="1">
      <c r="E943" s="664"/>
      <c r="G943" s="664"/>
    </row>
    <row r="944" spans="5:7" ht="15.75" customHeight="1">
      <c r="E944" s="664"/>
      <c r="G944" s="664"/>
    </row>
    <row r="945" spans="5:7" ht="15.75" customHeight="1">
      <c r="E945" s="664"/>
      <c r="G945" s="664"/>
    </row>
    <row r="946" spans="5:7" ht="15.75" customHeight="1">
      <c r="E946" s="664"/>
      <c r="G946" s="664"/>
    </row>
    <row r="947" spans="5:7" ht="15.75" customHeight="1">
      <c r="E947" s="664"/>
      <c r="G947" s="664"/>
    </row>
    <row r="948" spans="5:7" ht="15.75" customHeight="1">
      <c r="E948" s="664"/>
      <c r="G948" s="664"/>
    </row>
    <row r="949" spans="5:7" ht="15.75" customHeight="1">
      <c r="E949" s="664"/>
      <c r="G949" s="664"/>
    </row>
    <row r="950" spans="5:7" ht="15.75" customHeight="1">
      <c r="E950" s="664"/>
      <c r="G950" s="664"/>
    </row>
    <row r="951" spans="5:7" ht="15.75" customHeight="1">
      <c r="E951" s="664"/>
      <c r="G951" s="664"/>
    </row>
    <row r="952" spans="5:7" ht="15.75" customHeight="1">
      <c r="E952" s="664"/>
      <c r="G952" s="664"/>
    </row>
    <row r="953" spans="5:7" ht="15.75" customHeight="1">
      <c r="E953" s="664"/>
      <c r="G953" s="664"/>
    </row>
    <row r="954" spans="5:7" ht="15.75" customHeight="1">
      <c r="E954" s="664"/>
      <c r="G954" s="664"/>
    </row>
    <row r="955" spans="5:7" ht="15.75" customHeight="1">
      <c r="E955" s="664"/>
      <c r="G955" s="664"/>
    </row>
    <row r="956" spans="5:7" ht="15.75" customHeight="1">
      <c r="E956" s="664"/>
      <c r="G956" s="664"/>
    </row>
    <row r="957" spans="5:7" ht="15.75" customHeight="1">
      <c r="E957" s="664"/>
      <c r="G957" s="664"/>
    </row>
    <row r="958" spans="5:7" ht="15.75" customHeight="1">
      <c r="E958" s="664"/>
      <c r="G958" s="664"/>
    </row>
    <row r="959" spans="5:7" ht="15.75" customHeight="1">
      <c r="E959" s="664"/>
      <c r="G959" s="664"/>
    </row>
    <row r="960" spans="5:7" ht="15.75" customHeight="1">
      <c r="E960" s="664"/>
      <c r="G960" s="664"/>
    </row>
    <row r="961" spans="5:7" ht="15.75" customHeight="1">
      <c r="E961" s="664"/>
      <c r="G961" s="664"/>
    </row>
    <row r="962" spans="5:7" ht="15.75" customHeight="1">
      <c r="E962" s="664"/>
      <c r="G962" s="664"/>
    </row>
    <row r="963" spans="5:7" ht="15.75" customHeight="1">
      <c r="E963" s="664"/>
      <c r="G963" s="664"/>
    </row>
    <row r="964" spans="5:7" ht="15.75" customHeight="1">
      <c r="E964" s="664"/>
      <c r="G964" s="664"/>
    </row>
    <row r="965" spans="5:7" ht="15.75" customHeight="1">
      <c r="E965" s="664"/>
      <c r="G965" s="664"/>
    </row>
    <row r="966" spans="5:7" ht="15.75" customHeight="1">
      <c r="E966" s="664"/>
      <c r="G966" s="664"/>
    </row>
    <row r="967" spans="5:7" ht="15.75" customHeight="1">
      <c r="E967" s="664"/>
      <c r="G967" s="664"/>
    </row>
    <row r="968" spans="5:7" ht="15.75" customHeight="1">
      <c r="E968" s="664"/>
      <c r="G968" s="664"/>
    </row>
    <row r="969" spans="5:7" ht="15.75" customHeight="1">
      <c r="E969" s="664"/>
      <c r="G969" s="664"/>
    </row>
    <row r="970" spans="5:7" ht="15.75" customHeight="1">
      <c r="E970" s="664"/>
      <c r="G970" s="664"/>
    </row>
    <row r="971" spans="5:7" ht="15.75" customHeight="1">
      <c r="E971" s="664"/>
      <c r="G971" s="664"/>
    </row>
    <row r="972" spans="5:7" ht="15.75" customHeight="1">
      <c r="E972" s="664"/>
      <c r="G972" s="664"/>
    </row>
    <row r="973" spans="5:7" ht="15.75" customHeight="1">
      <c r="E973" s="664"/>
      <c r="G973" s="664"/>
    </row>
    <row r="974" spans="5:7" ht="15.75" customHeight="1">
      <c r="E974" s="664"/>
      <c r="G974" s="664"/>
    </row>
    <row r="975" spans="5:7" ht="15.75" customHeight="1">
      <c r="E975" s="664"/>
      <c r="G975" s="664"/>
    </row>
    <row r="976" spans="5:7" ht="15.75" customHeight="1">
      <c r="E976" s="664"/>
      <c r="G976" s="664"/>
    </row>
    <row r="977" spans="5:7" ht="15.75" customHeight="1">
      <c r="E977" s="664"/>
      <c r="G977" s="664"/>
    </row>
    <row r="978" spans="5:7" ht="15.75" customHeight="1">
      <c r="E978" s="664"/>
      <c r="G978" s="664"/>
    </row>
    <row r="979" spans="5:7" ht="15.75" customHeight="1">
      <c r="E979" s="664"/>
      <c r="G979" s="664"/>
    </row>
    <row r="980" spans="5:7" ht="15.75" customHeight="1">
      <c r="E980" s="664"/>
      <c r="G980" s="664"/>
    </row>
    <row r="981" spans="5:7" ht="15.75" customHeight="1">
      <c r="E981" s="664"/>
      <c r="G981" s="664"/>
    </row>
    <row r="982" spans="5:7" ht="15.75" customHeight="1">
      <c r="E982" s="664"/>
      <c r="G982" s="664"/>
    </row>
    <row r="983" spans="5:7" ht="15.75" customHeight="1">
      <c r="E983" s="664"/>
      <c r="G983" s="664"/>
    </row>
    <row r="984" spans="5:7" ht="15.75" customHeight="1">
      <c r="E984" s="664"/>
      <c r="G984" s="664"/>
    </row>
    <row r="985" spans="5:7" ht="15.75" customHeight="1">
      <c r="E985" s="664"/>
      <c r="G985" s="664"/>
    </row>
    <row r="986" spans="5:7" ht="15.75" customHeight="1">
      <c r="E986" s="664"/>
      <c r="G986" s="664"/>
    </row>
    <row r="987" spans="5:7" ht="15.75" customHeight="1">
      <c r="E987" s="664"/>
      <c r="G987" s="664"/>
    </row>
  </sheetData>
  <mergeCells count="30">
    <mergeCell ref="B105:C105"/>
    <mergeCell ref="B74:C74"/>
    <mergeCell ref="A109:B109"/>
    <mergeCell ref="A110:B110"/>
    <mergeCell ref="B86:C86"/>
    <mergeCell ref="A82:B82"/>
    <mergeCell ref="A108:B108"/>
    <mergeCell ref="B99:C99"/>
    <mergeCell ref="B102:C102"/>
    <mergeCell ref="A104:B104"/>
    <mergeCell ref="A98:B98"/>
    <mergeCell ref="B91:C91"/>
    <mergeCell ref="A85:B85"/>
    <mergeCell ref="B69:C69"/>
    <mergeCell ref="A101:B101"/>
    <mergeCell ref="A60:B60"/>
    <mergeCell ref="A64:B64"/>
    <mergeCell ref="B80:C80"/>
    <mergeCell ref="A90:B90"/>
    <mergeCell ref="A68:B68"/>
    <mergeCell ref="B61:C61"/>
    <mergeCell ref="B83:C83"/>
    <mergeCell ref="A73:B73"/>
    <mergeCell ref="A79:B79"/>
    <mergeCell ref="B65:C65"/>
    <mergeCell ref="A1:B1"/>
    <mergeCell ref="A2:B2"/>
    <mergeCell ref="A3:B3"/>
    <mergeCell ref="A4:B4"/>
    <mergeCell ref="B56:C56"/>
  </mergeCells>
  <pageMargins left="0.70866141732283505" right="0.70866141732283505" top="0.74803149606299202" bottom="0.74803149606299202" header="0" footer="0"/>
  <pageSetup scale="67"/>
  <headerFooter>
    <oddFooter>&amp;C&amp;P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4" defaultRowHeight="15" customHeight="1"/>
  <cols>
    <col min="1" max="2" width="7.85546875" customWidth="1"/>
    <col min="3" max="3" width="33" customWidth="1"/>
    <col min="4" max="4" width="16.42578125" customWidth="1"/>
    <col min="5" max="5" width="15.42578125" customWidth="1"/>
    <col min="6" max="6" width="14.5703125" customWidth="1"/>
    <col min="7" max="8" width="10.42578125" customWidth="1"/>
    <col min="9" max="26" width="7.85546875" customWidth="1"/>
  </cols>
  <sheetData>
    <row r="1" spans="2:6" ht="14.25" customHeight="1"/>
    <row r="2" spans="2:6" ht="25.5" customHeight="1">
      <c r="B2" s="1804" t="s">
        <v>2713</v>
      </c>
      <c r="C2" s="1804" t="s">
        <v>2714</v>
      </c>
      <c r="D2" s="729" t="s">
        <v>2715</v>
      </c>
      <c r="E2" s="1803" t="s">
        <v>2716</v>
      </c>
      <c r="F2" s="1777"/>
    </row>
    <row r="3" spans="2:6" ht="14.25" customHeight="1">
      <c r="B3" s="1805"/>
      <c r="C3" s="1805"/>
      <c r="D3" s="823" t="s">
        <v>2717</v>
      </c>
      <c r="E3" s="823" t="s">
        <v>2718</v>
      </c>
      <c r="F3" s="823" t="s">
        <v>2719</v>
      </c>
    </row>
    <row r="4" spans="2:6" ht="26.25" customHeight="1">
      <c r="B4" s="731">
        <v>10801</v>
      </c>
      <c r="C4" s="891" t="s">
        <v>2540</v>
      </c>
      <c r="D4" s="892">
        <f>D20</f>
        <v>122074568</v>
      </c>
      <c r="E4" s="733">
        <f t="shared" ref="E4:F4" si="0">1.04*D4</f>
        <v>126957550.72</v>
      </c>
      <c r="F4" s="734">
        <f t="shared" si="0"/>
        <v>132035852.74880001</v>
      </c>
    </row>
    <row r="5" spans="2:6" ht="14.25" customHeight="1">
      <c r="B5" s="736">
        <v>10802</v>
      </c>
      <c r="C5" s="735" t="s">
        <v>3011</v>
      </c>
      <c r="D5" s="733">
        <f>D23</f>
        <v>55725099</v>
      </c>
      <c r="E5" s="733">
        <f t="shared" ref="E5:F5" si="1">1.04*D5</f>
        <v>57954102.960000001</v>
      </c>
      <c r="F5" s="734">
        <f t="shared" si="1"/>
        <v>60272267.078400001</v>
      </c>
    </row>
    <row r="6" spans="2:6" ht="14.25" customHeight="1">
      <c r="B6" s="736">
        <v>10803</v>
      </c>
      <c r="C6" s="735" t="s">
        <v>3020</v>
      </c>
      <c r="D6" s="733" t="e">
        <f>D26</f>
        <v>#REF!</v>
      </c>
      <c r="E6" s="733" t="e">
        <f t="shared" ref="E6:F6" si="2">1.04*D6</f>
        <v>#REF!</v>
      </c>
      <c r="F6" s="734" t="e">
        <f t="shared" si="2"/>
        <v>#REF!</v>
      </c>
    </row>
    <row r="7" spans="2:6" ht="14.25" customHeight="1">
      <c r="B7" s="736">
        <v>10804</v>
      </c>
      <c r="C7" s="891" t="s">
        <v>3057</v>
      </c>
      <c r="D7" s="733" t="e">
        <f t="shared" ref="D7:F7" si="3">D29</f>
        <v>#REF!</v>
      </c>
      <c r="E7" s="733" t="e">
        <f t="shared" si="3"/>
        <v>#REF!</v>
      </c>
      <c r="F7" s="733" t="e">
        <f t="shared" si="3"/>
        <v>#REF!</v>
      </c>
    </row>
    <row r="8" spans="2:6" ht="14.25" customHeight="1">
      <c r="B8" s="731">
        <v>10805</v>
      </c>
      <c r="C8" s="731" t="s">
        <v>3058</v>
      </c>
      <c r="D8" s="733" t="e">
        <f>D32</f>
        <v>#REF!</v>
      </c>
      <c r="E8" s="733" t="e">
        <f t="shared" ref="E8:F8" si="4">1.04*D8</f>
        <v>#REF!</v>
      </c>
      <c r="F8" s="734" t="e">
        <f t="shared" si="4"/>
        <v>#REF!</v>
      </c>
    </row>
    <row r="9" spans="2:6" ht="14.25" customHeight="1">
      <c r="B9" s="736">
        <v>10806</v>
      </c>
      <c r="C9" s="735" t="s">
        <v>2952</v>
      </c>
      <c r="D9" s="733">
        <f>D35</f>
        <v>47480000</v>
      </c>
      <c r="E9" s="733">
        <f t="shared" ref="E9:F9" si="5">1.04*D9</f>
        <v>49379200</v>
      </c>
      <c r="F9" s="734">
        <f t="shared" si="5"/>
        <v>51354368</v>
      </c>
    </row>
    <row r="10" spans="2:6" ht="14.25" customHeight="1">
      <c r="B10" s="736">
        <v>10807</v>
      </c>
      <c r="C10" s="735" t="s">
        <v>2972</v>
      </c>
      <c r="D10" s="733">
        <f>D38</f>
        <v>11000000</v>
      </c>
      <c r="E10" s="733">
        <f t="shared" ref="E10:F10" si="6">1.04*D10</f>
        <v>11440000</v>
      </c>
      <c r="F10" s="734">
        <f t="shared" si="6"/>
        <v>11897600</v>
      </c>
    </row>
    <row r="11" spans="2:6" ht="14.25" customHeight="1">
      <c r="B11" s="736">
        <v>10808</v>
      </c>
      <c r="C11" s="731" t="s">
        <v>3059</v>
      </c>
      <c r="D11" s="733">
        <f t="shared" ref="D11:F11" si="7">D41</f>
        <v>220696662</v>
      </c>
      <c r="E11" s="733">
        <f t="shared" si="7"/>
        <v>229524528.48000002</v>
      </c>
      <c r="F11" s="733">
        <f t="shared" si="7"/>
        <v>238705509.61920002</v>
      </c>
    </row>
    <row r="12" spans="2:6" ht="14.25" customHeight="1">
      <c r="B12" s="736">
        <v>10809</v>
      </c>
      <c r="C12" s="731" t="s">
        <v>2881</v>
      </c>
      <c r="D12" s="733">
        <f t="shared" ref="D12:F12" si="8">D44</f>
        <v>900000</v>
      </c>
      <c r="E12" s="733">
        <f t="shared" si="8"/>
        <v>936000</v>
      </c>
      <c r="F12" s="733">
        <f t="shared" si="8"/>
        <v>973440</v>
      </c>
    </row>
    <row r="13" spans="2:6" ht="14.25" customHeight="1">
      <c r="B13" s="736">
        <v>10810</v>
      </c>
      <c r="C13" s="731" t="s">
        <v>3060</v>
      </c>
      <c r="D13" s="733">
        <f t="shared" ref="D13:F13" si="9">D47</f>
        <v>4550000</v>
      </c>
      <c r="E13" s="733">
        <f t="shared" si="9"/>
        <v>4732000</v>
      </c>
      <c r="F13" s="733">
        <f t="shared" si="9"/>
        <v>4921280</v>
      </c>
    </row>
    <row r="14" spans="2:6" ht="14.25" customHeight="1">
      <c r="B14" s="736">
        <v>10811</v>
      </c>
      <c r="C14" s="1082" t="s">
        <v>2982</v>
      </c>
      <c r="D14" s="733">
        <f t="shared" ref="D14:F14" si="10">D50</f>
        <v>2190000</v>
      </c>
      <c r="E14" s="733">
        <f t="shared" si="10"/>
        <v>2277600</v>
      </c>
      <c r="F14" s="733">
        <f t="shared" si="10"/>
        <v>2368704</v>
      </c>
    </row>
    <row r="15" spans="2:6" ht="14.25" customHeight="1">
      <c r="B15" s="1803" t="s">
        <v>2806</v>
      </c>
      <c r="C15" s="1777"/>
      <c r="D15" s="738" t="e">
        <f t="shared" ref="D15:F15" si="11">SUM(D4:D14)</f>
        <v>#REF!</v>
      </c>
      <c r="E15" s="738" t="e">
        <f t="shared" si="11"/>
        <v>#REF!</v>
      </c>
      <c r="F15" s="738" t="e">
        <f t="shared" si="11"/>
        <v>#REF!</v>
      </c>
    </row>
    <row r="16" spans="2:6" ht="14.25" customHeight="1">
      <c r="B16" s="664"/>
      <c r="C16" s="664"/>
      <c r="D16" s="664"/>
      <c r="E16" s="664"/>
      <c r="F16" s="664"/>
    </row>
    <row r="17" spans="1:26" ht="14.25" customHeight="1">
      <c r="B17" s="664"/>
      <c r="C17" s="664"/>
      <c r="D17" s="664"/>
      <c r="E17" s="664"/>
      <c r="F17" s="664"/>
    </row>
    <row r="18" spans="1:26" ht="25.5" customHeight="1">
      <c r="B18" s="1804" t="s">
        <v>2722</v>
      </c>
      <c r="C18" s="1804" t="s">
        <v>2723</v>
      </c>
      <c r="D18" s="739" t="s">
        <v>2724</v>
      </c>
      <c r="E18" s="1806" t="s">
        <v>2716</v>
      </c>
      <c r="F18" s="1777"/>
    </row>
    <row r="19" spans="1:26" ht="14.25" customHeight="1">
      <c r="B19" s="1805"/>
      <c r="C19" s="1805"/>
      <c r="D19" s="823" t="s">
        <v>2717</v>
      </c>
      <c r="E19" s="823" t="s">
        <v>2718</v>
      </c>
      <c r="F19" s="823" t="s">
        <v>2719</v>
      </c>
    </row>
    <row r="20" spans="1:26" ht="25.5" customHeight="1">
      <c r="A20" s="740"/>
      <c r="B20" s="741">
        <v>10801</v>
      </c>
      <c r="C20" s="745" t="s">
        <v>2540</v>
      </c>
      <c r="D20" s="738">
        <f>D21+D22</f>
        <v>122074568</v>
      </c>
      <c r="E20" s="738">
        <f t="shared" ref="E20:F20" si="12">1.04*D20</f>
        <v>126957550.72</v>
      </c>
      <c r="F20" s="738">
        <f t="shared" si="12"/>
        <v>132035852.74880001</v>
      </c>
      <c r="G20" s="740"/>
      <c r="H20" s="740"/>
      <c r="I20" s="740"/>
      <c r="J20" s="740"/>
      <c r="K20" s="740"/>
      <c r="L20" s="740"/>
      <c r="M20" s="740"/>
      <c r="N20" s="740"/>
      <c r="O20" s="740"/>
      <c r="P20" s="740"/>
      <c r="Q20" s="740"/>
      <c r="R20" s="740"/>
      <c r="S20" s="740"/>
      <c r="T20" s="740"/>
      <c r="U20" s="740"/>
      <c r="V20" s="740"/>
      <c r="W20" s="740"/>
      <c r="X20" s="740"/>
      <c r="Y20" s="740"/>
      <c r="Z20" s="740"/>
    </row>
    <row r="21" spans="1:26" ht="14.25" customHeight="1">
      <c r="A21" s="664"/>
      <c r="B21" s="731"/>
      <c r="C21" s="891" t="s">
        <v>2725</v>
      </c>
      <c r="D21" s="737">
        <f>'LIVESTOCK &amp; VET'!C88</f>
        <v>122074568</v>
      </c>
      <c r="E21" s="737">
        <f t="shared" ref="E21:F21" si="13">1.04*D21</f>
        <v>126957550.72</v>
      </c>
      <c r="F21" s="737">
        <f t="shared" si="13"/>
        <v>132035852.74880001</v>
      </c>
      <c r="G21" s="664"/>
      <c r="H21" s="7"/>
      <c r="I21" s="664"/>
      <c r="J21" s="664"/>
      <c r="K21" s="664"/>
      <c r="L21" s="664"/>
      <c r="M21" s="664"/>
      <c r="N21" s="664"/>
      <c r="O21" s="664"/>
      <c r="P21" s="664"/>
      <c r="Q21" s="664"/>
      <c r="R21" s="664"/>
      <c r="S21" s="664"/>
      <c r="T21" s="664"/>
      <c r="U21" s="664"/>
      <c r="V21" s="664"/>
      <c r="W21" s="664"/>
      <c r="X21" s="664"/>
      <c r="Y21" s="664"/>
      <c r="Z21" s="664"/>
    </row>
    <row r="22" spans="1:26" ht="14.25" customHeight="1">
      <c r="A22" s="664"/>
      <c r="B22" s="731"/>
      <c r="C22" s="891" t="s">
        <v>2643</v>
      </c>
      <c r="D22" s="737">
        <v>0</v>
      </c>
      <c r="E22" s="737">
        <f t="shared" ref="E22:F22" si="14">1.04*D22</f>
        <v>0</v>
      </c>
      <c r="F22" s="737">
        <f t="shared" si="14"/>
        <v>0</v>
      </c>
      <c r="G22" s="664"/>
      <c r="H22" s="664"/>
      <c r="I22" s="664"/>
      <c r="J22" s="664"/>
      <c r="K22" s="664"/>
      <c r="L22" s="664"/>
      <c r="M22" s="664"/>
      <c r="N22" s="664"/>
      <c r="O22" s="664"/>
      <c r="P22" s="664"/>
      <c r="Q22" s="664"/>
      <c r="R22" s="664"/>
      <c r="S22" s="664"/>
      <c r="T22" s="664"/>
      <c r="U22" s="664"/>
      <c r="V22" s="664"/>
      <c r="W22" s="664"/>
      <c r="X22" s="664"/>
      <c r="Y22" s="664"/>
      <c r="Z22" s="664"/>
    </row>
    <row r="23" spans="1:26" ht="14.25" customHeight="1">
      <c r="A23" s="740"/>
      <c r="B23" s="744">
        <v>10802</v>
      </c>
      <c r="C23" s="743" t="s">
        <v>3011</v>
      </c>
      <c r="D23" s="896">
        <f>D24+D25</f>
        <v>55725099</v>
      </c>
      <c r="E23" s="738">
        <f t="shared" ref="E23:F23" si="15">1.04*D23</f>
        <v>57954102.960000001</v>
      </c>
      <c r="F23" s="738">
        <f t="shared" si="15"/>
        <v>60272267.078400001</v>
      </c>
      <c r="G23" s="740"/>
      <c r="H23" s="740"/>
      <c r="I23" s="740"/>
      <c r="J23" s="740"/>
      <c r="K23" s="740"/>
      <c r="L23" s="740"/>
      <c r="M23" s="740"/>
      <c r="N23" s="740"/>
      <c r="O23" s="740"/>
      <c r="P23" s="740"/>
      <c r="Q23" s="740"/>
      <c r="R23" s="740"/>
      <c r="S23" s="740"/>
      <c r="T23" s="740"/>
      <c r="U23" s="740"/>
      <c r="V23" s="740"/>
      <c r="W23" s="740"/>
      <c r="X23" s="740"/>
      <c r="Y23" s="740"/>
      <c r="Z23" s="740"/>
    </row>
    <row r="24" spans="1:26" ht="14.25" customHeight="1">
      <c r="A24" s="664"/>
      <c r="B24" s="736"/>
      <c r="C24" s="891" t="s">
        <v>2725</v>
      </c>
      <c r="D24" s="742">
        <f>'LIVESTOCK &amp; VET'!C108</f>
        <v>5000000</v>
      </c>
      <c r="E24" s="737">
        <f t="shared" ref="E24:F24" si="16">1.04*D24</f>
        <v>5200000</v>
      </c>
      <c r="F24" s="737">
        <f t="shared" si="16"/>
        <v>5408000</v>
      </c>
      <c r="G24" s="664"/>
      <c r="H24" s="664"/>
      <c r="I24" s="664"/>
      <c r="J24" s="664"/>
      <c r="K24" s="664"/>
      <c r="L24" s="664"/>
      <c r="M24" s="664"/>
      <c r="N24" s="664"/>
      <c r="O24" s="664"/>
      <c r="P24" s="664"/>
      <c r="Q24" s="664"/>
      <c r="R24" s="664"/>
      <c r="S24" s="664"/>
      <c r="T24" s="664"/>
      <c r="U24" s="664"/>
      <c r="V24" s="664"/>
      <c r="W24" s="664"/>
      <c r="X24" s="664"/>
      <c r="Y24" s="664"/>
      <c r="Z24" s="664"/>
    </row>
    <row r="25" spans="1:26" ht="14.25" customHeight="1">
      <c r="A25" s="664"/>
      <c r="B25" s="736"/>
      <c r="C25" s="891" t="s">
        <v>2643</v>
      </c>
      <c r="D25" s="742">
        <f>'LIVESTOCK &amp; VET'!C111</f>
        <v>50725099</v>
      </c>
      <c r="E25" s="737">
        <f t="shared" ref="E25:F25" si="17">1.04*D25</f>
        <v>52754102.960000001</v>
      </c>
      <c r="F25" s="737">
        <f t="shared" si="17"/>
        <v>54864267.078400001</v>
      </c>
      <c r="G25" s="664"/>
      <c r="H25" s="664"/>
      <c r="I25" s="664"/>
      <c r="J25" s="664"/>
      <c r="K25" s="664"/>
      <c r="L25" s="664"/>
      <c r="M25" s="664"/>
      <c r="N25" s="664"/>
      <c r="O25" s="664"/>
      <c r="P25" s="664"/>
      <c r="Q25" s="664"/>
      <c r="R25" s="664"/>
      <c r="S25" s="664"/>
      <c r="T25" s="664"/>
      <c r="U25" s="664"/>
      <c r="V25" s="664"/>
      <c r="W25" s="664"/>
      <c r="X25" s="664"/>
      <c r="Y25" s="664"/>
      <c r="Z25" s="664"/>
    </row>
    <row r="26" spans="1:26" ht="14.25" customHeight="1">
      <c r="A26" s="740"/>
      <c r="B26" s="744">
        <v>10803</v>
      </c>
      <c r="C26" s="743" t="s">
        <v>3020</v>
      </c>
      <c r="D26" s="738" t="e">
        <f>D27+D28</f>
        <v>#REF!</v>
      </c>
      <c r="E26" s="738" t="e">
        <f t="shared" ref="E26:F26" si="18">1.04*D26</f>
        <v>#REF!</v>
      </c>
      <c r="F26" s="738" t="e">
        <f t="shared" si="18"/>
        <v>#REF!</v>
      </c>
      <c r="G26" s="740"/>
      <c r="H26" s="740"/>
      <c r="I26" s="740"/>
      <c r="J26" s="740"/>
      <c r="K26" s="740"/>
      <c r="L26" s="740"/>
      <c r="M26" s="740"/>
      <c r="N26" s="740"/>
      <c r="O26" s="740"/>
      <c r="P26" s="740"/>
      <c r="Q26" s="740"/>
      <c r="R26" s="740"/>
      <c r="S26" s="740"/>
      <c r="T26" s="740"/>
      <c r="U26" s="740"/>
      <c r="V26" s="740"/>
      <c r="W26" s="740"/>
      <c r="X26" s="740"/>
      <c r="Y26" s="740"/>
      <c r="Z26" s="740"/>
    </row>
    <row r="27" spans="1:26" ht="14.25" customHeight="1">
      <c r="B27" s="736"/>
      <c r="C27" s="891" t="s">
        <v>2725</v>
      </c>
      <c r="D27" s="737">
        <f>'LIVESTOCK &amp; VET'!C128</f>
        <v>4080000</v>
      </c>
      <c r="E27" s="737">
        <f t="shared" ref="E27:F27" si="19">1.04*D27</f>
        <v>4243200</v>
      </c>
      <c r="F27" s="737">
        <f t="shared" si="19"/>
        <v>4412928</v>
      </c>
    </row>
    <row r="28" spans="1:26" ht="14.25" customHeight="1">
      <c r="B28" s="736"/>
      <c r="C28" s="891" t="s">
        <v>2643</v>
      </c>
      <c r="D28" s="737" t="e">
        <f>'LIVESTOCK &amp; VET'!#REF!</f>
        <v>#REF!</v>
      </c>
      <c r="E28" s="738" t="e">
        <f t="shared" ref="E28:F28" si="20">1.04*D28</f>
        <v>#REF!</v>
      </c>
      <c r="F28" s="738" t="e">
        <f t="shared" si="20"/>
        <v>#REF!</v>
      </c>
      <c r="G28" s="7"/>
    </row>
    <row r="29" spans="1:26" ht="14.25" customHeight="1">
      <c r="A29" s="740"/>
      <c r="B29" s="744">
        <v>10804</v>
      </c>
      <c r="C29" s="745" t="s">
        <v>3057</v>
      </c>
      <c r="D29" s="738" t="e">
        <f>D30+D31</f>
        <v>#REF!</v>
      </c>
      <c r="E29" s="738" t="e">
        <f t="shared" ref="E29:E31" si="21">D29*1.04</f>
        <v>#REF!</v>
      </c>
      <c r="F29" s="738" t="e">
        <f t="shared" ref="F29:F31" si="22">1.04*E29</f>
        <v>#REF!</v>
      </c>
      <c r="G29" s="1083"/>
      <c r="H29" s="740"/>
      <c r="I29" s="740"/>
      <c r="J29" s="740"/>
      <c r="K29" s="740"/>
      <c r="L29" s="740"/>
      <c r="M29" s="740"/>
      <c r="N29" s="740"/>
      <c r="O29" s="740"/>
      <c r="P29" s="740"/>
      <c r="Q29" s="740"/>
      <c r="R29" s="740"/>
      <c r="S29" s="740"/>
      <c r="T29" s="740"/>
      <c r="U29" s="740"/>
      <c r="V29" s="740"/>
      <c r="W29" s="740"/>
      <c r="X29" s="740"/>
      <c r="Y29" s="740"/>
      <c r="Z29" s="740"/>
    </row>
    <row r="30" spans="1:26" ht="14.25" customHeight="1">
      <c r="B30" s="736"/>
      <c r="C30" s="891" t="s">
        <v>2725</v>
      </c>
      <c r="D30" s="737">
        <f>'LIVESTOCK &amp; VET'!C139</f>
        <v>3370000</v>
      </c>
      <c r="E30" s="738">
        <f t="shared" si="21"/>
        <v>3504800</v>
      </c>
      <c r="F30" s="738">
        <f t="shared" si="22"/>
        <v>3644992</v>
      </c>
    </row>
    <row r="31" spans="1:26" ht="14.25" customHeight="1">
      <c r="B31" s="736"/>
      <c r="C31" s="891" t="s">
        <v>2643</v>
      </c>
      <c r="D31" s="737" t="e">
        <f>'LIVESTOCK &amp; VET'!#REF!</f>
        <v>#REF!</v>
      </c>
      <c r="E31" s="738" t="e">
        <f t="shared" si="21"/>
        <v>#REF!</v>
      </c>
      <c r="F31" s="738" t="e">
        <f t="shared" si="22"/>
        <v>#REF!</v>
      </c>
    </row>
    <row r="32" spans="1:26" ht="14.25" customHeight="1">
      <c r="A32" s="740"/>
      <c r="B32" s="741">
        <v>10805</v>
      </c>
      <c r="C32" s="741" t="s">
        <v>3058</v>
      </c>
      <c r="D32" s="738" t="e">
        <f>D33+D34</f>
        <v>#REF!</v>
      </c>
      <c r="E32" s="738" t="e">
        <f t="shared" ref="E32:F32" si="23">1.04*D32</f>
        <v>#REF!</v>
      </c>
      <c r="F32" s="738" t="e">
        <f t="shared" si="23"/>
        <v>#REF!</v>
      </c>
      <c r="G32" s="740"/>
      <c r="H32" s="740"/>
      <c r="I32" s="740"/>
      <c r="J32" s="740"/>
      <c r="K32" s="740"/>
      <c r="L32" s="740"/>
      <c r="M32" s="740"/>
      <c r="N32" s="740"/>
      <c r="O32" s="740"/>
      <c r="P32" s="740"/>
      <c r="Q32" s="740"/>
      <c r="R32" s="740"/>
      <c r="S32" s="740"/>
      <c r="T32" s="740"/>
      <c r="U32" s="740"/>
      <c r="V32" s="740"/>
      <c r="W32" s="740"/>
      <c r="X32" s="740"/>
      <c r="Y32" s="740"/>
      <c r="Z32" s="740"/>
    </row>
    <row r="33" spans="1:26" ht="14.25" customHeight="1">
      <c r="A33" s="664"/>
      <c r="B33" s="731"/>
      <c r="C33" s="891" t="s">
        <v>2725</v>
      </c>
      <c r="D33" s="737">
        <f>'AGRIC &amp; COOP'!C87</f>
        <v>189645432</v>
      </c>
      <c r="E33" s="737">
        <f t="shared" ref="E33:F33" si="24">1.04*D33</f>
        <v>197231249.28</v>
      </c>
      <c r="F33" s="737">
        <f t="shared" si="24"/>
        <v>205120499.25120002</v>
      </c>
      <c r="G33" s="664"/>
      <c r="H33" s="664"/>
      <c r="I33" s="664"/>
      <c r="J33" s="664"/>
      <c r="K33" s="664"/>
      <c r="L33" s="664"/>
      <c r="M33" s="664"/>
      <c r="N33" s="664"/>
      <c r="O33" s="664"/>
      <c r="P33" s="664"/>
      <c r="Q33" s="664"/>
      <c r="R33" s="664"/>
      <c r="S33" s="664"/>
      <c r="T33" s="664"/>
      <c r="U33" s="664"/>
      <c r="V33" s="664"/>
      <c r="W33" s="664"/>
      <c r="X33" s="664"/>
      <c r="Y33" s="664"/>
      <c r="Z33" s="664"/>
    </row>
    <row r="34" spans="1:26" ht="14.25" customHeight="1">
      <c r="A34" s="664"/>
      <c r="B34" s="731"/>
      <c r="C34" s="891" t="s">
        <v>2643</v>
      </c>
      <c r="D34" s="737" t="e">
        <f>'AGRIC &amp; COOP'!C97</f>
        <v>#REF!</v>
      </c>
      <c r="E34" s="737" t="e">
        <f t="shared" ref="E34:F34" si="25">1.04*D34</f>
        <v>#REF!</v>
      </c>
      <c r="F34" s="737" t="e">
        <f t="shared" si="25"/>
        <v>#REF!</v>
      </c>
      <c r="G34" s="664"/>
      <c r="H34" s="664"/>
      <c r="I34" s="664"/>
      <c r="J34" s="664"/>
      <c r="K34" s="664"/>
      <c r="L34" s="664"/>
      <c r="M34" s="664"/>
      <c r="N34" s="664"/>
      <c r="O34" s="664"/>
      <c r="P34" s="664"/>
      <c r="Q34" s="664"/>
      <c r="R34" s="664"/>
      <c r="S34" s="664"/>
      <c r="T34" s="664"/>
      <c r="U34" s="664"/>
      <c r="V34" s="664"/>
      <c r="W34" s="664"/>
      <c r="X34" s="664"/>
      <c r="Y34" s="664"/>
      <c r="Z34" s="664"/>
    </row>
    <row r="35" spans="1:26" ht="14.25" customHeight="1">
      <c r="A35" s="740"/>
      <c r="B35" s="744">
        <v>10806</v>
      </c>
      <c r="C35" s="743" t="s">
        <v>2952</v>
      </c>
      <c r="D35" s="738">
        <f>D36+D37</f>
        <v>47480000</v>
      </c>
      <c r="E35" s="738">
        <f t="shared" ref="E35:F35" si="26">1.04*D35</f>
        <v>49379200</v>
      </c>
      <c r="F35" s="738">
        <f t="shared" si="26"/>
        <v>51354368</v>
      </c>
      <c r="G35" s="740"/>
      <c r="H35" s="740"/>
      <c r="I35" s="740"/>
      <c r="J35" s="740"/>
      <c r="K35" s="740"/>
      <c r="L35" s="740"/>
      <c r="M35" s="740"/>
      <c r="N35" s="740"/>
      <c r="O35" s="740"/>
      <c r="P35" s="740"/>
      <c r="Q35" s="740"/>
      <c r="R35" s="740"/>
      <c r="S35" s="740"/>
      <c r="T35" s="740"/>
      <c r="U35" s="740"/>
      <c r="V35" s="740"/>
      <c r="W35" s="740"/>
      <c r="X35" s="740"/>
      <c r="Y35" s="740"/>
      <c r="Z35" s="740"/>
    </row>
    <row r="36" spans="1:26" ht="14.25" customHeight="1">
      <c r="A36" s="664"/>
      <c r="B36" s="736"/>
      <c r="C36" s="891" t="s">
        <v>2725</v>
      </c>
      <c r="D36" s="737">
        <f>'AGRIC &amp; COOP'!C125</f>
        <v>5240000</v>
      </c>
      <c r="E36" s="737">
        <f t="shared" ref="E36:F36" si="27">1.04*D36</f>
        <v>5449600</v>
      </c>
      <c r="F36" s="737">
        <f t="shared" si="27"/>
        <v>5667584</v>
      </c>
      <c r="G36" s="664"/>
      <c r="H36" s="664"/>
      <c r="I36" s="664"/>
      <c r="J36" s="664"/>
      <c r="K36" s="664"/>
      <c r="L36" s="664"/>
      <c r="M36" s="664"/>
      <c r="N36" s="664"/>
      <c r="O36" s="664"/>
      <c r="P36" s="664"/>
      <c r="Q36" s="664"/>
      <c r="R36" s="664"/>
      <c r="S36" s="664"/>
      <c r="T36" s="664"/>
      <c r="U36" s="664"/>
      <c r="V36" s="664"/>
      <c r="W36" s="664"/>
      <c r="X36" s="664"/>
      <c r="Y36" s="664"/>
      <c r="Z36" s="664"/>
    </row>
    <row r="37" spans="1:26" ht="14.25" customHeight="1">
      <c r="A37" s="664"/>
      <c r="B37" s="736"/>
      <c r="C37" s="891" t="s">
        <v>2643</v>
      </c>
      <c r="D37" s="737">
        <f>'AGRIC &amp; COOP'!C128</f>
        <v>42240000</v>
      </c>
      <c r="E37" s="737">
        <f t="shared" ref="E37:F37" si="28">1.04*D37</f>
        <v>43929600</v>
      </c>
      <c r="F37" s="737">
        <f t="shared" si="28"/>
        <v>45686784</v>
      </c>
      <c r="G37" s="664"/>
      <c r="H37" s="664"/>
      <c r="I37" s="664"/>
      <c r="J37" s="664"/>
      <c r="K37" s="664"/>
      <c r="L37" s="664"/>
      <c r="M37" s="664"/>
      <c r="N37" s="664"/>
      <c r="O37" s="664"/>
      <c r="P37" s="664"/>
      <c r="Q37" s="664"/>
      <c r="R37" s="664"/>
      <c r="S37" s="664"/>
      <c r="T37" s="664"/>
      <c r="U37" s="664"/>
      <c r="V37" s="664"/>
      <c r="W37" s="664"/>
      <c r="X37" s="664"/>
      <c r="Y37" s="664"/>
      <c r="Z37" s="664"/>
    </row>
    <row r="38" spans="1:26" ht="14.25" customHeight="1">
      <c r="A38" s="740"/>
      <c r="B38" s="744">
        <v>10807</v>
      </c>
      <c r="C38" s="743" t="s">
        <v>2972</v>
      </c>
      <c r="D38" s="738">
        <f>D39+D40</f>
        <v>11000000</v>
      </c>
      <c r="E38" s="738">
        <f t="shared" ref="E38:F38" si="29">1.04*D38</f>
        <v>11440000</v>
      </c>
      <c r="F38" s="738">
        <f t="shared" si="29"/>
        <v>11897600</v>
      </c>
      <c r="G38" s="740"/>
      <c r="H38" s="1083"/>
      <c r="I38" s="740"/>
      <c r="J38" s="740"/>
      <c r="K38" s="740"/>
      <c r="L38" s="740"/>
      <c r="M38" s="740"/>
      <c r="N38" s="740"/>
      <c r="O38" s="740"/>
      <c r="P38" s="740"/>
      <c r="Q38" s="740"/>
      <c r="R38" s="740"/>
      <c r="S38" s="740"/>
      <c r="T38" s="740"/>
      <c r="U38" s="740"/>
      <c r="V38" s="740"/>
      <c r="W38" s="740"/>
      <c r="X38" s="740"/>
      <c r="Y38" s="740"/>
      <c r="Z38" s="740"/>
    </row>
    <row r="39" spans="1:26" ht="14.25" customHeight="1">
      <c r="A39" s="664"/>
      <c r="B39" s="732"/>
      <c r="C39" s="891" t="s">
        <v>2725</v>
      </c>
      <c r="D39" s="737">
        <f>'AGRIC &amp; COOP'!C147+'AGRIC &amp; COOP'!C156</f>
        <v>3200000</v>
      </c>
      <c r="E39" s="737">
        <f t="shared" ref="E39:F39" si="30">1.04*D39</f>
        <v>3328000</v>
      </c>
      <c r="F39" s="737">
        <f t="shared" si="30"/>
        <v>3461120</v>
      </c>
      <c r="G39" s="664"/>
      <c r="H39" s="664"/>
      <c r="I39" s="664"/>
      <c r="J39" s="664"/>
      <c r="K39" s="664"/>
      <c r="L39" s="664"/>
      <c r="M39" s="664"/>
      <c r="N39" s="664"/>
      <c r="O39" s="664"/>
      <c r="P39" s="664"/>
      <c r="Q39" s="664"/>
      <c r="R39" s="664"/>
      <c r="S39" s="664"/>
      <c r="T39" s="664"/>
      <c r="U39" s="664"/>
      <c r="V39" s="664"/>
      <c r="W39" s="664"/>
      <c r="X39" s="664"/>
      <c r="Y39" s="664"/>
      <c r="Z39" s="664"/>
    </row>
    <row r="40" spans="1:26" ht="14.25" customHeight="1">
      <c r="A40" s="664"/>
      <c r="B40" s="732"/>
      <c r="C40" s="891" t="s">
        <v>2643</v>
      </c>
      <c r="D40" s="737">
        <f>'AGRIC &amp; COOP'!C159</f>
        <v>7800000</v>
      </c>
      <c r="E40" s="737">
        <f t="shared" ref="E40:F40" si="31">1.04*D40</f>
        <v>8112000</v>
      </c>
      <c r="F40" s="737">
        <f t="shared" si="31"/>
        <v>8436480</v>
      </c>
      <c r="G40" s="664"/>
      <c r="H40" s="664"/>
      <c r="I40" s="664"/>
      <c r="J40" s="664"/>
      <c r="K40" s="664"/>
      <c r="L40" s="664"/>
      <c r="M40" s="664"/>
      <c r="N40" s="664"/>
      <c r="O40" s="664"/>
      <c r="P40" s="664"/>
      <c r="Q40" s="664"/>
      <c r="R40" s="664"/>
      <c r="S40" s="664"/>
      <c r="T40" s="664"/>
      <c r="U40" s="664"/>
      <c r="V40" s="664"/>
      <c r="W40" s="664"/>
      <c r="X40" s="664"/>
      <c r="Y40" s="664"/>
      <c r="Z40" s="664"/>
    </row>
    <row r="41" spans="1:26" ht="14.25" customHeight="1">
      <c r="A41" s="664"/>
      <c r="B41" s="741">
        <v>10808</v>
      </c>
      <c r="C41" s="741" t="s">
        <v>3059</v>
      </c>
      <c r="D41" s="738">
        <f>D42+D43</f>
        <v>220696662</v>
      </c>
      <c r="E41" s="738">
        <f t="shared" ref="E41:F41" si="32">1.04*D41</f>
        <v>229524528.48000002</v>
      </c>
      <c r="F41" s="738">
        <f t="shared" si="32"/>
        <v>238705509.61920002</v>
      </c>
      <c r="G41" s="664"/>
      <c r="H41" s="664"/>
      <c r="I41" s="664"/>
      <c r="J41" s="664"/>
      <c r="K41" s="664"/>
      <c r="L41" s="664"/>
      <c r="M41" s="664"/>
      <c r="N41" s="664"/>
      <c r="O41" s="664"/>
      <c r="P41" s="664"/>
      <c r="Q41" s="664"/>
      <c r="R41" s="664"/>
      <c r="S41" s="664"/>
      <c r="T41" s="664"/>
      <c r="U41" s="664"/>
      <c r="V41" s="664"/>
      <c r="W41" s="664"/>
      <c r="X41" s="664"/>
      <c r="Y41" s="664"/>
      <c r="Z41" s="664"/>
    </row>
    <row r="42" spans="1:26" ht="14.25" customHeight="1">
      <c r="A42" s="664"/>
      <c r="B42" s="731"/>
      <c r="C42" s="891" t="s">
        <v>2725</v>
      </c>
      <c r="D42" s="737">
        <f>'AGRIC &amp; COOP'!C200</f>
        <v>1300000</v>
      </c>
      <c r="E42" s="737">
        <f t="shared" ref="E42:F42" si="33">1.04*D42</f>
        <v>1352000</v>
      </c>
      <c r="F42" s="737">
        <f t="shared" si="33"/>
        <v>1406080</v>
      </c>
      <c r="G42" s="664"/>
      <c r="H42" s="664"/>
      <c r="I42" s="664"/>
      <c r="J42" s="664"/>
      <c r="K42" s="664"/>
      <c r="L42" s="664"/>
      <c r="M42" s="664"/>
      <c r="N42" s="664"/>
      <c r="O42" s="664"/>
      <c r="P42" s="664"/>
      <c r="Q42" s="664"/>
      <c r="R42" s="664"/>
      <c r="S42" s="664"/>
      <c r="T42" s="664"/>
      <c r="U42" s="664"/>
      <c r="V42" s="664"/>
      <c r="W42" s="664"/>
      <c r="X42" s="664"/>
      <c r="Y42" s="664"/>
      <c r="Z42" s="664"/>
    </row>
    <row r="43" spans="1:26" ht="14.25" customHeight="1">
      <c r="A43" s="664"/>
      <c r="B43" s="731"/>
      <c r="C43" s="891" t="s">
        <v>2643</v>
      </c>
      <c r="D43" s="737">
        <f>'AGRIC &amp; COOP'!C203</f>
        <v>219396662</v>
      </c>
      <c r="E43" s="737">
        <f t="shared" ref="E43:F43" si="34">1.04*D43</f>
        <v>228172528.48000002</v>
      </c>
      <c r="F43" s="737">
        <f t="shared" si="34"/>
        <v>237299429.61920002</v>
      </c>
      <c r="G43" s="664"/>
      <c r="H43" s="664"/>
      <c r="I43" s="664"/>
      <c r="J43" s="664"/>
      <c r="K43" s="664"/>
      <c r="L43" s="664"/>
      <c r="M43" s="664"/>
      <c r="N43" s="664"/>
      <c r="O43" s="664"/>
      <c r="P43" s="664"/>
      <c r="Q43" s="664"/>
      <c r="R43" s="664"/>
      <c r="S43" s="664"/>
      <c r="T43" s="664"/>
      <c r="U43" s="664"/>
      <c r="V43" s="664"/>
      <c r="W43" s="664"/>
      <c r="X43" s="664"/>
      <c r="Y43" s="664"/>
      <c r="Z43" s="664"/>
    </row>
    <row r="44" spans="1:26" ht="14.25" customHeight="1">
      <c r="A44" s="664"/>
      <c r="B44" s="741">
        <v>10809</v>
      </c>
      <c r="C44" s="741" t="s">
        <v>2881</v>
      </c>
      <c r="D44" s="738">
        <f>D45+D46</f>
        <v>900000</v>
      </c>
      <c r="E44" s="738">
        <f t="shared" ref="E44:F44" si="35">1.04*D44</f>
        <v>936000</v>
      </c>
      <c r="F44" s="738">
        <f t="shared" si="35"/>
        <v>973440</v>
      </c>
      <c r="G44" s="664"/>
      <c r="H44" s="664"/>
      <c r="I44" s="664"/>
      <c r="J44" s="664"/>
      <c r="K44" s="664"/>
      <c r="L44" s="664"/>
      <c r="M44" s="664"/>
      <c r="N44" s="664"/>
      <c r="O44" s="664"/>
      <c r="P44" s="664"/>
      <c r="Q44" s="664"/>
      <c r="R44" s="664"/>
      <c r="S44" s="664"/>
      <c r="T44" s="664"/>
      <c r="U44" s="664"/>
      <c r="V44" s="664"/>
      <c r="W44" s="664"/>
      <c r="X44" s="664"/>
      <c r="Y44" s="664"/>
      <c r="Z44" s="664"/>
    </row>
    <row r="45" spans="1:26" ht="14.25" customHeight="1">
      <c r="A45" s="664"/>
      <c r="B45" s="731"/>
      <c r="C45" s="891" t="s">
        <v>2725</v>
      </c>
      <c r="D45" s="737">
        <f>'AGRIC &amp; COOP'!C187</f>
        <v>900000</v>
      </c>
      <c r="E45" s="737">
        <f t="shared" ref="E45:F45" si="36">1.04*D45</f>
        <v>936000</v>
      </c>
      <c r="F45" s="737">
        <f t="shared" si="36"/>
        <v>973440</v>
      </c>
      <c r="G45" s="664"/>
      <c r="H45" s="664"/>
      <c r="I45" s="664"/>
      <c r="J45" s="664"/>
      <c r="K45" s="664"/>
      <c r="L45" s="664"/>
      <c r="M45" s="664"/>
      <c r="N45" s="664"/>
      <c r="O45" s="664"/>
      <c r="P45" s="664"/>
      <c r="Q45" s="664"/>
      <c r="R45" s="664"/>
      <c r="S45" s="664"/>
      <c r="T45" s="664"/>
      <c r="U45" s="664"/>
      <c r="V45" s="664"/>
      <c r="W45" s="664"/>
      <c r="X45" s="664"/>
      <c r="Y45" s="664"/>
      <c r="Z45" s="664"/>
    </row>
    <row r="46" spans="1:26" ht="14.25" customHeight="1">
      <c r="A46" s="664"/>
      <c r="B46" s="731"/>
      <c r="C46" s="891" t="s">
        <v>2643</v>
      </c>
      <c r="D46" s="737">
        <v>0</v>
      </c>
      <c r="E46" s="737">
        <f t="shared" ref="E46:F46" si="37">1.04*D46</f>
        <v>0</v>
      </c>
      <c r="F46" s="737">
        <f t="shared" si="37"/>
        <v>0</v>
      </c>
      <c r="G46" s="664"/>
      <c r="H46" s="664"/>
      <c r="I46" s="664"/>
      <c r="J46" s="664"/>
      <c r="K46" s="664"/>
      <c r="L46" s="664"/>
      <c r="M46" s="664"/>
      <c r="N46" s="664"/>
      <c r="O46" s="664"/>
      <c r="P46" s="664"/>
      <c r="Q46" s="664"/>
      <c r="R46" s="664"/>
      <c r="S46" s="664"/>
      <c r="T46" s="664"/>
      <c r="U46" s="664"/>
      <c r="V46" s="664"/>
      <c r="W46" s="664"/>
      <c r="X46" s="664"/>
      <c r="Y46" s="664"/>
      <c r="Z46" s="664"/>
    </row>
    <row r="47" spans="1:26" ht="14.25" customHeight="1">
      <c r="A47" s="664"/>
      <c r="B47" s="741">
        <v>10810</v>
      </c>
      <c r="C47" s="741" t="s">
        <v>3060</v>
      </c>
      <c r="D47" s="738">
        <f>D48+D49</f>
        <v>4550000</v>
      </c>
      <c r="E47" s="738">
        <f t="shared" ref="E47:F47" si="38">1.04*D47</f>
        <v>4732000</v>
      </c>
      <c r="F47" s="738">
        <f t="shared" si="38"/>
        <v>4921280</v>
      </c>
      <c r="G47" s="664"/>
      <c r="H47" s="664"/>
      <c r="I47" s="664"/>
      <c r="J47" s="664"/>
      <c r="K47" s="664"/>
      <c r="L47" s="664"/>
      <c r="M47" s="664"/>
      <c r="N47" s="664"/>
      <c r="O47" s="664"/>
      <c r="P47" s="664"/>
      <c r="Q47" s="664"/>
      <c r="R47" s="664"/>
      <c r="S47" s="664"/>
      <c r="T47" s="664"/>
      <c r="U47" s="664"/>
      <c r="V47" s="664"/>
      <c r="W47" s="664"/>
      <c r="X47" s="664"/>
      <c r="Y47" s="664"/>
      <c r="Z47" s="664"/>
    </row>
    <row r="48" spans="1:26" ht="14.25" customHeight="1">
      <c r="A48" s="664"/>
      <c r="B48" s="731"/>
      <c r="C48" s="891" t="s">
        <v>2725</v>
      </c>
      <c r="D48" s="737">
        <f>'AGRIC &amp; COOP'!C178</f>
        <v>550000</v>
      </c>
      <c r="E48" s="737">
        <f t="shared" ref="E48:F48" si="39">1.04*D48</f>
        <v>572000</v>
      </c>
      <c r="F48" s="737">
        <f t="shared" si="39"/>
        <v>594880</v>
      </c>
      <c r="G48" s="664"/>
      <c r="H48" s="664"/>
      <c r="I48" s="664"/>
      <c r="J48" s="664"/>
      <c r="K48" s="664"/>
      <c r="L48" s="664"/>
      <c r="M48" s="664"/>
      <c r="N48" s="664"/>
      <c r="O48" s="664"/>
      <c r="P48" s="664"/>
      <c r="Q48" s="664"/>
      <c r="R48" s="664"/>
      <c r="S48" s="664"/>
      <c r="T48" s="664"/>
      <c r="U48" s="664"/>
      <c r="V48" s="664"/>
      <c r="W48" s="664"/>
      <c r="X48" s="664"/>
      <c r="Y48" s="664"/>
      <c r="Z48" s="664"/>
    </row>
    <row r="49" spans="1:26" ht="14.25" customHeight="1">
      <c r="A49" s="664"/>
      <c r="B49" s="731"/>
      <c r="C49" s="891" t="s">
        <v>2643</v>
      </c>
      <c r="D49" s="737">
        <f>'AGRIC &amp; COOP'!C181</f>
        <v>4000000</v>
      </c>
      <c r="E49" s="737">
        <f t="shared" ref="E49:F49" si="40">1.04*D49</f>
        <v>4160000</v>
      </c>
      <c r="F49" s="737">
        <f t="shared" si="40"/>
        <v>4326400</v>
      </c>
      <c r="G49" s="664"/>
      <c r="H49" s="664"/>
      <c r="I49" s="664"/>
      <c r="J49" s="664"/>
      <c r="K49" s="664"/>
      <c r="L49" s="664"/>
      <c r="M49" s="664"/>
      <c r="N49" s="664"/>
      <c r="O49" s="664"/>
      <c r="P49" s="664"/>
      <c r="Q49" s="664"/>
      <c r="R49" s="664"/>
      <c r="S49" s="664"/>
      <c r="T49" s="664"/>
      <c r="U49" s="664"/>
      <c r="V49" s="664"/>
      <c r="W49" s="664"/>
      <c r="X49" s="664"/>
      <c r="Y49" s="664"/>
      <c r="Z49" s="664"/>
    </row>
    <row r="50" spans="1:26" ht="14.25" customHeight="1">
      <c r="A50" s="664"/>
      <c r="B50" s="741">
        <v>10811</v>
      </c>
      <c r="C50" s="1084" t="s">
        <v>2982</v>
      </c>
      <c r="D50" s="738">
        <f>D51+D52</f>
        <v>2190000</v>
      </c>
      <c r="E50" s="738">
        <f t="shared" ref="E50:F50" si="41">1.04*D50</f>
        <v>2277600</v>
      </c>
      <c r="F50" s="738">
        <f t="shared" si="41"/>
        <v>2368704</v>
      </c>
      <c r="G50" s="664"/>
      <c r="H50" s="664"/>
      <c r="I50" s="664"/>
      <c r="J50" s="664"/>
      <c r="K50" s="664"/>
      <c r="L50" s="664"/>
      <c r="M50" s="664"/>
      <c r="N50" s="664"/>
      <c r="O50" s="664"/>
      <c r="P50" s="664"/>
      <c r="Q50" s="664"/>
      <c r="R50" s="664"/>
      <c r="S50" s="664"/>
      <c r="T50" s="664"/>
      <c r="U50" s="664"/>
      <c r="V50" s="664"/>
      <c r="W50" s="664"/>
      <c r="X50" s="664"/>
      <c r="Y50" s="664"/>
      <c r="Z50" s="664"/>
    </row>
    <row r="51" spans="1:26" ht="14.25" customHeight="1">
      <c r="A51" s="664"/>
      <c r="B51" s="731"/>
      <c r="C51" s="891" t="s">
        <v>2725</v>
      </c>
      <c r="D51" s="737">
        <f>'AGRIC &amp; COOP'!C167</f>
        <v>1190000</v>
      </c>
      <c r="E51" s="737">
        <f t="shared" ref="E51:F51" si="42">1.04*D51</f>
        <v>1237600</v>
      </c>
      <c r="F51" s="737">
        <f t="shared" si="42"/>
        <v>1287104</v>
      </c>
      <c r="G51" s="664"/>
      <c r="H51" s="664"/>
      <c r="I51" s="664"/>
      <c r="J51" s="664"/>
      <c r="K51" s="664"/>
      <c r="L51" s="664"/>
      <c r="M51" s="664"/>
      <c r="N51" s="664"/>
      <c r="O51" s="664"/>
      <c r="P51" s="664"/>
      <c r="Q51" s="664"/>
      <c r="R51" s="664"/>
      <c r="S51" s="664"/>
      <c r="T51" s="664"/>
      <c r="U51" s="664"/>
      <c r="V51" s="664"/>
      <c r="W51" s="664"/>
      <c r="X51" s="664"/>
      <c r="Y51" s="664"/>
      <c r="Z51" s="664"/>
    </row>
    <row r="52" spans="1:26" ht="14.25" customHeight="1">
      <c r="A52" s="664"/>
      <c r="B52" s="731"/>
      <c r="C52" s="891" t="s">
        <v>2643</v>
      </c>
      <c r="D52" s="737">
        <f>'AGRIC &amp; COOP'!C170</f>
        <v>1000000</v>
      </c>
      <c r="E52" s="737">
        <f t="shared" ref="E52:F52" si="43">1.04*D52</f>
        <v>1040000</v>
      </c>
      <c r="F52" s="737">
        <f t="shared" si="43"/>
        <v>1081600</v>
      </c>
      <c r="G52" s="664"/>
      <c r="H52" s="664"/>
      <c r="I52" s="664"/>
      <c r="J52" s="664"/>
      <c r="K52" s="664"/>
      <c r="L52" s="664"/>
      <c r="M52" s="664"/>
      <c r="N52" s="664"/>
      <c r="O52" s="664"/>
      <c r="P52" s="664"/>
      <c r="Q52" s="664"/>
      <c r="R52" s="664"/>
      <c r="S52" s="664"/>
      <c r="T52" s="664"/>
      <c r="U52" s="664"/>
      <c r="V52" s="664"/>
      <c r="W52" s="664"/>
      <c r="X52" s="664"/>
      <c r="Y52" s="664"/>
      <c r="Z52" s="664"/>
    </row>
    <row r="53" spans="1:26" ht="14.25" customHeight="1">
      <c r="B53" s="1803" t="s">
        <v>2721</v>
      </c>
      <c r="C53" s="1777"/>
      <c r="D53" s="738" t="e">
        <f t="shared" ref="D53:F53" si="44">SUM(D20,D23,D26,D32,D35,D38,D29,D50,D47,D44,D41)</f>
        <v>#REF!</v>
      </c>
      <c r="E53" s="738" t="e">
        <f t="shared" si="44"/>
        <v>#REF!</v>
      </c>
      <c r="F53" s="738" t="e">
        <f t="shared" si="44"/>
        <v>#REF!</v>
      </c>
    </row>
    <row r="54" spans="1:26" ht="14.25" customHeight="1">
      <c r="D54" s="2"/>
    </row>
    <row r="55" spans="1:26" ht="14.25" customHeight="1">
      <c r="D55" s="2"/>
    </row>
    <row r="56" spans="1:26" ht="14.25" customHeight="1">
      <c r="D56" s="7"/>
    </row>
    <row r="57" spans="1:26" ht="14.25" customHeight="1">
      <c r="D57" s="2"/>
    </row>
    <row r="58" spans="1:26" ht="14.25" customHeight="1"/>
    <row r="59" spans="1:26" ht="14.25" customHeight="1"/>
    <row r="60" spans="1:26" ht="14.25" customHeight="1"/>
    <row r="61" spans="1:26" ht="14.25" customHeight="1"/>
    <row r="62" spans="1:26" ht="14.25" customHeight="1"/>
    <row r="63" spans="1:26" ht="14.25" customHeight="1"/>
    <row r="64" spans="1:26"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53:C53"/>
    <mergeCell ref="E2:F2"/>
    <mergeCell ref="B2:B3"/>
    <mergeCell ref="B18:B19"/>
    <mergeCell ref="C2:C3"/>
    <mergeCell ref="C18:C19"/>
    <mergeCell ref="B15:C15"/>
    <mergeCell ref="E18:F18"/>
  </mergeCells>
  <pageMargins left="0.7" right="0.7" top="0.75" bottom="0.75" header="0" footer="0"/>
  <pageSetup fitToWidth="0" fitToHeight="0" orientation="landscape"/>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4" defaultRowHeight="15" customHeight="1"/>
  <cols>
    <col min="1" max="2" width="7.85546875" customWidth="1"/>
    <col min="3" max="3" width="30" customWidth="1"/>
    <col min="4" max="5" width="14.5703125" customWidth="1"/>
    <col min="6" max="6" width="13.42578125" customWidth="1"/>
    <col min="7" max="7" width="7.85546875" customWidth="1"/>
    <col min="9" max="26" width="7.85546875" customWidth="1"/>
  </cols>
  <sheetData>
    <row r="1" spans="1:26" ht="14.25" customHeight="1">
      <c r="E1" s="2"/>
      <c r="F1" s="2"/>
    </row>
    <row r="2" spans="1:26" ht="25.5" customHeight="1">
      <c r="B2" s="1804" t="s">
        <v>2713</v>
      </c>
      <c r="C2" s="1804" t="s">
        <v>2714</v>
      </c>
      <c r="D2" s="729" t="s">
        <v>2715</v>
      </c>
      <c r="E2" s="1813" t="s">
        <v>2716</v>
      </c>
      <c r="F2" s="1777"/>
    </row>
    <row r="3" spans="1:26" ht="14.25" customHeight="1">
      <c r="B3" s="1805"/>
      <c r="C3" s="1805"/>
      <c r="D3" s="730" t="s">
        <v>2717</v>
      </c>
      <c r="E3" s="730" t="s">
        <v>2718</v>
      </c>
      <c r="F3" s="730" t="s">
        <v>2719</v>
      </c>
    </row>
    <row r="4" spans="1:26" ht="26.25" customHeight="1">
      <c r="A4" s="664"/>
      <c r="B4" s="731">
        <v>10601</v>
      </c>
      <c r="C4" s="891" t="s">
        <v>2540</v>
      </c>
      <c r="D4" s="1085">
        <f>D13</f>
        <v>0</v>
      </c>
      <c r="E4" s="1086">
        <f t="shared" ref="E4:E7" si="0">SUM(1.04*D4)</f>
        <v>0</v>
      </c>
      <c r="F4" s="1087">
        <f t="shared" ref="F4:F7" si="1">E4*1.04</f>
        <v>0</v>
      </c>
      <c r="G4" s="664"/>
      <c r="H4" s="664"/>
      <c r="I4" s="664"/>
      <c r="J4" s="664"/>
      <c r="K4" s="664"/>
      <c r="L4" s="664"/>
      <c r="M4" s="664"/>
      <c r="N4" s="664"/>
      <c r="O4" s="664"/>
      <c r="P4" s="664"/>
      <c r="Q4" s="664"/>
      <c r="R4" s="664"/>
      <c r="S4" s="664"/>
      <c r="T4" s="664"/>
      <c r="U4" s="664"/>
      <c r="V4" s="664"/>
      <c r="W4" s="664"/>
      <c r="X4" s="664"/>
      <c r="Y4" s="664"/>
      <c r="Z4" s="664"/>
    </row>
    <row r="5" spans="1:26" ht="14.25" customHeight="1">
      <c r="A5" s="664"/>
      <c r="B5" s="736">
        <v>10602</v>
      </c>
      <c r="C5" s="735" t="s">
        <v>3061</v>
      </c>
      <c r="D5" s="1085">
        <f>D16</f>
        <v>0</v>
      </c>
      <c r="E5" s="1086">
        <f t="shared" si="0"/>
        <v>0</v>
      </c>
      <c r="F5" s="1087">
        <f t="shared" si="1"/>
        <v>0</v>
      </c>
      <c r="G5" s="664"/>
      <c r="H5" s="664"/>
      <c r="I5" s="664"/>
      <c r="J5" s="664"/>
      <c r="K5" s="664"/>
      <c r="L5" s="664"/>
      <c r="M5" s="664"/>
      <c r="N5" s="664"/>
      <c r="O5" s="664"/>
      <c r="P5" s="664"/>
      <c r="Q5" s="664"/>
      <c r="R5" s="664"/>
      <c r="S5" s="664"/>
      <c r="T5" s="664"/>
      <c r="U5" s="664"/>
      <c r="V5" s="664"/>
      <c r="W5" s="664"/>
      <c r="X5" s="664"/>
      <c r="Y5" s="664"/>
      <c r="Z5" s="664"/>
    </row>
    <row r="6" spans="1:26" ht="14.25" customHeight="1">
      <c r="A6" s="664"/>
      <c r="B6" s="736">
        <v>10603</v>
      </c>
      <c r="C6" s="735" t="str">
        <f t="shared" ref="C6:D6" si="2">C19</f>
        <v>Environment Management</v>
      </c>
      <c r="D6" s="1085" t="e">
        <f t="shared" si="2"/>
        <v>#REF!</v>
      </c>
      <c r="E6" s="1086" t="e">
        <f t="shared" si="0"/>
        <v>#REF!</v>
      </c>
      <c r="F6" s="1087" t="e">
        <f t="shared" si="1"/>
        <v>#REF!</v>
      </c>
      <c r="G6" s="664"/>
      <c r="H6" s="664"/>
      <c r="I6" s="664"/>
      <c r="J6" s="664"/>
      <c r="K6" s="664"/>
      <c r="L6" s="664"/>
      <c r="M6" s="664"/>
      <c r="N6" s="664"/>
      <c r="O6" s="664"/>
      <c r="P6" s="664"/>
      <c r="Q6" s="664"/>
      <c r="R6" s="664"/>
      <c r="S6" s="664"/>
      <c r="T6" s="664"/>
      <c r="U6" s="664"/>
      <c r="V6" s="664"/>
      <c r="W6" s="664"/>
      <c r="X6" s="664"/>
      <c r="Y6" s="664"/>
      <c r="Z6" s="664"/>
    </row>
    <row r="7" spans="1:26" ht="14.25" customHeight="1">
      <c r="A7" s="664"/>
      <c r="B7" s="731">
        <v>10604</v>
      </c>
      <c r="C7" s="731" t="s">
        <v>3028</v>
      </c>
      <c r="D7" s="1085" t="e">
        <f>D22</f>
        <v>#REF!</v>
      </c>
      <c r="E7" s="1086" t="e">
        <f t="shared" si="0"/>
        <v>#REF!</v>
      </c>
      <c r="F7" s="1087" t="e">
        <f t="shared" si="1"/>
        <v>#REF!</v>
      </c>
      <c r="G7" s="664"/>
      <c r="H7" s="664"/>
      <c r="I7" s="664"/>
      <c r="J7" s="664"/>
      <c r="K7" s="664"/>
      <c r="L7" s="664"/>
      <c r="M7" s="664"/>
      <c r="N7" s="664"/>
      <c r="O7" s="664"/>
      <c r="P7" s="664"/>
      <c r="Q7" s="664"/>
      <c r="R7" s="664"/>
      <c r="S7" s="664"/>
      <c r="T7" s="664"/>
      <c r="U7" s="664"/>
      <c r="V7" s="664"/>
      <c r="W7" s="664"/>
      <c r="X7" s="664"/>
      <c r="Y7" s="664"/>
      <c r="Z7" s="664"/>
    </row>
    <row r="8" spans="1:26" ht="14.25" customHeight="1">
      <c r="B8" s="1810" t="s">
        <v>2806</v>
      </c>
      <c r="C8" s="1777"/>
      <c r="D8" s="824" t="e">
        <f t="shared" ref="D8:F8" si="3">SUM(D4:D7)</f>
        <v>#REF!</v>
      </c>
      <c r="E8" s="824" t="e">
        <f t="shared" si="3"/>
        <v>#REF!</v>
      </c>
      <c r="F8" s="824" t="e">
        <f t="shared" si="3"/>
        <v>#REF!</v>
      </c>
    </row>
    <row r="9" spans="1:26" ht="14.25" customHeight="1">
      <c r="B9" s="1088"/>
      <c r="C9" s="1088"/>
      <c r="D9" s="1088"/>
      <c r="E9" s="1089"/>
      <c r="F9" s="1089"/>
    </row>
    <row r="10" spans="1:26" ht="14.25" customHeight="1">
      <c r="B10" s="1088"/>
      <c r="C10" s="1088"/>
      <c r="D10" s="1088"/>
      <c r="E10" s="1089"/>
      <c r="F10" s="1089"/>
    </row>
    <row r="11" spans="1:26" ht="25.5" customHeight="1">
      <c r="B11" s="1804" t="s">
        <v>2722</v>
      </c>
      <c r="C11" s="1804" t="s">
        <v>2723</v>
      </c>
      <c r="D11" s="739" t="s">
        <v>2724</v>
      </c>
      <c r="E11" s="1814" t="s">
        <v>2716</v>
      </c>
      <c r="F11" s="1777"/>
    </row>
    <row r="12" spans="1:26" ht="14.25" customHeight="1">
      <c r="B12" s="1805"/>
      <c r="C12" s="1805"/>
      <c r="D12" s="730" t="s">
        <v>2717</v>
      </c>
      <c r="E12" s="730" t="s">
        <v>2718</v>
      </c>
      <c r="F12" s="730" t="s">
        <v>2719</v>
      </c>
    </row>
    <row r="13" spans="1:26" ht="25.5" customHeight="1">
      <c r="A13" s="740"/>
      <c r="B13" s="741">
        <v>10601</v>
      </c>
      <c r="C13" s="745" t="s">
        <v>2540</v>
      </c>
      <c r="D13" s="824">
        <f>D14+D15</f>
        <v>0</v>
      </c>
      <c r="E13" s="1090">
        <f t="shared" ref="E13:F13" si="4">D13*1.04</f>
        <v>0</v>
      </c>
      <c r="F13" s="1090">
        <f t="shared" si="4"/>
        <v>0</v>
      </c>
      <c r="G13" s="740"/>
      <c r="H13" s="740"/>
      <c r="I13" s="740"/>
      <c r="J13" s="740"/>
      <c r="K13" s="740"/>
      <c r="L13" s="740"/>
      <c r="M13" s="740"/>
      <c r="N13" s="740"/>
      <c r="O13" s="740"/>
      <c r="P13" s="740"/>
      <c r="Q13" s="740"/>
      <c r="R13" s="740"/>
      <c r="S13" s="740"/>
      <c r="T13" s="740"/>
      <c r="U13" s="740"/>
      <c r="V13" s="740"/>
      <c r="W13" s="740"/>
      <c r="X13" s="740"/>
      <c r="Y13" s="740"/>
      <c r="Z13" s="740"/>
    </row>
    <row r="14" spans="1:26" ht="14.25" customHeight="1">
      <c r="A14" s="664"/>
      <c r="B14" s="731"/>
      <c r="C14" s="891" t="s">
        <v>2725</v>
      </c>
      <c r="D14" s="826">
        <f>'ENVIRONMENT '!C30</f>
        <v>0</v>
      </c>
      <c r="E14" s="1091">
        <f t="shared" ref="E14:F14" si="5">D14*1.04</f>
        <v>0</v>
      </c>
      <c r="F14" s="1091">
        <f t="shared" si="5"/>
        <v>0</v>
      </c>
      <c r="G14" s="664"/>
      <c r="H14" s="664"/>
      <c r="I14" s="664"/>
      <c r="J14" s="664"/>
      <c r="K14" s="664"/>
      <c r="L14" s="664"/>
      <c r="M14" s="664"/>
      <c r="N14" s="664"/>
      <c r="O14" s="664"/>
      <c r="P14" s="664"/>
      <c r="Q14" s="664"/>
      <c r="R14" s="664"/>
      <c r="S14" s="664"/>
      <c r="T14" s="664"/>
      <c r="U14" s="664"/>
      <c r="V14" s="664"/>
      <c r="W14" s="664"/>
      <c r="X14" s="664"/>
      <c r="Y14" s="664"/>
      <c r="Z14" s="664"/>
    </row>
    <row r="15" spans="1:26" ht="14.25" customHeight="1">
      <c r="B15" s="731"/>
      <c r="C15" s="891" t="s">
        <v>2643</v>
      </c>
      <c r="D15" s="1092">
        <v>0</v>
      </c>
      <c r="E15" s="1090">
        <f t="shared" ref="E15:F15" si="6">D15*1.04</f>
        <v>0</v>
      </c>
      <c r="F15" s="1090">
        <f t="shared" si="6"/>
        <v>0</v>
      </c>
    </row>
    <row r="16" spans="1:26" ht="14.25" customHeight="1">
      <c r="A16" s="740"/>
      <c r="B16" s="744">
        <v>10602</v>
      </c>
      <c r="C16" s="743" t="s">
        <v>3061</v>
      </c>
      <c r="D16" s="824">
        <f>D17+D18</f>
        <v>0</v>
      </c>
      <c r="E16" s="1090">
        <f t="shared" ref="E16:F16" si="7">D16*1.04</f>
        <v>0</v>
      </c>
      <c r="F16" s="1090">
        <f t="shared" si="7"/>
        <v>0</v>
      </c>
      <c r="G16" s="740"/>
      <c r="H16" s="1093"/>
      <c r="I16" s="740"/>
      <c r="J16" s="740"/>
      <c r="K16" s="740"/>
      <c r="L16" s="740"/>
      <c r="M16" s="740"/>
      <c r="N16" s="740"/>
      <c r="O16" s="740"/>
      <c r="P16" s="740"/>
      <c r="Q16" s="740"/>
      <c r="R16" s="740"/>
      <c r="S16" s="740"/>
      <c r="T16" s="740"/>
      <c r="U16" s="740"/>
      <c r="V16" s="740"/>
      <c r="W16" s="740"/>
      <c r="X16" s="740"/>
      <c r="Y16" s="740"/>
      <c r="Z16" s="740"/>
    </row>
    <row r="17" spans="1:26" ht="14.25" customHeight="1">
      <c r="A17" s="664"/>
      <c r="B17" s="736"/>
      <c r="C17" s="891" t="s">
        <v>2725</v>
      </c>
      <c r="D17" s="826">
        <f>'ENVIRONMENT '!C39</f>
        <v>0</v>
      </c>
      <c r="E17" s="1091">
        <f t="shared" ref="E17:F17" si="8">D17*1.04</f>
        <v>0</v>
      </c>
      <c r="F17" s="1091">
        <f t="shared" si="8"/>
        <v>0</v>
      </c>
      <c r="G17" s="664"/>
      <c r="H17" s="664"/>
      <c r="I17" s="664"/>
      <c r="J17" s="664"/>
      <c r="K17" s="664"/>
      <c r="L17" s="664"/>
      <c r="M17" s="664"/>
      <c r="N17" s="664"/>
      <c r="O17" s="664"/>
      <c r="P17" s="664"/>
      <c r="Q17" s="664"/>
      <c r="R17" s="664"/>
      <c r="S17" s="664"/>
      <c r="T17" s="664"/>
      <c r="U17" s="664"/>
      <c r="V17" s="664"/>
      <c r="W17" s="664"/>
      <c r="X17" s="664"/>
      <c r="Y17" s="664"/>
      <c r="Z17" s="664"/>
    </row>
    <row r="18" spans="1:26" ht="14.25" customHeight="1">
      <c r="B18" s="736"/>
      <c r="C18" s="891" t="s">
        <v>2643</v>
      </c>
      <c r="D18" s="826">
        <f>'ENVIRONMENT '!C42</f>
        <v>0</v>
      </c>
      <c r="E18" s="1091">
        <f t="shared" ref="E18:F18" si="9">D18*1.04</f>
        <v>0</v>
      </c>
      <c r="F18" s="1091">
        <f t="shared" si="9"/>
        <v>0</v>
      </c>
      <c r="H18" s="7"/>
    </row>
    <row r="19" spans="1:26" ht="14.25" customHeight="1">
      <c r="A19" s="740"/>
      <c r="B19" s="744">
        <v>10603</v>
      </c>
      <c r="C19" s="745" t="s">
        <v>3047</v>
      </c>
      <c r="D19" s="824" t="e">
        <f>D20+D21</f>
        <v>#REF!</v>
      </c>
      <c r="E19" s="1090" t="e">
        <f t="shared" ref="E19:F19" si="10">D19*1.04</f>
        <v>#REF!</v>
      </c>
      <c r="F19" s="1090" t="e">
        <f t="shared" si="10"/>
        <v>#REF!</v>
      </c>
      <c r="G19" s="740"/>
      <c r="H19" s="1083"/>
      <c r="I19" s="740"/>
      <c r="J19" s="740"/>
      <c r="K19" s="740"/>
      <c r="L19" s="740"/>
      <c r="M19" s="740"/>
      <c r="N19" s="740"/>
      <c r="O19" s="740"/>
      <c r="P19" s="740"/>
      <c r="Q19" s="740"/>
      <c r="R19" s="740"/>
      <c r="S19" s="740"/>
      <c r="T19" s="740"/>
      <c r="U19" s="740"/>
      <c r="V19" s="740"/>
      <c r="W19" s="740"/>
      <c r="X19" s="740"/>
      <c r="Y19" s="740"/>
      <c r="Z19" s="740"/>
    </row>
    <row r="20" spans="1:26" ht="14.25" customHeight="1">
      <c r="B20" s="736"/>
      <c r="C20" s="891" t="s">
        <v>2725</v>
      </c>
      <c r="D20" s="1092">
        <v>0</v>
      </c>
      <c r="E20" s="1090">
        <f t="shared" ref="E20:F20" si="11">D20*1.04</f>
        <v>0</v>
      </c>
      <c r="F20" s="1090">
        <f t="shared" si="11"/>
        <v>0</v>
      </c>
    </row>
    <row r="21" spans="1:26" ht="14.25" customHeight="1">
      <c r="B21" s="736"/>
      <c r="C21" s="891" t="s">
        <v>2643</v>
      </c>
      <c r="D21" s="826" t="e">
        <f>#REF!</f>
        <v>#REF!</v>
      </c>
      <c r="E21" s="1091" t="e">
        <f t="shared" ref="E21:F21" si="12">D21*1.04</f>
        <v>#REF!</v>
      </c>
      <c r="F21" s="1091" t="e">
        <f t="shared" si="12"/>
        <v>#REF!</v>
      </c>
      <c r="H21" s="2"/>
    </row>
    <row r="22" spans="1:26" ht="14.25" customHeight="1">
      <c r="A22" s="740"/>
      <c r="B22" s="741">
        <v>10604</v>
      </c>
      <c r="C22" s="741" t="s">
        <v>3028</v>
      </c>
      <c r="D22" s="824" t="e">
        <f>D23+D24</f>
        <v>#REF!</v>
      </c>
      <c r="E22" s="1090" t="e">
        <f t="shared" ref="E22:F22" si="13">D22*1.04</f>
        <v>#REF!</v>
      </c>
      <c r="F22" s="1090" t="e">
        <f t="shared" si="13"/>
        <v>#REF!</v>
      </c>
      <c r="G22" s="740"/>
      <c r="H22" s="1094"/>
      <c r="I22" s="740"/>
      <c r="J22" s="740"/>
      <c r="K22" s="740"/>
      <c r="L22" s="740"/>
      <c r="M22" s="740"/>
      <c r="N22" s="740"/>
      <c r="O22" s="740"/>
      <c r="P22" s="740"/>
      <c r="Q22" s="740"/>
      <c r="R22" s="740"/>
      <c r="S22" s="740"/>
      <c r="T22" s="740"/>
      <c r="U22" s="740"/>
      <c r="V22" s="740"/>
      <c r="W22" s="740"/>
      <c r="X22" s="740"/>
      <c r="Y22" s="740"/>
      <c r="Z22" s="740"/>
    </row>
    <row r="23" spans="1:26" ht="14.25" customHeight="1">
      <c r="A23" s="664"/>
      <c r="B23" s="829"/>
      <c r="C23" s="891" t="s">
        <v>2725</v>
      </c>
      <c r="D23" s="826" t="e">
        <f>'WATER, ENERGY, ENVIRONMENT AND '!#REF!</f>
        <v>#REF!</v>
      </c>
      <c r="E23" s="1091" t="e">
        <f t="shared" ref="E23:F23" si="14">D23*1.04</f>
        <v>#REF!</v>
      </c>
      <c r="F23" s="1091" t="e">
        <f t="shared" si="14"/>
        <v>#REF!</v>
      </c>
      <c r="G23" s="664"/>
      <c r="H23" s="664"/>
      <c r="I23" s="664"/>
      <c r="J23" s="664"/>
      <c r="K23" s="664"/>
      <c r="L23" s="664"/>
      <c r="M23" s="664"/>
      <c r="N23" s="664"/>
      <c r="O23" s="664"/>
      <c r="P23" s="664"/>
      <c r="Q23" s="664"/>
      <c r="R23" s="664"/>
      <c r="S23" s="664"/>
      <c r="T23" s="664"/>
      <c r="U23" s="664"/>
      <c r="V23" s="664"/>
      <c r="W23" s="664"/>
      <c r="X23" s="664"/>
      <c r="Y23" s="664"/>
      <c r="Z23" s="664"/>
    </row>
    <row r="24" spans="1:26" ht="14.25" customHeight="1">
      <c r="B24" s="1095"/>
      <c r="C24" s="891" t="s">
        <v>2643</v>
      </c>
      <c r="D24" s="826" t="e">
        <f>'WATER, ENERGY, ENVIRONMENT AND '!#REF!</f>
        <v>#REF!</v>
      </c>
      <c r="E24" s="1091" t="e">
        <f t="shared" ref="E24:F24" si="15">D24*1.04</f>
        <v>#REF!</v>
      </c>
      <c r="F24" s="1091" t="e">
        <f t="shared" si="15"/>
        <v>#REF!</v>
      </c>
    </row>
    <row r="25" spans="1:26" ht="14.25" customHeight="1">
      <c r="B25" s="1810" t="s">
        <v>2721</v>
      </c>
      <c r="C25" s="1777"/>
      <c r="D25" s="824" t="e">
        <f t="shared" ref="D25:F25" si="16">SUM(D22,D16,D13,D19)</f>
        <v>#REF!</v>
      </c>
      <c r="E25" s="824" t="e">
        <f t="shared" si="16"/>
        <v>#REF!</v>
      </c>
      <c r="F25" s="824" t="e">
        <f t="shared" si="16"/>
        <v>#REF!</v>
      </c>
    </row>
    <row r="26" spans="1:26" ht="14.25" customHeight="1">
      <c r="E26" s="2"/>
      <c r="F26" s="2"/>
    </row>
    <row r="27" spans="1:26" ht="14.25" customHeight="1">
      <c r="E27" s="2"/>
      <c r="F27" s="2"/>
    </row>
    <row r="28" spans="1:26" ht="14.25" customHeight="1">
      <c r="E28" s="2"/>
      <c r="F28" s="2"/>
    </row>
    <row r="29" spans="1:26" ht="14.25" customHeight="1">
      <c r="E29" s="2"/>
      <c r="F29" s="2"/>
    </row>
    <row r="30" spans="1:26" ht="14.25" customHeight="1">
      <c r="E30" s="2"/>
      <c r="F30" s="2"/>
    </row>
    <row r="31" spans="1:26" ht="14.25" customHeight="1">
      <c r="E31" s="2"/>
      <c r="F31" s="2"/>
    </row>
    <row r="32" spans="1:26" ht="14.25" customHeight="1">
      <c r="E32" s="2"/>
      <c r="F32" s="2"/>
    </row>
    <row r="33" spans="5:6" ht="14.25" customHeight="1">
      <c r="E33" s="2"/>
      <c r="F33" s="2"/>
    </row>
    <row r="34" spans="5:6" ht="14.25" customHeight="1">
      <c r="E34" s="2"/>
      <c r="F34" s="2"/>
    </row>
    <row r="35" spans="5:6" ht="14.25" customHeight="1">
      <c r="E35" s="2"/>
      <c r="F35" s="2"/>
    </row>
    <row r="36" spans="5:6" ht="14.25" customHeight="1">
      <c r="E36" s="2"/>
      <c r="F36" s="2"/>
    </row>
    <row r="37" spans="5:6" ht="14.25" customHeight="1">
      <c r="E37" s="2"/>
      <c r="F37" s="2"/>
    </row>
    <row r="38" spans="5:6" ht="14.25" customHeight="1">
      <c r="E38" s="2"/>
      <c r="F38" s="2"/>
    </row>
    <row r="39" spans="5:6" ht="14.25" customHeight="1">
      <c r="E39" s="2"/>
      <c r="F39" s="2"/>
    </row>
    <row r="40" spans="5:6" ht="14.25" customHeight="1">
      <c r="E40" s="2"/>
      <c r="F40" s="2"/>
    </row>
    <row r="41" spans="5:6" ht="14.25" customHeight="1">
      <c r="E41" s="2"/>
      <c r="F41" s="2"/>
    </row>
    <row r="42" spans="5:6" ht="14.25" customHeight="1">
      <c r="E42" s="2"/>
      <c r="F42" s="2"/>
    </row>
    <row r="43" spans="5:6" ht="14.25" customHeight="1">
      <c r="E43" s="2"/>
      <c r="F43" s="2"/>
    </row>
    <row r="44" spans="5:6" ht="14.25" customHeight="1">
      <c r="E44" s="2"/>
      <c r="F44" s="2"/>
    </row>
    <row r="45" spans="5:6" ht="14.25" customHeight="1">
      <c r="E45" s="2"/>
      <c r="F45" s="2"/>
    </row>
    <row r="46" spans="5:6" ht="14.25" customHeight="1">
      <c r="E46" s="2"/>
      <c r="F46" s="2"/>
    </row>
    <row r="47" spans="5:6" ht="14.25" customHeight="1">
      <c r="E47" s="2"/>
      <c r="F47" s="2"/>
    </row>
    <row r="48" spans="5:6" ht="14.25" customHeight="1">
      <c r="E48" s="2"/>
      <c r="F48" s="2"/>
    </row>
    <row r="49" spans="5:6" ht="14.25" customHeight="1">
      <c r="E49" s="2"/>
      <c r="F49" s="2"/>
    </row>
    <row r="50" spans="5:6" ht="14.25" customHeight="1">
      <c r="E50" s="2"/>
      <c r="F50" s="2"/>
    </row>
    <row r="51" spans="5:6" ht="14.25" customHeight="1">
      <c r="E51" s="2"/>
      <c r="F51" s="2"/>
    </row>
    <row r="52" spans="5:6" ht="14.25" customHeight="1">
      <c r="E52" s="2"/>
      <c r="F52" s="2"/>
    </row>
    <row r="53" spans="5:6" ht="14.25" customHeight="1">
      <c r="E53" s="2"/>
      <c r="F53" s="2"/>
    </row>
    <row r="54" spans="5:6" ht="14.25" customHeight="1">
      <c r="E54" s="2"/>
      <c r="F54" s="2"/>
    </row>
    <row r="55" spans="5:6" ht="14.25" customHeight="1">
      <c r="E55" s="2"/>
      <c r="F55" s="2"/>
    </row>
    <row r="56" spans="5:6" ht="14.25" customHeight="1">
      <c r="E56" s="2"/>
      <c r="F56" s="2"/>
    </row>
    <row r="57" spans="5:6" ht="14.25" customHeight="1">
      <c r="E57" s="2"/>
      <c r="F57" s="2"/>
    </row>
    <row r="58" spans="5:6" ht="14.25" customHeight="1">
      <c r="E58" s="2"/>
      <c r="F58" s="2"/>
    </row>
    <row r="59" spans="5:6" ht="14.25" customHeight="1">
      <c r="E59" s="2"/>
      <c r="F59" s="2"/>
    </row>
    <row r="60" spans="5:6" ht="14.25" customHeight="1">
      <c r="E60" s="2"/>
      <c r="F60" s="2"/>
    </row>
    <row r="61" spans="5:6" ht="14.25" customHeight="1">
      <c r="E61" s="2"/>
      <c r="F61" s="2"/>
    </row>
    <row r="62" spans="5:6" ht="14.25" customHeight="1">
      <c r="E62" s="2"/>
      <c r="F62" s="2"/>
    </row>
    <row r="63" spans="5:6" ht="14.25" customHeight="1">
      <c r="E63" s="2"/>
      <c r="F63" s="2"/>
    </row>
    <row r="64" spans="5:6" ht="14.25" customHeight="1">
      <c r="E64" s="2"/>
      <c r="F64" s="2"/>
    </row>
    <row r="65" spans="5:6" ht="14.25" customHeight="1">
      <c r="E65" s="2"/>
      <c r="F65" s="2"/>
    </row>
    <row r="66" spans="5:6" ht="14.25" customHeight="1">
      <c r="E66" s="2"/>
      <c r="F66" s="2"/>
    </row>
    <row r="67" spans="5:6" ht="14.25" customHeight="1">
      <c r="E67" s="2"/>
      <c r="F67" s="2"/>
    </row>
    <row r="68" spans="5:6" ht="14.25" customHeight="1">
      <c r="E68" s="2"/>
      <c r="F68" s="2"/>
    </row>
    <row r="69" spans="5:6" ht="14.25" customHeight="1">
      <c r="E69" s="2"/>
      <c r="F69" s="2"/>
    </row>
    <row r="70" spans="5:6" ht="14.25" customHeight="1">
      <c r="E70" s="2"/>
      <c r="F70" s="2"/>
    </row>
    <row r="71" spans="5:6" ht="14.25" customHeight="1">
      <c r="E71" s="2"/>
      <c r="F71" s="2"/>
    </row>
    <row r="72" spans="5:6" ht="14.25" customHeight="1">
      <c r="E72" s="2"/>
      <c r="F72" s="2"/>
    </row>
    <row r="73" spans="5:6" ht="14.25" customHeight="1">
      <c r="E73" s="2"/>
      <c r="F73" s="2"/>
    </row>
    <row r="74" spans="5:6" ht="14.25" customHeight="1">
      <c r="E74" s="2"/>
      <c r="F74" s="2"/>
    </row>
    <row r="75" spans="5:6" ht="14.25" customHeight="1">
      <c r="E75" s="2"/>
      <c r="F75" s="2"/>
    </row>
    <row r="76" spans="5:6" ht="14.25" customHeight="1">
      <c r="E76" s="2"/>
      <c r="F76" s="2"/>
    </row>
    <row r="77" spans="5:6" ht="14.25" customHeight="1">
      <c r="E77" s="2"/>
      <c r="F77" s="2"/>
    </row>
    <row r="78" spans="5:6" ht="14.25" customHeight="1">
      <c r="E78" s="2"/>
      <c r="F78" s="2"/>
    </row>
    <row r="79" spans="5:6" ht="14.25" customHeight="1">
      <c r="E79" s="2"/>
      <c r="F79" s="2"/>
    </row>
    <row r="80" spans="5:6" ht="14.25" customHeight="1">
      <c r="E80" s="2"/>
      <c r="F80" s="2"/>
    </row>
    <row r="81" spans="5:6" ht="14.25" customHeight="1">
      <c r="E81" s="2"/>
      <c r="F81" s="2"/>
    </row>
    <row r="82" spans="5:6" ht="14.25" customHeight="1">
      <c r="E82" s="2"/>
      <c r="F82" s="2"/>
    </row>
    <row r="83" spans="5:6" ht="14.25" customHeight="1">
      <c r="E83" s="2"/>
      <c r="F83" s="2"/>
    </row>
    <row r="84" spans="5:6" ht="14.25" customHeight="1">
      <c r="E84" s="2"/>
      <c r="F84" s="2"/>
    </row>
    <row r="85" spans="5:6" ht="14.25" customHeight="1">
      <c r="E85" s="2"/>
      <c r="F85" s="2"/>
    </row>
    <row r="86" spans="5:6" ht="14.25" customHeight="1">
      <c r="E86" s="2"/>
      <c r="F86" s="2"/>
    </row>
    <row r="87" spans="5:6" ht="14.25" customHeight="1">
      <c r="E87" s="2"/>
      <c r="F87" s="2"/>
    </row>
    <row r="88" spans="5:6" ht="14.25" customHeight="1">
      <c r="E88" s="2"/>
      <c r="F88" s="2"/>
    </row>
    <row r="89" spans="5:6" ht="14.25" customHeight="1">
      <c r="E89" s="2"/>
      <c r="F89" s="2"/>
    </row>
    <row r="90" spans="5:6" ht="14.25" customHeight="1">
      <c r="E90" s="2"/>
      <c r="F90" s="2"/>
    </row>
    <row r="91" spans="5:6" ht="14.25" customHeight="1">
      <c r="E91" s="2"/>
      <c r="F91" s="2"/>
    </row>
    <row r="92" spans="5:6" ht="14.25" customHeight="1">
      <c r="E92" s="2"/>
      <c r="F92" s="2"/>
    </row>
    <row r="93" spans="5:6" ht="14.25" customHeight="1">
      <c r="E93" s="2"/>
      <c r="F93" s="2"/>
    </row>
    <row r="94" spans="5:6" ht="14.25" customHeight="1">
      <c r="E94" s="2"/>
      <c r="F94" s="2"/>
    </row>
    <row r="95" spans="5:6" ht="14.25" customHeight="1">
      <c r="E95" s="2"/>
      <c r="F95" s="2"/>
    </row>
    <row r="96" spans="5:6" ht="14.25" customHeight="1">
      <c r="E96" s="2"/>
      <c r="F96" s="2"/>
    </row>
    <row r="97" spans="5:6" ht="14.25" customHeight="1">
      <c r="E97" s="2"/>
      <c r="F97" s="2"/>
    </row>
    <row r="98" spans="5:6" ht="14.25" customHeight="1">
      <c r="E98" s="2"/>
      <c r="F98" s="2"/>
    </row>
    <row r="99" spans="5:6" ht="14.25" customHeight="1">
      <c r="E99" s="2"/>
      <c r="F99" s="2"/>
    </row>
    <row r="100" spans="5:6" ht="14.25" customHeight="1">
      <c r="E100" s="2"/>
      <c r="F100" s="2"/>
    </row>
    <row r="101" spans="5:6" ht="14.25" customHeight="1">
      <c r="E101" s="2"/>
      <c r="F101" s="2"/>
    </row>
    <row r="102" spans="5:6" ht="14.25" customHeight="1">
      <c r="E102" s="2"/>
      <c r="F102" s="2"/>
    </row>
    <row r="103" spans="5:6" ht="14.25" customHeight="1">
      <c r="E103" s="2"/>
      <c r="F103" s="2"/>
    </row>
    <row r="104" spans="5:6" ht="14.25" customHeight="1">
      <c r="E104" s="2"/>
      <c r="F104" s="2"/>
    </row>
    <row r="105" spans="5:6" ht="14.25" customHeight="1">
      <c r="E105" s="2"/>
      <c r="F105" s="2"/>
    </row>
    <row r="106" spans="5:6" ht="14.25" customHeight="1">
      <c r="E106" s="2"/>
      <c r="F106" s="2"/>
    </row>
    <row r="107" spans="5:6" ht="14.25" customHeight="1">
      <c r="E107" s="2"/>
      <c r="F107" s="2"/>
    </row>
    <row r="108" spans="5:6" ht="14.25" customHeight="1">
      <c r="E108" s="2"/>
      <c r="F108" s="2"/>
    </row>
    <row r="109" spans="5:6" ht="14.25" customHeight="1">
      <c r="E109" s="2"/>
      <c r="F109" s="2"/>
    </row>
    <row r="110" spans="5:6" ht="14.25" customHeight="1">
      <c r="E110" s="2"/>
      <c r="F110" s="2"/>
    </row>
    <row r="111" spans="5:6" ht="14.25" customHeight="1">
      <c r="E111" s="2"/>
      <c r="F111" s="2"/>
    </row>
    <row r="112" spans="5:6" ht="14.25" customHeight="1">
      <c r="E112" s="2"/>
      <c r="F112" s="2"/>
    </row>
    <row r="113" spans="5:6" ht="14.25" customHeight="1">
      <c r="E113" s="2"/>
      <c r="F113" s="2"/>
    </row>
    <row r="114" spans="5:6" ht="14.25" customHeight="1">
      <c r="E114" s="2"/>
      <c r="F114" s="2"/>
    </row>
    <row r="115" spans="5:6" ht="14.25" customHeight="1">
      <c r="E115" s="2"/>
      <c r="F115" s="2"/>
    </row>
    <row r="116" spans="5:6" ht="14.25" customHeight="1">
      <c r="E116" s="2"/>
      <c r="F116" s="2"/>
    </row>
    <row r="117" spans="5:6" ht="14.25" customHeight="1">
      <c r="E117" s="2"/>
      <c r="F117" s="2"/>
    </row>
    <row r="118" spans="5:6" ht="14.25" customHeight="1">
      <c r="E118" s="2"/>
      <c r="F118" s="2"/>
    </row>
    <row r="119" spans="5:6" ht="14.25" customHeight="1">
      <c r="E119" s="2"/>
      <c r="F119" s="2"/>
    </row>
    <row r="120" spans="5:6" ht="14.25" customHeight="1">
      <c r="E120" s="2"/>
      <c r="F120" s="2"/>
    </row>
    <row r="121" spans="5:6" ht="14.25" customHeight="1">
      <c r="E121" s="2"/>
      <c r="F121" s="2"/>
    </row>
    <row r="122" spans="5:6" ht="14.25" customHeight="1">
      <c r="E122" s="2"/>
      <c r="F122" s="2"/>
    </row>
    <row r="123" spans="5:6" ht="14.25" customHeight="1">
      <c r="E123" s="2"/>
      <c r="F123" s="2"/>
    </row>
    <row r="124" spans="5:6" ht="14.25" customHeight="1">
      <c r="E124" s="2"/>
      <c r="F124" s="2"/>
    </row>
    <row r="125" spans="5:6" ht="14.25" customHeight="1">
      <c r="E125" s="2"/>
      <c r="F125" s="2"/>
    </row>
    <row r="126" spans="5:6" ht="14.25" customHeight="1">
      <c r="E126" s="2"/>
      <c r="F126" s="2"/>
    </row>
    <row r="127" spans="5:6" ht="14.25" customHeight="1">
      <c r="E127" s="2"/>
      <c r="F127" s="2"/>
    </row>
    <row r="128" spans="5:6" ht="14.25" customHeight="1">
      <c r="E128" s="2"/>
      <c r="F128" s="2"/>
    </row>
    <row r="129" spans="5:6" ht="14.25" customHeight="1">
      <c r="E129" s="2"/>
      <c r="F129" s="2"/>
    </row>
    <row r="130" spans="5:6" ht="14.25" customHeight="1">
      <c r="E130" s="2"/>
      <c r="F130" s="2"/>
    </row>
    <row r="131" spans="5:6" ht="14.25" customHeight="1">
      <c r="E131" s="2"/>
      <c r="F131" s="2"/>
    </row>
    <row r="132" spans="5:6" ht="14.25" customHeight="1">
      <c r="E132" s="2"/>
      <c r="F132" s="2"/>
    </row>
    <row r="133" spans="5:6" ht="14.25" customHeight="1">
      <c r="E133" s="2"/>
      <c r="F133" s="2"/>
    </row>
    <row r="134" spans="5:6" ht="14.25" customHeight="1">
      <c r="E134" s="2"/>
      <c r="F134" s="2"/>
    </row>
    <row r="135" spans="5:6" ht="14.25" customHeight="1">
      <c r="E135" s="2"/>
      <c r="F135" s="2"/>
    </row>
    <row r="136" spans="5:6" ht="14.25" customHeight="1">
      <c r="E136" s="2"/>
      <c r="F136" s="2"/>
    </row>
    <row r="137" spans="5:6" ht="14.25" customHeight="1">
      <c r="E137" s="2"/>
      <c r="F137" s="2"/>
    </row>
    <row r="138" spans="5:6" ht="14.25" customHeight="1">
      <c r="E138" s="2"/>
      <c r="F138" s="2"/>
    </row>
    <row r="139" spans="5:6" ht="14.25" customHeight="1">
      <c r="E139" s="2"/>
      <c r="F139" s="2"/>
    </row>
    <row r="140" spans="5:6" ht="14.25" customHeight="1">
      <c r="E140" s="2"/>
      <c r="F140" s="2"/>
    </row>
    <row r="141" spans="5:6" ht="14.25" customHeight="1">
      <c r="E141" s="2"/>
      <c r="F141" s="2"/>
    </row>
    <row r="142" spans="5:6" ht="14.25" customHeight="1">
      <c r="E142" s="2"/>
      <c r="F142" s="2"/>
    </row>
    <row r="143" spans="5:6" ht="14.25" customHeight="1">
      <c r="E143" s="2"/>
      <c r="F143" s="2"/>
    </row>
    <row r="144" spans="5:6" ht="14.25" customHeight="1">
      <c r="E144" s="2"/>
      <c r="F144" s="2"/>
    </row>
    <row r="145" spans="5:6" ht="14.25" customHeight="1">
      <c r="E145" s="2"/>
      <c r="F145" s="2"/>
    </row>
    <row r="146" spans="5:6" ht="14.25" customHeight="1">
      <c r="E146" s="2"/>
      <c r="F146" s="2"/>
    </row>
    <row r="147" spans="5:6" ht="14.25" customHeight="1">
      <c r="E147" s="2"/>
      <c r="F147" s="2"/>
    </row>
    <row r="148" spans="5:6" ht="14.25" customHeight="1">
      <c r="E148" s="2"/>
      <c r="F148" s="2"/>
    </row>
    <row r="149" spans="5:6" ht="14.25" customHeight="1">
      <c r="E149" s="2"/>
      <c r="F149" s="2"/>
    </row>
    <row r="150" spans="5:6" ht="14.25" customHeight="1">
      <c r="E150" s="2"/>
      <c r="F150" s="2"/>
    </row>
    <row r="151" spans="5:6" ht="14.25" customHeight="1">
      <c r="E151" s="2"/>
      <c r="F151" s="2"/>
    </row>
    <row r="152" spans="5:6" ht="14.25" customHeight="1">
      <c r="E152" s="2"/>
      <c r="F152" s="2"/>
    </row>
    <row r="153" spans="5:6" ht="14.25" customHeight="1">
      <c r="E153" s="2"/>
      <c r="F153" s="2"/>
    </row>
    <row r="154" spans="5:6" ht="14.25" customHeight="1">
      <c r="E154" s="2"/>
      <c r="F154" s="2"/>
    </row>
    <row r="155" spans="5:6" ht="14.25" customHeight="1">
      <c r="E155" s="2"/>
      <c r="F155" s="2"/>
    </row>
    <row r="156" spans="5:6" ht="14.25" customHeight="1">
      <c r="E156" s="2"/>
      <c r="F156" s="2"/>
    </row>
    <row r="157" spans="5:6" ht="14.25" customHeight="1">
      <c r="E157" s="2"/>
      <c r="F157" s="2"/>
    </row>
    <row r="158" spans="5:6" ht="14.25" customHeight="1">
      <c r="E158" s="2"/>
      <c r="F158" s="2"/>
    </row>
    <row r="159" spans="5:6" ht="14.25" customHeight="1">
      <c r="E159" s="2"/>
      <c r="F159" s="2"/>
    </row>
    <row r="160" spans="5:6" ht="14.25" customHeight="1">
      <c r="E160" s="2"/>
      <c r="F160" s="2"/>
    </row>
    <row r="161" spans="5:6" ht="14.25" customHeight="1">
      <c r="E161" s="2"/>
      <c r="F161" s="2"/>
    </row>
    <row r="162" spans="5:6" ht="14.25" customHeight="1">
      <c r="E162" s="2"/>
      <c r="F162" s="2"/>
    </row>
    <row r="163" spans="5:6" ht="14.25" customHeight="1">
      <c r="E163" s="2"/>
      <c r="F163" s="2"/>
    </row>
    <row r="164" spans="5:6" ht="14.25" customHeight="1">
      <c r="E164" s="2"/>
      <c r="F164" s="2"/>
    </row>
    <row r="165" spans="5:6" ht="14.25" customHeight="1">
      <c r="E165" s="2"/>
      <c r="F165" s="2"/>
    </row>
    <row r="166" spans="5:6" ht="14.25" customHeight="1">
      <c r="E166" s="2"/>
      <c r="F166" s="2"/>
    </row>
    <row r="167" spans="5:6" ht="14.25" customHeight="1">
      <c r="E167" s="2"/>
      <c r="F167" s="2"/>
    </row>
    <row r="168" spans="5:6" ht="14.25" customHeight="1">
      <c r="E168" s="2"/>
      <c r="F168" s="2"/>
    </row>
    <row r="169" spans="5:6" ht="14.25" customHeight="1">
      <c r="E169" s="2"/>
      <c r="F169" s="2"/>
    </row>
    <row r="170" spans="5:6" ht="14.25" customHeight="1">
      <c r="E170" s="2"/>
      <c r="F170" s="2"/>
    </row>
    <row r="171" spans="5:6" ht="14.25" customHeight="1">
      <c r="E171" s="2"/>
      <c r="F171" s="2"/>
    </row>
    <row r="172" spans="5:6" ht="14.25" customHeight="1">
      <c r="E172" s="2"/>
      <c r="F172" s="2"/>
    </row>
    <row r="173" spans="5:6" ht="14.25" customHeight="1">
      <c r="E173" s="2"/>
      <c r="F173" s="2"/>
    </row>
    <row r="174" spans="5:6" ht="14.25" customHeight="1">
      <c r="E174" s="2"/>
      <c r="F174" s="2"/>
    </row>
    <row r="175" spans="5:6" ht="14.25" customHeight="1">
      <c r="E175" s="2"/>
      <c r="F175" s="2"/>
    </row>
    <row r="176" spans="5:6" ht="14.25" customHeight="1">
      <c r="E176" s="2"/>
      <c r="F176" s="2"/>
    </row>
    <row r="177" spans="5:6" ht="14.25" customHeight="1">
      <c r="E177" s="2"/>
      <c r="F177" s="2"/>
    </row>
    <row r="178" spans="5:6" ht="14.25" customHeight="1">
      <c r="E178" s="2"/>
      <c r="F178" s="2"/>
    </row>
    <row r="179" spans="5:6" ht="14.25" customHeight="1">
      <c r="E179" s="2"/>
      <c r="F179" s="2"/>
    </row>
    <row r="180" spans="5:6" ht="14.25" customHeight="1">
      <c r="E180" s="2"/>
      <c r="F180" s="2"/>
    </row>
    <row r="181" spans="5:6" ht="14.25" customHeight="1">
      <c r="E181" s="2"/>
      <c r="F181" s="2"/>
    </row>
    <row r="182" spans="5:6" ht="14.25" customHeight="1">
      <c r="E182" s="2"/>
      <c r="F182" s="2"/>
    </row>
    <row r="183" spans="5:6" ht="14.25" customHeight="1">
      <c r="E183" s="2"/>
      <c r="F183" s="2"/>
    </row>
    <row r="184" spans="5:6" ht="14.25" customHeight="1">
      <c r="E184" s="2"/>
      <c r="F184" s="2"/>
    </row>
    <row r="185" spans="5:6" ht="14.25" customHeight="1">
      <c r="E185" s="2"/>
      <c r="F185" s="2"/>
    </row>
    <row r="186" spans="5:6" ht="14.25" customHeight="1">
      <c r="E186" s="2"/>
      <c r="F186" s="2"/>
    </row>
    <row r="187" spans="5:6" ht="14.25" customHeight="1">
      <c r="E187" s="2"/>
      <c r="F187" s="2"/>
    </row>
    <row r="188" spans="5:6" ht="14.25" customHeight="1">
      <c r="E188" s="2"/>
      <c r="F188" s="2"/>
    </row>
    <row r="189" spans="5:6" ht="14.25" customHeight="1">
      <c r="E189" s="2"/>
      <c r="F189" s="2"/>
    </row>
    <row r="190" spans="5:6" ht="14.25" customHeight="1">
      <c r="E190" s="2"/>
      <c r="F190" s="2"/>
    </row>
    <row r="191" spans="5:6" ht="14.25" customHeight="1">
      <c r="E191" s="2"/>
      <c r="F191" s="2"/>
    </row>
    <row r="192" spans="5:6" ht="14.25" customHeight="1">
      <c r="E192" s="2"/>
      <c r="F192" s="2"/>
    </row>
    <row r="193" spans="5:6" ht="14.25" customHeight="1">
      <c r="E193" s="2"/>
      <c r="F193" s="2"/>
    </row>
    <row r="194" spans="5:6" ht="14.25" customHeight="1">
      <c r="E194" s="2"/>
      <c r="F194" s="2"/>
    </row>
    <row r="195" spans="5:6" ht="14.25" customHeight="1">
      <c r="E195" s="2"/>
      <c r="F195" s="2"/>
    </row>
    <row r="196" spans="5:6" ht="14.25" customHeight="1">
      <c r="E196" s="2"/>
      <c r="F196" s="2"/>
    </row>
    <row r="197" spans="5:6" ht="14.25" customHeight="1">
      <c r="E197" s="2"/>
      <c r="F197" s="2"/>
    </row>
    <row r="198" spans="5:6" ht="14.25" customHeight="1">
      <c r="E198" s="2"/>
      <c r="F198" s="2"/>
    </row>
    <row r="199" spans="5:6" ht="14.25" customHeight="1">
      <c r="E199" s="2"/>
      <c r="F199" s="2"/>
    </row>
    <row r="200" spans="5:6" ht="14.25" customHeight="1">
      <c r="E200" s="2"/>
      <c r="F200" s="2"/>
    </row>
    <row r="201" spans="5:6" ht="14.25" customHeight="1">
      <c r="E201" s="2"/>
      <c r="F201" s="2"/>
    </row>
    <row r="202" spans="5:6" ht="14.25" customHeight="1">
      <c r="E202" s="2"/>
      <c r="F202" s="2"/>
    </row>
    <row r="203" spans="5:6" ht="14.25" customHeight="1">
      <c r="E203" s="2"/>
      <c r="F203" s="2"/>
    </row>
    <row r="204" spans="5:6" ht="14.25" customHeight="1">
      <c r="E204" s="2"/>
      <c r="F204" s="2"/>
    </row>
    <row r="205" spans="5:6" ht="14.25" customHeight="1">
      <c r="E205" s="2"/>
      <c r="F205" s="2"/>
    </row>
    <row r="206" spans="5:6" ht="14.25" customHeight="1">
      <c r="E206" s="2"/>
      <c r="F206" s="2"/>
    </row>
    <row r="207" spans="5:6" ht="14.25" customHeight="1">
      <c r="E207" s="2"/>
      <c r="F207" s="2"/>
    </row>
    <row r="208" spans="5:6" ht="14.25" customHeight="1">
      <c r="E208" s="2"/>
      <c r="F208" s="2"/>
    </row>
    <row r="209" spans="5:6" ht="14.25" customHeight="1">
      <c r="E209" s="2"/>
      <c r="F209" s="2"/>
    </row>
    <row r="210" spans="5:6" ht="14.25" customHeight="1">
      <c r="E210" s="2"/>
      <c r="F210" s="2"/>
    </row>
    <row r="211" spans="5:6" ht="14.25" customHeight="1">
      <c r="E211" s="2"/>
      <c r="F211" s="2"/>
    </row>
    <row r="212" spans="5:6" ht="14.25" customHeight="1">
      <c r="E212" s="2"/>
      <c r="F212" s="2"/>
    </row>
    <row r="213" spans="5:6" ht="14.25" customHeight="1">
      <c r="E213" s="2"/>
      <c r="F213" s="2"/>
    </row>
    <row r="214" spans="5:6" ht="14.25" customHeight="1">
      <c r="E214" s="2"/>
      <c r="F214" s="2"/>
    </row>
    <row r="215" spans="5:6" ht="14.25" customHeight="1">
      <c r="E215" s="2"/>
      <c r="F215" s="2"/>
    </row>
    <row r="216" spans="5:6" ht="14.25" customHeight="1">
      <c r="E216" s="2"/>
      <c r="F216" s="2"/>
    </row>
    <row r="217" spans="5:6" ht="14.25" customHeight="1">
      <c r="E217" s="2"/>
      <c r="F217" s="2"/>
    </row>
    <row r="218" spans="5:6" ht="14.25" customHeight="1">
      <c r="E218" s="2"/>
      <c r="F218" s="2"/>
    </row>
    <row r="219" spans="5:6" ht="14.25" customHeight="1">
      <c r="E219" s="2"/>
      <c r="F219" s="2"/>
    </row>
    <row r="220" spans="5:6" ht="14.25" customHeight="1">
      <c r="E220" s="2"/>
      <c r="F220" s="2"/>
    </row>
    <row r="221" spans="5:6" ht="14.25" customHeight="1">
      <c r="E221" s="2"/>
      <c r="F221" s="2"/>
    </row>
    <row r="222" spans="5:6" ht="14.25" customHeight="1">
      <c r="E222" s="2"/>
      <c r="F222" s="2"/>
    </row>
    <row r="223" spans="5:6" ht="14.25" customHeight="1">
      <c r="E223" s="2"/>
      <c r="F223" s="2"/>
    </row>
    <row r="224" spans="5:6" ht="14.25" customHeight="1">
      <c r="E224" s="2"/>
      <c r="F224" s="2"/>
    </row>
    <row r="225" spans="5:6" ht="14.25" customHeight="1">
      <c r="E225" s="2"/>
      <c r="F225" s="2"/>
    </row>
    <row r="226" spans="5:6" ht="15.75" customHeight="1"/>
    <row r="227" spans="5:6" ht="15.75" customHeight="1"/>
    <row r="228" spans="5:6" ht="15.75" customHeight="1"/>
    <row r="229" spans="5:6" ht="15.75" customHeight="1"/>
    <row r="230" spans="5:6" ht="15.75" customHeight="1"/>
    <row r="231" spans="5:6" ht="15.75" customHeight="1"/>
    <row r="232" spans="5:6" ht="15.75" customHeight="1"/>
    <row r="233" spans="5:6" ht="15.75" customHeight="1"/>
    <row r="234" spans="5:6" ht="15.75" customHeight="1"/>
    <row r="235" spans="5:6" ht="15.75" customHeight="1"/>
    <row r="236" spans="5:6" ht="15.75" customHeight="1"/>
    <row r="237" spans="5:6" ht="15.75" customHeight="1"/>
    <row r="238" spans="5:6" ht="15.75" customHeight="1"/>
    <row r="239" spans="5:6" ht="15.75" customHeight="1"/>
    <row r="240" spans="5: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25:C25"/>
    <mergeCell ref="B2:B3"/>
    <mergeCell ref="B11:B12"/>
    <mergeCell ref="E2:F2"/>
    <mergeCell ref="E11:F11"/>
    <mergeCell ref="C2:C3"/>
    <mergeCell ref="C11:C12"/>
    <mergeCell ref="B8:C8"/>
  </mergeCells>
  <pageMargins left="0.7" right="0.7" top="0.75" bottom="0.75" header="0" footer="0"/>
  <pageSetup fitToWidth="0" fitToHeight="0" orientation="landscape"/>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4" defaultRowHeight="15" customHeight="1"/>
  <cols>
    <col min="1" max="1" width="7.85546875" customWidth="1"/>
    <col min="2" max="2" width="9" customWidth="1"/>
    <col min="3" max="3" width="38.28515625" customWidth="1"/>
    <col min="4" max="4" width="13.5703125" customWidth="1"/>
    <col min="5" max="5" width="15.28515625" customWidth="1"/>
    <col min="6" max="6" width="18.28515625" customWidth="1"/>
    <col min="7" max="26" width="7.85546875" customWidth="1"/>
  </cols>
  <sheetData>
    <row r="1" spans="1:26" ht="14.25" customHeight="1"/>
    <row r="2" spans="1:26" ht="39" customHeight="1">
      <c r="B2" s="1804" t="s">
        <v>2713</v>
      </c>
      <c r="C2" s="1804" t="s">
        <v>2714</v>
      </c>
      <c r="D2" s="729" t="s">
        <v>2715</v>
      </c>
      <c r="E2" s="1803" t="s">
        <v>2716</v>
      </c>
      <c r="F2" s="1777"/>
    </row>
    <row r="3" spans="1:26" ht="14.25" customHeight="1">
      <c r="B3" s="1805"/>
      <c r="C3" s="1805"/>
      <c r="D3" s="1096" t="s">
        <v>2717</v>
      </c>
      <c r="E3" s="823" t="s">
        <v>2718</v>
      </c>
      <c r="F3" s="823" t="s">
        <v>2719</v>
      </c>
    </row>
    <row r="4" spans="1:26" ht="26.25" customHeight="1">
      <c r="B4" s="731">
        <v>10701</v>
      </c>
      <c r="C4" s="891" t="s">
        <v>2540</v>
      </c>
      <c r="D4" s="733">
        <f>D12</f>
        <v>1035000000</v>
      </c>
      <c r="E4" s="733">
        <f t="shared" ref="E4:F4" si="0">D4*1.04</f>
        <v>1076400000</v>
      </c>
      <c r="F4" s="733">
        <f t="shared" si="0"/>
        <v>1119456000</v>
      </c>
    </row>
    <row r="5" spans="1:26" ht="14.25" customHeight="1">
      <c r="B5" s="731">
        <v>10702</v>
      </c>
      <c r="C5" s="1097" t="s">
        <v>3062</v>
      </c>
      <c r="D5" s="733">
        <f>D15</f>
        <v>183907511</v>
      </c>
      <c r="E5" s="733">
        <f t="shared" ref="E5:F5" si="1">D5*1.04</f>
        <v>191263811.44</v>
      </c>
      <c r="F5" s="733">
        <f t="shared" si="1"/>
        <v>198914363.8976</v>
      </c>
    </row>
    <row r="6" spans="1:26" ht="14.25" customHeight="1">
      <c r="B6" s="731">
        <v>10703</v>
      </c>
      <c r="C6" s="1097" t="s">
        <v>3063</v>
      </c>
      <c r="D6" s="733">
        <f>D18</f>
        <v>52199150</v>
      </c>
      <c r="E6" s="733">
        <f t="shared" ref="E6:F6" si="2">D6*1.04</f>
        <v>54287116</v>
      </c>
      <c r="F6" s="733">
        <f t="shared" si="2"/>
        <v>56458600.640000001</v>
      </c>
    </row>
    <row r="7" spans="1:26" ht="14.25" customHeight="1">
      <c r="B7" s="1803" t="s">
        <v>2806</v>
      </c>
      <c r="C7" s="1777"/>
      <c r="D7" s="738">
        <f t="shared" ref="D7:F7" si="3">SUM(D4:D6)</f>
        <v>1271106661</v>
      </c>
      <c r="E7" s="738">
        <f t="shared" si="3"/>
        <v>1321950927.4400001</v>
      </c>
      <c r="F7" s="738">
        <f t="shared" si="3"/>
        <v>1374828964.5376</v>
      </c>
    </row>
    <row r="8" spans="1:26" ht="14.25" customHeight="1">
      <c r="B8" s="1098"/>
      <c r="C8" s="1098"/>
      <c r="D8" s="1098"/>
      <c r="E8" s="1098"/>
      <c r="F8" s="1098"/>
    </row>
    <row r="9" spans="1:26" ht="14.25" customHeight="1">
      <c r="B9" s="1098"/>
      <c r="C9" s="1098"/>
      <c r="D9" s="1098"/>
      <c r="E9" s="1098"/>
      <c r="F9" s="1098"/>
    </row>
    <row r="10" spans="1:26" ht="42.75" customHeight="1">
      <c r="B10" s="1804" t="s">
        <v>2722</v>
      </c>
      <c r="C10" s="1804" t="s">
        <v>2723</v>
      </c>
      <c r="D10" s="745" t="s">
        <v>3064</v>
      </c>
      <c r="E10" s="1806" t="s">
        <v>2716</v>
      </c>
      <c r="F10" s="1777"/>
    </row>
    <row r="11" spans="1:26" ht="14.25" customHeight="1">
      <c r="B11" s="1805"/>
      <c r="C11" s="1805"/>
      <c r="D11" s="1096" t="s">
        <v>2717</v>
      </c>
      <c r="E11" s="823" t="s">
        <v>2718</v>
      </c>
      <c r="F11" s="823" t="s">
        <v>2719</v>
      </c>
    </row>
    <row r="12" spans="1:26" ht="25.5" customHeight="1">
      <c r="A12" s="740"/>
      <c r="B12" s="741">
        <v>10701</v>
      </c>
      <c r="C12" s="745" t="s">
        <v>2540</v>
      </c>
      <c r="D12" s="738">
        <f>D13+D14</f>
        <v>1035000000</v>
      </c>
      <c r="E12" s="738">
        <f t="shared" ref="E12:F12" si="4">D12*1.04</f>
        <v>1076400000</v>
      </c>
      <c r="F12" s="738">
        <f t="shared" si="4"/>
        <v>1119456000</v>
      </c>
      <c r="G12" s="740"/>
      <c r="H12" s="740"/>
      <c r="I12" s="740"/>
      <c r="J12" s="740"/>
      <c r="K12" s="740"/>
      <c r="L12" s="740"/>
      <c r="M12" s="740"/>
      <c r="N12" s="740"/>
      <c r="O12" s="740"/>
      <c r="P12" s="740"/>
      <c r="Q12" s="740"/>
      <c r="R12" s="740"/>
      <c r="S12" s="740"/>
      <c r="T12" s="740"/>
      <c r="U12" s="740"/>
      <c r="V12" s="740"/>
      <c r="W12" s="740"/>
      <c r="X12" s="740"/>
      <c r="Y12" s="740"/>
      <c r="Z12" s="740"/>
    </row>
    <row r="13" spans="1:26" ht="14.25" customHeight="1">
      <c r="B13" s="731"/>
      <c r="C13" s="891" t="s">
        <v>2725</v>
      </c>
      <c r="D13" s="737">
        <f>EDUCATION!C97</f>
        <v>1035000000</v>
      </c>
      <c r="E13" s="737">
        <f t="shared" ref="E13:F13" si="5">D13*1.04</f>
        <v>1076400000</v>
      </c>
      <c r="F13" s="737">
        <f t="shared" si="5"/>
        <v>1119456000</v>
      </c>
    </row>
    <row r="14" spans="1:26" ht="14.25" customHeight="1">
      <c r="B14" s="731"/>
      <c r="C14" s="891" t="s">
        <v>2643</v>
      </c>
      <c r="D14" s="1099">
        <v>0</v>
      </c>
      <c r="E14" s="1100">
        <f t="shared" ref="E14:F14" si="6">D14*1.04</f>
        <v>0</v>
      </c>
      <c r="F14" s="1100">
        <f t="shared" si="6"/>
        <v>0</v>
      </c>
    </row>
    <row r="15" spans="1:26" ht="14.25" customHeight="1">
      <c r="A15" s="740"/>
      <c r="B15" s="741">
        <v>10702</v>
      </c>
      <c r="C15" s="1101" t="s">
        <v>3062</v>
      </c>
      <c r="D15" s="738">
        <f>D16+D17</f>
        <v>183907511</v>
      </c>
      <c r="E15" s="738">
        <f t="shared" ref="E15:F15" si="7">D15*1.04</f>
        <v>191263811.44</v>
      </c>
      <c r="F15" s="738">
        <f t="shared" si="7"/>
        <v>198914363.8976</v>
      </c>
      <c r="G15" s="740"/>
      <c r="H15" s="740"/>
      <c r="I15" s="740"/>
      <c r="J15" s="740"/>
      <c r="K15" s="740"/>
      <c r="L15" s="740"/>
      <c r="M15" s="740"/>
      <c r="N15" s="740"/>
      <c r="O15" s="740"/>
      <c r="P15" s="740"/>
      <c r="Q15" s="740"/>
      <c r="R15" s="740"/>
      <c r="S15" s="740"/>
      <c r="T15" s="740"/>
      <c r="U15" s="740"/>
      <c r="V15" s="740"/>
      <c r="W15" s="740"/>
      <c r="X15" s="740"/>
      <c r="Y15" s="740"/>
      <c r="Z15" s="740"/>
    </row>
    <row r="16" spans="1:26" ht="14.25" customHeight="1">
      <c r="B16" s="731"/>
      <c r="C16" s="891" t="s">
        <v>2725</v>
      </c>
      <c r="D16" s="1102">
        <v>0</v>
      </c>
      <c r="E16" s="1100">
        <f t="shared" ref="E16:F16" si="8">D16*1.04</f>
        <v>0</v>
      </c>
      <c r="F16" s="1100">
        <f t="shared" si="8"/>
        <v>0</v>
      </c>
    </row>
    <row r="17" spans="1:26" ht="14.25" customHeight="1">
      <c r="B17" s="731"/>
      <c r="C17" s="891" t="s">
        <v>2643</v>
      </c>
      <c r="D17" s="742">
        <f>EDUCATION!C102</f>
        <v>183907511</v>
      </c>
      <c r="E17" s="737">
        <f t="shared" ref="E17:F17" si="9">D17*1.04</f>
        <v>191263811.44</v>
      </c>
      <c r="F17" s="737">
        <f t="shared" si="9"/>
        <v>198914363.8976</v>
      </c>
    </row>
    <row r="18" spans="1:26" ht="14.25" customHeight="1">
      <c r="A18" s="740"/>
      <c r="B18" s="741">
        <v>10703</v>
      </c>
      <c r="C18" s="1101" t="s">
        <v>3063</v>
      </c>
      <c r="D18" s="738">
        <f>D19+D20</f>
        <v>52199150</v>
      </c>
      <c r="E18" s="738">
        <f t="shared" ref="E18:F18" si="10">D18*1.04</f>
        <v>54287116</v>
      </c>
      <c r="F18" s="738">
        <f t="shared" si="10"/>
        <v>56458600.640000001</v>
      </c>
      <c r="G18" s="740"/>
      <c r="H18" s="740"/>
      <c r="I18" s="740"/>
      <c r="J18" s="740"/>
      <c r="K18" s="740"/>
      <c r="L18" s="740"/>
      <c r="M18" s="740"/>
      <c r="N18" s="740"/>
      <c r="O18" s="740"/>
      <c r="P18" s="740"/>
      <c r="Q18" s="740"/>
      <c r="R18" s="740"/>
      <c r="S18" s="740"/>
      <c r="T18" s="740"/>
      <c r="U18" s="740"/>
      <c r="V18" s="740"/>
      <c r="W18" s="740"/>
      <c r="X18" s="740"/>
      <c r="Y18" s="740"/>
      <c r="Z18" s="740"/>
    </row>
    <row r="19" spans="1:26" ht="14.25" customHeight="1">
      <c r="B19" s="729"/>
      <c r="C19" s="891" t="s">
        <v>2725</v>
      </c>
      <c r="D19" s="1100">
        <v>0</v>
      </c>
      <c r="E19" s="1100">
        <f t="shared" ref="E19:F19" si="11">D19*1.04</f>
        <v>0</v>
      </c>
      <c r="F19" s="1100">
        <f t="shared" si="11"/>
        <v>0</v>
      </c>
    </row>
    <row r="20" spans="1:26" ht="14.25" customHeight="1">
      <c r="B20" s="732"/>
      <c r="C20" s="891" t="s">
        <v>2643</v>
      </c>
      <c r="D20" s="737">
        <f>EDUCATION!C106</f>
        <v>52199150</v>
      </c>
      <c r="E20" s="737">
        <f t="shared" ref="E20:F20" si="12">D20*1.04</f>
        <v>54287116</v>
      </c>
      <c r="F20" s="737">
        <f t="shared" si="12"/>
        <v>56458600.640000001</v>
      </c>
    </row>
    <row r="21" spans="1:26" ht="14.25" customHeight="1">
      <c r="B21" s="1803" t="s">
        <v>2721</v>
      </c>
      <c r="C21" s="1777"/>
      <c r="D21" s="738">
        <f t="shared" ref="D21:F21" si="13">SUM(D18,D15,D12)</f>
        <v>1271106661</v>
      </c>
      <c r="E21" s="738">
        <f t="shared" si="13"/>
        <v>1321950927.4400001</v>
      </c>
      <c r="F21" s="738">
        <f t="shared" si="13"/>
        <v>1374828964.5376</v>
      </c>
    </row>
    <row r="22" spans="1:26" ht="14.25" customHeight="1"/>
    <row r="23" spans="1:26" ht="14.25" customHeight="1"/>
    <row r="24" spans="1:26" ht="14.25" customHeight="1"/>
    <row r="25" spans="1:26" ht="14.25" customHeight="1"/>
    <row r="26" spans="1:26" ht="14.25" customHeight="1"/>
    <row r="27" spans="1:26" ht="14.25" customHeight="1"/>
    <row r="28" spans="1:26" ht="14.25" customHeight="1"/>
    <row r="29" spans="1:26" ht="14.25" customHeight="1"/>
    <row r="30" spans="1:26" ht="14.25" customHeight="1"/>
    <row r="31" spans="1:26" ht="14.25" customHeight="1"/>
    <row r="32" spans="1:26"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21:C21"/>
    <mergeCell ref="B2:B3"/>
    <mergeCell ref="B10:B11"/>
    <mergeCell ref="E2:F2"/>
    <mergeCell ref="E10:F10"/>
    <mergeCell ref="C2:C3"/>
    <mergeCell ref="C10:C11"/>
    <mergeCell ref="B7:C7"/>
  </mergeCells>
  <pageMargins left="0.7" right="0.7" top="0.75" bottom="0.75" header="0" footer="0"/>
  <pageSetup fitToWidth="0" fitToHeight="0" orientation="landscape"/>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pageSetUpPr fitToPage="1"/>
  </sheetPr>
  <dimension ref="A1:P794"/>
  <sheetViews>
    <sheetView workbookViewId="0">
      <pane ySplit="2" topLeftCell="A70" activePane="bottomLeft" state="frozen"/>
      <selection pane="bottomLeft" activeCell="R794" sqref="R794"/>
    </sheetView>
  </sheetViews>
  <sheetFormatPr defaultColWidth="14" defaultRowHeight="15" customHeight="1"/>
  <cols>
    <col min="1" max="1" width="10.42578125" customWidth="1"/>
    <col min="2" max="2" width="66" customWidth="1"/>
    <col min="3" max="3" width="16.42578125" hidden="1" customWidth="1"/>
    <col min="4" max="4" width="16.28515625" hidden="1" customWidth="1"/>
    <col min="5" max="10" width="17.42578125" hidden="1" customWidth="1"/>
    <col min="11" max="11" width="6.42578125" style="545" hidden="1" customWidth="1"/>
    <col min="12" max="12" width="5.5703125" style="79" hidden="1" customWidth="1"/>
    <col min="13" max="14" width="17" style="79" hidden="1" customWidth="1"/>
    <col min="15" max="15" width="17" style="79" customWidth="1"/>
    <col min="16" max="16" width="16.140625" customWidth="1"/>
  </cols>
  <sheetData>
    <row r="1" spans="1:16" ht="15.75" customHeight="1">
      <c r="A1" s="1828" t="s">
        <v>189</v>
      </c>
      <c r="B1" s="1819"/>
      <c r="C1" s="1103"/>
      <c r="D1" s="1103"/>
      <c r="E1" s="923"/>
      <c r="F1" s="1103"/>
      <c r="G1" s="922"/>
      <c r="H1" s="922"/>
      <c r="I1" s="922"/>
      <c r="J1" s="922"/>
      <c r="K1" s="1104"/>
      <c r="L1" s="1105"/>
      <c r="M1" s="1105"/>
      <c r="N1" s="1105"/>
      <c r="O1" s="1105"/>
      <c r="P1" s="1106"/>
    </row>
    <row r="2" spans="1:16" ht="70.5" customHeight="1">
      <c r="A2" s="1829" t="s">
        <v>2537</v>
      </c>
      <c r="B2" s="1819"/>
      <c r="C2" s="1107" t="s">
        <v>217</v>
      </c>
      <c r="D2" s="1107" t="s">
        <v>2538</v>
      </c>
      <c r="E2" s="1108" t="s">
        <v>177</v>
      </c>
      <c r="F2" s="560" t="s">
        <v>218</v>
      </c>
      <c r="G2" s="560" t="s">
        <v>115</v>
      </c>
      <c r="H2" s="560" t="s">
        <v>2539</v>
      </c>
      <c r="I2" s="560" t="s">
        <v>115</v>
      </c>
      <c r="J2" s="560" t="s">
        <v>202</v>
      </c>
      <c r="K2" s="1109" t="s">
        <v>114</v>
      </c>
      <c r="L2" s="1110" t="s">
        <v>111</v>
      </c>
      <c r="M2" s="1110" t="s">
        <v>116</v>
      </c>
      <c r="N2" s="1110" t="s">
        <v>111</v>
      </c>
      <c r="O2" s="1110" t="s">
        <v>117</v>
      </c>
      <c r="P2" s="941" t="s">
        <v>118</v>
      </c>
    </row>
    <row r="3" spans="1:16" ht="15.75">
      <c r="A3" s="1111">
        <v>10701</v>
      </c>
      <c r="B3" s="1111" t="s">
        <v>2540</v>
      </c>
      <c r="C3" s="1112"/>
      <c r="D3" s="1112"/>
      <c r="E3" s="1113"/>
      <c r="F3" s="1112"/>
      <c r="G3" s="1112"/>
      <c r="H3" s="1112"/>
      <c r="I3" s="1112"/>
      <c r="J3" s="1112"/>
      <c r="K3" s="1114"/>
      <c r="L3" s="1115"/>
      <c r="M3" s="1114"/>
      <c r="N3" s="1114"/>
      <c r="O3" s="1114"/>
      <c r="P3" s="1114"/>
    </row>
    <row r="4" spans="1:16" ht="15.75">
      <c r="A4" s="1111">
        <v>2100000</v>
      </c>
      <c r="B4" s="1111" t="s">
        <v>2541</v>
      </c>
      <c r="C4" s="1112"/>
      <c r="D4" s="1112"/>
      <c r="E4" s="1113"/>
      <c r="F4" s="1112"/>
      <c r="G4" s="1112"/>
      <c r="H4" s="1112"/>
      <c r="I4" s="1112"/>
      <c r="J4" s="1112"/>
      <c r="K4" s="1114"/>
      <c r="L4" s="1115"/>
      <c r="M4" s="1114"/>
      <c r="N4" s="1114"/>
      <c r="O4" s="1114"/>
      <c r="P4" s="1114"/>
    </row>
    <row r="5" spans="1:16" ht="15.75" customHeight="1">
      <c r="A5" s="1007"/>
      <c r="B5" s="1116" t="s">
        <v>2542</v>
      </c>
      <c r="C5" s="1103"/>
      <c r="D5" s="1103"/>
      <c r="E5" s="923"/>
      <c r="F5" s="1103"/>
      <c r="G5" s="1103"/>
      <c r="H5" s="1103"/>
      <c r="I5" s="1103"/>
      <c r="J5" s="1103"/>
      <c r="K5" s="1104"/>
      <c r="L5" s="1105"/>
      <c r="M5" s="1104"/>
      <c r="N5" s="1104"/>
      <c r="O5" s="1104"/>
      <c r="P5" s="1104"/>
    </row>
    <row r="6" spans="1:16" ht="15.75" customHeight="1">
      <c r="A6" s="994" t="s">
        <v>2543</v>
      </c>
      <c r="B6" s="922" t="s">
        <v>2544</v>
      </c>
      <c r="C6" s="1117">
        <v>539200000</v>
      </c>
      <c r="D6" s="1117"/>
      <c r="E6" s="1118">
        <f t="shared" ref="E6:F6" si="0">SUM(C6:D6)</f>
        <v>539200000</v>
      </c>
      <c r="F6" s="1118">
        <f t="shared" si="0"/>
        <v>539200000</v>
      </c>
      <c r="G6" s="1118"/>
      <c r="H6" s="1118">
        <f>F6+G6</f>
        <v>539200000</v>
      </c>
      <c r="I6" s="1118"/>
      <c r="J6" s="1118">
        <f>H6+I6</f>
        <v>539200000</v>
      </c>
      <c r="K6" s="1119">
        <v>607200000</v>
      </c>
      <c r="L6" s="1120">
        <v>-240000000</v>
      </c>
      <c r="M6" s="1119">
        <f t="shared" ref="M6:O6" si="1">SUM(K6:L6)</f>
        <v>367200000</v>
      </c>
      <c r="N6" s="1119">
        <v>20000000</v>
      </c>
      <c r="O6" s="1119">
        <f t="shared" si="1"/>
        <v>387200000</v>
      </c>
      <c r="P6" s="1119">
        <v>373200000</v>
      </c>
    </row>
    <row r="7" spans="1:16" ht="15.75" customHeight="1">
      <c r="A7" s="1121" t="s">
        <v>413</v>
      </c>
      <c r="B7" s="1122"/>
      <c r="C7" s="1123">
        <v>539200000</v>
      </c>
      <c r="D7" s="1123">
        <f t="shared" ref="D7:F7" si="2">SUM(D6)</f>
        <v>0</v>
      </c>
      <c r="E7" s="1124">
        <f t="shared" si="2"/>
        <v>539200000</v>
      </c>
      <c r="F7" s="1124">
        <f t="shared" si="2"/>
        <v>539200000</v>
      </c>
      <c r="G7" s="1124">
        <f t="shared" ref="G7:I7" si="3">SUM(G6)</f>
        <v>0</v>
      </c>
      <c r="H7" s="1124">
        <f t="shared" ref="H7:H69" si="4">F7+G7</f>
        <v>539200000</v>
      </c>
      <c r="I7" s="1124">
        <f t="shared" si="3"/>
        <v>0</v>
      </c>
      <c r="J7" s="1124">
        <f t="shared" ref="J7:J62" si="5">H7+I7</f>
        <v>539200000</v>
      </c>
      <c r="K7" s="1125">
        <f t="shared" ref="K7:L7" si="6">SUM(K6)</f>
        <v>607200000</v>
      </c>
      <c r="L7" s="1126">
        <f t="shared" si="6"/>
        <v>-240000000</v>
      </c>
      <c r="M7" s="1125">
        <f t="shared" ref="M7:M67" si="7">SUM(K7:L7)</f>
        <v>367200000</v>
      </c>
      <c r="N7" s="1125">
        <f t="shared" ref="N7" si="8">SUM(N6)</f>
        <v>20000000</v>
      </c>
      <c r="O7" s="1125">
        <f t="shared" ref="O7:O67" si="9">SUM(M7:N7)</f>
        <v>387200000</v>
      </c>
      <c r="P7" s="1125">
        <f>SUM(P6)</f>
        <v>373200000</v>
      </c>
    </row>
    <row r="8" spans="1:16" ht="15.75" customHeight="1">
      <c r="A8" s="524"/>
      <c r="B8" s="912" t="s">
        <v>2545</v>
      </c>
      <c r="C8" s="772"/>
      <c r="D8" s="772"/>
      <c r="E8" s="991"/>
      <c r="F8" s="991"/>
      <c r="G8" s="991"/>
      <c r="H8" s="991">
        <f t="shared" si="4"/>
        <v>0</v>
      </c>
      <c r="I8" s="991"/>
      <c r="J8" s="991">
        <f t="shared" si="5"/>
        <v>0</v>
      </c>
      <c r="K8" s="1127"/>
      <c r="L8" s="1128"/>
      <c r="M8" s="1127">
        <f t="shared" si="7"/>
        <v>0</v>
      </c>
      <c r="N8" s="1127"/>
      <c r="O8" s="1127">
        <f t="shared" si="9"/>
        <v>0</v>
      </c>
      <c r="P8" s="1127">
        <f>SUM(N8:O8)</f>
        <v>0</v>
      </c>
    </row>
    <row r="9" spans="1:16" ht="15.75" customHeight="1">
      <c r="A9" s="524" t="s">
        <v>2546</v>
      </c>
      <c r="B9" s="773" t="s">
        <v>2547</v>
      </c>
      <c r="C9" s="1129">
        <v>75800000</v>
      </c>
      <c r="D9" s="1129"/>
      <c r="E9" s="991">
        <f t="shared" ref="E9:E11" si="10">SUM(C9:D9)</f>
        <v>75800000</v>
      </c>
      <c r="F9" s="991">
        <v>75800000</v>
      </c>
      <c r="G9" s="991"/>
      <c r="H9" s="991">
        <f t="shared" si="4"/>
        <v>75800000</v>
      </c>
      <c r="I9" s="991"/>
      <c r="J9" s="991">
        <f t="shared" si="5"/>
        <v>75800000</v>
      </c>
      <c r="K9" s="1127">
        <v>82800000</v>
      </c>
      <c r="L9" s="1128">
        <v>-50000000</v>
      </c>
      <c r="M9" s="1127">
        <f t="shared" si="7"/>
        <v>32800000</v>
      </c>
      <c r="N9" s="1127">
        <v>4000000</v>
      </c>
      <c r="O9" s="1127">
        <f t="shared" si="9"/>
        <v>36800000</v>
      </c>
      <c r="P9" s="1127">
        <v>27800000</v>
      </c>
    </row>
    <row r="10" spans="1:16" ht="15.75" customHeight="1">
      <c r="A10" s="524" t="s">
        <v>2548</v>
      </c>
      <c r="B10" s="773" t="s">
        <v>2549</v>
      </c>
      <c r="C10" s="1129">
        <v>36000000</v>
      </c>
      <c r="D10" s="1129"/>
      <c r="E10" s="991">
        <f t="shared" si="10"/>
        <v>36000000</v>
      </c>
      <c r="F10" s="991">
        <v>36000000</v>
      </c>
      <c r="G10" s="991"/>
      <c r="H10" s="991">
        <f t="shared" si="4"/>
        <v>36000000</v>
      </c>
      <c r="I10" s="991"/>
      <c r="J10" s="991">
        <f t="shared" si="5"/>
        <v>36000000</v>
      </c>
      <c r="K10" s="1127">
        <v>41000000</v>
      </c>
      <c r="L10" s="1128">
        <v>-50000000</v>
      </c>
      <c r="M10" s="1127">
        <f t="shared" si="7"/>
        <v>-9000000</v>
      </c>
      <c r="N10" s="1127">
        <v>13000000</v>
      </c>
      <c r="O10" s="1127">
        <f t="shared" si="9"/>
        <v>4000000</v>
      </c>
      <c r="P10" s="1127">
        <v>3000000</v>
      </c>
    </row>
    <row r="11" spans="1:16" ht="15.75" customHeight="1">
      <c r="A11" s="524" t="s">
        <v>2550</v>
      </c>
      <c r="B11" s="773" t="s">
        <v>2551</v>
      </c>
      <c r="C11" s="1129">
        <v>24000000</v>
      </c>
      <c r="D11" s="1129"/>
      <c r="E11" s="991">
        <f t="shared" si="10"/>
        <v>24000000</v>
      </c>
      <c r="F11" s="991">
        <v>24000000</v>
      </c>
      <c r="G11" s="991"/>
      <c r="H11" s="991">
        <f t="shared" si="4"/>
        <v>24000000</v>
      </c>
      <c r="I11" s="991"/>
      <c r="J11" s="991">
        <f t="shared" si="5"/>
        <v>24000000</v>
      </c>
      <c r="K11" s="1127">
        <v>29000000</v>
      </c>
      <c r="L11" s="1128">
        <v>-10000000</v>
      </c>
      <c r="M11" s="1127">
        <f t="shared" si="7"/>
        <v>19000000</v>
      </c>
      <c r="N11" s="1127">
        <v>3000000</v>
      </c>
      <c r="O11" s="1127">
        <f t="shared" si="9"/>
        <v>22000000</v>
      </c>
      <c r="P11" s="1127">
        <v>14000000</v>
      </c>
    </row>
    <row r="12" spans="1:16" ht="15.75" customHeight="1">
      <c r="A12" s="1121" t="s">
        <v>413</v>
      </c>
      <c r="B12" s="1122"/>
      <c r="C12" s="1123">
        <v>135800000</v>
      </c>
      <c r="D12" s="1123">
        <f t="shared" ref="D12:F12" si="11">SUM(D9:D11)</f>
        <v>0</v>
      </c>
      <c r="E12" s="1124">
        <f t="shared" si="11"/>
        <v>135800000</v>
      </c>
      <c r="F12" s="1124">
        <f t="shared" si="11"/>
        <v>135800000</v>
      </c>
      <c r="G12" s="1124">
        <f t="shared" ref="G12:I12" si="12">SUM(G9:G11)</f>
        <v>0</v>
      </c>
      <c r="H12" s="1124">
        <f t="shared" si="4"/>
        <v>135800000</v>
      </c>
      <c r="I12" s="1124">
        <f t="shared" si="12"/>
        <v>0</v>
      </c>
      <c r="J12" s="1124">
        <f t="shared" si="5"/>
        <v>135800000</v>
      </c>
      <c r="K12" s="1125">
        <f t="shared" ref="K12" si="13">SUM(K9:K11)</f>
        <v>152800000</v>
      </c>
      <c r="L12" s="1126">
        <f t="shared" ref="L12:N12" si="14">SUM(L9:L11)</f>
        <v>-110000000</v>
      </c>
      <c r="M12" s="1125">
        <f t="shared" si="7"/>
        <v>42800000</v>
      </c>
      <c r="N12" s="1125">
        <f t="shared" si="14"/>
        <v>20000000</v>
      </c>
      <c r="O12" s="1125">
        <f t="shared" si="9"/>
        <v>62800000</v>
      </c>
      <c r="P12" s="1125">
        <f>SUM(P9:P11)</f>
        <v>44800000</v>
      </c>
    </row>
    <row r="13" spans="1:16" ht="15.75" customHeight="1">
      <c r="A13" s="767" t="s">
        <v>2557</v>
      </c>
      <c r="B13" s="933"/>
      <c r="C13" s="1130">
        <v>675000000</v>
      </c>
      <c r="D13" s="1130">
        <f t="shared" ref="D13:F13" si="15">SUM(D12,D7)</f>
        <v>0</v>
      </c>
      <c r="E13" s="768">
        <f t="shared" si="15"/>
        <v>675000000</v>
      </c>
      <c r="F13" s="768">
        <f t="shared" si="15"/>
        <v>675000000</v>
      </c>
      <c r="G13" s="768">
        <f t="shared" ref="G13:I13" si="16">SUM(G12,G7)</f>
        <v>0</v>
      </c>
      <c r="H13" s="768">
        <f t="shared" si="4"/>
        <v>675000000</v>
      </c>
      <c r="I13" s="768">
        <f t="shared" si="16"/>
        <v>0</v>
      </c>
      <c r="J13" s="768">
        <f t="shared" si="5"/>
        <v>675000000</v>
      </c>
      <c r="K13" s="1131">
        <f t="shared" ref="K13" si="17">SUM(K12,K7)</f>
        <v>760000000</v>
      </c>
      <c r="L13" s="1132">
        <f t="shared" ref="L13:N13" si="18">SUM(L12,L7)</f>
        <v>-350000000</v>
      </c>
      <c r="M13" s="1131">
        <f t="shared" si="7"/>
        <v>410000000</v>
      </c>
      <c r="N13" s="1131">
        <f t="shared" si="18"/>
        <v>40000000</v>
      </c>
      <c r="O13" s="1131">
        <f t="shared" si="9"/>
        <v>450000000</v>
      </c>
      <c r="P13" s="1131">
        <f>SUM(P7,P12)</f>
        <v>418000000</v>
      </c>
    </row>
    <row r="14" spans="1:16" ht="15.75" customHeight="1">
      <c r="A14" s="1111">
        <v>2200000</v>
      </c>
      <c r="B14" s="1133" t="s">
        <v>2558</v>
      </c>
      <c r="C14" s="1103"/>
      <c r="D14" s="1103"/>
      <c r="E14" s="1118"/>
      <c r="F14" s="1118"/>
      <c r="G14" s="1118"/>
      <c r="H14" s="1118">
        <f t="shared" si="4"/>
        <v>0</v>
      </c>
      <c r="I14" s="1118"/>
      <c r="J14" s="1118">
        <f t="shared" si="5"/>
        <v>0</v>
      </c>
      <c r="K14" s="1119"/>
      <c r="L14" s="1120"/>
      <c r="M14" s="1119">
        <f t="shared" si="7"/>
        <v>0</v>
      </c>
      <c r="N14" s="1119"/>
      <c r="O14" s="1119">
        <f t="shared" si="9"/>
        <v>0</v>
      </c>
      <c r="P14" s="1119"/>
    </row>
    <row r="15" spans="1:16" ht="15.75" customHeight="1">
      <c r="A15" s="994"/>
      <c r="B15" s="1116" t="s">
        <v>2559</v>
      </c>
      <c r="C15" s="1103"/>
      <c r="D15" s="1103"/>
      <c r="E15" s="1118"/>
      <c r="F15" s="1118"/>
      <c r="G15" s="1118"/>
      <c r="H15" s="1118">
        <f t="shared" si="4"/>
        <v>0</v>
      </c>
      <c r="I15" s="1118"/>
      <c r="J15" s="1118">
        <f t="shared" si="5"/>
        <v>0</v>
      </c>
      <c r="K15" s="1119"/>
      <c r="L15" s="1120"/>
      <c r="M15" s="1119">
        <f t="shared" si="7"/>
        <v>0</v>
      </c>
      <c r="N15" s="1119"/>
      <c r="O15" s="1119">
        <f t="shared" si="9"/>
        <v>0</v>
      </c>
      <c r="P15" s="1119"/>
    </row>
    <row r="16" spans="1:16" ht="15.75" customHeight="1">
      <c r="A16" s="994" t="s">
        <v>2560</v>
      </c>
      <c r="B16" s="922" t="s">
        <v>2561</v>
      </c>
      <c r="C16" s="1117">
        <v>200000</v>
      </c>
      <c r="D16" s="1117"/>
      <c r="E16" s="1118">
        <f>SUM(C16:D16)</f>
        <v>200000</v>
      </c>
      <c r="F16" s="1118">
        <v>200000</v>
      </c>
      <c r="G16" s="1118"/>
      <c r="H16" s="1118">
        <f t="shared" si="4"/>
        <v>200000</v>
      </c>
      <c r="I16" s="1118"/>
      <c r="J16" s="1118">
        <f t="shared" si="5"/>
        <v>200000</v>
      </c>
      <c r="K16" s="1119">
        <v>200000</v>
      </c>
      <c r="L16" s="1120"/>
      <c r="M16" s="1119">
        <f t="shared" si="7"/>
        <v>200000</v>
      </c>
      <c r="N16" s="1119"/>
      <c r="O16" s="1119">
        <f t="shared" si="9"/>
        <v>200000</v>
      </c>
      <c r="P16" s="1119">
        <v>200000</v>
      </c>
    </row>
    <row r="17" spans="1:16" ht="15.75" customHeight="1">
      <c r="A17" s="1121" t="s">
        <v>413</v>
      </c>
      <c r="B17" s="1122"/>
      <c r="C17" s="1123">
        <v>200000</v>
      </c>
      <c r="D17" s="1123">
        <f t="shared" ref="D17:F17" si="19">SUM(D16)</f>
        <v>0</v>
      </c>
      <c r="E17" s="1124">
        <f t="shared" si="19"/>
        <v>200000</v>
      </c>
      <c r="F17" s="1124">
        <f t="shared" si="19"/>
        <v>200000</v>
      </c>
      <c r="G17" s="1124">
        <f t="shared" ref="G17:I17" si="20">SUM(G16)</f>
        <v>0</v>
      </c>
      <c r="H17" s="1124">
        <f t="shared" si="4"/>
        <v>200000</v>
      </c>
      <c r="I17" s="1124">
        <f t="shared" si="20"/>
        <v>0</v>
      </c>
      <c r="J17" s="1124">
        <f t="shared" si="5"/>
        <v>200000</v>
      </c>
      <c r="K17" s="1125">
        <f t="shared" ref="K17:L17" si="21">SUM(K16)</f>
        <v>200000</v>
      </c>
      <c r="L17" s="1126">
        <f t="shared" si="21"/>
        <v>0</v>
      </c>
      <c r="M17" s="1125">
        <f t="shared" si="7"/>
        <v>200000</v>
      </c>
      <c r="N17" s="1125">
        <f t="shared" ref="N17" si="22">SUM(N16)</f>
        <v>0</v>
      </c>
      <c r="O17" s="1125">
        <f t="shared" si="9"/>
        <v>200000</v>
      </c>
      <c r="P17" s="1125">
        <f>SUM(P16)</f>
        <v>200000</v>
      </c>
    </row>
    <row r="18" spans="1:16" ht="15.75" customHeight="1">
      <c r="A18" s="994"/>
      <c r="B18" s="1116" t="s">
        <v>2564</v>
      </c>
      <c r="C18" s="1103">
        <v>0</v>
      </c>
      <c r="D18" s="1103"/>
      <c r="E18" s="1118"/>
      <c r="F18" s="1118"/>
      <c r="G18" s="1118"/>
      <c r="H18" s="1118">
        <f t="shared" si="4"/>
        <v>0</v>
      </c>
      <c r="I18" s="1118"/>
      <c r="J18" s="1118">
        <f t="shared" si="5"/>
        <v>0</v>
      </c>
      <c r="K18" s="1119"/>
      <c r="L18" s="1120"/>
      <c r="M18" s="1119">
        <f t="shared" si="7"/>
        <v>0</v>
      </c>
      <c r="N18" s="1119"/>
      <c r="O18" s="1119">
        <f t="shared" si="9"/>
        <v>0</v>
      </c>
      <c r="P18" s="1119"/>
    </row>
    <row r="19" spans="1:16" ht="15.75" customHeight="1">
      <c r="A19" s="994" t="s">
        <v>2567</v>
      </c>
      <c r="B19" s="922" t="s">
        <v>2568</v>
      </c>
      <c r="C19" s="1103">
        <v>20000</v>
      </c>
      <c r="D19" s="1103"/>
      <c r="E19" s="1118">
        <f t="shared" ref="E19:E20" si="23">SUM(C19:D19)</f>
        <v>20000</v>
      </c>
      <c r="F19" s="1118">
        <v>20000</v>
      </c>
      <c r="G19" s="1118"/>
      <c r="H19" s="1118">
        <f t="shared" si="4"/>
        <v>20000</v>
      </c>
      <c r="I19" s="1118"/>
      <c r="J19" s="1118">
        <f t="shared" si="5"/>
        <v>20000</v>
      </c>
      <c r="K19" s="1119">
        <v>20000</v>
      </c>
      <c r="L19" s="1120"/>
      <c r="M19" s="1119">
        <f t="shared" si="7"/>
        <v>20000</v>
      </c>
      <c r="N19" s="1119"/>
      <c r="O19" s="1119">
        <f t="shared" si="9"/>
        <v>20000</v>
      </c>
      <c r="P19" s="1119">
        <v>20000</v>
      </c>
    </row>
    <row r="20" spans="1:16" ht="15.75" hidden="1" customHeight="1">
      <c r="A20" s="994" t="s">
        <v>2565</v>
      </c>
      <c r="B20" s="922" t="s">
        <v>3065</v>
      </c>
      <c r="C20" s="1103">
        <v>30000</v>
      </c>
      <c r="D20" s="1103"/>
      <c r="E20" s="1118">
        <f t="shared" si="23"/>
        <v>30000</v>
      </c>
      <c r="F20" s="1118"/>
      <c r="G20" s="1118"/>
      <c r="H20" s="1118">
        <f t="shared" si="4"/>
        <v>0</v>
      </c>
      <c r="I20" s="1118"/>
      <c r="J20" s="1118">
        <f t="shared" si="5"/>
        <v>0</v>
      </c>
      <c r="K20" s="1119"/>
      <c r="L20" s="1120"/>
      <c r="M20" s="1119">
        <f t="shared" si="7"/>
        <v>0</v>
      </c>
      <c r="N20" s="1119"/>
      <c r="O20" s="1119">
        <f t="shared" si="9"/>
        <v>0</v>
      </c>
      <c r="P20" s="1119"/>
    </row>
    <row r="21" spans="1:16" ht="15.75" customHeight="1">
      <c r="A21" s="1121" t="s">
        <v>413</v>
      </c>
      <c r="B21" s="1122"/>
      <c r="C21" s="1123">
        <v>50000</v>
      </c>
      <c r="D21" s="1123">
        <f t="shared" ref="D21:F21" si="24">SUM(D19:D20)</f>
        <v>0</v>
      </c>
      <c r="E21" s="1124">
        <f t="shared" si="24"/>
        <v>50000</v>
      </c>
      <c r="F21" s="1124">
        <f t="shared" si="24"/>
        <v>20000</v>
      </c>
      <c r="G21" s="1124">
        <f t="shared" ref="G21:I21" si="25">SUM(G19:G20)</f>
        <v>0</v>
      </c>
      <c r="H21" s="1124">
        <f t="shared" si="4"/>
        <v>20000</v>
      </c>
      <c r="I21" s="1124">
        <f t="shared" si="25"/>
        <v>0</v>
      </c>
      <c r="J21" s="1124">
        <f t="shared" si="5"/>
        <v>20000</v>
      </c>
      <c r="K21" s="1125">
        <f t="shared" ref="K21:L21" si="26">SUM(K19:K20)</f>
        <v>20000</v>
      </c>
      <c r="L21" s="1126">
        <f t="shared" si="26"/>
        <v>0</v>
      </c>
      <c r="M21" s="1125">
        <f t="shared" si="7"/>
        <v>20000</v>
      </c>
      <c r="N21" s="1125">
        <f t="shared" ref="N21" si="27">SUM(N19:N20)</f>
        <v>0</v>
      </c>
      <c r="O21" s="1125">
        <f t="shared" si="9"/>
        <v>20000</v>
      </c>
      <c r="P21" s="1125">
        <f>SUM(P19:P20)</f>
        <v>20000</v>
      </c>
    </row>
    <row r="22" spans="1:16" ht="15.75" customHeight="1">
      <c r="A22" s="994"/>
      <c r="B22" s="1116" t="s">
        <v>2569</v>
      </c>
      <c r="C22" s="1103"/>
      <c r="D22" s="1103"/>
      <c r="E22" s="1118"/>
      <c r="F22" s="1118"/>
      <c r="G22" s="1118"/>
      <c r="H22" s="1118">
        <f t="shared" si="4"/>
        <v>0</v>
      </c>
      <c r="I22" s="1118"/>
      <c r="J22" s="1118">
        <f t="shared" si="5"/>
        <v>0</v>
      </c>
      <c r="K22" s="1119"/>
      <c r="L22" s="1120"/>
      <c r="M22" s="1119">
        <f t="shared" si="7"/>
        <v>0</v>
      </c>
      <c r="N22" s="1119"/>
      <c r="O22" s="1119">
        <f t="shared" si="9"/>
        <v>0</v>
      </c>
      <c r="P22" s="1119"/>
    </row>
    <row r="23" spans="1:16" ht="15.75" customHeight="1">
      <c r="A23" s="994" t="s">
        <v>2649</v>
      </c>
      <c r="B23" s="922" t="s">
        <v>2570</v>
      </c>
      <c r="C23" s="1117">
        <v>150000</v>
      </c>
      <c r="D23" s="1117"/>
      <c r="E23" s="1118">
        <f t="shared" ref="E23:E25" si="28">SUM(C23:D23)</f>
        <v>150000</v>
      </c>
      <c r="F23" s="1118">
        <v>100000</v>
      </c>
      <c r="G23" s="1118"/>
      <c r="H23" s="1118">
        <f t="shared" si="4"/>
        <v>100000</v>
      </c>
      <c r="I23" s="1118"/>
      <c r="J23" s="1118">
        <f t="shared" si="5"/>
        <v>100000</v>
      </c>
      <c r="K23" s="1119">
        <v>150000</v>
      </c>
      <c r="L23" s="1120"/>
      <c r="M23" s="1119">
        <f t="shared" si="7"/>
        <v>150000</v>
      </c>
      <c r="N23" s="1119"/>
      <c r="O23" s="1119">
        <f t="shared" si="9"/>
        <v>150000</v>
      </c>
      <c r="P23" s="1119"/>
    </row>
    <row r="24" spans="1:16" ht="15.75" customHeight="1">
      <c r="A24" s="994" t="s">
        <v>2573</v>
      </c>
      <c r="B24" s="922" t="s">
        <v>2574</v>
      </c>
      <c r="C24" s="1117">
        <v>1000000</v>
      </c>
      <c r="D24" s="1117"/>
      <c r="E24" s="1118">
        <f t="shared" si="28"/>
        <v>1000000</v>
      </c>
      <c r="F24" s="1118">
        <v>200000</v>
      </c>
      <c r="G24" s="1118"/>
      <c r="H24" s="1118">
        <f t="shared" si="4"/>
        <v>200000</v>
      </c>
      <c r="I24" s="1118"/>
      <c r="J24" s="1118">
        <f t="shared" si="5"/>
        <v>200000</v>
      </c>
      <c r="K24" s="1119">
        <v>250000</v>
      </c>
      <c r="L24" s="1120"/>
      <c r="M24" s="1119">
        <f t="shared" si="7"/>
        <v>250000</v>
      </c>
      <c r="N24" s="1119"/>
      <c r="O24" s="1119">
        <f t="shared" si="9"/>
        <v>250000</v>
      </c>
      <c r="P24" s="1119"/>
    </row>
    <row r="25" spans="1:16" ht="15.75" customHeight="1">
      <c r="A25" s="1134">
        <v>2210310</v>
      </c>
      <c r="B25" s="1135" t="s">
        <v>3066</v>
      </c>
      <c r="C25" s="1117">
        <v>1200000</v>
      </c>
      <c r="D25" s="1117"/>
      <c r="E25" s="1118">
        <f t="shared" si="28"/>
        <v>1200000</v>
      </c>
      <c r="F25" s="1118">
        <v>2360000</v>
      </c>
      <c r="G25" s="1118">
        <v>-1000000</v>
      </c>
      <c r="H25" s="1118">
        <f t="shared" si="4"/>
        <v>1360000</v>
      </c>
      <c r="I25" s="1118"/>
      <c r="J25" s="1118">
        <f t="shared" si="5"/>
        <v>1360000</v>
      </c>
      <c r="K25" s="1119"/>
      <c r="L25" s="1120"/>
      <c r="M25" s="1119">
        <f t="shared" si="7"/>
        <v>0</v>
      </c>
      <c r="N25" s="1119"/>
      <c r="O25" s="1119">
        <f t="shared" si="9"/>
        <v>0</v>
      </c>
      <c r="P25" s="1119"/>
    </row>
    <row r="26" spans="1:16" ht="15.75" customHeight="1">
      <c r="A26" s="1121" t="s">
        <v>413</v>
      </c>
      <c r="B26" s="1122"/>
      <c r="C26" s="1123">
        <v>2350000</v>
      </c>
      <c r="D26" s="1123">
        <f t="shared" ref="D26:F26" si="29">SUM(D23:D25)</f>
        <v>0</v>
      </c>
      <c r="E26" s="1124">
        <f t="shared" si="29"/>
        <v>2350000</v>
      </c>
      <c r="F26" s="1124">
        <f t="shared" si="29"/>
        <v>2660000</v>
      </c>
      <c r="G26" s="1124">
        <f t="shared" ref="G26:I26" si="30">SUM(G23:G25)</f>
        <v>-1000000</v>
      </c>
      <c r="H26" s="1124">
        <f t="shared" si="4"/>
        <v>1660000</v>
      </c>
      <c r="I26" s="1124">
        <f t="shared" si="30"/>
        <v>0</v>
      </c>
      <c r="J26" s="1124">
        <f t="shared" si="5"/>
        <v>1660000</v>
      </c>
      <c r="K26" s="1125">
        <f t="shared" ref="K26:L26" si="31">SUM(K23:K25)</f>
        <v>400000</v>
      </c>
      <c r="L26" s="1126">
        <f t="shared" si="31"/>
        <v>0</v>
      </c>
      <c r="M26" s="1125">
        <f t="shared" si="7"/>
        <v>400000</v>
      </c>
      <c r="N26" s="1125">
        <f t="shared" ref="N26" si="32">SUM(N23:N25)</f>
        <v>0</v>
      </c>
      <c r="O26" s="1125">
        <f t="shared" si="9"/>
        <v>400000</v>
      </c>
      <c r="P26" s="1125">
        <f>SUM(P23:P25)</f>
        <v>0</v>
      </c>
    </row>
    <row r="27" spans="1:16" ht="15.75" hidden="1" customHeight="1">
      <c r="A27" s="994"/>
      <c r="B27" s="1116" t="s">
        <v>2577</v>
      </c>
      <c r="C27" s="1103"/>
      <c r="D27" s="1103"/>
      <c r="E27" s="1118"/>
      <c r="F27" s="1118"/>
      <c r="G27" s="1118"/>
      <c r="H27" s="1118">
        <f t="shared" si="4"/>
        <v>0</v>
      </c>
      <c r="I27" s="1118"/>
      <c r="J27" s="1118">
        <f t="shared" si="5"/>
        <v>0</v>
      </c>
      <c r="K27" s="1119"/>
      <c r="L27" s="1120"/>
      <c r="M27" s="1119">
        <f t="shared" si="7"/>
        <v>0</v>
      </c>
      <c r="N27" s="1119"/>
      <c r="O27" s="1119">
        <f t="shared" si="9"/>
        <v>0</v>
      </c>
      <c r="P27" s="1119"/>
    </row>
    <row r="28" spans="1:16" ht="15.75" hidden="1" customHeight="1">
      <c r="A28" s="994" t="s">
        <v>2687</v>
      </c>
      <c r="B28" s="922" t="s">
        <v>2578</v>
      </c>
      <c r="C28" s="1117">
        <v>1000000</v>
      </c>
      <c r="D28" s="1117">
        <v>-1000000</v>
      </c>
      <c r="E28" s="1118">
        <f t="shared" ref="E28:E30" si="33">SUM(C28:D28)</f>
        <v>0</v>
      </c>
      <c r="F28" s="1118"/>
      <c r="G28" s="1118"/>
      <c r="H28" s="1118">
        <f t="shared" si="4"/>
        <v>0</v>
      </c>
      <c r="I28" s="1118"/>
      <c r="J28" s="1118">
        <f t="shared" si="5"/>
        <v>0</v>
      </c>
      <c r="K28" s="1119"/>
      <c r="L28" s="1120"/>
      <c r="M28" s="1119">
        <f t="shared" si="7"/>
        <v>0</v>
      </c>
      <c r="N28" s="1119"/>
      <c r="O28" s="1119">
        <f t="shared" si="9"/>
        <v>0</v>
      </c>
      <c r="P28" s="1119"/>
    </row>
    <row r="29" spans="1:16" ht="15.75" hidden="1" customHeight="1">
      <c r="A29" s="994" t="s">
        <v>2579</v>
      </c>
      <c r="B29" s="922" t="s">
        <v>2580</v>
      </c>
      <c r="C29" s="1117"/>
      <c r="D29" s="1117"/>
      <c r="E29" s="1118">
        <f t="shared" si="33"/>
        <v>0</v>
      </c>
      <c r="F29" s="1118"/>
      <c r="G29" s="1118"/>
      <c r="H29" s="1118">
        <f t="shared" si="4"/>
        <v>0</v>
      </c>
      <c r="I29" s="1118"/>
      <c r="J29" s="1118">
        <f t="shared" si="5"/>
        <v>0</v>
      </c>
      <c r="K29" s="1119"/>
      <c r="L29" s="1120"/>
      <c r="M29" s="1119">
        <f t="shared" si="7"/>
        <v>0</v>
      </c>
      <c r="N29" s="1119"/>
      <c r="O29" s="1119">
        <f t="shared" si="9"/>
        <v>0</v>
      </c>
      <c r="P29" s="1119"/>
    </row>
    <row r="30" spans="1:16" ht="15.75" hidden="1" customHeight="1">
      <c r="A30" s="994" t="s">
        <v>2581</v>
      </c>
      <c r="B30" s="922" t="s">
        <v>2574</v>
      </c>
      <c r="C30" s="1117">
        <v>1000000</v>
      </c>
      <c r="D30" s="1117">
        <v>-1000000</v>
      </c>
      <c r="E30" s="1118">
        <f t="shared" si="33"/>
        <v>0</v>
      </c>
      <c r="F30" s="1118"/>
      <c r="G30" s="1118"/>
      <c r="H30" s="1118">
        <f t="shared" si="4"/>
        <v>0</v>
      </c>
      <c r="I30" s="1118"/>
      <c r="J30" s="1118">
        <f t="shared" si="5"/>
        <v>0</v>
      </c>
      <c r="K30" s="1119"/>
      <c r="L30" s="1120"/>
      <c r="M30" s="1119">
        <f t="shared" si="7"/>
        <v>0</v>
      </c>
      <c r="N30" s="1119"/>
      <c r="O30" s="1119">
        <f t="shared" si="9"/>
        <v>0</v>
      </c>
      <c r="P30" s="1119"/>
    </row>
    <row r="31" spans="1:16" ht="15.75" hidden="1" customHeight="1">
      <c r="A31" s="1007" t="s">
        <v>413</v>
      </c>
      <c r="B31" s="1133"/>
      <c r="C31" s="1136">
        <v>2000000</v>
      </c>
      <c r="D31" s="1136">
        <f t="shared" ref="D31:F31" si="34">SUM(D28:D30)</f>
        <v>-2000000</v>
      </c>
      <c r="E31" s="1008">
        <f t="shared" si="34"/>
        <v>0</v>
      </c>
      <c r="F31" s="1008">
        <f t="shared" si="34"/>
        <v>0</v>
      </c>
      <c r="G31" s="1008">
        <f t="shared" ref="G31:I31" si="35">SUM(G28:G30)</f>
        <v>0</v>
      </c>
      <c r="H31" s="1008">
        <f t="shared" si="4"/>
        <v>0</v>
      </c>
      <c r="I31" s="1008">
        <f t="shared" si="35"/>
        <v>0</v>
      </c>
      <c r="J31" s="1008">
        <f t="shared" si="5"/>
        <v>0</v>
      </c>
      <c r="K31" s="1137">
        <f t="shared" ref="K31" si="36">SUM(K28:K30)</f>
        <v>0</v>
      </c>
      <c r="L31" s="1138"/>
      <c r="M31" s="1137">
        <f t="shared" si="7"/>
        <v>0</v>
      </c>
      <c r="N31" s="1137"/>
      <c r="O31" s="1137">
        <f t="shared" si="9"/>
        <v>0</v>
      </c>
      <c r="P31" s="1137">
        <f>SUM(P28:P30)</f>
        <v>0</v>
      </c>
    </row>
    <row r="32" spans="1:16" ht="15.75" hidden="1" customHeight="1">
      <c r="A32" s="994"/>
      <c r="B32" s="1116" t="s">
        <v>2584</v>
      </c>
      <c r="C32" s="1103"/>
      <c r="D32" s="1103"/>
      <c r="E32" s="1118"/>
      <c r="F32" s="1118"/>
      <c r="G32" s="1118"/>
      <c r="H32" s="1118">
        <f t="shared" si="4"/>
        <v>0</v>
      </c>
      <c r="I32" s="1118"/>
      <c r="J32" s="1118">
        <f t="shared" si="5"/>
        <v>0</v>
      </c>
      <c r="K32" s="1119"/>
      <c r="L32" s="1120"/>
      <c r="M32" s="1119">
        <f t="shared" si="7"/>
        <v>0</v>
      </c>
      <c r="N32" s="1119"/>
      <c r="O32" s="1119">
        <f t="shared" si="9"/>
        <v>0</v>
      </c>
      <c r="P32" s="1119"/>
    </row>
    <row r="33" spans="1:16" ht="15.75" hidden="1" customHeight="1">
      <c r="A33" s="994" t="s">
        <v>2585</v>
      </c>
      <c r="B33" s="922" t="s">
        <v>2586</v>
      </c>
      <c r="C33" s="1117">
        <v>5000000</v>
      </c>
      <c r="D33" s="1117"/>
      <c r="E33" s="1118">
        <f t="shared" ref="E33:E35" si="37">SUM(C33:D33)</f>
        <v>5000000</v>
      </c>
      <c r="F33" s="1118">
        <v>4000000</v>
      </c>
      <c r="G33" s="1118"/>
      <c r="H33" s="1118">
        <f t="shared" si="4"/>
        <v>4000000</v>
      </c>
      <c r="I33" s="1118"/>
      <c r="J33" s="1118">
        <f t="shared" si="5"/>
        <v>4000000</v>
      </c>
      <c r="K33" s="1119"/>
      <c r="L33" s="1120"/>
      <c r="M33" s="1119">
        <f t="shared" si="7"/>
        <v>0</v>
      </c>
      <c r="N33" s="1119"/>
      <c r="O33" s="1119">
        <f t="shared" si="9"/>
        <v>0</v>
      </c>
      <c r="P33" s="1119"/>
    </row>
    <row r="34" spans="1:16" ht="15.75" hidden="1" customHeight="1">
      <c r="A34" s="994" t="s">
        <v>2587</v>
      </c>
      <c r="B34" s="922" t="s">
        <v>2588</v>
      </c>
      <c r="C34" s="1117">
        <v>50000</v>
      </c>
      <c r="D34" s="1117"/>
      <c r="E34" s="1118">
        <f t="shared" si="37"/>
        <v>50000</v>
      </c>
      <c r="F34" s="1118"/>
      <c r="G34" s="1118"/>
      <c r="H34" s="1118">
        <f t="shared" si="4"/>
        <v>0</v>
      </c>
      <c r="I34" s="1118"/>
      <c r="J34" s="1118">
        <f t="shared" si="5"/>
        <v>0</v>
      </c>
      <c r="K34" s="1119"/>
      <c r="L34" s="1120"/>
      <c r="M34" s="1119">
        <f t="shared" si="7"/>
        <v>0</v>
      </c>
      <c r="N34" s="1119"/>
      <c r="O34" s="1119">
        <f t="shared" si="9"/>
        <v>0</v>
      </c>
      <c r="P34" s="1119"/>
    </row>
    <row r="35" spans="1:16" ht="15.75" hidden="1" customHeight="1">
      <c r="A35" s="994" t="s">
        <v>2589</v>
      </c>
      <c r="B35" s="922" t="s">
        <v>2590</v>
      </c>
      <c r="C35" s="1117">
        <v>450000</v>
      </c>
      <c r="D35" s="1117"/>
      <c r="E35" s="1118">
        <f t="shared" si="37"/>
        <v>450000</v>
      </c>
      <c r="F35" s="1118"/>
      <c r="G35" s="1118"/>
      <c r="H35" s="1118">
        <f t="shared" si="4"/>
        <v>0</v>
      </c>
      <c r="I35" s="1118"/>
      <c r="J35" s="1118">
        <f t="shared" si="5"/>
        <v>0</v>
      </c>
      <c r="K35" s="1119"/>
      <c r="L35" s="1120"/>
      <c r="M35" s="1119">
        <f t="shared" si="7"/>
        <v>0</v>
      </c>
      <c r="N35" s="1119"/>
      <c r="O35" s="1119">
        <f t="shared" si="9"/>
        <v>0</v>
      </c>
      <c r="P35" s="1119"/>
    </row>
    <row r="36" spans="1:16" ht="15.75" hidden="1" customHeight="1">
      <c r="A36" s="1121" t="s">
        <v>413</v>
      </c>
      <c r="B36" s="1122"/>
      <c r="C36" s="1123">
        <v>5500000</v>
      </c>
      <c r="D36" s="1123">
        <f t="shared" ref="D36:F36" si="38">SUM(D33:D35)</f>
        <v>0</v>
      </c>
      <c r="E36" s="1124">
        <f t="shared" si="38"/>
        <v>5500000</v>
      </c>
      <c r="F36" s="1124">
        <f t="shared" si="38"/>
        <v>4000000</v>
      </c>
      <c r="G36" s="1124">
        <f t="shared" ref="G36:I36" si="39">SUM(G33:G35)</f>
        <v>0</v>
      </c>
      <c r="H36" s="1124">
        <f t="shared" si="4"/>
        <v>4000000</v>
      </c>
      <c r="I36" s="1124">
        <f t="shared" si="39"/>
        <v>0</v>
      </c>
      <c r="J36" s="1124">
        <f t="shared" si="5"/>
        <v>4000000</v>
      </c>
      <c r="K36" s="1125">
        <f t="shared" ref="K36:L36" si="40">SUM(K33:K35)</f>
        <v>0</v>
      </c>
      <c r="L36" s="1126">
        <f t="shared" si="40"/>
        <v>0</v>
      </c>
      <c r="M36" s="1125">
        <f t="shared" si="7"/>
        <v>0</v>
      </c>
      <c r="N36" s="1125">
        <f t="shared" ref="N36" si="41">SUM(N33:N35)</f>
        <v>0</v>
      </c>
      <c r="O36" s="1125">
        <f t="shared" si="9"/>
        <v>0</v>
      </c>
      <c r="P36" s="1125">
        <f>SUM(P33:P35)</f>
        <v>0</v>
      </c>
    </row>
    <row r="37" spans="1:16" ht="15.75" hidden="1" customHeight="1">
      <c r="A37" s="994"/>
      <c r="B37" s="1116" t="s">
        <v>2591</v>
      </c>
      <c r="C37" s="1103"/>
      <c r="D37" s="1103"/>
      <c r="E37" s="1118">
        <f t="shared" ref="E37:E39" si="42">SUM(C37:D37)</f>
        <v>0</v>
      </c>
      <c r="F37" s="1118"/>
      <c r="G37" s="1118"/>
      <c r="H37" s="1118">
        <f t="shared" si="4"/>
        <v>0</v>
      </c>
      <c r="I37" s="1118"/>
      <c r="J37" s="1118">
        <f t="shared" si="5"/>
        <v>0</v>
      </c>
      <c r="K37" s="1119"/>
      <c r="L37" s="1120"/>
      <c r="M37" s="1119">
        <f t="shared" si="7"/>
        <v>0</v>
      </c>
      <c r="N37" s="1119"/>
      <c r="O37" s="1119">
        <f t="shared" si="9"/>
        <v>0</v>
      </c>
      <c r="P37" s="1119"/>
    </row>
    <row r="38" spans="1:16" ht="15.75" hidden="1" customHeight="1">
      <c r="A38" s="994" t="s">
        <v>3067</v>
      </c>
      <c r="B38" s="922" t="s">
        <v>3068</v>
      </c>
      <c r="C38" s="1103"/>
      <c r="D38" s="1103"/>
      <c r="E38" s="1118">
        <f t="shared" si="42"/>
        <v>0</v>
      </c>
      <c r="F38" s="1118"/>
      <c r="G38" s="1118"/>
      <c r="H38" s="1118">
        <f t="shared" si="4"/>
        <v>0</v>
      </c>
      <c r="I38" s="1118"/>
      <c r="J38" s="1118">
        <f t="shared" si="5"/>
        <v>0</v>
      </c>
      <c r="K38" s="1119"/>
      <c r="L38" s="1120"/>
      <c r="M38" s="1119">
        <f t="shared" si="7"/>
        <v>0</v>
      </c>
      <c r="N38" s="1119"/>
      <c r="O38" s="1119">
        <f t="shared" si="9"/>
        <v>0</v>
      </c>
      <c r="P38" s="1119"/>
    </row>
    <row r="39" spans="1:16" ht="15.75" hidden="1" customHeight="1">
      <c r="A39" s="1007" t="s">
        <v>413</v>
      </c>
      <c r="B39" s="1133"/>
      <c r="C39" s="1136">
        <v>0</v>
      </c>
      <c r="D39" s="1136"/>
      <c r="E39" s="1118">
        <f t="shared" si="42"/>
        <v>0</v>
      </c>
      <c r="F39" s="1118"/>
      <c r="G39" s="1118"/>
      <c r="H39" s="1118">
        <f t="shared" si="4"/>
        <v>0</v>
      </c>
      <c r="I39" s="1118"/>
      <c r="J39" s="1118">
        <f t="shared" si="5"/>
        <v>0</v>
      </c>
      <c r="K39" s="1119"/>
      <c r="L39" s="1120"/>
      <c r="M39" s="1119">
        <f t="shared" si="7"/>
        <v>0</v>
      </c>
      <c r="N39" s="1119"/>
      <c r="O39" s="1119">
        <f t="shared" si="9"/>
        <v>0</v>
      </c>
      <c r="P39" s="1119"/>
    </row>
    <row r="40" spans="1:16" ht="15.75" customHeight="1">
      <c r="A40" s="994"/>
      <c r="B40" s="1116" t="s">
        <v>2594</v>
      </c>
      <c r="C40" s="1103"/>
      <c r="D40" s="1103"/>
      <c r="E40" s="1118"/>
      <c r="F40" s="1118"/>
      <c r="G40" s="1118"/>
      <c r="H40" s="1118">
        <f t="shared" si="4"/>
        <v>0</v>
      </c>
      <c r="I40" s="1118"/>
      <c r="J40" s="1118">
        <f t="shared" si="5"/>
        <v>0</v>
      </c>
      <c r="K40" s="1119"/>
      <c r="L40" s="1120"/>
      <c r="M40" s="1119">
        <f t="shared" si="7"/>
        <v>0</v>
      </c>
      <c r="N40" s="1119"/>
      <c r="O40" s="1119">
        <f t="shared" si="9"/>
        <v>0</v>
      </c>
      <c r="P40" s="1119"/>
    </row>
    <row r="41" spans="1:16" ht="15.75" customHeight="1">
      <c r="A41" s="994" t="s">
        <v>2595</v>
      </c>
      <c r="B41" s="922" t="s">
        <v>2596</v>
      </c>
      <c r="C41" s="1117">
        <v>300000</v>
      </c>
      <c r="D41" s="1117"/>
      <c r="E41" s="1118">
        <f t="shared" ref="E41:E43" si="43">SUM(C41:D41)</f>
        <v>300000</v>
      </c>
      <c r="F41" s="1118">
        <v>250000</v>
      </c>
      <c r="G41" s="1118"/>
      <c r="H41" s="1118">
        <f t="shared" si="4"/>
        <v>250000</v>
      </c>
      <c r="I41" s="1118"/>
      <c r="J41" s="1118">
        <f t="shared" si="5"/>
        <v>250000</v>
      </c>
      <c r="K41" s="1119">
        <v>50000</v>
      </c>
      <c r="L41" s="1120"/>
      <c r="M41" s="1119">
        <f t="shared" si="7"/>
        <v>50000</v>
      </c>
      <c r="N41" s="1119"/>
      <c r="O41" s="1119">
        <f t="shared" si="9"/>
        <v>50000</v>
      </c>
      <c r="P41" s="1119"/>
    </row>
    <row r="42" spans="1:16" ht="15.75" customHeight="1">
      <c r="A42" s="994" t="s">
        <v>2597</v>
      </c>
      <c r="B42" s="922" t="s">
        <v>2598</v>
      </c>
      <c r="C42" s="1103"/>
      <c r="D42" s="1103"/>
      <c r="E42" s="1118">
        <f t="shared" si="43"/>
        <v>0</v>
      </c>
      <c r="F42" s="1118"/>
      <c r="G42" s="1118"/>
      <c r="H42" s="1118">
        <f t="shared" si="4"/>
        <v>0</v>
      </c>
      <c r="I42" s="1118"/>
      <c r="J42" s="1118">
        <f t="shared" si="5"/>
        <v>0</v>
      </c>
      <c r="K42" s="1119">
        <v>100000</v>
      </c>
      <c r="L42" s="1120"/>
      <c r="M42" s="1119">
        <f t="shared" si="7"/>
        <v>100000</v>
      </c>
      <c r="N42" s="1119"/>
      <c r="O42" s="1119">
        <f t="shared" si="9"/>
        <v>100000</v>
      </c>
      <c r="P42" s="1119"/>
    </row>
    <row r="43" spans="1:16" ht="15.75" customHeight="1">
      <c r="A43" s="1134" t="s">
        <v>2849</v>
      </c>
      <c r="B43" s="1135" t="s">
        <v>2822</v>
      </c>
      <c r="C43" s="1103">
        <v>500000</v>
      </c>
      <c r="D43" s="1103"/>
      <c r="E43" s="1118">
        <f t="shared" si="43"/>
        <v>500000</v>
      </c>
      <c r="F43" s="1118">
        <v>300000</v>
      </c>
      <c r="G43" s="1118"/>
      <c r="H43" s="1118">
        <f t="shared" si="4"/>
        <v>300000</v>
      </c>
      <c r="I43" s="1118"/>
      <c r="J43" s="1118">
        <f t="shared" si="5"/>
        <v>300000</v>
      </c>
      <c r="K43" s="1119">
        <v>250000</v>
      </c>
      <c r="L43" s="1120"/>
      <c r="M43" s="1119">
        <f t="shared" si="7"/>
        <v>250000</v>
      </c>
      <c r="N43" s="1119">
        <v>-250000</v>
      </c>
      <c r="O43" s="1119">
        <f t="shared" si="9"/>
        <v>0</v>
      </c>
      <c r="P43" s="1119"/>
    </row>
    <row r="44" spans="1:16" ht="15.75" customHeight="1">
      <c r="A44" s="994" t="s">
        <v>2690</v>
      </c>
      <c r="B44" s="922" t="s">
        <v>2691</v>
      </c>
      <c r="C44" s="1117">
        <v>500000</v>
      </c>
      <c r="D44" s="1117"/>
      <c r="E44" s="1118">
        <f t="shared" ref="E44:E45" si="44">SUM(C44:D44)</f>
        <v>500000</v>
      </c>
      <c r="F44" s="1118">
        <v>200000</v>
      </c>
      <c r="G44" s="1118"/>
      <c r="H44" s="1118">
        <f t="shared" si="4"/>
        <v>200000</v>
      </c>
      <c r="I44" s="1118"/>
      <c r="J44" s="1118">
        <f t="shared" si="5"/>
        <v>200000</v>
      </c>
      <c r="K44" s="1119">
        <v>200000</v>
      </c>
      <c r="L44" s="1120"/>
      <c r="M44" s="1119">
        <f t="shared" si="7"/>
        <v>200000</v>
      </c>
      <c r="N44" s="1119">
        <v>-200000</v>
      </c>
      <c r="O44" s="1119">
        <f t="shared" si="9"/>
        <v>0</v>
      </c>
      <c r="P44" s="1119"/>
    </row>
    <row r="45" spans="1:16" ht="15.75" customHeight="1">
      <c r="A45" s="994" t="s">
        <v>3069</v>
      </c>
      <c r="B45" s="922" t="s">
        <v>2889</v>
      </c>
      <c r="C45" s="1117">
        <v>300000</v>
      </c>
      <c r="D45" s="1117"/>
      <c r="E45" s="1118">
        <f t="shared" si="44"/>
        <v>300000</v>
      </c>
      <c r="F45" s="1118">
        <v>300000</v>
      </c>
      <c r="G45" s="1118"/>
      <c r="H45" s="1118">
        <f t="shared" si="4"/>
        <v>300000</v>
      </c>
      <c r="I45" s="1118"/>
      <c r="J45" s="1118">
        <f t="shared" si="5"/>
        <v>300000</v>
      </c>
      <c r="K45" s="1119">
        <v>300000</v>
      </c>
      <c r="L45" s="1120"/>
      <c r="M45" s="1119">
        <f t="shared" si="7"/>
        <v>300000</v>
      </c>
      <c r="N45" s="1119">
        <v>-300000</v>
      </c>
      <c r="O45" s="1119">
        <f t="shared" si="9"/>
        <v>0</v>
      </c>
      <c r="P45" s="1119"/>
    </row>
    <row r="46" spans="1:16" ht="15.75" customHeight="1">
      <c r="A46" s="994">
        <v>2210704</v>
      </c>
      <c r="B46" s="923" t="s">
        <v>3070</v>
      </c>
      <c r="C46" s="1118"/>
      <c r="D46" s="1118"/>
      <c r="E46" s="1118"/>
      <c r="F46" s="1118">
        <v>100000</v>
      </c>
      <c r="G46" s="1118"/>
      <c r="H46" s="1118">
        <f t="shared" si="4"/>
        <v>100000</v>
      </c>
      <c r="I46" s="1118"/>
      <c r="J46" s="1118">
        <f t="shared" si="5"/>
        <v>100000</v>
      </c>
      <c r="K46" s="1119">
        <v>100000</v>
      </c>
      <c r="L46" s="1120"/>
      <c r="M46" s="1119">
        <f t="shared" si="7"/>
        <v>100000</v>
      </c>
      <c r="N46" s="1119">
        <v>-100000</v>
      </c>
      <c r="O46" s="1119">
        <f t="shared" si="9"/>
        <v>0</v>
      </c>
      <c r="P46" s="1119"/>
    </row>
    <row r="47" spans="1:16" ht="15.75" customHeight="1">
      <c r="A47" s="994" t="s">
        <v>3071</v>
      </c>
      <c r="B47" s="923" t="s">
        <v>3070</v>
      </c>
      <c r="C47" s="923"/>
      <c r="D47" s="923"/>
      <c r="E47" s="1118">
        <f t="shared" ref="E47:E49" si="45">SUM(C47:D47)</f>
        <v>0</v>
      </c>
      <c r="F47" s="1118"/>
      <c r="G47" s="1118"/>
      <c r="H47" s="1118">
        <f t="shared" si="4"/>
        <v>0</v>
      </c>
      <c r="I47" s="1118"/>
      <c r="J47" s="1118">
        <f t="shared" si="5"/>
        <v>0</v>
      </c>
      <c r="K47" s="1119">
        <v>100000</v>
      </c>
      <c r="L47" s="1120"/>
      <c r="M47" s="1119">
        <f t="shared" si="7"/>
        <v>100000</v>
      </c>
      <c r="N47" s="1119">
        <v>-100000</v>
      </c>
      <c r="O47" s="1119">
        <f t="shared" si="9"/>
        <v>0</v>
      </c>
      <c r="P47" s="1119" t="s">
        <v>3072</v>
      </c>
    </row>
    <row r="48" spans="1:16" ht="15.75" customHeight="1">
      <c r="A48" s="1134">
        <v>2211306</v>
      </c>
      <c r="B48" s="1118" t="s">
        <v>2619</v>
      </c>
      <c r="C48" s="923">
        <v>200000</v>
      </c>
      <c r="D48" s="923"/>
      <c r="E48" s="1118">
        <f t="shared" si="45"/>
        <v>200000</v>
      </c>
      <c r="F48" s="1118">
        <v>100000</v>
      </c>
      <c r="G48" s="1118"/>
      <c r="H48" s="1118">
        <f t="shared" si="4"/>
        <v>100000</v>
      </c>
      <c r="I48" s="1118"/>
      <c r="J48" s="1118">
        <f t="shared" si="5"/>
        <v>100000</v>
      </c>
      <c r="K48" s="1119">
        <v>100000</v>
      </c>
      <c r="L48" s="1120"/>
      <c r="M48" s="1119">
        <f t="shared" si="7"/>
        <v>100000</v>
      </c>
      <c r="N48" s="1119"/>
      <c r="O48" s="1119">
        <f t="shared" si="9"/>
        <v>100000</v>
      </c>
      <c r="P48" s="1119">
        <v>100000</v>
      </c>
    </row>
    <row r="49" spans="1:16" ht="15.75" customHeight="1">
      <c r="A49" s="994" t="s">
        <v>2599</v>
      </c>
      <c r="B49" s="923" t="s">
        <v>2600</v>
      </c>
      <c r="C49" s="1118">
        <v>500000</v>
      </c>
      <c r="D49" s="1118"/>
      <c r="E49" s="1118">
        <f t="shared" si="45"/>
        <v>500000</v>
      </c>
      <c r="F49" s="1118">
        <v>500000</v>
      </c>
      <c r="G49" s="1118"/>
      <c r="H49" s="1118">
        <f t="shared" si="4"/>
        <v>500000</v>
      </c>
      <c r="I49" s="1118"/>
      <c r="J49" s="1118">
        <f t="shared" si="5"/>
        <v>500000</v>
      </c>
      <c r="K49" s="1119">
        <v>200000</v>
      </c>
      <c r="L49" s="1120"/>
      <c r="M49" s="1119">
        <f t="shared" si="7"/>
        <v>200000</v>
      </c>
      <c r="N49" s="1119"/>
      <c r="O49" s="1119">
        <f t="shared" si="9"/>
        <v>200000</v>
      </c>
      <c r="P49" s="1119"/>
    </row>
    <row r="50" spans="1:16" ht="15.75" customHeight="1">
      <c r="A50" s="1121" t="s">
        <v>413</v>
      </c>
      <c r="B50" s="1122"/>
      <c r="C50" s="1123">
        <v>2300000</v>
      </c>
      <c r="D50" s="1123">
        <f>SUM(D41:D49)</f>
        <v>0</v>
      </c>
      <c r="E50" s="1124">
        <f>SUM(E41:E49)</f>
        <v>2300000</v>
      </c>
      <c r="F50" s="1124">
        <f>SUM(F41:F49)</f>
        <v>1750000</v>
      </c>
      <c r="G50" s="1124">
        <f>SUM(G41:G49)</f>
        <v>0</v>
      </c>
      <c r="H50" s="1124">
        <f t="shared" si="4"/>
        <v>1750000</v>
      </c>
      <c r="I50" s="1124">
        <f>SUM(I41:I49)</f>
        <v>0</v>
      </c>
      <c r="J50" s="1124">
        <f t="shared" si="5"/>
        <v>1750000</v>
      </c>
      <c r="K50" s="1125">
        <f t="shared" ref="K50:P50" si="46">SUM(K41:K49)</f>
        <v>1400000</v>
      </c>
      <c r="L50" s="1126">
        <f t="shared" si="46"/>
        <v>0</v>
      </c>
      <c r="M50" s="1125">
        <f t="shared" si="7"/>
        <v>1400000</v>
      </c>
      <c r="N50" s="1125">
        <f t="shared" si="46"/>
        <v>-950000</v>
      </c>
      <c r="O50" s="1125">
        <f t="shared" si="9"/>
        <v>450000</v>
      </c>
      <c r="P50" s="1125">
        <f t="shared" si="46"/>
        <v>100000</v>
      </c>
    </row>
    <row r="51" spans="1:16" ht="15.75" customHeight="1">
      <c r="A51" s="994"/>
      <c r="B51" s="1139" t="s">
        <v>2602</v>
      </c>
      <c r="C51" s="923"/>
      <c r="D51" s="923"/>
      <c r="E51" s="1118"/>
      <c r="F51" s="1118"/>
      <c r="G51" s="1118"/>
      <c r="H51" s="1118">
        <f t="shared" si="4"/>
        <v>0</v>
      </c>
      <c r="I51" s="1118"/>
      <c r="J51" s="1118">
        <f t="shared" si="5"/>
        <v>0</v>
      </c>
      <c r="K51" s="1119"/>
      <c r="L51" s="1120"/>
      <c r="M51" s="1119">
        <f t="shared" si="7"/>
        <v>0</v>
      </c>
      <c r="N51" s="1119"/>
      <c r="O51" s="1119">
        <f t="shared" si="9"/>
        <v>0</v>
      </c>
      <c r="P51" s="1119"/>
    </row>
    <row r="52" spans="1:16" ht="15.75" customHeight="1">
      <c r="A52" s="994" t="s">
        <v>2655</v>
      </c>
      <c r="B52" s="922" t="s">
        <v>2656</v>
      </c>
      <c r="C52" s="1117">
        <v>100000</v>
      </c>
      <c r="D52" s="1117"/>
      <c r="E52" s="1118">
        <f t="shared" ref="E52:E54" si="47">SUM(C52:D52)</f>
        <v>100000</v>
      </c>
      <c r="F52" s="1118">
        <v>229200</v>
      </c>
      <c r="G52" s="1118"/>
      <c r="H52" s="1118">
        <f t="shared" si="4"/>
        <v>229200</v>
      </c>
      <c r="I52" s="1118"/>
      <c r="J52" s="1118">
        <f t="shared" si="5"/>
        <v>229200</v>
      </c>
      <c r="K52" s="1119">
        <v>260000</v>
      </c>
      <c r="L52" s="1120"/>
      <c r="M52" s="1119">
        <f t="shared" si="7"/>
        <v>260000</v>
      </c>
      <c r="N52" s="1119">
        <v>-260000</v>
      </c>
      <c r="O52" s="1119">
        <f t="shared" si="9"/>
        <v>0</v>
      </c>
      <c r="P52" s="1119"/>
    </row>
    <row r="53" spans="1:16" ht="15.75" customHeight="1">
      <c r="A53" s="994" t="s">
        <v>2603</v>
      </c>
      <c r="B53" s="922" t="s">
        <v>2604</v>
      </c>
      <c r="C53" s="1117">
        <v>500000</v>
      </c>
      <c r="D53" s="1117"/>
      <c r="E53" s="1118">
        <f t="shared" si="47"/>
        <v>500000</v>
      </c>
      <c r="F53" s="1118">
        <v>200000</v>
      </c>
      <c r="G53" s="1118"/>
      <c r="H53" s="1118">
        <f t="shared" si="4"/>
        <v>200000</v>
      </c>
      <c r="I53" s="1118"/>
      <c r="J53" s="1118">
        <f t="shared" si="5"/>
        <v>200000</v>
      </c>
      <c r="K53" s="1119">
        <v>0</v>
      </c>
      <c r="L53" s="1120"/>
      <c r="M53" s="1119">
        <f t="shared" si="7"/>
        <v>0</v>
      </c>
      <c r="N53" s="1119"/>
      <c r="O53" s="1119">
        <f t="shared" si="9"/>
        <v>0</v>
      </c>
      <c r="P53" s="1119"/>
    </row>
    <row r="54" spans="1:16" ht="15.75" customHeight="1">
      <c r="A54" s="994" t="s">
        <v>3073</v>
      </c>
      <c r="B54" s="922" t="s">
        <v>3074</v>
      </c>
      <c r="C54" s="1117">
        <v>1000000</v>
      </c>
      <c r="D54" s="1117"/>
      <c r="E54" s="1118">
        <f t="shared" si="47"/>
        <v>1000000</v>
      </c>
      <c r="F54" s="1118">
        <v>200000</v>
      </c>
      <c r="G54" s="1118"/>
      <c r="H54" s="1118">
        <f t="shared" si="4"/>
        <v>200000</v>
      </c>
      <c r="I54" s="1118"/>
      <c r="J54" s="1118">
        <f t="shared" si="5"/>
        <v>200000</v>
      </c>
      <c r="K54" s="1119">
        <v>200000</v>
      </c>
      <c r="L54" s="1120"/>
      <c r="M54" s="1119">
        <f t="shared" si="7"/>
        <v>200000</v>
      </c>
      <c r="N54" s="1119">
        <v>-200000</v>
      </c>
      <c r="O54" s="1119">
        <f t="shared" si="9"/>
        <v>0</v>
      </c>
      <c r="P54" s="1119"/>
    </row>
    <row r="55" spans="1:16" ht="15.75" customHeight="1">
      <c r="A55" s="1121" t="s">
        <v>413</v>
      </c>
      <c r="B55" s="1122"/>
      <c r="C55" s="1123">
        <v>1600000</v>
      </c>
      <c r="D55" s="1123">
        <f t="shared" ref="D55:F55" si="48">SUM(D52:D54)</f>
        <v>0</v>
      </c>
      <c r="E55" s="1124">
        <f t="shared" si="48"/>
        <v>1600000</v>
      </c>
      <c r="F55" s="1124">
        <f t="shared" si="48"/>
        <v>629200</v>
      </c>
      <c r="G55" s="1124">
        <f t="shared" ref="G55:I55" si="49">SUM(G52:G54)</f>
        <v>0</v>
      </c>
      <c r="H55" s="1124">
        <f t="shared" si="4"/>
        <v>629200</v>
      </c>
      <c r="I55" s="1124">
        <f t="shared" si="49"/>
        <v>0</v>
      </c>
      <c r="J55" s="1124">
        <f t="shared" si="5"/>
        <v>629200</v>
      </c>
      <c r="K55" s="1125">
        <f t="shared" ref="K55:L55" si="50">SUM(K52:K54)</f>
        <v>460000</v>
      </c>
      <c r="L55" s="1126">
        <f t="shared" si="50"/>
        <v>0</v>
      </c>
      <c r="M55" s="1125">
        <f t="shared" si="7"/>
        <v>460000</v>
      </c>
      <c r="N55" s="1125">
        <f t="shared" ref="N55" si="51">SUM(N52:N54)</f>
        <v>-460000</v>
      </c>
      <c r="O55" s="1125">
        <f t="shared" si="9"/>
        <v>0</v>
      </c>
      <c r="P55" s="1125">
        <f>SUM(P52:P54)</f>
        <v>0</v>
      </c>
    </row>
    <row r="56" spans="1:16" ht="15.75" hidden="1" customHeight="1">
      <c r="A56" s="1140"/>
      <c r="B56" s="1116" t="s">
        <v>2617</v>
      </c>
      <c r="C56" s="1103"/>
      <c r="D56" s="1103"/>
      <c r="E56" s="1118">
        <f t="shared" ref="E56:E58" si="52">SUM(C56:D56)</f>
        <v>0</v>
      </c>
      <c r="F56" s="1118"/>
      <c r="G56" s="1118"/>
      <c r="H56" s="1118">
        <f t="shared" si="4"/>
        <v>0</v>
      </c>
      <c r="I56" s="1118"/>
      <c r="J56" s="1118">
        <f t="shared" si="5"/>
        <v>0</v>
      </c>
      <c r="K56" s="1119"/>
      <c r="L56" s="1120"/>
      <c r="M56" s="1119">
        <f t="shared" si="7"/>
        <v>0</v>
      </c>
      <c r="N56" s="1119"/>
      <c r="O56" s="1119">
        <f t="shared" si="9"/>
        <v>0</v>
      </c>
      <c r="P56" s="1119"/>
    </row>
    <row r="57" spans="1:16" ht="15.75" hidden="1" customHeight="1">
      <c r="A57" s="1141" t="s">
        <v>2943</v>
      </c>
      <c r="B57" s="922" t="s">
        <v>3075</v>
      </c>
      <c r="C57" s="1103"/>
      <c r="D57" s="1103"/>
      <c r="E57" s="1118">
        <f t="shared" si="52"/>
        <v>0</v>
      </c>
      <c r="F57" s="1118"/>
      <c r="G57" s="1118"/>
      <c r="H57" s="1118">
        <f t="shared" si="4"/>
        <v>0</v>
      </c>
      <c r="I57" s="1118"/>
      <c r="J57" s="1118">
        <f t="shared" si="5"/>
        <v>0</v>
      </c>
      <c r="K57" s="1119"/>
      <c r="L57" s="1120"/>
      <c r="M57" s="1119">
        <f t="shared" si="7"/>
        <v>0</v>
      </c>
      <c r="N57" s="1119"/>
      <c r="O57" s="1119">
        <f t="shared" si="9"/>
        <v>0</v>
      </c>
      <c r="P57" s="1119"/>
    </row>
    <row r="58" spans="1:16" ht="15.75" hidden="1" customHeight="1">
      <c r="A58" s="1140" t="s">
        <v>413</v>
      </c>
      <c r="B58" s="1133"/>
      <c r="C58" s="1136">
        <v>0</v>
      </c>
      <c r="D58" s="1136"/>
      <c r="E58" s="1118">
        <f t="shared" si="52"/>
        <v>0</v>
      </c>
      <c r="F58" s="1118"/>
      <c r="G58" s="1118"/>
      <c r="H58" s="1118">
        <f t="shared" si="4"/>
        <v>0</v>
      </c>
      <c r="I58" s="1118"/>
      <c r="J58" s="1118">
        <f t="shared" si="5"/>
        <v>0</v>
      </c>
      <c r="K58" s="1119"/>
      <c r="L58" s="1120"/>
      <c r="M58" s="1119">
        <f t="shared" si="7"/>
        <v>0</v>
      </c>
      <c r="N58" s="1119"/>
      <c r="O58" s="1119">
        <f t="shared" si="9"/>
        <v>0</v>
      </c>
      <c r="P58" s="1119"/>
    </row>
    <row r="59" spans="1:16" ht="15.75" customHeight="1">
      <c r="A59" s="1140"/>
      <c r="B59" s="1116" t="s">
        <v>2617</v>
      </c>
      <c r="C59" s="1103"/>
      <c r="D59" s="1103"/>
      <c r="E59" s="1118"/>
      <c r="F59" s="1118"/>
      <c r="G59" s="1118"/>
      <c r="H59" s="1118">
        <f t="shared" si="4"/>
        <v>0</v>
      </c>
      <c r="I59" s="1118"/>
      <c r="J59" s="1118">
        <f t="shared" si="5"/>
        <v>0</v>
      </c>
      <c r="K59" s="1119"/>
      <c r="L59" s="1120"/>
      <c r="M59" s="1119">
        <f t="shared" si="7"/>
        <v>0</v>
      </c>
      <c r="N59" s="1119"/>
      <c r="O59" s="1119">
        <f t="shared" si="9"/>
        <v>0</v>
      </c>
      <c r="P59" s="1119"/>
    </row>
    <row r="60" spans="1:16" ht="15.75" customHeight="1">
      <c r="A60" s="994">
        <v>2810205</v>
      </c>
      <c r="B60" s="1135" t="s">
        <v>3076</v>
      </c>
      <c r="C60" s="1103">
        <v>245000000</v>
      </c>
      <c r="D60" s="1103"/>
      <c r="E60" s="1118">
        <f t="shared" ref="E60:E62" si="53">SUM(C60:D60)</f>
        <v>245000000</v>
      </c>
      <c r="F60" s="1118">
        <v>245000000</v>
      </c>
      <c r="G60" s="1118"/>
      <c r="H60" s="1118">
        <f t="shared" si="4"/>
        <v>245000000</v>
      </c>
      <c r="I60" s="1118"/>
      <c r="J60" s="1118">
        <f t="shared" si="5"/>
        <v>245000000</v>
      </c>
      <c r="K60" s="1119">
        <v>0</v>
      </c>
      <c r="L60" s="1120">
        <v>300000000</v>
      </c>
      <c r="M60" s="1119">
        <f t="shared" si="7"/>
        <v>300000000</v>
      </c>
      <c r="N60" s="1119">
        <v>300000000</v>
      </c>
      <c r="O60" s="1119">
        <f t="shared" si="9"/>
        <v>600000000</v>
      </c>
      <c r="P60" s="1119"/>
    </row>
    <row r="61" spans="1:16" ht="15.75" customHeight="1">
      <c r="A61" s="994">
        <v>2640200</v>
      </c>
      <c r="B61" s="922" t="s">
        <v>3077</v>
      </c>
      <c r="C61" s="1103"/>
      <c r="D61" s="1103"/>
      <c r="E61" s="923"/>
      <c r="F61" s="923">
        <v>0</v>
      </c>
      <c r="G61" s="1016">
        <v>25000000</v>
      </c>
      <c r="H61" s="1118">
        <f t="shared" si="4"/>
        <v>25000000</v>
      </c>
      <c r="I61" s="1016"/>
      <c r="J61" s="1118">
        <f t="shared" si="5"/>
        <v>25000000</v>
      </c>
      <c r="K61" s="1119">
        <v>10800000</v>
      </c>
      <c r="L61" s="1120">
        <v>-10800000</v>
      </c>
      <c r="M61" s="1119">
        <f t="shared" si="7"/>
        <v>0</v>
      </c>
      <c r="N61" s="1119"/>
      <c r="O61" s="1119">
        <f t="shared" si="9"/>
        <v>0</v>
      </c>
      <c r="P61" s="1119"/>
    </row>
    <row r="62" spans="1:16" ht="15.75" customHeight="1">
      <c r="A62" s="994" t="s">
        <v>3078</v>
      </c>
      <c r="B62" s="922" t="s">
        <v>2632</v>
      </c>
      <c r="C62" s="1103">
        <v>7350000</v>
      </c>
      <c r="D62" s="1103"/>
      <c r="E62" s="1118">
        <f t="shared" si="53"/>
        <v>7350000</v>
      </c>
      <c r="F62" s="1118">
        <v>7350000</v>
      </c>
      <c r="G62" s="1118"/>
      <c r="H62" s="1118">
        <f t="shared" si="4"/>
        <v>7350000</v>
      </c>
      <c r="I62" s="1118"/>
      <c r="J62" s="1118">
        <f t="shared" si="5"/>
        <v>7350000</v>
      </c>
      <c r="K62" s="1119">
        <v>0</v>
      </c>
      <c r="L62" s="1120">
        <v>9000000</v>
      </c>
      <c r="M62" s="1119">
        <f t="shared" si="7"/>
        <v>9000000</v>
      </c>
      <c r="N62" s="1119">
        <v>9000000</v>
      </c>
      <c r="O62" s="1119">
        <f t="shared" si="9"/>
        <v>18000000</v>
      </c>
      <c r="P62" s="1119"/>
    </row>
    <row r="63" spans="1:16" ht="15.75" customHeight="1">
      <c r="A63" s="1121" t="s">
        <v>413</v>
      </c>
      <c r="B63" s="1122"/>
      <c r="C63" s="1123">
        <v>252850000</v>
      </c>
      <c r="D63" s="1123">
        <f t="shared" ref="D63:L63" si="54">SUM(D60:D62)</f>
        <v>0</v>
      </c>
      <c r="E63" s="1124">
        <f t="shared" si="54"/>
        <v>252350000</v>
      </c>
      <c r="F63" s="1124">
        <f t="shared" si="54"/>
        <v>252350000</v>
      </c>
      <c r="G63" s="1124">
        <f t="shared" si="54"/>
        <v>25000000</v>
      </c>
      <c r="H63" s="1124">
        <f t="shared" si="54"/>
        <v>277350000</v>
      </c>
      <c r="I63" s="1124">
        <f t="shared" si="54"/>
        <v>0</v>
      </c>
      <c r="J63" s="1124">
        <f t="shared" si="54"/>
        <v>277350000</v>
      </c>
      <c r="K63" s="1125">
        <f t="shared" si="54"/>
        <v>10800000</v>
      </c>
      <c r="L63" s="1126">
        <f t="shared" si="54"/>
        <v>298200000</v>
      </c>
      <c r="M63" s="1125">
        <f t="shared" si="7"/>
        <v>309000000</v>
      </c>
      <c r="N63" s="1125">
        <f t="shared" ref="N63" si="55">SUM(N60:N62)</f>
        <v>309000000</v>
      </c>
      <c r="O63" s="1125">
        <f t="shared" si="9"/>
        <v>618000000</v>
      </c>
      <c r="P63" s="1125">
        <f>SUM(P60:P62)</f>
        <v>0</v>
      </c>
    </row>
    <row r="64" spans="1:16" ht="15.75" customHeight="1">
      <c r="A64" s="994"/>
      <c r="B64" s="1116" t="s">
        <v>2605</v>
      </c>
      <c r="C64" s="1103"/>
      <c r="D64" s="1103"/>
      <c r="E64" s="1118"/>
      <c r="F64" s="1118"/>
      <c r="G64" s="1118"/>
      <c r="H64" s="1118">
        <f t="shared" si="4"/>
        <v>0</v>
      </c>
      <c r="I64" s="1118"/>
      <c r="J64" s="1118">
        <f t="shared" ref="J64:J89" si="56">H64+I64</f>
        <v>0</v>
      </c>
      <c r="K64" s="1119"/>
      <c r="L64" s="1120"/>
      <c r="M64" s="1119">
        <f t="shared" si="7"/>
        <v>0</v>
      </c>
      <c r="N64" s="1119"/>
      <c r="O64" s="1119">
        <f t="shared" si="9"/>
        <v>0</v>
      </c>
      <c r="P64" s="1119"/>
    </row>
    <row r="65" spans="1:16" ht="15.75" customHeight="1">
      <c r="A65" s="994">
        <v>2211101</v>
      </c>
      <c r="B65" s="922" t="s">
        <v>2607</v>
      </c>
      <c r="C65" s="1117">
        <v>1000000</v>
      </c>
      <c r="D65" s="1117"/>
      <c r="E65" s="1118">
        <f t="shared" ref="E65:E67" si="57">SUM(C65:D65)</f>
        <v>1000000</v>
      </c>
      <c r="F65" s="1118">
        <v>1500000</v>
      </c>
      <c r="G65" s="1118"/>
      <c r="H65" s="1118">
        <f t="shared" si="4"/>
        <v>1500000</v>
      </c>
      <c r="I65" s="1118"/>
      <c r="J65" s="1118">
        <f t="shared" si="56"/>
        <v>1500000</v>
      </c>
      <c r="K65" s="1119">
        <v>0</v>
      </c>
      <c r="L65" s="1120">
        <v>800000</v>
      </c>
      <c r="M65" s="1119">
        <f t="shared" si="7"/>
        <v>800000</v>
      </c>
      <c r="N65" s="1119">
        <v>-500000</v>
      </c>
      <c r="O65" s="1119">
        <f t="shared" si="9"/>
        <v>300000</v>
      </c>
      <c r="P65" s="1119">
        <v>400000</v>
      </c>
    </row>
    <row r="66" spans="1:16" ht="15.75" customHeight="1">
      <c r="A66" s="994" t="s">
        <v>2608</v>
      </c>
      <c r="B66" s="922" t="s">
        <v>2609</v>
      </c>
      <c r="C66" s="1117">
        <v>500000</v>
      </c>
      <c r="D66" s="1117"/>
      <c r="E66" s="1118">
        <f t="shared" si="57"/>
        <v>500000</v>
      </c>
      <c r="F66" s="1118">
        <v>200000</v>
      </c>
      <c r="G66" s="1118"/>
      <c r="H66" s="1118">
        <f t="shared" si="4"/>
        <v>200000</v>
      </c>
      <c r="I66" s="1118"/>
      <c r="J66" s="1118">
        <f t="shared" si="56"/>
        <v>200000</v>
      </c>
      <c r="K66" s="1119">
        <v>225000</v>
      </c>
      <c r="L66" s="1120"/>
      <c r="M66" s="1119">
        <f t="shared" si="7"/>
        <v>225000</v>
      </c>
      <c r="N66" s="1119"/>
      <c r="O66" s="1119">
        <f t="shared" si="9"/>
        <v>225000</v>
      </c>
      <c r="P66" s="1119">
        <v>200000</v>
      </c>
    </row>
    <row r="67" spans="1:16" ht="15.75" customHeight="1">
      <c r="A67" s="994" t="s">
        <v>2610</v>
      </c>
      <c r="B67" s="922" t="s">
        <v>2611</v>
      </c>
      <c r="C67" s="1117">
        <v>200000</v>
      </c>
      <c r="D67" s="1117"/>
      <c r="E67" s="1118">
        <f t="shared" si="57"/>
        <v>200000</v>
      </c>
      <c r="F67" s="1118">
        <v>100000</v>
      </c>
      <c r="G67" s="1118"/>
      <c r="H67" s="1118">
        <f t="shared" si="4"/>
        <v>100000</v>
      </c>
      <c r="I67" s="1118"/>
      <c r="J67" s="1118">
        <f t="shared" si="56"/>
        <v>100000</v>
      </c>
      <c r="K67" s="1119">
        <v>100000</v>
      </c>
      <c r="L67" s="1120">
        <v>200000</v>
      </c>
      <c r="M67" s="1119">
        <f t="shared" si="7"/>
        <v>300000</v>
      </c>
      <c r="N67" s="1119">
        <v>-20000</v>
      </c>
      <c r="O67" s="1119">
        <f t="shared" si="9"/>
        <v>280000</v>
      </c>
      <c r="P67" s="1119">
        <v>200000</v>
      </c>
    </row>
    <row r="68" spans="1:16" ht="15.75" customHeight="1">
      <c r="A68" s="1121" t="s">
        <v>413</v>
      </c>
      <c r="B68" s="1122"/>
      <c r="C68" s="1123">
        <v>1700000</v>
      </c>
      <c r="D68" s="1123">
        <f t="shared" ref="D68:F68" si="58">SUM(D65:D67)</f>
        <v>0</v>
      </c>
      <c r="E68" s="1124">
        <f t="shared" si="58"/>
        <v>1700000</v>
      </c>
      <c r="F68" s="1124">
        <f t="shared" si="58"/>
        <v>1800000</v>
      </c>
      <c r="G68" s="1124">
        <f t="shared" ref="G68:I68" si="59">SUM(G65:G67)</f>
        <v>0</v>
      </c>
      <c r="H68" s="1124">
        <f t="shared" si="4"/>
        <v>1800000</v>
      </c>
      <c r="I68" s="1124">
        <f t="shared" si="59"/>
        <v>0</v>
      </c>
      <c r="J68" s="1124">
        <f t="shared" si="56"/>
        <v>1800000</v>
      </c>
      <c r="K68" s="1125">
        <f t="shared" ref="K68:L68" si="60">SUM(K65:K67)</f>
        <v>325000</v>
      </c>
      <c r="L68" s="1126">
        <f t="shared" si="60"/>
        <v>1000000</v>
      </c>
      <c r="M68" s="1125">
        <f t="shared" ref="M68:M89" si="61">SUM(K68:L68)</f>
        <v>1325000</v>
      </c>
      <c r="N68" s="1125">
        <f t="shared" ref="N68" si="62">SUM(N65:N67)</f>
        <v>-520000</v>
      </c>
      <c r="O68" s="1125">
        <f t="shared" ref="O68:O89" si="63">SUM(M68:N68)</f>
        <v>805000</v>
      </c>
      <c r="P68" s="1125">
        <f>SUM(P65:P67)</f>
        <v>800000</v>
      </c>
    </row>
    <row r="69" spans="1:16" ht="15.75" customHeight="1">
      <c r="A69" s="994"/>
      <c r="B69" s="1116" t="s">
        <v>2612</v>
      </c>
      <c r="C69" s="1103"/>
      <c r="D69" s="1103"/>
      <c r="E69" s="1118"/>
      <c r="F69" s="1118"/>
      <c r="G69" s="1118"/>
      <c r="H69" s="1118">
        <f t="shared" si="4"/>
        <v>0</v>
      </c>
      <c r="I69" s="1118"/>
      <c r="J69" s="1118">
        <f t="shared" si="56"/>
        <v>0</v>
      </c>
      <c r="K69" s="1119"/>
      <c r="L69" s="1120"/>
      <c r="M69" s="1119">
        <f t="shared" si="61"/>
        <v>0</v>
      </c>
      <c r="N69" s="1119"/>
      <c r="O69" s="1119">
        <f t="shared" si="63"/>
        <v>0</v>
      </c>
      <c r="P69" s="1119"/>
    </row>
    <row r="70" spans="1:16" ht="15.75" customHeight="1">
      <c r="A70" s="994" t="s">
        <v>2613</v>
      </c>
      <c r="B70" s="922" t="s">
        <v>2614</v>
      </c>
      <c r="C70" s="1103">
        <v>700000</v>
      </c>
      <c r="D70" s="1103"/>
      <c r="E70" s="1118">
        <f>SUM(C70:D70)</f>
        <v>700000</v>
      </c>
      <c r="F70" s="1118">
        <v>1500000</v>
      </c>
      <c r="G70" s="1118"/>
      <c r="H70" s="1118">
        <f t="shared" ref="H70:H89" si="64">F70+G70</f>
        <v>1500000</v>
      </c>
      <c r="I70" s="1118"/>
      <c r="J70" s="1118">
        <f t="shared" si="56"/>
        <v>1500000</v>
      </c>
      <c r="K70" s="1119">
        <v>800000</v>
      </c>
      <c r="L70" s="1120"/>
      <c r="M70" s="1119">
        <f t="shared" si="61"/>
        <v>800000</v>
      </c>
      <c r="N70" s="1119"/>
      <c r="O70" s="1119">
        <f t="shared" si="63"/>
        <v>800000</v>
      </c>
      <c r="P70" s="1119"/>
    </row>
    <row r="71" spans="1:16" ht="15.75" customHeight="1">
      <c r="A71" s="1121" t="s">
        <v>413</v>
      </c>
      <c r="B71" s="1122"/>
      <c r="C71" s="1123">
        <v>700000</v>
      </c>
      <c r="D71" s="1123">
        <f t="shared" ref="D71:F71" si="65">SUM(D70)</f>
        <v>0</v>
      </c>
      <c r="E71" s="1124">
        <f t="shared" si="65"/>
        <v>700000</v>
      </c>
      <c r="F71" s="1124">
        <f t="shared" si="65"/>
        <v>1500000</v>
      </c>
      <c r="G71" s="1124">
        <f t="shared" ref="G71:I71" si="66">SUM(G70)</f>
        <v>0</v>
      </c>
      <c r="H71" s="1124">
        <f t="shared" si="64"/>
        <v>1500000</v>
      </c>
      <c r="I71" s="1124">
        <f t="shared" si="66"/>
        <v>0</v>
      </c>
      <c r="J71" s="1124">
        <f t="shared" si="56"/>
        <v>1500000</v>
      </c>
      <c r="K71" s="1125">
        <f t="shared" ref="K71:L71" si="67">SUM(K70)</f>
        <v>800000</v>
      </c>
      <c r="L71" s="1126">
        <f t="shared" si="67"/>
        <v>0</v>
      </c>
      <c r="M71" s="1125">
        <f t="shared" si="61"/>
        <v>800000</v>
      </c>
      <c r="N71" s="1125">
        <f t="shared" ref="N71" si="68">SUM(N70)</f>
        <v>0</v>
      </c>
      <c r="O71" s="1125">
        <f t="shared" si="63"/>
        <v>800000</v>
      </c>
      <c r="P71" s="1125">
        <f>SUM(P70)</f>
        <v>0</v>
      </c>
    </row>
    <row r="72" spans="1:16" ht="15.75" customHeight="1">
      <c r="A72" s="994"/>
      <c r="B72" s="1116" t="s">
        <v>2633</v>
      </c>
      <c r="C72" s="1103"/>
      <c r="D72" s="1103"/>
      <c r="E72" s="1118"/>
      <c r="F72" s="1118"/>
      <c r="G72" s="1118"/>
      <c r="H72" s="1118">
        <f t="shared" si="64"/>
        <v>0</v>
      </c>
      <c r="I72" s="1118"/>
      <c r="J72" s="1118">
        <f t="shared" si="56"/>
        <v>0</v>
      </c>
      <c r="K72" s="1119"/>
      <c r="L72" s="1120"/>
      <c r="M72" s="1119">
        <f t="shared" si="61"/>
        <v>0</v>
      </c>
      <c r="N72" s="1119"/>
      <c r="O72" s="1119">
        <f t="shared" si="63"/>
        <v>0</v>
      </c>
      <c r="P72" s="1119"/>
    </row>
    <row r="73" spans="1:16" ht="15.75" customHeight="1">
      <c r="A73" s="994" t="s">
        <v>2634</v>
      </c>
      <c r="B73" s="922" t="s">
        <v>2635</v>
      </c>
      <c r="C73" s="1103">
        <v>300000</v>
      </c>
      <c r="D73" s="1103"/>
      <c r="E73" s="1118">
        <f>SUM(C73:D73)</f>
        <v>300000</v>
      </c>
      <c r="F73" s="1118">
        <v>1500000</v>
      </c>
      <c r="G73" s="1118"/>
      <c r="H73" s="1118">
        <f t="shared" si="64"/>
        <v>1500000</v>
      </c>
      <c r="I73" s="1118"/>
      <c r="J73" s="1118">
        <f t="shared" si="56"/>
        <v>1500000</v>
      </c>
      <c r="K73" s="1119">
        <v>500000</v>
      </c>
      <c r="L73" s="1120"/>
      <c r="M73" s="1119">
        <f t="shared" si="61"/>
        <v>500000</v>
      </c>
      <c r="N73" s="1119"/>
      <c r="O73" s="1119">
        <f t="shared" si="63"/>
        <v>500000</v>
      </c>
      <c r="P73" s="1119"/>
    </row>
    <row r="74" spans="1:16" ht="15.75" customHeight="1">
      <c r="A74" s="1121" t="s">
        <v>413</v>
      </c>
      <c r="B74" s="1122"/>
      <c r="C74" s="1123">
        <v>300000</v>
      </c>
      <c r="D74" s="1123">
        <f t="shared" ref="D74:F74" si="69">SUM(D73)</f>
        <v>0</v>
      </c>
      <c r="E74" s="1124">
        <f t="shared" si="69"/>
        <v>300000</v>
      </c>
      <c r="F74" s="1124">
        <f t="shared" si="69"/>
        <v>1500000</v>
      </c>
      <c r="G74" s="1124">
        <f t="shared" ref="G74:I74" si="70">SUM(G73)</f>
        <v>0</v>
      </c>
      <c r="H74" s="1124">
        <f t="shared" si="64"/>
        <v>1500000</v>
      </c>
      <c r="I74" s="1124">
        <f t="shared" si="70"/>
        <v>0</v>
      </c>
      <c r="J74" s="1124">
        <f t="shared" si="56"/>
        <v>1500000</v>
      </c>
      <c r="K74" s="1125">
        <f t="shared" ref="K74" si="71">SUM(K73)</f>
        <v>500000</v>
      </c>
      <c r="L74" s="1126">
        <f t="shared" ref="L74:N74" si="72">SUM(L73)</f>
        <v>0</v>
      </c>
      <c r="M74" s="1125">
        <f t="shared" si="61"/>
        <v>500000</v>
      </c>
      <c r="N74" s="1125">
        <f t="shared" si="72"/>
        <v>0</v>
      </c>
      <c r="O74" s="1125">
        <f t="shared" si="63"/>
        <v>500000</v>
      </c>
      <c r="P74" s="1125">
        <f t="shared" ref="P74:P79" si="73">SUM(P73)</f>
        <v>0</v>
      </c>
    </row>
    <row r="75" spans="1:16" ht="15.75" hidden="1" customHeight="1">
      <c r="A75" s="994"/>
      <c r="B75" s="1116" t="s">
        <v>2636</v>
      </c>
      <c r="C75" s="1103"/>
      <c r="D75" s="1103"/>
      <c r="E75" s="923"/>
      <c r="F75" s="923"/>
      <c r="G75" s="923"/>
      <c r="H75" s="923">
        <f t="shared" si="64"/>
        <v>0</v>
      </c>
      <c r="I75" s="923"/>
      <c r="J75" s="923">
        <f t="shared" si="56"/>
        <v>0</v>
      </c>
      <c r="K75" s="1104"/>
      <c r="L75" s="1105"/>
      <c r="M75" s="1104">
        <f t="shared" si="61"/>
        <v>0</v>
      </c>
      <c r="N75" s="1104"/>
      <c r="O75" s="1104">
        <f t="shared" si="63"/>
        <v>0</v>
      </c>
      <c r="P75" s="1104"/>
    </row>
    <row r="76" spans="1:16" ht="15.75" hidden="1" customHeight="1">
      <c r="A76" s="994" t="s">
        <v>2637</v>
      </c>
      <c r="B76" s="922" t="s">
        <v>2638</v>
      </c>
      <c r="C76" s="1103">
        <v>0</v>
      </c>
      <c r="D76" s="1103">
        <v>1</v>
      </c>
      <c r="E76" s="923">
        <v>2</v>
      </c>
      <c r="F76" s="923">
        <v>3</v>
      </c>
      <c r="G76" s="923">
        <v>3</v>
      </c>
      <c r="H76" s="923">
        <f t="shared" si="64"/>
        <v>6</v>
      </c>
      <c r="I76" s="923">
        <v>3</v>
      </c>
      <c r="J76" s="923">
        <f t="shared" si="56"/>
        <v>9</v>
      </c>
      <c r="K76" s="1104">
        <v>3</v>
      </c>
      <c r="L76" s="1105">
        <v>4</v>
      </c>
      <c r="M76" s="1104">
        <f t="shared" si="61"/>
        <v>7</v>
      </c>
      <c r="N76" s="1104">
        <v>4</v>
      </c>
      <c r="O76" s="1104">
        <f t="shared" si="63"/>
        <v>11</v>
      </c>
      <c r="P76" s="1104">
        <v>3</v>
      </c>
    </row>
    <row r="77" spans="1:16" ht="15.75" hidden="1" customHeight="1">
      <c r="A77" s="1007" t="s">
        <v>413</v>
      </c>
      <c r="B77" s="1133"/>
      <c r="C77" s="1136">
        <v>0</v>
      </c>
      <c r="D77" s="1136">
        <f t="shared" ref="D77:F77" si="74">SUM(D76)</f>
        <v>1</v>
      </c>
      <c r="E77" s="1008">
        <f t="shared" si="74"/>
        <v>2</v>
      </c>
      <c r="F77" s="1008">
        <f t="shared" si="74"/>
        <v>3</v>
      </c>
      <c r="G77" s="1008">
        <f t="shared" ref="G77:I77" si="75">SUM(G76)</f>
        <v>3</v>
      </c>
      <c r="H77" s="1008">
        <f t="shared" si="64"/>
        <v>6</v>
      </c>
      <c r="I77" s="1008">
        <f t="shared" si="75"/>
        <v>3</v>
      </c>
      <c r="J77" s="1008">
        <f t="shared" si="56"/>
        <v>9</v>
      </c>
      <c r="K77" s="1137">
        <f t="shared" ref="K77" si="76">SUM(K76)</f>
        <v>3</v>
      </c>
      <c r="L77" s="1138">
        <f t="shared" ref="L77:N77" si="77">SUM(L76)</f>
        <v>4</v>
      </c>
      <c r="M77" s="1137">
        <f t="shared" si="61"/>
        <v>7</v>
      </c>
      <c r="N77" s="1137">
        <f t="shared" si="77"/>
        <v>4</v>
      </c>
      <c r="O77" s="1137">
        <f t="shared" si="63"/>
        <v>11</v>
      </c>
      <c r="P77" s="1137">
        <f t="shared" si="73"/>
        <v>3</v>
      </c>
    </row>
    <row r="78" spans="1:16" ht="31.5" hidden="1" customHeight="1">
      <c r="A78" s="1142">
        <v>2211310</v>
      </c>
      <c r="B78" s="1143" t="s">
        <v>3079</v>
      </c>
      <c r="C78" s="1103"/>
      <c r="D78" s="1103"/>
      <c r="E78" s="923"/>
      <c r="F78" s="923"/>
      <c r="G78" s="923"/>
      <c r="H78" s="923">
        <f t="shared" si="64"/>
        <v>0</v>
      </c>
      <c r="I78" s="923"/>
      <c r="J78" s="923">
        <f t="shared" si="56"/>
        <v>0</v>
      </c>
      <c r="K78" s="1104"/>
      <c r="L78" s="1105"/>
      <c r="M78" s="1104">
        <f t="shared" si="61"/>
        <v>0</v>
      </c>
      <c r="N78" s="1104"/>
      <c r="O78" s="1104">
        <f t="shared" si="63"/>
        <v>0</v>
      </c>
      <c r="P78" s="1104"/>
    </row>
    <row r="79" spans="1:16" ht="15.75" hidden="1" customHeight="1">
      <c r="A79" s="1007" t="s">
        <v>413</v>
      </c>
      <c r="B79" s="922"/>
      <c r="C79" s="1136">
        <v>0</v>
      </c>
      <c r="D79" s="1136">
        <f t="shared" ref="D79:F79" si="78">SUM(D78)</f>
        <v>0</v>
      </c>
      <c r="E79" s="1008">
        <f t="shared" si="78"/>
        <v>0</v>
      </c>
      <c r="F79" s="1008">
        <f t="shared" si="78"/>
        <v>0</v>
      </c>
      <c r="G79" s="1008">
        <f t="shared" ref="G79:I79" si="79">SUM(G78)</f>
        <v>0</v>
      </c>
      <c r="H79" s="1008">
        <f t="shared" si="64"/>
        <v>0</v>
      </c>
      <c r="I79" s="1008">
        <f t="shared" si="79"/>
        <v>0</v>
      </c>
      <c r="J79" s="1008">
        <f t="shared" si="56"/>
        <v>0</v>
      </c>
      <c r="K79" s="1137">
        <f t="shared" ref="K79" si="80">SUM(K78)</f>
        <v>0</v>
      </c>
      <c r="L79" s="1138">
        <f t="shared" ref="L79:N79" si="81">SUM(L78)</f>
        <v>0</v>
      </c>
      <c r="M79" s="1137">
        <f t="shared" si="61"/>
        <v>0</v>
      </c>
      <c r="N79" s="1137">
        <f t="shared" si="81"/>
        <v>0</v>
      </c>
      <c r="O79" s="1137">
        <f t="shared" si="63"/>
        <v>0</v>
      </c>
      <c r="P79" s="1137">
        <f t="shared" si="73"/>
        <v>0</v>
      </c>
    </row>
    <row r="80" spans="1:16" ht="15.75" customHeight="1">
      <c r="A80" s="1121"/>
      <c r="B80" s="1122" t="s">
        <v>3080</v>
      </c>
      <c r="C80" s="1123">
        <v>269550000</v>
      </c>
      <c r="D80" s="1123">
        <f>D74+D71+D68+D63+D55+D50+D36+D31+D26+D21+D17</f>
        <v>-2000000</v>
      </c>
      <c r="E80" s="1124">
        <f>E74+E71+E68+E63+E55+E50+E36+E31+E26+E21+E17</f>
        <v>267050000</v>
      </c>
      <c r="F80" s="1124">
        <f>F74+F71+F68+F63+F55+F50+F36+F31+F26+F21+F17</f>
        <v>266409200</v>
      </c>
      <c r="G80" s="1124">
        <f>G74+G71+G68+G63+G55+G50+G36+G31+G26+G21+G17</f>
        <v>24000000</v>
      </c>
      <c r="H80" s="1124">
        <f t="shared" si="64"/>
        <v>290409200</v>
      </c>
      <c r="I80" s="1124">
        <f>I74+I71+I68+I63+I55+I50+I36+I31+I26+I21+I17</f>
        <v>0</v>
      </c>
      <c r="J80" s="1124">
        <f t="shared" si="56"/>
        <v>290409200</v>
      </c>
      <c r="K80" s="1125">
        <f t="shared" ref="K80:P80" si="82">K74+K71+K68+K63+K55+K50+K36+K31+K26+K21+K17</f>
        <v>14905000</v>
      </c>
      <c r="L80" s="1126">
        <f t="shared" si="82"/>
        <v>299200000</v>
      </c>
      <c r="M80" s="1125">
        <f t="shared" si="61"/>
        <v>314105000</v>
      </c>
      <c r="N80" s="1125">
        <f t="shared" si="82"/>
        <v>307070000</v>
      </c>
      <c r="O80" s="1125">
        <f t="shared" si="63"/>
        <v>621175000</v>
      </c>
      <c r="P80" s="1125">
        <f t="shared" si="82"/>
        <v>1120000</v>
      </c>
    </row>
    <row r="81" spans="1:16" ht="15.75" hidden="1" customHeight="1">
      <c r="A81" s="1830" t="s">
        <v>3081</v>
      </c>
      <c r="B81" s="1819"/>
      <c r="C81" s="1103"/>
      <c r="D81" s="1103"/>
      <c r="E81" s="1118"/>
      <c r="F81" s="1118"/>
      <c r="G81" s="1118"/>
      <c r="H81" s="1118">
        <f t="shared" si="64"/>
        <v>0</v>
      </c>
      <c r="I81" s="1118"/>
      <c r="J81" s="1118"/>
      <c r="K81" s="1119"/>
      <c r="L81" s="1120"/>
      <c r="M81" s="1119">
        <f t="shared" si="61"/>
        <v>0</v>
      </c>
      <c r="N81" s="1119"/>
      <c r="O81" s="1119">
        <f t="shared" si="63"/>
        <v>0</v>
      </c>
      <c r="P81" s="1119"/>
    </row>
    <row r="82" spans="1:16" ht="15.75" hidden="1" customHeight="1">
      <c r="A82" s="994"/>
      <c r="B82" s="1134" t="s">
        <v>3082</v>
      </c>
      <c r="C82" s="1144">
        <v>40000000</v>
      </c>
      <c r="D82" s="1144"/>
      <c r="E82" s="1118">
        <f t="shared" ref="E82:E86" si="83">SUM(C82:D82)</f>
        <v>40000000</v>
      </c>
      <c r="F82" s="1118">
        <v>20000000</v>
      </c>
      <c r="G82" s="1118"/>
      <c r="H82" s="1118">
        <f t="shared" si="64"/>
        <v>20000000</v>
      </c>
      <c r="I82" s="1118"/>
      <c r="J82" s="1118">
        <f t="shared" si="56"/>
        <v>20000000</v>
      </c>
      <c r="K82" s="1119">
        <v>0</v>
      </c>
      <c r="L82" s="1120"/>
      <c r="M82" s="1119">
        <f t="shared" si="61"/>
        <v>0</v>
      </c>
      <c r="N82" s="1119"/>
      <c r="O82" s="1119">
        <f t="shared" si="63"/>
        <v>0</v>
      </c>
      <c r="P82" s="1119">
        <v>0</v>
      </c>
    </row>
    <row r="83" spans="1:16" ht="15.75" hidden="1" customHeight="1">
      <c r="A83" s="994">
        <v>2210310</v>
      </c>
      <c r="B83" s="1134" t="s">
        <v>2795</v>
      </c>
      <c r="C83" s="1144"/>
      <c r="D83" s="1144"/>
      <c r="E83" s="1118">
        <f t="shared" si="83"/>
        <v>0</v>
      </c>
      <c r="F83" s="1118"/>
      <c r="G83" s="1118"/>
      <c r="H83" s="1118">
        <f t="shared" si="64"/>
        <v>0</v>
      </c>
      <c r="I83" s="1118"/>
      <c r="J83" s="1118">
        <f t="shared" si="56"/>
        <v>0</v>
      </c>
      <c r="K83" s="1119">
        <v>0</v>
      </c>
      <c r="L83" s="1120"/>
      <c r="M83" s="1119">
        <f t="shared" si="61"/>
        <v>0</v>
      </c>
      <c r="N83" s="1119"/>
      <c r="O83" s="1119">
        <f t="shared" si="63"/>
        <v>0</v>
      </c>
      <c r="P83" s="1119">
        <v>0</v>
      </c>
    </row>
    <row r="84" spans="1:16" ht="15.75" hidden="1" customHeight="1">
      <c r="A84" s="1142">
        <v>3111109</v>
      </c>
      <c r="B84" s="1135" t="s">
        <v>3083</v>
      </c>
      <c r="C84" s="1145">
        <v>2400000</v>
      </c>
      <c r="D84" s="1145"/>
      <c r="E84" s="1118">
        <f t="shared" si="83"/>
        <v>2400000</v>
      </c>
      <c r="F84" s="1118">
        <v>0</v>
      </c>
      <c r="G84" s="1118">
        <v>0</v>
      </c>
      <c r="H84" s="1118">
        <f t="shared" si="64"/>
        <v>0</v>
      </c>
      <c r="I84" s="1118">
        <v>0</v>
      </c>
      <c r="J84" s="1118">
        <f t="shared" si="56"/>
        <v>0</v>
      </c>
      <c r="K84" s="1119">
        <v>0</v>
      </c>
      <c r="L84" s="1120"/>
      <c r="M84" s="1119">
        <f t="shared" si="61"/>
        <v>0</v>
      </c>
      <c r="N84" s="1119"/>
      <c r="O84" s="1119">
        <f t="shared" si="63"/>
        <v>0</v>
      </c>
      <c r="P84" s="1119">
        <v>0</v>
      </c>
    </row>
    <row r="85" spans="1:16" ht="15.75" hidden="1" customHeight="1">
      <c r="A85" s="1142">
        <v>3111109</v>
      </c>
      <c r="B85" s="1146" t="s">
        <v>3084</v>
      </c>
      <c r="C85" s="1117">
        <v>10500000</v>
      </c>
      <c r="D85" s="1117">
        <v>4758729</v>
      </c>
      <c r="E85" s="1118">
        <f t="shared" si="83"/>
        <v>15258729</v>
      </c>
      <c r="F85" s="1118">
        <v>1700000</v>
      </c>
      <c r="G85" s="1118">
        <v>-1700000</v>
      </c>
      <c r="H85" s="1118">
        <f t="shared" si="64"/>
        <v>0</v>
      </c>
      <c r="I85" s="1118"/>
      <c r="J85" s="1118">
        <f t="shared" si="56"/>
        <v>0</v>
      </c>
      <c r="K85" s="1119">
        <v>0</v>
      </c>
      <c r="L85" s="1120"/>
      <c r="M85" s="1119">
        <f t="shared" si="61"/>
        <v>0</v>
      </c>
      <c r="N85" s="1119"/>
      <c r="O85" s="1119">
        <f t="shared" si="63"/>
        <v>0</v>
      </c>
      <c r="P85" s="1119">
        <v>0</v>
      </c>
    </row>
    <row r="86" spans="1:16" ht="15.75" hidden="1" customHeight="1">
      <c r="A86" s="994">
        <v>2211102</v>
      </c>
      <c r="B86" s="922" t="s">
        <v>3085</v>
      </c>
      <c r="C86" s="1103"/>
      <c r="D86" s="1103"/>
      <c r="E86" s="1118">
        <f t="shared" si="83"/>
        <v>0</v>
      </c>
      <c r="F86" s="1118"/>
      <c r="G86" s="1118"/>
      <c r="H86" s="1118">
        <f t="shared" si="64"/>
        <v>0</v>
      </c>
      <c r="I86" s="1118"/>
      <c r="J86" s="1118">
        <f t="shared" si="56"/>
        <v>0</v>
      </c>
      <c r="K86" s="1119"/>
      <c r="L86" s="1120"/>
      <c r="M86" s="1119">
        <f t="shared" si="61"/>
        <v>0</v>
      </c>
      <c r="N86" s="1119"/>
      <c r="O86" s="1119">
        <f t="shared" si="63"/>
        <v>0</v>
      </c>
      <c r="P86" s="1119"/>
    </row>
    <row r="87" spans="1:16" ht="15.75" hidden="1" customHeight="1">
      <c r="A87" s="1121"/>
      <c r="B87" s="1122" t="s">
        <v>3086</v>
      </c>
      <c r="C87" s="1123">
        <v>52900000</v>
      </c>
      <c r="D87" s="1123">
        <f t="shared" ref="D87:F87" si="84">SUM(D82:D86)</f>
        <v>4758729</v>
      </c>
      <c r="E87" s="1124">
        <f t="shared" si="84"/>
        <v>57658729</v>
      </c>
      <c r="F87" s="1124">
        <f t="shared" si="84"/>
        <v>21700000</v>
      </c>
      <c r="G87" s="1124">
        <f t="shared" ref="G87:I87" si="85">SUM(G82:G86)</f>
        <v>-1700000</v>
      </c>
      <c r="H87" s="1124">
        <f t="shared" si="64"/>
        <v>20000000</v>
      </c>
      <c r="I87" s="1124">
        <f t="shared" si="85"/>
        <v>0</v>
      </c>
      <c r="J87" s="1124">
        <f t="shared" si="56"/>
        <v>20000000</v>
      </c>
      <c r="K87" s="1125">
        <f t="shared" ref="K87:L87" si="86">SUM(K82:K86)</f>
        <v>0</v>
      </c>
      <c r="L87" s="1126">
        <f t="shared" si="86"/>
        <v>0</v>
      </c>
      <c r="M87" s="1125">
        <f t="shared" si="61"/>
        <v>0</v>
      </c>
      <c r="N87" s="1125">
        <f t="shared" ref="N87" si="87">SUM(N82:N86)</f>
        <v>0</v>
      </c>
      <c r="O87" s="1125">
        <f t="shared" si="63"/>
        <v>0</v>
      </c>
      <c r="P87" s="1125">
        <f>SUM(P82:P86)</f>
        <v>0</v>
      </c>
    </row>
    <row r="88" spans="1:16" ht="15.75" customHeight="1">
      <c r="A88" s="1133"/>
      <c r="B88" s="1147" t="s">
        <v>3087</v>
      </c>
      <c r="C88" s="1103"/>
      <c r="D88" s="1103"/>
      <c r="E88" s="1118"/>
      <c r="F88" s="1118"/>
      <c r="G88" s="1118"/>
      <c r="H88" s="1118">
        <f t="shared" si="64"/>
        <v>0</v>
      </c>
      <c r="I88" s="1118"/>
      <c r="J88" s="1118">
        <f t="shared" si="56"/>
        <v>0</v>
      </c>
      <c r="K88" s="1119"/>
      <c r="L88" s="1120"/>
      <c r="M88" s="1119">
        <f t="shared" si="61"/>
        <v>0</v>
      </c>
      <c r="N88" s="1119"/>
      <c r="O88" s="1119">
        <f t="shared" si="63"/>
        <v>0</v>
      </c>
      <c r="P88" s="1119"/>
    </row>
    <row r="89" spans="1:16" ht="15.75" customHeight="1">
      <c r="A89" s="1142">
        <v>3111109</v>
      </c>
      <c r="B89" s="1135" t="s">
        <v>3088</v>
      </c>
      <c r="C89" s="1145">
        <v>10500000</v>
      </c>
      <c r="D89" s="1145"/>
      <c r="E89" s="1118">
        <f>SUM(C89:D89)</f>
        <v>10500000</v>
      </c>
      <c r="F89" s="1118">
        <v>1049923</v>
      </c>
      <c r="G89" s="1118">
        <v>-1049923</v>
      </c>
      <c r="H89" s="1118">
        <f t="shared" si="64"/>
        <v>0</v>
      </c>
      <c r="I89" s="1118"/>
      <c r="J89" s="1118">
        <f t="shared" si="56"/>
        <v>0</v>
      </c>
      <c r="K89" s="1119">
        <v>15500000</v>
      </c>
      <c r="L89" s="1120">
        <v>-15500000</v>
      </c>
      <c r="M89" s="1119">
        <f t="shared" si="61"/>
        <v>0</v>
      </c>
      <c r="N89" s="1119"/>
      <c r="O89" s="1119">
        <f t="shared" si="63"/>
        <v>0</v>
      </c>
      <c r="P89" s="1119"/>
    </row>
    <row r="90" spans="1:16" ht="15.75" customHeight="1">
      <c r="A90" s="1111"/>
      <c r="B90" s="1135" t="s">
        <v>3089</v>
      </c>
      <c r="C90" s="1145"/>
      <c r="D90" s="1145"/>
      <c r="E90" s="1118"/>
      <c r="F90" s="1118"/>
      <c r="G90" s="1118"/>
      <c r="H90" s="1118"/>
      <c r="I90" s="1118"/>
      <c r="J90" s="1118"/>
      <c r="K90" s="1119"/>
      <c r="L90" s="1120"/>
      <c r="M90" s="1119"/>
      <c r="N90" s="1119"/>
      <c r="O90" s="1119"/>
      <c r="P90" s="1119"/>
    </row>
    <row r="91" spans="1:16" s="40" customFormat="1" ht="15.75" customHeight="1">
      <c r="A91" s="1148"/>
      <c r="B91" s="1003" t="s">
        <v>3090</v>
      </c>
      <c r="C91" s="1149"/>
      <c r="D91" s="1149"/>
      <c r="E91" s="1004"/>
      <c r="F91" s="1004"/>
      <c r="G91" s="1004"/>
      <c r="H91" s="1004"/>
      <c r="I91" s="1004"/>
      <c r="J91" s="1004"/>
      <c r="K91" s="1150">
        <v>96310305</v>
      </c>
      <c r="L91" s="1151">
        <v>29689695</v>
      </c>
      <c r="M91" s="1150">
        <f>SUM(K91:L91)</f>
        <v>126000000</v>
      </c>
      <c r="N91" s="1150">
        <v>200000000</v>
      </c>
      <c r="O91" s="1150">
        <f>SUM(M91:N91)</f>
        <v>326000000</v>
      </c>
      <c r="P91" s="1150">
        <v>439415000</v>
      </c>
    </row>
    <row r="92" spans="1:16" ht="15.75" customHeight="1">
      <c r="A92" s="1121" t="s">
        <v>3091</v>
      </c>
      <c r="B92" s="1122" t="s">
        <v>3092</v>
      </c>
      <c r="C92" s="1123">
        <v>37550000</v>
      </c>
      <c r="D92" s="1123">
        <f t="shared" ref="D92:F92" si="88">SUM(D89)</f>
        <v>0</v>
      </c>
      <c r="E92" s="1124">
        <f t="shared" si="88"/>
        <v>10500000</v>
      </c>
      <c r="F92" s="1124">
        <f t="shared" si="88"/>
        <v>1049923</v>
      </c>
      <c r="G92" s="1124">
        <f t="shared" ref="G92:I92" si="89">SUM(G89)</f>
        <v>-1049923</v>
      </c>
      <c r="H92" s="1124">
        <f>F92+G92</f>
        <v>0</v>
      </c>
      <c r="I92" s="1124">
        <f t="shared" si="89"/>
        <v>0</v>
      </c>
      <c r="J92" s="1124">
        <f>H92+I92</f>
        <v>0</v>
      </c>
      <c r="K92" s="1125">
        <f>SUM(K89:K91)</f>
        <v>111810305</v>
      </c>
      <c r="L92" s="1126">
        <f>SUM(L89:L91)</f>
        <v>14189695</v>
      </c>
      <c r="M92" s="1125">
        <f>SUM(K92:L92)</f>
        <v>126000000</v>
      </c>
      <c r="N92" s="1125">
        <f>SUM(N89:N91)</f>
        <v>200000000</v>
      </c>
      <c r="O92" s="1125">
        <f>SUM(M92:N92)</f>
        <v>326000000</v>
      </c>
      <c r="P92" s="1125">
        <f>SUM(P89:P91)</f>
        <v>439415000</v>
      </c>
    </row>
    <row r="93" spans="1:16" ht="15.75" customHeight="1">
      <c r="A93" s="1133"/>
      <c r="B93" s="1147" t="s">
        <v>3093</v>
      </c>
      <c r="C93" s="1103"/>
      <c r="D93" s="1103"/>
      <c r="E93" s="1118"/>
      <c r="F93" s="1118"/>
      <c r="G93" s="1118"/>
      <c r="H93" s="1118"/>
      <c r="I93" s="1118"/>
      <c r="J93" s="1118"/>
      <c r="K93" s="1119"/>
      <c r="L93" s="1120"/>
      <c r="M93" s="1119"/>
      <c r="N93" s="1119"/>
      <c r="O93" s="1119"/>
      <c r="P93" s="1119"/>
    </row>
    <row r="94" spans="1:16" ht="15.75" customHeight="1">
      <c r="A94" s="1119"/>
      <c r="B94" s="1119" t="s">
        <v>3094</v>
      </c>
      <c r="C94" s="1103"/>
      <c r="D94" s="1103"/>
      <c r="E94" s="1118"/>
      <c r="F94" s="1118"/>
      <c r="G94" s="1118"/>
      <c r="H94" s="1118"/>
      <c r="I94" s="1118"/>
      <c r="J94" s="1118"/>
      <c r="K94" s="1119"/>
      <c r="L94" s="1120"/>
      <c r="M94" s="1119"/>
      <c r="N94" s="1119"/>
      <c r="O94" s="1119"/>
      <c r="P94" s="1119"/>
    </row>
    <row r="95" spans="1:16" ht="15.75" customHeight="1">
      <c r="A95" s="1121" t="s">
        <v>3091</v>
      </c>
      <c r="B95" s="1122" t="s">
        <v>3092</v>
      </c>
      <c r="C95" s="1103"/>
      <c r="D95" s="1103"/>
      <c r="E95" s="1118"/>
      <c r="F95" s="1118"/>
      <c r="G95" s="1118"/>
      <c r="H95" s="1118"/>
      <c r="I95" s="1118"/>
      <c r="J95" s="1118"/>
      <c r="K95" s="1119"/>
      <c r="L95" s="1120"/>
      <c r="M95" s="1119"/>
      <c r="N95" s="1119"/>
      <c r="O95" s="1122"/>
      <c r="P95" s="1124">
        <f>SUM(P94)</f>
        <v>0</v>
      </c>
    </row>
    <row r="96" spans="1:16" ht="15.75" customHeight="1">
      <c r="A96" s="767"/>
      <c r="B96" s="933" t="s">
        <v>2917</v>
      </c>
      <c r="C96" s="1130">
        <v>360000000</v>
      </c>
      <c r="D96" s="1130">
        <f t="shared" ref="D96:F96" si="90">SUM(D92+D87+D80)</f>
        <v>2758729</v>
      </c>
      <c r="E96" s="768">
        <f t="shared" si="90"/>
        <v>335208729</v>
      </c>
      <c r="F96" s="768">
        <f t="shared" si="90"/>
        <v>289159123</v>
      </c>
      <c r="G96" s="768">
        <f t="shared" ref="G96:I96" si="91">SUM(G92+G87+G80)</f>
        <v>21250077</v>
      </c>
      <c r="H96" s="768">
        <f>F96+G96</f>
        <v>310409200</v>
      </c>
      <c r="I96" s="768">
        <f t="shared" si="91"/>
        <v>0</v>
      </c>
      <c r="J96" s="768">
        <f>H96+I96</f>
        <v>310409200</v>
      </c>
      <c r="K96" s="1131">
        <f t="shared" ref="K96" si="92">SUM(K92+K87+K80)</f>
        <v>126715305</v>
      </c>
      <c r="L96" s="1132">
        <f t="shared" ref="L96:N96" si="93">SUM(L92+L87+L80)</f>
        <v>313389695</v>
      </c>
      <c r="M96" s="1131">
        <f>SUM(K96:L96)</f>
        <v>440105000</v>
      </c>
      <c r="N96" s="1131">
        <f t="shared" si="93"/>
        <v>507070000</v>
      </c>
      <c r="O96" s="1131">
        <f>SUM(M96:N96)</f>
        <v>947175000</v>
      </c>
      <c r="P96" s="1131">
        <f>SUM(P92+P87+P80+P95)</f>
        <v>440535000</v>
      </c>
    </row>
    <row r="97" spans="1:16" ht="30.75" customHeight="1">
      <c r="A97" s="767"/>
      <c r="B97" s="1152" t="s">
        <v>3095</v>
      </c>
      <c r="C97" s="1153">
        <v>1035000000</v>
      </c>
      <c r="D97" s="1153">
        <f>D96+D13</f>
        <v>2758729</v>
      </c>
      <c r="E97" s="1154">
        <f>E96+E13</f>
        <v>1010208729</v>
      </c>
      <c r="F97" s="1154">
        <f>F96+F13</f>
        <v>964159123</v>
      </c>
      <c r="G97" s="1154">
        <f>G96+G13</f>
        <v>21250077</v>
      </c>
      <c r="H97" s="1154">
        <f>F97+G97</f>
        <v>985409200</v>
      </c>
      <c r="I97" s="1154">
        <f>I96+I13</f>
        <v>0</v>
      </c>
      <c r="J97" s="1154">
        <f>H97+I97</f>
        <v>985409200</v>
      </c>
      <c r="K97" s="1155">
        <f t="shared" ref="K97:P97" si="94">K96+K13</f>
        <v>886715305</v>
      </c>
      <c r="L97" s="1156">
        <f t="shared" si="94"/>
        <v>-36610305</v>
      </c>
      <c r="M97" s="1155">
        <f>SUM(K97:L97)</f>
        <v>850105000</v>
      </c>
      <c r="N97" s="1155">
        <f t="shared" si="94"/>
        <v>547070000</v>
      </c>
      <c r="O97" s="1155">
        <f>SUM(M97:N97)</f>
        <v>1397175000</v>
      </c>
      <c r="P97" s="1155">
        <f t="shared" si="94"/>
        <v>858535000</v>
      </c>
    </row>
    <row r="98" spans="1:16" ht="15.75" hidden="1" customHeight="1">
      <c r="A98" s="1048">
        <v>3100000</v>
      </c>
      <c r="B98" s="1157" t="s">
        <v>3096</v>
      </c>
      <c r="C98" s="1158"/>
      <c r="D98" s="1158"/>
      <c r="E98" s="1056"/>
      <c r="F98" s="1158"/>
      <c r="G98" s="594"/>
      <c r="H98" s="594"/>
      <c r="I98" s="594"/>
      <c r="J98" s="594"/>
      <c r="K98" s="1159"/>
      <c r="L98" s="1160"/>
      <c r="M98" s="1160"/>
      <c r="N98" s="1160"/>
      <c r="O98" s="1160"/>
      <c r="P98" s="1106"/>
    </row>
    <row r="99" spans="1:16" ht="15.75" hidden="1" customHeight="1">
      <c r="A99" s="1048">
        <v>10702</v>
      </c>
      <c r="B99" s="1049" t="s">
        <v>3062</v>
      </c>
      <c r="C99" s="1158"/>
      <c r="D99" s="1158"/>
      <c r="E99" s="1056"/>
      <c r="F99" s="1158"/>
      <c r="G99" s="594"/>
      <c r="H99" s="594"/>
      <c r="I99" s="594"/>
      <c r="J99" s="594"/>
      <c r="K99" s="1159"/>
      <c r="L99" s="1160"/>
      <c r="M99" s="1160"/>
      <c r="N99" s="1160"/>
      <c r="O99" s="1160"/>
      <c r="P99" s="1106"/>
    </row>
    <row r="100" spans="1:16" ht="15.75" hidden="1" customHeight="1">
      <c r="A100" s="1052">
        <v>3110299</v>
      </c>
      <c r="B100" s="1053" t="s">
        <v>3097</v>
      </c>
      <c r="C100" s="1158">
        <v>161907511</v>
      </c>
      <c r="D100" s="1158"/>
      <c r="E100" s="1056" t="e">
        <f>'PROJECTS DETAILS'!#REF!</f>
        <v>#REF!</v>
      </c>
      <c r="F100" s="1158"/>
      <c r="G100" s="594"/>
      <c r="H100" s="594"/>
      <c r="I100" s="594"/>
      <c r="J100" s="594"/>
      <c r="K100" s="1159"/>
      <c r="L100" s="1160"/>
      <c r="M100" s="1160"/>
      <c r="N100" s="1160"/>
      <c r="O100" s="1160"/>
      <c r="P100" s="1106"/>
    </row>
    <row r="101" spans="1:16" ht="15.75" hidden="1" customHeight="1">
      <c r="A101" s="1052">
        <v>3110202</v>
      </c>
      <c r="B101" s="1052" t="s">
        <v>3098</v>
      </c>
      <c r="C101" s="1158">
        <v>22000000</v>
      </c>
      <c r="D101" s="1158"/>
      <c r="E101" s="1056">
        <f>'PROJECTS DETAILS'!F1125</f>
        <v>2250000</v>
      </c>
      <c r="F101" s="1158"/>
      <c r="G101" s="594"/>
      <c r="H101" s="594"/>
      <c r="I101" s="594"/>
      <c r="J101" s="594"/>
      <c r="K101" s="1159"/>
      <c r="L101" s="1160"/>
      <c r="M101" s="1160"/>
      <c r="N101" s="1160"/>
      <c r="O101" s="1160"/>
      <c r="P101" s="1106"/>
    </row>
    <row r="102" spans="1:16" ht="15.75" hidden="1" customHeight="1">
      <c r="A102" s="1048"/>
      <c r="B102" s="1049" t="s">
        <v>3099</v>
      </c>
      <c r="C102" s="1161">
        <v>183907511</v>
      </c>
      <c r="D102" s="1161"/>
      <c r="E102" s="1162" t="e">
        <f>SUM(E100:E101)</f>
        <v>#REF!</v>
      </c>
      <c r="F102" s="1161"/>
      <c r="G102" s="594"/>
      <c r="H102" s="594"/>
      <c r="I102" s="594"/>
      <c r="J102" s="594"/>
      <c r="K102" s="1159"/>
      <c r="L102" s="1160"/>
      <c r="M102" s="1160"/>
      <c r="N102" s="1160"/>
      <c r="O102" s="1160"/>
      <c r="P102" s="1106"/>
    </row>
    <row r="103" spans="1:16" ht="15.75" hidden="1" customHeight="1">
      <c r="A103" s="1048">
        <v>10703</v>
      </c>
      <c r="B103" s="1049" t="s">
        <v>3063</v>
      </c>
      <c r="C103" s="1158"/>
      <c r="D103" s="1158"/>
      <c r="E103" s="1056"/>
      <c r="F103" s="1158"/>
      <c r="G103" s="594"/>
      <c r="H103" s="594"/>
      <c r="I103" s="594"/>
      <c r="J103" s="594"/>
      <c r="K103" s="1159"/>
      <c r="L103" s="1160"/>
      <c r="M103" s="1160"/>
      <c r="N103" s="1160"/>
      <c r="O103" s="1160"/>
      <c r="P103" s="1106"/>
    </row>
    <row r="104" spans="1:16" ht="15.75" hidden="1" customHeight="1">
      <c r="A104" s="1052">
        <v>3110202</v>
      </c>
      <c r="B104" s="1052" t="s">
        <v>1434</v>
      </c>
      <c r="C104" s="1158">
        <v>47399150</v>
      </c>
      <c r="D104" s="1158"/>
      <c r="E104" s="1056">
        <f>'PROJECTS DETAILS'!F1164</f>
        <v>4424000</v>
      </c>
      <c r="F104" s="1158"/>
      <c r="G104" s="594"/>
      <c r="H104" s="594"/>
      <c r="I104" s="594"/>
      <c r="J104" s="594"/>
      <c r="K104" s="1159"/>
      <c r="L104" s="1160"/>
      <c r="M104" s="1160"/>
      <c r="N104" s="1160"/>
      <c r="O104" s="1160"/>
      <c r="P104" s="1106"/>
    </row>
    <row r="105" spans="1:16" ht="15.75" hidden="1" customHeight="1">
      <c r="A105" s="1052">
        <v>3110202</v>
      </c>
      <c r="B105" s="1052" t="s">
        <v>3100</v>
      </c>
      <c r="C105" s="1158">
        <v>4800000</v>
      </c>
      <c r="D105" s="1158"/>
      <c r="E105" s="1056" t="e">
        <f>'PROJECTS DETAILS'!F1168</f>
        <v>#REF!</v>
      </c>
      <c r="F105" s="1158"/>
      <c r="G105" s="594"/>
      <c r="H105" s="594"/>
      <c r="I105" s="594"/>
      <c r="J105" s="594"/>
      <c r="K105" s="1159"/>
      <c r="L105" s="1160"/>
      <c r="M105" s="1160"/>
      <c r="N105" s="1160"/>
      <c r="O105" s="1160"/>
      <c r="P105" s="1106"/>
    </row>
    <row r="106" spans="1:16" ht="15.75" hidden="1" customHeight="1">
      <c r="A106" s="1048"/>
      <c r="B106" s="1049" t="s">
        <v>3101</v>
      </c>
      <c r="C106" s="1161">
        <v>52199150</v>
      </c>
      <c r="D106" s="1161"/>
      <c r="E106" s="1162" t="e">
        <f>SUM(E104:E105)</f>
        <v>#REF!</v>
      </c>
      <c r="F106" s="1161"/>
      <c r="G106" s="594"/>
      <c r="H106" s="594"/>
      <c r="I106" s="594"/>
      <c r="J106" s="594"/>
      <c r="K106" s="1159"/>
      <c r="L106" s="1160"/>
      <c r="M106" s="1160"/>
      <c r="N106" s="1160"/>
      <c r="O106" s="1160"/>
      <c r="P106" s="1106"/>
    </row>
    <row r="107" spans="1:16" ht="15.75" hidden="1" customHeight="1">
      <c r="A107" s="1048"/>
      <c r="B107" s="1048" t="s">
        <v>3102</v>
      </c>
      <c r="C107" s="1163">
        <v>236106661</v>
      </c>
      <c r="D107" s="1163"/>
      <c r="E107" s="1050" t="e">
        <f>E102+E106</f>
        <v>#REF!</v>
      </c>
      <c r="F107" s="1163"/>
      <c r="G107" s="594"/>
      <c r="H107" s="594"/>
      <c r="I107" s="594"/>
      <c r="J107" s="594"/>
      <c r="K107" s="1159"/>
      <c r="L107" s="1160"/>
      <c r="M107" s="1160"/>
      <c r="N107" s="1160"/>
      <c r="O107" s="1160"/>
      <c r="P107" s="1106"/>
    </row>
    <row r="108" spans="1:16" ht="15.75" hidden="1" customHeight="1">
      <c r="A108" s="1045"/>
      <c r="B108" s="1048" t="s">
        <v>3103</v>
      </c>
      <c r="C108" s="1163">
        <v>1271106661</v>
      </c>
      <c r="D108" s="1163"/>
      <c r="E108" s="1050" t="e">
        <f>E107+E97</f>
        <v>#REF!</v>
      </c>
      <c r="F108" s="1163"/>
      <c r="G108" s="594"/>
      <c r="H108" s="594"/>
      <c r="I108" s="594"/>
      <c r="J108" s="594"/>
      <c r="K108" s="1159"/>
      <c r="L108" s="1160"/>
      <c r="M108" s="1160"/>
      <c r="N108" s="1160"/>
      <c r="O108" s="1160"/>
      <c r="P108" s="1106"/>
    </row>
    <row r="109" spans="1:16" ht="15.75" customHeight="1">
      <c r="A109" s="1106">
        <f>--B793</f>
        <v>0</v>
      </c>
      <c r="B109" s="1106"/>
      <c r="C109" s="1106"/>
      <c r="D109" s="1106"/>
      <c r="E109" s="1164"/>
      <c r="F109" s="1047"/>
      <c r="G109" s="1106"/>
      <c r="H109" s="1106"/>
      <c r="I109" s="1106"/>
      <c r="J109" s="1106"/>
      <c r="K109" s="1165"/>
      <c r="L109" s="1166"/>
      <c r="M109" s="1166"/>
      <c r="N109" s="1166"/>
      <c r="O109" s="1166"/>
      <c r="P109" s="1106"/>
    </row>
    <row r="110" spans="1:16" ht="15.75" customHeight="1">
      <c r="A110" s="1106"/>
      <c r="B110" s="1106"/>
      <c r="C110" s="1106"/>
      <c r="D110" s="1106"/>
      <c r="E110" s="1164"/>
      <c r="F110" s="1047"/>
      <c r="G110" s="1106"/>
      <c r="H110" s="1106"/>
      <c r="I110" s="1106"/>
      <c r="J110" s="1106"/>
      <c r="K110" s="1165"/>
      <c r="L110" s="1166"/>
      <c r="M110" s="1166"/>
      <c r="N110" s="1166"/>
      <c r="O110" s="1166"/>
      <c r="P110" s="1106"/>
    </row>
    <row r="111" spans="1:16" ht="15.75" customHeight="1">
      <c r="A111" s="1106"/>
      <c r="B111" s="1106"/>
      <c r="C111" s="1106"/>
      <c r="D111" s="1106"/>
      <c r="E111" s="1164"/>
      <c r="F111" s="1047"/>
      <c r="G111" s="1106"/>
      <c r="H111" s="1106"/>
      <c r="I111" s="1106"/>
      <c r="J111" s="1106"/>
      <c r="K111" s="1165"/>
      <c r="L111" s="1166"/>
      <c r="M111" s="1166"/>
      <c r="N111" s="1166"/>
      <c r="O111" s="1166"/>
      <c r="P111" s="1106"/>
    </row>
    <row r="112" spans="1:16" ht="15.75" customHeight="1">
      <c r="A112" s="1106"/>
      <c r="B112" s="1106"/>
      <c r="C112" s="1106"/>
      <c r="D112" s="1106"/>
      <c r="E112" s="1164"/>
      <c r="F112" s="1047"/>
      <c r="G112" s="1106"/>
      <c r="H112" s="1106"/>
      <c r="I112" s="1106"/>
      <c r="J112" s="1106"/>
      <c r="K112" s="1165"/>
      <c r="L112" s="1166"/>
      <c r="M112" s="1166"/>
      <c r="N112" s="1166"/>
      <c r="O112" s="1166"/>
      <c r="P112" s="1106"/>
    </row>
    <row r="113" spans="1:16" ht="15.75" customHeight="1">
      <c r="A113" s="1106"/>
      <c r="B113" s="1106"/>
      <c r="C113" s="1106"/>
      <c r="D113" s="1106"/>
      <c r="E113" s="1164"/>
      <c r="F113" s="1047"/>
      <c r="G113" s="1106"/>
      <c r="H113" s="1106"/>
      <c r="I113" s="1106"/>
      <c r="J113" s="1106"/>
      <c r="K113" s="1165"/>
      <c r="L113" s="1166"/>
      <c r="M113" s="1166"/>
      <c r="N113" s="1166"/>
      <c r="O113" s="1166"/>
      <c r="P113" s="1106"/>
    </row>
    <row r="114" spans="1:16" ht="15.75" customHeight="1">
      <c r="A114" s="1106"/>
      <c r="B114" s="1106"/>
      <c r="C114" s="1106"/>
      <c r="D114" s="1106"/>
      <c r="E114" s="1164"/>
      <c r="F114" s="1047"/>
      <c r="G114" s="1106"/>
      <c r="H114" s="1106"/>
      <c r="I114" s="1106"/>
      <c r="J114" s="1106"/>
      <c r="K114" s="1165"/>
      <c r="L114" s="1166"/>
      <c r="M114" s="1166"/>
      <c r="N114" s="1166"/>
      <c r="O114" s="1166"/>
      <c r="P114" s="1106"/>
    </row>
    <row r="115" spans="1:16" ht="15.75" customHeight="1">
      <c r="A115" s="1106"/>
      <c r="B115" s="1106"/>
      <c r="C115" s="1106"/>
      <c r="D115" s="1106"/>
      <c r="E115" s="1164"/>
      <c r="F115" s="1047"/>
      <c r="G115" s="1106"/>
      <c r="H115" s="1106"/>
      <c r="I115" s="1106"/>
      <c r="J115" s="1106"/>
      <c r="K115" s="1165"/>
      <c r="L115" s="1166"/>
      <c r="M115" s="1166"/>
      <c r="N115" s="1166"/>
      <c r="O115" s="1166"/>
      <c r="P115" s="1106"/>
    </row>
    <row r="116" spans="1:16" ht="15.75" customHeight="1">
      <c r="A116" s="1106"/>
      <c r="B116" s="1106"/>
      <c r="C116" s="1106"/>
      <c r="D116" s="1106"/>
      <c r="E116" s="1164"/>
      <c r="F116" s="1047"/>
      <c r="G116" s="1106"/>
      <c r="H116" s="1106"/>
      <c r="I116" s="1106"/>
      <c r="J116" s="1106"/>
      <c r="K116" s="1165"/>
      <c r="L116" s="1166"/>
      <c r="M116" s="1166"/>
      <c r="N116" s="1166"/>
      <c r="O116" s="1166"/>
      <c r="P116" s="1106"/>
    </row>
    <row r="117" spans="1:16" ht="15.75" customHeight="1">
      <c r="A117" s="1106"/>
      <c r="B117" s="1106"/>
      <c r="C117" s="1106"/>
      <c r="D117" s="1106"/>
      <c r="E117" s="1164"/>
      <c r="F117" s="1047"/>
      <c r="G117" s="1106"/>
      <c r="H117" s="1106"/>
      <c r="I117" s="1106"/>
      <c r="J117" s="1106"/>
      <c r="K117" s="1165"/>
      <c r="L117" s="1166"/>
      <c r="M117" s="1166"/>
      <c r="N117" s="1166"/>
      <c r="O117" s="1166"/>
      <c r="P117" s="1106"/>
    </row>
    <row r="118" spans="1:16" ht="15.75" customHeight="1">
      <c r="A118" s="1106"/>
      <c r="B118" s="1106"/>
      <c r="C118" s="1106"/>
      <c r="D118" s="1106"/>
      <c r="E118" s="1164"/>
      <c r="F118" s="1047"/>
      <c r="G118" s="1106"/>
      <c r="H118" s="1106"/>
      <c r="I118" s="1106"/>
      <c r="J118" s="1106"/>
      <c r="K118" s="1165"/>
      <c r="L118" s="1166"/>
      <c r="M118" s="1166"/>
      <c r="N118" s="1166"/>
      <c r="O118" s="1166"/>
      <c r="P118" s="1106"/>
    </row>
    <row r="119" spans="1:16" ht="15.75" customHeight="1">
      <c r="A119" s="1106"/>
      <c r="B119" s="1106"/>
      <c r="C119" s="1106"/>
      <c r="D119" s="1106"/>
      <c r="E119" s="1164"/>
      <c r="F119" s="1047"/>
      <c r="G119" s="1106"/>
      <c r="H119" s="1106"/>
      <c r="I119" s="1106"/>
      <c r="J119" s="1106"/>
      <c r="K119" s="1165"/>
      <c r="L119" s="1166"/>
      <c r="M119" s="1166"/>
      <c r="N119" s="1166"/>
      <c r="O119" s="1166"/>
      <c r="P119" s="1106"/>
    </row>
    <row r="120" spans="1:16" ht="15.75" customHeight="1">
      <c r="A120" s="1106"/>
      <c r="B120" s="1106"/>
      <c r="C120" s="1106"/>
      <c r="D120" s="1106"/>
      <c r="E120" s="1164"/>
      <c r="F120" s="1047"/>
      <c r="G120" s="1106"/>
      <c r="H120" s="1106"/>
      <c r="I120" s="1106"/>
      <c r="J120" s="1106"/>
      <c r="K120" s="1165"/>
      <c r="L120" s="1166"/>
      <c r="M120" s="1166"/>
      <c r="N120" s="1166"/>
      <c r="O120" s="1166"/>
      <c r="P120" s="1106"/>
    </row>
    <row r="121" spans="1:16" ht="15.75" customHeight="1">
      <c r="A121" s="1106"/>
      <c r="B121" s="1106"/>
      <c r="C121" s="1106"/>
      <c r="D121" s="1106"/>
      <c r="E121" s="1164"/>
      <c r="F121" s="1047"/>
      <c r="G121" s="1106"/>
      <c r="H121" s="1106"/>
      <c r="I121" s="1106"/>
      <c r="J121" s="1106"/>
      <c r="K121" s="1165"/>
      <c r="L121" s="1166"/>
      <c r="M121" s="1166"/>
      <c r="N121" s="1166"/>
      <c r="O121" s="1166"/>
      <c r="P121" s="1106"/>
    </row>
    <row r="122" spans="1:16" ht="15.75" customHeight="1">
      <c r="A122" s="1106"/>
      <c r="B122" s="1106"/>
      <c r="C122" s="1106"/>
      <c r="D122" s="1106"/>
      <c r="E122" s="1164"/>
      <c r="F122" s="1047"/>
      <c r="G122" s="1106"/>
      <c r="H122" s="1106"/>
      <c r="I122" s="1106"/>
      <c r="J122" s="1106"/>
      <c r="K122" s="1165"/>
      <c r="L122" s="1166"/>
      <c r="M122" s="1166"/>
      <c r="N122" s="1166"/>
      <c r="O122" s="1166"/>
      <c r="P122" s="1106"/>
    </row>
    <row r="123" spans="1:16" ht="15.75" customHeight="1">
      <c r="A123" s="1106"/>
      <c r="B123" s="1106"/>
      <c r="C123" s="1106"/>
      <c r="D123" s="1106"/>
      <c r="E123" s="1164"/>
      <c r="F123" s="1047"/>
      <c r="G123" s="1106"/>
      <c r="H123" s="1106"/>
      <c r="I123" s="1106"/>
      <c r="J123" s="1106"/>
      <c r="K123" s="1165"/>
      <c r="L123" s="1166"/>
      <c r="M123" s="1166"/>
      <c r="N123" s="1166"/>
      <c r="O123" s="1166"/>
      <c r="P123" s="1106"/>
    </row>
    <row r="124" spans="1:16" ht="15.75" customHeight="1">
      <c r="A124" s="1106"/>
      <c r="B124" s="1106"/>
      <c r="C124" s="1106"/>
      <c r="D124" s="1106"/>
      <c r="E124" s="1164"/>
      <c r="F124" s="1047"/>
      <c r="G124" s="1106"/>
      <c r="H124" s="1106"/>
      <c r="I124" s="1106"/>
      <c r="J124" s="1106"/>
      <c r="K124" s="1165"/>
      <c r="L124" s="1166"/>
      <c r="M124" s="1166"/>
      <c r="N124" s="1166"/>
      <c r="O124" s="1166"/>
      <c r="P124" s="1106"/>
    </row>
    <row r="125" spans="1:16" ht="15.75" customHeight="1">
      <c r="A125" s="1106"/>
      <c r="B125" s="1106"/>
      <c r="C125" s="1106"/>
      <c r="D125" s="1106"/>
      <c r="E125" s="1164"/>
      <c r="F125" s="1047"/>
      <c r="G125" s="1106"/>
      <c r="H125" s="1106"/>
      <c r="I125" s="1106"/>
      <c r="J125" s="1106"/>
      <c r="K125" s="1165"/>
      <c r="L125" s="1166"/>
      <c r="M125" s="1166"/>
      <c r="N125" s="1166"/>
      <c r="O125" s="1166"/>
      <c r="P125" s="1106"/>
    </row>
    <row r="126" spans="1:16" ht="15.75" customHeight="1">
      <c r="A126" s="1106"/>
      <c r="B126" s="1106"/>
      <c r="C126" s="1106"/>
      <c r="D126" s="1106"/>
      <c r="E126" s="1164"/>
      <c r="F126" s="1047"/>
      <c r="G126" s="1106"/>
      <c r="H126" s="1106"/>
      <c r="I126" s="1106"/>
      <c r="J126" s="1106"/>
      <c r="K126" s="1165"/>
      <c r="L126" s="1166"/>
      <c r="M126" s="1166"/>
      <c r="N126" s="1166"/>
      <c r="O126" s="1166"/>
      <c r="P126" s="1106"/>
    </row>
    <row r="127" spans="1:16" ht="15.75" customHeight="1">
      <c r="A127" s="1106"/>
      <c r="B127" s="1106"/>
      <c r="C127" s="1106"/>
      <c r="D127" s="1106"/>
      <c r="E127" s="1164"/>
      <c r="F127" s="1047"/>
      <c r="G127" s="1106"/>
      <c r="H127" s="1106"/>
      <c r="I127" s="1106"/>
      <c r="J127" s="1106"/>
      <c r="K127" s="1165"/>
      <c r="L127" s="1166"/>
      <c r="M127" s="1166"/>
      <c r="N127" s="1166"/>
      <c r="O127" s="1166"/>
      <c r="P127" s="1106"/>
    </row>
    <row r="128" spans="1:16" ht="15.75" customHeight="1">
      <c r="A128" s="1106"/>
      <c r="B128" s="1106"/>
      <c r="C128" s="1106"/>
      <c r="D128" s="1106"/>
      <c r="E128" s="1164"/>
      <c r="F128" s="1047"/>
      <c r="G128" s="1106"/>
      <c r="H128" s="1106"/>
      <c r="I128" s="1106"/>
      <c r="J128" s="1106"/>
      <c r="K128" s="1165"/>
      <c r="L128" s="1166"/>
      <c r="M128" s="1166"/>
      <c r="N128" s="1166"/>
      <c r="O128" s="1166"/>
      <c r="P128" s="1106"/>
    </row>
    <row r="129" spans="1:16" ht="15.75" customHeight="1">
      <c r="A129" s="1106"/>
      <c r="B129" s="1106"/>
      <c r="C129" s="1106"/>
      <c r="D129" s="1106"/>
      <c r="E129" s="1164"/>
      <c r="F129" s="1047"/>
      <c r="G129" s="1106"/>
      <c r="H129" s="1106"/>
      <c r="I129" s="1106"/>
      <c r="J129" s="1106"/>
      <c r="K129" s="1165"/>
      <c r="L129" s="1166"/>
      <c r="M129" s="1166"/>
      <c r="N129" s="1166"/>
      <c r="O129" s="1166"/>
      <c r="P129" s="1106"/>
    </row>
    <row r="130" spans="1:16" ht="15.75" customHeight="1">
      <c r="A130" s="1106"/>
      <c r="B130" s="1106"/>
      <c r="C130" s="1106"/>
      <c r="D130" s="1106"/>
      <c r="E130" s="1164"/>
      <c r="F130" s="1047"/>
      <c r="G130" s="1106"/>
      <c r="H130" s="1106"/>
      <c r="I130" s="1106"/>
      <c r="J130" s="1106"/>
      <c r="K130" s="1165"/>
      <c r="L130" s="1166"/>
      <c r="M130" s="1166"/>
      <c r="N130" s="1166"/>
      <c r="O130" s="1166"/>
      <c r="P130" s="1106"/>
    </row>
    <row r="131" spans="1:16" ht="15.75" customHeight="1">
      <c r="A131" s="1106"/>
      <c r="B131" s="1106"/>
      <c r="C131" s="1106"/>
      <c r="D131" s="1106"/>
      <c r="E131" s="1164"/>
      <c r="F131" s="1047"/>
      <c r="G131" s="1106"/>
      <c r="H131" s="1106"/>
      <c r="I131" s="1106"/>
      <c r="J131" s="1106"/>
      <c r="K131" s="1165"/>
      <c r="L131" s="1166"/>
      <c r="M131" s="1166"/>
      <c r="N131" s="1166"/>
      <c r="O131" s="1166"/>
      <c r="P131" s="1106"/>
    </row>
    <row r="132" spans="1:16" ht="15.75" customHeight="1">
      <c r="A132" s="1106"/>
      <c r="B132" s="1106"/>
      <c r="C132" s="1106"/>
      <c r="D132" s="1106"/>
      <c r="E132" s="1164"/>
      <c r="F132" s="1047"/>
      <c r="G132" s="1106"/>
      <c r="H132" s="1106"/>
      <c r="I132" s="1106"/>
      <c r="J132" s="1106"/>
      <c r="K132" s="1165"/>
      <c r="L132" s="1166"/>
      <c r="M132" s="1166"/>
      <c r="N132" s="1166"/>
      <c r="O132" s="1166"/>
      <c r="P132" s="1106"/>
    </row>
    <row r="133" spans="1:16" ht="15.75" customHeight="1">
      <c r="A133" s="1106"/>
      <c r="B133" s="1106"/>
      <c r="C133" s="1106"/>
      <c r="D133" s="1106"/>
      <c r="E133" s="1164"/>
      <c r="F133" s="1047"/>
      <c r="G133" s="1106"/>
      <c r="H133" s="1106"/>
      <c r="I133" s="1106"/>
      <c r="J133" s="1106"/>
      <c r="K133" s="1165"/>
      <c r="L133" s="1166"/>
      <c r="M133" s="1166"/>
      <c r="N133" s="1166"/>
      <c r="O133" s="1166"/>
      <c r="P133" s="1106"/>
    </row>
    <row r="134" spans="1:16" ht="15.75" customHeight="1">
      <c r="A134" s="1106"/>
      <c r="B134" s="1106"/>
      <c r="C134" s="1106"/>
      <c r="D134" s="1106"/>
      <c r="E134" s="1164"/>
      <c r="F134" s="1047"/>
      <c r="G134" s="1106"/>
      <c r="H134" s="1106"/>
      <c r="I134" s="1106"/>
      <c r="J134" s="1106"/>
      <c r="K134" s="1165"/>
      <c r="L134" s="1166"/>
      <c r="M134" s="1166"/>
      <c r="N134" s="1166"/>
      <c r="O134" s="1166"/>
      <c r="P134" s="1106"/>
    </row>
    <row r="135" spans="1:16" ht="15.75" customHeight="1">
      <c r="A135" s="1106"/>
      <c r="B135" s="1106"/>
      <c r="C135" s="1106"/>
      <c r="D135" s="1106"/>
      <c r="E135" s="1164"/>
      <c r="F135" s="1047"/>
      <c r="G135" s="1106"/>
      <c r="H135" s="1106"/>
      <c r="I135" s="1106"/>
      <c r="J135" s="1106"/>
      <c r="K135" s="1165"/>
      <c r="L135" s="1166"/>
      <c r="M135" s="1166"/>
      <c r="N135" s="1166"/>
      <c r="O135" s="1166"/>
      <c r="P135" s="1106"/>
    </row>
    <row r="136" spans="1:16" ht="15.75" customHeight="1">
      <c r="A136" s="1106"/>
      <c r="B136" s="1106"/>
      <c r="C136" s="1106"/>
      <c r="D136" s="1106"/>
      <c r="E136" s="1164"/>
      <c r="F136" s="1047"/>
      <c r="G136" s="1106"/>
      <c r="H136" s="1106"/>
      <c r="I136" s="1106"/>
      <c r="J136" s="1106"/>
      <c r="K136" s="1165"/>
      <c r="L136" s="1166"/>
      <c r="M136" s="1166"/>
      <c r="N136" s="1166"/>
      <c r="O136" s="1166"/>
      <c r="P136" s="1106"/>
    </row>
    <row r="137" spans="1:16" ht="15.75" customHeight="1">
      <c r="A137" s="1106"/>
      <c r="B137" s="1106"/>
      <c r="C137" s="1106"/>
      <c r="D137" s="1106"/>
      <c r="E137" s="1164"/>
      <c r="F137" s="1047"/>
      <c r="G137" s="1106"/>
      <c r="H137" s="1106"/>
      <c r="I137" s="1106"/>
      <c r="J137" s="1106"/>
      <c r="K137" s="1165"/>
      <c r="L137" s="1166"/>
      <c r="M137" s="1166"/>
      <c r="N137" s="1166"/>
      <c r="O137" s="1166"/>
      <c r="P137" s="1106"/>
    </row>
    <row r="138" spans="1:16" ht="15.75" customHeight="1">
      <c r="A138" s="1106"/>
      <c r="B138" s="1106"/>
      <c r="C138" s="1106"/>
      <c r="D138" s="1106"/>
      <c r="E138" s="1164"/>
      <c r="F138" s="1047"/>
      <c r="G138" s="1106"/>
      <c r="H138" s="1106"/>
      <c r="I138" s="1106"/>
      <c r="J138" s="1106"/>
      <c r="K138" s="1165"/>
      <c r="L138" s="1166"/>
      <c r="M138" s="1166"/>
      <c r="N138" s="1166"/>
      <c r="O138" s="1166"/>
      <c r="P138" s="1106"/>
    </row>
    <row r="139" spans="1:16" ht="15.75" customHeight="1">
      <c r="A139" s="1106"/>
      <c r="B139" s="1106"/>
      <c r="C139" s="1106"/>
      <c r="D139" s="1106"/>
      <c r="E139" s="1164"/>
      <c r="F139" s="1047"/>
      <c r="G139" s="1106"/>
      <c r="H139" s="1106"/>
      <c r="I139" s="1106"/>
      <c r="J139" s="1106"/>
      <c r="K139" s="1165"/>
      <c r="L139" s="1166"/>
      <c r="M139" s="1166"/>
      <c r="N139" s="1166"/>
      <c r="O139" s="1166"/>
      <c r="P139" s="1106"/>
    </row>
    <row r="140" spans="1:16" ht="15.75" customHeight="1">
      <c r="A140" s="1106"/>
      <c r="B140" s="1106"/>
      <c r="C140" s="1106"/>
      <c r="D140" s="1106"/>
      <c r="E140" s="1164"/>
      <c r="F140" s="1047"/>
      <c r="G140" s="1106"/>
      <c r="H140" s="1106"/>
      <c r="I140" s="1106"/>
      <c r="J140" s="1106"/>
      <c r="K140" s="1165"/>
      <c r="L140" s="1166"/>
      <c r="M140" s="1166"/>
      <c r="N140" s="1166"/>
      <c r="O140" s="1166"/>
      <c r="P140" s="1106"/>
    </row>
    <row r="141" spans="1:16" ht="15.75" customHeight="1">
      <c r="A141" s="1106"/>
      <c r="B141" s="1106"/>
      <c r="C141" s="1106"/>
      <c r="D141" s="1106"/>
      <c r="E141" s="1164"/>
      <c r="F141" s="1047"/>
      <c r="G141" s="1106"/>
      <c r="H141" s="1106"/>
      <c r="I141" s="1106"/>
      <c r="J141" s="1106"/>
      <c r="K141" s="1165"/>
      <c r="L141" s="1166"/>
      <c r="M141" s="1166"/>
      <c r="N141" s="1166"/>
      <c r="O141" s="1166"/>
      <c r="P141" s="1106"/>
    </row>
    <row r="142" spans="1:16" ht="15.75" customHeight="1">
      <c r="A142" s="1106"/>
      <c r="B142" s="1106"/>
      <c r="C142" s="1106"/>
      <c r="D142" s="1106"/>
      <c r="E142" s="1164"/>
      <c r="F142" s="1047"/>
      <c r="G142" s="1106"/>
      <c r="H142" s="1106"/>
      <c r="I142" s="1106"/>
      <c r="J142" s="1106"/>
      <c r="K142" s="1165"/>
      <c r="L142" s="1166"/>
      <c r="M142" s="1166"/>
      <c r="N142" s="1166"/>
      <c r="O142" s="1166"/>
      <c r="P142" s="1106"/>
    </row>
    <row r="143" spans="1:16" ht="15.75" customHeight="1">
      <c r="A143" s="1106"/>
      <c r="B143" s="1106"/>
      <c r="C143" s="1106"/>
      <c r="D143" s="1106"/>
      <c r="E143" s="1164"/>
      <c r="F143" s="1047"/>
      <c r="G143" s="1106"/>
      <c r="H143" s="1106"/>
      <c r="I143" s="1106"/>
      <c r="J143" s="1106"/>
      <c r="K143" s="1165"/>
      <c r="L143" s="1166"/>
      <c r="M143" s="1166"/>
      <c r="N143" s="1166"/>
      <c r="O143" s="1166"/>
      <c r="P143" s="1106"/>
    </row>
    <row r="144" spans="1:16" ht="15.75" customHeight="1">
      <c r="A144" s="1106"/>
      <c r="B144" s="1106"/>
      <c r="C144" s="1106"/>
      <c r="D144" s="1106"/>
      <c r="E144" s="1164"/>
      <c r="F144" s="1047"/>
      <c r="G144" s="1106"/>
      <c r="H144" s="1106"/>
      <c r="I144" s="1106"/>
      <c r="J144" s="1106"/>
      <c r="K144" s="1165"/>
      <c r="L144" s="1166"/>
      <c r="M144" s="1166"/>
      <c r="N144" s="1166"/>
      <c r="O144" s="1166"/>
      <c r="P144" s="1106"/>
    </row>
    <row r="145" spans="1:16" ht="15.75" customHeight="1">
      <c r="A145" s="1106"/>
      <c r="B145" s="1106"/>
      <c r="C145" s="1106"/>
      <c r="D145" s="1106"/>
      <c r="E145" s="1164"/>
      <c r="F145" s="1047"/>
      <c r="G145" s="1106"/>
      <c r="H145" s="1106"/>
      <c r="I145" s="1106"/>
      <c r="J145" s="1106"/>
      <c r="K145" s="1165"/>
      <c r="L145" s="1166"/>
      <c r="M145" s="1166"/>
      <c r="N145" s="1166"/>
      <c r="O145" s="1166"/>
      <c r="P145" s="1106"/>
    </row>
    <row r="146" spans="1:16" ht="15.75" customHeight="1">
      <c r="A146" s="1106"/>
      <c r="B146" s="1106"/>
      <c r="C146" s="1106"/>
      <c r="D146" s="1106"/>
      <c r="E146" s="1164"/>
      <c r="F146" s="1047"/>
      <c r="G146" s="1106"/>
      <c r="H146" s="1106"/>
      <c r="I146" s="1106"/>
      <c r="J146" s="1106"/>
      <c r="K146" s="1165"/>
      <c r="L146" s="1166"/>
      <c r="M146" s="1166"/>
      <c r="N146" s="1166"/>
      <c r="O146" s="1166"/>
      <c r="P146" s="1106"/>
    </row>
    <row r="147" spans="1:16" ht="15.75" customHeight="1">
      <c r="A147" s="1106"/>
      <c r="B147" s="1106"/>
      <c r="C147" s="1106"/>
      <c r="D147" s="1106"/>
      <c r="E147" s="1164"/>
      <c r="F147" s="1047"/>
      <c r="G147" s="1106"/>
      <c r="H147" s="1106"/>
      <c r="I147" s="1106"/>
      <c r="J147" s="1106"/>
      <c r="K147" s="1165"/>
      <c r="L147" s="1166"/>
      <c r="M147" s="1166"/>
      <c r="N147" s="1166"/>
      <c r="O147" s="1166"/>
      <c r="P147" s="1106"/>
    </row>
    <row r="148" spans="1:16" ht="15.75" customHeight="1">
      <c r="A148" s="1106"/>
      <c r="B148" s="1106"/>
      <c r="C148" s="1106"/>
      <c r="D148" s="1106"/>
      <c r="E148" s="1164"/>
      <c r="F148" s="1047"/>
      <c r="G148" s="1106"/>
      <c r="H148" s="1106"/>
      <c r="I148" s="1106"/>
      <c r="J148" s="1106"/>
      <c r="K148" s="1165"/>
      <c r="L148" s="1166"/>
      <c r="M148" s="1166"/>
      <c r="N148" s="1166"/>
      <c r="O148" s="1166"/>
      <c r="P148" s="1106"/>
    </row>
    <row r="149" spans="1:16" ht="15.75" customHeight="1">
      <c r="A149" s="1106"/>
      <c r="B149" s="1106"/>
      <c r="C149" s="1106"/>
      <c r="D149" s="1106"/>
      <c r="E149" s="1164"/>
      <c r="F149" s="1047"/>
      <c r="G149" s="1106"/>
      <c r="H149" s="1106"/>
      <c r="I149" s="1106"/>
      <c r="J149" s="1106"/>
      <c r="K149" s="1165"/>
      <c r="L149" s="1166"/>
      <c r="M149" s="1166"/>
      <c r="N149" s="1166"/>
      <c r="O149" s="1166"/>
      <c r="P149" s="1106"/>
    </row>
    <row r="150" spans="1:16" ht="15.75" customHeight="1">
      <c r="A150" s="1106"/>
      <c r="B150" s="1106"/>
      <c r="C150" s="1106"/>
      <c r="D150" s="1106"/>
      <c r="E150" s="1164"/>
      <c r="F150" s="1047"/>
      <c r="G150" s="1106"/>
      <c r="H150" s="1106"/>
      <c r="I150" s="1106"/>
      <c r="J150" s="1106"/>
      <c r="K150" s="1165"/>
      <c r="L150" s="1166"/>
      <c r="M150" s="1166"/>
      <c r="N150" s="1166"/>
      <c r="O150" s="1166"/>
      <c r="P150" s="1106"/>
    </row>
    <row r="151" spans="1:16" ht="15.75" customHeight="1">
      <c r="A151" s="1106"/>
      <c r="B151" s="1106"/>
      <c r="C151" s="1106"/>
      <c r="D151" s="1106"/>
      <c r="E151" s="1164"/>
      <c r="F151" s="1047"/>
      <c r="G151" s="1106"/>
      <c r="H151" s="1106"/>
      <c r="I151" s="1106"/>
      <c r="J151" s="1106"/>
      <c r="K151" s="1165"/>
      <c r="L151" s="1166"/>
      <c r="M151" s="1166"/>
      <c r="N151" s="1166"/>
      <c r="O151" s="1166"/>
      <c r="P151" s="1106"/>
    </row>
    <row r="152" spans="1:16" ht="15.75" customHeight="1">
      <c r="A152" s="1106"/>
      <c r="B152" s="1106"/>
      <c r="C152" s="1106"/>
      <c r="D152" s="1106"/>
      <c r="E152" s="1164"/>
      <c r="F152" s="1047"/>
      <c r="G152" s="1106"/>
      <c r="H152" s="1106"/>
      <c r="I152" s="1106"/>
      <c r="J152" s="1106"/>
      <c r="K152" s="1165"/>
      <c r="L152" s="1166"/>
      <c r="M152" s="1166"/>
      <c r="N152" s="1166"/>
      <c r="O152" s="1166"/>
      <c r="P152" s="1106"/>
    </row>
    <row r="153" spans="1:16" ht="15.75" customHeight="1">
      <c r="A153" s="1106"/>
      <c r="B153" s="1106"/>
      <c r="C153" s="1106"/>
      <c r="D153" s="1106"/>
      <c r="E153" s="1164"/>
      <c r="F153" s="1047"/>
      <c r="G153" s="1106"/>
      <c r="H153" s="1106"/>
      <c r="I153" s="1106"/>
      <c r="J153" s="1106"/>
      <c r="K153" s="1165"/>
      <c r="L153" s="1166"/>
      <c r="M153" s="1166"/>
      <c r="N153" s="1166"/>
      <c r="O153" s="1166"/>
      <c r="P153" s="1106"/>
    </row>
    <row r="154" spans="1:16" ht="15.75" customHeight="1">
      <c r="A154" s="1106"/>
      <c r="B154" s="1106"/>
      <c r="C154" s="1106"/>
      <c r="D154" s="1106"/>
      <c r="E154" s="1164"/>
      <c r="F154" s="1047"/>
      <c r="G154" s="1106"/>
      <c r="H154" s="1106"/>
      <c r="I154" s="1106"/>
      <c r="J154" s="1106"/>
      <c r="K154" s="1165"/>
      <c r="L154" s="1166"/>
      <c r="M154" s="1166"/>
      <c r="N154" s="1166"/>
      <c r="O154" s="1166"/>
      <c r="P154" s="1106"/>
    </row>
    <row r="155" spans="1:16" ht="15.75" customHeight="1">
      <c r="A155" s="1106"/>
      <c r="B155" s="1106"/>
      <c r="C155" s="1106"/>
      <c r="D155" s="1106"/>
      <c r="E155" s="1164"/>
      <c r="F155" s="1047"/>
      <c r="G155" s="1106"/>
      <c r="H155" s="1106"/>
      <c r="I155" s="1106"/>
      <c r="J155" s="1106"/>
      <c r="K155" s="1165"/>
      <c r="L155" s="1166"/>
      <c r="M155" s="1166"/>
      <c r="N155" s="1166"/>
      <c r="O155" s="1166"/>
      <c r="P155" s="1106"/>
    </row>
    <row r="156" spans="1:16" ht="15.75" customHeight="1">
      <c r="A156" s="1106"/>
      <c r="B156" s="1106"/>
      <c r="C156" s="1106"/>
      <c r="D156" s="1106"/>
      <c r="E156" s="1164"/>
      <c r="F156" s="1047"/>
      <c r="G156" s="1106"/>
      <c r="H156" s="1106"/>
      <c r="I156" s="1106"/>
      <c r="J156" s="1106"/>
      <c r="K156" s="1165"/>
      <c r="L156" s="1166"/>
      <c r="M156" s="1166"/>
      <c r="N156" s="1166"/>
      <c r="O156" s="1166"/>
      <c r="P156" s="1106"/>
    </row>
    <row r="157" spans="1:16" ht="15.75" customHeight="1">
      <c r="A157" s="1106"/>
      <c r="B157" s="1106"/>
      <c r="C157" s="1106"/>
      <c r="D157" s="1106"/>
      <c r="E157" s="1164"/>
      <c r="F157" s="1047"/>
      <c r="G157" s="1106"/>
      <c r="H157" s="1106"/>
      <c r="I157" s="1106"/>
      <c r="J157" s="1106"/>
      <c r="K157" s="1165"/>
      <c r="L157" s="1166"/>
      <c r="M157" s="1166"/>
      <c r="N157" s="1166"/>
      <c r="O157" s="1166"/>
      <c r="P157" s="1106"/>
    </row>
    <row r="158" spans="1:16" ht="15.75" customHeight="1">
      <c r="A158" s="1106"/>
      <c r="B158" s="1106"/>
      <c r="C158" s="1106"/>
      <c r="D158" s="1106"/>
      <c r="E158" s="1164"/>
      <c r="F158" s="1047"/>
      <c r="G158" s="1106"/>
      <c r="H158" s="1106"/>
      <c r="I158" s="1106"/>
      <c r="J158" s="1106"/>
      <c r="K158" s="1165"/>
      <c r="L158" s="1166"/>
      <c r="M158" s="1166"/>
      <c r="N158" s="1166"/>
      <c r="O158" s="1166"/>
      <c r="P158" s="1106"/>
    </row>
    <row r="159" spans="1:16" ht="15.75" customHeight="1">
      <c r="A159" s="1106"/>
      <c r="B159" s="1106"/>
      <c r="C159" s="1106"/>
      <c r="D159" s="1106"/>
      <c r="E159" s="1164"/>
      <c r="F159" s="1047"/>
      <c r="G159" s="1106"/>
      <c r="H159" s="1106"/>
      <c r="I159" s="1106"/>
      <c r="J159" s="1106"/>
      <c r="K159" s="1165"/>
      <c r="L159" s="1166"/>
      <c r="M159" s="1166"/>
      <c r="N159" s="1166"/>
      <c r="O159" s="1166"/>
      <c r="P159" s="1106"/>
    </row>
    <row r="160" spans="1:16" ht="15.75" customHeight="1">
      <c r="A160" s="1106"/>
      <c r="B160" s="1106"/>
      <c r="C160" s="1106"/>
      <c r="D160" s="1106"/>
      <c r="E160" s="1164"/>
      <c r="F160" s="1047"/>
      <c r="G160" s="1106"/>
      <c r="H160" s="1106"/>
      <c r="I160" s="1106"/>
      <c r="J160" s="1106"/>
      <c r="K160" s="1165"/>
      <c r="L160" s="1166"/>
      <c r="M160" s="1166"/>
      <c r="N160" s="1166"/>
      <c r="O160" s="1166"/>
      <c r="P160" s="1106"/>
    </row>
    <row r="161" spans="1:16" ht="15.75" customHeight="1">
      <c r="A161" s="1106"/>
      <c r="B161" s="1106"/>
      <c r="C161" s="1106"/>
      <c r="D161" s="1106"/>
      <c r="E161" s="1164"/>
      <c r="F161" s="1047"/>
      <c r="G161" s="1106"/>
      <c r="H161" s="1106"/>
      <c r="I161" s="1106"/>
      <c r="J161" s="1106"/>
      <c r="K161" s="1165"/>
      <c r="L161" s="1166"/>
      <c r="M161" s="1166"/>
      <c r="N161" s="1166"/>
      <c r="O161" s="1166"/>
      <c r="P161" s="1106"/>
    </row>
    <row r="162" spans="1:16" ht="15.75" customHeight="1">
      <c r="A162" s="1106"/>
      <c r="B162" s="1106"/>
      <c r="C162" s="1106"/>
      <c r="D162" s="1106"/>
      <c r="E162" s="1164"/>
      <c r="F162" s="1047"/>
      <c r="G162" s="1106"/>
      <c r="H162" s="1106"/>
      <c r="I162" s="1106"/>
      <c r="J162" s="1106"/>
      <c r="K162" s="1165"/>
      <c r="L162" s="1166"/>
      <c r="M162" s="1166"/>
      <c r="N162" s="1166"/>
      <c r="O162" s="1166"/>
      <c r="P162" s="1106"/>
    </row>
    <row r="163" spans="1:16" ht="15.75" customHeight="1">
      <c r="A163" s="1106"/>
      <c r="B163" s="1106"/>
      <c r="C163" s="1106"/>
      <c r="D163" s="1106"/>
      <c r="E163" s="1164"/>
      <c r="F163" s="1047"/>
      <c r="G163" s="1106"/>
      <c r="H163" s="1106"/>
      <c r="I163" s="1106"/>
      <c r="J163" s="1106"/>
      <c r="K163" s="1165"/>
      <c r="L163" s="1166"/>
      <c r="M163" s="1166"/>
      <c r="N163" s="1166"/>
      <c r="O163" s="1166"/>
      <c r="P163" s="1106"/>
    </row>
    <row r="164" spans="1:16" ht="15.75" customHeight="1">
      <c r="A164" s="1106"/>
      <c r="B164" s="1106"/>
      <c r="C164" s="1106"/>
      <c r="D164" s="1106"/>
      <c r="E164" s="1164"/>
      <c r="F164" s="1047"/>
      <c r="G164" s="1106"/>
      <c r="H164" s="1106"/>
      <c r="I164" s="1106"/>
      <c r="J164" s="1106"/>
      <c r="K164" s="1165"/>
      <c r="L164" s="1166"/>
      <c r="M164" s="1166"/>
      <c r="N164" s="1166"/>
      <c r="O164" s="1166"/>
      <c r="P164" s="1106"/>
    </row>
    <row r="165" spans="1:16" ht="15.75" customHeight="1">
      <c r="A165" s="1106"/>
      <c r="B165" s="1106"/>
      <c r="C165" s="1106"/>
      <c r="D165" s="1106"/>
      <c r="E165" s="1164"/>
      <c r="F165" s="1047"/>
      <c r="G165" s="1106"/>
      <c r="H165" s="1106"/>
      <c r="I165" s="1106"/>
      <c r="J165" s="1106"/>
      <c r="K165" s="1165"/>
      <c r="L165" s="1166"/>
      <c r="M165" s="1166"/>
      <c r="N165" s="1166"/>
      <c r="O165" s="1166"/>
      <c r="P165" s="1106"/>
    </row>
    <row r="166" spans="1:16" ht="15.75" customHeight="1">
      <c r="A166" s="1106"/>
      <c r="B166" s="1106"/>
      <c r="C166" s="1106"/>
      <c r="D166" s="1106"/>
      <c r="E166" s="1164"/>
      <c r="F166" s="1047"/>
      <c r="G166" s="1106"/>
      <c r="H166" s="1106"/>
      <c r="I166" s="1106"/>
      <c r="J166" s="1106"/>
      <c r="K166" s="1165"/>
      <c r="L166" s="1166"/>
      <c r="M166" s="1166"/>
      <c r="N166" s="1166"/>
      <c r="O166" s="1166"/>
      <c r="P166" s="1106"/>
    </row>
    <row r="167" spans="1:16" ht="15.75" customHeight="1">
      <c r="A167" s="1106"/>
      <c r="B167" s="1106"/>
      <c r="C167" s="1106"/>
      <c r="D167" s="1106"/>
      <c r="E167" s="1164"/>
      <c r="F167" s="1047"/>
      <c r="G167" s="1106"/>
      <c r="H167" s="1106"/>
      <c r="I167" s="1106"/>
      <c r="J167" s="1106"/>
      <c r="K167" s="1165"/>
      <c r="L167" s="1166"/>
      <c r="M167" s="1166"/>
      <c r="N167" s="1166"/>
      <c r="O167" s="1166"/>
      <c r="P167" s="1106"/>
    </row>
    <row r="168" spans="1:16" ht="15.75" customHeight="1">
      <c r="A168" s="1106"/>
      <c r="B168" s="1106"/>
      <c r="C168" s="1106"/>
      <c r="D168" s="1106"/>
      <c r="E168" s="1164"/>
      <c r="F168" s="1047"/>
      <c r="G168" s="1106"/>
      <c r="H168" s="1106"/>
      <c r="I168" s="1106"/>
      <c r="J168" s="1106"/>
      <c r="K168" s="1165"/>
      <c r="L168" s="1166"/>
      <c r="M168" s="1166"/>
      <c r="N168" s="1166"/>
      <c r="O168" s="1166"/>
      <c r="P168" s="1106"/>
    </row>
    <row r="169" spans="1:16" ht="15.75" customHeight="1">
      <c r="A169" s="1106"/>
      <c r="B169" s="1106"/>
      <c r="C169" s="1106"/>
      <c r="D169" s="1106"/>
      <c r="E169" s="1164"/>
      <c r="F169" s="1047"/>
      <c r="G169" s="1106"/>
      <c r="H169" s="1106"/>
      <c r="I169" s="1106"/>
      <c r="J169" s="1106"/>
      <c r="K169" s="1165"/>
      <c r="L169" s="1166"/>
      <c r="M169" s="1166"/>
      <c r="N169" s="1166"/>
      <c r="O169" s="1166"/>
      <c r="P169" s="1106"/>
    </row>
    <row r="170" spans="1:16" ht="15.75" customHeight="1">
      <c r="A170" s="1106"/>
      <c r="B170" s="1106"/>
      <c r="C170" s="1106"/>
      <c r="D170" s="1106"/>
      <c r="E170" s="1164"/>
      <c r="F170" s="1047"/>
      <c r="G170" s="1106"/>
      <c r="H170" s="1106"/>
      <c r="I170" s="1106"/>
      <c r="J170" s="1106"/>
      <c r="K170" s="1165"/>
      <c r="L170" s="1166"/>
      <c r="M170" s="1166"/>
      <c r="N170" s="1166"/>
      <c r="O170" s="1166"/>
      <c r="P170" s="1106"/>
    </row>
    <row r="171" spans="1:16" ht="15.75" customHeight="1">
      <c r="A171" s="1106"/>
      <c r="B171" s="1106"/>
      <c r="C171" s="1106"/>
      <c r="D171" s="1106"/>
      <c r="E171" s="1164"/>
      <c r="F171" s="1047"/>
      <c r="G171" s="1106"/>
      <c r="H171" s="1106"/>
      <c r="I171" s="1106"/>
      <c r="J171" s="1106"/>
      <c r="K171" s="1165"/>
      <c r="L171" s="1166"/>
      <c r="M171" s="1166"/>
      <c r="N171" s="1166"/>
      <c r="O171" s="1166"/>
      <c r="P171" s="1106"/>
    </row>
    <row r="172" spans="1:16" ht="15.75" customHeight="1">
      <c r="A172" s="1106"/>
      <c r="B172" s="1106"/>
      <c r="C172" s="1106"/>
      <c r="D172" s="1106"/>
      <c r="E172" s="1164"/>
      <c r="F172" s="1047"/>
      <c r="G172" s="1106"/>
      <c r="H172" s="1106"/>
      <c r="I172" s="1106"/>
      <c r="J172" s="1106"/>
      <c r="K172" s="1165"/>
      <c r="L172" s="1166"/>
      <c r="M172" s="1166"/>
      <c r="N172" s="1166"/>
      <c r="O172" s="1166"/>
      <c r="P172" s="1106"/>
    </row>
    <row r="173" spans="1:16" ht="15.75" customHeight="1">
      <c r="A173" s="1106"/>
      <c r="B173" s="1106"/>
      <c r="C173" s="1106"/>
      <c r="D173" s="1106"/>
      <c r="E173" s="1164"/>
      <c r="F173" s="1047"/>
      <c r="G173" s="1106"/>
      <c r="H173" s="1106"/>
      <c r="I173" s="1106"/>
      <c r="J173" s="1106"/>
      <c r="K173" s="1165"/>
      <c r="L173" s="1166"/>
      <c r="M173" s="1166"/>
      <c r="N173" s="1166"/>
      <c r="O173" s="1166"/>
      <c r="P173" s="1106"/>
    </row>
    <row r="174" spans="1:16" ht="15.75" customHeight="1">
      <c r="A174" s="1106"/>
      <c r="B174" s="1106"/>
      <c r="C174" s="1106"/>
      <c r="D174" s="1106"/>
      <c r="E174" s="1164"/>
      <c r="F174" s="1047"/>
      <c r="G174" s="1106"/>
      <c r="H174" s="1106"/>
      <c r="I174" s="1106"/>
      <c r="J174" s="1106"/>
      <c r="K174" s="1165"/>
      <c r="L174" s="1166"/>
      <c r="M174" s="1166"/>
      <c r="N174" s="1166"/>
      <c r="O174" s="1166"/>
      <c r="P174" s="1106"/>
    </row>
    <row r="175" spans="1:16" ht="15.75" customHeight="1">
      <c r="A175" s="1106"/>
      <c r="B175" s="1106"/>
      <c r="C175" s="1106"/>
      <c r="D175" s="1106"/>
      <c r="E175" s="1164"/>
      <c r="F175" s="1047"/>
      <c r="G175" s="1106"/>
      <c r="H175" s="1106"/>
      <c r="I175" s="1106"/>
      <c r="J175" s="1106"/>
      <c r="K175" s="1165"/>
      <c r="L175" s="1166"/>
      <c r="M175" s="1166"/>
      <c r="N175" s="1166"/>
      <c r="O175" s="1166"/>
      <c r="P175" s="1106"/>
    </row>
    <row r="176" spans="1:16" ht="15.75" customHeight="1">
      <c r="A176" s="1106"/>
      <c r="B176" s="1106"/>
      <c r="C176" s="1106"/>
      <c r="D176" s="1106"/>
      <c r="E176" s="1164"/>
      <c r="F176" s="1047"/>
      <c r="G176" s="1106"/>
      <c r="H176" s="1106"/>
      <c r="I176" s="1106"/>
      <c r="J176" s="1106"/>
      <c r="K176" s="1165"/>
      <c r="L176" s="1166"/>
      <c r="M176" s="1166"/>
      <c r="N176" s="1166"/>
      <c r="O176" s="1166"/>
      <c r="P176" s="1106"/>
    </row>
    <row r="177" spans="1:16" ht="15.75" customHeight="1">
      <c r="A177" s="1106"/>
      <c r="B177" s="1106"/>
      <c r="C177" s="1106"/>
      <c r="D177" s="1106"/>
      <c r="E177" s="1164"/>
      <c r="F177" s="1047"/>
      <c r="G177" s="1106"/>
      <c r="H177" s="1106"/>
      <c r="I177" s="1106"/>
      <c r="J177" s="1106"/>
      <c r="K177" s="1165"/>
      <c r="L177" s="1166"/>
      <c r="M177" s="1166"/>
      <c r="N177" s="1166"/>
      <c r="O177" s="1166"/>
      <c r="P177" s="1106"/>
    </row>
    <row r="178" spans="1:16" ht="15.75" customHeight="1">
      <c r="A178" s="1106"/>
      <c r="B178" s="1106"/>
      <c r="C178" s="1106"/>
      <c r="D178" s="1106"/>
      <c r="E178" s="1164"/>
      <c r="F178" s="1047"/>
      <c r="G178" s="1106"/>
      <c r="H178" s="1106"/>
      <c r="I178" s="1106"/>
      <c r="J178" s="1106"/>
      <c r="K178" s="1165"/>
      <c r="L178" s="1166"/>
      <c r="M178" s="1166"/>
      <c r="N178" s="1166"/>
      <c r="O178" s="1166"/>
      <c r="P178" s="1106"/>
    </row>
    <row r="179" spans="1:16" ht="15.75" customHeight="1">
      <c r="A179" s="1106"/>
      <c r="B179" s="1106"/>
      <c r="C179" s="1106"/>
      <c r="D179" s="1106"/>
      <c r="E179" s="1164"/>
      <c r="F179" s="1047"/>
      <c r="G179" s="1106"/>
      <c r="H179" s="1106"/>
      <c r="I179" s="1106"/>
      <c r="J179" s="1106"/>
      <c r="K179" s="1165"/>
      <c r="L179" s="1166"/>
      <c r="M179" s="1166"/>
      <c r="N179" s="1166"/>
      <c r="O179" s="1166"/>
      <c r="P179" s="1106"/>
    </row>
    <row r="180" spans="1:16" ht="15.75" customHeight="1">
      <c r="A180" s="1106"/>
      <c r="B180" s="1106"/>
      <c r="C180" s="1106"/>
      <c r="D180" s="1106"/>
      <c r="E180" s="1164"/>
      <c r="F180" s="1047"/>
      <c r="G180" s="1106"/>
      <c r="H180" s="1106"/>
      <c r="I180" s="1106"/>
      <c r="J180" s="1106"/>
      <c r="K180" s="1165"/>
      <c r="L180" s="1166"/>
      <c r="M180" s="1166"/>
      <c r="N180" s="1166"/>
      <c r="O180" s="1166"/>
      <c r="P180" s="1106"/>
    </row>
    <row r="181" spans="1:16" ht="15.75" customHeight="1">
      <c r="A181" s="1106"/>
      <c r="B181" s="1106"/>
      <c r="C181" s="1106"/>
      <c r="D181" s="1106"/>
      <c r="E181" s="1164"/>
      <c r="F181" s="1047"/>
      <c r="G181" s="1106"/>
      <c r="H181" s="1106"/>
      <c r="I181" s="1106"/>
      <c r="J181" s="1106"/>
      <c r="K181" s="1165"/>
      <c r="L181" s="1166"/>
      <c r="M181" s="1166"/>
      <c r="N181" s="1166"/>
      <c r="O181" s="1166"/>
      <c r="P181" s="1106"/>
    </row>
    <row r="182" spans="1:16" ht="15.75" customHeight="1">
      <c r="A182" s="1106"/>
      <c r="B182" s="1106"/>
      <c r="C182" s="1106"/>
      <c r="D182" s="1106"/>
      <c r="E182" s="1164"/>
      <c r="F182" s="1047"/>
      <c r="G182" s="1106"/>
      <c r="H182" s="1106"/>
      <c r="I182" s="1106"/>
      <c r="J182" s="1106"/>
      <c r="K182" s="1165"/>
      <c r="L182" s="1166"/>
      <c r="M182" s="1166"/>
      <c r="N182" s="1166"/>
      <c r="O182" s="1166"/>
      <c r="P182" s="1106"/>
    </row>
    <row r="183" spans="1:16" ht="15.75" customHeight="1">
      <c r="A183" s="1106"/>
      <c r="B183" s="1106"/>
      <c r="C183" s="1106"/>
      <c r="D183" s="1106"/>
      <c r="E183" s="1164"/>
      <c r="F183" s="1047"/>
      <c r="G183" s="1106"/>
      <c r="H183" s="1106"/>
      <c r="I183" s="1106"/>
      <c r="J183" s="1106"/>
      <c r="K183" s="1165"/>
      <c r="L183" s="1166"/>
      <c r="M183" s="1166"/>
      <c r="N183" s="1166"/>
      <c r="O183" s="1166"/>
      <c r="P183" s="1106"/>
    </row>
    <row r="184" spans="1:16" ht="15.75" customHeight="1">
      <c r="A184" s="1106"/>
      <c r="B184" s="1106"/>
      <c r="C184" s="1106"/>
      <c r="D184" s="1106"/>
      <c r="E184" s="1164"/>
      <c r="F184" s="1047"/>
      <c r="G184" s="1106"/>
      <c r="H184" s="1106"/>
      <c r="I184" s="1106"/>
      <c r="J184" s="1106"/>
      <c r="K184" s="1165"/>
      <c r="L184" s="1166"/>
      <c r="M184" s="1166"/>
      <c r="N184" s="1166"/>
      <c r="O184" s="1166"/>
      <c r="P184" s="1106"/>
    </row>
    <row r="185" spans="1:16" ht="15.75" customHeight="1">
      <c r="A185" s="1106"/>
      <c r="B185" s="1106"/>
      <c r="C185" s="1106"/>
      <c r="D185" s="1106"/>
      <c r="E185" s="1164"/>
      <c r="F185" s="1047"/>
      <c r="G185" s="1106"/>
      <c r="H185" s="1106"/>
      <c r="I185" s="1106"/>
      <c r="J185" s="1106"/>
      <c r="K185" s="1165"/>
      <c r="L185" s="1166"/>
      <c r="M185" s="1166"/>
      <c r="N185" s="1166"/>
      <c r="O185" s="1166"/>
      <c r="P185" s="1106"/>
    </row>
    <row r="186" spans="1:16" ht="15.75" customHeight="1">
      <c r="A186" s="1106"/>
      <c r="B186" s="1106"/>
      <c r="C186" s="1106"/>
      <c r="D186" s="1106"/>
      <c r="E186" s="1164"/>
      <c r="F186" s="1047"/>
      <c r="G186" s="1106"/>
      <c r="H186" s="1106"/>
      <c r="I186" s="1106"/>
      <c r="J186" s="1106"/>
      <c r="K186" s="1165"/>
      <c r="L186" s="1166"/>
      <c r="M186" s="1166"/>
      <c r="N186" s="1166"/>
      <c r="O186" s="1166"/>
      <c r="P186" s="1106"/>
    </row>
    <row r="187" spans="1:16" ht="15.75" customHeight="1">
      <c r="A187" s="1106"/>
      <c r="B187" s="1106"/>
      <c r="C187" s="1106"/>
      <c r="D187" s="1106"/>
      <c r="E187" s="1164"/>
      <c r="F187" s="1047"/>
      <c r="G187" s="1106"/>
      <c r="H187" s="1106"/>
      <c r="I187" s="1106"/>
      <c r="J187" s="1106"/>
      <c r="K187" s="1165"/>
      <c r="L187" s="1166"/>
      <c r="M187" s="1166"/>
      <c r="N187" s="1166"/>
      <c r="O187" s="1166"/>
      <c r="P187" s="1106"/>
    </row>
    <row r="188" spans="1:16" ht="15.75" customHeight="1">
      <c r="A188" s="1106"/>
      <c r="B188" s="1106"/>
      <c r="C188" s="1106"/>
      <c r="D188" s="1106"/>
      <c r="E188" s="1164"/>
      <c r="F188" s="1047"/>
      <c r="G188" s="1106"/>
      <c r="H188" s="1106"/>
      <c r="I188" s="1106"/>
      <c r="J188" s="1106"/>
      <c r="K188" s="1165"/>
      <c r="L188" s="1166"/>
      <c r="M188" s="1166"/>
      <c r="N188" s="1166"/>
      <c r="O188" s="1166"/>
      <c r="P188" s="1106"/>
    </row>
    <row r="189" spans="1:16" ht="15.75" customHeight="1">
      <c r="A189" s="1106"/>
      <c r="B189" s="1106"/>
      <c r="C189" s="1106"/>
      <c r="D189" s="1106"/>
      <c r="E189" s="1164"/>
      <c r="F189" s="1047"/>
      <c r="G189" s="1106"/>
      <c r="H189" s="1106"/>
      <c r="I189" s="1106"/>
      <c r="J189" s="1106"/>
      <c r="K189" s="1165"/>
      <c r="L189" s="1166"/>
      <c r="M189" s="1166"/>
      <c r="N189" s="1166"/>
      <c r="O189" s="1166"/>
      <c r="P189" s="1106"/>
    </row>
    <row r="190" spans="1:16" ht="15.75" customHeight="1">
      <c r="A190" s="1106"/>
      <c r="B190" s="1106"/>
      <c r="C190" s="1106"/>
      <c r="D190" s="1106"/>
      <c r="E190" s="1164"/>
      <c r="F190" s="1047"/>
      <c r="G190" s="1106"/>
      <c r="H190" s="1106"/>
      <c r="I190" s="1106"/>
      <c r="J190" s="1106"/>
      <c r="K190" s="1165"/>
      <c r="L190" s="1166"/>
      <c r="M190" s="1166"/>
      <c r="N190" s="1166"/>
      <c r="O190" s="1166"/>
      <c r="P190" s="1106"/>
    </row>
    <row r="191" spans="1:16" ht="15.75" customHeight="1">
      <c r="A191" s="1106"/>
      <c r="B191" s="1106"/>
      <c r="C191" s="1106"/>
      <c r="D191" s="1106"/>
      <c r="E191" s="1164"/>
      <c r="F191" s="1047"/>
      <c r="G191" s="1106"/>
      <c r="H191" s="1106"/>
      <c r="I191" s="1106"/>
      <c r="J191" s="1106"/>
      <c r="K191" s="1165"/>
      <c r="L191" s="1166"/>
      <c r="M191" s="1166"/>
      <c r="N191" s="1166"/>
      <c r="O191" s="1166"/>
      <c r="P191" s="1106"/>
    </row>
    <row r="192" spans="1:16" ht="15.75" customHeight="1">
      <c r="A192" s="1106"/>
      <c r="B192" s="1106"/>
      <c r="C192" s="1106"/>
      <c r="D192" s="1106"/>
      <c r="E192" s="1164"/>
      <c r="F192" s="1047"/>
      <c r="G192" s="1106"/>
      <c r="H192" s="1106"/>
      <c r="I192" s="1106"/>
      <c r="J192" s="1106"/>
      <c r="K192" s="1165"/>
      <c r="L192" s="1166"/>
      <c r="M192" s="1166"/>
      <c r="N192" s="1166"/>
      <c r="O192" s="1166"/>
      <c r="P192" s="1106"/>
    </row>
    <row r="193" spans="1:16" ht="15.75" customHeight="1">
      <c r="A193" s="1106"/>
      <c r="B193" s="1106"/>
      <c r="C193" s="1106"/>
      <c r="D193" s="1106"/>
      <c r="E193" s="1164"/>
      <c r="F193" s="1047"/>
      <c r="G193" s="1106"/>
      <c r="H193" s="1106"/>
      <c r="I193" s="1106"/>
      <c r="J193" s="1106"/>
      <c r="K193" s="1165"/>
      <c r="L193" s="1166"/>
      <c r="M193" s="1166"/>
      <c r="N193" s="1166"/>
      <c r="O193" s="1166"/>
      <c r="P193" s="1106"/>
    </row>
    <row r="194" spans="1:16" ht="15.75" customHeight="1">
      <c r="A194" s="1106"/>
      <c r="B194" s="1106"/>
      <c r="C194" s="1106"/>
      <c r="D194" s="1106"/>
      <c r="E194" s="1164"/>
      <c r="F194" s="1047"/>
      <c r="G194" s="1106"/>
      <c r="H194" s="1106"/>
      <c r="I194" s="1106"/>
      <c r="J194" s="1106"/>
      <c r="K194" s="1165"/>
      <c r="L194" s="1166"/>
      <c r="M194" s="1166"/>
      <c r="N194" s="1166"/>
      <c r="O194" s="1166"/>
      <c r="P194" s="1106"/>
    </row>
    <row r="195" spans="1:16" ht="15.75" customHeight="1">
      <c r="A195" s="1106"/>
      <c r="B195" s="1106"/>
      <c r="C195" s="1106"/>
      <c r="D195" s="1106"/>
      <c r="E195" s="1164"/>
      <c r="F195" s="1047"/>
      <c r="G195" s="1106"/>
      <c r="H195" s="1106"/>
      <c r="I195" s="1106"/>
      <c r="J195" s="1106"/>
      <c r="K195" s="1165"/>
      <c r="L195" s="1166"/>
      <c r="M195" s="1166"/>
      <c r="N195" s="1166"/>
      <c r="O195" s="1166"/>
      <c r="P195" s="1106"/>
    </row>
    <row r="196" spans="1:16" ht="15.75" customHeight="1">
      <c r="A196" s="1106"/>
      <c r="B196" s="1106"/>
      <c r="C196" s="1106"/>
      <c r="D196" s="1106"/>
      <c r="E196" s="1164"/>
      <c r="F196" s="1047"/>
      <c r="G196" s="1106"/>
      <c r="H196" s="1106"/>
      <c r="I196" s="1106"/>
      <c r="J196" s="1106"/>
      <c r="K196" s="1165"/>
      <c r="L196" s="1166"/>
      <c r="M196" s="1166"/>
      <c r="N196" s="1166"/>
      <c r="O196" s="1166"/>
      <c r="P196" s="1106"/>
    </row>
    <row r="197" spans="1:16" ht="15.75" customHeight="1">
      <c r="A197" s="1106"/>
      <c r="B197" s="1106"/>
      <c r="C197" s="1106"/>
      <c r="D197" s="1106"/>
      <c r="E197" s="1164"/>
      <c r="F197" s="1047"/>
      <c r="G197" s="1106"/>
      <c r="H197" s="1106"/>
      <c r="I197" s="1106"/>
      <c r="J197" s="1106"/>
      <c r="K197" s="1165"/>
      <c r="L197" s="1166"/>
      <c r="M197" s="1166"/>
      <c r="N197" s="1166"/>
      <c r="O197" s="1166"/>
      <c r="P197" s="1106"/>
    </row>
    <row r="198" spans="1:16" ht="15.75" customHeight="1">
      <c r="A198" s="1106"/>
      <c r="B198" s="1106"/>
      <c r="C198" s="1106"/>
      <c r="D198" s="1106"/>
      <c r="E198" s="1164"/>
      <c r="F198" s="1047"/>
      <c r="G198" s="1106"/>
      <c r="H198" s="1106"/>
      <c r="I198" s="1106"/>
      <c r="J198" s="1106"/>
      <c r="K198" s="1165"/>
      <c r="L198" s="1166"/>
      <c r="M198" s="1166"/>
      <c r="N198" s="1166"/>
      <c r="O198" s="1166"/>
      <c r="P198" s="1106"/>
    </row>
    <row r="199" spans="1:16" ht="15.75" customHeight="1">
      <c r="A199" s="1106"/>
      <c r="B199" s="1106"/>
      <c r="C199" s="1106"/>
      <c r="D199" s="1106"/>
      <c r="E199" s="1164"/>
      <c r="F199" s="1047"/>
      <c r="G199" s="1106"/>
      <c r="H199" s="1106"/>
      <c r="I199" s="1106"/>
      <c r="J199" s="1106"/>
      <c r="K199" s="1165"/>
      <c r="L199" s="1166"/>
      <c r="M199" s="1166"/>
      <c r="N199" s="1166"/>
      <c r="O199" s="1166"/>
      <c r="P199" s="1106"/>
    </row>
    <row r="200" spans="1:16" ht="15.75" customHeight="1">
      <c r="A200" s="1106"/>
      <c r="B200" s="1106"/>
      <c r="C200" s="1106"/>
      <c r="D200" s="1106"/>
      <c r="E200" s="1164"/>
      <c r="F200" s="1047"/>
      <c r="G200" s="1106"/>
      <c r="H200" s="1106"/>
      <c r="I200" s="1106"/>
      <c r="J200" s="1106"/>
      <c r="K200" s="1165"/>
      <c r="L200" s="1166"/>
      <c r="M200" s="1166"/>
      <c r="N200" s="1166"/>
      <c r="O200" s="1166"/>
      <c r="P200" s="1106"/>
    </row>
    <row r="201" spans="1:16" ht="15.75" customHeight="1">
      <c r="A201" s="1106"/>
      <c r="B201" s="1106"/>
      <c r="C201" s="1106"/>
      <c r="D201" s="1106"/>
      <c r="E201" s="1164"/>
      <c r="F201" s="1047"/>
      <c r="G201" s="1106"/>
      <c r="H201" s="1106"/>
      <c r="I201" s="1106"/>
      <c r="J201" s="1106"/>
      <c r="K201" s="1165"/>
      <c r="L201" s="1166"/>
      <c r="M201" s="1166"/>
      <c r="N201" s="1166"/>
      <c r="O201" s="1166"/>
      <c r="P201" s="1106"/>
    </row>
    <row r="202" spans="1:16" ht="15.75" customHeight="1">
      <c r="A202" s="1106"/>
      <c r="B202" s="1106"/>
      <c r="C202" s="1106"/>
      <c r="D202" s="1106"/>
      <c r="E202" s="1164"/>
      <c r="F202" s="1047"/>
      <c r="G202" s="1106"/>
      <c r="H202" s="1106"/>
      <c r="I202" s="1106"/>
      <c r="J202" s="1106"/>
      <c r="K202" s="1165"/>
      <c r="L202" s="1166"/>
      <c r="M202" s="1166"/>
      <c r="N202" s="1166"/>
      <c r="O202" s="1166"/>
      <c r="P202" s="1106"/>
    </row>
    <row r="203" spans="1:16" ht="15.75" customHeight="1">
      <c r="A203" s="1106"/>
      <c r="B203" s="1106"/>
      <c r="C203" s="1106"/>
      <c r="D203" s="1106"/>
      <c r="E203" s="1164"/>
      <c r="F203" s="1047"/>
      <c r="G203" s="1106"/>
      <c r="H203" s="1106"/>
      <c r="I203" s="1106"/>
      <c r="J203" s="1106"/>
      <c r="K203" s="1165"/>
      <c r="L203" s="1166"/>
      <c r="M203" s="1166"/>
      <c r="N203" s="1166"/>
      <c r="O203" s="1166"/>
      <c r="P203" s="1106"/>
    </row>
    <row r="204" spans="1:16" ht="15.75" customHeight="1">
      <c r="A204" s="1106"/>
      <c r="B204" s="1106"/>
      <c r="C204" s="1106"/>
      <c r="D204" s="1106"/>
      <c r="E204" s="1164"/>
      <c r="F204" s="1047"/>
      <c r="G204" s="1106"/>
      <c r="H204" s="1106"/>
      <c r="I204" s="1106"/>
      <c r="J204" s="1106"/>
      <c r="K204" s="1165"/>
      <c r="L204" s="1166"/>
      <c r="M204" s="1166"/>
      <c r="N204" s="1166"/>
      <c r="O204" s="1166"/>
      <c r="P204" s="1106"/>
    </row>
    <row r="205" spans="1:16" ht="15.75" customHeight="1">
      <c r="A205" s="1106"/>
      <c r="B205" s="1106"/>
      <c r="C205" s="1106"/>
      <c r="D205" s="1106"/>
      <c r="E205" s="1164"/>
      <c r="F205" s="1047"/>
      <c r="G205" s="1106"/>
      <c r="H205" s="1106"/>
      <c r="I205" s="1106"/>
      <c r="J205" s="1106"/>
      <c r="K205" s="1165"/>
      <c r="L205" s="1166"/>
      <c r="M205" s="1166"/>
      <c r="N205" s="1166"/>
      <c r="O205" s="1166"/>
      <c r="P205" s="1106"/>
    </row>
    <row r="206" spans="1:16" ht="15.75" customHeight="1">
      <c r="A206" s="1106"/>
      <c r="B206" s="1106"/>
      <c r="C206" s="1106"/>
      <c r="D206" s="1106"/>
      <c r="E206" s="1164"/>
      <c r="F206" s="1047"/>
      <c r="G206" s="1106"/>
      <c r="H206" s="1106"/>
      <c r="I206" s="1106"/>
      <c r="J206" s="1106"/>
      <c r="K206" s="1165"/>
      <c r="L206" s="1166"/>
      <c r="M206" s="1166"/>
      <c r="N206" s="1166"/>
      <c r="O206" s="1166"/>
      <c r="P206" s="1106"/>
    </row>
    <row r="207" spans="1:16" ht="15.75" customHeight="1">
      <c r="A207" s="1106"/>
      <c r="B207" s="1106"/>
      <c r="C207" s="1106"/>
      <c r="D207" s="1106"/>
      <c r="E207" s="1164"/>
      <c r="F207" s="1047"/>
      <c r="G207" s="1106"/>
      <c r="H207" s="1106"/>
      <c r="I207" s="1106"/>
      <c r="J207" s="1106"/>
      <c r="K207" s="1165"/>
      <c r="L207" s="1166"/>
      <c r="M207" s="1166"/>
      <c r="N207" s="1166"/>
      <c r="O207" s="1166"/>
      <c r="P207" s="1106"/>
    </row>
    <row r="208" spans="1:16" ht="15.75" customHeight="1">
      <c r="A208" s="1106"/>
      <c r="B208" s="1106"/>
      <c r="C208" s="1106"/>
      <c r="D208" s="1106"/>
      <c r="E208" s="1164"/>
      <c r="F208" s="1047"/>
      <c r="G208" s="1106"/>
      <c r="H208" s="1106"/>
      <c r="I208" s="1106"/>
      <c r="J208" s="1106"/>
      <c r="K208" s="1165"/>
      <c r="L208" s="1166"/>
      <c r="M208" s="1166"/>
      <c r="N208" s="1166"/>
      <c r="O208" s="1166"/>
      <c r="P208" s="1106"/>
    </row>
    <row r="209" spans="1:16" ht="15.75" customHeight="1">
      <c r="A209" s="1106"/>
      <c r="B209" s="1106"/>
      <c r="C209" s="1106"/>
      <c r="D209" s="1106"/>
      <c r="E209" s="1164"/>
      <c r="F209" s="1047"/>
      <c r="G209" s="1106"/>
      <c r="H209" s="1106"/>
      <c r="I209" s="1106"/>
      <c r="J209" s="1106"/>
      <c r="K209" s="1165"/>
      <c r="L209" s="1166"/>
      <c r="M209" s="1166"/>
      <c r="N209" s="1166"/>
      <c r="O209" s="1166"/>
      <c r="P209" s="1106"/>
    </row>
    <row r="210" spans="1:16" ht="15.75" customHeight="1">
      <c r="A210" s="1106"/>
      <c r="B210" s="1106"/>
      <c r="C210" s="1106"/>
      <c r="D210" s="1106"/>
      <c r="E210" s="1164"/>
      <c r="F210" s="1047"/>
      <c r="G210" s="1106"/>
      <c r="H210" s="1106"/>
      <c r="I210" s="1106"/>
      <c r="J210" s="1106"/>
      <c r="K210" s="1165"/>
      <c r="L210" s="1166"/>
      <c r="M210" s="1166"/>
      <c r="N210" s="1166"/>
      <c r="O210" s="1166"/>
      <c r="P210" s="1106"/>
    </row>
    <row r="211" spans="1:16" ht="15.75" customHeight="1">
      <c r="A211" s="1106"/>
      <c r="B211" s="1106"/>
      <c r="C211" s="1106"/>
      <c r="D211" s="1106"/>
      <c r="E211" s="1164"/>
      <c r="F211" s="1047"/>
      <c r="G211" s="1106"/>
      <c r="H211" s="1106"/>
      <c r="I211" s="1106"/>
      <c r="J211" s="1106"/>
      <c r="K211" s="1165"/>
      <c r="L211" s="1166"/>
      <c r="M211" s="1166"/>
      <c r="N211" s="1166"/>
      <c r="O211" s="1166"/>
      <c r="P211" s="1106"/>
    </row>
    <row r="212" spans="1:16" ht="15.75" customHeight="1">
      <c r="A212" s="1106"/>
      <c r="B212" s="1106"/>
      <c r="C212" s="1106"/>
      <c r="D212" s="1106"/>
      <c r="E212" s="1164"/>
      <c r="F212" s="1047"/>
      <c r="G212" s="1106"/>
      <c r="H212" s="1106"/>
      <c r="I212" s="1106"/>
      <c r="J212" s="1106"/>
      <c r="K212" s="1165"/>
      <c r="L212" s="1166"/>
      <c r="M212" s="1166"/>
      <c r="N212" s="1166"/>
      <c r="O212" s="1166"/>
      <c r="P212" s="1106"/>
    </row>
    <row r="213" spans="1:16" ht="15.75" customHeight="1">
      <c r="A213" s="1106"/>
      <c r="B213" s="1106"/>
      <c r="C213" s="1106"/>
      <c r="D213" s="1106"/>
      <c r="E213" s="1164"/>
      <c r="F213" s="1047"/>
      <c r="G213" s="1106"/>
      <c r="H213" s="1106"/>
      <c r="I213" s="1106"/>
      <c r="J213" s="1106"/>
      <c r="K213" s="1165"/>
      <c r="L213" s="1166"/>
      <c r="M213" s="1166"/>
      <c r="N213" s="1166"/>
      <c r="O213" s="1166"/>
      <c r="P213" s="1106"/>
    </row>
    <row r="214" spans="1:16" ht="15.75" customHeight="1">
      <c r="A214" s="1106"/>
      <c r="B214" s="1106"/>
      <c r="C214" s="1106"/>
      <c r="D214" s="1106"/>
      <c r="E214" s="1164"/>
      <c r="F214" s="1047"/>
      <c r="G214" s="1106"/>
      <c r="H214" s="1106"/>
      <c r="I214" s="1106"/>
      <c r="J214" s="1106"/>
      <c r="K214" s="1165"/>
      <c r="L214" s="1166"/>
      <c r="M214" s="1166"/>
      <c r="N214" s="1166"/>
      <c r="O214" s="1166"/>
      <c r="P214" s="1106"/>
    </row>
    <row r="215" spans="1:16" ht="15.75" customHeight="1">
      <c r="A215" s="1106"/>
      <c r="B215" s="1106"/>
      <c r="C215" s="1106"/>
      <c r="D215" s="1106"/>
      <c r="E215" s="1164"/>
      <c r="F215" s="1047"/>
      <c r="G215" s="1106"/>
      <c r="H215" s="1106"/>
      <c r="I215" s="1106"/>
      <c r="J215" s="1106"/>
      <c r="K215" s="1165"/>
      <c r="L215" s="1166"/>
      <c r="M215" s="1166"/>
      <c r="N215" s="1166"/>
      <c r="O215" s="1166"/>
      <c r="P215" s="1106"/>
    </row>
    <row r="216" spans="1:16" ht="15.75" customHeight="1">
      <c r="A216" s="1106"/>
      <c r="B216" s="1106"/>
      <c r="C216" s="1106"/>
      <c r="D216" s="1106"/>
      <c r="E216" s="1164"/>
      <c r="F216" s="1047"/>
      <c r="G216" s="1106"/>
      <c r="H216" s="1106"/>
      <c r="I216" s="1106"/>
      <c r="J216" s="1106"/>
      <c r="K216" s="1165"/>
      <c r="L216" s="1166"/>
      <c r="M216" s="1166"/>
      <c r="N216" s="1166"/>
      <c r="O216" s="1166"/>
      <c r="P216" s="1106"/>
    </row>
    <row r="217" spans="1:16" ht="15.75" customHeight="1">
      <c r="A217" s="1106"/>
      <c r="B217" s="1106"/>
      <c r="C217" s="1106"/>
      <c r="D217" s="1106"/>
      <c r="E217" s="1164"/>
      <c r="F217" s="1047"/>
      <c r="G217" s="1106"/>
      <c r="H217" s="1106"/>
      <c r="I217" s="1106"/>
      <c r="J217" s="1106"/>
      <c r="K217" s="1165"/>
      <c r="L217" s="1166"/>
      <c r="M217" s="1166"/>
      <c r="N217" s="1166"/>
      <c r="O217" s="1166"/>
      <c r="P217" s="1106"/>
    </row>
    <row r="218" spans="1:16" ht="15.75" customHeight="1">
      <c r="A218" s="1106"/>
      <c r="B218" s="1106"/>
      <c r="C218" s="1106"/>
      <c r="D218" s="1106"/>
      <c r="E218" s="1164"/>
      <c r="F218" s="1047"/>
      <c r="G218" s="1106"/>
      <c r="H218" s="1106"/>
      <c r="I218" s="1106"/>
      <c r="J218" s="1106"/>
      <c r="K218" s="1165"/>
      <c r="L218" s="1166"/>
      <c r="M218" s="1166"/>
      <c r="N218" s="1166"/>
      <c r="O218" s="1166"/>
      <c r="P218" s="1106"/>
    </row>
    <row r="219" spans="1:16" ht="15.75" customHeight="1">
      <c r="A219" s="1106"/>
      <c r="B219" s="1106"/>
      <c r="C219" s="1106"/>
      <c r="D219" s="1106"/>
      <c r="E219" s="1164"/>
      <c r="F219" s="1047"/>
      <c r="G219" s="1106"/>
      <c r="H219" s="1106"/>
      <c r="I219" s="1106"/>
      <c r="J219" s="1106"/>
      <c r="K219" s="1165"/>
      <c r="L219" s="1166"/>
      <c r="M219" s="1166"/>
      <c r="N219" s="1166"/>
      <c r="O219" s="1166"/>
      <c r="P219" s="1106"/>
    </row>
    <row r="220" spans="1:16" ht="15.75" customHeight="1">
      <c r="A220" s="1106"/>
      <c r="B220" s="1106"/>
      <c r="C220" s="1106"/>
      <c r="D220" s="1106"/>
      <c r="E220" s="1164"/>
      <c r="F220" s="1047"/>
      <c r="G220" s="1106"/>
      <c r="H220" s="1106"/>
      <c r="I220" s="1106"/>
      <c r="J220" s="1106"/>
      <c r="K220" s="1165"/>
      <c r="L220" s="1166"/>
      <c r="M220" s="1166"/>
      <c r="N220" s="1166"/>
      <c r="O220" s="1166"/>
      <c r="P220" s="1106"/>
    </row>
    <row r="221" spans="1:16" ht="15.75" customHeight="1">
      <c r="A221" s="1106"/>
      <c r="B221" s="1106"/>
      <c r="C221" s="1106"/>
      <c r="D221" s="1106"/>
      <c r="E221" s="1164"/>
      <c r="F221" s="1047"/>
      <c r="G221" s="1106"/>
      <c r="H221" s="1106"/>
      <c r="I221" s="1106"/>
      <c r="J221" s="1106"/>
      <c r="K221" s="1165"/>
      <c r="L221" s="1166"/>
      <c r="M221" s="1166"/>
      <c r="N221" s="1166"/>
      <c r="O221" s="1166"/>
      <c r="P221" s="1106"/>
    </row>
    <row r="222" spans="1:16" ht="15.75" customHeight="1">
      <c r="A222" s="1106"/>
      <c r="B222" s="1106"/>
      <c r="C222" s="1106"/>
      <c r="D222" s="1106"/>
      <c r="E222" s="1164"/>
      <c r="F222" s="1047"/>
      <c r="G222" s="1106"/>
      <c r="H222" s="1106"/>
      <c r="I222" s="1106"/>
      <c r="J222" s="1106"/>
      <c r="K222" s="1165"/>
      <c r="L222" s="1166"/>
      <c r="M222" s="1166"/>
      <c r="N222" s="1166"/>
      <c r="O222" s="1166"/>
      <c r="P222" s="1106"/>
    </row>
    <row r="223" spans="1:16" ht="15.75" customHeight="1">
      <c r="A223" s="1106"/>
      <c r="B223" s="1106"/>
      <c r="C223" s="1106"/>
      <c r="D223" s="1106"/>
      <c r="E223" s="1164"/>
      <c r="F223" s="1047"/>
      <c r="G223" s="1106"/>
      <c r="H223" s="1106"/>
      <c r="I223" s="1106"/>
      <c r="J223" s="1106"/>
      <c r="K223" s="1165"/>
      <c r="L223" s="1166"/>
      <c r="M223" s="1166"/>
      <c r="N223" s="1166"/>
      <c r="O223" s="1166"/>
      <c r="P223" s="1106"/>
    </row>
    <row r="224" spans="1:16" ht="15.75" customHeight="1">
      <c r="A224" s="1106"/>
      <c r="B224" s="1106"/>
      <c r="C224" s="1106"/>
      <c r="D224" s="1106"/>
      <c r="E224" s="1164"/>
      <c r="F224" s="1047"/>
      <c r="G224" s="1106"/>
      <c r="H224" s="1106"/>
      <c r="I224" s="1106"/>
      <c r="J224" s="1106"/>
      <c r="K224" s="1165"/>
      <c r="L224" s="1166"/>
      <c r="M224" s="1166"/>
      <c r="N224" s="1166"/>
      <c r="O224" s="1166"/>
      <c r="P224" s="1106"/>
    </row>
    <row r="225" spans="1:16" ht="15.75" customHeight="1">
      <c r="A225" s="1106"/>
      <c r="B225" s="1106"/>
      <c r="C225" s="1106"/>
      <c r="D225" s="1106"/>
      <c r="E225" s="1164"/>
      <c r="F225" s="1047"/>
      <c r="G225" s="1106"/>
      <c r="H225" s="1106"/>
      <c r="I225" s="1106"/>
      <c r="J225" s="1106"/>
      <c r="K225" s="1165"/>
      <c r="L225" s="1166"/>
      <c r="M225" s="1166"/>
      <c r="N225" s="1166"/>
      <c r="O225" s="1166"/>
      <c r="P225" s="1106"/>
    </row>
    <row r="226" spans="1:16" ht="15.75" customHeight="1">
      <c r="A226" s="1106"/>
      <c r="B226" s="1106"/>
      <c r="C226" s="1106"/>
      <c r="D226" s="1106"/>
      <c r="E226" s="1164"/>
      <c r="F226" s="1047"/>
      <c r="G226" s="1106"/>
      <c r="H226" s="1106"/>
      <c r="I226" s="1106"/>
      <c r="J226" s="1106"/>
      <c r="K226" s="1165"/>
      <c r="L226" s="1166"/>
      <c r="M226" s="1166"/>
      <c r="N226" s="1166"/>
      <c r="O226" s="1166"/>
      <c r="P226" s="1106"/>
    </row>
    <row r="227" spans="1:16" ht="15.75" customHeight="1">
      <c r="A227" s="1106"/>
      <c r="B227" s="1106"/>
      <c r="C227" s="1106"/>
      <c r="D227" s="1106"/>
      <c r="E227" s="1164"/>
      <c r="F227" s="1047"/>
      <c r="G227" s="1106"/>
      <c r="H227" s="1106"/>
      <c r="I227" s="1106"/>
      <c r="J227" s="1106"/>
      <c r="K227" s="1165"/>
      <c r="L227" s="1166"/>
      <c r="M227" s="1166"/>
      <c r="N227" s="1166"/>
      <c r="O227" s="1166"/>
      <c r="P227" s="1106"/>
    </row>
    <row r="228" spans="1:16" ht="15.75" customHeight="1">
      <c r="A228" s="1106"/>
      <c r="B228" s="1106"/>
      <c r="C228" s="1106"/>
      <c r="D228" s="1106"/>
      <c r="E228" s="1164"/>
      <c r="F228" s="1047"/>
      <c r="G228" s="1106"/>
      <c r="H228" s="1106"/>
      <c r="I228" s="1106"/>
      <c r="J228" s="1106"/>
      <c r="K228" s="1165"/>
      <c r="L228" s="1166"/>
      <c r="M228" s="1166"/>
      <c r="N228" s="1166"/>
      <c r="O228" s="1166"/>
      <c r="P228" s="1106"/>
    </row>
    <row r="229" spans="1:16" ht="15.75" customHeight="1">
      <c r="A229" s="1106"/>
      <c r="B229" s="1106"/>
      <c r="C229" s="1106"/>
      <c r="D229" s="1106"/>
      <c r="E229" s="1164"/>
      <c r="F229" s="1047"/>
      <c r="G229" s="1106"/>
      <c r="H229" s="1106"/>
      <c r="I229" s="1106"/>
      <c r="J229" s="1106"/>
      <c r="K229" s="1165"/>
      <c r="L229" s="1166"/>
      <c r="M229" s="1166"/>
      <c r="N229" s="1166"/>
      <c r="O229" s="1166"/>
      <c r="P229" s="1106"/>
    </row>
    <row r="230" spans="1:16" ht="15.75" customHeight="1">
      <c r="A230" s="1106"/>
      <c r="B230" s="1106"/>
      <c r="C230" s="1106"/>
      <c r="D230" s="1106"/>
      <c r="E230" s="1164"/>
      <c r="F230" s="1047"/>
      <c r="G230" s="1106"/>
      <c r="H230" s="1106"/>
      <c r="I230" s="1106"/>
      <c r="J230" s="1106"/>
      <c r="K230" s="1165"/>
      <c r="L230" s="1166"/>
      <c r="M230" s="1166"/>
      <c r="N230" s="1166"/>
      <c r="O230" s="1166"/>
      <c r="P230" s="1106"/>
    </row>
    <row r="231" spans="1:16" ht="15.75" customHeight="1">
      <c r="A231" s="1106"/>
      <c r="B231" s="1106"/>
      <c r="C231" s="1106"/>
      <c r="D231" s="1106"/>
      <c r="E231" s="1164"/>
      <c r="F231" s="1047"/>
      <c r="G231" s="1106"/>
      <c r="H231" s="1106"/>
      <c r="I231" s="1106"/>
      <c r="J231" s="1106"/>
      <c r="K231" s="1165"/>
      <c r="L231" s="1166"/>
      <c r="M231" s="1166"/>
      <c r="N231" s="1166"/>
      <c r="O231" s="1166"/>
      <c r="P231" s="1106"/>
    </row>
    <row r="232" spans="1:16" ht="15.75" customHeight="1">
      <c r="A232" s="1106"/>
      <c r="B232" s="1106"/>
      <c r="C232" s="1106"/>
      <c r="D232" s="1106"/>
      <c r="E232" s="1164"/>
      <c r="F232" s="1047"/>
      <c r="G232" s="1106"/>
      <c r="H232" s="1106"/>
      <c r="I232" s="1106"/>
      <c r="J232" s="1106"/>
      <c r="K232" s="1165"/>
      <c r="L232" s="1166"/>
      <c r="M232" s="1166"/>
      <c r="N232" s="1166"/>
      <c r="O232" s="1166"/>
      <c r="P232" s="1106"/>
    </row>
    <row r="233" spans="1:16" ht="15.75" customHeight="1">
      <c r="A233" s="1106"/>
      <c r="B233" s="1106"/>
      <c r="C233" s="1106"/>
      <c r="D233" s="1106"/>
      <c r="E233" s="1164"/>
      <c r="F233" s="1047"/>
      <c r="G233" s="1106"/>
      <c r="H233" s="1106"/>
      <c r="I233" s="1106"/>
      <c r="J233" s="1106"/>
      <c r="K233" s="1165"/>
      <c r="L233" s="1166"/>
      <c r="M233" s="1166"/>
      <c r="N233" s="1166"/>
      <c r="O233" s="1166"/>
      <c r="P233" s="1106"/>
    </row>
    <row r="234" spans="1:16" ht="15.75" customHeight="1">
      <c r="A234" s="1106"/>
      <c r="B234" s="1106"/>
      <c r="C234" s="1106"/>
      <c r="D234" s="1106"/>
      <c r="E234" s="1164"/>
      <c r="F234" s="1047"/>
      <c r="G234" s="1106"/>
      <c r="H234" s="1106"/>
      <c r="I234" s="1106"/>
      <c r="J234" s="1106"/>
      <c r="K234" s="1165"/>
      <c r="L234" s="1166"/>
      <c r="M234" s="1166"/>
      <c r="N234" s="1166"/>
      <c r="O234" s="1166"/>
      <c r="P234" s="1106"/>
    </row>
    <row r="235" spans="1:16" ht="15.75" customHeight="1">
      <c r="A235" s="1106"/>
      <c r="B235" s="1106"/>
      <c r="C235" s="1106"/>
      <c r="D235" s="1106"/>
      <c r="E235" s="1164"/>
      <c r="F235" s="1047"/>
      <c r="G235" s="1106"/>
      <c r="H235" s="1106"/>
      <c r="I235" s="1106"/>
      <c r="J235" s="1106"/>
      <c r="K235" s="1165"/>
      <c r="L235" s="1166"/>
      <c r="M235" s="1166"/>
      <c r="N235" s="1166"/>
      <c r="O235" s="1166"/>
      <c r="P235" s="1106"/>
    </row>
    <row r="236" spans="1:16" ht="15.75" customHeight="1">
      <c r="A236" s="1106"/>
      <c r="B236" s="1106"/>
      <c r="C236" s="1106"/>
      <c r="D236" s="1106"/>
      <c r="E236" s="1164"/>
      <c r="F236" s="1047"/>
      <c r="G236" s="1106"/>
      <c r="H236" s="1106"/>
      <c r="I236" s="1106"/>
      <c r="J236" s="1106"/>
      <c r="K236" s="1165"/>
      <c r="L236" s="1166"/>
      <c r="M236" s="1166"/>
      <c r="N236" s="1166"/>
      <c r="O236" s="1166"/>
      <c r="P236" s="1106"/>
    </row>
    <row r="237" spans="1:16" ht="15.75" customHeight="1">
      <c r="A237" s="1106"/>
      <c r="B237" s="1106"/>
      <c r="C237" s="1106"/>
      <c r="D237" s="1106"/>
      <c r="E237" s="1164"/>
      <c r="F237" s="1047"/>
      <c r="G237" s="1106"/>
      <c r="H237" s="1106"/>
      <c r="I237" s="1106"/>
      <c r="J237" s="1106"/>
      <c r="K237" s="1165"/>
      <c r="L237" s="1166"/>
      <c r="M237" s="1166"/>
      <c r="N237" s="1166"/>
      <c r="O237" s="1166"/>
      <c r="P237" s="1106"/>
    </row>
    <row r="238" spans="1:16" ht="15.75" customHeight="1">
      <c r="A238" s="1106"/>
      <c r="B238" s="1106"/>
      <c r="C238" s="1106"/>
      <c r="D238" s="1106"/>
      <c r="E238" s="1164"/>
      <c r="F238" s="1047"/>
      <c r="G238" s="1106"/>
      <c r="H238" s="1106"/>
      <c r="I238" s="1106"/>
      <c r="J238" s="1106"/>
      <c r="K238" s="1165"/>
      <c r="L238" s="1166"/>
      <c r="M238" s="1166"/>
      <c r="N238" s="1166"/>
      <c r="O238" s="1166"/>
      <c r="P238" s="1106"/>
    </row>
    <row r="239" spans="1:16" ht="15.75" customHeight="1">
      <c r="A239" s="1106"/>
      <c r="B239" s="1106"/>
      <c r="C239" s="1106"/>
      <c r="D239" s="1106"/>
      <c r="E239" s="1164"/>
      <c r="F239" s="1047"/>
      <c r="G239" s="1106"/>
      <c r="H239" s="1106"/>
      <c r="I239" s="1106"/>
      <c r="J239" s="1106"/>
      <c r="K239" s="1165"/>
      <c r="L239" s="1166"/>
      <c r="M239" s="1166"/>
      <c r="N239" s="1166"/>
      <c r="O239" s="1166"/>
      <c r="P239" s="1106"/>
    </row>
    <row r="240" spans="1:16" ht="15.75" customHeight="1">
      <c r="A240" s="1106"/>
      <c r="B240" s="1106"/>
      <c r="C240" s="1106"/>
      <c r="D240" s="1106"/>
      <c r="E240" s="1164"/>
      <c r="F240" s="1047"/>
      <c r="G240" s="1106"/>
      <c r="H240" s="1106"/>
      <c r="I240" s="1106"/>
      <c r="J240" s="1106"/>
      <c r="K240" s="1165"/>
      <c r="L240" s="1166"/>
      <c r="M240" s="1166"/>
      <c r="N240" s="1166"/>
      <c r="O240" s="1166"/>
      <c r="P240" s="1106"/>
    </row>
    <row r="241" spans="1:16" ht="15.75" customHeight="1">
      <c r="A241" s="1106"/>
      <c r="B241" s="1106"/>
      <c r="C241" s="1106"/>
      <c r="D241" s="1106"/>
      <c r="E241" s="1164"/>
      <c r="F241" s="1047"/>
      <c r="G241" s="1106"/>
      <c r="H241" s="1106"/>
      <c r="I241" s="1106"/>
      <c r="J241" s="1106"/>
      <c r="K241" s="1165"/>
      <c r="L241" s="1166"/>
      <c r="M241" s="1166"/>
      <c r="N241" s="1166"/>
      <c r="O241" s="1166"/>
      <c r="P241" s="1106"/>
    </row>
    <row r="242" spans="1:16" ht="15.75" customHeight="1">
      <c r="A242" s="1106"/>
      <c r="B242" s="1106"/>
      <c r="C242" s="1106"/>
      <c r="D242" s="1106"/>
      <c r="E242" s="1164"/>
      <c r="F242" s="1047"/>
      <c r="G242" s="1106"/>
      <c r="H242" s="1106"/>
      <c r="I242" s="1106"/>
      <c r="J242" s="1106"/>
      <c r="K242" s="1165"/>
      <c r="L242" s="1166"/>
      <c r="M242" s="1166"/>
      <c r="N242" s="1166"/>
      <c r="O242" s="1166"/>
      <c r="P242" s="1106"/>
    </row>
    <row r="243" spans="1:16" ht="15.75" customHeight="1">
      <c r="A243" s="1106"/>
      <c r="B243" s="1106"/>
      <c r="C243" s="1106"/>
      <c r="D243" s="1106"/>
      <c r="E243" s="1164"/>
      <c r="F243" s="1047"/>
      <c r="G243" s="1106"/>
      <c r="H243" s="1106"/>
      <c r="I243" s="1106"/>
      <c r="J243" s="1106"/>
      <c r="K243" s="1165"/>
      <c r="L243" s="1166"/>
      <c r="M243" s="1166"/>
      <c r="N243" s="1166"/>
      <c r="O243" s="1166"/>
      <c r="P243" s="1106"/>
    </row>
    <row r="244" spans="1:16" ht="15.75" customHeight="1">
      <c r="A244" s="1106"/>
      <c r="B244" s="1106"/>
      <c r="C244" s="1106"/>
      <c r="D244" s="1106"/>
      <c r="E244" s="1164"/>
      <c r="F244" s="1047"/>
      <c r="G244" s="1106"/>
      <c r="H244" s="1106"/>
      <c r="I244" s="1106"/>
      <c r="J244" s="1106"/>
      <c r="K244" s="1165"/>
      <c r="L244" s="1166"/>
      <c r="M244" s="1166"/>
      <c r="N244" s="1166"/>
      <c r="O244" s="1166"/>
      <c r="P244" s="1106"/>
    </row>
    <row r="245" spans="1:16" ht="15.75" customHeight="1">
      <c r="A245" s="1106"/>
      <c r="B245" s="1106"/>
      <c r="C245" s="1106"/>
      <c r="D245" s="1106"/>
      <c r="E245" s="1164"/>
      <c r="F245" s="1047"/>
      <c r="G245" s="1106"/>
      <c r="H245" s="1106"/>
      <c r="I245" s="1106"/>
      <c r="J245" s="1106"/>
      <c r="K245" s="1165"/>
      <c r="L245" s="1166"/>
      <c r="M245" s="1166"/>
      <c r="N245" s="1166"/>
      <c r="O245" s="1166"/>
      <c r="P245" s="1106"/>
    </row>
    <row r="246" spans="1:16" ht="15.75" customHeight="1">
      <c r="A246" s="1106"/>
      <c r="B246" s="1106"/>
      <c r="C246" s="1106"/>
      <c r="D246" s="1106"/>
      <c r="E246" s="1164"/>
      <c r="F246" s="1047"/>
      <c r="G246" s="1106"/>
      <c r="H246" s="1106"/>
      <c r="I246" s="1106"/>
      <c r="J246" s="1106"/>
      <c r="K246" s="1165"/>
      <c r="L246" s="1166"/>
      <c r="M246" s="1166"/>
      <c r="N246" s="1166"/>
      <c r="O246" s="1166"/>
      <c r="P246" s="1106"/>
    </row>
    <row r="247" spans="1:16" ht="15.75" customHeight="1">
      <c r="A247" s="1106"/>
      <c r="B247" s="1106"/>
      <c r="C247" s="1106"/>
      <c r="D247" s="1106"/>
      <c r="E247" s="1164"/>
      <c r="F247" s="1047"/>
      <c r="G247" s="1106"/>
      <c r="H247" s="1106"/>
      <c r="I247" s="1106"/>
      <c r="J247" s="1106"/>
      <c r="K247" s="1165"/>
      <c r="L247" s="1166"/>
      <c r="M247" s="1166"/>
      <c r="N247" s="1166"/>
      <c r="O247" s="1166"/>
      <c r="P247" s="1106"/>
    </row>
    <row r="248" spans="1:16" ht="15.75" customHeight="1">
      <c r="A248" s="1106"/>
      <c r="B248" s="1106"/>
      <c r="C248" s="1106"/>
      <c r="D248" s="1106"/>
      <c r="E248" s="1164"/>
      <c r="F248" s="1047"/>
      <c r="G248" s="1106"/>
      <c r="H248" s="1106"/>
      <c r="I248" s="1106"/>
      <c r="J248" s="1106"/>
      <c r="K248" s="1165"/>
      <c r="L248" s="1166"/>
      <c r="M248" s="1166"/>
      <c r="N248" s="1166"/>
      <c r="O248" s="1166"/>
      <c r="P248" s="1106"/>
    </row>
    <row r="249" spans="1:16" ht="15.75" customHeight="1">
      <c r="A249" s="1106"/>
      <c r="B249" s="1106"/>
      <c r="C249" s="1106"/>
      <c r="D249" s="1106"/>
      <c r="E249" s="1164"/>
      <c r="F249" s="1047"/>
      <c r="G249" s="1106"/>
      <c r="H249" s="1106"/>
      <c r="I249" s="1106"/>
      <c r="J249" s="1106"/>
      <c r="K249" s="1165"/>
      <c r="L249" s="1166"/>
      <c r="M249" s="1166"/>
      <c r="N249" s="1166"/>
      <c r="O249" s="1166"/>
      <c r="P249" s="1106"/>
    </row>
    <row r="250" spans="1:16" ht="15.75" customHeight="1">
      <c r="A250" s="1106"/>
      <c r="B250" s="1106"/>
      <c r="C250" s="1106"/>
      <c r="D250" s="1106"/>
      <c r="E250" s="1164"/>
      <c r="F250" s="1047"/>
      <c r="G250" s="1106"/>
      <c r="H250" s="1106"/>
      <c r="I250" s="1106"/>
      <c r="J250" s="1106"/>
      <c r="K250" s="1165"/>
      <c r="L250" s="1166"/>
      <c r="M250" s="1166"/>
      <c r="N250" s="1166"/>
      <c r="O250" s="1166"/>
      <c r="P250" s="1106"/>
    </row>
    <row r="251" spans="1:16" ht="15.75" customHeight="1">
      <c r="A251" s="1106"/>
      <c r="B251" s="1106"/>
      <c r="C251" s="1106"/>
      <c r="D251" s="1106"/>
      <c r="E251" s="1164"/>
      <c r="F251" s="1047"/>
      <c r="G251" s="1106"/>
      <c r="H251" s="1106"/>
      <c r="I251" s="1106"/>
      <c r="J251" s="1106"/>
      <c r="K251" s="1165"/>
      <c r="L251" s="1166"/>
      <c r="M251" s="1166"/>
      <c r="N251" s="1166"/>
      <c r="O251" s="1166"/>
      <c r="P251" s="1106"/>
    </row>
    <row r="252" spans="1:16" ht="15.75" customHeight="1">
      <c r="A252" s="1106"/>
      <c r="B252" s="1106"/>
      <c r="C252" s="1106"/>
      <c r="D252" s="1106"/>
      <c r="E252" s="1164"/>
      <c r="F252" s="1047"/>
      <c r="G252" s="1106"/>
      <c r="H252" s="1106"/>
      <c r="I252" s="1106"/>
      <c r="J252" s="1106"/>
      <c r="K252" s="1165"/>
      <c r="L252" s="1166"/>
      <c r="M252" s="1166"/>
      <c r="N252" s="1166"/>
      <c r="O252" s="1166"/>
      <c r="P252" s="1106"/>
    </row>
    <row r="253" spans="1:16" ht="15.75" customHeight="1">
      <c r="A253" s="1106"/>
      <c r="B253" s="1106"/>
      <c r="C253" s="1106"/>
      <c r="D253" s="1106"/>
      <c r="E253" s="1164"/>
      <c r="F253" s="1047"/>
      <c r="G253" s="1106"/>
      <c r="H253" s="1106"/>
      <c r="I253" s="1106"/>
      <c r="J253" s="1106"/>
      <c r="K253" s="1165"/>
      <c r="L253" s="1166"/>
      <c r="M253" s="1166"/>
      <c r="N253" s="1166"/>
      <c r="O253" s="1166"/>
      <c r="P253" s="1106"/>
    </row>
    <row r="254" spans="1:16" ht="15.75" customHeight="1">
      <c r="A254" s="1106"/>
      <c r="B254" s="1106"/>
      <c r="C254" s="1106"/>
      <c r="D254" s="1106"/>
      <c r="E254" s="1164"/>
      <c r="F254" s="1047"/>
      <c r="G254" s="1106"/>
      <c r="H254" s="1106"/>
      <c r="I254" s="1106"/>
      <c r="J254" s="1106"/>
      <c r="K254" s="1165"/>
      <c r="L254" s="1166"/>
      <c r="M254" s="1166"/>
      <c r="N254" s="1166"/>
      <c r="O254" s="1166"/>
      <c r="P254" s="1106"/>
    </row>
    <row r="255" spans="1:16" ht="15.75" customHeight="1">
      <c r="A255" s="1106"/>
      <c r="B255" s="1106"/>
      <c r="C255" s="1106"/>
      <c r="D255" s="1106"/>
      <c r="E255" s="1164"/>
      <c r="F255" s="1047"/>
      <c r="G255" s="1106"/>
      <c r="H255" s="1106"/>
      <c r="I255" s="1106"/>
      <c r="J255" s="1106"/>
      <c r="K255" s="1165"/>
      <c r="L255" s="1166"/>
      <c r="M255" s="1166"/>
      <c r="N255" s="1166"/>
      <c r="O255" s="1166"/>
      <c r="P255" s="1106"/>
    </row>
    <row r="256" spans="1:16" ht="15.75" customHeight="1">
      <c r="A256" s="1106"/>
      <c r="B256" s="1106"/>
      <c r="C256" s="1106"/>
      <c r="D256" s="1106"/>
      <c r="E256" s="1164"/>
      <c r="F256" s="1047"/>
      <c r="G256" s="1106"/>
      <c r="H256" s="1106"/>
      <c r="I256" s="1106"/>
      <c r="J256" s="1106"/>
      <c r="K256" s="1165"/>
      <c r="L256" s="1166"/>
      <c r="M256" s="1166"/>
      <c r="N256" s="1166"/>
      <c r="O256" s="1166"/>
      <c r="P256" s="1106"/>
    </row>
    <row r="257" spans="1:16" ht="15.75" customHeight="1">
      <c r="A257" s="1106"/>
      <c r="B257" s="1106"/>
      <c r="C257" s="1106"/>
      <c r="D257" s="1106"/>
      <c r="E257" s="1164"/>
      <c r="F257" s="1047"/>
      <c r="G257" s="1106"/>
      <c r="H257" s="1106"/>
      <c r="I257" s="1106"/>
      <c r="J257" s="1106"/>
      <c r="K257" s="1165"/>
      <c r="L257" s="1166"/>
      <c r="M257" s="1166"/>
      <c r="N257" s="1166"/>
      <c r="O257" s="1166"/>
      <c r="P257" s="1106"/>
    </row>
    <row r="258" spans="1:16" ht="15.75" customHeight="1">
      <c r="A258" s="1106"/>
      <c r="B258" s="1106"/>
      <c r="C258" s="1106"/>
      <c r="D258" s="1106"/>
      <c r="E258" s="1164"/>
      <c r="F258" s="1047"/>
      <c r="G258" s="1106"/>
      <c r="H258" s="1106"/>
      <c r="I258" s="1106"/>
      <c r="J258" s="1106"/>
      <c r="K258" s="1165"/>
      <c r="L258" s="1166"/>
      <c r="M258" s="1166"/>
      <c r="N258" s="1166"/>
      <c r="O258" s="1166"/>
      <c r="P258" s="1106"/>
    </row>
    <row r="259" spans="1:16" ht="15.75" customHeight="1">
      <c r="A259" s="1106"/>
      <c r="B259" s="1106"/>
      <c r="C259" s="1106"/>
      <c r="D259" s="1106"/>
      <c r="E259" s="1164"/>
      <c r="F259" s="1047"/>
      <c r="G259" s="1106"/>
      <c r="H259" s="1106"/>
      <c r="I259" s="1106"/>
      <c r="J259" s="1106"/>
      <c r="K259" s="1165"/>
      <c r="L259" s="1166"/>
      <c r="M259" s="1166"/>
      <c r="N259" s="1166"/>
      <c r="O259" s="1166"/>
      <c r="P259" s="1106"/>
    </row>
    <row r="260" spans="1:16" ht="15.75" customHeight="1">
      <c r="A260" s="1106"/>
      <c r="B260" s="1106"/>
      <c r="C260" s="1106"/>
      <c r="D260" s="1106"/>
      <c r="E260" s="1164"/>
      <c r="F260" s="1047"/>
      <c r="G260" s="1106"/>
      <c r="H260" s="1106"/>
      <c r="I260" s="1106"/>
      <c r="J260" s="1106"/>
      <c r="K260" s="1165"/>
      <c r="L260" s="1166"/>
      <c r="M260" s="1166"/>
      <c r="N260" s="1166"/>
      <c r="O260" s="1166"/>
      <c r="P260" s="1106"/>
    </row>
    <row r="261" spans="1:16" ht="15.75" customHeight="1">
      <c r="A261" s="1106"/>
      <c r="B261" s="1106"/>
      <c r="C261" s="1106"/>
      <c r="D261" s="1106"/>
      <c r="E261" s="1164"/>
      <c r="F261" s="1047"/>
      <c r="G261" s="1106"/>
      <c r="H261" s="1106"/>
      <c r="I261" s="1106"/>
      <c r="J261" s="1106"/>
      <c r="K261" s="1165"/>
      <c r="L261" s="1166"/>
      <c r="M261" s="1166"/>
      <c r="N261" s="1166"/>
      <c r="O261" s="1166"/>
      <c r="P261" s="1106"/>
    </row>
    <row r="262" spans="1:16" ht="15.75" customHeight="1">
      <c r="A262" s="1106"/>
      <c r="B262" s="1106"/>
      <c r="C262" s="1106"/>
      <c r="D262" s="1106"/>
      <c r="E262" s="1164"/>
      <c r="F262" s="1047"/>
      <c r="G262" s="1106"/>
      <c r="H262" s="1106"/>
      <c r="I262" s="1106"/>
      <c r="J262" s="1106"/>
      <c r="K262" s="1165"/>
      <c r="L262" s="1166"/>
      <c r="M262" s="1166"/>
      <c r="N262" s="1166"/>
      <c r="O262" s="1166"/>
      <c r="P262" s="1106"/>
    </row>
    <row r="263" spans="1:16" ht="15.75" customHeight="1">
      <c r="A263" s="1106"/>
      <c r="B263" s="1106"/>
      <c r="C263" s="1106"/>
      <c r="D263" s="1106"/>
      <c r="E263" s="1164"/>
      <c r="F263" s="1047"/>
      <c r="G263" s="1106"/>
      <c r="H263" s="1106"/>
      <c r="I263" s="1106"/>
      <c r="J263" s="1106"/>
      <c r="K263" s="1165"/>
      <c r="L263" s="1166"/>
      <c r="M263" s="1166"/>
      <c r="N263" s="1166"/>
      <c r="O263" s="1166"/>
      <c r="P263" s="1106"/>
    </row>
    <row r="264" spans="1:16" ht="15.75" customHeight="1">
      <c r="A264" s="1106"/>
      <c r="B264" s="1106"/>
      <c r="C264" s="1106"/>
      <c r="D264" s="1106"/>
      <c r="E264" s="1164"/>
      <c r="F264" s="1047"/>
      <c r="G264" s="1106"/>
      <c r="H264" s="1106"/>
      <c r="I264" s="1106"/>
      <c r="J264" s="1106"/>
      <c r="K264" s="1165"/>
      <c r="L264" s="1166"/>
      <c r="M264" s="1166"/>
      <c r="N264" s="1166"/>
      <c r="O264" s="1166"/>
      <c r="P264" s="1106"/>
    </row>
    <row r="265" spans="1:16" ht="15.75" customHeight="1">
      <c r="A265" s="1106"/>
      <c r="B265" s="1106"/>
      <c r="C265" s="1106"/>
      <c r="D265" s="1106"/>
      <c r="E265" s="1164"/>
      <c r="F265" s="1047"/>
      <c r="G265" s="1106"/>
      <c r="H265" s="1106"/>
      <c r="I265" s="1106"/>
      <c r="J265" s="1106"/>
      <c r="K265" s="1165"/>
      <c r="L265" s="1166"/>
      <c r="M265" s="1166"/>
      <c r="N265" s="1166"/>
      <c r="O265" s="1166"/>
      <c r="P265" s="1106"/>
    </row>
    <row r="266" spans="1:16" ht="15.75" customHeight="1">
      <c r="A266" s="1106"/>
      <c r="B266" s="1106"/>
      <c r="C266" s="1106"/>
      <c r="D266" s="1106"/>
      <c r="E266" s="1164"/>
      <c r="F266" s="1047"/>
      <c r="G266" s="1106"/>
      <c r="H266" s="1106"/>
      <c r="I266" s="1106"/>
      <c r="J266" s="1106"/>
      <c r="K266" s="1165"/>
      <c r="L266" s="1166"/>
      <c r="M266" s="1166"/>
      <c r="N266" s="1166"/>
      <c r="O266" s="1166"/>
      <c r="P266" s="1106"/>
    </row>
    <row r="267" spans="1:16" ht="15.75" customHeight="1">
      <c r="A267" s="1106"/>
      <c r="B267" s="1106"/>
      <c r="C267" s="1106"/>
      <c r="D267" s="1106"/>
      <c r="E267" s="1164"/>
      <c r="F267" s="1047"/>
      <c r="G267" s="1106"/>
      <c r="H267" s="1106"/>
      <c r="I267" s="1106"/>
      <c r="J267" s="1106"/>
      <c r="K267" s="1165"/>
      <c r="L267" s="1166"/>
      <c r="M267" s="1166"/>
      <c r="N267" s="1166"/>
      <c r="O267" s="1166"/>
      <c r="P267" s="1106"/>
    </row>
    <row r="268" spans="1:16" ht="15.75" customHeight="1">
      <c r="A268" s="1106"/>
      <c r="B268" s="1106"/>
      <c r="C268" s="1106"/>
      <c r="D268" s="1106"/>
      <c r="E268" s="1164"/>
      <c r="F268" s="1047"/>
      <c r="G268" s="1106"/>
      <c r="H268" s="1106"/>
      <c r="I268" s="1106"/>
      <c r="J268" s="1106"/>
      <c r="K268" s="1165"/>
      <c r="L268" s="1166"/>
      <c r="M268" s="1166"/>
      <c r="N268" s="1166"/>
      <c r="O268" s="1166"/>
      <c r="P268" s="1106"/>
    </row>
    <row r="269" spans="1:16" ht="15.75" customHeight="1">
      <c r="A269" s="1106"/>
      <c r="B269" s="1106"/>
      <c r="C269" s="1106"/>
      <c r="D269" s="1106"/>
      <c r="E269" s="1164"/>
      <c r="F269" s="1047"/>
      <c r="G269" s="1106"/>
      <c r="H269" s="1106"/>
      <c r="I269" s="1106"/>
      <c r="J269" s="1106"/>
      <c r="K269" s="1165"/>
      <c r="L269" s="1166"/>
      <c r="M269" s="1166"/>
      <c r="N269" s="1166"/>
      <c r="O269" s="1166"/>
      <c r="P269" s="1106"/>
    </row>
    <row r="270" spans="1:16" ht="15.75" customHeight="1">
      <c r="A270" s="1106"/>
      <c r="B270" s="1106"/>
      <c r="C270" s="1106"/>
      <c r="D270" s="1106"/>
      <c r="E270" s="1164"/>
      <c r="F270" s="1047"/>
      <c r="G270" s="1106"/>
      <c r="H270" s="1106"/>
      <c r="I270" s="1106"/>
      <c r="J270" s="1106"/>
      <c r="K270" s="1165"/>
      <c r="L270" s="1166"/>
      <c r="M270" s="1166"/>
      <c r="N270" s="1166"/>
      <c r="O270" s="1166"/>
      <c r="P270" s="1106"/>
    </row>
    <row r="271" spans="1:16" ht="15.75" customHeight="1">
      <c r="A271" s="1106"/>
      <c r="B271" s="1106"/>
      <c r="C271" s="1106"/>
      <c r="D271" s="1106"/>
      <c r="E271" s="1164"/>
      <c r="F271" s="1047"/>
      <c r="G271" s="1106"/>
      <c r="H271" s="1106"/>
      <c r="I271" s="1106"/>
      <c r="J271" s="1106"/>
      <c r="K271" s="1165"/>
      <c r="L271" s="1166"/>
      <c r="M271" s="1166"/>
      <c r="N271" s="1166"/>
      <c r="O271" s="1166"/>
      <c r="P271" s="1106"/>
    </row>
    <row r="272" spans="1:16" ht="15.75" customHeight="1">
      <c r="A272" s="1106"/>
      <c r="B272" s="1106"/>
      <c r="C272" s="1106"/>
      <c r="D272" s="1106"/>
      <c r="E272" s="1164"/>
      <c r="F272" s="1047"/>
      <c r="G272" s="1106"/>
      <c r="H272" s="1106"/>
      <c r="I272" s="1106"/>
      <c r="J272" s="1106"/>
      <c r="K272" s="1165"/>
      <c r="L272" s="1166"/>
      <c r="M272" s="1166"/>
      <c r="N272" s="1166"/>
      <c r="O272" s="1166"/>
      <c r="P272" s="1106"/>
    </row>
    <row r="273" spans="1:16" ht="15.75" customHeight="1">
      <c r="A273" s="1106"/>
      <c r="B273" s="1106"/>
      <c r="C273" s="1106"/>
      <c r="D273" s="1106"/>
      <c r="E273" s="1164"/>
      <c r="F273" s="1047"/>
      <c r="G273" s="1106"/>
      <c r="H273" s="1106"/>
      <c r="I273" s="1106"/>
      <c r="J273" s="1106"/>
      <c r="K273" s="1165"/>
      <c r="L273" s="1166"/>
      <c r="M273" s="1166"/>
      <c r="N273" s="1166"/>
      <c r="O273" s="1166"/>
      <c r="P273" s="1106"/>
    </row>
    <row r="274" spans="1:16" ht="15.75" customHeight="1">
      <c r="A274" s="1106"/>
      <c r="B274" s="1106"/>
      <c r="C274" s="1106"/>
      <c r="D274" s="1106"/>
      <c r="E274" s="1164"/>
      <c r="F274" s="1047"/>
      <c r="G274" s="1106"/>
      <c r="H274" s="1106"/>
      <c r="I274" s="1106"/>
      <c r="J274" s="1106"/>
      <c r="K274" s="1165"/>
      <c r="L274" s="1166"/>
      <c r="M274" s="1166"/>
      <c r="N274" s="1166"/>
      <c r="O274" s="1166"/>
      <c r="P274" s="1106"/>
    </row>
    <row r="275" spans="1:16" ht="15.75" customHeight="1">
      <c r="A275" s="1106"/>
      <c r="B275" s="1106"/>
      <c r="C275" s="1106"/>
      <c r="D275" s="1106"/>
      <c r="E275" s="1164"/>
      <c r="F275" s="1047"/>
      <c r="G275" s="1106"/>
      <c r="H275" s="1106"/>
      <c r="I275" s="1106"/>
      <c r="J275" s="1106"/>
      <c r="K275" s="1165"/>
      <c r="L275" s="1166"/>
      <c r="M275" s="1166"/>
      <c r="N275" s="1166"/>
      <c r="O275" s="1166"/>
      <c r="P275" s="1106"/>
    </row>
    <row r="276" spans="1:16" ht="15.75" customHeight="1">
      <c r="A276" s="1106"/>
      <c r="B276" s="1106"/>
      <c r="C276" s="1106"/>
      <c r="D276" s="1106"/>
      <c r="E276" s="1164"/>
      <c r="F276" s="1047"/>
      <c r="G276" s="1106"/>
      <c r="H276" s="1106"/>
      <c r="I276" s="1106"/>
      <c r="J276" s="1106"/>
      <c r="K276" s="1165"/>
      <c r="L276" s="1166"/>
      <c r="M276" s="1166"/>
      <c r="N276" s="1166"/>
      <c r="O276" s="1166"/>
      <c r="P276" s="1106"/>
    </row>
    <row r="277" spans="1:16" ht="15.75" customHeight="1">
      <c r="A277" s="1106"/>
      <c r="B277" s="1106"/>
      <c r="C277" s="1106"/>
      <c r="D277" s="1106"/>
      <c r="E277" s="1164"/>
      <c r="F277" s="1047"/>
      <c r="G277" s="1106"/>
      <c r="H277" s="1106"/>
      <c r="I277" s="1106"/>
      <c r="J277" s="1106"/>
      <c r="K277" s="1165"/>
      <c r="L277" s="1166"/>
      <c r="M277" s="1166"/>
      <c r="N277" s="1166"/>
      <c r="O277" s="1166"/>
      <c r="P277" s="1106"/>
    </row>
    <row r="278" spans="1:16" ht="15.75" customHeight="1">
      <c r="A278" s="1106"/>
      <c r="B278" s="1106"/>
      <c r="C278" s="1106"/>
      <c r="D278" s="1106"/>
      <c r="E278" s="1164"/>
      <c r="F278" s="1047"/>
      <c r="G278" s="1106"/>
      <c r="H278" s="1106"/>
      <c r="I278" s="1106"/>
      <c r="J278" s="1106"/>
      <c r="K278" s="1165"/>
      <c r="L278" s="1166"/>
      <c r="M278" s="1166"/>
      <c r="N278" s="1166"/>
      <c r="O278" s="1166"/>
      <c r="P278" s="1106"/>
    </row>
    <row r="279" spans="1:16" ht="15.75" customHeight="1">
      <c r="A279" s="1106"/>
      <c r="B279" s="1106"/>
      <c r="C279" s="1106"/>
      <c r="D279" s="1106"/>
      <c r="E279" s="1164"/>
      <c r="F279" s="1047"/>
      <c r="G279" s="1106"/>
      <c r="H279" s="1106"/>
      <c r="I279" s="1106"/>
      <c r="J279" s="1106"/>
      <c r="K279" s="1165"/>
      <c r="L279" s="1166"/>
      <c r="M279" s="1166"/>
      <c r="N279" s="1166"/>
      <c r="O279" s="1166"/>
      <c r="P279" s="1106"/>
    </row>
    <row r="280" spans="1:16" ht="15.75" customHeight="1">
      <c r="A280" s="1106"/>
      <c r="B280" s="1106"/>
      <c r="C280" s="1106"/>
      <c r="D280" s="1106"/>
      <c r="E280" s="1164"/>
      <c r="F280" s="1047"/>
      <c r="G280" s="1106"/>
      <c r="H280" s="1106"/>
      <c r="I280" s="1106"/>
      <c r="J280" s="1106"/>
      <c r="K280" s="1165"/>
      <c r="L280" s="1166"/>
      <c r="M280" s="1166"/>
      <c r="N280" s="1166"/>
      <c r="O280" s="1166"/>
      <c r="P280" s="1106"/>
    </row>
    <row r="281" spans="1:16" ht="15.75" customHeight="1">
      <c r="A281" s="1106"/>
      <c r="B281" s="1106"/>
      <c r="C281" s="1106"/>
      <c r="D281" s="1106"/>
      <c r="E281" s="1164"/>
      <c r="F281" s="1047"/>
      <c r="G281" s="1106"/>
      <c r="H281" s="1106"/>
      <c r="I281" s="1106"/>
      <c r="J281" s="1106"/>
      <c r="K281" s="1165"/>
      <c r="L281" s="1166"/>
      <c r="M281" s="1166"/>
      <c r="N281" s="1166"/>
      <c r="O281" s="1166"/>
      <c r="P281" s="1106"/>
    </row>
    <row r="282" spans="1:16" ht="15.75" customHeight="1">
      <c r="A282" s="1106"/>
      <c r="B282" s="1106"/>
      <c r="C282" s="1106"/>
      <c r="D282" s="1106"/>
      <c r="E282" s="1164"/>
      <c r="F282" s="1047"/>
      <c r="G282" s="1106"/>
      <c r="H282" s="1106"/>
      <c r="I282" s="1106"/>
      <c r="J282" s="1106"/>
      <c r="K282" s="1165"/>
      <c r="L282" s="1166"/>
      <c r="M282" s="1166"/>
      <c r="N282" s="1166"/>
      <c r="O282" s="1166"/>
      <c r="P282" s="1106"/>
    </row>
    <row r="283" spans="1:16" ht="15.75" customHeight="1">
      <c r="A283" s="1106"/>
      <c r="B283" s="1106"/>
      <c r="C283" s="1106"/>
      <c r="D283" s="1106"/>
      <c r="E283" s="1164"/>
      <c r="F283" s="1047"/>
      <c r="G283" s="1106"/>
      <c r="H283" s="1106"/>
      <c r="I283" s="1106"/>
      <c r="J283" s="1106"/>
      <c r="K283" s="1165"/>
      <c r="L283" s="1166"/>
      <c r="M283" s="1166"/>
      <c r="N283" s="1166"/>
      <c r="O283" s="1166"/>
      <c r="P283" s="1106"/>
    </row>
    <row r="284" spans="1:16" ht="15.75" customHeight="1">
      <c r="A284" s="1106"/>
      <c r="B284" s="1106"/>
      <c r="C284" s="1106"/>
      <c r="D284" s="1106"/>
      <c r="E284" s="1164"/>
      <c r="F284" s="1047"/>
      <c r="G284" s="1106"/>
      <c r="H284" s="1106"/>
      <c r="I284" s="1106"/>
      <c r="J284" s="1106"/>
      <c r="K284" s="1165"/>
      <c r="L284" s="1166"/>
      <c r="M284" s="1166"/>
      <c r="N284" s="1166"/>
      <c r="O284" s="1166"/>
      <c r="P284" s="1106"/>
    </row>
    <row r="285" spans="1:16" ht="15.75" customHeight="1">
      <c r="A285" s="1106"/>
      <c r="B285" s="1106"/>
      <c r="C285" s="1106"/>
      <c r="D285" s="1106"/>
      <c r="E285" s="1164"/>
      <c r="F285" s="1047"/>
      <c r="G285" s="1106"/>
      <c r="H285" s="1106"/>
      <c r="I285" s="1106"/>
      <c r="J285" s="1106"/>
      <c r="K285" s="1165"/>
      <c r="L285" s="1166"/>
      <c r="M285" s="1166"/>
      <c r="N285" s="1166"/>
      <c r="O285" s="1166"/>
      <c r="P285" s="1106"/>
    </row>
    <row r="286" spans="1:16" ht="15.75" customHeight="1">
      <c r="A286" s="1106"/>
      <c r="B286" s="1106"/>
      <c r="C286" s="1106"/>
      <c r="D286" s="1106"/>
      <c r="E286" s="1164"/>
      <c r="F286" s="1047"/>
      <c r="G286" s="1106"/>
      <c r="H286" s="1106"/>
      <c r="I286" s="1106"/>
      <c r="J286" s="1106"/>
      <c r="K286" s="1165"/>
      <c r="L286" s="1166"/>
      <c r="M286" s="1166"/>
      <c r="N286" s="1166"/>
      <c r="O286" s="1166"/>
      <c r="P286" s="1106"/>
    </row>
    <row r="287" spans="1:16" ht="15.75" customHeight="1">
      <c r="A287" s="1106"/>
      <c r="B287" s="1106"/>
      <c r="C287" s="1106"/>
      <c r="D287" s="1106"/>
      <c r="E287" s="1164"/>
      <c r="F287" s="1047"/>
      <c r="G287" s="1106"/>
      <c r="H287" s="1106"/>
      <c r="I287" s="1106"/>
      <c r="J287" s="1106"/>
      <c r="K287" s="1165"/>
      <c r="L287" s="1166"/>
      <c r="M287" s="1166"/>
      <c r="N287" s="1166"/>
      <c r="O287" s="1166"/>
      <c r="P287" s="1106"/>
    </row>
    <row r="288" spans="1:16" ht="15.75" customHeight="1">
      <c r="A288" s="1106"/>
      <c r="B288" s="1106"/>
      <c r="C288" s="1106"/>
      <c r="D288" s="1106"/>
      <c r="E288" s="1164"/>
      <c r="F288" s="1047"/>
      <c r="G288" s="1106"/>
      <c r="H288" s="1106"/>
      <c r="I288" s="1106"/>
      <c r="J288" s="1106"/>
      <c r="K288" s="1165"/>
      <c r="L288" s="1166"/>
      <c r="M288" s="1166"/>
      <c r="N288" s="1166"/>
      <c r="O288" s="1166"/>
      <c r="P288" s="1106"/>
    </row>
    <row r="289" spans="1:16" ht="15.75" customHeight="1">
      <c r="A289" s="1106"/>
      <c r="B289" s="1106"/>
      <c r="C289" s="1106"/>
      <c r="D289" s="1106"/>
      <c r="E289" s="1164"/>
      <c r="F289" s="1047"/>
      <c r="G289" s="1106"/>
      <c r="H289" s="1106"/>
      <c r="I289" s="1106"/>
      <c r="J289" s="1106"/>
      <c r="K289" s="1165"/>
      <c r="L289" s="1166"/>
      <c r="M289" s="1166"/>
      <c r="N289" s="1166"/>
      <c r="O289" s="1166"/>
      <c r="P289" s="1106"/>
    </row>
    <row r="290" spans="1:16" ht="15.75" customHeight="1">
      <c r="A290" s="1106"/>
      <c r="B290" s="1106"/>
      <c r="C290" s="1106"/>
      <c r="D290" s="1106"/>
      <c r="E290" s="1164"/>
      <c r="F290" s="1047"/>
      <c r="G290" s="1106"/>
      <c r="H290" s="1106"/>
      <c r="I290" s="1106"/>
      <c r="J290" s="1106"/>
      <c r="K290" s="1165"/>
      <c r="L290" s="1166"/>
      <c r="M290" s="1166"/>
      <c r="N290" s="1166"/>
      <c r="O290" s="1166"/>
      <c r="P290" s="1106"/>
    </row>
    <row r="291" spans="1:16" ht="15.75" customHeight="1">
      <c r="A291" s="1106"/>
      <c r="B291" s="1106"/>
      <c r="C291" s="1106"/>
      <c r="D291" s="1106"/>
      <c r="E291" s="1164"/>
      <c r="F291" s="1047"/>
      <c r="G291" s="1106"/>
      <c r="H291" s="1106"/>
      <c r="I291" s="1106"/>
      <c r="J291" s="1106"/>
      <c r="K291" s="1165"/>
      <c r="L291" s="1166"/>
      <c r="M291" s="1166"/>
      <c r="N291" s="1166"/>
      <c r="O291" s="1166"/>
      <c r="P291" s="1106"/>
    </row>
    <row r="292" spans="1:16" ht="15.75" customHeight="1">
      <c r="A292" s="1106"/>
      <c r="B292" s="1106"/>
      <c r="C292" s="1106"/>
      <c r="D292" s="1106"/>
      <c r="E292" s="1164"/>
      <c r="F292" s="1047"/>
      <c r="G292" s="1106"/>
      <c r="H292" s="1106"/>
      <c r="I292" s="1106"/>
      <c r="J292" s="1106"/>
      <c r="K292" s="1165"/>
      <c r="L292" s="1166"/>
      <c r="M292" s="1166"/>
      <c r="N292" s="1166"/>
      <c r="O292" s="1166"/>
      <c r="P292" s="1106"/>
    </row>
    <row r="293" spans="1:16" ht="15.75" customHeight="1">
      <c r="A293" s="1106"/>
      <c r="B293" s="1106"/>
      <c r="C293" s="1106"/>
      <c r="D293" s="1106"/>
      <c r="E293" s="1164"/>
      <c r="F293" s="1047"/>
      <c r="G293" s="1106"/>
      <c r="H293" s="1106"/>
      <c r="I293" s="1106"/>
      <c r="J293" s="1106"/>
      <c r="K293" s="1165"/>
      <c r="L293" s="1166"/>
      <c r="M293" s="1166"/>
      <c r="N293" s="1166"/>
      <c r="O293" s="1166"/>
      <c r="P293" s="1106"/>
    </row>
    <row r="294" spans="1:16" ht="15.75" customHeight="1">
      <c r="A294" s="1106"/>
      <c r="B294" s="1106"/>
      <c r="C294" s="1106"/>
      <c r="D294" s="1106"/>
      <c r="E294" s="1164"/>
      <c r="F294" s="1047"/>
      <c r="G294" s="1106"/>
      <c r="H294" s="1106"/>
      <c r="I294" s="1106"/>
      <c r="J294" s="1106"/>
      <c r="K294" s="1165"/>
      <c r="L294" s="1166"/>
      <c r="M294" s="1166"/>
      <c r="N294" s="1166"/>
      <c r="O294" s="1166"/>
      <c r="P294" s="1106"/>
    </row>
    <row r="295" spans="1:16" ht="15.75" customHeight="1">
      <c r="A295" s="1106"/>
      <c r="B295" s="1106"/>
      <c r="C295" s="1106"/>
      <c r="D295" s="1106"/>
      <c r="E295" s="1164"/>
      <c r="F295" s="1047"/>
      <c r="G295" s="1106"/>
      <c r="H295" s="1106"/>
      <c r="I295" s="1106"/>
      <c r="J295" s="1106"/>
      <c r="K295" s="1165"/>
      <c r="L295" s="1166"/>
      <c r="M295" s="1166"/>
      <c r="N295" s="1166"/>
      <c r="O295" s="1166"/>
      <c r="P295" s="1106"/>
    </row>
    <row r="296" spans="1:16" ht="15.75" customHeight="1">
      <c r="A296" s="1106"/>
      <c r="B296" s="1106"/>
      <c r="C296" s="1106"/>
      <c r="D296" s="1106"/>
      <c r="E296" s="1164"/>
      <c r="F296" s="1047"/>
      <c r="G296" s="1106"/>
      <c r="H296" s="1106"/>
      <c r="I296" s="1106"/>
      <c r="J296" s="1106"/>
      <c r="K296" s="1165"/>
      <c r="L296" s="1166"/>
      <c r="M296" s="1166"/>
      <c r="N296" s="1166"/>
      <c r="O296" s="1166"/>
      <c r="P296" s="1106"/>
    </row>
    <row r="297" spans="1:16" ht="15.75" customHeight="1">
      <c r="A297" s="1106"/>
      <c r="B297" s="1106"/>
      <c r="C297" s="1106"/>
      <c r="D297" s="1106"/>
      <c r="E297" s="1164"/>
      <c r="F297" s="1047"/>
      <c r="G297" s="1106"/>
      <c r="H297" s="1106"/>
      <c r="I297" s="1106"/>
      <c r="J297" s="1106"/>
      <c r="K297" s="1165"/>
      <c r="L297" s="1166"/>
      <c r="M297" s="1166"/>
      <c r="N297" s="1166"/>
      <c r="O297" s="1166"/>
      <c r="P297" s="1106"/>
    </row>
    <row r="298" spans="1:16" ht="15.75" customHeight="1">
      <c r="A298" s="1106"/>
      <c r="B298" s="1106"/>
      <c r="C298" s="1106"/>
      <c r="D298" s="1106"/>
      <c r="E298" s="1164"/>
      <c r="F298" s="1047"/>
      <c r="G298" s="1106"/>
      <c r="H298" s="1106"/>
      <c r="I298" s="1106"/>
      <c r="J298" s="1106"/>
      <c r="K298" s="1165"/>
      <c r="L298" s="1166"/>
      <c r="M298" s="1166"/>
      <c r="N298" s="1166"/>
      <c r="O298" s="1166"/>
      <c r="P298" s="1106"/>
    </row>
    <row r="299" spans="1:16" ht="15.75" customHeight="1">
      <c r="A299" s="1106"/>
      <c r="B299" s="1106"/>
      <c r="C299" s="1106"/>
      <c r="D299" s="1106"/>
      <c r="E299" s="1164"/>
      <c r="F299" s="1047"/>
      <c r="G299" s="1106"/>
      <c r="H299" s="1106"/>
      <c r="I299" s="1106"/>
      <c r="J299" s="1106"/>
      <c r="K299" s="1165"/>
      <c r="L299" s="1166"/>
      <c r="M299" s="1166"/>
      <c r="N299" s="1166"/>
      <c r="O299" s="1166"/>
      <c r="P299" s="1106"/>
    </row>
    <row r="300" spans="1:16" ht="15.75" customHeight="1">
      <c r="A300" s="1106"/>
      <c r="B300" s="1106"/>
      <c r="C300" s="1106"/>
      <c r="D300" s="1106"/>
      <c r="E300" s="1164"/>
      <c r="F300" s="1047"/>
      <c r="G300" s="1106"/>
      <c r="H300" s="1106"/>
      <c r="I300" s="1106"/>
      <c r="J300" s="1106"/>
      <c r="K300" s="1165"/>
      <c r="L300" s="1166"/>
      <c r="M300" s="1166"/>
      <c r="N300" s="1166"/>
      <c r="O300" s="1166"/>
      <c r="P300" s="1106"/>
    </row>
    <row r="301" spans="1:16" ht="15.75" customHeight="1">
      <c r="A301" s="1106"/>
      <c r="B301" s="1106"/>
      <c r="C301" s="1106"/>
      <c r="D301" s="1106"/>
      <c r="E301" s="1164"/>
      <c r="F301" s="1047"/>
      <c r="G301" s="1106"/>
      <c r="H301" s="1106"/>
      <c r="I301" s="1106"/>
      <c r="J301" s="1106"/>
      <c r="K301" s="1165"/>
      <c r="L301" s="1166"/>
      <c r="M301" s="1166"/>
      <c r="N301" s="1166"/>
      <c r="O301" s="1166"/>
      <c r="P301" s="1106"/>
    </row>
    <row r="302" spans="1:16" ht="15.75" customHeight="1">
      <c r="A302" s="1106"/>
      <c r="B302" s="1106"/>
      <c r="C302" s="1106"/>
      <c r="D302" s="1106"/>
      <c r="E302" s="1164"/>
      <c r="F302" s="1047"/>
      <c r="G302" s="1106"/>
      <c r="H302" s="1106"/>
      <c r="I302" s="1106"/>
      <c r="J302" s="1106"/>
      <c r="K302" s="1165"/>
      <c r="L302" s="1166"/>
      <c r="M302" s="1166"/>
      <c r="N302" s="1166"/>
      <c r="O302" s="1166"/>
      <c r="P302" s="1106"/>
    </row>
    <row r="303" spans="1:16" ht="15.75" customHeight="1">
      <c r="A303" s="1106"/>
      <c r="B303" s="1106"/>
      <c r="C303" s="1106"/>
      <c r="D303" s="1106"/>
      <c r="E303" s="1164"/>
      <c r="F303" s="1047"/>
      <c r="G303" s="1106"/>
      <c r="H303" s="1106"/>
      <c r="I303" s="1106"/>
      <c r="J303" s="1106"/>
      <c r="K303" s="1165"/>
      <c r="L303" s="1166"/>
      <c r="M303" s="1166"/>
      <c r="N303" s="1166"/>
      <c r="O303" s="1166"/>
      <c r="P303" s="1106"/>
    </row>
    <row r="304" spans="1:16" ht="15.75" customHeight="1">
      <c r="A304" s="1106"/>
      <c r="B304" s="1106"/>
      <c r="C304" s="1106"/>
      <c r="D304" s="1106"/>
      <c r="E304" s="1164"/>
      <c r="F304" s="1047"/>
      <c r="G304" s="1106"/>
      <c r="H304" s="1106"/>
      <c r="I304" s="1106"/>
      <c r="J304" s="1106"/>
      <c r="K304" s="1165"/>
      <c r="L304" s="1166"/>
      <c r="M304" s="1166"/>
      <c r="N304" s="1166"/>
      <c r="O304" s="1166"/>
      <c r="P304" s="1106"/>
    </row>
    <row r="305" spans="1:16" ht="15.75" customHeight="1">
      <c r="A305" s="1106"/>
      <c r="B305" s="1106"/>
      <c r="C305" s="1106"/>
      <c r="D305" s="1106"/>
      <c r="E305" s="1164"/>
      <c r="F305" s="1047"/>
      <c r="G305" s="1106"/>
      <c r="H305" s="1106"/>
      <c r="I305" s="1106"/>
      <c r="J305" s="1106"/>
      <c r="K305" s="1165"/>
      <c r="L305" s="1166"/>
      <c r="M305" s="1166"/>
      <c r="N305" s="1166"/>
      <c r="O305" s="1166"/>
      <c r="P305" s="1106"/>
    </row>
    <row r="306" spans="1:16" ht="15.75" customHeight="1">
      <c r="A306" s="1106"/>
      <c r="B306" s="1106"/>
      <c r="C306" s="1106"/>
      <c r="D306" s="1106"/>
      <c r="E306" s="1164"/>
      <c r="F306" s="1047"/>
      <c r="G306" s="1106"/>
      <c r="H306" s="1106"/>
      <c r="I306" s="1106"/>
      <c r="J306" s="1106"/>
      <c r="K306" s="1165"/>
      <c r="L306" s="1166"/>
      <c r="M306" s="1166"/>
      <c r="N306" s="1166"/>
      <c r="O306" s="1166"/>
      <c r="P306" s="1106"/>
    </row>
    <row r="307" spans="1:16" ht="15.75" customHeight="1">
      <c r="A307" s="1106"/>
      <c r="B307" s="1106"/>
      <c r="C307" s="1106"/>
      <c r="D307" s="1106"/>
      <c r="E307" s="1164"/>
      <c r="F307" s="1047"/>
      <c r="G307" s="1106"/>
      <c r="H307" s="1106"/>
      <c r="I307" s="1106"/>
      <c r="J307" s="1106"/>
      <c r="K307" s="1165"/>
      <c r="L307" s="1166"/>
      <c r="M307" s="1166"/>
      <c r="N307" s="1166"/>
      <c r="O307" s="1166"/>
      <c r="P307" s="1106"/>
    </row>
    <row r="308" spans="1:16" ht="15.75" customHeight="1">
      <c r="A308" s="1106"/>
      <c r="B308" s="1106"/>
      <c r="C308" s="1106"/>
      <c r="D308" s="1106"/>
      <c r="E308" s="1164"/>
      <c r="F308" s="1047"/>
      <c r="G308" s="1106"/>
      <c r="H308" s="1106"/>
      <c r="I308" s="1106"/>
      <c r="J308" s="1106"/>
      <c r="K308" s="1165"/>
      <c r="L308" s="1166"/>
      <c r="M308" s="1166"/>
      <c r="N308" s="1166"/>
      <c r="O308" s="1166"/>
      <c r="P308" s="1106"/>
    </row>
    <row r="309" spans="1:16" ht="15.75" customHeight="1">
      <c r="A309" s="1106"/>
      <c r="B309" s="1106"/>
      <c r="C309" s="1106"/>
      <c r="D309" s="1106"/>
      <c r="E309" s="1164"/>
      <c r="F309" s="1047"/>
      <c r="G309" s="1106"/>
      <c r="H309" s="1106"/>
      <c r="I309" s="1106"/>
      <c r="J309" s="1106"/>
      <c r="K309" s="1165"/>
      <c r="L309" s="1166"/>
      <c r="M309" s="1166"/>
      <c r="N309" s="1166"/>
      <c r="O309" s="1166"/>
      <c r="P309" s="1106"/>
    </row>
    <row r="310" spans="1:16" ht="15.75" customHeight="1">
      <c r="A310" s="1106"/>
      <c r="B310" s="1106"/>
      <c r="C310" s="1106"/>
      <c r="D310" s="1106"/>
      <c r="E310" s="1164"/>
      <c r="F310" s="1047"/>
      <c r="G310" s="1106"/>
      <c r="H310" s="1106"/>
      <c r="I310" s="1106"/>
      <c r="J310" s="1106"/>
      <c r="K310" s="1165"/>
      <c r="L310" s="1166"/>
      <c r="M310" s="1166"/>
      <c r="N310" s="1166"/>
      <c r="O310" s="1166"/>
      <c r="P310" s="1106"/>
    </row>
    <row r="311" spans="1:16" ht="15.75" customHeight="1">
      <c r="A311" s="1106"/>
      <c r="B311" s="1106"/>
      <c r="C311" s="1106"/>
      <c r="D311" s="1106"/>
      <c r="E311" s="1164"/>
      <c r="F311" s="1047"/>
      <c r="G311" s="1106"/>
      <c r="H311" s="1106"/>
      <c r="I311" s="1106"/>
      <c r="J311" s="1106"/>
      <c r="K311" s="1165"/>
      <c r="L311" s="1166"/>
      <c r="M311" s="1166"/>
      <c r="N311" s="1166"/>
      <c r="O311" s="1166"/>
      <c r="P311" s="1106"/>
    </row>
    <row r="312" spans="1:16" ht="15.75" customHeight="1">
      <c r="A312" s="1106"/>
      <c r="B312" s="1106"/>
      <c r="C312" s="1106"/>
      <c r="D312" s="1106"/>
      <c r="E312" s="1164"/>
      <c r="F312" s="1047"/>
      <c r="G312" s="1106"/>
      <c r="H312" s="1106"/>
      <c r="I312" s="1106"/>
      <c r="J312" s="1106"/>
      <c r="K312" s="1165"/>
      <c r="L312" s="1166"/>
      <c r="M312" s="1166"/>
      <c r="N312" s="1166"/>
      <c r="O312" s="1166"/>
      <c r="P312" s="1106"/>
    </row>
    <row r="313" spans="1:16" ht="15.75" customHeight="1">
      <c r="A313" s="1106"/>
      <c r="B313" s="1106"/>
      <c r="C313" s="1106"/>
      <c r="D313" s="1106"/>
      <c r="E313" s="1164"/>
      <c r="F313" s="1047"/>
      <c r="G313" s="1106"/>
      <c r="H313" s="1106"/>
      <c r="I313" s="1106"/>
      <c r="J313" s="1106"/>
      <c r="K313" s="1165"/>
      <c r="L313" s="1166"/>
      <c r="M313" s="1166"/>
      <c r="N313" s="1166"/>
      <c r="O313" s="1166"/>
      <c r="P313" s="1106"/>
    </row>
    <row r="314" spans="1:16" ht="15.75" customHeight="1">
      <c r="A314" s="1106"/>
      <c r="B314" s="1106"/>
      <c r="C314" s="1106"/>
      <c r="D314" s="1106"/>
      <c r="E314" s="1164"/>
      <c r="F314" s="1047"/>
      <c r="G314" s="1106"/>
      <c r="H314" s="1106"/>
      <c r="I314" s="1106"/>
      <c r="J314" s="1106"/>
      <c r="K314" s="1165"/>
      <c r="L314" s="1166"/>
      <c r="M314" s="1166"/>
      <c r="N314" s="1166"/>
      <c r="O314" s="1166"/>
      <c r="P314" s="1106"/>
    </row>
    <row r="315" spans="1:16" ht="15.75" customHeight="1">
      <c r="A315" s="1106"/>
      <c r="B315" s="1106"/>
      <c r="C315" s="1106"/>
      <c r="D315" s="1106"/>
      <c r="E315" s="1164"/>
      <c r="F315" s="1047"/>
      <c r="G315" s="1106"/>
      <c r="H315" s="1106"/>
      <c r="I315" s="1106"/>
      <c r="J315" s="1106"/>
      <c r="K315" s="1165"/>
      <c r="L315" s="1166"/>
      <c r="M315" s="1166"/>
      <c r="N315" s="1166"/>
      <c r="O315" s="1166"/>
      <c r="P315" s="1106"/>
    </row>
    <row r="316" spans="1:16" ht="15.75" customHeight="1">
      <c r="A316" s="1106"/>
      <c r="B316" s="1106"/>
      <c r="C316" s="1106"/>
      <c r="D316" s="1106"/>
      <c r="E316" s="1164"/>
      <c r="F316" s="1047"/>
      <c r="G316" s="1106"/>
      <c r="H316" s="1106"/>
      <c r="I316" s="1106"/>
      <c r="J316" s="1106"/>
      <c r="K316" s="1165"/>
      <c r="L316" s="1166"/>
      <c r="M316" s="1166"/>
      <c r="N316" s="1166"/>
      <c r="O316" s="1166"/>
      <c r="P316" s="1106"/>
    </row>
    <row r="317" spans="1:16" ht="15.75" customHeight="1">
      <c r="A317" s="1106"/>
      <c r="B317" s="1106"/>
      <c r="C317" s="1106"/>
      <c r="D317" s="1106"/>
      <c r="E317" s="1164"/>
      <c r="F317" s="1047"/>
      <c r="G317" s="1106"/>
      <c r="H317" s="1106"/>
      <c r="I317" s="1106"/>
      <c r="J317" s="1106"/>
      <c r="K317" s="1165"/>
      <c r="L317" s="1166"/>
      <c r="M317" s="1166"/>
      <c r="N317" s="1166"/>
      <c r="O317" s="1166"/>
      <c r="P317" s="1106"/>
    </row>
    <row r="318" spans="1:16" ht="15.75" customHeight="1">
      <c r="A318" s="1106"/>
      <c r="B318" s="1106"/>
      <c r="C318" s="1106"/>
      <c r="D318" s="1106"/>
      <c r="E318" s="1164"/>
      <c r="F318" s="1047"/>
      <c r="G318" s="1106"/>
      <c r="H318" s="1106"/>
      <c r="I318" s="1106"/>
      <c r="J318" s="1106"/>
      <c r="K318" s="1165"/>
      <c r="L318" s="1166"/>
      <c r="M318" s="1166"/>
      <c r="N318" s="1166"/>
      <c r="O318" s="1166"/>
      <c r="P318" s="1106"/>
    </row>
    <row r="319" spans="1:16" ht="15.75" customHeight="1">
      <c r="A319" s="1106"/>
      <c r="B319" s="1106"/>
      <c r="C319" s="1106"/>
      <c r="D319" s="1106"/>
      <c r="E319" s="1164"/>
      <c r="F319" s="1047"/>
      <c r="G319" s="1106"/>
      <c r="H319" s="1106"/>
      <c r="I319" s="1106"/>
      <c r="J319" s="1106"/>
      <c r="K319" s="1165"/>
      <c r="L319" s="1166"/>
      <c r="M319" s="1166"/>
      <c r="N319" s="1166"/>
      <c r="O319" s="1166"/>
      <c r="P319" s="1106"/>
    </row>
    <row r="320" spans="1:16" ht="15.75" customHeight="1">
      <c r="A320" s="1106"/>
      <c r="B320" s="1106"/>
      <c r="C320" s="1106"/>
      <c r="D320" s="1106"/>
      <c r="E320" s="1164"/>
      <c r="F320" s="1047"/>
      <c r="G320" s="1106"/>
      <c r="H320" s="1106"/>
      <c r="I320" s="1106"/>
      <c r="J320" s="1106"/>
      <c r="K320" s="1165"/>
      <c r="L320" s="1166"/>
      <c r="M320" s="1166"/>
      <c r="N320" s="1166"/>
      <c r="O320" s="1166"/>
      <c r="P320" s="1106"/>
    </row>
    <row r="321" spans="1:16" ht="15.75" customHeight="1">
      <c r="A321" s="1106"/>
      <c r="B321" s="1106"/>
      <c r="C321" s="1106"/>
      <c r="D321" s="1106"/>
      <c r="E321" s="1164"/>
      <c r="F321" s="1047"/>
      <c r="G321" s="1106"/>
      <c r="H321" s="1106"/>
      <c r="I321" s="1106"/>
      <c r="J321" s="1106"/>
      <c r="K321" s="1165"/>
      <c r="L321" s="1166"/>
      <c r="M321" s="1166"/>
      <c r="N321" s="1166"/>
      <c r="O321" s="1166"/>
      <c r="P321" s="1106"/>
    </row>
    <row r="322" spans="1:16" ht="15.75" customHeight="1">
      <c r="A322" s="1106"/>
      <c r="B322" s="1106"/>
      <c r="C322" s="1106"/>
      <c r="D322" s="1106"/>
      <c r="E322" s="1164"/>
      <c r="F322" s="1047"/>
      <c r="G322" s="1106"/>
      <c r="H322" s="1106"/>
      <c r="I322" s="1106"/>
      <c r="J322" s="1106"/>
      <c r="K322" s="1165"/>
      <c r="L322" s="1166"/>
      <c r="M322" s="1166"/>
      <c r="N322" s="1166"/>
      <c r="O322" s="1166"/>
      <c r="P322" s="1106"/>
    </row>
    <row r="323" spans="1:16" ht="15.75" customHeight="1">
      <c r="A323" s="1106"/>
      <c r="B323" s="1106"/>
      <c r="C323" s="1106"/>
      <c r="D323" s="1106"/>
      <c r="E323" s="1164"/>
      <c r="F323" s="1047"/>
      <c r="G323" s="1106"/>
      <c r="H323" s="1106"/>
      <c r="I323" s="1106"/>
      <c r="J323" s="1106"/>
      <c r="K323" s="1165"/>
      <c r="L323" s="1166"/>
      <c r="M323" s="1166"/>
      <c r="N323" s="1166"/>
      <c r="O323" s="1166"/>
      <c r="P323" s="1106"/>
    </row>
    <row r="324" spans="1:16" ht="15.75" customHeight="1">
      <c r="A324" s="1106"/>
      <c r="B324" s="1106"/>
      <c r="C324" s="1106"/>
      <c r="D324" s="1106"/>
      <c r="E324" s="1164"/>
      <c r="F324" s="1047"/>
      <c r="G324" s="1106"/>
      <c r="H324" s="1106"/>
      <c r="I324" s="1106"/>
      <c r="J324" s="1106"/>
      <c r="K324" s="1165"/>
      <c r="L324" s="1166"/>
      <c r="M324" s="1166"/>
      <c r="N324" s="1166"/>
      <c r="O324" s="1166"/>
      <c r="P324" s="1106"/>
    </row>
    <row r="325" spans="1:16" ht="15.75" customHeight="1">
      <c r="A325" s="1106"/>
      <c r="B325" s="1106"/>
      <c r="C325" s="1106"/>
      <c r="D325" s="1106"/>
      <c r="E325" s="1164"/>
      <c r="F325" s="1047"/>
      <c r="G325" s="1106"/>
      <c r="H325" s="1106"/>
      <c r="I325" s="1106"/>
      <c r="J325" s="1106"/>
      <c r="K325" s="1165"/>
      <c r="L325" s="1166"/>
      <c r="M325" s="1166"/>
      <c r="N325" s="1166"/>
      <c r="O325" s="1166"/>
      <c r="P325" s="1106"/>
    </row>
    <row r="326" spans="1:16" ht="15.75" customHeight="1">
      <c r="A326" s="1106"/>
      <c r="B326" s="1106"/>
      <c r="C326" s="1106"/>
      <c r="D326" s="1106"/>
      <c r="E326" s="1164"/>
      <c r="F326" s="1047"/>
      <c r="G326" s="1106"/>
      <c r="H326" s="1106"/>
      <c r="I326" s="1106"/>
      <c r="J326" s="1106"/>
      <c r="K326" s="1165"/>
      <c r="L326" s="1166"/>
      <c r="M326" s="1166"/>
      <c r="N326" s="1166"/>
      <c r="O326" s="1166"/>
      <c r="P326" s="1106"/>
    </row>
    <row r="327" spans="1:16" ht="15.75" customHeight="1">
      <c r="A327" s="1106"/>
      <c r="B327" s="1106"/>
      <c r="C327" s="1106"/>
      <c r="D327" s="1106"/>
      <c r="E327" s="1164"/>
      <c r="F327" s="1047"/>
      <c r="G327" s="1106"/>
      <c r="H327" s="1106"/>
      <c r="I327" s="1106"/>
      <c r="J327" s="1106"/>
      <c r="K327" s="1165"/>
      <c r="L327" s="1166"/>
      <c r="M327" s="1166"/>
      <c r="N327" s="1166"/>
      <c r="O327" s="1166"/>
      <c r="P327" s="1106"/>
    </row>
    <row r="328" spans="1:16" ht="15.75" customHeight="1">
      <c r="A328" s="1106"/>
      <c r="B328" s="1106"/>
      <c r="C328" s="1106"/>
      <c r="D328" s="1106"/>
      <c r="E328" s="1164"/>
      <c r="F328" s="1047"/>
      <c r="G328" s="1106"/>
      <c r="H328" s="1106"/>
      <c r="I328" s="1106"/>
      <c r="J328" s="1106"/>
      <c r="K328" s="1165"/>
      <c r="L328" s="1166"/>
      <c r="M328" s="1166"/>
      <c r="N328" s="1166"/>
      <c r="O328" s="1166"/>
      <c r="P328" s="1106"/>
    </row>
    <row r="329" spans="1:16" ht="15.75" customHeight="1">
      <c r="A329" s="1106"/>
      <c r="B329" s="1106"/>
      <c r="C329" s="1106"/>
      <c r="D329" s="1106"/>
      <c r="E329" s="1164"/>
      <c r="F329" s="1047"/>
      <c r="G329" s="1106"/>
      <c r="H329" s="1106"/>
      <c r="I329" s="1106"/>
      <c r="J329" s="1106"/>
      <c r="K329" s="1165"/>
      <c r="L329" s="1166"/>
      <c r="M329" s="1166"/>
      <c r="N329" s="1166"/>
      <c r="O329" s="1166"/>
      <c r="P329" s="1106"/>
    </row>
    <row r="330" spans="1:16" ht="15.75" customHeight="1">
      <c r="A330" s="1106"/>
      <c r="B330" s="1106"/>
      <c r="C330" s="1106"/>
      <c r="D330" s="1106"/>
      <c r="E330" s="1164"/>
      <c r="F330" s="1047"/>
      <c r="G330" s="1106"/>
      <c r="H330" s="1106"/>
      <c r="I330" s="1106"/>
      <c r="J330" s="1106"/>
      <c r="K330" s="1165"/>
      <c r="L330" s="1166"/>
      <c r="M330" s="1166"/>
      <c r="N330" s="1166"/>
      <c r="O330" s="1166"/>
      <c r="P330" s="1106"/>
    </row>
    <row r="331" spans="1:16" ht="15.75" customHeight="1">
      <c r="A331" s="1106"/>
      <c r="B331" s="1106"/>
      <c r="C331" s="1106"/>
      <c r="D331" s="1106"/>
      <c r="E331" s="1164"/>
      <c r="F331" s="1047"/>
      <c r="G331" s="1106"/>
      <c r="H331" s="1106"/>
      <c r="I331" s="1106"/>
      <c r="J331" s="1106"/>
      <c r="K331" s="1165"/>
      <c r="L331" s="1166"/>
      <c r="M331" s="1166"/>
      <c r="N331" s="1166"/>
      <c r="O331" s="1166"/>
      <c r="P331" s="1106"/>
    </row>
    <row r="332" spans="1:16" ht="15.75" customHeight="1">
      <c r="A332" s="1106"/>
      <c r="B332" s="1106"/>
      <c r="C332" s="1106"/>
      <c r="D332" s="1106"/>
      <c r="E332" s="1164"/>
      <c r="F332" s="1047"/>
      <c r="G332" s="1106"/>
      <c r="H332" s="1106"/>
      <c r="I332" s="1106"/>
      <c r="J332" s="1106"/>
      <c r="K332" s="1165"/>
      <c r="L332" s="1166"/>
      <c r="M332" s="1166"/>
      <c r="N332" s="1166"/>
      <c r="O332" s="1166"/>
      <c r="P332" s="1106"/>
    </row>
    <row r="333" spans="1:16" ht="15.75" customHeight="1">
      <c r="A333" s="1106"/>
      <c r="B333" s="1106"/>
      <c r="C333" s="1106"/>
      <c r="D333" s="1106"/>
      <c r="E333" s="1164"/>
      <c r="F333" s="1047"/>
      <c r="G333" s="1106"/>
      <c r="H333" s="1106"/>
      <c r="I333" s="1106"/>
      <c r="J333" s="1106"/>
      <c r="K333" s="1165"/>
      <c r="L333" s="1166"/>
      <c r="M333" s="1166"/>
      <c r="N333" s="1166"/>
      <c r="O333" s="1166"/>
      <c r="P333" s="1106"/>
    </row>
    <row r="334" spans="1:16" ht="15.75" customHeight="1">
      <c r="A334" s="1106"/>
      <c r="B334" s="1106"/>
      <c r="C334" s="1106"/>
      <c r="D334" s="1106"/>
      <c r="E334" s="1164"/>
      <c r="F334" s="1047"/>
      <c r="G334" s="1106"/>
      <c r="H334" s="1106"/>
      <c r="I334" s="1106"/>
      <c r="J334" s="1106"/>
      <c r="K334" s="1165"/>
      <c r="L334" s="1166"/>
      <c r="M334" s="1166"/>
      <c r="N334" s="1166"/>
      <c r="O334" s="1166"/>
      <c r="P334" s="1106"/>
    </row>
    <row r="335" spans="1:16" ht="15.75" customHeight="1">
      <c r="A335" s="1106"/>
      <c r="B335" s="1106"/>
      <c r="C335" s="1106"/>
      <c r="D335" s="1106"/>
      <c r="E335" s="1164"/>
      <c r="F335" s="1047"/>
      <c r="G335" s="1106"/>
      <c r="H335" s="1106"/>
      <c r="I335" s="1106"/>
      <c r="J335" s="1106"/>
      <c r="K335" s="1165"/>
      <c r="L335" s="1166"/>
      <c r="M335" s="1166"/>
      <c r="N335" s="1166"/>
      <c r="O335" s="1166"/>
      <c r="P335" s="1106"/>
    </row>
    <row r="336" spans="1:16" ht="15.75" customHeight="1">
      <c r="A336" s="1106"/>
      <c r="B336" s="1106"/>
      <c r="C336" s="1106"/>
      <c r="D336" s="1106"/>
      <c r="E336" s="1164"/>
      <c r="F336" s="1047"/>
      <c r="G336" s="1106"/>
      <c r="H336" s="1106"/>
      <c r="I336" s="1106"/>
      <c r="J336" s="1106"/>
      <c r="K336" s="1165"/>
      <c r="L336" s="1166"/>
      <c r="M336" s="1166"/>
      <c r="N336" s="1166"/>
      <c r="O336" s="1166"/>
      <c r="P336" s="1106"/>
    </row>
    <row r="337" spans="1:16" ht="15.75" customHeight="1">
      <c r="A337" s="1106"/>
      <c r="B337" s="1106"/>
      <c r="C337" s="1106"/>
      <c r="D337" s="1106"/>
      <c r="E337" s="1164"/>
      <c r="F337" s="1047"/>
      <c r="G337" s="1106"/>
      <c r="H337" s="1106"/>
      <c r="I337" s="1106"/>
      <c r="J337" s="1106"/>
      <c r="K337" s="1165"/>
      <c r="L337" s="1166"/>
      <c r="M337" s="1166"/>
      <c r="N337" s="1166"/>
      <c r="O337" s="1166"/>
      <c r="P337" s="1106"/>
    </row>
    <row r="338" spans="1:16" ht="15.75" customHeight="1">
      <c r="A338" s="1106"/>
      <c r="B338" s="1106"/>
      <c r="C338" s="1106"/>
      <c r="D338" s="1106"/>
      <c r="E338" s="1164"/>
      <c r="F338" s="1047"/>
      <c r="G338" s="1106"/>
      <c r="H338" s="1106"/>
      <c r="I338" s="1106"/>
      <c r="J338" s="1106"/>
      <c r="K338" s="1165"/>
      <c r="L338" s="1166"/>
      <c r="M338" s="1166"/>
      <c r="N338" s="1166"/>
      <c r="O338" s="1166"/>
      <c r="P338" s="1106"/>
    </row>
    <row r="339" spans="1:16" ht="15.75" customHeight="1">
      <c r="A339" s="1106"/>
      <c r="B339" s="1106"/>
      <c r="C339" s="1106"/>
      <c r="D339" s="1106"/>
      <c r="E339" s="1164"/>
      <c r="F339" s="1047"/>
      <c r="G339" s="1106"/>
      <c r="H339" s="1106"/>
      <c r="I339" s="1106"/>
      <c r="J339" s="1106"/>
      <c r="K339" s="1165"/>
      <c r="L339" s="1166"/>
      <c r="M339" s="1166"/>
      <c r="N339" s="1166"/>
      <c r="O339" s="1166"/>
      <c r="P339" s="1106"/>
    </row>
    <row r="340" spans="1:16" ht="15.75" customHeight="1">
      <c r="A340" s="1106"/>
      <c r="B340" s="1106"/>
      <c r="C340" s="1106"/>
      <c r="D340" s="1106"/>
      <c r="E340" s="1164"/>
      <c r="F340" s="1047"/>
      <c r="G340" s="1106"/>
      <c r="H340" s="1106"/>
      <c r="I340" s="1106"/>
      <c r="J340" s="1106"/>
      <c r="K340" s="1165"/>
      <c r="L340" s="1166"/>
      <c r="M340" s="1166"/>
      <c r="N340" s="1166"/>
      <c r="O340" s="1166"/>
      <c r="P340" s="1106"/>
    </row>
    <row r="341" spans="1:16" ht="15.75" customHeight="1">
      <c r="A341" s="1106"/>
      <c r="B341" s="1106"/>
      <c r="C341" s="1106"/>
      <c r="D341" s="1106"/>
      <c r="E341" s="1164"/>
      <c r="F341" s="1047"/>
      <c r="G341" s="1106"/>
      <c r="H341" s="1106"/>
      <c r="I341" s="1106"/>
      <c r="J341" s="1106"/>
      <c r="K341" s="1165"/>
      <c r="L341" s="1166"/>
      <c r="M341" s="1166"/>
      <c r="N341" s="1166"/>
      <c r="O341" s="1166"/>
      <c r="P341" s="1106"/>
    </row>
    <row r="342" spans="1:16" ht="15.75" customHeight="1">
      <c r="A342" s="1106"/>
      <c r="B342" s="1106"/>
      <c r="C342" s="1106"/>
      <c r="D342" s="1106"/>
      <c r="E342" s="1164"/>
      <c r="F342" s="1047"/>
      <c r="G342" s="1106"/>
      <c r="H342" s="1106"/>
      <c r="I342" s="1106"/>
      <c r="J342" s="1106"/>
      <c r="K342" s="1165"/>
      <c r="L342" s="1166"/>
      <c r="M342" s="1166"/>
      <c r="N342" s="1166"/>
      <c r="O342" s="1166"/>
      <c r="P342" s="1106"/>
    </row>
    <row r="343" spans="1:16" ht="15.75" customHeight="1">
      <c r="A343" s="1106"/>
      <c r="B343" s="1106"/>
      <c r="C343" s="1106"/>
      <c r="D343" s="1106"/>
      <c r="E343" s="1164"/>
      <c r="F343" s="1047"/>
      <c r="G343" s="1106"/>
      <c r="H343" s="1106"/>
      <c r="I343" s="1106"/>
      <c r="J343" s="1106"/>
      <c r="K343" s="1165"/>
      <c r="L343" s="1166"/>
      <c r="M343" s="1166"/>
      <c r="N343" s="1166"/>
      <c r="O343" s="1166"/>
      <c r="P343" s="1106"/>
    </row>
    <row r="344" spans="1:16" ht="15.75" customHeight="1">
      <c r="A344" s="1106"/>
      <c r="B344" s="1106"/>
      <c r="C344" s="1106"/>
      <c r="D344" s="1106"/>
      <c r="E344" s="1164"/>
      <c r="F344" s="1047"/>
      <c r="G344" s="1106"/>
      <c r="H344" s="1106"/>
      <c r="I344" s="1106"/>
      <c r="J344" s="1106"/>
      <c r="K344" s="1165"/>
      <c r="L344" s="1166"/>
      <c r="M344" s="1166"/>
      <c r="N344" s="1166"/>
      <c r="O344" s="1166"/>
      <c r="P344" s="1106"/>
    </row>
    <row r="345" spans="1:16" ht="15.75" customHeight="1">
      <c r="A345" s="1106"/>
      <c r="B345" s="1106"/>
      <c r="C345" s="1106"/>
      <c r="D345" s="1106"/>
      <c r="E345" s="1164"/>
      <c r="F345" s="1047"/>
      <c r="G345" s="1106"/>
      <c r="H345" s="1106"/>
      <c r="I345" s="1106"/>
      <c r="J345" s="1106"/>
      <c r="K345" s="1165"/>
      <c r="L345" s="1166"/>
      <c r="M345" s="1166"/>
      <c r="N345" s="1166"/>
      <c r="O345" s="1166"/>
      <c r="P345" s="1106"/>
    </row>
    <row r="346" spans="1:16" ht="15.75" customHeight="1">
      <c r="A346" s="1106"/>
      <c r="B346" s="1106"/>
      <c r="C346" s="1106"/>
      <c r="D346" s="1106"/>
      <c r="E346" s="1164"/>
      <c r="F346" s="1047"/>
      <c r="G346" s="1106"/>
      <c r="H346" s="1106"/>
      <c r="I346" s="1106"/>
      <c r="J346" s="1106"/>
      <c r="K346" s="1165"/>
      <c r="L346" s="1166"/>
      <c r="M346" s="1166"/>
      <c r="N346" s="1166"/>
      <c r="O346" s="1166"/>
      <c r="P346" s="1106"/>
    </row>
    <row r="347" spans="1:16" ht="15.75" customHeight="1">
      <c r="A347" s="1106"/>
      <c r="B347" s="1106"/>
      <c r="C347" s="1106"/>
      <c r="D347" s="1106"/>
      <c r="E347" s="1164"/>
      <c r="F347" s="1047"/>
      <c r="G347" s="1106"/>
      <c r="H347" s="1106"/>
      <c r="I347" s="1106"/>
      <c r="J347" s="1106"/>
      <c r="K347" s="1165"/>
      <c r="L347" s="1166"/>
      <c r="M347" s="1166"/>
      <c r="N347" s="1166"/>
      <c r="O347" s="1166"/>
      <c r="P347" s="1106"/>
    </row>
    <row r="348" spans="1:16" ht="15.75" customHeight="1">
      <c r="A348" s="1106"/>
      <c r="B348" s="1106"/>
      <c r="C348" s="1106"/>
      <c r="D348" s="1106"/>
      <c r="E348" s="1164"/>
      <c r="F348" s="1047"/>
      <c r="G348" s="1106"/>
      <c r="H348" s="1106"/>
      <c r="I348" s="1106"/>
      <c r="J348" s="1106"/>
      <c r="K348" s="1165"/>
      <c r="L348" s="1166"/>
      <c r="M348" s="1166"/>
      <c r="N348" s="1166"/>
      <c r="O348" s="1166"/>
      <c r="P348" s="1106"/>
    </row>
    <row r="349" spans="1:16" ht="15.75" customHeight="1">
      <c r="A349" s="1106"/>
      <c r="B349" s="1106"/>
      <c r="C349" s="1106"/>
      <c r="D349" s="1106"/>
      <c r="E349" s="1164"/>
      <c r="F349" s="1047"/>
      <c r="G349" s="1106"/>
      <c r="H349" s="1106"/>
      <c r="I349" s="1106"/>
      <c r="J349" s="1106"/>
      <c r="K349" s="1165"/>
      <c r="L349" s="1166"/>
      <c r="M349" s="1166"/>
      <c r="N349" s="1166"/>
      <c r="O349" s="1166"/>
      <c r="P349" s="1106"/>
    </row>
    <row r="350" spans="1:16" ht="15.75" customHeight="1">
      <c r="A350" s="1106"/>
      <c r="B350" s="1106"/>
      <c r="C350" s="1106"/>
      <c r="D350" s="1106"/>
      <c r="E350" s="1164"/>
      <c r="F350" s="1047"/>
      <c r="G350" s="1106"/>
      <c r="H350" s="1106"/>
      <c r="I350" s="1106"/>
      <c r="J350" s="1106"/>
      <c r="K350" s="1165"/>
      <c r="L350" s="1166"/>
      <c r="M350" s="1166"/>
      <c r="N350" s="1166"/>
      <c r="O350" s="1166"/>
      <c r="P350" s="1106"/>
    </row>
    <row r="351" spans="1:16" ht="15.75" customHeight="1">
      <c r="A351" s="1106"/>
      <c r="B351" s="1106"/>
      <c r="C351" s="1106"/>
      <c r="D351" s="1106"/>
      <c r="E351" s="1164"/>
      <c r="F351" s="1047"/>
      <c r="G351" s="1106"/>
      <c r="H351" s="1106"/>
      <c r="I351" s="1106"/>
      <c r="J351" s="1106"/>
      <c r="K351" s="1165"/>
      <c r="L351" s="1166"/>
      <c r="M351" s="1166"/>
      <c r="N351" s="1166"/>
      <c r="O351" s="1166"/>
      <c r="P351" s="1106"/>
    </row>
    <row r="352" spans="1:16" ht="15.75" customHeight="1">
      <c r="A352" s="1106"/>
      <c r="B352" s="1106"/>
      <c r="C352" s="1106"/>
      <c r="D352" s="1106"/>
      <c r="E352" s="1164"/>
      <c r="F352" s="1047"/>
      <c r="G352" s="1106"/>
      <c r="H352" s="1106"/>
      <c r="I352" s="1106"/>
      <c r="J352" s="1106"/>
      <c r="K352" s="1165"/>
      <c r="L352" s="1166"/>
      <c r="M352" s="1166"/>
      <c r="N352" s="1166"/>
      <c r="O352" s="1166"/>
      <c r="P352" s="1106"/>
    </row>
    <row r="353" spans="1:16" ht="15.75" customHeight="1">
      <c r="A353" s="1106"/>
      <c r="B353" s="1106"/>
      <c r="C353" s="1106"/>
      <c r="D353" s="1106"/>
      <c r="E353" s="1164"/>
      <c r="F353" s="1047"/>
      <c r="G353" s="1106"/>
      <c r="H353" s="1106"/>
      <c r="I353" s="1106"/>
      <c r="J353" s="1106"/>
      <c r="K353" s="1165"/>
      <c r="L353" s="1166"/>
      <c r="M353" s="1166"/>
      <c r="N353" s="1166"/>
      <c r="O353" s="1166"/>
      <c r="P353" s="1106"/>
    </row>
    <row r="354" spans="1:16" ht="15.75" customHeight="1">
      <c r="A354" s="1106"/>
      <c r="B354" s="1106"/>
      <c r="C354" s="1106"/>
      <c r="D354" s="1106"/>
      <c r="E354" s="1164"/>
      <c r="F354" s="1047"/>
      <c r="G354" s="1106"/>
      <c r="H354" s="1106"/>
      <c r="I354" s="1106"/>
      <c r="J354" s="1106"/>
      <c r="K354" s="1165"/>
      <c r="L354" s="1166"/>
      <c r="M354" s="1166"/>
      <c r="N354" s="1166"/>
      <c r="O354" s="1166"/>
      <c r="P354" s="1106"/>
    </row>
    <row r="355" spans="1:16" ht="15.75" customHeight="1">
      <c r="A355" s="1106"/>
      <c r="B355" s="1106"/>
      <c r="C355" s="1106"/>
      <c r="D355" s="1106"/>
      <c r="E355" s="1164"/>
      <c r="F355" s="1047"/>
      <c r="G355" s="1106"/>
      <c r="H355" s="1106"/>
      <c r="I355" s="1106"/>
      <c r="J355" s="1106"/>
      <c r="K355" s="1165"/>
      <c r="L355" s="1166"/>
      <c r="M355" s="1166"/>
      <c r="N355" s="1166"/>
      <c r="O355" s="1166"/>
      <c r="P355" s="1106"/>
    </row>
    <row r="356" spans="1:16" ht="15.75" customHeight="1">
      <c r="A356" s="1106"/>
      <c r="B356" s="1106"/>
      <c r="C356" s="1106"/>
      <c r="D356" s="1106"/>
      <c r="E356" s="1164"/>
      <c r="F356" s="1047"/>
      <c r="G356" s="1106"/>
      <c r="H356" s="1106"/>
      <c r="I356" s="1106"/>
      <c r="J356" s="1106"/>
      <c r="K356" s="1165"/>
      <c r="L356" s="1166"/>
      <c r="M356" s="1166"/>
      <c r="N356" s="1166"/>
      <c r="O356" s="1166"/>
      <c r="P356" s="1106"/>
    </row>
    <row r="357" spans="1:16" ht="15.75" customHeight="1">
      <c r="A357" s="1106"/>
      <c r="B357" s="1106"/>
      <c r="C357" s="1106"/>
      <c r="D357" s="1106"/>
      <c r="E357" s="1164"/>
      <c r="F357" s="1047"/>
      <c r="G357" s="1106"/>
      <c r="H357" s="1106"/>
      <c r="I357" s="1106"/>
      <c r="J357" s="1106"/>
      <c r="K357" s="1165"/>
      <c r="L357" s="1166"/>
      <c r="M357" s="1166"/>
      <c r="N357" s="1166"/>
      <c r="O357" s="1166"/>
      <c r="P357" s="1106"/>
    </row>
    <row r="358" spans="1:16" ht="15.75" customHeight="1">
      <c r="A358" s="1106"/>
      <c r="B358" s="1106"/>
      <c r="C358" s="1106"/>
      <c r="D358" s="1106"/>
      <c r="E358" s="1164"/>
      <c r="F358" s="1047"/>
      <c r="G358" s="1106"/>
      <c r="H358" s="1106"/>
      <c r="I358" s="1106"/>
      <c r="J358" s="1106"/>
      <c r="K358" s="1165"/>
      <c r="L358" s="1166"/>
      <c r="M358" s="1166"/>
      <c r="N358" s="1166"/>
      <c r="O358" s="1166"/>
      <c r="P358" s="1106"/>
    </row>
    <row r="359" spans="1:16" ht="15.75" customHeight="1">
      <c r="A359" s="1106"/>
      <c r="B359" s="1106"/>
      <c r="C359" s="1106"/>
      <c r="D359" s="1106"/>
      <c r="E359" s="1164"/>
      <c r="F359" s="1047"/>
      <c r="G359" s="1106"/>
      <c r="H359" s="1106"/>
      <c r="I359" s="1106"/>
      <c r="J359" s="1106"/>
      <c r="K359" s="1165"/>
      <c r="L359" s="1166"/>
      <c r="M359" s="1166"/>
      <c r="N359" s="1166"/>
      <c r="O359" s="1166"/>
      <c r="P359" s="1106"/>
    </row>
    <row r="360" spans="1:16" ht="15.75" customHeight="1">
      <c r="A360" s="1106"/>
      <c r="B360" s="1106"/>
      <c r="C360" s="1106"/>
      <c r="D360" s="1106"/>
      <c r="E360" s="1164"/>
      <c r="F360" s="1047"/>
      <c r="G360" s="1106"/>
      <c r="H360" s="1106"/>
      <c r="I360" s="1106"/>
      <c r="J360" s="1106"/>
      <c r="K360" s="1165"/>
      <c r="L360" s="1166"/>
      <c r="M360" s="1166"/>
      <c r="N360" s="1166"/>
      <c r="O360" s="1166"/>
      <c r="P360" s="1106"/>
    </row>
    <row r="361" spans="1:16" ht="15.75" customHeight="1">
      <c r="A361" s="1106"/>
      <c r="B361" s="1106"/>
      <c r="C361" s="1106"/>
      <c r="D361" s="1106"/>
      <c r="E361" s="1164"/>
      <c r="F361" s="1047"/>
      <c r="G361" s="1106"/>
      <c r="H361" s="1106"/>
      <c r="I361" s="1106"/>
      <c r="J361" s="1106"/>
      <c r="K361" s="1165"/>
      <c r="L361" s="1166"/>
      <c r="M361" s="1166"/>
      <c r="N361" s="1166"/>
      <c r="O361" s="1166"/>
      <c r="P361" s="1106"/>
    </row>
    <row r="362" spans="1:16" ht="15.75" customHeight="1">
      <c r="A362" s="1106"/>
      <c r="B362" s="1106"/>
      <c r="C362" s="1106"/>
      <c r="D362" s="1106"/>
      <c r="E362" s="1164"/>
      <c r="F362" s="1047"/>
      <c r="G362" s="1106"/>
      <c r="H362" s="1106"/>
      <c r="I362" s="1106"/>
      <c r="J362" s="1106"/>
      <c r="K362" s="1165"/>
      <c r="L362" s="1166"/>
      <c r="M362" s="1166"/>
      <c r="N362" s="1166"/>
      <c r="O362" s="1166"/>
      <c r="P362" s="1106"/>
    </row>
    <row r="363" spans="1:16" ht="15.75" customHeight="1">
      <c r="A363" s="1106"/>
      <c r="B363" s="1106"/>
      <c r="C363" s="1106"/>
      <c r="D363" s="1106"/>
      <c r="E363" s="1164"/>
      <c r="F363" s="1047"/>
      <c r="G363" s="1106"/>
      <c r="H363" s="1106"/>
      <c r="I363" s="1106"/>
      <c r="J363" s="1106"/>
      <c r="K363" s="1165"/>
      <c r="L363" s="1166"/>
      <c r="M363" s="1166"/>
      <c r="N363" s="1166"/>
      <c r="O363" s="1166"/>
      <c r="P363" s="1106"/>
    </row>
    <row r="364" spans="1:16" ht="15.75" customHeight="1">
      <c r="A364" s="1106"/>
      <c r="B364" s="1106"/>
      <c r="C364" s="1106"/>
      <c r="D364" s="1106"/>
      <c r="E364" s="1164"/>
      <c r="F364" s="1047"/>
      <c r="G364" s="1106"/>
      <c r="H364" s="1106"/>
      <c r="I364" s="1106"/>
      <c r="J364" s="1106"/>
      <c r="K364" s="1165"/>
      <c r="L364" s="1166"/>
      <c r="M364" s="1166"/>
      <c r="N364" s="1166"/>
      <c r="O364" s="1166"/>
      <c r="P364" s="1106"/>
    </row>
    <row r="365" spans="1:16" ht="15.75" customHeight="1">
      <c r="A365" s="1106"/>
      <c r="B365" s="1106"/>
      <c r="C365" s="1106"/>
      <c r="D365" s="1106"/>
      <c r="E365" s="1164"/>
      <c r="F365" s="1047"/>
      <c r="G365" s="1106"/>
      <c r="H365" s="1106"/>
      <c r="I365" s="1106"/>
      <c r="J365" s="1106"/>
      <c r="K365" s="1165"/>
      <c r="L365" s="1166"/>
      <c r="M365" s="1166"/>
      <c r="N365" s="1166"/>
      <c r="O365" s="1166"/>
      <c r="P365" s="1106"/>
    </row>
    <row r="366" spans="1:16" ht="15.75" customHeight="1">
      <c r="A366" s="1106"/>
      <c r="B366" s="1106"/>
      <c r="C366" s="1106"/>
      <c r="D366" s="1106"/>
      <c r="E366" s="1164"/>
      <c r="F366" s="1047"/>
      <c r="G366" s="1106"/>
      <c r="H366" s="1106"/>
      <c r="I366" s="1106"/>
      <c r="J366" s="1106"/>
      <c r="K366" s="1165"/>
      <c r="L366" s="1166"/>
      <c r="M366" s="1166"/>
      <c r="N366" s="1166"/>
      <c r="O366" s="1166"/>
      <c r="P366" s="1106"/>
    </row>
    <row r="367" spans="1:16" ht="15.75" customHeight="1">
      <c r="A367" s="1106"/>
      <c r="B367" s="1106"/>
      <c r="C367" s="1106"/>
      <c r="D367" s="1106"/>
      <c r="E367" s="1164"/>
      <c r="F367" s="1047"/>
      <c r="G367" s="1106"/>
      <c r="H367" s="1106"/>
      <c r="I367" s="1106"/>
      <c r="J367" s="1106"/>
      <c r="K367" s="1165"/>
      <c r="L367" s="1166"/>
      <c r="M367" s="1166"/>
      <c r="N367" s="1166"/>
      <c r="O367" s="1166"/>
      <c r="P367" s="1106"/>
    </row>
    <row r="368" spans="1:16" ht="15.75" customHeight="1">
      <c r="A368" s="1106"/>
      <c r="B368" s="1106"/>
      <c r="C368" s="1106"/>
      <c r="D368" s="1106"/>
      <c r="E368" s="1164"/>
      <c r="F368" s="1047"/>
      <c r="G368" s="1106"/>
      <c r="H368" s="1106"/>
      <c r="I368" s="1106"/>
      <c r="J368" s="1106"/>
      <c r="K368" s="1165"/>
      <c r="L368" s="1166"/>
      <c r="M368" s="1166"/>
      <c r="N368" s="1166"/>
      <c r="O368" s="1166"/>
      <c r="P368" s="1106"/>
    </row>
    <row r="369" spans="1:16" ht="15.75" customHeight="1">
      <c r="A369" s="1106"/>
      <c r="B369" s="1106"/>
      <c r="C369" s="1106"/>
      <c r="D369" s="1106"/>
      <c r="E369" s="1164"/>
      <c r="F369" s="1047"/>
      <c r="G369" s="1106"/>
      <c r="H369" s="1106"/>
      <c r="I369" s="1106"/>
      <c r="J369" s="1106"/>
      <c r="K369" s="1165"/>
      <c r="L369" s="1166"/>
      <c r="M369" s="1166"/>
      <c r="N369" s="1166"/>
      <c r="O369" s="1166"/>
      <c r="P369" s="1106"/>
    </row>
    <row r="370" spans="1:16" ht="15.75" customHeight="1">
      <c r="A370" s="1106"/>
      <c r="B370" s="1106"/>
      <c r="C370" s="1106"/>
      <c r="D370" s="1106"/>
      <c r="E370" s="1164"/>
      <c r="F370" s="1047"/>
      <c r="G370" s="1106"/>
      <c r="H370" s="1106"/>
      <c r="I370" s="1106"/>
      <c r="J370" s="1106"/>
      <c r="K370" s="1165"/>
      <c r="L370" s="1166"/>
      <c r="M370" s="1166"/>
      <c r="N370" s="1166"/>
      <c r="O370" s="1166"/>
      <c r="P370" s="1106"/>
    </row>
    <row r="371" spans="1:16" ht="15.75" customHeight="1">
      <c r="A371" s="1106"/>
      <c r="B371" s="1106"/>
      <c r="C371" s="1106"/>
      <c r="D371" s="1106"/>
      <c r="E371" s="1164"/>
      <c r="F371" s="1047"/>
      <c r="G371" s="1106"/>
      <c r="H371" s="1106"/>
      <c r="I371" s="1106"/>
      <c r="J371" s="1106"/>
      <c r="K371" s="1165"/>
      <c r="L371" s="1166"/>
      <c r="M371" s="1166"/>
      <c r="N371" s="1166"/>
      <c r="O371" s="1166"/>
      <c r="P371" s="1106"/>
    </row>
    <row r="372" spans="1:16" ht="15.75" customHeight="1">
      <c r="A372" s="1106"/>
      <c r="B372" s="1106"/>
      <c r="C372" s="1106"/>
      <c r="D372" s="1106"/>
      <c r="E372" s="1164"/>
      <c r="F372" s="1047"/>
      <c r="G372" s="1106"/>
      <c r="H372" s="1106"/>
      <c r="I372" s="1106"/>
      <c r="J372" s="1106"/>
      <c r="K372" s="1165"/>
      <c r="L372" s="1166"/>
      <c r="M372" s="1166"/>
      <c r="N372" s="1166"/>
      <c r="O372" s="1166"/>
      <c r="P372" s="1106"/>
    </row>
    <row r="373" spans="1:16" ht="15.75" customHeight="1">
      <c r="A373" s="1106"/>
      <c r="B373" s="1106"/>
      <c r="C373" s="1106"/>
      <c r="D373" s="1106"/>
      <c r="E373" s="1164"/>
      <c r="F373" s="1047"/>
      <c r="G373" s="1106"/>
      <c r="H373" s="1106"/>
      <c r="I373" s="1106"/>
      <c r="J373" s="1106"/>
      <c r="K373" s="1165"/>
      <c r="L373" s="1166"/>
      <c r="M373" s="1166"/>
      <c r="N373" s="1166"/>
      <c r="O373" s="1166"/>
      <c r="P373" s="1106"/>
    </row>
    <row r="374" spans="1:16" ht="15.75" customHeight="1">
      <c r="A374" s="1106"/>
      <c r="B374" s="1106"/>
      <c r="C374" s="1106"/>
      <c r="D374" s="1106"/>
      <c r="E374" s="1164"/>
      <c r="F374" s="1047"/>
      <c r="G374" s="1106"/>
      <c r="H374" s="1106"/>
      <c r="I374" s="1106"/>
      <c r="J374" s="1106"/>
      <c r="K374" s="1165"/>
      <c r="L374" s="1166"/>
      <c r="M374" s="1166"/>
      <c r="N374" s="1166"/>
      <c r="O374" s="1166"/>
      <c r="P374" s="1106"/>
    </row>
    <row r="375" spans="1:16" ht="15.75" customHeight="1">
      <c r="A375" s="1106"/>
      <c r="B375" s="1106"/>
      <c r="C375" s="1106"/>
      <c r="D375" s="1106"/>
      <c r="E375" s="1164"/>
      <c r="F375" s="1047"/>
      <c r="G375" s="1106"/>
      <c r="H375" s="1106"/>
      <c r="I375" s="1106"/>
      <c r="J375" s="1106"/>
      <c r="K375" s="1165"/>
      <c r="L375" s="1166"/>
      <c r="M375" s="1166"/>
      <c r="N375" s="1166"/>
      <c r="O375" s="1166"/>
      <c r="P375" s="1106"/>
    </row>
    <row r="376" spans="1:16" ht="15.75" customHeight="1">
      <c r="A376" s="1106"/>
      <c r="B376" s="1106"/>
      <c r="C376" s="1106"/>
      <c r="D376" s="1106"/>
      <c r="E376" s="1164"/>
      <c r="F376" s="1047"/>
      <c r="G376" s="1106"/>
      <c r="H376" s="1106"/>
      <c r="I376" s="1106"/>
      <c r="J376" s="1106"/>
      <c r="K376" s="1165"/>
      <c r="L376" s="1166"/>
      <c r="M376" s="1166"/>
      <c r="N376" s="1166"/>
      <c r="O376" s="1166"/>
      <c r="P376" s="1106"/>
    </row>
    <row r="377" spans="1:16" ht="15.75" customHeight="1">
      <c r="A377" s="1106"/>
      <c r="B377" s="1106"/>
      <c r="C377" s="1106"/>
      <c r="D377" s="1106"/>
      <c r="E377" s="1164"/>
      <c r="F377" s="1047"/>
      <c r="G377" s="1106"/>
      <c r="H377" s="1106"/>
      <c r="I377" s="1106"/>
      <c r="J377" s="1106"/>
      <c r="K377" s="1165"/>
      <c r="L377" s="1166"/>
      <c r="M377" s="1166"/>
      <c r="N377" s="1166"/>
      <c r="O377" s="1166"/>
      <c r="P377" s="1106"/>
    </row>
    <row r="378" spans="1:16" ht="15.75" customHeight="1">
      <c r="A378" s="1106"/>
      <c r="B378" s="1106"/>
      <c r="C378" s="1106"/>
      <c r="D378" s="1106"/>
      <c r="E378" s="1164"/>
      <c r="F378" s="1047"/>
      <c r="G378" s="1106"/>
      <c r="H378" s="1106"/>
      <c r="I378" s="1106"/>
      <c r="J378" s="1106"/>
      <c r="K378" s="1165"/>
      <c r="L378" s="1166"/>
      <c r="M378" s="1166"/>
      <c r="N378" s="1166"/>
      <c r="O378" s="1166"/>
      <c r="P378" s="1106"/>
    </row>
    <row r="379" spans="1:16" ht="15.75" customHeight="1">
      <c r="A379" s="1106"/>
      <c r="B379" s="1106"/>
      <c r="C379" s="1106"/>
      <c r="D379" s="1106"/>
      <c r="E379" s="1164"/>
      <c r="F379" s="1047"/>
      <c r="G379" s="1106"/>
      <c r="H379" s="1106"/>
      <c r="I379" s="1106"/>
      <c r="J379" s="1106"/>
      <c r="K379" s="1165"/>
      <c r="L379" s="1166"/>
      <c r="M379" s="1166"/>
      <c r="N379" s="1166"/>
      <c r="O379" s="1166"/>
      <c r="P379" s="1106"/>
    </row>
    <row r="380" spans="1:16" ht="15.75" customHeight="1">
      <c r="A380" s="1106"/>
      <c r="B380" s="1106"/>
      <c r="C380" s="1106"/>
      <c r="D380" s="1106"/>
      <c r="E380" s="1164"/>
      <c r="F380" s="1047"/>
      <c r="G380" s="1106"/>
      <c r="H380" s="1106"/>
      <c r="I380" s="1106"/>
      <c r="J380" s="1106"/>
      <c r="K380" s="1165"/>
      <c r="L380" s="1166"/>
      <c r="M380" s="1166"/>
      <c r="N380" s="1166"/>
      <c r="O380" s="1166"/>
      <c r="P380" s="1106"/>
    </row>
    <row r="381" spans="1:16" ht="15.75" customHeight="1">
      <c r="A381" s="1106"/>
      <c r="B381" s="1106"/>
      <c r="C381" s="1106"/>
      <c r="D381" s="1106"/>
      <c r="E381" s="1164"/>
      <c r="F381" s="1047"/>
      <c r="G381" s="1106"/>
      <c r="H381" s="1106"/>
      <c r="I381" s="1106"/>
      <c r="J381" s="1106"/>
      <c r="K381" s="1165"/>
      <c r="L381" s="1166"/>
      <c r="M381" s="1166"/>
      <c r="N381" s="1166"/>
      <c r="O381" s="1166"/>
      <c r="P381" s="1106"/>
    </row>
    <row r="382" spans="1:16" ht="15.75" customHeight="1">
      <c r="A382" s="1106"/>
      <c r="B382" s="1106"/>
      <c r="C382" s="1106"/>
      <c r="D382" s="1106"/>
      <c r="E382" s="1164"/>
      <c r="F382" s="1047"/>
      <c r="G382" s="1106"/>
      <c r="H382" s="1106"/>
      <c r="I382" s="1106"/>
      <c r="J382" s="1106"/>
      <c r="K382" s="1165"/>
      <c r="L382" s="1166"/>
      <c r="M382" s="1166"/>
      <c r="N382" s="1166"/>
      <c r="O382" s="1166"/>
      <c r="P382" s="1106"/>
    </row>
    <row r="383" spans="1:16" ht="15.75" customHeight="1">
      <c r="A383" s="1106"/>
      <c r="B383" s="1106"/>
      <c r="C383" s="1106"/>
      <c r="D383" s="1106"/>
      <c r="E383" s="1164"/>
      <c r="F383" s="1047"/>
      <c r="G383" s="1106"/>
      <c r="H383" s="1106"/>
      <c r="I383" s="1106"/>
      <c r="J383" s="1106"/>
      <c r="K383" s="1165"/>
      <c r="L383" s="1166"/>
      <c r="M383" s="1166"/>
      <c r="N383" s="1166"/>
      <c r="O383" s="1166"/>
      <c r="P383" s="1106"/>
    </row>
    <row r="384" spans="1:16" ht="15.75" customHeight="1">
      <c r="A384" s="1106"/>
      <c r="B384" s="1106"/>
      <c r="C384" s="1106"/>
      <c r="D384" s="1106"/>
      <c r="E384" s="1164"/>
      <c r="F384" s="1047"/>
      <c r="G384" s="1106"/>
      <c r="H384" s="1106"/>
      <c r="I384" s="1106"/>
      <c r="J384" s="1106"/>
      <c r="K384" s="1165"/>
      <c r="L384" s="1166"/>
      <c r="M384" s="1166"/>
      <c r="N384" s="1166"/>
      <c r="O384" s="1166"/>
      <c r="P384" s="1106"/>
    </row>
    <row r="385" spans="1:16" ht="15.75" customHeight="1">
      <c r="A385" s="1106"/>
      <c r="B385" s="1106"/>
      <c r="C385" s="1106"/>
      <c r="D385" s="1106"/>
      <c r="E385" s="1164"/>
      <c r="F385" s="1047"/>
      <c r="G385" s="1106"/>
      <c r="H385" s="1106"/>
      <c r="I385" s="1106"/>
      <c r="J385" s="1106"/>
      <c r="K385" s="1165"/>
      <c r="L385" s="1166"/>
      <c r="M385" s="1166"/>
      <c r="N385" s="1166"/>
      <c r="O385" s="1166"/>
      <c r="P385" s="1106"/>
    </row>
    <row r="386" spans="1:16" ht="15.75" customHeight="1">
      <c r="A386" s="1106"/>
      <c r="B386" s="1106"/>
      <c r="C386" s="1106"/>
      <c r="D386" s="1106"/>
      <c r="E386" s="1164"/>
      <c r="F386" s="1047"/>
      <c r="G386" s="1106"/>
      <c r="H386" s="1106"/>
      <c r="I386" s="1106"/>
      <c r="J386" s="1106"/>
      <c r="K386" s="1165"/>
      <c r="L386" s="1166"/>
      <c r="M386" s="1166"/>
      <c r="N386" s="1166"/>
      <c r="O386" s="1166"/>
      <c r="P386" s="1106"/>
    </row>
    <row r="387" spans="1:16" ht="15.75" customHeight="1">
      <c r="A387" s="1106"/>
      <c r="B387" s="1106"/>
      <c r="C387" s="1106"/>
      <c r="D387" s="1106"/>
      <c r="E387" s="1164"/>
      <c r="F387" s="1047"/>
      <c r="G387" s="1106"/>
      <c r="H387" s="1106"/>
      <c r="I387" s="1106"/>
      <c r="J387" s="1106"/>
      <c r="K387" s="1165"/>
      <c r="L387" s="1166"/>
      <c r="M387" s="1166"/>
      <c r="N387" s="1166"/>
      <c r="O387" s="1166"/>
      <c r="P387" s="1106"/>
    </row>
    <row r="388" spans="1:16" ht="15.75" customHeight="1">
      <c r="A388" s="1106"/>
      <c r="B388" s="1106"/>
      <c r="C388" s="1106"/>
      <c r="D388" s="1106"/>
      <c r="E388" s="1164"/>
      <c r="F388" s="1047"/>
      <c r="G388" s="1106"/>
      <c r="H388" s="1106"/>
      <c r="I388" s="1106"/>
      <c r="J388" s="1106"/>
      <c r="K388" s="1165"/>
      <c r="L388" s="1166"/>
      <c r="M388" s="1166"/>
      <c r="N388" s="1166"/>
      <c r="O388" s="1166"/>
      <c r="P388" s="1106"/>
    </row>
    <row r="389" spans="1:16" ht="15.75" customHeight="1">
      <c r="A389" s="1106"/>
      <c r="B389" s="1106"/>
      <c r="C389" s="1106"/>
      <c r="D389" s="1106"/>
      <c r="E389" s="1164"/>
      <c r="F389" s="1047"/>
      <c r="G389" s="1106"/>
      <c r="H389" s="1106"/>
      <c r="I389" s="1106"/>
      <c r="J389" s="1106"/>
      <c r="K389" s="1165"/>
      <c r="L389" s="1166"/>
      <c r="M389" s="1166"/>
      <c r="N389" s="1166"/>
      <c r="O389" s="1166"/>
      <c r="P389" s="1106"/>
    </row>
    <row r="390" spans="1:16" ht="15.75" customHeight="1">
      <c r="A390" s="1106"/>
      <c r="B390" s="1106"/>
      <c r="C390" s="1106"/>
      <c r="D390" s="1106"/>
      <c r="E390" s="1164"/>
      <c r="F390" s="1047"/>
      <c r="G390" s="1106"/>
      <c r="H390" s="1106"/>
      <c r="I390" s="1106"/>
      <c r="J390" s="1106"/>
      <c r="K390" s="1165"/>
      <c r="L390" s="1166"/>
      <c r="M390" s="1166"/>
      <c r="N390" s="1166"/>
      <c r="O390" s="1166"/>
      <c r="P390" s="1106"/>
    </row>
    <row r="391" spans="1:16" ht="15.75" customHeight="1">
      <c r="A391" s="1106"/>
      <c r="B391" s="1106"/>
      <c r="C391" s="1106"/>
      <c r="D391" s="1106"/>
      <c r="E391" s="1164"/>
      <c r="F391" s="1047"/>
      <c r="G391" s="1106"/>
      <c r="H391" s="1106"/>
      <c r="I391" s="1106"/>
      <c r="J391" s="1106"/>
      <c r="K391" s="1165"/>
      <c r="L391" s="1166"/>
      <c r="M391" s="1166"/>
      <c r="N391" s="1166"/>
      <c r="O391" s="1166"/>
      <c r="P391" s="1106"/>
    </row>
    <row r="392" spans="1:16" ht="15.75" customHeight="1">
      <c r="A392" s="1106"/>
      <c r="B392" s="1106"/>
      <c r="C392" s="1106"/>
      <c r="D392" s="1106"/>
      <c r="E392" s="1164"/>
      <c r="F392" s="1047"/>
      <c r="G392" s="1106"/>
      <c r="H392" s="1106"/>
      <c r="I392" s="1106"/>
      <c r="J392" s="1106"/>
      <c r="K392" s="1165"/>
      <c r="L392" s="1166"/>
      <c r="M392" s="1166"/>
      <c r="N392" s="1166"/>
      <c r="O392" s="1166"/>
      <c r="P392" s="1106"/>
    </row>
    <row r="393" spans="1:16" ht="15.75" customHeight="1">
      <c r="A393" s="1106"/>
      <c r="B393" s="1106"/>
      <c r="C393" s="1106"/>
      <c r="D393" s="1106"/>
      <c r="E393" s="1164"/>
      <c r="F393" s="1047"/>
      <c r="G393" s="1106"/>
      <c r="H393" s="1106"/>
      <c r="I393" s="1106"/>
      <c r="J393" s="1106"/>
      <c r="K393" s="1165"/>
      <c r="L393" s="1166"/>
      <c r="M393" s="1166"/>
      <c r="N393" s="1166"/>
      <c r="O393" s="1166"/>
      <c r="P393" s="1106"/>
    </row>
    <row r="394" spans="1:16" ht="15.75" customHeight="1">
      <c r="A394" s="1106"/>
      <c r="B394" s="1106"/>
      <c r="C394" s="1106"/>
      <c r="D394" s="1106"/>
      <c r="E394" s="1164"/>
      <c r="F394" s="1047"/>
      <c r="G394" s="1106"/>
      <c r="H394" s="1106"/>
      <c r="I394" s="1106"/>
      <c r="J394" s="1106"/>
      <c r="K394" s="1165"/>
      <c r="L394" s="1166"/>
      <c r="M394" s="1166"/>
      <c r="N394" s="1166"/>
      <c r="O394" s="1166"/>
      <c r="P394" s="1106"/>
    </row>
    <row r="395" spans="1:16" ht="15.75" customHeight="1">
      <c r="A395" s="1106"/>
      <c r="B395" s="1106"/>
      <c r="C395" s="1106"/>
      <c r="D395" s="1106"/>
      <c r="E395" s="1164"/>
      <c r="F395" s="1047"/>
      <c r="G395" s="1106"/>
      <c r="H395" s="1106"/>
      <c r="I395" s="1106"/>
      <c r="J395" s="1106"/>
      <c r="K395" s="1165"/>
      <c r="L395" s="1166"/>
      <c r="M395" s="1166"/>
      <c r="N395" s="1166"/>
      <c r="O395" s="1166"/>
      <c r="P395" s="1106"/>
    </row>
    <row r="396" spans="1:16" ht="15.75" customHeight="1">
      <c r="A396" s="1106"/>
      <c r="B396" s="1106"/>
      <c r="C396" s="1106"/>
      <c r="D396" s="1106"/>
      <c r="E396" s="1164"/>
      <c r="F396" s="1047"/>
      <c r="G396" s="1106"/>
      <c r="H396" s="1106"/>
      <c r="I396" s="1106"/>
      <c r="J396" s="1106"/>
      <c r="K396" s="1165"/>
      <c r="L396" s="1166"/>
      <c r="M396" s="1166"/>
      <c r="N396" s="1166"/>
      <c r="O396" s="1166"/>
      <c r="P396" s="1106"/>
    </row>
    <row r="397" spans="1:16" ht="15.75" customHeight="1">
      <c r="A397" s="1106"/>
      <c r="B397" s="1106"/>
      <c r="C397" s="1106"/>
      <c r="D397" s="1106"/>
      <c r="E397" s="1164"/>
      <c r="F397" s="1047"/>
      <c r="G397" s="1106"/>
      <c r="H397" s="1106"/>
      <c r="I397" s="1106"/>
      <c r="J397" s="1106"/>
      <c r="K397" s="1165"/>
      <c r="L397" s="1166"/>
      <c r="M397" s="1166"/>
      <c r="N397" s="1166"/>
      <c r="O397" s="1166"/>
      <c r="P397" s="1106"/>
    </row>
    <row r="398" spans="1:16" ht="15.75" customHeight="1">
      <c r="A398" s="1106"/>
      <c r="B398" s="1106"/>
      <c r="C398" s="1106"/>
      <c r="D398" s="1106"/>
      <c r="E398" s="1164"/>
      <c r="F398" s="1047"/>
      <c r="G398" s="1106"/>
      <c r="H398" s="1106"/>
      <c r="I398" s="1106"/>
      <c r="J398" s="1106"/>
      <c r="K398" s="1165"/>
      <c r="L398" s="1166"/>
      <c r="M398" s="1166"/>
      <c r="N398" s="1166"/>
      <c r="O398" s="1166"/>
      <c r="P398" s="1106"/>
    </row>
    <row r="399" spans="1:16" ht="15.75" customHeight="1">
      <c r="A399" s="1106"/>
      <c r="B399" s="1106"/>
      <c r="C399" s="1106"/>
      <c r="D399" s="1106"/>
      <c r="E399" s="1164"/>
      <c r="F399" s="1047"/>
      <c r="G399" s="1106"/>
      <c r="H399" s="1106"/>
      <c r="I399" s="1106"/>
      <c r="J399" s="1106"/>
      <c r="K399" s="1165"/>
      <c r="L399" s="1166"/>
      <c r="M399" s="1166"/>
      <c r="N399" s="1166"/>
      <c r="O399" s="1166"/>
      <c r="P399" s="1106"/>
    </row>
    <row r="400" spans="1:16" ht="15.75" customHeight="1">
      <c r="A400" s="1106"/>
      <c r="B400" s="1106"/>
      <c r="C400" s="1106"/>
      <c r="D400" s="1106"/>
      <c r="E400" s="1164"/>
      <c r="F400" s="1047"/>
      <c r="G400" s="1106"/>
      <c r="H400" s="1106"/>
      <c r="I400" s="1106"/>
      <c r="J400" s="1106"/>
      <c r="K400" s="1165"/>
      <c r="L400" s="1166"/>
      <c r="M400" s="1166"/>
      <c r="N400" s="1166"/>
      <c r="O400" s="1166"/>
      <c r="P400" s="1106"/>
    </row>
    <row r="401" spans="1:16" ht="15.75" customHeight="1">
      <c r="A401" s="1106"/>
      <c r="B401" s="1106"/>
      <c r="C401" s="1106"/>
      <c r="D401" s="1106"/>
      <c r="E401" s="1164"/>
      <c r="F401" s="1047"/>
      <c r="G401" s="1106"/>
      <c r="H401" s="1106"/>
      <c r="I401" s="1106"/>
      <c r="J401" s="1106"/>
      <c r="K401" s="1165"/>
      <c r="L401" s="1166"/>
      <c r="M401" s="1166"/>
      <c r="N401" s="1166"/>
      <c r="O401" s="1166"/>
      <c r="P401" s="1106"/>
    </row>
    <row r="402" spans="1:16" ht="15.75" customHeight="1">
      <c r="A402" s="1106"/>
      <c r="B402" s="1106"/>
      <c r="C402" s="1106"/>
      <c r="D402" s="1106"/>
      <c r="E402" s="1164"/>
      <c r="F402" s="1047"/>
      <c r="G402" s="1106"/>
      <c r="H402" s="1106"/>
      <c r="I402" s="1106"/>
      <c r="J402" s="1106"/>
      <c r="K402" s="1165"/>
      <c r="L402" s="1166"/>
      <c r="M402" s="1166"/>
      <c r="N402" s="1166"/>
      <c r="O402" s="1166"/>
      <c r="P402" s="1106"/>
    </row>
    <row r="403" spans="1:16" ht="15.75" customHeight="1">
      <c r="A403" s="1106"/>
      <c r="B403" s="1106"/>
      <c r="C403" s="1106"/>
      <c r="D403" s="1106"/>
      <c r="E403" s="1164"/>
      <c r="F403" s="1047"/>
      <c r="G403" s="1106"/>
      <c r="H403" s="1106"/>
      <c r="I403" s="1106"/>
      <c r="J403" s="1106"/>
      <c r="K403" s="1165"/>
      <c r="L403" s="1166"/>
      <c r="M403" s="1166"/>
      <c r="N403" s="1166"/>
      <c r="O403" s="1166"/>
      <c r="P403" s="1106"/>
    </row>
    <row r="404" spans="1:16" ht="15.75" customHeight="1">
      <c r="A404" s="1106"/>
      <c r="B404" s="1106"/>
      <c r="C404" s="1106"/>
      <c r="D404" s="1106"/>
      <c r="E404" s="1164"/>
      <c r="F404" s="1047"/>
      <c r="G404" s="1106"/>
      <c r="H404" s="1106"/>
      <c r="I404" s="1106"/>
      <c r="J404" s="1106"/>
      <c r="K404" s="1165"/>
      <c r="L404" s="1166"/>
      <c r="M404" s="1166"/>
      <c r="N404" s="1166"/>
      <c r="O404" s="1166"/>
      <c r="P404" s="1106"/>
    </row>
    <row r="405" spans="1:16" ht="15.75" customHeight="1">
      <c r="A405" s="1106"/>
      <c r="B405" s="1106"/>
      <c r="C405" s="1106"/>
      <c r="D405" s="1106"/>
      <c r="E405" s="1164"/>
      <c r="F405" s="1047"/>
      <c r="G405" s="1106"/>
      <c r="H405" s="1106"/>
      <c r="I405" s="1106"/>
      <c r="J405" s="1106"/>
      <c r="K405" s="1165"/>
      <c r="L405" s="1166"/>
      <c r="M405" s="1166"/>
      <c r="N405" s="1166"/>
      <c r="O405" s="1166"/>
      <c r="P405" s="1106"/>
    </row>
    <row r="406" spans="1:16" ht="15.75" customHeight="1">
      <c r="A406" s="1106"/>
      <c r="B406" s="1106"/>
      <c r="C406" s="1106"/>
      <c r="D406" s="1106"/>
      <c r="E406" s="1164"/>
      <c r="F406" s="1047"/>
      <c r="G406" s="1106"/>
      <c r="H406" s="1106"/>
      <c r="I406" s="1106"/>
      <c r="J406" s="1106"/>
      <c r="K406" s="1165"/>
      <c r="L406" s="1166"/>
      <c r="M406" s="1166"/>
      <c r="N406" s="1166"/>
      <c r="O406" s="1166"/>
      <c r="P406" s="1106"/>
    </row>
    <row r="407" spans="1:16" ht="15.75" customHeight="1">
      <c r="A407" s="1106"/>
      <c r="B407" s="1106"/>
      <c r="C407" s="1106"/>
      <c r="D407" s="1106"/>
      <c r="E407" s="1164"/>
      <c r="F407" s="1047"/>
      <c r="G407" s="1106"/>
      <c r="H407" s="1106"/>
      <c r="I407" s="1106"/>
      <c r="J407" s="1106"/>
      <c r="K407" s="1165"/>
      <c r="L407" s="1166"/>
      <c r="M407" s="1166"/>
      <c r="N407" s="1166"/>
      <c r="O407" s="1166"/>
      <c r="P407" s="1106"/>
    </row>
    <row r="408" spans="1:16" ht="15.75" customHeight="1">
      <c r="A408" s="1106"/>
      <c r="B408" s="1106"/>
      <c r="C408" s="1106"/>
      <c r="D408" s="1106"/>
      <c r="E408" s="1164"/>
      <c r="F408" s="1047"/>
      <c r="G408" s="1106"/>
      <c r="H408" s="1106"/>
      <c r="I408" s="1106"/>
      <c r="J408" s="1106"/>
      <c r="K408" s="1165"/>
      <c r="L408" s="1166"/>
      <c r="M408" s="1166"/>
      <c r="N408" s="1166"/>
      <c r="O408" s="1166"/>
      <c r="P408" s="1106"/>
    </row>
    <row r="409" spans="1:16" ht="15.75" customHeight="1">
      <c r="A409" s="1106"/>
      <c r="B409" s="1106"/>
      <c r="C409" s="1106"/>
      <c r="D409" s="1106"/>
      <c r="E409" s="1164"/>
      <c r="F409" s="1047"/>
      <c r="G409" s="1106"/>
      <c r="H409" s="1106"/>
      <c r="I409" s="1106"/>
      <c r="J409" s="1106"/>
      <c r="K409" s="1165"/>
      <c r="L409" s="1166"/>
      <c r="M409" s="1166"/>
      <c r="N409" s="1166"/>
      <c r="O409" s="1166"/>
      <c r="P409" s="1106"/>
    </row>
    <row r="410" spans="1:16" ht="15.75" customHeight="1">
      <c r="A410" s="1106"/>
      <c r="B410" s="1106"/>
      <c r="C410" s="1106"/>
      <c r="D410" s="1106"/>
      <c r="E410" s="1164"/>
      <c r="F410" s="1047"/>
      <c r="G410" s="1106"/>
      <c r="H410" s="1106"/>
      <c r="I410" s="1106"/>
      <c r="J410" s="1106"/>
      <c r="K410" s="1165"/>
      <c r="L410" s="1166"/>
      <c r="M410" s="1166"/>
      <c r="N410" s="1166"/>
      <c r="O410" s="1166"/>
      <c r="P410" s="1106"/>
    </row>
    <row r="411" spans="1:16" ht="15.75" customHeight="1">
      <c r="A411" s="1106"/>
      <c r="B411" s="1106"/>
      <c r="C411" s="1106"/>
      <c r="D411" s="1106"/>
      <c r="E411" s="1164"/>
      <c r="F411" s="1047"/>
      <c r="G411" s="1106"/>
      <c r="H411" s="1106"/>
      <c r="I411" s="1106"/>
      <c r="J411" s="1106"/>
      <c r="K411" s="1165"/>
      <c r="L411" s="1166"/>
      <c r="M411" s="1166"/>
      <c r="N411" s="1166"/>
      <c r="O411" s="1166"/>
      <c r="P411" s="1106"/>
    </row>
    <row r="412" spans="1:16" ht="15.75" customHeight="1">
      <c r="A412" s="1106"/>
      <c r="B412" s="1106"/>
      <c r="C412" s="1106"/>
      <c r="D412" s="1106"/>
      <c r="E412" s="1164"/>
      <c r="F412" s="1047"/>
      <c r="G412" s="1106"/>
      <c r="H412" s="1106"/>
      <c r="I412" s="1106"/>
      <c r="J412" s="1106"/>
      <c r="K412" s="1165"/>
      <c r="L412" s="1166"/>
      <c r="M412" s="1166"/>
      <c r="N412" s="1166"/>
      <c r="O412" s="1166"/>
      <c r="P412" s="1106"/>
    </row>
    <row r="413" spans="1:16" ht="15.75" customHeight="1">
      <c r="A413" s="1106"/>
      <c r="B413" s="1106"/>
      <c r="C413" s="1106"/>
      <c r="D413" s="1106"/>
      <c r="E413" s="1164"/>
      <c r="F413" s="1047"/>
      <c r="G413" s="1106"/>
      <c r="H413" s="1106"/>
      <c r="I413" s="1106"/>
      <c r="J413" s="1106"/>
      <c r="K413" s="1165"/>
      <c r="L413" s="1166"/>
      <c r="M413" s="1166"/>
      <c r="N413" s="1166"/>
      <c r="O413" s="1166"/>
      <c r="P413" s="1106"/>
    </row>
    <row r="414" spans="1:16" ht="15.75" customHeight="1">
      <c r="A414" s="1106"/>
      <c r="B414" s="1106"/>
      <c r="C414" s="1106"/>
      <c r="D414" s="1106"/>
      <c r="E414" s="1164"/>
      <c r="F414" s="1047"/>
      <c r="G414" s="1106"/>
      <c r="H414" s="1106"/>
      <c r="I414" s="1106"/>
      <c r="J414" s="1106"/>
      <c r="K414" s="1165"/>
      <c r="L414" s="1166"/>
      <c r="M414" s="1166"/>
      <c r="N414" s="1166"/>
      <c r="O414" s="1166"/>
      <c r="P414" s="1106"/>
    </row>
    <row r="415" spans="1:16" ht="15.75" customHeight="1">
      <c r="A415" s="1106"/>
      <c r="B415" s="1106"/>
      <c r="C415" s="1106"/>
      <c r="D415" s="1106"/>
      <c r="E415" s="1164"/>
      <c r="F415" s="1047"/>
      <c r="G415" s="1106"/>
      <c r="H415" s="1106"/>
      <c r="I415" s="1106"/>
      <c r="J415" s="1106"/>
      <c r="K415" s="1165"/>
      <c r="L415" s="1166"/>
      <c r="M415" s="1166"/>
      <c r="N415" s="1166"/>
      <c r="O415" s="1166"/>
      <c r="P415" s="1106"/>
    </row>
    <row r="416" spans="1:16" ht="15.75" customHeight="1">
      <c r="A416" s="1106"/>
      <c r="B416" s="1106"/>
      <c r="C416" s="1106"/>
      <c r="D416" s="1106"/>
      <c r="E416" s="1164"/>
      <c r="F416" s="1047"/>
      <c r="G416" s="1106"/>
      <c r="H416" s="1106"/>
      <c r="I416" s="1106"/>
      <c r="J416" s="1106"/>
      <c r="K416" s="1165"/>
      <c r="L416" s="1166"/>
      <c r="M416" s="1166"/>
      <c r="N416" s="1166"/>
      <c r="O416" s="1166"/>
      <c r="P416" s="1106"/>
    </row>
    <row r="417" spans="1:16" ht="15.75" customHeight="1">
      <c r="A417" s="1106"/>
      <c r="B417" s="1106"/>
      <c r="C417" s="1106"/>
      <c r="D417" s="1106"/>
      <c r="E417" s="1164"/>
      <c r="F417" s="1047"/>
      <c r="G417" s="1106"/>
      <c r="H417" s="1106"/>
      <c r="I417" s="1106"/>
      <c r="J417" s="1106"/>
      <c r="K417" s="1165"/>
      <c r="L417" s="1166"/>
      <c r="M417" s="1166"/>
      <c r="N417" s="1166"/>
      <c r="O417" s="1166"/>
      <c r="P417" s="1106"/>
    </row>
    <row r="418" spans="1:16" ht="15.75" customHeight="1">
      <c r="A418" s="1106"/>
      <c r="B418" s="1106"/>
      <c r="C418" s="1106"/>
      <c r="D418" s="1106"/>
      <c r="E418" s="1164"/>
      <c r="F418" s="1047"/>
      <c r="G418" s="1106"/>
      <c r="H418" s="1106"/>
      <c r="I418" s="1106"/>
      <c r="J418" s="1106"/>
      <c r="K418" s="1165"/>
      <c r="L418" s="1166"/>
      <c r="M418" s="1166"/>
      <c r="N418" s="1166"/>
      <c r="O418" s="1166"/>
      <c r="P418" s="1106"/>
    </row>
    <row r="419" spans="1:16" ht="15.75" customHeight="1">
      <c r="A419" s="1106"/>
      <c r="B419" s="1106"/>
      <c r="C419" s="1106"/>
      <c r="D419" s="1106"/>
      <c r="E419" s="1164"/>
      <c r="F419" s="1047"/>
      <c r="G419" s="1106"/>
      <c r="H419" s="1106"/>
      <c r="I419" s="1106"/>
      <c r="J419" s="1106"/>
      <c r="K419" s="1165"/>
      <c r="L419" s="1166"/>
      <c r="M419" s="1166"/>
      <c r="N419" s="1166"/>
      <c r="O419" s="1166"/>
      <c r="P419" s="1106"/>
    </row>
    <row r="420" spans="1:16" ht="15.75" customHeight="1">
      <c r="A420" s="1106"/>
      <c r="B420" s="1106"/>
      <c r="C420" s="1106"/>
      <c r="D420" s="1106"/>
      <c r="E420" s="1164"/>
      <c r="F420" s="1047"/>
      <c r="G420" s="1106"/>
      <c r="H420" s="1106"/>
      <c r="I420" s="1106"/>
      <c r="J420" s="1106"/>
      <c r="K420" s="1165"/>
      <c r="L420" s="1166"/>
      <c r="M420" s="1166"/>
      <c r="N420" s="1166"/>
      <c r="O420" s="1166"/>
      <c r="P420" s="1106"/>
    </row>
    <row r="421" spans="1:16" ht="15.75" customHeight="1">
      <c r="A421" s="1106"/>
      <c r="B421" s="1106"/>
      <c r="C421" s="1106"/>
      <c r="D421" s="1106"/>
      <c r="E421" s="1164"/>
      <c r="F421" s="1047"/>
      <c r="G421" s="1106"/>
      <c r="H421" s="1106"/>
      <c r="I421" s="1106"/>
      <c r="J421" s="1106"/>
      <c r="K421" s="1165"/>
      <c r="L421" s="1166"/>
      <c r="M421" s="1166"/>
      <c r="N421" s="1166"/>
      <c r="O421" s="1166"/>
      <c r="P421" s="1106"/>
    </row>
    <row r="422" spans="1:16" ht="15.75" customHeight="1">
      <c r="A422" s="1106"/>
      <c r="B422" s="1106"/>
      <c r="C422" s="1106"/>
      <c r="D422" s="1106"/>
      <c r="E422" s="1164"/>
      <c r="F422" s="1047"/>
      <c r="G422" s="1106"/>
      <c r="H422" s="1106"/>
      <c r="I422" s="1106"/>
      <c r="J422" s="1106"/>
      <c r="K422" s="1165"/>
      <c r="L422" s="1166"/>
      <c r="M422" s="1166"/>
      <c r="N422" s="1166"/>
      <c r="O422" s="1166"/>
      <c r="P422" s="1106"/>
    </row>
    <row r="423" spans="1:16" ht="15.75" customHeight="1">
      <c r="A423" s="1106"/>
      <c r="B423" s="1106"/>
      <c r="C423" s="1106"/>
      <c r="D423" s="1106"/>
      <c r="E423" s="1164"/>
      <c r="F423" s="1047"/>
      <c r="G423" s="1106"/>
      <c r="H423" s="1106"/>
      <c r="I423" s="1106"/>
      <c r="J423" s="1106"/>
      <c r="K423" s="1165"/>
      <c r="L423" s="1166"/>
      <c r="M423" s="1166"/>
      <c r="N423" s="1166"/>
      <c r="O423" s="1166"/>
      <c r="P423" s="1106"/>
    </row>
    <row r="424" spans="1:16" ht="15.75" customHeight="1">
      <c r="A424" s="1106"/>
      <c r="B424" s="1106"/>
      <c r="C424" s="1106"/>
      <c r="D424" s="1106"/>
      <c r="E424" s="1164"/>
      <c r="F424" s="1047"/>
      <c r="G424" s="1106"/>
      <c r="H424" s="1106"/>
      <c r="I424" s="1106"/>
      <c r="J424" s="1106"/>
      <c r="K424" s="1165"/>
      <c r="L424" s="1166"/>
      <c r="M424" s="1166"/>
      <c r="N424" s="1166"/>
      <c r="O424" s="1166"/>
      <c r="P424" s="1106"/>
    </row>
    <row r="425" spans="1:16" ht="15.75" customHeight="1">
      <c r="A425" s="1106"/>
      <c r="B425" s="1106"/>
      <c r="C425" s="1106"/>
      <c r="D425" s="1106"/>
      <c r="E425" s="1164"/>
      <c r="F425" s="1047"/>
      <c r="G425" s="1106"/>
      <c r="H425" s="1106"/>
      <c r="I425" s="1106"/>
      <c r="J425" s="1106"/>
      <c r="K425" s="1165"/>
      <c r="L425" s="1166"/>
      <c r="M425" s="1166"/>
      <c r="N425" s="1166"/>
      <c r="O425" s="1166"/>
      <c r="P425" s="1106"/>
    </row>
    <row r="426" spans="1:16" ht="15.75" customHeight="1">
      <c r="A426" s="1106"/>
      <c r="B426" s="1106"/>
      <c r="C426" s="1106"/>
      <c r="D426" s="1106"/>
      <c r="E426" s="1164"/>
      <c r="F426" s="1047"/>
      <c r="G426" s="1106"/>
      <c r="H426" s="1106"/>
      <c r="I426" s="1106"/>
      <c r="J426" s="1106"/>
      <c r="K426" s="1165"/>
      <c r="L426" s="1166"/>
      <c r="M426" s="1166"/>
      <c r="N426" s="1166"/>
      <c r="O426" s="1166"/>
      <c r="P426" s="1106"/>
    </row>
    <row r="427" spans="1:16" ht="15.75" customHeight="1">
      <c r="A427" s="1106"/>
      <c r="B427" s="1106"/>
      <c r="C427" s="1106"/>
      <c r="D427" s="1106"/>
      <c r="E427" s="1164"/>
      <c r="F427" s="1047"/>
      <c r="G427" s="1106"/>
      <c r="H427" s="1106"/>
      <c r="I427" s="1106"/>
      <c r="J427" s="1106"/>
      <c r="K427" s="1165"/>
      <c r="L427" s="1166"/>
      <c r="M427" s="1166"/>
      <c r="N427" s="1166"/>
      <c r="O427" s="1166"/>
      <c r="P427" s="1106"/>
    </row>
    <row r="428" spans="1:16" ht="15.75" customHeight="1">
      <c r="A428" s="1106"/>
      <c r="B428" s="1106"/>
      <c r="C428" s="1106"/>
      <c r="D428" s="1106"/>
      <c r="E428" s="1164"/>
      <c r="F428" s="1047"/>
      <c r="G428" s="1106"/>
      <c r="H428" s="1106"/>
      <c r="I428" s="1106"/>
      <c r="J428" s="1106"/>
      <c r="K428" s="1165"/>
      <c r="L428" s="1166"/>
      <c r="M428" s="1166"/>
      <c r="N428" s="1166"/>
      <c r="O428" s="1166"/>
      <c r="P428" s="1106"/>
    </row>
    <row r="429" spans="1:16" ht="15.75" customHeight="1">
      <c r="A429" s="1106"/>
      <c r="B429" s="1106"/>
      <c r="C429" s="1106"/>
      <c r="D429" s="1106"/>
      <c r="E429" s="1164"/>
      <c r="F429" s="1047"/>
      <c r="G429" s="1106"/>
      <c r="H429" s="1106"/>
      <c r="I429" s="1106"/>
      <c r="J429" s="1106"/>
      <c r="K429" s="1165"/>
      <c r="L429" s="1166"/>
      <c r="M429" s="1166"/>
      <c r="N429" s="1166"/>
      <c r="O429" s="1166"/>
      <c r="P429" s="1106"/>
    </row>
    <row r="430" spans="1:16" ht="15.75" customHeight="1">
      <c r="A430" s="1106"/>
      <c r="B430" s="1106"/>
      <c r="C430" s="1106"/>
      <c r="D430" s="1106"/>
      <c r="E430" s="1164"/>
      <c r="F430" s="1047"/>
      <c r="G430" s="1106"/>
      <c r="H430" s="1106"/>
      <c r="I430" s="1106"/>
      <c r="J430" s="1106"/>
      <c r="K430" s="1165"/>
      <c r="L430" s="1166"/>
      <c r="M430" s="1166"/>
      <c r="N430" s="1166"/>
      <c r="O430" s="1166"/>
      <c r="P430" s="1106"/>
    </row>
    <row r="431" spans="1:16" ht="15.75" customHeight="1">
      <c r="A431" s="1106"/>
      <c r="B431" s="1106"/>
      <c r="C431" s="1106"/>
      <c r="D431" s="1106"/>
      <c r="E431" s="1164"/>
      <c r="F431" s="1047"/>
      <c r="G431" s="1106"/>
      <c r="H431" s="1106"/>
      <c r="I431" s="1106"/>
      <c r="J431" s="1106"/>
      <c r="K431" s="1165"/>
      <c r="L431" s="1166"/>
      <c r="M431" s="1166"/>
      <c r="N431" s="1166"/>
      <c r="O431" s="1166"/>
      <c r="P431" s="1106"/>
    </row>
    <row r="432" spans="1:16" ht="15.75" customHeight="1">
      <c r="A432" s="1106"/>
      <c r="B432" s="1106"/>
      <c r="C432" s="1106"/>
      <c r="D432" s="1106"/>
      <c r="E432" s="1164"/>
      <c r="F432" s="1047"/>
      <c r="G432" s="1106"/>
      <c r="H432" s="1106"/>
      <c r="I432" s="1106"/>
      <c r="J432" s="1106"/>
      <c r="K432" s="1165"/>
      <c r="L432" s="1166"/>
      <c r="M432" s="1166"/>
      <c r="N432" s="1166"/>
      <c r="O432" s="1166"/>
      <c r="P432" s="1106"/>
    </row>
    <row r="433" spans="1:16" ht="15.75" customHeight="1">
      <c r="A433" s="1106"/>
      <c r="B433" s="1106"/>
      <c r="C433" s="1106"/>
      <c r="D433" s="1106"/>
      <c r="E433" s="1164"/>
      <c r="F433" s="1047"/>
      <c r="G433" s="1106"/>
      <c r="H433" s="1106"/>
      <c r="I433" s="1106"/>
      <c r="J433" s="1106"/>
      <c r="K433" s="1165"/>
      <c r="L433" s="1166"/>
      <c r="M433" s="1166"/>
      <c r="N433" s="1166"/>
      <c r="O433" s="1166"/>
      <c r="P433" s="1106"/>
    </row>
    <row r="434" spans="1:16" ht="15.75" customHeight="1">
      <c r="A434" s="1106"/>
      <c r="B434" s="1106"/>
      <c r="C434" s="1106"/>
      <c r="D434" s="1106"/>
      <c r="E434" s="1164"/>
      <c r="F434" s="1047"/>
      <c r="G434" s="1106"/>
      <c r="H434" s="1106"/>
      <c r="I434" s="1106"/>
      <c r="J434" s="1106"/>
      <c r="K434" s="1165"/>
      <c r="L434" s="1166"/>
      <c r="M434" s="1166"/>
      <c r="N434" s="1166"/>
      <c r="O434" s="1166"/>
      <c r="P434" s="1106"/>
    </row>
    <row r="435" spans="1:16" ht="15.75" customHeight="1">
      <c r="A435" s="1106"/>
      <c r="B435" s="1106"/>
      <c r="C435" s="1106"/>
      <c r="D435" s="1106"/>
      <c r="E435" s="1164"/>
      <c r="F435" s="1047"/>
      <c r="G435" s="1106"/>
      <c r="H435" s="1106"/>
      <c r="I435" s="1106"/>
      <c r="J435" s="1106"/>
      <c r="K435" s="1165"/>
      <c r="L435" s="1166"/>
      <c r="M435" s="1166"/>
      <c r="N435" s="1166"/>
      <c r="O435" s="1166"/>
      <c r="P435" s="1106"/>
    </row>
    <row r="436" spans="1:16" ht="15.75" customHeight="1">
      <c r="A436" s="1106"/>
      <c r="B436" s="1106"/>
      <c r="C436" s="1106"/>
      <c r="D436" s="1106"/>
      <c r="E436" s="1164"/>
      <c r="F436" s="1047"/>
      <c r="G436" s="1106"/>
      <c r="H436" s="1106"/>
      <c r="I436" s="1106"/>
      <c r="J436" s="1106"/>
      <c r="K436" s="1165"/>
      <c r="L436" s="1166"/>
      <c r="M436" s="1166"/>
      <c r="N436" s="1166"/>
      <c r="O436" s="1166"/>
      <c r="P436" s="1106"/>
    </row>
    <row r="437" spans="1:16" ht="15.75" customHeight="1">
      <c r="A437" s="1106"/>
      <c r="B437" s="1106"/>
      <c r="C437" s="1106"/>
      <c r="D437" s="1106"/>
      <c r="E437" s="1164"/>
      <c r="F437" s="1047"/>
      <c r="G437" s="1106"/>
      <c r="H437" s="1106"/>
      <c r="I437" s="1106"/>
      <c r="J437" s="1106"/>
      <c r="K437" s="1165"/>
      <c r="L437" s="1166"/>
      <c r="M437" s="1166"/>
      <c r="N437" s="1166"/>
      <c r="O437" s="1166"/>
      <c r="P437" s="1106"/>
    </row>
    <row r="438" spans="1:16" ht="15.75" customHeight="1">
      <c r="A438" s="1106"/>
      <c r="B438" s="1106"/>
      <c r="C438" s="1106"/>
      <c r="D438" s="1106"/>
      <c r="E438" s="1164"/>
      <c r="F438" s="1047"/>
      <c r="G438" s="1106"/>
      <c r="H438" s="1106"/>
      <c r="I438" s="1106"/>
      <c r="J438" s="1106"/>
      <c r="K438" s="1165"/>
      <c r="L438" s="1166"/>
      <c r="M438" s="1166"/>
      <c r="N438" s="1166"/>
      <c r="O438" s="1166"/>
      <c r="P438" s="1106"/>
    </row>
    <row r="439" spans="1:16" ht="15.75" customHeight="1">
      <c r="A439" s="1106"/>
      <c r="B439" s="1106"/>
      <c r="C439" s="1106"/>
      <c r="D439" s="1106"/>
      <c r="E439" s="1164"/>
      <c r="F439" s="1047"/>
      <c r="G439" s="1106"/>
      <c r="H439" s="1106"/>
      <c r="I439" s="1106"/>
      <c r="J439" s="1106"/>
      <c r="K439" s="1165"/>
      <c r="L439" s="1166"/>
      <c r="M439" s="1166"/>
      <c r="N439" s="1166"/>
      <c r="O439" s="1166"/>
      <c r="P439" s="1106"/>
    </row>
    <row r="440" spans="1:16" ht="15.75" customHeight="1">
      <c r="A440" s="1106"/>
      <c r="B440" s="1106"/>
      <c r="C440" s="1106"/>
      <c r="D440" s="1106"/>
      <c r="E440" s="1164"/>
      <c r="F440" s="1047"/>
      <c r="G440" s="1106"/>
      <c r="H440" s="1106"/>
      <c r="I440" s="1106"/>
      <c r="J440" s="1106"/>
      <c r="K440" s="1165"/>
      <c r="L440" s="1166"/>
      <c r="M440" s="1166"/>
      <c r="N440" s="1166"/>
      <c r="O440" s="1166"/>
      <c r="P440" s="1106"/>
    </row>
    <row r="441" spans="1:16" ht="15.75" customHeight="1">
      <c r="A441" s="1106"/>
      <c r="B441" s="1106"/>
      <c r="C441" s="1106"/>
      <c r="D441" s="1106"/>
      <c r="E441" s="1164"/>
      <c r="F441" s="1047"/>
      <c r="G441" s="1106"/>
      <c r="H441" s="1106"/>
      <c r="I441" s="1106"/>
      <c r="J441" s="1106"/>
      <c r="K441" s="1165"/>
      <c r="L441" s="1166"/>
      <c r="M441" s="1166"/>
      <c r="N441" s="1166"/>
      <c r="O441" s="1166"/>
      <c r="P441" s="1106"/>
    </row>
    <row r="442" spans="1:16" ht="15.75" customHeight="1">
      <c r="A442" s="1106"/>
      <c r="B442" s="1106"/>
      <c r="C442" s="1106"/>
      <c r="D442" s="1106"/>
      <c r="E442" s="1164"/>
      <c r="F442" s="1047"/>
      <c r="G442" s="1106"/>
      <c r="H442" s="1106"/>
      <c r="I442" s="1106"/>
      <c r="J442" s="1106"/>
      <c r="K442" s="1165"/>
      <c r="L442" s="1166"/>
      <c r="M442" s="1166"/>
      <c r="N442" s="1166"/>
      <c r="O442" s="1166"/>
      <c r="P442" s="1106"/>
    </row>
    <row r="443" spans="1:16" ht="15.75" customHeight="1">
      <c r="A443" s="1106"/>
      <c r="B443" s="1106"/>
      <c r="C443" s="1106"/>
      <c r="D443" s="1106"/>
      <c r="E443" s="1164"/>
      <c r="F443" s="1047"/>
      <c r="G443" s="1106"/>
      <c r="H443" s="1106"/>
      <c r="I443" s="1106"/>
      <c r="J443" s="1106"/>
      <c r="K443" s="1165"/>
      <c r="L443" s="1166"/>
      <c r="M443" s="1166"/>
      <c r="N443" s="1166"/>
      <c r="O443" s="1166"/>
      <c r="P443" s="1106"/>
    </row>
    <row r="444" spans="1:16" ht="15.75" customHeight="1">
      <c r="A444" s="1106"/>
      <c r="B444" s="1106"/>
      <c r="C444" s="1106"/>
      <c r="D444" s="1106"/>
      <c r="E444" s="1164"/>
      <c r="F444" s="1047"/>
      <c r="G444" s="1106"/>
      <c r="H444" s="1106"/>
      <c r="I444" s="1106"/>
      <c r="J444" s="1106"/>
      <c r="K444" s="1165"/>
      <c r="L444" s="1166"/>
      <c r="M444" s="1166"/>
      <c r="N444" s="1166"/>
      <c r="O444" s="1166"/>
      <c r="P444" s="1106"/>
    </row>
    <row r="445" spans="1:16" ht="15.75" customHeight="1">
      <c r="A445" s="1106"/>
      <c r="B445" s="1106"/>
      <c r="C445" s="1106"/>
      <c r="D445" s="1106"/>
      <c r="E445" s="1164"/>
      <c r="F445" s="1047"/>
      <c r="G445" s="1106"/>
      <c r="H445" s="1106"/>
      <c r="I445" s="1106"/>
      <c r="J445" s="1106"/>
      <c r="K445" s="1165"/>
      <c r="L445" s="1166"/>
      <c r="M445" s="1166"/>
      <c r="N445" s="1166"/>
      <c r="O445" s="1166"/>
      <c r="P445" s="1106"/>
    </row>
    <row r="446" spans="1:16" ht="15.75" customHeight="1">
      <c r="A446" s="1106"/>
      <c r="B446" s="1106"/>
      <c r="C446" s="1106"/>
      <c r="D446" s="1106"/>
      <c r="E446" s="1164"/>
      <c r="F446" s="1047"/>
      <c r="G446" s="1106"/>
      <c r="H446" s="1106"/>
      <c r="I446" s="1106"/>
      <c r="J446" s="1106"/>
      <c r="K446" s="1165"/>
      <c r="L446" s="1166"/>
      <c r="M446" s="1166"/>
      <c r="N446" s="1166"/>
      <c r="O446" s="1166"/>
      <c r="P446" s="1106"/>
    </row>
    <row r="447" spans="1:16" ht="15.75" customHeight="1">
      <c r="A447" s="1106"/>
      <c r="B447" s="1106"/>
      <c r="C447" s="1106"/>
      <c r="D447" s="1106"/>
      <c r="E447" s="1164"/>
      <c r="F447" s="1047"/>
      <c r="G447" s="1106"/>
      <c r="H447" s="1106"/>
      <c r="I447" s="1106"/>
      <c r="J447" s="1106"/>
      <c r="K447" s="1165"/>
      <c r="L447" s="1166"/>
      <c r="M447" s="1166"/>
      <c r="N447" s="1166"/>
      <c r="O447" s="1166"/>
      <c r="P447" s="1106"/>
    </row>
    <row r="448" spans="1:16" ht="15.75" customHeight="1">
      <c r="A448" s="1106"/>
      <c r="B448" s="1106"/>
      <c r="C448" s="1106"/>
      <c r="D448" s="1106"/>
      <c r="E448" s="1164"/>
      <c r="F448" s="1047"/>
      <c r="G448" s="1106"/>
      <c r="H448" s="1106"/>
      <c r="I448" s="1106"/>
      <c r="J448" s="1106"/>
      <c r="K448" s="1165"/>
      <c r="L448" s="1166"/>
      <c r="M448" s="1166"/>
      <c r="N448" s="1166"/>
      <c r="O448" s="1166"/>
      <c r="P448" s="1106"/>
    </row>
    <row r="449" spans="1:16" ht="15.75" customHeight="1">
      <c r="A449" s="1106"/>
      <c r="B449" s="1106"/>
      <c r="C449" s="1106"/>
      <c r="D449" s="1106"/>
      <c r="E449" s="1164"/>
      <c r="F449" s="1047"/>
      <c r="G449" s="1106"/>
      <c r="H449" s="1106"/>
      <c r="I449" s="1106"/>
      <c r="J449" s="1106"/>
      <c r="K449" s="1165"/>
      <c r="L449" s="1166"/>
      <c r="M449" s="1166"/>
      <c r="N449" s="1166"/>
      <c r="O449" s="1166"/>
      <c r="P449" s="1106"/>
    </row>
    <row r="450" spans="1:16" ht="15.75" customHeight="1">
      <c r="A450" s="1106"/>
      <c r="B450" s="1106"/>
      <c r="C450" s="1106"/>
      <c r="D450" s="1106"/>
      <c r="E450" s="1164"/>
      <c r="F450" s="1047"/>
      <c r="G450" s="1106"/>
      <c r="H450" s="1106"/>
      <c r="I450" s="1106"/>
      <c r="J450" s="1106"/>
      <c r="K450" s="1165"/>
      <c r="L450" s="1166"/>
      <c r="M450" s="1166"/>
      <c r="N450" s="1166"/>
      <c r="O450" s="1166"/>
      <c r="P450" s="1106"/>
    </row>
    <row r="451" spans="1:16" ht="15.75" customHeight="1">
      <c r="A451" s="1106"/>
      <c r="B451" s="1106"/>
      <c r="C451" s="1106"/>
      <c r="D451" s="1106"/>
      <c r="E451" s="1164"/>
      <c r="F451" s="1047"/>
      <c r="G451" s="1106"/>
      <c r="H451" s="1106"/>
      <c r="I451" s="1106"/>
      <c r="J451" s="1106"/>
      <c r="K451" s="1165"/>
      <c r="L451" s="1166"/>
      <c r="M451" s="1166"/>
      <c r="N451" s="1166"/>
      <c r="O451" s="1166"/>
      <c r="P451" s="1106"/>
    </row>
    <row r="452" spans="1:16" ht="15.75" customHeight="1">
      <c r="A452" s="1106"/>
      <c r="B452" s="1106"/>
      <c r="C452" s="1106"/>
      <c r="D452" s="1106"/>
      <c r="E452" s="1164"/>
      <c r="F452" s="1047"/>
      <c r="G452" s="1106"/>
      <c r="H452" s="1106"/>
      <c r="I452" s="1106"/>
      <c r="J452" s="1106"/>
      <c r="K452" s="1165"/>
      <c r="L452" s="1166"/>
      <c r="M452" s="1166"/>
      <c r="N452" s="1166"/>
      <c r="O452" s="1166"/>
      <c r="P452" s="1106"/>
    </row>
    <row r="453" spans="1:16" ht="15.75" customHeight="1">
      <c r="A453" s="1106"/>
      <c r="B453" s="1106"/>
      <c r="C453" s="1106"/>
      <c r="D453" s="1106"/>
      <c r="E453" s="1164"/>
      <c r="F453" s="1047"/>
      <c r="G453" s="1106"/>
      <c r="H453" s="1106"/>
      <c r="I453" s="1106"/>
      <c r="J453" s="1106"/>
      <c r="K453" s="1165"/>
      <c r="L453" s="1166"/>
      <c r="M453" s="1166"/>
      <c r="N453" s="1166"/>
      <c r="O453" s="1166"/>
      <c r="P453" s="1106"/>
    </row>
    <row r="454" spans="1:16" ht="15.75" customHeight="1">
      <c r="A454" s="1106"/>
      <c r="B454" s="1106"/>
      <c r="C454" s="1106"/>
      <c r="D454" s="1106"/>
      <c r="E454" s="1164"/>
      <c r="F454" s="1047"/>
      <c r="G454" s="1106"/>
      <c r="H454" s="1106"/>
      <c r="I454" s="1106"/>
      <c r="J454" s="1106"/>
      <c r="K454" s="1165"/>
      <c r="L454" s="1166"/>
      <c r="M454" s="1166"/>
      <c r="N454" s="1166"/>
      <c r="O454" s="1166"/>
      <c r="P454" s="1106"/>
    </row>
    <row r="455" spans="1:16" ht="15.75" customHeight="1">
      <c r="A455" s="1106"/>
      <c r="B455" s="1106"/>
      <c r="C455" s="1106"/>
      <c r="D455" s="1106"/>
      <c r="E455" s="1164"/>
      <c r="F455" s="1047"/>
      <c r="G455" s="1106"/>
      <c r="H455" s="1106"/>
      <c r="I455" s="1106"/>
      <c r="J455" s="1106"/>
      <c r="K455" s="1165"/>
      <c r="L455" s="1166"/>
      <c r="M455" s="1166"/>
      <c r="N455" s="1166"/>
      <c r="O455" s="1166"/>
      <c r="P455" s="1106"/>
    </row>
    <row r="456" spans="1:16" ht="15.75" customHeight="1">
      <c r="A456" s="1106"/>
      <c r="B456" s="1106"/>
      <c r="C456" s="1106"/>
      <c r="D456" s="1106"/>
      <c r="E456" s="1164"/>
      <c r="F456" s="1047"/>
      <c r="G456" s="1106"/>
      <c r="H456" s="1106"/>
      <c r="I456" s="1106"/>
      <c r="J456" s="1106"/>
      <c r="K456" s="1165"/>
      <c r="L456" s="1166"/>
      <c r="M456" s="1166"/>
      <c r="N456" s="1166"/>
      <c r="O456" s="1166"/>
      <c r="P456" s="1106"/>
    </row>
    <row r="457" spans="1:16" ht="15.75" customHeight="1">
      <c r="A457" s="1106"/>
      <c r="B457" s="1106"/>
      <c r="C457" s="1106"/>
      <c r="D457" s="1106"/>
      <c r="E457" s="1164"/>
      <c r="F457" s="1047"/>
      <c r="G457" s="1106"/>
      <c r="H457" s="1106"/>
      <c r="I457" s="1106"/>
      <c r="J457" s="1106"/>
      <c r="K457" s="1165"/>
      <c r="L457" s="1166"/>
      <c r="M457" s="1166"/>
      <c r="N457" s="1166"/>
      <c r="O457" s="1166"/>
      <c r="P457" s="1106"/>
    </row>
    <row r="458" spans="1:16" ht="15.75" customHeight="1">
      <c r="A458" s="1106"/>
      <c r="B458" s="1106"/>
      <c r="C458" s="1106"/>
      <c r="D458" s="1106"/>
      <c r="E458" s="1164"/>
      <c r="F458" s="1047"/>
      <c r="G458" s="1106"/>
      <c r="H458" s="1106"/>
      <c r="I458" s="1106"/>
      <c r="J458" s="1106"/>
      <c r="K458" s="1165"/>
      <c r="L458" s="1166"/>
      <c r="M458" s="1166"/>
      <c r="N458" s="1166"/>
      <c r="O458" s="1166"/>
      <c r="P458" s="1106"/>
    </row>
    <row r="459" spans="1:16" ht="15.75" customHeight="1">
      <c r="A459" s="1106"/>
      <c r="B459" s="1106"/>
      <c r="C459" s="1106"/>
      <c r="D459" s="1106"/>
      <c r="E459" s="1164"/>
      <c r="F459" s="1047"/>
      <c r="G459" s="1106"/>
      <c r="H459" s="1106"/>
      <c r="I459" s="1106"/>
      <c r="J459" s="1106"/>
      <c r="K459" s="1165"/>
      <c r="L459" s="1166"/>
      <c r="M459" s="1166"/>
      <c r="N459" s="1166"/>
      <c r="O459" s="1166"/>
      <c r="P459" s="1106"/>
    </row>
    <row r="460" spans="1:16" ht="15.75" customHeight="1">
      <c r="A460" s="1106"/>
      <c r="B460" s="1106"/>
      <c r="C460" s="1106"/>
      <c r="D460" s="1106"/>
      <c r="E460" s="1164"/>
      <c r="F460" s="1047"/>
      <c r="G460" s="1106"/>
      <c r="H460" s="1106"/>
      <c r="I460" s="1106"/>
      <c r="J460" s="1106"/>
      <c r="K460" s="1165"/>
      <c r="L460" s="1166"/>
      <c r="M460" s="1166"/>
      <c r="N460" s="1166"/>
      <c r="O460" s="1166"/>
      <c r="P460" s="1106"/>
    </row>
    <row r="461" spans="1:16" ht="15.75" customHeight="1">
      <c r="A461" s="1106"/>
      <c r="B461" s="1106"/>
      <c r="C461" s="1106"/>
      <c r="D461" s="1106"/>
      <c r="E461" s="1164"/>
      <c r="F461" s="1047"/>
      <c r="G461" s="1106"/>
      <c r="H461" s="1106"/>
      <c r="I461" s="1106"/>
      <c r="J461" s="1106"/>
      <c r="K461" s="1165"/>
      <c r="L461" s="1166"/>
      <c r="M461" s="1166"/>
      <c r="N461" s="1166"/>
      <c r="O461" s="1166"/>
      <c r="P461" s="1106"/>
    </row>
    <row r="462" spans="1:16" ht="15.75" customHeight="1">
      <c r="A462" s="1106"/>
      <c r="B462" s="1106"/>
      <c r="C462" s="1106"/>
      <c r="D462" s="1106"/>
      <c r="E462" s="1164"/>
      <c r="F462" s="1047"/>
      <c r="G462" s="1106"/>
      <c r="H462" s="1106"/>
      <c r="I462" s="1106"/>
      <c r="J462" s="1106"/>
      <c r="K462" s="1165"/>
      <c r="L462" s="1166"/>
      <c r="M462" s="1166"/>
      <c r="N462" s="1166"/>
      <c r="O462" s="1166"/>
      <c r="P462" s="1106"/>
    </row>
    <row r="463" spans="1:16" ht="15.75" customHeight="1">
      <c r="A463" s="1106"/>
      <c r="B463" s="1106"/>
      <c r="C463" s="1106"/>
      <c r="D463" s="1106"/>
      <c r="E463" s="1164"/>
      <c r="F463" s="1047"/>
      <c r="G463" s="1106"/>
      <c r="H463" s="1106"/>
      <c r="I463" s="1106"/>
      <c r="J463" s="1106"/>
      <c r="K463" s="1165"/>
      <c r="L463" s="1166"/>
      <c r="M463" s="1166"/>
      <c r="N463" s="1166"/>
      <c r="O463" s="1166"/>
      <c r="P463" s="1106"/>
    </row>
    <row r="464" spans="1:16" ht="15.75" customHeight="1">
      <c r="A464" s="1106"/>
      <c r="B464" s="1106"/>
      <c r="C464" s="1106"/>
      <c r="D464" s="1106"/>
      <c r="E464" s="1164"/>
      <c r="F464" s="1047"/>
      <c r="G464" s="1106"/>
      <c r="H464" s="1106"/>
      <c r="I464" s="1106"/>
      <c r="J464" s="1106"/>
      <c r="K464" s="1165"/>
      <c r="L464" s="1166"/>
      <c r="M464" s="1166"/>
      <c r="N464" s="1166"/>
      <c r="O464" s="1166"/>
      <c r="P464" s="1106"/>
    </row>
    <row r="465" spans="1:16" ht="15.75" customHeight="1">
      <c r="A465" s="1106"/>
      <c r="B465" s="1106"/>
      <c r="C465" s="1106"/>
      <c r="D465" s="1106"/>
      <c r="E465" s="1164"/>
      <c r="F465" s="1047"/>
      <c r="G465" s="1106"/>
      <c r="H465" s="1106"/>
      <c r="I465" s="1106"/>
      <c r="J465" s="1106"/>
      <c r="K465" s="1165"/>
      <c r="L465" s="1166"/>
      <c r="M465" s="1166"/>
      <c r="N465" s="1166"/>
      <c r="O465" s="1166"/>
      <c r="P465" s="1106"/>
    </row>
    <row r="466" spans="1:16" ht="15.75" customHeight="1">
      <c r="A466" s="1106"/>
      <c r="B466" s="1106"/>
      <c r="C466" s="1106"/>
      <c r="D466" s="1106"/>
      <c r="E466" s="1164"/>
      <c r="F466" s="1047"/>
      <c r="G466" s="1106"/>
      <c r="H466" s="1106"/>
      <c r="I466" s="1106"/>
      <c r="J466" s="1106"/>
      <c r="K466" s="1165"/>
      <c r="L466" s="1166"/>
      <c r="M466" s="1166"/>
      <c r="N466" s="1166"/>
      <c r="O466" s="1166"/>
      <c r="P466" s="1106"/>
    </row>
    <row r="467" spans="1:16" ht="15.75" customHeight="1">
      <c r="A467" s="1106"/>
      <c r="B467" s="1106"/>
      <c r="C467" s="1106"/>
      <c r="D467" s="1106"/>
      <c r="E467" s="1164"/>
      <c r="F467" s="1047"/>
      <c r="G467" s="1106"/>
      <c r="H467" s="1106"/>
      <c r="I467" s="1106"/>
      <c r="J467" s="1106"/>
      <c r="K467" s="1165"/>
      <c r="L467" s="1166"/>
      <c r="M467" s="1166"/>
      <c r="N467" s="1166"/>
      <c r="O467" s="1166"/>
      <c r="P467" s="1106"/>
    </row>
    <row r="468" spans="1:16" ht="15.75" customHeight="1">
      <c r="A468" s="1106"/>
      <c r="B468" s="1106"/>
      <c r="C468" s="1106"/>
      <c r="D468" s="1106"/>
      <c r="E468" s="1164"/>
      <c r="F468" s="1047"/>
      <c r="G468" s="1106"/>
      <c r="H468" s="1106"/>
      <c r="I468" s="1106"/>
      <c r="J468" s="1106"/>
      <c r="K468" s="1165"/>
      <c r="L468" s="1166"/>
      <c r="M468" s="1166"/>
      <c r="N468" s="1166"/>
      <c r="O468" s="1166"/>
      <c r="P468" s="1106"/>
    </row>
    <row r="469" spans="1:16" ht="15.75" customHeight="1">
      <c r="A469" s="1106"/>
      <c r="B469" s="1106"/>
      <c r="C469" s="1106"/>
      <c r="D469" s="1106"/>
      <c r="E469" s="1164"/>
      <c r="F469" s="1047"/>
      <c r="G469" s="1106"/>
      <c r="H469" s="1106"/>
      <c r="I469" s="1106"/>
      <c r="J469" s="1106"/>
      <c r="K469" s="1165"/>
      <c r="L469" s="1166"/>
      <c r="M469" s="1166"/>
      <c r="N469" s="1166"/>
      <c r="O469" s="1166"/>
      <c r="P469" s="1106"/>
    </row>
    <row r="470" spans="1:16" ht="15.75" customHeight="1">
      <c r="A470" s="1106"/>
      <c r="B470" s="1106"/>
      <c r="C470" s="1106"/>
      <c r="D470" s="1106"/>
      <c r="E470" s="1164"/>
      <c r="F470" s="1047"/>
      <c r="G470" s="1106"/>
      <c r="H470" s="1106"/>
      <c r="I470" s="1106"/>
      <c r="J470" s="1106"/>
      <c r="K470" s="1165"/>
      <c r="L470" s="1166"/>
      <c r="M470" s="1166"/>
      <c r="N470" s="1166"/>
      <c r="O470" s="1166"/>
      <c r="P470" s="1106"/>
    </row>
    <row r="471" spans="1:16" ht="15.75" customHeight="1">
      <c r="A471" s="1106"/>
      <c r="B471" s="1106"/>
      <c r="C471" s="1106"/>
      <c r="D471" s="1106"/>
      <c r="E471" s="1164"/>
      <c r="F471" s="1047"/>
      <c r="G471" s="1106"/>
      <c r="H471" s="1106"/>
      <c r="I471" s="1106"/>
      <c r="J471" s="1106"/>
      <c r="K471" s="1165"/>
      <c r="L471" s="1166"/>
      <c r="M471" s="1166"/>
      <c r="N471" s="1166"/>
      <c r="O471" s="1166"/>
      <c r="P471" s="1106"/>
    </row>
    <row r="472" spans="1:16" ht="15.75" customHeight="1">
      <c r="A472" s="1106"/>
      <c r="B472" s="1106"/>
      <c r="C472" s="1106"/>
      <c r="D472" s="1106"/>
      <c r="E472" s="1164"/>
      <c r="F472" s="1047"/>
      <c r="G472" s="1106"/>
      <c r="H472" s="1106"/>
      <c r="I472" s="1106"/>
      <c r="J472" s="1106"/>
      <c r="K472" s="1165"/>
      <c r="L472" s="1166"/>
      <c r="M472" s="1166"/>
      <c r="N472" s="1166"/>
      <c r="O472" s="1166"/>
      <c r="P472" s="1106"/>
    </row>
    <row r="473" spans="1:16" ht="15.75" customHeight="1">
      <c r="A473" s="1106"/>
      <c r="B473" s="1106"/>
      <c r="C473" s="1106"/>
      <c r="D473" s="1106"/>
      <c r="E473" s="1164"/>
      <c r="F473" s="1047"/>
      <c r="G473" s="1106"/>
      <c r="H473" s="1106"/>
      <c r="I473" s="1106"/>
      <c r="J473" s="1106"/>
      <c r="K473" s="1165"/>
      <c r="L473" s="1166"/>
      <c r="M473" s="1166"/>
      <c r="N473" s="1166"/>
      <c r="O473" s="1166"/>
      <c r="P473" s="1106"/>
    </row>
    <row r="474" spans="1:16" ht="15.75" customHeight="1">
      <c r="A474" s="1106"/>
      <c r="B474" s="1106"/>
      <c r="C474" s="1106"/>
      <c r="D474" s="1106"/>
      <c r="E474" s="1164"/>
      <c r="F474" s="1047"/>
      <c r="G474" s="1106"/>
      <c r="H474" s="1106"/>
      <c r="I474" s="1106"/>
      <c r="J474" s="1106"/>
      <c r="K474" s="1165"/>
      <c r="L474" s="1166"/>
      <c r="M474" s="1166"/>
      <c r="N474" s="1166"/>
      <c r="O474" s="1166"/>
      <c r="P474" s="1106"/>
    </row>
    <row r="475" spans="1:16" ht="15.75" customHeight="1">
      <c r="A475" s="1106"/>
      <c r="B475" s="1106"/>
      <c r="C475" s="1106"/>
      <c r="D475" s="1106"/>
      <c r="E475" s="1164"/>
      <c r="F475" s="1047"/>
      <c r="G475" s="1106"/>
      <c r="H475" s="1106"/>
      <c r="I475" s="1106"/>
      <c r="J475" s="1106"/>
      <c r="K475" s="1165"/>
      <c r="L475" s="1166"/>
      <c r="M475" s="1166"/>
      <c r="N475" s="1166"/>
      <c r="O475" s="1166"/>
      <c r="P475" s="1106"/>
    </row>
    <row r="476" spans="1:16" ht="15.75" customHeight="1">
      <c r="A476" s="1106"/>
      <c r="B476" s="1106"/>
      <c r="C476" s="1106"/>
      <c r="D476" s="1106"/>
      <c r="E476" s="1164"/>
      <c r="F476" s="1047"/>
      <c r="G476" s="1106"/>
      <c r="H476" s="1106"/>
      <c r="I476" s="1106"/>
      <c r="J476" s="1106"/>
      <c r="K476" s="1165"/>
      <c r="L476" s="1166"/>
      <c r="M476" s="1166"/>
      <c r="N476" s="1166"/>
      <c r="O476" s="1166"/>
      <c r="P476" s="1106"/>
    </row>
    <row r="477" spans="1:16" ht="15.75" customHeight="1">
      <c r="A477" s="1106"/>
      <c r="B477" s="1106"/>
      <c r="C477" s="1106"/>
      <c r="D477" s="1106"/>
      <c r="E477" s="1164"/>
      <c r="F477" s="1047"/>
      <c r="G477" s="1106"/>
      <c r="H477" s="1106"/>
      <c r="I477" s="1106"/>
      <c r="J477" s="1106"/>
      <c r="K477" s="1165"/>
      <c r="L477" s="1166"/>
      <c r="M477" s="1166"/>
      <c r="N477" s="1166"/>
      <c r="O477" s="1166"/>
      <c r="P477" s="1106"/>
    </row>
    <row r="478" spans="1:16" ht="15.75" customHeight="1">
      <c r="A478" s="1106"/>
      <c r="B478" s="1106"/>
      <c r="C478" s="1106"/>
      <c r="D478" s="1106"/>
      <c r="E478" s="1164"/>
      <c r="F478" s="1047"/>
      <c r="G478" s="1106"/>
      <c r="H478" s="1106"/>
      <c r="I478" s="1106"/>
      <c r="J478" s="1106"/>
      <c r="K478" s="1165"/>
      <c r="L478" s="1166"/>
      <c r="M478" s="1166"/>
      <c r="N478" s="1166"/>
      <c r="O478" s="1166"/>
      <c r="P478" s="1106"/>
    </row>
    <row r="479" spans="1:16" ht="15.75" customHeight="1">
      <c r="A479" s="1106"/>
      <c r="B479" s="1106"/>
      <c r="C479" s="1106"/>
      <c r="D479" s="1106"/>
      <c r="E479" s="1164"/>
      <c r="F479" s="1047"/>
      <c r="G479" s="1106"/>
      <c r="H479" s="1106"/>
      <c r="I479" s="1106"/>
      <c r="J479" s="1106"/>
      <c r="K479" s="1165"/>
      <c r="L479" s="1166"/>
      <c r="M479" s="1166"/>
      <c r="N479" s="1166"/>
      <c r="O479" s="1166"/>
      <c r="P479" s="1106"/>
    </row>
    <row r="480" spans="1:16" ht="15.75" customHeight="1">
      <c r="A480" s="1106"/>
      <c r="B480" s="1106"/>
      <c r="C480" s="1106"/>
      <c r="D480" s="1106"/>
      <c r="E480" s="1164"/>
      <c r="F480" s="1047"/>
      <c r="G480" s="1106"/>
      <c r="H480" s="1106"/>
      <c r="I480" s="1106"/>
      <c r="J480" s="1106"/>
      <c r="K480" s="1165"/>
      <c r="L480" s="1166"/>
      <c r="M480" s="1166"/>
      <c r="N480" s="1166"/>
      <c r="O480" s="1166"/>
      <c r="P480" s="1106"/>
    </row>
    <row r="481" spans="1:16" ht="15.75" customHeight="1">
      <c r="A481" s="1106"/>
      <c r="B481" s="1106"/>
      <c r="C481" s="1106"/>
      <c r="D481" s="1106"/>
      <c r="E481" s="1164"/>
      <c r="F481" s="1047"/>
      <c r="G481" s="1106"/>
      <c r="H481" s="1106"/>
      <c r="I481" s="1106"/>
      <c r="J481" s="1106"/>
      <c r="K481" s="1165"/>
      <c r="L481" s="1166"/>
      <c r="M481" s="1166"/>
      <c r="N481" s="1166"/>
      <c r="O481" s="1166"/>
      <c r="P481" s="1106"/>
    </row>
    <row r="482" spans="1:16" ht="15.75" customHeight="1">
      <c r="A482" s="1106"/>
      <c r="B482" s="1106"/>
      <c r="C482" s="1106"/>
      <c r="D482" s="1106"/>
      <c r="E482" s="1164"/>
      <c r="F482" s="1047"/>
      <c r="G482" s="1106"/>
      <c r="H482" s="1106"/>
      <c r="I482" s="1106"/>
      <c r="J482" s="1106"/>
      <c r="K482" s="1165"/>
      <c r="L482" s="1166"/>
      <c r="M482" s="1166"/>
      <c r="N482" s="1166"/>
      <c r="O482" s="1166"/>
      <c r="P482" s="1106"/>
    </row>
    <row r="483" spans="1:16" ht="15.75" customHeight="1">
      <c r="A483" s="1106"/>
      <c r="B483" s="1106"/>
      <c r="C483" s="1106"/>
      <c r="D483" s="1106"/>
      <c r="E483" s="1164"/>
      <c r="F483" s="1047"/>
      <c r="G483" s="1106"/>
      <c r="H483" s="1106"/>
      <c r="I483" s="1106"/>
      <c r="J483" s="1106"/>
      <c r="K483" s="1165"/>
      <c r="L483" s="1166"/>
      <c r="M483" s="1166"/>
      <c r="N483" s="1166"/>
      <c r="O483" s="1166"/>
      <c r="P483" s="1106"/>
    </row>
    <row r="484" spans="1:16" ht="15.75" customHeight="1">
      <c r="A484" s="1106"/>
      <c r="B484" s="1106"/>
      <c r="C484" s="1106"/>
      <c r="D484" s="1106"/>
      <c r="E484" s="1164"/>
      <c r="F484" s="1047"/>
      <c r="G484" s="1106"/>
      <c r="H484" s="1106"/>
      <c r="I484" s="1106"/>
      <c r="J484" s="1106"/>
      <c r="K484" s="1165"/>
      <c r="L484" s="1166"/>
      <c r="M484" s="1166"/>
      <c r="N484" s="1166"/>
      <c r="O484" s="1166"/>
      <c r="P484" s="1106"/>
    </row>
    <row r="485" spans="1:16" ht="15.75" customHeight="1">
      <c r="A485" s="1106"/>
      <c r="B485" s="1106"/>
      <c r="C485" s="1106"/>
      <c r="D485" s="1106"/>
      <c r="E485" s="1164"/>
      <c r="F485" s="1047"/>
      <c r="G485" s="1106"/>
      <c r="H485" s="1106"/>
      <c r="I485" s="1106"/>
      <c r="J485" s="1106"/>
      <c r="K485" s="1165"/>
      <c r="L485" s="1166"/>
      <c r="M485" s="1166"/>
      <c r="N485" s="1166"/>
      <c r="O485" s="1166"/>
      <c r="P485" s="1106"/>
    </row>
    <row r="486" spans="1:16" ht="15.75" customHeight="1">
      <c r="A486" s="1106"/>
      <c r="B486" s="1106"/>
      <c r="C486" s="1106"/>
      <c r="D486" s="1106"/>
      <c r="E486" s="1164"/>
      <c r="F486" s="1047"/>
      <c r="G486" s="1106"/>
      <c r="H486" s="1106"/>
      <c r="I486" s="1106"/>
      <c r="J486" s="1106"/>
      <c r="K486" s="1165"/>
      <c r="L486" s="1166"/>
      <c r="M486" s="1166"/>
      <c r="N486" s="1166"/>
      <c r="O486" s="1166"/>
      <c r="P486" s="1106"/>
    </row>
    <row r="487" spans="1:16" ht="15.75" customHeight="1">
      <c r="A487" s="1106"/>
      <c r="B487" s="1106"/>
      <c r="C487" s="1106"/>
      <c r="D487" s="1106"/>
      <c r="E487" s="1164"/>
      <c r="F487" s="1047"/>
      <c r="G487" s="1106"/>
      <c r="H487" s="1106"/>
      <c r="I487" s="1106"/>
      <c r="J487" s="1106"/>
      <c r="K487" s="1165"/>
      <c r="L487" s="1166"/>
      <c r="M487" s="1166"/>
      <c r="N487" s="1166"/>
      <c r="O487" s="1166"/>
      <c r="P487" s="1106"/>
    </row>
    <row r="488" spans="1:16" ht="15.75" customHeight="1">
      <c r="A488" s="1106"/>
      <c r="B488" s="1106"/>
      <c r="C488" s="1106"/>
      <c r="D488" s="1106"/>
      <c r="E488" s="1164"/>
      <c r="F488" s="1047"/>
      <c r="G488" s="1106"/>
      <c r="H488" s="1106"/>
      <c r="I488" s="1106"/>
      <c r="J488" s="1106"/>
      <c r="K488" s="1165"/>
      <c r="L488" s="1166"/>
      <c r="M488" s="1166"/>
      <c r="N488" s="1166"/>
      <c r="O488" s="1166"/>
      <c r="P488" s="1106"/>
    </row>
    <row r="489" spans="1:16" ht="15.75" customHeight="1">
      <c r="A489" s="1106"/>
      <c r="B489" s="1106"/>
      <c r="C489" s="1106"/>
      <c r="D489" s="1106"/>
      <c r="E489" s="1164"/>
      <c r="F489" s="1047"/>
      <c r="G489" s="1106"/>
      <c r="H489" s="1106"/>
      <c r="I489" s="1106"/>
      <c r="J489" s="1106"/>
      <c r="K489" s="1165"/>
      <c r="L489" s="1166"/>
      <c r="M489" s="1166"/>
      <c r="N489" s="1166"/>
      <c r="O489" s="1166"/>
      <c r="P489" s="1106"/>
    </row>
    <row r="490" spans="1:16" ht="15.75" customHeight="1">
      <c r="A490" s="1106"/>
      <c r="B490" s="1106"/>
      <c r="C490" s="1106"/>
      <c r="D490" s="1106"/>
      <c r="E490" s="1164"/>
      <c r="F490" s="1047"/>
      <c r="G490" s="1106"/>
      <c r="H490" s="1106"/>
      <c r="I490" s="1106"/>
      <c r="J490" s="1106"/>
      <c r="K490" s="1165"/>
      <c r="L490" s="1166"/>
      <c r="M490" s="1166"/>
      <c r="N490" s="1166"/>
      <c r="O490" s="1166"/>
      <c r="P490" s="1106"/>
    </row>
    <row r="491" spans="1:16" ht="15.75" customHeight="1">
      <c r="A491" s="1106"/>
      <c r="B491" s="1106"/>
      <c r="C491" s="1106"/>
      <c r="D491" s="1106"/>
      <c r="E491" s="1164"/>
      <c r="F491" s="1047"/>
      <c r="G491" s="1106"/>
      <c r="H491" s="1106"/>
      <c r="I491" s="1106"/>
      <c r="J491" s="1106"/>
      <c r="K491" s="1165"/>
      <c r="L491" s="1166"/>
      <c r="M491" s="1166"/>
      <c r="N491" s="1166"/>
      <c r="O491" s="1166"/>
      <c r="P491" s="1106"/>
    </row>
    <row r="492" spans="1:16" ht="15.75" customHeight="1">
      <c r="A492" s="1106"/>
      <c r="B492" s="1106"/>
      <c r="C492" s="1106"/>
      <c r="D492" s="1106"/>
      <c r="E492" s="1164"/>
      <c r="F492" s="1047"/>
      <c r="G492" s="1106"/>
      <c r="H492" s="1106"/>
      <c r="I492" s="1106"/>
      <c r="J492" s="1106"/>
      <c r="K492" s="1165"/>
      <c r="L492" s="1166"/>
      <c r="M492" s="1166"/>
      <c r="N492" s="1166"/>
      <c r="O492" s="1166"/>
      <c r="P492" s="1106"/>
    </row>
    <row r="493" spans="1:16" ht="15.75" customHeight="1">
      <c r="A493" s="1106"/>
      <c r="B493" s="1106"/>
      <c r="C493" s="1106"/>
      <c r="D493" s="1106"/>
      <c r="E493" s="1164"/>
      <c r="F493" s="1047"/>
      <c r="G493" s="1106"/>
      <c r="H493" s="1106"/>
      <c r="I493" s="1106"/>
      <c r="J493" s="1106"/>
      <c r="K493" s="1165"/>
      <c r="L493" s="1166"/>
      <c r="M493" s="1166"/>
      <c r="N493" s="1166"/>
      <c r="O493" s="1166"/>
      <c r="P493" s="1106"/>
    </row>
    <row r="494" spans="1:16" ht="15.75" customHeight="1">
      <c r="A494" s="1106"/>
      <c r="B494" s="1106"/>
      <c r="C494" s="1106"/>
      <c r="D494" s="1106"/>
      <c r="E494" s="1164"/>
      <c r="F494" s="1047"/>
      <c r="G494" s="1106"/>
      <c r="H494" s="1106"/>
      <c r="I494" s="1106"/>
      <c r="J494" s="1106"/>
      <c r="K494" s="1165"/>
      <c r="L494" s="1166"/>
      <c r="M494" s="1166"/>
      <c r="N494" s="1166"/>
      <c r="O494" s="1166"/>
      <c r="P494" s="1106"/>
    </row>
    <row r="495" spans="1:16" ht="15.75" customHeight="1">
      <c r="A495" s="1106"/>
      <c r="B495" s="1106"/>
      <c r="C495" s="1106"/>
      <c r="D495" s="1106"/>
      <c r="E495" s="1164"/>
      <c r="F495" s="1047"/>
      <c r="G495" s="1106"/>
      <c r="H495" s="1106"/>
      <c r="I495" s="1106"/>
      <c r="J495" s="1106"/>
      <c r="K495" s="1165"/>
      <c r="L495" s="1166"/>
      <c r="M495" s="1166"/>
      <c r="N495" s="1166"/>
      <c r="O495" s="1166"/>
      <c r="P495" s="1106"/>
    </row>
    <row r="496" spans="1:16" ht="15.75" customHeight="1">
      <c r="A496" s="1106"/>
      <c r="B496" s="1106"/>
      <c r="C496" s="1106"/>
      <c r="D496" s="1106"/>
      <c r="E496" s="1164"/>
      <c r="F496" s="1047"/>
      <c r="G496" s="1106"/>
      <c r="H496" s="1106"/>
      <c r="I496" s="1106"/>
      <c r="J496" s="1106"/>
      <c r="K496" s="1165"/>
      <c r="L496" s="1166"/>
      <c r="M496" s="1166"/>
      <c r="N496" s="1166"/>
      <c r="O496" s="1166"/>
      <c r="P496" s="1106"/>
    </row>
    <row r="497" spans="1:16" ht="15.75" customHeight="1">
      <c r="A497" s="1106"/>
      <c r="B497" s="1106"/>
      <c r="C497" s="1106"/>
      <c r="D497" s="1106"/>
      <c r="E497" s="1164"/>
      <c r="F497" s="1047"/>
      <c r="G497" s="1106"/>
      <c r="H497" s="1106"/>
      <c r="I497" s="1106"/>
      <c r="J497" s="1106"/>
      <c r="K497" s="1165"/>
      <c r="L497" s="1166"/>
      <c r="M497" s="1166"/>
      <c r="N497" s="1166"/>
      <c r="O497" s="1166"/>
      <c r="P497" s="1106"/>
    </row>
    <row r="498" spans="1:16" ht="15.75" customHeight="1">
      <c r="A498" s="1106"/>
      <c r="B498" s="1106"/>
      <c r="C498" s="1106"/>
      <c r="D498" s="1106"/>
      <c r="E498" s="1164"/>
      <c r="F498" s="1047"/>
      <c r="G498" s="1106"/>
      <c r="H498" s="1106"/>
      <c r="I498" s="1106"/>
      <c r="J498" s="1106"/>
      <c r="K498" s="1165"/>
      <c r="L498" s="1166"/>
      <c r="M498" s="1166"/>
      <c r="N498" s="1166"/>
      <c r="O498" s="1166"/>
      <c r="P498" s="1106"/>
    </row>
    <row r="499" spans="1:16" ht="15.75" customHeight="1">
      <c r="A499" s="1106"/>
      <c r="B499" s="1106"/>
      <c r="C499" s="1106"/>
      <c r="D499" s="1106"/>
      <c r="E499" s="1164"/>
      <c r="F499" s="1047"/>
      <c r="G499" s="1106"/>
      <c r="H499" s="1106"/>
      <c r="I499" s="1106"/>
      <c r="J499" s="1106"/>
      <c r="K499" s="1165"/>
      <c r="L499" s="1166"/>
      <c r="M499" s="1166"/>
      <c r="N499" s="1166"/>
      <c r="O499" s="1166"/>
      <c r="P499" s="1106"/>
    </row>
    <row r="500" spans="1:16" ht="15.75" customHeight="1">
      <c r="A500" s="1106"/>
      <c r="B500" s="1106"/>
      <c r="C500" s="1106"/>
      <c r="D500" s="1106"/>
      <c r="E500" s="1164"/>
      <c r="F500" s="1047"/>
      <c r="G500" s="1106"/>
      <c r="H500" s="1106"/>
      <c r="I500" s="1106"/>
      <c r="J500" s="1106"/>
      <c r="K500" s="1165"/>
      <c r="L500" s="1166"/>
      <c r="M500" s="1166"/>
      <c r="N500" s="1166"/>
      <c r="O500" s="1166"/>
      <c r="P500" s="1106"/>
    </row>
    <row r="501" spans="1:16" ht="15.75" customHeight="1">
      <c r="A501" s="1106"/>
      <c r="B501" s="1106"/>
      <c r="C501" s="1106"/>
      <c r="D501" s="1106"/>
      <c r="E501" s="1164"/>
      <c r="F501" s="1047"/>
      <c r="G501" s="1106"/>
      <c r="H501" s="1106"/>
      <c r="I501" s="1106"/>
      <c r="J501" s="1106"/>
      <c r="K501" s="1165"/>
      <c r="L501" s="1166"/>
      <c r="M501" s="1166"/>
      <c r="N501" s="1166"/>
      <c r="O501" s="1166"/>
      <c r="P501" s="1106"/>
    </row>
    <row r="502" spans="1:16" ht="15.75" customHeight="1">
      <c r="A502" s="1106"/>
      <c r="B502" s="1106"/>
      <c r="C502" s="1106"/>
      <c r="D502" s="1106"/>
      <c r="E502" s="1164"/>
      <c r="F502" s="1047"/>
      <c r="G502" s="1106"/>
      <c r="H502" s="1106"/>
      <c r="I502" s="1106"/>
      <c r="J502" s="1106"/>
      <c r="K502" s="1165"/>
      <c r="L502" s="1166"/>
      <c r="M502" s="1166"/>
      <c r="N502" s="1166"/>
      <c r="O502" s="1166"/>
      <c r="P502" s="1106"/>
    </row>
    <row r="503" spans="1:16" ht="15.75" customHeight="1">
      <c r="A503" s="1106"/>
      <c r="B503" s="1106"/>
      <c r="C503" s="1106"/>
      <c r="D503" s="1106"/>
      <c r="E503" s="1164"/>
      <c r="F503" s="1047"/>
      <c r="G503" s="1106"/>
      <c r="H503" s="1106"/>
      <c r="I503" s="1106"/>
      <c r="J503" s="1106"/>
      <c r="K503" s="1165"/>
      <c r="L503" s="1166"/>
      <c r="M503" s="1166"/>
      <c r="N503" s="1166"/>
      <c r="O503" s="1166"/>
      <c r="P503" s="1106"/>
    </row>
    <row r="504" spans="1:16" ht="15.75" customHeight="1">
      <c r="A504" s="1106"/>
      <c r="B504" s="1106"/>
      <c r="C504" s="1106"/>
      <c r="D504" s="1106"/>
      <c r="E504" s="1164"/>
      <c r="F504" s="1047"/>
      <c r="G504" s="1106"/>
      <c r="H504" s="1106"/>
      <c r="I504" s="1106"/>
      <c r="J504" s="1106"/>
      <c r="K504" s="1165"/>
      <c r="L504" s="1166"/>
      <c r="M504" s="1166"/>
      <c r="N504" s="1166"/>
      <c r="O504" s="1166"/>
      <c r="P504" s="1106"/>
    </row>
    <row r="505" spans="1:16" ht="15.75" customHeight="1">
      <c r="A505" s="1106"/>
      <c r="B505" s="1106"/>
      <c r="C505" s="1106"/>
      <c r="D505" s="1106"/>
      <c r="E505" s="1164"/>
      <c r="F505" s="1047"/>
      <c r="G505" s="1106"/>
      <c r="H505" s="1106"/>
      <c r="I505" s="1106"/>
      <c r="J505" s="1106"/>
      <c r="K505" s="1165"/>
      <c r="L505" s="1166"/>
      <c r="M505" s="1166"/>
      <c r="N505" s="1166"/>
      <c r="O505" s="1166"/>
      <c r="P505" s="1106"/>
    </row>
    <row r="506" spans="1:16" ht="15.75" customHeight="1">
      <c r="A506" s="1106"/>
      <c r="B506" s="1106"/>
      <c r="C506" s="1106"/>
      <c r="D506" s="1106"/>
      <c r="E506" s="1164"/>
      <c r="F506" s="1047"/>
      <c r="G506" s="1106"/>
      <c r="H506" s="1106"/>
      <c r="I506" s="1106"/>
      <c r="J506" s="1106"/>
      <c r="K506" s="1165"/>
      <c r="L506" s="1166"/>
      <c r="M506" s="1166"/>
      <c r="N506" s="1166"/>
      <c r="O506" s="1166"/>
      <c r="P506" s="1106"/>
    </row>
    <row r="507" spans="1:16" ht="15.75" customHeight="1">
      <c r="A507" s="1106"/>
      <c r="B507" s="1106"/>
      <c r="C507" s="1106"/>
      <c r="D507" s="1106"/>
      <c r="E507" s="1164"/>
      <c r="F507" s="1047"/>
      <c r="G507" s="1106"/>
      <c r="H507" s="1106"/>
      <c r="I507" s="1106"/>
      <c r="J507" s="1106"/>
      <c r="K507" s="1165"/>
      <c r="L507" s="1166"/>
      <c r="M507" s="1166"/>
      <c r="N507" s="1166"/>
      <c r="O507" s="1166"/>
      <c r="P507" s="1106"/>
    </row>
    <row r="508" spans="1:16" ht="15.75" customHeight="1">
      <c r="A508" s="1106"/>
      <c r="B508" s="1106"/>
      <c r="C508" s="1106"/>
      <c r="D508" s="1106"/>
      <c r="E508" s="1164"/>
      <c r="F508" s="1047"/>
      <c r="G508" s="1106"/>
      <c r="H508" s="1106"/>
      <c r="I508" s="1106"/>
      <c r="J508" s="1106"/>
      <c r="K508" s="1165"/>
      <c r="L508" s="1166"/>
      <c r="M508" s="1166"/>
      <c r="N508" s="1166"/>
      <c r="O508" s="1166"/>
      <c r="P508" s="1106"/>
    </row>
    <row r="509" spans="1:16" ht="15.75" customHeight="1">
      <c r="A509" s="1106"/>
      <c r="B509" s="1106"/>
      <c r="C509" s="1106"/>
      <c r="D509" s="1106"/>
      <c r="E509" s="1164"/>
      <c r="F509" s="1047"/>
      <c r="G509" s="1106"/>
      <c r="H509" s="1106"/>
      <c r="I509" s="1106"/>
      <c r="J509" s="1106"/>
      <c r="K509" s="1165"/>
      <c r="L509" s="1166"/>
      <c r="M509" s="1166"/>
      <c r="N509" s="1166"/>
      <c r="O509" s="1166"/>
      <c r="P509" s="1106"/>
    </row>
    <row r="510" spans="1:16" ht="15.75" customHeight="1">
      <c r="A510" s="1106"/>
      <c r="B510" s="1106"/>
      <c r="C510" s="1106"/>
      <c r="D510" s="1106"/>
      <c r="E510" s="1164"/>
      <c r="F510" s="1047"/>
      <c r="G510" s="1106"/>
      <c r="H510" s="1106"/>
      <c r="I510" s="1106"/>
      <c r="J510" s="1106"/>
      <c r="K510" s="1165"/>
      <c r="L510" s="1166"/>
      <c r="M510" s="1166"/>
      <c r="N510" s="1166"/>
      <c r="O510" s="1166"/>
      <c r="P510" s="1106"/>
    </row>
    <row r="511" spans="1:16" ht="15.75" customHeight="1">
      <c r="A511" s="1106"/>
      <c r="B511" s="1106"/>
      <c r="C511" s="1106"/>
      <c r="D511" s="1106"/>
      <c r="E511" s="1164"/>
      <c r="F511" s="1047"/>
      <c r="G511" s="1106"/>
      <c r="H511" s="1106"/>
      <c r="I511" s="1106"/>
      <c r="J511" s="1106"/>
      <c r="K511" s="1165"/>
      <c r="L511" s="1166"/>
      <c r="M511" s="1166"/>
      <c r="N511" s="1166"/>
      <c r="O511" s="1166"/>
      <c r="P511" s="1106"/>
    </row>
    <row r="512" spans="1:16" ht="15.75" customHeight="1">
      <c r="A512" s="1106"/>
      <c r="B512" s="1106"/>
      <c r="C512" s="1106"/>
      <c r="D512" s="1106"/>
      <c r="E512" s="1164"/>
      <c r="F512" s="1047"/>
      <c r="G512" s="1106"/>
      <c r="H512" s="1106"/>
      <c r="I512" s="1106"/>
      <c r="J512" s="1106"/>
      <c r="K512" s="1165"/>
      <c r="L512" s="1166"/>
      <c r="M512" s="1166"/>
      <c r="N512" s="1166"/>
      <c r="O512" s="1166"/>
      <c r="P512" s="1106"/>
    </row>
    <row r="513" spans="1:16" ht="15.75" customHeight="1">
      <c r="A513" s="1106"/>
      <c r="B513" s="1106"/>
      <c r="C513" s="1106"/>
      <c r="D513" s="1106"/>
      <c r="E513" s="1164"/>
      <c r="F513" s="1047"/>
      <c r="G513" s="1106"/>
      <c r="H513" s="1106"/>
      <c r="I513" s="1106"/>
      <c r="J513" s="1106"/>
      <c r="K513" s="1165"/>
      <c r="L513" s="1166"/>
      <c r="M513" s="1166"/>
      <c r="N513" s="1166"/>
      <c r="O513" s="1166"/>
      <c r="P513" s="1106"/>
    </row>
    <row r="514" spans="1:16" ht="15.75" customHeight="1">
      <c r="A514" s="1106"/>
      <c r="B514" s="1106"/>
      <c r="C514" s="1106"/>
      <c r="D514" s="1106"/>
      <c r="E514" s="1164"/>
      <c r="F514" s="1047"/>
      <c r="G514" s="1106"/>
      <c r="H514" s="1106"/>
      <c r="I514" s="1106"/>
      <c r="J514" s="1106"/>
      <c r="K514" s="1165"/>
      <c r="L514" s="1166"/>
      <c r="M514" s="1166"/>
      <c r="N514" s="1166"/>
      <c r="O514" s="1166"/>
      <c r="P514" s="1106"/>
    </row>
    <row r="515" spans="1:16" ht="15.75" customHeight="1">
      <c r="A515" s="1106"/>
      <c r="B515" s="1106"/>
      <c r="C515" s="1106"/>
      <c r="D515" s="1106"/>
      <c r="E515" s="1164"/>
      <c r="F515" s="1047"/>
      <c r="G515" s="1106"/>
      <c r="H515" s="1106"/>
      <c r="I515" s="1106"/>
      <c r="J515" s="1106"/>
      <c r="K515" s="1165"/>
      <c r="L515" s="1166"/>
      <c r="M515" s="1166"/>
      <c r="N515" s="1166"/>
      <c r="O515" s="1166"/>
      <c r="P515" s="1106"/>
    </row>
    <row r="516" spans="1:16" ht="15.75" customHeight="1">
      <c r="A516" s="1106"/>
      <c r="B516" s="1106"/>
      <c r="C516" s="1106"/>
      <c r="D516" s="1106"/>
      <c r="E516" s="1164"/>
      <c r="F516" s="1047"/>
      <c r="G516" s="1106"/>
      <c r="H516" s="1106"/>
      <c r="I516" s="1106"/>
      <c r="J516" s="1106"/>
      <c r="K516" s="1165"/>
      <c r="L516" s="1166"/>
      <c r="M516" s="1166"/>
      <c r="N516" s="1166"/>
      <c r="O516" s="1166"/>
      <c r="P516" s="1106"/>
    </row>
    <row r="517" spans="1:16" ht="15.75" customHeight="1">
      <c r="A517" s="1106"/>
      <c r="B517" s="1106"/>
      <c r="C517" s="1106"/>
      <c r="D517" s="1106"/>
      <c r="E517" s="1164"/>
      <c r="F517" s="1047"/>
      <c r="G517" s="1106"/>
      <c r="H517" s="1106"/>
      <c r="I517" s="1106"/>
      <c r="J517" s="1106"/>
      <c r="K517" s="1165"/>
      <c r="L517" s="1166"/>
      <c r="M517" s="1166"/>
      <c r="N517" s="1166"/>
      <c r="O517" s="1166"/>
      <c r="P517" s="1106"/>
    </row>
    <row r="518" spans="1:16" ht="15.75" customHeight="1">
      <c r="A518" s="1106"/>
      <c r="B518" s="1106"/>
      <c r="C518" s="1106"/>
      <c r="D518" s="1106"/>
      <c r="E518" s="1164"/>
      <c r="F518" s="1047"/>
      <c r="G518" s="1106"/>
      <c r="H518" s="1106"/>
      <c r="I518" s="1106"/>
      <c r="J518" s="1106"/>
      <c r="K518" s="1165"/>
      <c r="L518" s="1166"/>
      <c r="M518" s="1166"/>
      <c r="N518" s="1166"/>
      <c r="O518" s="1166"/>
      <c r="P518" s="1106"/>
    </row>
    <row r="519" spans="1:16" ht="15.75" customHeight="1">
      <c r="A519" s="1106"/>
      <c r="B519" s="1106"/>
      <c r="C519" s="1106"/>
      <c r="D519" s="1106"/>
      <c r="E519" s="1164"/>
      <c r="F519" s="1047"/>
      <c r="G519" s="1106"/>
      <c r="H519" s="1106"/>
      <c r="I519" s="1106"/>
      <c r="J519" s="1106"/>
      <c r="K519" s="1165"/>
      <c r="L519" s="1166"/>
      <c r="M519" s="1166"/>
      <c r="N519" s="1166"/>
      <c r="O519" s="1166"/>
      <c r="P519" s="1106"/>
    </row>
    <row r="520" spans="1:16" ht="15.75" customHeight="1">
      <c r="A520" s="1106"/>
      <c r="B520" s="1106"/>
      <c r="C520" s="1106"/>
      <c r="D520" s="1106"/>
      <c r="E520" s="1164"/>
      <c r="F520" s="1047"/>
      <c r="G520" s="1106"/>
      <c r="H520" s="1106"/>
      <c r="I520" s="1106"/>
      <c r="J520" s="1106"/>
      <c r="K520" s="1165"/>
      <c r="L520" s="1166"/>
      <c r="M520" s="1166"/>
      <c r="N520" s="1166"/>
      <c r="O520" s="1166"/>
      <c r="P520" s="1106"/>
    </row>
    <row r="521" spans="1:16" ht="15.75" customHeight="1">
      <c r="A521" s="1106"/>
      <c r="B521" s="1106"/>
      <c r="C521" s="1106"/>
      <c r="D521" s="1106"/>
      <c r="E521" s="1164"/>
      <c r="F521" s="1047"/>
      <c r="G521" s="1106"/>
      <c r="H521" s="1106"/>
      <c r="I521" s="1106"/>
      <c r="J521" s="1106"/>
      <c r="K521" s="1165"/>
      <c r="L521" s="1166"/>
      <c r="M521" s="1166"/>
      <c r="N521" s="1166"/>
      <c r="O521" s="1166"/>
      <c r="P521" s="1106"/>
    </row>
    <row r="522" spans="1:16" ht="15.75" customHeight="1">
      <c r="A522" s="1106"/>
      <c r="B522" s="1106"/>
      <c r="C522" s="1106"/>
      <c r="D522" s="1106"/>
      <c r="E522" s="1164"/>
      <c r="F522" s="1047"/>
      <c r="G522" s="1106"/>
      <c r="H522" s="1106"/>
      <c r="I522" s="1106"/>
      <c r="J522" s="1106"/>
      <c r="K522" s="1165"/>
      <c r="L522" s="1166"/>
      <c r="M522" s="1166"/>
      <c r="N522" s="1166"/>
      <c r="O522" s="1166"/>
      <c r="P522" s="1106"/>
    </row>
    <row r="523" spans="1:16" ht="15.75" customHeight="1">
      <c r="A523" s="1106"/>
      <c r="B523" s="1106"/>
      <c r="C523" s="1106"/>
      <c r="D523" s="1106"/>
      <c r="E523" s="1164"/>
      <c r="F523" s="1047"/>
      <c r="G523" s="1106"/>
      <c r="H523" s="1106"/>
      <c r="I523" s="1106"/>
      <c r="J523" s="1106"/>
      <c r="K523" s="1165"/>
      <c r="L523" s="1166"/>
      <c r="M523" s="1166"/>
      <c r="N523" s="1166"/>
      <c r="O523" s="1166"/>
      <c r="P523" s="1106"/>
    </row>
    <row r="524" spans="1:16" ht="15.75" customHeight="1">
      <c r="A524" s="1106"/>
      <c r="B524" s="1106"/>
      <c r="C524" s="1106"/>
      <c r="D524" s="1106"/>
      <c r="E524" s="1164"/>
      <c r="F524" s="1047"/>
      <c r="G524" s="1106"/>
      <c r="H524" s="1106"/>
      <c r="I524" s="1106"/>
      <c r="J524" s="1106"/>
      <c r="K524" s="1165"/>
      <c r="L524" s="1166"/>
      <c r="M524" s="1166"/>
      <c r="N524" s="1166"/>
      <c r="O524" s="1166"/>
      <c r="P524" s="1106"/>
    </row>
    <row r="525" spans="1:16" ht="15.75" customHeight="1">
      <c r="A525" s="1106"/>
      <c r="B525" s="1106"/>
      <c r="C525" s="1106"/>
      <c r="D525" s="1106"/>
      <c r="E525" s="1164"/>
      <c r="F525" s="1047"/>
      <c r="G525" s="1106"/>
      <c r="H525" s="1106"/>
      <c r="I525" s="1106"/>
      <c r="J525" s="1106"/>
      <c r="K525" s="1165"/>
      <c r="L525" s="1166"/>
      <c r="M525" s="1166"/>
      <c r="N525" s="1166"/>
      <c r="O525" s="1166"/>
      <c r="P525" s="1106"/>
    </row>
    <row r="526" spans="1:16" ht="15.75" customHeight="1">
      <c r="A526" s="1106"/>
      <c r="B526" s="1106"/>
      <c r="C526" s="1106"/>
      <c r="D526" s="1106"/>
      <c r="E526" s="1164"/>
      <c r="F526" s="1047"/>
      <c r="G526" s="1106"/>
      <c r="H526" s="1106"/>
      <c r="I526" s="1106"/>
      <c r="J526" s="1106"/>
      <c r="K526" s="1165"/>
      <c r="L526" s="1166"/>
      <c r="M526" s="1166"/>
      <c r="N526" s="1166"/>
      <c r="O526" s="1166"/>
      <c r="P526" s="1106"/>
    </row>
    <row r="527" spans="1:16" ht="15.75" customHeight="1">
      <c r="A527" s="1106"/>
      <c r="B527" s="1106"/>
      <c r="C527" s="1106"/>
      <c r="D527" s="1106"/>
      <c r="E527" s="1164"/>
      <c r="F527" s="1047"/>
      <c r="G527" s="1106"/>
      <c r="H527" s="1106"/>
      <c r="I527" s="1106"/>
      <c r="J527" s="1106"/>
      <c r="K527" s="1165"/>
      <c r="L527" s="1166"/>
      <c r="M527" s="1166"/>
      <c r="N527" s="1166"/>
      <c r="O527" s="1166"/>
      <c r="P527" s="1106"/>
    </row>
    <row r="528" spans="1:16" ht="15.75" customHeight="1">
      <c r="A528" s="1106"/>
      <c r="B528" s="1106"/>
      <c r="C528" s="1106"/>
      <c r="D528" s="1106"/>
      <c r="E528" s="1164"/>
      <c r="F528" s="1047"/>
      <c r="G528" s="1106"/>
      <c r="H528" s="1106"/>
      <c r="I528" s="1106"/>
      <c r="J528" s="1106"/>
      <c r="K528" s="1165"/>
      <c r="L528" s="1166"/>
      <c r="M528" s="1166"/>
      <c r="N528" s="1166"/>
      <c r="O528" s="1166"/>
      <c r="P528" s="1106"/>
    </row>
    <row r="529" spans="1:16" ht="15.75" customHeight="1">
      <c r="A529" s="1106"/>
      <c r="B529" s="1106"/>
      <c r="C529" s="1106"/>
      <c r="D529" s="1106"/>
      <c r="E529" s="1164"/>
      <c r="F529" s="1047"/>
      <c r="G529" s="1106"/>
      <c r="H529" s="1106"/>
      <c r="I529" s="1106"/>
      <c r="J529" s="1106"/>
      <c r="K529" s="1165"/>
      <c r="L529" s="1166"/>
      <c r="M529" s="1166"/>
      <c r="N529" s="1166"/>
      <c r="O529" s="1166"/>
      <c r="P529" s="1106"/>
    </row>
    <row r="530" spans="1:16" ht="15.75" customHeight="1">
      <c r="A530" s="1106"/>
      <c r="B530" s="1106"/>
      <c r="C530" s="1106"/>
      <c r="D530" s="1106"/>
      <c r="E530" s="1164"/>
      <c r="F530" s="1047"/>
      <c r="G530" s="1106"/>
      <c r="H530" s="1106"/>
      <c r="I530" s="1106"/>
      <c r="J530" s="1106"/>
      <c r="K530" s="1165"/>
      <c r="L530" s="1166"/>
      <c r="M530" s="1166"/>
      <c r="N530" s="1166"/>
      <c r="O530" s="1166"/>
      <c r="P530" s="1106"/>
    </row>
    <row r="531" spans="1:16" ht="15.75" customHeight="1">
      <c r="A531" s="1106"/>
      <c r="B531" s="1106"/>
      <c r="C531" s="1106"/>
      <c r="D531" s="1106"/>
      <c r="E531" s="1164"/>
      <c r="F531" s="1047"/>
      <c r="G531" s="1106"/>
      <c r="H531" s="1106"/>
      <c r="I531" s="1106"/>
      <c r="J531" s="1106"/>
      <c r="K531" s="1165"/>
      <c r="L531" s="1166"/>
      <c r="M531" s="1166"/>
      <c r="N531" s="1166"/>
      <c r="O531" s="1166"/>
      <c r="P531" s="1106"/>
    </row>
    <row r="532" spans="1:16" ht="15.75" customHeight="1">
      <c r="A532" s="1106"/>
      <c r="B532" s="1106"/>
      <c r="C532" s="1106"/>
      <c r="D532" s="1106"/>
      <c r="E532" s="1164"/>
      <c r="F532" s="1047"/>
      <c r="G532" s="1106"/>
      <c r="H532" s="1106"/>
      <c r="I532" s="1106"/>
      <c r="J532" s="1106"/>
      <c r="K532" s="1165"/>
      <c r="L532" s="1166"/>
      <c r="M532" s="1166"/>
      <c r="N532" s="1166"/>
      <c r="O532" s="1166"/>
      <c r="P532" s="1106"/>
    </row>
    <row r="533" spans="1:16" ht="15.75" customHeight="1">
      <c r="A533" s="1106"/>
      <c r="B533" s="1106"/>
      <c r="C533" s="1106"/>
      <c r="D533" s="1106"/>
      <c r="E533" s="1164"/>
      <c r="F533" s="1047"/>
      <c r="G533" s="1106"/>
      <c r="H533" s="1106"/>
      <c r="I533" s="1106"/>
      <c r="J533" s="1106"/>
      <c r="K533" s="1165"/>
      <c r="L533" s="1166"/>
      <c r="M533" s="1166"/>
      <c r="N533" s="1166"/>
      <c r="O533" s="1166"/>
      <c r="P533" s="1106"/>
    </row>
    <row r="534" spans="1:16" ht="15.75" customHeight="1">
      <c r="A534" s="1106"/>
      <c r="B534" s="1106"/>
      <c r="C534" s="1106"/>
      <c r="D534" s="1106"/>
      <c r="E534" s="1164"/>
      <c r="F534" s="1047"/>
      <c r="G534" s="1106"/>
      <c r="H534" s="1106"/>
      <c r="I534" s="1106"/>
      <c r="J534" s="1106"/>
      <c r="K534" s="1165"/>
      <c r="L534" s="1166"/>
      <c r="M534" s="1166"/>
      <c r="N534" s="1166"/>
      <c r="O534" s="1166"/>
      <c r="P534" s="1106"/>
    </row>
    <row r="535" spans="1:16" ht="15.75" customHeight="1">
      <c r="A535" s="1106"/>
      <c r="B535" s="1106"/>
      <c r="C535" s="1106"/>
      <c r="D535" s="1106"/>
      <c r="E535" s="1164"/>
      <c r="F535" s="1047"/>
      <c r="G535" s="1106"/>
      <c r="H535" s="1106"/>
      <c r="I535" s="1106"/>
      <c r="J535" s="1106"/>
      <c r="K535" s="1165"/>
      <c r="L535" s="1166"/>
      <c r="M535" s="1166"/>
      <c r="N535" s="1166"/>
      <c r="O535" s="1166"/>
      <c r="P535" s="1106"/>
    </row>
    <row r="536" spans="1:16" ht="15.75" customHeight="1">
      <c r="A536" s="1106"/>
      <c r="B536" s="1106"/>
      <c r="C536" s="1106"/>
      <c r="D536" s="1106"/>
      <c r="E536" s="1164"/>
      <c r="F536" s="1047"/>
      <c r="G536" s="1106"/>
      <c r="H536" s="1106"/>
      <c r="I536" s="1106"/>
      <c r="J536" s="1106"/>
      <c r="K536" s="1165"/>
      <c r="L536" s="1166"/>
      <c r="M536" s="1166"/>
      <c r="N536" s="1166"/>
      <c r="O536" s="1166"/>
      <c r="P536" s="1106"/>
    </row>
    <row r="537" spans="1:16" ht="15.75" customHeight="1">
      <c r="A537" s="1106"/>
      <c r="B537" s="1106"/>
      <c r="C537" s="1106"/>
      <c r="D537" s="1106"/>
      <c r="E537" s="1164"/>
      <c r="F537" s="1047"/>
      <c r="G537" s="1106"/>
      <c r="H537" s="1106"/>
      <c r="I537" s="1106"/>
      <c r="J537" s="1106"/>
      <c r="K537" s="1165"/>
      <c r="L537" s="1166"/>
      <c r="M537" s="1166"/>
      <c r="N537" s="1166"/>
      <c r="O537" s="1166"/>
      <c r="P537" s="1106"/>
    </row>
    <row r="538" spans="1:16" ht="15.75" customHeight="1">
      <c r="A538" s="1106"/>
      <c r="B538" s="1106"/>
      <c r="C538" s="1106"/>
      <c r="D538" s="1106"/>
      <c r="E538" s="1164"/>
      <c r="F538" s="1047"/>
      <c r="G538" s="1106"/>
      <c r="H538" s="1106"/>
      <c r="I538" s="1106"/>
      <c r="J538" s="1106"/>
      <c r="K538" s="1165"/>
      <c r="L538" s="1166"/>
      <c r="M538" s="1166"/>
      <c r="N538" s="1166"/>
      <c r="O538" s="1166"/>
      <c r="P538" s="1106"/>
    </row>
    <row r="539" spans="1:16" ht="15.75" customHeight="1">
      <c r="A539" s="1106"/>
      <c r="B539" s="1106"/>
      <c r="C539" s="1106"/>
      <c r="D539" s="1106"/>
      <c r="E539" s="1164"/>
      <c r="F539" s="1047"/>
      <c r="G539" s="1106"/>
      <c r="H539" s="1106"/>
      <c r="I539" s="1106"/>
      <c r="J539" s="1106"/>
      <c r="K539" s="1165"/>
      <c r="L539" s="1166"/>
      <c r="M539" s="1166"/>
      <c r="N539" s="1166"/>
      <c r="O539" s="1166"/>
      <c r="P539" s="1106"/>
    </row>
    <row r="540" spans="1:16" ht="15.75" customHeight="1">
      <c r="A540" s="1106"/>
      <c r="B540" s="1106"/>
      <c r="C540" s="1106"/>
      <c r="D540" s="1106"/>
      <c r="E540" s="1164"/>
      <c r="F540" s="1047"/>
      <c r="G540" s="1106"/>
      <c r="H540" s="1106"/>
      <c r="I540" s="1106"/>
      <c r="J540" s="1106"/>
      <c r="K540" s="1165"/>
      <c r="L540" s="1166"/>
      <c r="M540" s="1166"/>
      <c r="N540" s="1166"/>
      <c r="O540" s="1166"/>
      <c r="P540" s="1106"/>
    </row>
    <row r="541" spans="1:16" ht="15.75" customHeight="1">
      <c r="A541" s="1106"/>
      <c r="B541" s="1106"/>
      <c r="C541" s="1106"/>
      <c r="D541" s="1106"/>
      <c r="E541" s="1164"/>
      <c r="F541" s="1047"/>
      <c r="G541" s="1106"/>
      <c r="H541" s="1106"/>
      <c r="I541" s="1106"/>
      <c r="J541" s="1106"/>
      <c r="K541" s="1165"/>
      <c r="L541" s="1166"/>
      <c r="M541" s="1166"/>
      <c r="N541" s="1166"/>
      <c r="O541" s="1166"/>
      <c r="P541" s="1106"/>
    </row>
    <row r="542" spans="1:16" ht="15.75" customHeight="1">
      <c r="A542" s="1106"/>
      <c r="B542" s="1106"/>
      <c r="C542" s="1106"/>
      <c r="D542" s="1106"/>
      <c r="E542" s="1164"/>
      <c r="F542" s="1047"/>
      <c r="G542" s="1106"/>
      <c r="H542" s="1106"/>
      <c r="I542" s="1106"/>
      <c r="J542" s="1106"/>
      <c r="K542" s="1165"/>
      <c r="L542" s="1166"/>
      <c r="M542" s="1166"/>
      <c r="N542" s="1166"/>
      <c r="O542" s="1166"/>
      <c r="P542" s="1106"/>
    </row>
    <row r="543" spans="1:16" ht="15.75" customHeight="1">
      <c r="A543" s="1106"/>
      <c r="B543" s="1106"/>
      <c r="C543" s="1106"/>
      <c r="D543" s="1106"/>
      <c r="E543" s="1164"/>
      <c r="F543" s="1047"/>
      <c r="G543" s="1106"/>
      <c r="H543" s="1106"/>
      <c r="I543" s="1106"/>
      <c r="J543" s="1106"/>
      <c r="K543" s="1165"/>
      <c r="L543" s="1166"/>
      <c r="M543" s="1166"/>
      <c r="N543" s="1166"/>
      <c r="O543" s="1166"/>
      <c r="P543" s="1106"/>
    </row>
    <row r="544" spans="1:16" ht="15.75" customHeight="1">
      <c r="A544" s="1106"/>
      <c r="B544" s="1106"/>
      <c r="C544" s="1106"/>
      <c r="D544" s="1106"/>
      <c r="E544" s="1164"/>
      <c r="F544" s="1047"/>
      <c r="G544" s="1106"/>
      <c r="H544" s="1106"/>
      <c r="I544" s="1106"/>
      <c r="J544" s="1106"/>
      <c r="K544" s="1165"/>
      <c r="L544" s="1166"/>
      <c r="M544" s="1166"/>
      <c r="N544" s="1166"/>
      <c r="O544" s="1166"/>
      <c r="P544" s="1106"/>
    </row>
    <row r="545" spans="1:16" ht="15.75" customHeight="1">
      <c r="A545" s="1106"/>
      <c r="B545" s="1106"/>
      <c r="C545" s="1106"/>
      <c r="D545" s="1106"/>
      <c r="E545" s="1164"/>
      <c r="F545" s="1047"/>
      <c r="G545" s="1106"/>
      <c r="H545" s="1106"/>
      <c r="I545" s="1106"/>
      <c r="J545" s="1106"/>
      <c r="K545" s="1165"/>
      <c r="L545" s="1166"/>
      <c r="M545" s="1166"/>
      <c r="N545" s="1166"/>
      <c r="O545" s="1166"/>
      <c r="P545" s="1106"/>
    </row>
    <row r="546" spans="1:16" ht="15.75" customHeight="1">
      <c r="A546" s="1106"/>
      <c r="B546" s="1106"/>
      <c r="C546" s="1106"/>
      <c r="D546" s="1106"/>
      <c r="E546" s="1164"/>
      <c r="F546" s="1047"/>
      <c r="G546" s="1106"/>
      <c r="H546" s="1106"/>
      <c r="I546" s="1106"/>
      <c r="J546" s="1106"/>
      <c r="K546" s="1165"/>
      <c r="L546" s="1166"/>
      <c r="M546" s="1166"/>
      <c r="N546" s="1166"/>
      <c r="O546" s="1166"/>
      <c r="P546" s="1106"/>
    </row>
    <row r="547" spans="1:16" ht="15.75" customHeight="1">
      <c r="A547" s="1106"/>
      <c r="B547" s="1106"/>
      <c r="C547" s="1106"/>
      <c r="D547" s="1106"/>
      <c r="E547" s="1164"/>
      <c r="F547" s="1047"/>
      <c r="G547" s="1106"/>
      <c r="H547" s="1106"/>
      <c r="I547" s="1106"/>
      <c r="J547" s="1106"/>
      <c r="K547" s="1165"/>
      <c r="L547" s="1166"/>
      <c r="M547" s="1166"/>
      <c r="N547" s="1166"/>
      <c r="O547" s="1166"/>
      <c r="P547" s="1106"/>
    </row>
    <row r="548" spans="1:16" ht="15.75" customHeight="1">
      <c r="A548" s="1106"/>
      <c r="B548" s="1106"/>
      <c r="C548" s="1106"/>
      <c r="D548" s="1106"/>
      <c r="E548" s="1164"/>
      <c r="F548" s="1047"/>
      <c r="G548" s="1106"/>
      <c r="H548" s="1106"/>
      <c r="I548" s="1106"/>
      <c r="J548" s="1106"/>
      <c r="K548" s="1165"/>
      <c r="L548" s="1166"/>
      <c r="M548" s="1166"/>
      <c r="N548" s="1166"/>
      <c r="O548" s="1166"/>
      <c r="P548" s="1106"/>
    </row>
    <row r="549" spans="1:16" ht="15.75" customHeight="1">
      <c r="A549" s="1106"/>
      <c r="B549" s="1106"/>
      <c r="C549" s="1106"/>
      <c r="D549" s="1106"/>
      <c r="E549" s="1164"/>
      <c r="F549" s="1047"/>
      <c r="G549" s="1106"/>
      <c r="H549" s="1106"/>
      <c r="I549" s="1106"/>
      <c r="J549" s="1106"/>
      <c r="K549" s="1165"/>
      <c r="L549" s="1166"/>
      <c r="M549" s="1166"/>
      <c r="N549" s="1166"/>
      <c r="O549" s="1166"/>
      <c r="P549" s="1106"/>
    </row>
    <row r="550" spans="1:16" ht="15.75" customHeight="1">
      <c r="A550" s="1106"/>
      <c r="B550" s="1106"/>
      <c r="C550" s="1106"/>
      <c r="D550" s="1106"/>
      <c r="E550" s="1164"/>
      <c r="F550" s="1047"/>
      <c r="G550" s="1106"/>
      <c r="H550" s="1106"/>
      <c r="I550" s="1106"/>
      <c r="J550" s="1106"/>
      <c r="K550" s="1165"/>
      <c r="L550" s="1166"/>
      <c r="M550" s="1166"/>
      <c r="N550" s="1166"/>
      <c r="O550" s="1166"/>
      <c r="P550" s="1106"/>
    </row>
    <row r="551" spans="1:16" ht="15.75" customHeight="1">
      <c r="A551" s="1106"/>
      <c r="B551" s="1106"/>
      <c r="C551" s="1106"/>
      <c r="D551" s="1106"/>
      <c r="E551" s="1164"/>
      <c r="F551" s="1047"/>
      <c r="G551" s="1106"/>
      <c r="H551" s="1106"/>
      <c r="I551" s="1106"/>
      <c r="J551" s="1106"/>
      <c r="K551" s="1165"/>
      <c r="L551" s="1166"/>
      <c r="M551" s="1166"/>
      <c r="N551" s="1166"/>
      <c r="O551" s="1166"/>
      <c r="P551" s="1106"/>
    </row>
    <row r="552" spans="1:16" ht="15.75" customHeight="1">
      <c r="A552" s="1106"/>
      <c r="B552" s="1106"/>
      <c r="C552" s="1106"/>
      <c r="D552" s="1106"/>
      <c r="E552" s="1164"/>
      <c r="F552" s="1047"/>
      <c r="G552" s="1106"/>
      <c r="H552" s="1106"/>
      <c r="I552" s="1106"/>
      <c r="J552" s="1106"/>
      <c r="K552" s="1165"/>
      <c r="L552" s="1166"/>
      <c r="M552" s="1166"/>
      <c r="N552" s="1166"/>
      <c r="O552" s="1166"/>
      <c r="P552" s="1106"/>
    </row>
    <row r="553" spans="1:16" ht="15.75" customHeight="1">
      <c r="A553" s="1106"/>
      <c r="B553" s="1106"/>
      <c r="C553" s="1106"/>
      <c r="D553" s="1106"/>
      <c r="E553" s="1164"/>
      <c r="F553" s="1047"/>
      <c r="G553" s="1106"/>
      <c r="H553" s="1106"/>
      <c r="I553" s="1106"/>
      <c r="J553" s="1106"/>
      <c r="K553" s="1165"/>
      <c r="L553" s="1166"/>
      <c r="M553" s="1166"/>
      <c r="N553" s="1166"/>
      <c r="O553" s="1166"/>
      <c r="P553" s="1106"/>
    </row>
    <row r="554" spans="1:16" ht="15.75" customHeight="1">
      <c r="A554" s="1106"/>
      <c r="B554" s="1106"/>
      <c r="C554" s="1106"/>
      <c r="D554" s="1106"/>
      <c r="E554" s="1164"/>
      <c r="F554" s="1047"/>
      <c r="G554" s="1106"/>
      <c r="H554" s="1106"/>
      <c r="I554" s="1106"/>
      <c r="J554" s="1106"/>
      <c r="K554" s="1165"/>
      <c r="L554" s="1166"/>
      <c r="M554" s="1166"/>
      <c r="N554" s="1166"/>
      <c r="O554" s="1166"/>
      <c r="P554" s="1106"/>
    </row>
    <row r="555" spans="1:16" ht="15.75" customHeight="1">
      <c r="A555" s="1106"/>
      <c r="B555" s="1106"/>
      <c r="C555" s="1106"/>
      <c r="D555" s="1106"/>
      <c r="E555" s="1164"/>
      <c r="F555" s="1047"/>
      <c r="G555" s="1106"/>
      <c r="H555" s="1106"/>
      <c r="I555" s="1106"/>
      <c r="J555" s="1106"/>
      <c r="K555" s="1165"/>
      <c r="L555" s="1166"/>
      <c r="M555" s="1166"/>
      <c r="N555" s="1166"/>
      <c r="O555" s="1166"/>
      <c r="P555" s="1106"/>
    </row>
    <row r="556" spans="1:16" ht="15.75" customHeight="1">
      <c r="A556" s="1106"/>
      <c r="B556" s="1106"/>
      <c r="C556" s="1106"/>
      <c r="D556" s="1106"/>
      <c r="E556" s="1164"/>
      <c r="F556" s="1047"/>
      <c r="G556" s="1106"/>
      <c r="H556" s="1106"/>
      <c r="I556" s="1106"/>
      <c r="J556" s="1106"/>
      <c r="K556" s="1165"/>
      <c r="L556" s="1166"/>
      <c r="M556" s="1166"/>
      <c r="N556" s="1166"/>
      <c r="O556" s="1166"/>
      <c r="P556" s="1106"/>
    </row>
    <row r="557" spans="1:16" ht="15.75" customHeight="1">
      <c r="A557" s="1106"/>
      <c r="B557" s="1106"/>
      <c r="C557" s="1106"/>
      <c r="D557" s="1106"/>
      <c r="E557" s="1164"/>
      <c r="F557" s="1047"/>
      <c r="G557" s="1106"/>
      <c r="H557" s="1106"/>
      <c r="I557" s="1106"/>
      <c r="J557" s="1106"/>
      <c r="K557" s="1165"/>
      <c r="L557" s="1166"/>
      <c r="M557" s="1166"/>
      <c r="N557" s="1166"/>
      <c r="O557" s="1166"/>
      <c r="P557" s="1106"/>
    </row>
    <row r="558" spans="1:16" ht="15.75" customHeight="1">
      <c r="A558" s="1106"/>
      <c r="B558" s="1106"/>
      <c r="C558" s="1106"/>
      <c r="D558" s="1106"/>
      <c r="E558" s="1164"/>
      <c r="F558" s="1047"/>
      <c r="G558" s="1106"/>
      <c r="H558" s="1106"/>
      <c r="I558" s="1106"/>
      <c r="J558" s="1106"/>
      <c r="K558" s="1165"/>
      <c r="L558" s="1166"/>
      <c r="M558" s="1166"/>
      <c r="N558" s="1166"/>
      <c r="O558" s="1166"/>
      <c r="P558" s="1106"/>
    </row>
    <row r="559" spans="1:16" ht="15.75" customHeight="1">
      <c r="A559" s="1106"/>
      <c r="B559" s="1106"/>
      <c r="C559" s="1106"/>
      <c r="D559" s="1106"/>
      <c r="E559" s="1164"/>
      <c r="F559" s="1047"/>
      <c r="G559" s="1106"/>
      <c r="H559" s="1106"/>
      <c r="I559" s="1106"/>
      <c r="J559" s="1106"/>
      <c r="K559" s="1165"/>
      <c r="L559" s="1166"/>
      <c r="M559" s="1166"/>
      <c r="N559" s="1166"/>
      <c r="O559" s="1166"/>
      <c r="P559" s="1106"/>
    </row>
    <row r="560" spans="1:16" ht="15.75" customHeight="1">
      <c r="A560" s="1106"/>
      <c r="B560" s="1106"/>
      <c r="C560" s="1106"/>
      <c r="D560" s="1106"/>
      <c r="E560" s="1164"/>
      <c r="F560" s="1047"/>
      <c r="G560" s="1106"/>
      <c r="H560" s="1106"/>
      <c r="I560" s="1106"/>
      <c r="J560" s="1106"/>
      <c r="K560" s="1165"/>
      <c r="L560" s="1166"/>
      <c r="M560" s="1166"/>
      <c r="N560" s="1166"/>
      <c r="O560" s="1166"/>
      <c r="P560" s="1106"/>
    </row>
    <row r="561" spans="1:16" ht="15.75" customHeight="1">
      <c r="A561" s="1106"/>
      <c r="B561" s="1106"/>
      <c r="C561" s="1106"/>
      <c r="D561" s="1106"/>
      <c r="E561" s="1164"/>
      <c r="F561" s="1047"/>
      <c r="G561" s="1106"/>
      <c r="H561" s="1106"/>
      <c r="I561" s="1106"/>
      <c r="J561" s="1106"/>
      <c r="K561" s="1165"/>
      <c r="L561" s="1166"/>
      <c r="M561" s="1166"/>
      <c r="N561" s="1166"/>
      <c r="O561" s="1166"/>
      <c r="P561" s="1106"/>
    </row>
    <row r="562" spans="1:16" ht="15.75" customHeight="1">
      <c r="A562" s="1106"/>
      <c r="B562" s="1106"/>
      <c r="C562" s="1106"/>
      <c r="D562" s="1106"/>
      <c r="E562" s="1164"/>
      <c r="F562" s="1047"/>
      <c r="G562" s="1106"/>
      <c r="H562" s="1106"/>
      <c r="I562" s="1106"/>
      <c r="J562" s="1106"/>
      <c r="K562" s="1165"/>
      <c r="L562" s="1166"/>
      <c r="M562" s="1166"/>
      <c r="N562" s="1166"/>
      <c r="O562" s="1166"/>
      <c r="P562" s="1106"/>
    </row>
    <row r="563" spans="1:16" ht="15.75" customHeight="1">
      <c r="A563" s="1106"/>
      <c r="B563" s="1106"/>
      <c r="C563" s="1106"/>
      <c r="D563" s="1106"/>
      <c r="E563" s="1164"/>
      <c r="F563" s="1047"/>
      <c r="G563" s="1106"/>
      <c r="H563" s="1106"/>
      <c r="I563" s="1106"/>
      <c r="J563" s="1106"/>
      <c r="K563" s="1165"/>
      <c r="L563" s="1166"/>
      <c r="M563" s="1166"/>
      <c r="N563" s="1166"/>
      <c r="O563" s="1166"/>
      <c r="P563" s="1106"/>
    </row>
    <row r="564" spans="1:16" ht="15.75" customHeight="1">
      <c r="A564" s="1106"/>
      <c r="B564" s="1106"/>
      <c r="C564" s="1106"/>
      <c r="D564" s="1106"/>
      <c r="E564" s="1164"/>
      <c r="F564" s="1047"/>
      <c r="G564" s="1106"/>
      <c r="H564" s="1106"/>
      <c r="I564" s="1106"/>
      <c r="J564" s="1106"/>
      <c r="K564" s="1165"/>
      <c r="L564" s="1166"/>
      <c r="M564" s="1166"/>
      <c r="N564" s="1166"/>
      <c r="O564" s="1166"/>
      <c r="P564" s="1106"/>
    </row>
    <row r="565" spans="1:16" ht="15.75" customHeight="1">
      <c r="A565" s="1106"/>
      <c r="B565" s="1106"/>
      <c r="C565" s="1106"/>
      <c r="D565" s="1106"/>
      <c r="E565" s="1164"/>
      <c r="F565" s="1047"/>
      <c r="G565" s="1106"/>
      <c r="H565" s="1106"/>
      <c r="I565" s="1106"/>
      <c r="J565" s="1106"/>
      <c r="K565" s="1165"/>
      <c r="L565" s="1166"/>
      <c r="M565" s="1166"/>
      <c r="N565" s="1166"/>
      <c r="O565" s="1166"/>
      <c r="P565" s="1106"/>
    </row>
    <row r="566" spans="1:16" ht="15.75" customHeight="1">
      <c r="A566" s="1106"/>
      <c r="B566" s="1106"/>
      <c r="C566" s="1106"/>
      <c r="D566" s="1106"/>
      <c r="E566" s="1164"/>
      <c r="F566" s="1047"/>
      <c r="G566" s="1106"/>
      <c r="H566" s="1106"/>
      <c r="I566" s="1106"/>
      <c r="J566" s="1106"/>
      <c r="K566" s="1165"/>
      <c r="L566" s="1166"/>
      <c r="M566" s="1166"/>
      <c r="N566" s="1166"/>
      <c r="O566" s="1166"/>
      <c r="P566" s="1106"/>
    </row>
    <row r="567" spans="1:16" ht="15.75" customHeight="1">
      <c r="A567" s="1106"/>
      <c r="B567" s="1106"/>
      <c r="C567" s="1106"/>
      <c r="D567" s="1106"/>
      <c r="E567" s="1164"/>
      <c r="F567" s="1047"/>
      <c r="G567" s="1106"/>
      <c r="H567" s="1106"/>
      <c r="I567" s="1106"/>
      <c r="J567" s="1106"/>
      <c r="K567" s="1165"/>
      <c r="L567" s="1166"/>
      <c r="M567" s="1166"/>
      <c r="N567" s="1166"/>
      <c r="O567" s="1166"/>
      <c r="P567" s="1106"/>
    </row>
    <row r="568" spans="1:16" ht="15.75" customHeight="1">
      <c r="A568" s="1106"/>
      <c r="B568" s="1106"/>
      <c r="C568" s="1106"/>
      <c r="D568" s="1106"/>
      <c r="E568" s="1164"/>
      <c r="F568" s="1047"/>
      <c r="G568" s="1106"/>
      <c r="H568" s="1106"/>
      <c r="I568" s="1106"/>
      <c r="J568" s="1106"/>
      <c r="K568" s="1165"/>
      <c r="L568" s="1166"/>
      <c r="M568" s="1166"/>
      <c r="N568" s="1166"/>
      <c r="O568" s="1166"/>
      <c r="P568" s="1106"/>
    </row>
    <row r="569" spans="1:16" ht="15.75" customHeight="1">
      <c r="A569" s="1106"/>
      <c r="B569" s="1106"/>
      <c r="C569" s="1106"/>
      <c r="D569" s="1106"/>
      <c r="E569" s="1164"/>
      <c r="F569" s="1047"/>
      <c r="G569" s="1106"/>
      <c r="H569" s="1106"/>
      <c r="I569" s="1106"/>
      <c r="J569" s="1106"/>
      <c r="K569" s="1165"/>
      <c r="L569" s="1166"/>
      <c r="M569" s="1166"/>
      <c r="N569" s="1166"/>
      <c r="O569" s="1166"/>
      <c r="P569" s="1106"/>
    </row>
    <row r="570" spans="1:16" ht="15.75" customHeight="1">
      <c r="A570" s="1106"/>
      <c r="B570" s="1106"/>
      <c r="C570" s="1106"/>
      <c r="D570" s="1106"/>
      <c r="E570" s="1164"/>
      <c r="F570" s="1047"/>
      <c r="G570" s="1106"/>
      <c r="H570" s="1106"/>
      <c r="I570" s="1106"/>
      <c r="J570" s="1106"/>
      <c r="K570" s="1165"/>
      <c r="L570" s="1166"/>
      <c r="M570" s="1166"/>
      <c r="N570" s="1166"/>
      <c r="O570" s="1166"/>
      <c r="P570" s="1106"/>
    </row>
    <row r="571" spans="1:16" ht="15.75" customHeight="1">
      <c r="A571" s="1106"/>
      <c r="B571" s="1106"/>
      <c r="C571" s="1106"/>
      <c r="D571" s="1106"/>
      <c r="E571" s="1164"/>
      <c r="F571" s="1047"/>
      <c r="G571" s="1106"/>
      <c r="H571" s="1106"/>
      <c r="I571" s="1106"/>
      <c r="J571" s="1106"/>
      <c r="K571" s="1165"/>
      <c r="L571" s="1166"/>
      <c r="M571" s="1166"/>
      <c r="N571" s="1166"/>
      <c r="O571" s="1166"/>
      <c r="P571" s="1106"/>
    </row>
    <row r="572" spans="1:16" ht="15.75" customHeight="1">
      <c r="A572" s="1106"/>
      <c r="B572" s="1106"/>
      <c r="C572" s="1106"/>
      <c r="D572" s="1106"/>
      <c r="E572" s="1164"/>
      <c r="F572" s="1047"/>
      <c r="G572" s="1106"/>
      <c r="H572" s="1106"/>
      <c r="I572" s="1106"/>
      <c r="J572" s="1106"/>
      <c r="K572" s="1165"/>
      <c r="L572" s="1166"/>
      <c r="M572" s="1166"/>
      <c r="N572" s="1166"/>
      <c r="O572" s="1166"/>
      <c r="P572" s="1106"/>
    </row>
    <row r="573" spans="1:16" ht="15.75" customHeight="1">
      <c r="A573" s="1106"/>
      <c r="B573" s="1106"/>
      <c r="C573" s="1106"/>
      <c r="D573" s="1106"/>
      <c r="E573" s="1164"/>
      <c r="F573" s="1047"/>
      <c r="G573" s="1106"/>
      <c r="H573" s="1106"/>
      <c r="I573" s="1106"/>
      <c r="J573" s="1106"/>
      <c r="K573" s="1165"/>
      <c r="L573" s="1166"/>
      <c r="M573" s="1166"/>
      <c r="N573" s="1166"/>
      <c r="O573" s="1166"/>
      <c r="P573" s="1106"/>
    </row>
    <row r="574" spans="1:16" ht="15.75" customHeight="1">
      <c r="A574" s="1106"/>
      <c r="B574" s="1106"/>
      <c r="C574" s="1106"/>
      <c r="D574" s="1106"/>
      <c r="E574" s="1164"/>
      <c r="F574" s="1047"/>
      <c r="G574" s="1106"/>
      <c r="H574" s="1106"/>
      <c r="I574" s="1106"/>
      <c r="J574" s="1106"/>
      <c r="K574" s="1165"/>
      <c r="L574" s="1166"/>
      <c r="M574" s="1166"/>
      <c r="N574" s="1166"/>
      <c r="O574" s="1166"/>
      <c r="P574" s="1106"/>
    </row>
    <row r="575" spans="1:16" ht="15.75" customHeight="1">
      <c r="A575" s="1106"/>
      <c r="B575" s="1106"/>
      <c r="C575" s="1106"/>
      <c r="D575" s="1106"/>
      <c r="E575" s="1164"/>
      <c r="F575" s="1047"/>
      <c r="G575" s="1106"/>
      <c r="H575" s="1106"/>
      <c r="I575" s="1106"/>
      <c r="J575" s="1106"/>
      <c r="K575" s="1165"/>
      <c r="L575" s="1166"/>
      <c r="M575" s="1166"/>
      <c r="N575" s="1166"/>
      <c r="O575" s="1166"/>
      <c r="P575" s="1106"/>
    </row>
    <row r="576" spans="1:16" ht="15.75" customHeight="1">
      <c r="A576" s="1106"/>
      <c r="B576" s="1106"/>
      <c r="C576" s="1106"/>
      <c r="D576" s="1106"/>
      <c r="E576" s="1164"/>
      <c r="F576" s="1047"/>
      <c r="G576" s="1106"/>
      <c r="H576" s="1106"/>
      <c r="I576" s="1106"/>
      <c r="J576" s="1106"/>
      <c r="K576" s="1165"/>
      <c r="L576" s="1166"/>
      <c r="M576" s="1166"/>
      <c r="N576" s="1166"/>
      <c r="O576" s="1166"/>
      <c r="P576" s="1106"/>
    </row>
    <row r="577" spans="1:16" ht="15.75" customHeight="1">
      <c r="A577" s="1106"/>
      <c r="B577" s="1106"/>
      <c r="C577" s="1106"/>
      <c r="D577" s="1106"/>
      <c r="E577" s="1164"/>
      <c r="F577" s="1047"/>
      <c r="G577" s="1106"/>
      <c r="H577" s="1106"/>
      <c r="I577" s="1106"/>
      <c r="J577" s="1106"/>
      <c r="K577" s="1165"/>
      <c r="L577" s="1166"/>
      <c r="M577" s="1166"/>
      <c r="N577" s="1166"/>
      <c r="O577" s="1166"/>
      <c r="P577" s="1106"/>
    </row>
    <row r="578" spans="1:16" ht="15.75" customHeight="1">
      <c r="A578" s="1106"/>
      <c r="B578" s="1106"/>
      <c r="C578" s="1106"/>
      <c r="D578" s="1106"/>
      <c r="E578" s="1164"/>
      <c r="F578" s="1047"/>
      <c r="G578" s="1106"/>
      <c r="H578" s="1106"/>
      <c r="I578" s="1106"/>
      <c r="J578" s="1106"/>
      <c r="K578" s="1165"/>
      <c r="L578" s="1166"/>
      <c r="M578" s="1166"/>
      <c r="N578" s="1166"/>
      <c r="O578" s="1166"/>
      <c r="P578" s="1106"/>
    </row>
    <row r="579" spans="1:16" ht="15.75" customHeight="1">
      <c r="A579" s="1106"/>
      <c r="B579" s="1106"/>
      <c r="C579" s="1106"/>
      <c r="D579" s="1106"/>
      <c r="E579" s="1164"/>
      <c r="F579" s="1047"/>
      <c r="G579" s="1106"/>
      <c r="H579" s="1106"/>
      <c r="I579" s="1106"/>
      <c r="J579" s="1106"/>
      <c r="K579" s="1165"/>
      <c r="L579" s="1166"/>
      <c r="M579" s="1166"/>
      <c r="N579" s="1166"/>
      <c r="O579" s="1166"/>
      <c r="P579" s="1106"/>
    </row>
    <row r="580" spans="1:16" ht="15.75" customHeight="1">
      <c r="A580" s="1106"/>
      <c r="B580" s="1106"/>
      <c r="C580" s="1106"/>
      <c r="D580" s="1106"/>
      <c r="E580" s="1164"/>
      <c r="F580" s="1047"/>
      <c r="G580" s="1106"/>
      <c r="H580" s="1106"/>
      <c r="I580" s="1106"/>
      <c r="J580" s="1106"/>
      <c r="K580" s="1165"/>
      <c r="L580" s="1166"/>
      <c r="M580" s="1166"/>
      <c r="N580" s="1166"/>
      <c r="O580" s="1166"/>
      <c r="P580" s="1106"/>
    </row>
    <row r="581" spans="1:16" ht="15.75" customHeight="1">
      <c r="A581" s="1106"/>
      <c r="B581" s="1106"/>
      <c r="C581" s="1106"/>
      <c r="D581" s="1106"/>
      <c r="E581" s="1164"/>
      <c r="F581" s="1047"/>
      <c r="G581" s="1106"/>
      <c r="H581" s="1106"/>
      <c r="I581" s="1106"/>
      <c r="J581" s="1106"/>
      <c r="K581" s="1165"/>
      <c r="L581" s="1166"/>
      <c r="M581" s="1166"/>
      <c r="N581" s="1166"/>
      <c r="O581" s="1166"/>
      <c r="P581" s="1106"/>
    </row>
    <row r="582" spans="1:16" ht="15.75" customHeight="1">
      <c r="A582" s="1106"/>
      <c r="B582" s="1106"/>
      <c r="C582" s="1106"/>
      <c r="D582" s="1106"/>
      <c r="E582" s="1164"/>
      <c r="F582" s="1047"/>
      <c r="G582" s="1106"/>
      <c r="H582" s="1106"/>
      <c r="I582" s="1106"/>
      <c r="J582" s="1106"/>
      <c r="K582" s="1165"/>
      <c r="L582" s="1166"/>
      <c r="M582" s="1166"/>
      <c r="N582" s="1166"/>
      <c r="O582" s="1166"/>
      <c r="P582" s="1106"/>
    </row>
    <row r="583" spans="1:16" ht="15.75" customHeight="1">
      <c r="A583" s="1106"/>
      <c r="B583" s="1106"/>
      <c r="C583" s="1106"/>
      <c r="D583" s="1106"/>
      <c r="E583" s="1164"/>
      <c r="F583" s="1047"/>
      <c r="G583" s="1106"/>
      <c r="H583" s="1106"/>
      <c r="I583" s="1106"/>
      <c r="J583" s="1106"/>
      <c r="K583" s="1165"/>
      <c r="L583" s="1166"/>
      <c r="M583" s="1166"/>
      <c r="N583" s="1166"/>
      <c r="O583" s="1166"/>
      <c r="P583" s="1106"/>
    </row>
    <row r="584" spans="1:16" ht="15.75" customHeight="1">
      <c r="A584" s="1106"/>
      <c r="B584" s="1106"/>
      <c r="C584" s="1106"/>
      <c r="D584" s="1106"/>
      <c r="E584" s="1164"/>
      <c r="F584" s="1047"/>
      <c r="G584" s="1106"/>
      <c r="H584" s="1106"/>
      <c r="I584" s="1106"/>
      <c r="J584" s="1106"/>
      <c r="K584" s="1165"/>
      <c r="L584" s="1166"/>
      <c r="M584" s="1166"/>
      <c r="N584" s="1166"/>
      <c r="O584" s="1166"/>
      <c r="P584" s="1106"/>
    </row>
    <row r="585" spans="1:16" ht="15.75" customHeight="1">
      <c r="A585" s="1106"/>
      <c r="B585" s="1106"/>
      <c r="C585" s="1106"/>
      <c r="D585" s="1106"/>
      <c r="E585" s="1164"/>
      <c r="F585" s="1047"/>
      <c r="G585" s="1106"/>
      <c r="H585" s="1106"/>
      <c r="I585" s="1106"/>
      <c r="J585" s="1106"/>
      <c r="K585" s="1165"/>
      <c r="L585" s="1166"/>
      <c r="M585" s="1166"/>
      <c r="N585" s="1166"/>
      <c r="O585" s="1166"/>
      <c r="P585" s="1106"/>
    </row>
    <row r="586" spans="1:16" ht="15.75" customHeight="1">
      <c r="A586" s="1106"/>
      <c r="B586" s="1106"/>
      <c r="C586" s="1106"/>
      <c r="D586" s="1106"/>
      <c r="E586" s="1164"/>
      <c r="F586" s="1047"/>
      <c r="G586" s="1106"/>
      <c r="H586" s="1106"/>
      <c r="I586" s="1106"/>
      <c r="J586" s="1106"/>
      <c r="K586" s="1165"/>
      <c r="L586" s="1166"/>
      <c r="M586" s="1166"/>
      <c r="N586" s="1166"/>
      <c r="O586" s="1166"/>
      <c r="P586" s="1106"/>
    </row>
    <row r="587" spans="1:16" ht="15.75" customHeight="1">
      <c r="A587" s="1106"/>
      <c r="B587" s="1106"/>
      <c r="C587" s="1106"/>
      <c r="D587" s="1106"/>
      <c r="E587" s="1164"/>
      <c r="F587" s="1047"/>
      <c r="G587" s="1106"/>
      <c r="H587" s="1106"/>
      <c r="I587" s="1106"/>
      <c r="J587" s="1106"/>
      <c r="K587" s="1165"/>
      <c r="L587" s="1166"/>
      <c r="M587" s="1166"/>
      <c r="N587" s="1166"/>
      <c r="O587" s="1166"/>
      <c r="P587" s="1106"/>
    </row>
    <row r="588" spans="1:16" ht="15.75" customHeight="1">
      <c r="A588" s="1106"/>
      <c r="B588" s="1106"/>
      <c r="C588" s="1106"/>
      <c r="D588" s="1106"/>
      <c r="E588" s="1164"/>
      <c r="F588" s="1047"/>
      <c r="G588" s="1106"/>
      <c r="H588" s="1106"/>
      <c r="I588" s="1106"/>
      <c r="J588" s="1106"/>
      <c r="K588" s="1165"/>
      <c r="L588" s="1166"/>
      <c r="M588" s="1166"/>
      <c r="N588" s="1166"/>
      <c r="O588" s="1166"/>
      <c r="P588" s="1106"/>
    </row>
    <row r="589" spans="1:16" ht="15.75" customHeight="1">
      <c r="A589" s="1106"/>
      <c r="B589" s="1106"/>
      <c r="C589" s="1106"/>
      <c r="D589" s="1106"/>
      <c r="E589" s="1164"/>
      <c r="F589" s="1047"/>
      <c r="G589" s="1106"/>
      <c r="H589" s="1106"/>
      <c r="I589" s="1106"/>
      <c r="J589" s="1106"/>
      <c r="K589" s="1165"/>
      <c r="L589" s="1166"/>
      <c r="M589" s="1166"/>
      <c r="N589" s="1166"/>
      <c r="O589" s="1166"/>
      <c r="P589" s="1106"/>
    </row>
    <row r="590" spans="1:16" ht="15.75" customHeight="1">
      <c r="A590" s="1106"/>
      <c r="B590" s="1106"/>
      <c r="C590" s="1106"/>
      <c r="D590" s="1106"/>
      <c r="E590" s="1164"/>
      <c r="F590" s="1047"/>
      <c r="G590" s="1106"/>
      <c r="H590" s="1106"/>
      <c r="I590" s="1106"/>
      <c r="J590" s="1106"/>
      <c r="K590" s="1165"/>
      <c r="L590" s="1166"/>
      <c r="M590" s="1166"/>
      <c r="N590" s="1166"/>
      <c r="O590" s="1166"/>
      <c r="P590" s="1106"/>
    </row>
    <row r="591" spans="1:16" ht="15.75" customHeight="1">
      <c r="A591" s="1106"/>
      <c r="B591" s="1106"/>
      <c r="C591" s="1106"/>
      <c r="D591" s="1106"/>
      <c r="E591" s="1164"/>
      <c r="F591" s="1047"/>
      <c r="G591" s="1106"/>
      <c r="H591" s="1106"/>
      <c r="I591" s="1106"/>
      <c r="J591" s="1106"/>
      <c r="K591" s="1165"/>
      <c r="L591" s="1166"/>
      <c r="M591" s="1166"/>
      <c r="N591" s="1166"/>
      <c r="O591" s="1166"/>
      <c r="P591" s="1106"/>
    </row>
    <row r="592" spans="1:16" ht="15.75" customHeight="1">
      <c r="A592" s="1106"/>
      <c r="B592" s="1106"/>
      <c r="C592" s="1106"/>
      <c r="D592" s="1106"/>
      <c r="E592" s="1164"/>
      <c r="F592" s="1047"/>
      <c r="G592" s="1106"/>
      <c r="H592" s="1106"/>
      <c r="I592" s="1106"/>
      <c r="J592" s="1106"/>
      <c r="K592" s="1165"/>
      <c r="L592" s="1166"/>
      <c r="M592" s="1166"/>
      <c r="N592" s="1166"/>
      <c r="O592" s="1166"/>
      <c r="P592" s="1106"/>
    </row>
    <row r="593" spans="1:16" ht="15.75" customHeight="1">
      <c r="A593" s="1106"/>
      <c r="B593" s="1106"/>
      <c r="C593" s="1106"/>
      <c r="D593" s="1106"/>
      <c r="E593" s="1164"/>
      <c r="F593" s="1047"/>
      <c r="G593" s="1106"/>
      <c r="H593" s="1106"/>
      <c r="I593" s="1106"/>
      <c r="J593" s="1106"/>
      <c r="K593" s="1165"/>
      <c r="L593" s="1166"/>
      <c r="M593" s="1166"/>
      <c r="N593" s="1166"/>
      <c r="O593" s="1166"/>
      <c r="P593" s="1106"/>
    </row>
    <row r="594" spans="1:16" ht="15.75" customHeight="1">
      <c r="A594" s="1106"/>
      <c r="B594" s="1106"/>
      <c r="C594" s="1106"/>
      <c r="D594" s="1106"/>
      <c r="E594" s="1164"/>
      <c r="F594" s="1047"/>
      <c r="G594" s="1106"/>
      <c r="H594" s="1106"/>
      <c r="I594" s="1106"/>
      <c r="J594" s="1106"/>
      <c r="K594" s="1165"/>
      <c r="L594" s="1166"/>
      <c r="M594" s="1166"/>
      <c r="N594" s="1166"/>
      <c r="O594" s="1166"/>
      <c r="P594" s="1106"/>
    </row>
    <row r="595" spans="1:16" ht="15.75" customHeight="1">
      <c r="A595" s="1106"/>
      <c r="B595" s="1106"/>
      <c r="C595" s="1106"/>
      <c r="D595" s="1106"/>
      <c r="E595" s="1164"/>
      <c r="F595" s="1047"/>
      <c r="G595" s="1106"/>
      <c r="H595" s="1106"/>
      <c r="I595" s="1106"/>
      <c r="J595" s="1106"/>
      <c r="K595" s="1165"/>
      <c r="L595" s="1166"/>
      <c r="M595" s="1166"/>
      <c r="N595" s="1166"/>
      <c r="O595" s="1166"/>
      <c r="P595" s="1106"/>
    </row>
    <row r="596" spans="1:16" ht="15.75" customHeight="1">
      <c r="A596" s="1106"/>
      <c r="B596" s="1106"/>
      <c r="C596" s="1106"/>
      <c r="D596" s="1106"/>
      <c r="E596" s="1164"/>
      <c r="F596" s="1047"/>
      <c r="G596" s="1106"/>
      <c r="H596" s="1106"/>
      <c r="I596" s="1106"/>
      <c r="J596" s="1106"/>
      <c r="K596" s="1165"/>
      <c r="L596" s="1166"/>
      <c r="M596" s="1166"/>
      <c r="N596" s="1166"/>
      <c r="O596" s="1166"/>
      <c r="P596" s="1106"/>
    </row>
    <row r="597" spans="1:16" ht="15.75" customHeight="1">
      <c r="A597" s="1106"/>
      <c r="B597" s="1106"/>
      <c r="C597" s="1106"/>
      <c r="D597" s="1106"/>
      <c r="E597" s="1164"/>
      <c r="F597" s="1047"/>
      <c r="G597" s="1106"/>
      <c r="H597" s="1106"/>
      <c r="I597" s="1106"/>
      <c r="J597" s="1106"/>
      <c r="K597" s="1165"/>
      <c r="L597" s="1166"/>
      <c r="M597" s="1166"/>
      <c r="N597" s="1166"/>
      <c r="O597" s="1166"/>
      <c r="P597" s="1106"/>
    </row>
    <row r="598" spans="1:16" ht="15.75" customHeight="1">
      <c r="A598" s="1106"/>
      <c r="B598" s="1106"/>
      <c r="C598" s="1106"/>
      <c r="D598" s="1106"/>
      <c r="E598" s="1164"/>
      <c r="F598" s="1047"/>
      <c r="G598" s="1106"/>
      <c r="H598" s="1106"/>
      <c r="I598" s="1106"/>
      <c r="J598" s="1106"/>
      <c r="K598" s="1165"/>
      <c r="L598" s="1166"/>
      <c r="M598" s="1166"/>
      <c r="N598" s="1166"/>
      <c r="O598" s="1166"/>
      <c r="P598" s="1106"/>
    </row>
    <row r="599" spans="1:16" ht="15.75" customHeight="1">
      <c r="A599" s="1106"/>
      <c r="B599" s="1106"/>
      <c r="C599" s="1106"/>
      <c r="D599" s="1106"/>
      <c r="E599" s="1164"/>
      <c r="F599" s="1047"/>
      <c r="G599" s="1106"/>
      <c r="H599" s="1106"/>
      <c r="I599" s="1106"/>
      <c r="J599" s="1106"/>
      <c r="K599" s="1165"/>
      <c r="L599" s="1166"/>
      <c r="M599" s="1166"/>
      <c r="N599" s="1166"/>
      <c r="O599" s="1166"/>
      <c r="P599" s="1106"/>
    </row>
    <row r="600" spans="1:16" ht="15.75" customHeight="1">
      <c r="A600" s="1106"/>
      <c r="B600" s="1106"/>
      <c r="C600" s="1106"/>
      <c r="D600" s="1106"/>
      <c r="E600" s="1164"/>
      <c r="F600" s="1047"/>
      <c r="G600" s="1106"/>
      <c r="H600" s="1106"/>
      <c r="I600" s="1106"/>
      <c r="J600" s="1106"/>
      <c r="K600" s="1165"/>
      <c r="L600" s="1166"/>
      <c r="M600" s="1166"/>
      <c r="N600" s="1166"/>
      <c r="O600" s="1166"/>
      <c r="P600" s="1106"/>
    </row>
    <row r="601" spans="1:16" ht="15.75" customHeight="1">
      <c r="A601" s="1106"/>
      <c r="B601" s="1106"/>
      <c r="C601" s="1106"/>
      <c r="D601" s="1106"/>
      <c r="E601" s="1164"/>
      <c r="F601" s="1047"/>
      <c r="G601" s="1106"/>
      <c r="H601" s="1106"/>
      <c r="I601" s="1106"/>
      <c r="J601" s="1106"/>
      <c r="K601" s="1165"/>
      <c r="L601" s="1166"/>
      <c r="M601" s="1166"/>
      <c r="N601" s="1166"/>
      <c r="O601" s="1166"/>
      <c r="P601" s="1106"/>
    </row>
    <row r="602" spans="1:16" ht="15.75" customHeight="1">
      <c r="A602" s="1106"/>
      <c r="B602" s="1106"/>
      <c r="C602" s="1106"/>
      <c r="D602" s="1106"/>
      <c r="E602" s="1164"/>
      <c r="F602" s="1047"/>
      <c r="G602" s="1106"/>
      <c r="H602" s="1106"/>
      <c r="I602" s="1106"/>
      <c r="J602" s="1106"/>
      <c r="K602" s="1165"/>
      <c r="L602" s="1166"/>
      <c r="M602" s="1166"/>
      <c r="N602" s="1166"/>
      <c r="O602" s="1166"/>
      <c r="P602" s="1106"/>
    </row>
    <row r="603" spans="1:16" ht="15.75" customHeight="1">
      <c r="A603" s="1106"/>
      <c r="B603" s="1106"/>
      <c r="C603" s="1106"/>
      <c r="D603" s="1106"/>
      <c r="E603" s="1164"/>
      <c r="F603" s="1047"/>
      <c r="G603" s="1106"/>
      <c r="H603" s="1106"/>
      <c r="I603" s="1106"/>
      <c r="J603" s="1106"/>
      <c r="K603" s="1165"/>
      <c r="L603" s="1166"/>
      <c r="M603" s="1166"/>
      <c r="N603" s="1166"/>
      <c r="O603" s="1166"/>
      <c r="P603" s="1106"/>
    </row>
    <row r="604" spans="1:16" ht="15.75" customHeight="1">
      <c r="A604" s="1106"/>
      <c r="B604" s="1106"/>
      <c r="C604" s="1106"/>
      <c r="D604" s="1106"/>
      <c r="E604" s="1164"/>
      <c r="F604" s="1047"/>
      <c r="G604" s="1106"/>
      <c r="H604" s="1106"/>
      <c r="I604" s="1106"/>
      <c r="J604" s="1106"/>
      <c r="K604" s="1165"/>
      <c r="L604" s="1166"/>
      <c r="M604" s="1166"/>
      <c r="N604" s="1166"/>
      <c r="O604" s="1166"/>
      <c r="P604" s="1106"/>
    </row>
    <row r="605" spans="1:16" ht="15.75" customHeight="1">
      <c r="A605" s="1106"/>
      <c r="B605" s="1106"/>
      <c r="C605" s="1106"/>
      <c r="D605" s="1106"/>
      <c r="E605" s="1164"/>
      <c r="F605" s="1047"/>
      <c r="G605" s="1106"/>
      <c r="H605" s="1106"/>
      <c r="I605" s="1106"/>
      <c r="J605" s="1106"/>
      <c r="K605" s="1165"/>
      <c r="L605" s="1166"/>
      <c r="M605" s="1166"/>
      <c r="N605" s="1166"/>
      <c r="O605" s="1166"/>
      <c r="P605" s="1106"/>
    </row>
    <row r="606" spans="1:16" ht="15.75" customHeight="1">
      <c r="A606" s="1106"/>
      <c r="B606" s="1106"/>
      <c r="C606" s="1106"/>
      <c r="D606" s="1106"/>
      <c r="E606" s="1164"/>
      <c r="F606" s="1047"/>
      <c r="G606" s="1106"/>
      <c r="H606" s="1106"/>
      <c r="I606" s="1106"/>
      <c r="J606" s="1106"/>
      <c r="K606" s="1165"/>
      <c r="L606" s="1166"/>
      <c r="M606" s="1166"/>
      <c r="N606" s="1166"/>
      <c r="O606" s="1166"/>
      <c r="P606" s="1106"/>
    </row>
    <row r="607" spans="1:16" ht="15.75" customHeight="1">
      <c r="A607" s="1106"/>
      <c r="B607" s="1106"/>
      <c r="C607" s="1106"/>
      <c r="D607" s="1106"/>
      <c r="E607" s="1164"/>
      <c r="F607" s="1047"/>
      <c r="G607" s="1106"/>
      <c r="H607" s="1106"/>
      <c r="I607" s="1106"/>
      <c r="J607" s="1106"/>
      <c r="K607" s="1165"/>
      <c r="L607" s="1166"/>
      <c r="M607" s="1166"/>
      <c r="N607" s="1166"/>
      <c r="O607" s="1166"/>
      <c r="P607" s="1106"/>
    </row>
    <row r="608" spans="1:16" ht="15.75" customHeight="1">
      <c r="A608" s="1106"/>
      <c r="B608" s="1106"/>
      <c r="C608" s="1106"/>
      <c r="D608" s="1106"/>
      <c r="E608" s="1164"/>
      <c r="F608" s="1047"/>
      <c r="G608" s="1106"/>
      <c r="H608" s="1106"/>
      <c r="I608" s="1106"/>
      <c r="J608" s="1106"/>
      <c r="K608" s="1165"/>
      <c r="L608" s="1166"/>
      <c r="M608" s="1166"/>
      <c r="N608" s="1166"/>
      <c r="O608" s="1166"/>
      <c r="P608" s="1106"/>
    </row>
    <row r="609" spans="1:16" ht="15.75" customHeight="1">
      <c r="A609" s="1106"/>
      <c r="B609" s="1106"/>
      <c r="C609" s="1106"/>
      <c r="D609" s="1106"/>
      <c r="E609" s="1164"/>
      <c r="F609" s="1047"/>
      <c r="G609" s="1106"/>
      <c r="H609" s="1106"/>
      <c r="I609" s="1106"/>
      <c r="J609" s="1106"/>
      <c r="K609" s="1165"/>
      <c r="L609" s="1166"/>
      <c r="M609" s="1166"/>
      <c r="N609" s="1166"/>
      <c r="O609" s="1166"/>
      <c r="P609" s="1106"/>
    </row>
    <row r="610" spans="1:16" ht="15.75" customHeight="1">
      <c r="A610" s="1106"/>
      <c r="B610" s="1106"/>
      <c r="C610" s="1106"/>
      <c r="D610" s="1106"/>
      <c r="E610" s="1164"/>
      <c r="F610" s="1047"/>
      <c r="G610" s="1106"/>
      <c r="H610" s="1106"/>
      <c r="I610" s="1106"/>
      <c r="J610" s="1106"/>
      <c r="K610" s="1165"/>
      <c r="L610" s="1166"/>
      <c r="M610" s="1166"/>
      <c r="N610" s="1166"/>
      <c r="O610" s="1166"/>
      <c r="P610" s="1106"/>
    </row>
    <row r="611" spans="1:16" ht="15.75" customHeight="1">
      <c r="A611" s="1106"/>
      <c r="B611" s="1106"/>
      <c r="C611" s="1106"/>
      <c r="D611" s="1106"/>
      <c r="E611" s="1164"/>
      <c r="F611" s="1047"/>
      <c r="G611" s="1106"/>
      <c r="H611" s="1106"/>
      <c r="I611" s="1106"/>
      <c r="J611" s="1106"/>
      <c r="K611" s="1165"/>
      <c r="L611" s="1166"/>
      <c r="M611" s="1166"/>
      <c r="N611" s="1166"/>
      <c r="O611" s="1166"/>
      <c r="P611" s="1106"/>
    </row>
    <row r="612" spans="1:16" ht="15.75" customHeight="1">
      <c r="A612" s="1106"/>
      <c r="B612" s="1106"/>
      <c r="C612" s="1106"/>
      <c r="D612" s="1106"/>
      <c r="E612" s="1164"/>
      <c r="F612" s="1047"/>
      <c r="G612" s="1106"/>
      <c r="H612" s="1106"/>
      <c r="I612" s="1106"/>
      <c r="J612" s="1106"/>
      <c r="K612" s="1165"/>
      <c r="L612" s="1166"/>
      <c r="M612" s="1166"/>
      <c r="N612" s="1166"/>
      <c r="O612" s="1166"/>
      <c r="P612" s="1106"/>
    </row>
    <row r="613" spans="1:16" ht="15.75" customHeight="1">
      <c r="A613" s="1106"/>
      <c r="B613" s="1106"/>
      <c r="C613" s="1106"/>
      <c r="D613" s="1106"/>
      <c r="E613" s="1164"/>
      <c r="F613" s="1047"/>
      <c r="G613" s="1106"/>
      <c r="H613" s="1106"/>
      <c r="I613" s="1106"/>
      <c r="J613" s="1106"/>
      <c r="K613" s="1165"/>
      <c r="L613" s="1166"/>
      <c r="M613" s="1166"/>
      <c r="N613" s="1166"/>
      <c r="O613" s="1166"/>
      <c r="P613" s="1106"/>
    </row>
    <row r="614" spans="1:16" ht="15.75" customHeight="1">
      <c r="A614" s="1106"/>
      <c r="B614" s="1106"/>
      <c r="C614" s="1106"/>
      <c r="D614" s="1106"/>
      <c r="E614" s="1164"/>
      <c r="F614" s="1047"/>
      <c r="G614" s="1106"/>
      <c r="H614" s="1106"/>
      <c r="I614" s="1106"/>
      <c r="J614" s="1106"/>
      <c r="K614" s="1165"/>
      <c r="L614" s="1166"/>
      <c r="M614" s="1166"/>
      <c r="N614" s="1166"/>
      <c r="O614" s="1166"/>
      <c r="P614" s="1106"/>
    </row>
    <row r="615" spans="1:16" ht="15.75" customHeight="1">
      <c r="A615" s="1106"/>
      <c r="B615" s="1106"/>
      <c r="C615" s="1106"/>
      <c r="D615" s="1106"/>
      <c r="E615" s="1164"/>
      <c r="F615" s="1047"/>
      <c r="G615" s="1106"/>
      <c r="H615" s="1106"/>
      <c r="I615" s="1106"/>
      <c r="J615" s="1106"/>
      <c r="K615" s="1165"/>
      <c r="L615" s="1166"/>
      <c r="M615" s="1166"/>
      <c r="N615" s="1166"/>
      <c r="O615" s="1166"/>
      <c r="P615" s="1106"/>
    </row>
    <row r="616" spans="1:16" ht="15.75" customHeight="1">
      <c r="A616" s="1106"/>
      <c r="B616" s="1106"/>
      <c r="C616" s="1106"/>
      <c r="D616" s="1106"/>
      <c r="E616" s="1164"/>
      <c r="F616" s="1047"/>
      <c r="G616" s="1106"/>
      <c r="H616" s="1106"/>
      <c r="I616" s="1106"/>
      <c r="J616" s="1106"/>
      <c r="K616" s="1165"/>
      <c r="L616" s="1166"/>
      <c r="M616" s="1166"/>
      <c r="N616" s="1166"/>
      <c r="O616" s="1166"/>
      <c r="P616" s="1106"/>
    </row>
    <row r="617" spans="1:16" ht="15.75" customHeight="1">
      <c r="A617" s="1106"/>
      <c r="B617" s="1106"/>
      <c r="C617" s="1106"/>
      <c r="D617" s="1106"/>
      <c r="E617" s="1164"/>
      <c r="F617" s="1047"/>
      <c r="G617" s="1106"/>
      <c r="H617" s="1106"/>
      <c r="I617" s="1106"/>
      <c r="J617" s="1106"/>
      <c r="K617" s="1165"/>
      <c r="L617" s="1166"/>
      <c r="M617" s="1166"/>
      <c r="N617" s="1166"/>
      <c r="O617" s="1166"/>
      <c r="P617" s="1106"/>
    </row>
    <row r="618" spans="1:16" ht="15.75" customHeight="1">
      <c r="A618" s="1106"/>
      <c r="B618" s="1106"/>
      <c r="C618" s="1106"/>
      <c r="D618" s="1106"/>
      <c r="E618" s="1164"/>
      <c r="F618" s="1047"/>
      <c r="G618" s="1106"/>
      <c r="H618" s="1106"/>
      <c r="I618" s="1106"/>
      <c r="J618" s="1106"/>
      <c r="K618" s="1165"/>
      <c r="L618" s="1166"/>
      <c r="M618" s="1166"/>
      <c r="N618" s="1166"/>
      <c r="O618" s="1166"/>
      <c r="P618" s="1106"/>
    </row>
    <row r="619" spans="1:16" ht="15.75" customHeight="1">
      <c r="A619" s="1106"/>
      <c r="B619" s="1106"/>
      <c r="C619" s="1106"/>
      <c r="D619" s="1106"/>
      <c r="E619" s="1164"/>
      <c r="F619" s="1047"/>
      <c r="G619" s="1106"/>
      <c r="H619" s="1106"/>
      <c r="I619" s="1106"/>
      <c r="J619" s="1106"/>
      <c r="K619" s="1165"/>
      <c r="L619" s="1166"/>
      <c r="M619" s="1166"/>
      <c r="N619" s="1166"/>
      <c r="O619" s="1166"/>
      <c r="P619" s="1106"/>
    </row>
    <row r="620" spans="1:16" ht="15.75" customHeight="1">
      <c r="A620" s="1106"/>
      <c r="B620" s="1106"/>
      <c r="C620" s="1106"/>
      <c r="D620" s="1106"/>
      <c r="E620" s="1164"/>
      <c r="F620" s="1047"/>
      <c r="G620" s="1106"/>
      <c r="H620" s="1106"/>
      <c r="I620" s="1106"/>
      <c r="J620" s="1106"/>
      <c r="K620" s="1165"/>
      <c r="L620" s="1166"/>
      <c r="M620" s="1166"/>
      <c r="N620" s="1166"/>
      <c r="O620" s="1166"/>
      <c r="P620" s="1106"/>
    </row>
    <row r="621" spans="1:16" ht="15.75" customHeight="1">
      <c r="A621" s="1106"/>
      <c r="B621" s="1106"/>
      <c r="C621" s="1106"/>
      <c r="D621" s="1106"/>
      <c r="E621" s="1164"/>
      <c r="F621" s="1047"/>
      <c r="G621" s="1106"/>
      <c r="H621" s="1106"/>
      <c r="I621" s="1106"/>
      <c r="J621" s="1106"/>
      <c r="K621" s="1165"/>
      <c r="L621" s="1166"/>
      <c r="M621" s="1166"/>
      <c r="N621" s="1166"/>
      <c r="O621" s="1166"/>
      <c r="P621" s="1106"/>
    </row>
    <row r="622" spans="1:16" ht="15.75" customHeight="1">
      <c r="A622" s="1106"/>
      <c r="B622" s="1106"/>
      <c r="C622" s="1106"/>
      <c r="D622" s="1106"/>
      <c r="E622" s="1164"/>
      <c r="F622" s="1047"/>
      <c r="G622" s="1106"/>
      <c r="H622" s="1106"/>
      <c r="I622" s="1106"/>
      <c r="J622" s="1106"/>
      <c r="K622" s="1165"/>
      <c r="L622" s="1166"/>
      <c r="M622" s="1166"/>
      <c r="N622" s="1166"/>
      <c r="O622" s="1166"/>
      <c r="P622" s="1106"/>
    </row>
    <row r="623" spans="1:16" ht="15.75" customHeight="1">
      <c r="A623" s="1106"/>
      <c r="B623" s="1106"/>
      <c r="C623" s="1106"/>
      <c r="D623" s="1106"/>
      <c r="E623" s="1164"/>
      <c r="F623" s="1047"/>
      <c r="G623" s="1106"/>
      <c r="H623" s="1106"/>
      <c r="I623" s="1106"/>
      <c r="J623" s="1106"/>
      <c r="K623" s="1165"/>
      <c r="L623" s="1166"/>
      <c r="M623" s="1166"/>
      <c r="N623" s="1166"/>
      <c r="O623" s="1166"/>
      <c r="P623" s="1106"/>
    </row>
    <row r="624" spans="1:16" ht="15.75" customHeight="1">
      <c r="A624" s="1106"/>
      <c r="B624" s="1106"/>
      <c r="C624" s="1106"/>
      <c r="D624" s="1106"/>
      <c r="E624" s="1164"/>
      <c r="F624" s="1047"/>
      <c r="G624" s="1106"/>
      <c r="H624" s="1106"/>
      <c r="I624" s="1106"/>
      <c r="J624" s="1106"/>
      <c r="K624" s="1165"/>
      <c r="L624" s="1166"/>
      <c r="M624" s="1166"/>
      <c r="N624" s="1166"/>
      <c r="O624" s="1166"/>
      <c r="P624" s="1106"/>
    </row>
    <row r="625" spans="1:16" ht="15.75" customHeight="1">
      <c r="A625" s="1106"/>
      <c r="B625" s="1106"/>
      <c r="C625" s="1106"/>
      <c r="D625" s="1106"/>
      <c r="E625" s="1164"/>
      <c r="F625" s="1047"/>
      <c r="G625" s="1106"/>
      <c r="H625" s="1106"/>
      <c r="I625" s="1106"/>
      <c r="J625" s="1106"/>
      <c r="K625" s="1165"/>
      <c r="L625" s="1166"/>
      <c r="M625" s="1166"/>
      <c r="N625" s="1166"/>
      <c r="O625" s="1166"/>
      <c r="P625" s="1106"/>
    </row>
    <row r="626" spans="1:16" ht="15.75" customHeight="1">
      <c r="A626" s="1106"/>
      <c r="B626" s="1106"/>
      <c r="C626" s="1106"/>
      <c r="D626" s="1106"/>
      <c r="E626" s="1164"/>
      <c r="F626" s="1047"/>
      <c r="G626" s="1106"/>
      <c r="H626" s="1106"/>
      <c r="I626" s="1106"/>
      <c r="J626" s="1106"/>
      <c r="K626" s="1165"/>
      <c r="L626" s="1166"/>
      <c r="M626" s="1166"/>
      <c r="N626" s="1166"/>
      <c r="O626" s="1166"/>
      <c r="P626" s="1106"/>
    </row>
    <row r="627" spans="1:16" ht="15.75" customHeight="1">
      <c r="A627" s="1106"/>
      <c r="B627" s="1106"/>
      <c r="C627" s="1106"/>
      <c r="D627" s="1106"/>
      <c r="E627" s="1164"/>
      <c r="F627" s="1047"/>
      <c r="G627" s="1106"/>
      <c r="H627" s="1106"/>
      <c r="I627" s="1106"/>
      <c r="J627" s="1106"/>
      <c r="K627" s="1165"/>
      <c r="L627" s="1166"/>
      <c r="M627" s="1166"/>
      <c r="N627" s="1166"/>
      <c r="O627" s="1166"/>
      <c r="P627" s="1106"/>
    </row>
    <row r="628" spans="1:16" ht="15.75" customHeight="1">
      <c r="A628" s="1106"/>
      <c r="B628" s="1106"/>
      <c r="C628" s="1106"/>
      <c r="D628" s="1106"/>
      <c r="E628" s="1164"/>
      <c r="F628" s="1047"/>
      <c r="G628" s="1106"/>
      <c r="H628" s="1106"/>
      <c r="I628" s="1106"/>
      <c r="J628" s="1106"/>
      <c r="K628" s="1165"/>
      <c r="L628" s="1166"/>
      <c r="M628" s="1166"/>
      <c r="N628" s="1166"/>
      <c r="O628" s="1166"/>
      <c r="P628" s="1106"/>
    </row>
    <row r="629" spans="1:16" ht="15.75" customHeight="1">
      <c r="A629" s="1106"/>
      <c r="B629" s="1106"/>
      <c r="C629" s="1106"/>
      <c r="D629" s="1106"/>
      <c r="E629" s="1164"/>
      <c r="F629" s="1047"/>
      <c r="G629" s="1106"/>
      <c r="H629" s="1106"/>
      <c r="I629" s="1106"/>
      <c r="J629" s="1106"/>
      <c r="K629" s="1165"/>
      <c r="L629" s="1166"/>
      <c r="M629" s="1166"/>
      <c r="N629" s="1166"/>
      <c r="O629" s="1166"/>
      <c r="P629" s="1106"/>
    </row>
    <row r="630" spans="1:16" ht="15.75" customHeight="1">
      <c r="A630" s="1106"/>
      <c r="B630" s="1106"/>
      <c r="C630" s="1106"/>
      <c r="D630" s="1106"/>
      <c r="E630" s="1164"/>
      <c r="F630" s="1047"/>
      <c r="G630" s="1106"/>
      <c r="H630" s="1106"/>
      <c r="I630" s="1106"/>
      <c r="J630" s="1106"/>
      <c r="K630" s="1165"/>
      <c r="L630" s="1166"/>
      <c r="M630" s="1166"/>
      <c r="N630" s="1166"/>
      <c r="O630" s="1166"/>
      <c r="P630" s="1106"/>
    </row>
    <row r="631" spans="1:16" ht="15.75" customHeight="1">
      <c r="A631" s="1106"/>
      <c r="B631" s="1106"/>
      <c r="C631" s="1106"/>
      <c r="D631" s="1106"/>
      <c r="E631" s="1164"/>
      <c r="F631" s="1047"/>
      <c r="G631" s="1106"/>
      <c r="H631" s="1106"/>
      <c r="I631" s="1106"/>
      <c r="J631" s="1106"/>
      <c r="K631" s="1165"/>
      <c r="L631" s="1166"/>
      <c r="M631" s="1166"/>
      <c r="N631" s="1166"/>
      <c r="O631" s="1166"/>
      <c r="P631" s="1106"/>
    </row>
    <row r="632" spans="1:16" ht="15.75" customHeight="1">
      <c r="A632" s="1106"/>
      <c r="B632" s="1106"/>
      <c r="C632" s="1106"/>
      <c r="D632" s="1106"/>
      <c r="E632" s="1164"/>
      <c r="F632" s="1047"/>
      <c r="G632" s="1106"/>
      <c r="H632" s="1106"/>
      <c r="I632" s="1106"/>
      <c r="J632" s="1106"/>
      <c r="K632" s="1165"/>
      <c r="L632" s="1166"/>
      <c r="M632" s="1166"/>
      <c r="N632" s="1166"/>
      <c r="O632" s="1166"/>
      <c r="P632" s="1106"/>
    </row>
    <row r="633" spans="1:16" ht="15.75" customHeight="1">
      <c r="A633" s="1106"/>
      <c r="B633" s="1106"/>
      <c r="C633" s="1106"/>
      <c r="D633" s="1106"/>
      <c r="E633" s="1164"/>
      <c r="F633" s="1047"/>
      <c r="G633" s="1106"/>
      <c r="H633" s="1106"/>
      <c r="I633" s="1106"/>
      <c r="J633" s="1106"/>
      <c r="K633" s="1165"/>
      <c r="L633" s="1166"/>
      <c r="M633" s="1166"/>
      <c r="N633" s="1166"/>
      <c r="O633" s="1166"/>
      <c r="P633" s="1106"/>
    </row>
    <row r="634" spans="1:16" ht="15.75" customHeight="1">
      <c r="A634" s="1106"/>
      <c r="B634" s="1106"/>
      <c r="C634" s="1106"/>
      <c r="D634" s="1106"/>
      <c r="E634" s="1164"/>
      <c r="F634" s="1047"/>
      <c r="G634" s="1106"/>
      <c r="H634" s="1106"/>
      <c r="I634" s="1106"/>
      <c r="J634" s="1106"/>
      <c r="K634" s="1165"/>
      <c r="L634" s="1166"/>
      <c r="M634" s="1166"/>
      <c r="N634" s="1166"/>
      <c r="O634" s="1166"/>
      <c r="P634" s="1106"/>
    </row>
    <row r="635" spans="1:16" ht="15.75" customHeight="1">
      <c r="A635" s="1106"/>
      <c r="B635" s="1106"/>
      <c r="C635" s="1106"/>
      <c r="D635" s="1106"/>
      <c r="E635" s="1164"/>
      <c r="F635" s="1047"/>
      <c r="G635" s="1106"/>
      <c r="H635" s="1106"/>
      <c r="I635" s="1106"/>
      <c r="J635" s="1106"/>
      <c r="K635" s="1165"/>
      <c r="L635" s="1166"/>
      <c r="M635" s="1166"/>
      <c r="N635" s="1166"/>
      <c r="O635" s="1166"/>
      <c r="P635" s="1106"/>
    </row>
    <row r="636" spans="1:16" ht="15.75" customHeight="1">
      <c r="A636" s="1106"/>
      <c r="B636" s="1106"/>
      <c r="C636" s="1106"/>
      <c r="D636" s="1106"/>
      <c r="E636" s="1164"/>
      <c r="F636" s="1047"/>
      <c r="G636" s="1106"/>
      <c r="H636" s="1106"/>
      <c r="I636" s="1106"/>
      <c r="J636" s="1106"/>
      <c r="K636" s="1165"/>
      <c r="L636" s="1166"/>
      <c r="M636" s="1166"/>
      <c r="N636" s="1166"/>
      <c r="O636" s="1166"/>
      <c r="P636" s="1106"/>
    </row>
    <row r="637" spans="1:16" ht="15.75" customHeight="1">
      <c r="A637" s="1106"/>
      <c r="B637" s="1106"/>
      <c r="C637" s="1106"/>
      <c r="D637" s="1106"/>
      <c r="E637" s="1164"/>
      <c r="F637" s="1047"/>
      <c r="G637" s="1106"/>
      <c r="H637" s="1106"/>
      <c r="I637" s="1106"/>
      <c r="J637" s="1106"/>
      <c r="K637" s="1165"/>
      <c r="L637" s="1166"/>
      <c r="M637" s="1166"/>
      <c r="N637" s="1166"/>
      <c r="O637" s="1166"/>
      <c r="P637" s="1106"/>
    </row>
    <row r="638" spans="1:16" ht="15.75" customHeight="1">
      <c r="A638" s="1106"/>
      <c r="B638" s="1106"/>
      <c r="C638" s="1106"/>
      <c r="D638" s="1106"/>
      <c r="E638" s="1164"/>
      <c r="F638" s="1047"/>
      <c r="G638" s="1106"/>
      <c r="H638" s="1106"/>
      <c r="I638" s="1106"/>
      <c r="J638" s="1106"/>
      <c r="K638" s="1165"/>
      <c r="L638" s="1166"/>
      <c r="M638" s="1166"/>
      <c r="N638" s="1166"/>
      <c r="O638" s="1166"/>
      <c r="P638" s="1106"/>
    </row>
    <row r="639" spans="1:16" ht="15.75" customHeight="1">
      <c r="A639" s="1106"/>
      <c r="B639" s="1106"/>
      <c r="C639" s="1106"/>
      <c r="D639" s="1106"/>
      <c r="E639" s="1164"/>
      <c r="F639" s="1047"/>
      <c r="G639" s="1106"/>
      <c r="H639" s="1106"/>
      <c r="I639" s="1106"/>
      <c r="J639" s="1106"/>
      <c r="K639" s="1165"/>
      <c r="L639" s="1166"/>
      <c r="M639" s="1166"/>
      <c r="N639" s="1166"/>
      <c r="O639" s="1166"/>
      <c r="P639" s="1106"/>
    </row>
    <row r="640" spans="1:16" ht="15.75" customHeight="1">
      <c r="A640" s="1106"/>
      <c r="B640" s="1106"/>
      <c r="C640" s="1106"/>
      <c r="D640" s="1106"/>
      <c r="E640" s="1164"/>
      <c r="F640" s="1047"/>
      <c r="G640" s="1106"/>
      <c r="H640" s="1106"/>
      <c r="I640" s="1106"/>
      <c r="J640" s="1106"/>
      <c r="K640" s="1165"/>
      <c r="L640" s="1166"/>
      <c r="M640" s="1166"/>
      <c r="N640" s="1166"/>
      <c r="O640" s="1166"/>
      <c r="P640" s="1106"/>
    </row>
    <row r="641" spans="1:16" ht="15.75" customHeight="1">
      <c r="A641" s="1106"/>
      <c r="B641" s="1106"/>
      <c r="C641" s="1106"/>
      <c r="D641" s="1106"/>
      <c r="E641" s="1164"/>
      <c r="F641" s="1047"/>
      <c r="G641" s="1106"/>
      <c r="H641" s="1106"/>
      <c r="I641" s="1106"/>
      <c r="J641" s="1106"/>
      <c r="K641" s="1165"/>
      <c r="L641" s="1166"/>
      <c r="M641" s="1166"/>
      <c r="N641" s="1166"/>
      <c r="O641" s="1166"/>
      <c r="P641" s="1106"/>
    </row>
    <row r="642" spans="1:16" ht="15.75" customHeight="1">
      <c r="A642" s="1106"/>
      <c r="B642" s="1106"/>
      <c r="C642" s="1106"/>
      <c r="D642" s="1106"/>
      <c r="E642" s="1164"/>
      <c r="F642" s="1047"/>
      <c r="G642" s="1106"/>
      <c r="H642" s="1106"/>
      <c r="I642" s="1106"/>
      <c r="J642" s="1106"/>
      <c r="K642" s="1165"/>
      <c r="L642" s="1166"/>
      <c r="M642" s="1166"/>
      <c r="N642" s="1166"/>
      <c r="O642" s="1166"/>
      <c r="P642" s="1106"/>
    </row>
    <row r="643" spans="1:16" ht="15.75" customHeight="1">
      <c r="A643" s="1106"/>
      <c r="B643" s="1106"/>
      <c r="C643" s="1106"/>
      <c r="D643" s="1106"/>
      <c r="E643" s="1164"/>
      <c r="F643" s="1047"/>
      <c r="G643" s="1106"/>
      <c r="H643" s="1106"/>
      <c r="I643" s="1106"/>
      <c r="J643" s="1106"/>
      <c r="K643" s="1165"/>
      <c r="L643" s="1166"/>
      <c r="M643" s="1166"/>
      <c r="N643" s="1166"/>
      <c r="O643" s="1166"/>
      <c r="P643" s="1106"/>
    </row>
    <row r="644" spans="1:16" ht="15.75" customHeight="1">
      <c r="A644" s="1106"/>
      <c r="B644" s="1106"/>
      <c r="C644" s="1106"/>
      <c r="D644" s="1106"/>
      <c r="E644" s="1164"/>
      <c r="F644" s="1047"/>
      <c r="G644" s="1106"/>
      <c r="H644" s="1106"/>
      <c r="I644" s="1106"/>
      <c r="J644" s="1106"/>
      <c r="K644" s="1165"/>
      <c r="L644" s="1166"/>
      <c r="M644" s="1166"/>
      <c r="N644" s="1166"/>
      <c r="O644" s="1166"/>
      <c r="P644" s="1106"/>
    </row>
    <row r="645" spans="1:16" ht="15.75" customHeight="1">
      <c r="A645" s="1106"/>
      <c r="B645" s="1106"/>
      <c r="C645" s="1106"/>
      <c r="D645" s="1106"/>
      <c r="E645" s="1164"/>
      <c r="F645" s="1047"/>
      <c r="G645" s="1106"/>
      <c r="H645" s="1106"/>
      <c r="I645" s="1106"/>
      <c r="J645" s="1106"/>
      <c r="K645" s="1165"/>
      <c r="L645" s="1166"/>
      <c r="M645" s="1166"/>
      <c r="N645" s="1166"/>
      <c r="O645" s="1166"/>
      <c r="P645" s="1106"/>
    </row>
    <row r="646" spans="1:16" ht="15.75" customHeight="1">
      <c r="A646" s="1106"/>
      <c r="B646" s="1106"/>
      <c r="C646" s="1106"/>
      <c r="D646" s="1106"/>
      <c r="E646" s="1164"/>
      <c r="F646" s="1047"/>
      <c r="G646" s="1106"/>
      <c r="H646" s="1106"/>
      <c r="I646" s="1106"/>
      <c r="J646" s="1106"/>
      <c r="K646" s="1165"/>
      <c r="L646" s="1166"/>
      <c r="M646" s="1166"/>
      <c r="N646" s="1166"/>
      <c r="O646" s="1166"/>
      <c r="P646" s="1106"/>
    </row>
    <row r="647" spans="1:16" ht="15.75" customHeight="1">
      <c r="A647" s="1106"/>
      <c r="B647" s="1106"/>
      <c r="C647" s="1106"/>
      <c r="D647" s="1106"/>
      <c r="E647" s="1164"/>
      <c r="F647" s="1047"/>
      <c r="G647" s="1106"/>
      <c r="H647" s="1106"/>
      <c r="I647" s="1106"/>
      <c r="J647" s="1106"/>
      <c r="K647" s="1165"/>
      <c r="L647" s="1166"/>
      <c r="M647" s="1166"/>
      <c r="N647" s="1166"/>
      <c r="O647" s="1166"/>
      <c r="P647" s="1106"/>
    </row>
    <row r="648" spans="1:16" ht="15.75" customHeight="1">
      <c r="A648" s="1106"/>
      <c r="B648" s="1106"/>
      <c r="C648" s="1106"/>
      <c r="D648" s="1106"/>
      <c r="E648" s="1164"/>
      <c r="F648" s="1047"/>
      <c r="G648" s="1106"/>
      <c r="H648" s="1106"/>
      <c r="I648" s="1106"/>
      <c r="J648" s="1106"/>
      <c r="K648" s="1165"/>
      <c r="L648" s="1166"/>
      <c r="M648" s="1166"/>
      <c r="N648" s="1166"/>
      <c r="O648" s="1166"/>
      <c r="P648" s="1106"/>
    </row>
    <row r="649" spans="1:16" ht="15.75" customHeight="1">
      <c r="A649" s="1106"/>
      <c r="B649" s="1106"/>
      <c r="C649" s="1106"/>
      <c r="D649" s="1106"/>
      <c r="E649" s="1164"/>
      <c r="F649" s="1047"/>
      <c r="G649" s="1106"/>
      <c r="H649" s="1106"/>
      <c r="I649" s="1106"/>
      <c r="J649" s="1106"/>
      <c r="K649" s="1165"/>
      <c r="L649" s="1166"/>
      <c r="M649" s="1166"/>
      <c r="N649" s="1166"/>
      <c r="O649" s="1166"/>
      <c r="P649" s="1106"/>
    </row>
    <row r="650" spans="1:16" ht="15.75" customHeight="1">
      <c r="A650" s="1106"/>
      <c r="B650" s="1106"/>
      <c r="C650" s="1106"/>
      <c r="D650" s="1106"/>
      <c r="E650" s="1164"/>
      <c r="F650" s="1047"/>
      <c r="G650" s="1106"/>
      <c r="H650" s="1106"/>
      <c r="I650" s="1106"/>
      <c r="J650" s="1106"/>
      <c r="K650" s="1165"/>
      <c r="L650" s="1166"/>
      <c r="M650" s="1166"/>
      <c r="N650" s="1166"/>
      <c r="O650" s="1166"/>
      <c r="P650" s="1106"/>
    </row>
    <row r="651" spans="1:16" ht="15.75" customHeight="1">
      <c r="A651" s="1106"/>
      <c r="B651" s="1106"/>
      <c r="C651" s="1106"/>
      <c r="D651" s="1106"/>
      <c r="E651" s="1164"/>
      <c r="F651" s="1047"/>
      <c r="G651" s="1106"/>
      <c r="H651" s="1106"/>
      <c r="I651" s="1106"/>
      <c r="J651" s="1106"/>
      <c r="K651" s="1165"/>
      <c r="L651" s="1166"/>
      <c r="M651" s="1166"/>
      <c r="N651" s="1166"/>
      <c r="O651" s="1166"/>
      <c r="P651" s="1106"/>
    </row>
    <row r="652" spans="1:16" ht="15.75" customHeight="1">
      <c r="A652" s="1106"/>
      <c r="B652" s="1106"/>
      <c r="C652" s="1106"/>
      <c r="D652" s="1106"/>
      <c r="E652" s="1164"/>
      <c r="F652" s="1047"/>
      <c r="G652" s="1106"/>
      <c r="H652" s="1106"/>
      <c r="I652" s="1106"/>
      <c r="J652" s="1106"/>
      <c r="K652" s="1165"/>
      <c r="L652" s="1166"/>
      <c r="M652" s="1166"/>
      <c r="N652" s="1166"/>
      <c r="O652" s="1166"/>
      <c r="P652" s="1106"/>
    </row>
    <row r="653" spans="1:16" ht="15.75" customHeight="1">
      <c r="A653" s="1106"/>
      <c r="B653" s="1106"/>
      <c r="C653" s="1106"/>
      <c r="D653" s="1106"/>
      <c r="E653" s="1164"/>
      <c r="F653" s="1047"/>
      <c r="G653" s="1106"/>
      <c r="H653" s="1106"/>
      <c r="I653" s="1106"/>
      <c r="J653" s="1106"/>
      <c r="K653" s="1165"/>
      <c r="L653" s="1166"/>
      <c r="M653" s="1166"/>
      <c r="N653" s="1166"/>
      <c r="O653" s="1166"/>
      <c r="P653" s="1106"/>
    </row>
    <row r="654" spans="1:16" ht="15.75" customHeight="1">
      <c r="A654" s="1106"/>
      <c r="B654" s="1106"/>
      <c r="C654" s="1106"/>
      <c r="D654" s="1106"/>
      <c r="E654" s="1164"/>
      <c r="F654" s="1047"/>
      <c r="G654" s="1106"/>
      <c r="H654" s="1106"/>
      <c r="I654" s="1106"/>
      <c r="J654" s="1106"/>
      <c r="K654" s="1165"/>
      <c r="L654" s="1166"/>
      <c r="M654" s="1166"/>
      <c r="N654" s="1166"/>
      <c r="O654" s="1166"/>
      <c r="P654" s="1106"/>
    </row>
    <row r="655" spans="1:16" ht="15.75" customHeight="1">
      <c r="A655" s="1106"/>
      <c r="B655" s="1106"/>
      <c r="C655" s="1106"/>
      <c r="D655" s="1106"/>
      <c r="E655" s="1164"/>
      <c r="F655" s="1047"/>
      <c r="G655" s="1106"/>
      <c r="H655" s="1106"/>
      <c r="I655" s="1106"/>
      <c r="J655" s="1106"/>
      <c r="K655" s="1165"/>
      <c r="L655" s="1166"/>
      <c r="M655" s="1166"/>
      <c r="N655" s="1166"/>
      <c r="O655" s="1166"/>
      <c r="P655" s="1106"/>
    </row>
    <row r="656" spans="1:16" ht="15.75" customHeight="1">
      <c r="A656" s="1106"/>
      <c r="B656" s="1106"/>
      <c r="C656" s="1106"/>
      <c r="D656" s="1106"/>
      <c r="E656" s="1164"/>
      <c r="F656" s="1047"/>
      <c r="G656" s="1106"/>
      <c r="H656" s="1106"/>
      <c r="I656" s="1106"/>
      <c r="J656" s="1106"/>
      <c r="K656" s="1165"/>
      <c r="L656" s="1166"/>
      <c r="M656" s="1166"/>
      <c r="N656" s="1166"/>
      <c r="O656" s="1166"/>
      <c r="P656" s="1106"/>
    </row>
    <row r="657" spans="1:16" ht="15.75" customHeight="1">
      <c r="A657" s="1106"/>
      <c r="B657" s="1106"/>
      <c r="C657" s="1106"/>
      <c r="D657" s="1106"/>
      <c r="E657" s="1164"/>
      <c r="F657" s="1047"/>
      <c r="G657" s="1106"/>
      <c r="H657" s="1106"/>
      <c r="I657" s="1106"/>
      <c r="J657" s="1106"/>
      <c r="K657" s="1165"/>
      <c r="L657" s="1166"/>
      <c r="M657" s="1166"/>
      <c r="N657" s="1166"/>
      <c r="O657" s="1166"/>
      <c r="P657" s="1106"/>
    </row>
    <row r="658" spans="1:16" ht="15.75" customHeight="1">
      <c r="A658" s="1106"/>
      <c r="B658" s="1106"/>
      <c r="C658" s="1106"/>
      <c r="D658" s="1106"/>
      <c r="E658" s="1164"/>
      <c r="F658" s="1047"/>
      <c r="G658" s="1106"/>
      <c r="H658" s="1106"/>
      <c r="I658" s="1106"/>
      <c r="J658" s="1106"/>
      <c r="K658" s="1165"/>
      <c r="L658" s="1166"/>
      <c r="M658" s="1166"/>
      <c r="N658" s="1166"/>
      <c r="O658" s="1166"/>
      <c r="P658" s="1106"/>
    </row>
    <row r="659" spans="1:16" ht="15.75" customHeight="1">
      <c r="A659" s="1106"/>
      <c r="B659" s="1106"/>
      <c r="C659" s="1106"/>
      <c r="D659" s="1106"/>
      <c r="E659" s="1164"/>
      <c r="F659" s="1047"/>
      <c r="G659" s="1106"/>
      <c r="H659" s="1106"/>
      <c r="I659" s="1106"/>
      <c r="J659" s="1106"/>
      <c r="K659" s="1165"/>
      <c r="L659" s="1166"/>
      <c r="M659" s="1166"/>
      <c r="N659" s="1166"/>
      <c r="O659" s="1166"/>
      <c r="P659" s="1106"/>
    </row>
    <row r="660" spans="1:16" ht="15.75" customHeight="1">
      <c r="A660" s="1106"/>
      <c r="B660" s="1106"/>
      <c r="C660" s="1106"/>
      <c r="D660" s="1106"/>
      <c r="E660" s="1164"/>
      <c r="F660" s="1047"/>
      <c r="G660" s="1106"/>
      <c r="H660" s="1106"/>
      <c r="I660" s="1106"/>
      <c r="J660" s="1106"/>
      <c r="K660" s="1165"/>
      <c r="L660" s="1166"/>
      <c r="M660" s="1166"/>
      <c r="N660" s="1166"/>
      <c r="O660" s="1166"/>
      <c r="P660" s="1106"/>
    </row>
    <row r="661" spans="1:16" ht="15.75" customHeight="1">
      <c r="A661" s="1106"/>
      <c r="B661" s="1106"/>
      <c r="C661" s="1106"/>
      <c r="D661" s="1106"/>
      <c r="E661" s="1164"/>
      <c r="F661" s="1047"/>
      <c r="G661" s="1106"/>
      <c r="H661" s="1106"/>
      <c r="I661" s="1106"/>
      <c r="J661" s="1106"/>
      <c r="K661" s="1165"/>
      <c r="L661" s="1166"/>
      <c r="M661" s="1166"/>
      <c r="N661" s="1166"/>
      <c r="O661" s="1166"/>
      <c r="P661" s="1106"/>
    </row>
    <row r="662" spans="1:16" ht="15.75" customHeight="1">
      <c r="A662" s="1106"/>
      <c r="B662" s="1106"/>
      <c r="C662" s="1106"/>
      <c r="D662" s="1106"/>
      <c r="E662" s="1164"/>
      <c r="F662" s="1047"/>
      <c r="G662" s="1106"/>
      <c r="H662" s="1106"/>
      <c r="I662" s="1106"/>
      <c r="J662" s="1106"/>
      <c r="K662" s="1165"/>
      <c r="L662" s="1166"/>
      <c r="M662" s="1166"/>
      <c r="N662" s="1166"/>
      <c r="O662" s="1166"/>
      <c r="P662" s="1106"/>
    </row>
    <row r="663" spans="1:16" ht="15.75" customHeight="1">
      <c r="A663" s="1106"/>
      <c r="B663" s="1106"/>
      <c r="C663" s="1106"/>
      <c r="D663" s="1106"/>
      <c r="E663" s="1164"/>
      <c r="F663" s="1047"/>
      <c r="G663" s="1106"/>
      <c r="H663" s="1106"/>
      <c r="I663" s="1106"/>
      <c r="J663" s="1106"/>
      <c r="K663" s="1165"/>
      <c r="L663" s="1166"/>
      <c r="M663" s="1166"/>
      <c r="N663" s="1166"/>
      <c r="O663" s="1166"/>
      <c r="P663" s="1106"/>
    </row>
    <row r="664" spans="1:16" ht="15.75" customHeight="1">
      <c r="A664" s="1106"/>
      <c r="B664" s="1106"/>
      <c r="C664" s="1106"/>
      <c r="D664" s="1106"/>
      <c r="E664" s="1164"/>
      <c r="F664" s="1047"/>
      <c r="G664" s="1106"/>
      <c r="H664" s="1106"/>
      <c r="I664" s="1106"/>
      <c r="J664" s="1106"/>
      <c r="K664" s="1165"/>
      <c r="L664" s="1166"/>
      <c r="M664" s="1166"/>
      <c r="N664" s="1166"/>
      <c r="O664" s="1166"/>
      <c r="P664" s="1106"/>
    </row>
    <row r="665" spans="1:16" ht="15.75" customHeight="1">
      <c r="A665" s="1106"/>
      <c r="B665" s="1106"/>
      <c r="C665" s="1106"/>
      <c r="D665" s="1106"/>
      <c r="E665" s="1164"/>
      <c r="F665" s="1047"/>
      <c r="G665" s="1106"/>
      <c r="H665" s="1106"/>
      <c r="I665" s="1106"/>
      <c r="J665" s="1106"/>
      <c r="K665" s="1165"/>
      <c r="L665" s="1166"/>
      <c r="M665" s="1166"/>
      <c r="N665" s="1166"/>
      <c r="O665" s="1166"/>
      <c r="P665" s="1106"/>
    </row>
    <row r="666" spans="1:16" ht="15.75" customHeight="1">
      <c r="A666" s="1106"/>
      <c r="B666" s="1106"/>
      <c r="C666" s="1106"/>
      <c r="D666" s="1106"/>
      <c r="E666" s="1164"/>
      <c r="F666" s="1047"/>
      <c r="G666" s="1106"/>
      <c r="H666" s="1106"/>
      <c r="I666" s="1106"/>
      <c r="J666" s="1106"/>
      <c r="K666" s="1165"/>
      <c r="L666" s="1166"/>
      <c r="M666" s="1166"/>
      <c r="N666" s="1166"/>
      <c r="O666" s="1166"/>
      <c r="P666" s="1106"/>
    </row>
    <row r="667" spans="1:16" ht="15.75" customHeight="1">
      <c r="A667" s="1106"/>
      <c r="B667" s="1106"/>
      <c r="C667" s="1106"/>
      <c r="D667" s="1106"/>
      <c r="E667" s="1164"/>
      <c r="F667" s="1047"/>
      <c r="G667" s="1106"/>
      <c r="H667" s="1106"/>
      <c r="I667" s="1106"/>
      <c r="J667" s="1106"/>
      <c r="K667" s="1165"/>
      <c r="L667" s="1166"/>
      <c r="M667" s="1166"/>
      <c r="N667" s="1166"/>
      <c r="O667" s="1166"/>
      <c r="P667" s="1106"/>
    </row>
    <row r="668" spans="1:16" ht="15.75" customHeight="1">
      <c r="A668" s="1106"/>
      <c r="B668" s="1106"/>
      <c r="C668" s="1106"/>
      <c r="D668" s="1106"/>
      <c r="E668" s="1164"/>
      <c r="F668" s="1047"/>
      <c r="G668" s="1106"/>
      <c r="H668" s="1106"/>
      <c r="I668" s="1106"/>
      <c r="J668" s="1106"/>
      <c r="K668" s="1165"/>
      <c r="L668" s="1166"/>
      <c r="M668" s="1166"/>
      <c r="N668" s="1166"/>
      <c r="O668" s="1166"/>
      <c r="P668" s="1106"/>
    </row>
    <row r="669" spans="1:16" ht="15.75" customHeight="1">
      <c r="A669" s="1106"/>
      <c r="B669" s="1106"/>
      <c r="C669" s="1106"/>
      <c r="D669" s="1106"/>
      <c r="E669" s="1164"/>
      <c r="F669" s="1047"/>
      <c r="G669" s="1106"/>
      <c r="H669" s="1106"/>
      <c r="I669" s="1106"/>
      <c r="J669" s="1106"/>
      <c r="K669" s="1165"/>
      <c r="L669" s="1166"/>
      <c r="M669" s="1166"/>
      <c r="N669" s="1166"/>
      <c r="O669" s="1166"/>
      <c r="P669" s="1106"/>
    </row>
    <row r="670" spans="1:16" ht="15.75" customHeight="1">
      <c r="A670" s="1106"/>
      <c r="B670" s="1106"/>
      <c r="C670" s="1106"/>
      <c r="D670" s="1106"/>
      <c r="E670" s="1164"/>
      <c r="F670" s="1047"/>
      <c r="G670" s="1106"/>
      <c r="H670" s="1106"/>
      <c r="I670" s="1106"/>
      <c r="J670" s="1106"/>
      <c r="K670" s="1165"/>
      <c r="L670" s="1166"/>
      <c r="M670" s="1166"/>
      <c r="N670" s="1166"/>
      <c r="O670" s="1166"/>
      <c r="P670" s="1106"/>
    </row>
    <row r="671" spans="1:16" ht="15.75" customHeight="1">
      <c r="A671" s="1106"/>
      <c r="B671" s="1106"/>
      <c r="C671" s="1106"/>
      <c r="D671" s="1106"/>
      <c r="E671" s="1164"/>
      <c r="F671" s="1047"/>
      <c r="G671" s="1106"/>
      <c r="H671" s="1106"/>
      <c r="I671" s="1106"/>
      <c r="J671" s="1106"/>
      <c r="K671" s="1165"/>
      <c r="L671" s="1166"/>
      <c r="M671" s="1166"/>
      <c r="N671" s="1166"/>
      <c r="O671" s="1166"/>
      <c r="P671" s="1106"/>
    </row>
    <row r="672" spans="1:16" ht="15.75" customHeight="1">
      <c r="A672" s="1106"/>
      <c r="B672" s="1106"/>
      <c r="C672" s="1106"/>
      <c r="D672" s="1106"/>
      <c r="E672" s="1164"/>
      <c r="F672" s="1047"/>
      <c r="G672" s="1106"/>
      <c r="H672" s="1106"/>
      <c r="I672" s="1106"/>
      <c r="J672" s="1106"/>
      <c r="K672" s="1165"/>
      <c r="L672" s="1166"/>
      <c r="M672" s="1166"/>
      <c r="N672" s="1166"/>
      <c r="O672" s="1166"/>
      <c r="P672" s="1106"/>
    </row>
    <row r="673" spans="1:16" ht="15.75" customHeight="1">
      <c r="A673" s="1106"/>
      <c r="B673" s="1106"/>
      <c r="C673" s="1106"/>
      <c r="D673" s="1106"/>
      <c r="E673" s="1164"/>
      <c r="F673" s="1047"/>
      <c r="G673" s="1106"/>
      <c r="H673" s="1106"/>
      <c r="I673" s="1106"/>
      <c r="J673" s="1106"/>
      <c r="K673" s="1165"/>
      <c r="L673" s="1166"/>
      <c r="M673" s="1166"/>
      <c r="N673" s="1166"/>
      <c r="O673" s="1166"/>
      <c r="P673" s="1106"/>
    </row>
    <row r="674" spans="1:16" ht="15.75" customHeight="1">
      <c r="A674" s="1106"/>
      <c r="B674" s="1106"/>
      <c r="C674" s="1106"/>
      <c r="D674" s="1106"/>
      <c r="E674" s="1164"/>
      <c r="F674" s="1047"/>
      <c r="G674" s="1106"/>
      <c r="H674" s="1106"/>
      <c r="I674" s="1106"/>
      <c r="J674" s="1106"/>
      <c r="K674" s="1165"/>
      <c r="L674" s="1166"/>
      <c r="M674" s="1166"/>
      <c r="N674" s="1166"/>
      <c r="O674" s="1166"/>
      <c r="P674" s="1106"/>
    </row>
    <row r="675" spans="1:16" ht="15.75" customHeight="1">
      <c r="A675" s="1106"/>
      <c r="B675" s="1106"/>
      <c r="C675" s="1106"/>
      <c r="D675" s="1106"/>
      <c r="E675" s="1164"/>
      <c r="F675" s="1047"/>
      <c r="G675" s="1106"/>
      <c r="H675" s="1106"/>
      <c r="I675" s="1106"/>
      <c r="J675" s="1106"/>
      <c r="K675" s="1165"/>
      <c r="L675" s="1166"/>
      <c r="M675" s="1166"/>
      <c r="N675" s="1166"/>
      <c r="O675" s="1166"/>
      <c r="P675" s="1106"/>
    </row>
    <row r="676" spans="1:16" ht="15.75" customHeight="1">
      <c r="A676" s="1106"/>
      <c r="B676" s="1106"/>
      <c r="C676" s="1106"/>
      <c r="D676" s="1106"/>
      <c r="E676" s="1164"/>
      <c r="F676" s="1047"/>
      <c r="G676" s="1106"/>
      <c r="H676" s="1106"/>
      <c r="I676" s="1106"/>
      <c r="J676" s="1106"/>
      <c r="K676" s="1165"/>
      <c r="L676" s="1166"/>
      <c r="M676" s="1166"/>
      <c r="N676" s="1166"/>
      <c r="O676" s="1166"/>
      <c r="P676" s="1106"/>
    </row>
    <row r="677" spans="1:16" ht="15.75" customHeight="1">
      <c r="A677" s="1106"/>
      <c r="B677" s="1106"/>
      <c r="C677" s="1106"/>
      <c r="D677" s="1106"/>
      <c r="E677" s="1164"/>
      <c r="F677" s="1047"/>
      <c r="G677" s="1106"/>
      <c r="H677" s="1106"/>
      <c r="I677" s="1106"/>
      <c r="J677" s="1106"/>
      <c r="K677" s="1165"/>
      <c r="L677" s="1166"/>
      <c r="M677" s="1166"/>
      <c r="N677" s="1166"/>
      <c r="O677" s="1166"/>
      <c r="P677" s="1106"/>
    </row>
    <row r="678" spans="1:16" ht="15.75" customHeight="1">
      <c r="A678" s="1106"/>
      <c r="B678" s="1106"/>
      <c r="C678" s="1106"/>
      <c r="D678" s="1106"/>
      <c r="E678" s="1164"/>
      <c r="F678" s="1047"/>
      <c r="G678" s="1106"/>
      <c r="H678" s="1106"/>
      <c r="I678" s="1106"/>
      <c r="J678" s="1106"/>
      <c r="K678" s="1165"/>
      <c r="L678" s="1166"/>
      <c r="M678" s="1166"/>
      <c r="N678" s="1166"/>
      <c r="O678" s="1166"/>
      <c r="P678" s="1106"/>
    </row>
    <row r="679" spans="1:16" ht="15.75" customHeight="1">
      <c r="A679" s="1106"/>
      <c r="B679" s="1106"/>
      <c r="C679" s="1106"/>
      <c r="D679" s="1106"/>
      <c r="E679" s="1164"/>
      <c r="F679" s="1047"/>
      <c r="G679" s="1106"/>
      <c r="H679" s="1106"/>
      <c r="I679" s="1106"/>
      <c r="J679" s="1106"/>
      <c r="K679" s="1165"/>
      <c r="L679" s="1166"/>
      <c r="M679" s="1166"/>
      <c r="N679" s="1166"/>
      <c r="O679" s="1166"/>
      <c r="P679" s="1106"/>
    </row>
    <row r="680" spans="1:16" ht="15.75" customHeight="1">
      <c r="A680" s="1106"/>
      <c r="B680" s="1106"/>
      <c r="C680" s="1106"/>
      <c r="D680" s="1106"/>
      <c r="E680" s="1164"/>
      <c r="F680" s="1047"/>
      <c r="G680" s="1106"/>
      <c r="H680" s="1106"/>
      <c r="I680" s="1106"/>
      <c r="J680" s="1106"/>
      <c r="K680" s="1165"/>
      <c r="L680" s="1166"/>
      <c r="M680" s="1166"/>
      <c r="N680" s="1166"/>
      <c r="O680" s="1166"/>
      <c r="P680" s="1106"/>
    </row>
    <row r="681" spans="1:16" ht="15.75" customHeight="1">
      <c r="A681" s="1106"/>
      <c r="B681" s="1106"/>
      <c r="C681" s="1106"/>
      <c r="D681" s="1106"/>
      <c r="E681" s="1164"/>
      <c r="F681" s="1047"/>
      <c r="G681" s="1106"/>
      <c r="H681" s="1106"/>
      <c r="I681" s="1106"/>
      <c r="J681" s="1106"/>
      <c r="K681" s="1165"/>
      <c r="L681" s="1166"/>
      <c r="M681" s="1166"/>
      <c r="N681" s="1166"/>
      <c r="O681" s="1166"/>
      <c r="P681" s="1106"/>
    </row>
    <row r="682" spans="1:16" ht="15.75" customHeight="1">
      <c r="A682" s="1106"/>
      <c r="B682" s="1106"/>
      <c r="C682" s="1106"/>
      <c r="D682" s="1106"/>
      <c r="E682" s="1164"/>
      <c r="F682" s="1047"/>
      <c r="G682" s="1106"/>
      <c r="H682" s="1106"/>
      <c r="I682" s="1106"/>
      <c r="J682" s="1106"/>
      <c r="K682" s="1165"/>
      <c r="L682" s="1166"/>
      <c r="M682" s="1166"/>
      <c r="N682" s="1166"/>
      <c r="O682" s="1166"/>
      <c r="P682" s="1106"/>
    </row>
    <row r="683" spans="1:16" ht="15.75" customHeight="1">
      <c r="A683" s="1106"/>
      <c r="B683" s="1106"/>
      <c r="C683" s="1106"/>
      <c r="D683" s="1106"/>
      <c r="E683" s="1164"/>
      <c r="F683" s="1047"/>
      <c r="G683" s="1106"/>
      <c r="H683" s="1106"/>
      <c r="I683" s="1106"/>
      <c r="J683" s="1106"/>
      <c r="K683" s="1165"/>
      <c r="L683" s="1166"/>
      <c r="M683" s="1166"/>
      <c r="N683" s="1166"/>
      <c r="O683" s="1166"/>
      <c r="P683" s="1106"/>
    </row>
    <row r="684" spans="1:16" ht="15.75" customHeight="1">
      <c r="A684" s="1106"/>
      <c r="B684" s="1106"/>
      <c r="C684" s="1106"/>
      <c r="D684" s="1106"/>
      <c r="E684" s="1164"/>
      <c r="F684" s="1047"/>
      <c r="G684" s="1106"/>
      <c r="H684" s="1106"/>
      <c r="I684" s="1106"/>
      <c r="J684" s="1106"/>
      <c r="K684" s="1165"/>
      <c r="L684" s="1166"/>
      <c r="M684" s="1166"/>
      <c r="N684" s="1166"/>
      <c r="O684" s="1166"/>
      <c r="P684" s="1106"/>
    </row>
    <row r="685" spans="1:16" ht="15.75" customHeight="1">
      <c r="A685" s="1106"/>
      <c r="B685" s="1106"/>
      <c r="C685" s="1106"/>
      <c r="D685" s="1106"/>
      <c r="E685" s="1164"/>
      <c r="F685" s="1047"/>
      <c r="G685" s="1106"/>
      <c r="H685" s="1106"/>
      <c r="I685" s="1106"/>
      <c r="J685" s="1106"/>
      <c r="K685" s="1165"/>
      <c r="L685" s="1166"/>
      <c r="M685" s="1166"/>
      <c r="N685" s="1166"/>
      <c r="O685" s="1166"/>
      <c r="P685" s="1106"/>
    </row>
    <row r="686" spans="1:16" ht="15.75" customHeight="1">
      <c r="A686" s="1106"/>
      <c r="B686" s="1106"/>
      <c r="C686" s="1106"/>
      <c r="D686" s="1106"/>
      <c r="E686" s="1164"/>
      <c r="F686" s="1047"/>
      <c r="G686" s="1106"/>
      <c r="H686" s="1106"/>
      <c r="I686" s="1106"/>
      <c r="J686" s="1106"/>
      <c r="K686" s="1165"/>
      <c r="L686" s="1166"/>
      <c r="M686" s="1166"/>
      <c r="N686" s="1166"/>
      <c r="O686" s="1166"/>
      <c r="P686" s="1106"/>
    </row>
    <row r="687" spans="1:16" ht="15.75" customHeight="1">
      <c r="A687" s="1106"/>
      <c r="B687" s="1106"/>
      <c r="C687" s="1106"/>
      <c r="D687" s="1106"/>
      <c r="E687" s="1164"/>
      <c r="F687" s="1047"/>
      <c r="G687" s="1106"/>
      <c r="H687" s="1106"/>
      <c r="I687" s="1106"/>
      <c r="J687" s="1106"/>
      <c r="K687" s="1165"/>
      <c r="L687" s="1166"/>
      <c r="M687" s="1166"/>
      <c r="N687" s="1166"/>
      <c r="O687" s="1166"/>
      <c r="P687" s="1106"/>
    </row>
    <row r="688" spans="1:16" ht="15.75" customHeight="1">
      <c r="A688" s="1106"/>
      <c r="B688" s="1106"/>
      <c r="C688" s="1106"/>
      <c r="D688" s="1106"/>
      <c r="E688" s="1164"/>
      <c r="F688" s="1047"/>
      <c r="G688" s="1106"/>
      <c r="H688" s="1106"/>
      <c r="I688" s="1106"/>
      <c r="J688" s="1106"/>
      <c r="K688" s="1165"/>
      <c r="L688" s="1166"/>
      <c r="M688" s="1166"/>
      <c r="N688" s="1166"/>
      <c r="O688" s="1166"/>
      <c r="P688" s="1106"/>
    </row>
    <row r="689" spans="1:16" ht="15.75" customHeight="1">
      <c r="A689" s="1106"/>
      <c r="B689" s="1106"/>
      <c r="C689" s="1106"/>
      <c r="D689" s="1106"/>
      <c r="E689" s="1164"/>
      <c r="F689" s="1047"/>
      <c r="G689" s="1106"/>
      <c r="H689" s="1106"/>
      <c r="I689" s="1106"/>
      <c r="J689" s="1106"/>
      <c r="K689" s="1165"/>
      <c r="L689" s="1166"/>
      <c r="M689" s="1166"/>
      <c r="N689" s="1166"/>
      <c r="O689" s="1166"/>
      <c r="P689" s="1106"/>
    </row>
    <row r="690" spans="1:16" ht="15.75" customHeight="1">
      <c r="A690" s="1106"/>
      <c r="B690" s="1106"/>
      <c r="C690" s="1106"/>
      <c r="D690" s="1106"/>
      <c r="E690" s="1164"/>
      <c r="F690" s="1047"/>
      <c r="G690" s="1106"/>
      <c r="H690" s="1106"/>
      <c r="I690" s="1106"/>
      <c r="J690" s="1106"/>
      <c r="K690" s="1165"/>
      <c r="L690" s="1166"/>
      <c r="M690" s="1166"/>
      <c r="N690" s="1166"/>
      <c r="O690" s="1166"/>
      <c r="P690" s="1106"/>
    </row>
    <row r="691" spans="1:16" ht="15.75" customHeight="1">
      <c r="A691" s="1106"/>
      <c r="B691" s="1106"/>
      <c r="C691" s="1106"/>
      <c r="D691" s="1106"/>
      <c r="E691" s="1164"/>
      <c r="F691" s="1047"/>
      <c r="G691" s="1106"/>
      <c r="H691" s="1106"/>
      <c r="I691" s="1106"/>
      <c r="J691" s="1106"/>
      <c r="K691" s="1165"/>
      <c r="L691" s="1166"/>
      <c r="M691" s="1166"/>
      <c r="N691" s="1166"/>
      <c r="O691" s="1166"/>
      <c r="P691" s="1106"/>
    </row>
    <row r="692" spans="1:16" ht="15.75" customHeight="1">
      <c r="A692" s="1106"/>
      <c r="B692" s="1106"/>
      <c r="C692" s="1106"/>
      <c r="D692" s="1106"/>
      <c r="E692" s="1164"/>
      <c r="F692" s="1047"/>
      <c r="G692" s="1106"/>
      <c r="H692" s="1106"/>
      <c r="I692" s="1106"/>
      <c r="J692" s="1106"/>
      <c r="K692" s="1165"/>
      <c r="L692" s="1166"/>
      <c r="M692" s="1166"/>
      <c r="N692" s="1166"/>
      <c r="O692" s="1166"/>
      <c r="P692" s="1106"/>
    </row>
    <row r="693" spans="1:16" ht="15.75" customHeight="1">
      <c r="A693" s="1106"/>
      <c r="B693" s="1106"/>
      <c r="C693" s="1106"/>
      <c r="D693" s="1106"/>
      <c r="E693" s="1164"/>
      <c r="F693" s="1047"/>
      <c r="G693" s="1106"/>
      <c r="H693" s="1106"/>
      <c r="I693" s="1106"/>
      <c r="J693" s="1106"/>
      <c r="K693" s="1165"/>
      <c r="L693" s="1166"/>
      <c r="M693" s="1166"/>
      <c r="N693" s="1166"/>
      <c r="O693" s="1166"/>
      <c r="P693" s="1106"/>
    </row>
    <row r="694" spans="1:16" ht="15.75" customHeight="1">
      <c r="A694" s="1106"/>
      <c r="B694" s="1106"/>
      <c r="C694" s="1106"/>
      <c r="D694" s="1106"/>
      <c r="E694" s="1164"/>
      <c r="F694" s="1047"/>
      <c r="G694" s="1106"/>
      <c r="H694" s="1106"/>
      <c r="I694" s="1106"/>
      <c r="J694" s="1106"/>
      <c r="K694" s="1165"/>
      <c r="L694" s="1166"/>
      <c r="M694" s="1166"/>
      <c r="N694" s="1166"/>
      <c r="O694" s="1166"/>
      <c r="P694" s="1106"/>
    </row>
    <row r="695" spans="1:16" ht="15.75" customHeight="1">
      <c r="A695" s="1106"/>
      <c r="B695" s="1106"/>
      <c r="C695" s="1106"/>
      <c r="D695" s="1106"/>
      <c r="E695" s="1164"/>
      <c r="F695" s="1047"/>
      <c r="G695" s="1106"/>
      <c r="H695" s="1106"/>
      <c r="I695" s="1106"/>
      <c r="J695" s="1106"/>
      <c r="K695" s="1165"/>
      <c r="L695" s="1166"/>
      <c r="M695" s="1166"/>
      <c r="N695" s="1166"/>
      <c r="O695" s="1166"/>
      <c r="P695" s="1106"/>
    </row>
    <row r="696" spans="1:16" ht="15.75" customHeight="1">
      <c r="A696" s="1106"/>
      <c r="B696" s="1106"/>
      <c r="C696" s="1106"/>
      <c r="D696" s="1106"/>
      <c r="E696" s="1164"/>
      <c r="F696" s="1047"/>
      <c r="G696" s="1106"/>
      <c r="H696" s="1106"/>
      <c r="I696" s="1106"/>
      <c r="J696" s="1106"/>
      <c r="K696" s="1165"/>
      <c r="L696" s="1166"/>
      <c r="M696" s="1166"/>
      <c r="N696" s="1166"/>
      <c r="O696" s="1166"/>
      <c r="P696" s="1106"/>
    </row>
    <row r="697" spans="1:16" ht="15.75" customHeight="1">
      <c r="A697" s="1106"/>
      <c r="B697" s="1106"/>
      <c r="C697" s="1106"/>
      <c r="D697" s="1106"/>
      <c r="E697" s="1164"/>
      <c r="F697" s="1047"/>
      <c r="G697" s="1106"/>
      <c r="H697" s="1106"/>
      <c r="I697" s="1106"/>
      <c r="J697" s="1106"/>
      <c r="K697" s="1165"/>
      <c r="L697" s="1166"/>
      <c r="M697" s="1166"/>
      <c r="N697" s="1166"/>
      <c r="O697" s="1166"/>
      <c r="P697" s="1106"/>
    </row>
    <row r="698" spans="1:16" ht="15.75" customHeight="1">
      <c r="A698" s="1106"/>
      <c r="B698" s="1106"/>
      <c r="C698" s="1106"/>
      <c r="D698" s="1106"/>
      <c r="E698" s="1164"/>
      <c r="F698" s="1047"/>
      <c r="G698" s="1106"/>
      <c r="H698" s="1106"/>
      <c r="I698" s="1106"/>
      <c r="J698" s="1106"/>
      <c r="K698" s="1165"/>
      <c r="L698" s="1166"/>
      <c r="M698" s="1166"/>
      <c r="N698" s="1166"/>
      <c r="O698" s="1166"/>
      <c r="P698" s="1106"/>
    </row>
    <row r="699" spans="1:16" ht="15.75" customHeight="1">
      <c r="A699" s="1106"/>
      <c r="B699" s="1106"/>
      <c r="C699" s="1106"/>
      <c r="D699" s="1106"/>
      <c r="E699" s="1164"/>
      <c r="F699" s="1047"/>
      <c r="G699" s="1106"/>
      <c r="H699" s="1106"/>
      <c r="I699" s="1106"/>
      <c r="J699" s="1106"/>
      <c r="K699" s="1165"/>
      <c r="L699" s="1166"/>
      <c r="M699" s="1166"/>
      <c r="N699" s="1166"/>
      <c r="O699" s="1166"/>
      <c r="P699" s="1106"/>
    </row>
    <row r="700" spans="1:16" ht="15.75" customHeight="1">
      <c r="A700" s="1106"/>
      <c r="B700" s="1106"/>
      <c r="C700" s="1106"/>
      <c r="D700" s="1106"/>
      <c r="E700" s="1164"/>
      <c r="F700" s="1047"/>
      <c r="G700" s="1106"/>
      <c r="H700" s="1106"/>
      <c r="I700" s="1106"/>
      <c r="J700" s="1106"/>
      <c r="K700" s="1165"/>
      <c r="L700" s="1166"/>
      <c r="M700" s="1166"/>
      <c r="N700" s="1166"/>
      <c r="O700" s="1166"/>
      <c r="P700" s="1106"/>
    </row>
    <row r="701" spans="1:16" ht="15.75" customHeight="1">
      <c r="A701" s="1106"/>
      <c r="B701" s="1106"/>
      <c r="C701" s="1106"/>
      <c r="D701" s="1106"/>
      <c r="E701" s="1164"/>
      <c r="F701" s="1047"/>
      <c r="G701" s="1106"/>
      <c r="H701" s="1106"/>
      <c r="I701" s="1106"/>
      <c r="J701" s="1106"/>
      <c r="K701" s="1165"/>
      <c r="L701" s="1166"/>
      <c r="M701" s="1166"/>
      <c r="N701" s="1166"/>
      <c r="O701" s="1166"/>
      <c r="P701" s="1106"/>
    </row>
    <row r="702" spans="1:16" ht="15.75" customHeight="1">
      <c r="A702" s="1106"/>
      <c r="B702" s="1106"/>
      <c r="C702" s="1106"/>
      <c r="D702" s="1106"/>
      <c r="E702" s="1164"/>
      <c r="F702" s="1047"/>
      <c r="G702" s="1106"/>
      <c r="H702" s="1106"/>
      <c r="I702" s="1106"/>
      <c r="J702" s="1106"/>
      <c r="K702" s="1165"/>
      <c r="L702" s="1166"/>
      <c r="M702" s="1166"/>
      <c r="N702" s="1166"/>
      <c r="O702" s="1166"/>
      <c r="P702" s="1106"/>
    </row>
    <row r="703" spans="1:16" ht="15.75" customHeight="1">
      <c r="A703" s="1106"/>
      <c r="B703" s="1106"/>
      <c r="C703" s="1106"/>
      <c r="D703" s="1106"/>
      <c r="E703" s="1164"/>
      <c r="F703" s="1047"/>
      <c r="G703" s="1106"/>
      <c r="H703" s="1106"/>
      <c r="I703" s="1106"/>
      <c r="J703" s="1106"/>
      <c r="K703" s="1165"/>
      <c r="L703" s="1166"/>
      <c r="M703" s="1166"/>
      <c r="N703" s="1166"/>
      <c r="O703" s="1166"/>
      <c r="P703" s="1106"/>
    </row>
    <row r="704" spans="1:16" ht="15.75" customHeight="1">
      <c r="A704" s="1106"/>
      <c r="B704" s="1106"/>
      <c r="C704" s="1106"/>
      <c r="D704" s="1106"/>
      <c r="E704" s="1164"/>
      <c r="F704" s="1047"/>
      <c r="G704" s="1106"/>
      <c r="H704" s="1106"/>
      <c r="I704" s="1106"/>
      <c r="J704" s="1106"/>
      <c r="K704" s="1165"/>
      <c r="L704" s="1166"/>
      <c r="M704" s="1166"/>
      <c r="N704" s="1166"/>
      <c r="O704" s="1166"/>
      <c r="P704" s="1106"/>
    </row>
    <row r="705" spans="1:16" ht="15.75" customHeight="1">
      <c r="A705" s="1106"/>
      <c r="B705" s="1106"/>
      <c r="C705" s="1106"/>
      <c r="D705" s="1106"/>
      <c r="E705" s="1164"/>
      <c r="F705" s="1047"/>
      <c r="G705" s="1106"/>
      <c r="H705" s="1106"/>
      <c r="I705" s="1106"/>
      <c r="J705" s="1106"/>
      <c r="K705" s="1165"/>
      <c r="L705" s="1166"/>
      <c r="M705" s="1166"/>
      <c r="N705" s="1166"/>
      <c r="O705" s="1166"/>
      <c r="P705" s="1106"/>
    </row>
    <row r="706" spans="1:16" ht="15.75" customHeight="1">
      <c r="A706" s="1106"/>
      <c r="B706" s="1106"/>
      <c r="C706" s="1106"/>
      <c r="D706" s="1106"/>
      <c r="E706" s="1164"/>
      <c r="F706" s="1047"/>
      <c r="G706" s="1106"/>
      <c r="H706" s="1106"/>
      <c r="I706" s="1106"/>
      <c r="J706" s="1106"/>
      <c r="K706" s="1165"/>
      <c r="L706" s="1166"/>
      <c r="M706" s="1166"/>
      <c r="N706" s="1166"/>
      <c r="O706" s="1166"/>
      <c r="P706" s="1106"/>
    </row>
    <row r="707" spans="1:16" ht="15.75" customHeight="1">
      <c r="A707" s="1106"/>
      <c r="B707" s="1106"/>
      <c r="C707" s="1106"/>
      <c r="D707" s="1106"/>
      <c r="E707" s="1164"/>
      <c r="F707" s="1047"/>
      <c r="G707" s="1106"/>
      <c r="H707" s="1106"/>
      <c r="I707" s="1106"/>
      <c r="J707" s="1106"/>
      <c r="K707" s="1165"/>
      <c r="L707" s="1166"/>
      <c r="M707" s="1166"/>
      <c r="N707" s="1166"/>
      <c r="O707" s="1166"/>
      <c r="P707" s="1106"/>
    </row>
    <row r="708" spans="1:16" ht="15.75" customHeight="1">
      <c r="A708" s="1106"/>
      <c r="B708" s="1106"/>
      <c r="C708" s="1106"/>
      <c r="D708" s="1106"/>
      <c r="E708" s="1164"/>
      <c r="F708" s="1047"/>
      <c r="G708" s="1106"/>
      <c r="H708" s="1106"/>
      <c r="I708" s="1106"/>
      <c r="J708" s="1106"/>
      <c r="K708" s="1165"/>
      <c r="L708" s="1166"/>
      <c r="M708" s="1166"/>
      <c r="N708" s="1166"/>
      <c r="O708" s="1166"/>
      <c r="P708" s="1106"/>
    </row>
    <row r="709" spans="1:16" ht="15.75" customHeight="1">
      <c r="A709" s="1106"/>
      <c r="B709" s="1106"/>
      <c r="C709" s="1106"/>
      <c r="D709" s="1106"/>
      <c r="E709" s="1164"/>
      <c r="F709" s="1047"/>
      <c r="G709" s="1106"/>
      <c r="H709" s="1106"/>
      <c r="I709" s="1106"/>
      <c r="J709" s="1106"/>
      <c r="K709" s="1165"/>
      <c r="L709" s="1166"/>
      <c r="M709" s="1166"/>
      <c r="N709" s="1166"/>
      <c r="O709" s="1166"/>
      <c r="P709" s="1106"/>
    </row>
    <row r="710" spans="1:16" ht="15.75" customHeight="1">
      <c r="A710" s="1106"/>
      <c r="B710" s="1106"/>
      <c r="C710" s="1106"/>
      <c r="D710" s="1106"/>
      <c r="E710" s="1164"/>
      <c r="F710" s="1047"/>
      <c r="G710" s="1106"/>
      <c r="H710" s="1106"/>
      <c r="I710" s="1106"/>
      <c r="J710" s="1106"/>
      <c r="K710" s="1165"/>
      <c r="L710" s="1166"/>
      <c r="M710" s="1166"/>
      <c r="N710" s="1166"/>
      <c r="O710" s="1166"/>
      <c r="P710" s="1106"/>
    </row>
    <row r="711" spans="1:16" ht="15.75" customHeight="1">
      <c r="A711" s="1106"/>
      <c r="B711" s="1106"/>
      <c r="C711" s="1106"/>
      <c r="D711" s="1106"/>
      <c r="E711" s="1164"/>
      <c r="F711" s="1047"/>
      <c r="G711" s="1106"/>
      <c r="H711" s="1106"/>
      <c r="I711" s="1106"/>
      <c r="J711" s="1106"/>
      <c r="K711" s="1165"/>
      <c r="L711" s="1166"/>
      <c r="M711" s="1166"/>
      <c r="N711" s="1166"/>
      <c r="O711" s="1166"/>
      <c r="P711" s="1106"/>
    </row>
    <row r="712" spans="1:16" ht="15.75" customHeight="1">
      <c r="A712" s="1106"/>
      <c r="B712" s="1106"/>
      <c r="C712" s="1106"/>
      <c r="D712" s="1106"/>
      <c r="E712" s="1164"/>
      <c r="F712" s="1047"/>
      <c r="G712" s="1106"/>
      <c r="H712" s="1106"/>
      <c r="I712" s="1106"/>
      <c r="J712" s="1106"/>
      <c r="K712" s="1165"/>
      <c r="L712" s="1166"/>
      <c r="M712" s="1166"/>
      <c r="N712" s="1166"/>
      <c r="O712" s="1166"/>
      <c r="P712" s="1106"/>
    </row>
    <row r="713" spans="1:16" ht="15.75" customHeight="1">
      <c r="A713" s="1106"/>
      <c r="B713" s="1106"/>
      <c r="C713" s="1106"/>
      <c r="D713" s="1106"/>
      <c r="E713" s="1164"/>
      <c r="F713" s="1047"/>
      <c r="G713" s="1106"/>
      <c r="H713" s="1106"/>
      <c r="I713" s="1106"/>
      <c r="J713" s="1106"/>
      <c r="K713" s="1165"/>
      <c r="L713" s="1166"/>
      <c r="M713" s="1166"/>
      <c r="N713" s="1166"/>
      <c r="O713" s="1166"/>
      <c r="P713" s="1106"/>
    </row>
    <row r="714" spans="1:16" ht="15.75" customHeight="1">
      <c r="A714" s="1106"/>
      <c r="B714" s="1106"/>
      <c r="C714" s="1106"/>
      <c r="D714" s="1106"/>
      <c r="E714" s="1164"/>
      <c r="F714" s="1047"/>
      <c r="G714" s="1106"/>
      <c r="H714" s="1106"/>
      <c r="I714" s="1106"/>
      <c r="J714" s="1106"/>
      <c r="K714" s="1165"/>
      <c r="L714" s="1166"/>
      <c r="M714" s="1166"/>
      <c r="N714" s="1166"/>
      <c r="O714" s="1166"/>
      <c r="P714" s="1106"/>
    </row>
    <row r="715" spans="1:16" ht="15.75" customHeight="1">
      <c r="A715" s="1106"/>
      <c r="B715" s="1106"/>
      <c r="C715" s="1106"/>
      <c r="D715" s="1106"/>
      <c r="E715" s="1164"/>
      <c r="F715" s="1047"/>
      <c r="G715" s="1106"/>
      <c r="H715" s="1106"/>
      <c r="I715" s="1106"/>
      <c r="J715" s="1106"/>
      <c r="K715" s="1165"/>
      <c r="L715" s="1166"/>
      <c r="M715" s="1166"/>
      <c r="N715" s="1166"/>
      <c r="O715" s="1166"/>
      <c r="P715" s="1106"/>
    </row>
    <row r="716" spans="1:16" ht="15.75" customHeight="1">
      <c r="A716" s="1106"/>
      <c r="B716" s="1106"/>
      <c r="C716" s="1106"/>
      <c r="D716" s="1106"/>
      <c r="E716" s="1164"/>
      <c r="F716" s="1047"/>
      <c r="G716" s="1106"/>
      <c r="H716" s="1106"/>
      <c r="I716" s="1106"/>
      <c r="J716" s="1106"/>
      <c r="K716" s="1165"/>
      <c r="L716" s="1166"/>
      <c r="M716" s="1166"/>
      <c r="N716" s="1166"/>
      <c r="O716" s="1166"/>
      <c r="P716" s="1106"/>
    </row>
    <row r="717" spans="1:16" ht="15.75" customHeight="1">
      <c r="A717" s="1106"/>
      <c r="B717" s="1106"/>
      <c r="C717" s="1106"/>
      <c r="D717" s="1106"/>
      <c r="E717" s="1164"/>
      <c r="F717" s="1047"/>
      <c r="G717" s="1106"/>
      <c r="H717" s="1106"/>
      <c r="I717" s="1106"/>
      <c r="J717" s="1106"/>
      <c r="K717" s="1165"/>
      <c r="L717" s="1166"/>
      <c r="M717" s="1166"/>
      <c r="N717" s="1166"/>
      <c r="O717" s="1166"/>
      <c r="P717" s="1106"/>
    </row>
    <row r="718" spans="1:16" ht="15.75" customHeight="1">
      <c r="A718" s="1106"/>
      <c r="B718" s="1106"/>
      <c r="C718" s="1106"/>
      <c r="D718" s="1106"/>
      <c r="E718" s="1164"/>
      <c r="F718" s="1047"/>
      <c r="G718" s="1106"/>
      <c r="H718" s="1106"/>
      <c r="I718" s="1106"/>
      <c r="J718" s="1106"/>
      <c r="K718" s="1165"/>
      <c r="L718" s="1166"/>
      <c r="M718" s="1166"/>
      <c r="N718" s="1166"/>
      <c r="O718" s="1166"/>
      <c r="P718" s="1106"/>
    </row>
    <row r="719" spans="1:16" ht="15.75" customHeight="1">
      <c r="A719" s="1106"/>
      <c r="B719" s="1106"/>
      <c r="C719" s="1106"/>
      <c r="D719" s="1106"/>
      <c r="E719" s="1164"/>
      <c r="F719" s="1047"/>
      <c r="G719" s="1106"/>
      <c r="H719" s="1106"/>
      <c r="I719" s="1106"/>
      <c r="J719" s="1106"/>
      <c r="K719" s="1165"/>
      <c r="L719" s="1166"/>
      <c r="M719" s="1166"/>
      <c r="N719" s="1166"/>
      <c r="O719" s="1166"/>
      <c r="P719" s="1106"/>
    </row>
    <row r="720" spans="1:16" ht="15.75" customHeight="1">
      <c r="A720" s="1106"/>
      <c r="B720" s="1106"/>
      <c r="C720" s="1106"/>
      <c r="D720" s="1106"/>
      <c r="E720" s="1164"/>
      <c r="F720" s="1047"/>
      <c r="G720" s="1106"/>
      <c r="H720" s="1106"/>
      <c r="I720" s="1106"/>
      <c r="J720" s="1106"/>
      <c r="K720" s="1165"/>
      <c r="L720" s="1166"/>
      <c r="M720" s="1166"/>
      <c r="N720" s="1166"/>
      <c r="O720" s="1166"/>
      <c r="P720" s="1106"/>
    </row>
    <row r="721" spans="1:16" ht="15.75" customHeight="1">
      <c r="A721" s="1106"/>
      <c r="B721" s="1106"/>
      <c r="C721" s="1106"/>
      <c r="D721" s="1106"/>
      <c r="E721" s="1164"/>
      <c r="F721" s="1047"/>
      <c r="G721" s="1106"/>
      <c r="H721" s="1106"/>
      <c r="I721" s="1106"/>
      <c r="J721" s="1106"/>
      <c r="K721" s="1165"/>
      <c r="L721" s="1166"/>
      <c r="M721" s="1166"/>
      <c r="N721" s="1166"/>
      <c r="O721" s="1166"/>
      <c r="P721" s="1106"/>
    </row>
    <row r="722" spans="1:16" ht="15.75" customHeight="1">
      <c r="A722" s="1106"/>
      <c r="B722" s="1106"/>
      <c r="C722" s="1106"/>
      <c r="D722" s="1106"/>
      <c r="E722" s="1164"/>
      <c r="F722" s="1047"/>
      <c r="G722" s="1106"/>
      <c r="H722" s="1106"/>
      <c r="I722" s="1106"/>
      <c r="J722" s="1106"/>
      <c r="K722" s="1165"/>
      <c r="L722" s="1166"/>
      <c r="M722" s="1166"/>
      <c r="N722" s="1166"/>
      <c r="O722" s="1166"/>
      <c r="P722" s="1106"/>
    </row>
    <row r="723" spans="1:16" ht="15.75" customHeight="1">
      <c r="A723" s="1106"/>
      <c r="B723" s="1106"/>
      <c r="C723" s="1106"/>
      <c r="D723" s="1106"/>
      <c r="E723" s="1164"/>
      <c r="F723" s="1047"/>
      <c r="G723" s="1106"/>
      <c r="H723" s="1106"/>
      <c r="I723" s="1106"/>
      <c r="J723" s="1106"/>
      <c r="K723" s="1165"/>
      <c r="L723" s="1166"/>
      <c r="M723" s="1166"/>
      <c r="N723" s="1166"/>
      <c r="O723" s="1166"/>
      <c r="P723" s="1106"/>
    </row>
    <row r="724" spans="1:16" ht="15.75" customHeight="1">
      <c r="A724" s="1106"/>
      <c r="B724" s="1106"/>
      <c r="C724" s="1106"/>
      <c r="D724" s="1106"/>
      <c r="E724" s="1164"/>
      <c r="F724" s="1047"/>
      <c r="G724" s="1106"/>
      <c r="H724" s="1106"/>
      <c r="I724" s="1106"/>
      <c r="J724" s="1106"/>
      <c r="K724" s="1165"/>
      <c r="L724" s="1166"/>
      <c r="M724" s="1166"/>
      <c r="N724" s="1166"/>
      <c r="O724" s="1166"/>
      <c r="P724" s="1106"/>
    </row>
    <row r="725" spans="1:16" ht="15.75" customHeight="1">
      <c r="A725" s="1106"/>
      <c r="B725" s="1106"/>
      <c r="C725" s="1106"/>
      <c r="D725" s="1106"/>
      <c r="E725" s="1164"/>
      <c r="F725" s="1047"/>
      <c r="G725" s="1106"/>
      <c r="H725" s="1106"/>
      <c r="I725" s="1106"/>
      <c r="J725" s="1106"/>
      <c r="K725" s="1165"/>
      <c r="L725" s="1166"/>
      <c r="M725" s="1166"/>
      <c r="N725" s="1166"/>
      <c r="O725" s="1166"/>
      <c r="P725" s="1106"/>
    </row>
    <row r="726" spans="1:16" ht="15.75" customHeight="1">
      <c r="A726" s="1106"/>
      <c r="B726" s="1106"/>
      <c r="C726" s="1106"/>
      <c r="D726" s="1106"/>
      <c r="E726" s="1164"/>
      <c r="F726" s="1047"/>
      <c r="G726" s="1106"/>
      <c r="H726" s="1106"/>
      <c r="I726" s="1106"/>
      <c r="J726" s="1106"/>
      <c r="K726" s="1165"/>
      <c r="L726" s="1166"/>
      <c r="M726" s="1166"/>
      <c r="N726" s="1166"/>
      <c r="O726" s="1166"/>
      <c r="P726" s="1106"/>
    </row>
    <row r="727" spans="1:16" ht="15.75" customHeight="1">
      <c r="A727" s="1106"/>
      <c r="B727" s="1106"/>
      <c r="C727" s="1106"/>
      <c r="D727" s="1106"/>
      <c r="E727" s="1164"/>
      <c r="F727" s="1047"/>
      <c r="G727" s="1106"/>
      <c r="H727" s="1106"/>
      <c r="I727" s="1106"/>
      <c r="J727" s="1106"/>
      <c r="K727" s="1165"/>
      <c r="L727" s="1166"/>
      <c r="M727" s="1166"/>
      <c r="N727" s="1166"/>
      <c r="O727" s="1166"/>
      <c r="P727" s="1106"/>
    </row>
    <row r="728" spans="1:16" ht="15.75" customHeight="1">
      <c r="A728" s="1106"/>
      <c r="B728" s="1106"/>
      <c r="C728" s="1106"/>
      <c r="D728" s="1106"/>
      <c r="E728" s="1164"/>
      <c r="F728" s="1047"/>
      <c r="G728" s="1106"/>
      <c r="H728" s="1106"/>
      <c r="I728" s="1106"/>
      <c r="J728" s="1106"/>
      <c r="K728" s="1165"/>
      <c r="L728" s="1166"/>
      <c r="M728" s="1166"/>
      <c r="N728" s="1166"/>
      <c r="O728" s="1166"/>
      <c r="P728" s="1106"/>
    </row>
    <row r="729" spans="1:16" ht="15.75" customHeight="1">
      <c r="A729" s="1106"/>
      <c r="B729" s="1106"/>
      <c r="C729" s="1106"/>
      <c r="D729" s="1106"/>
      <c r="E729" s="1164"/>
      <c r="F729" s="1047"/>
      <c r="G729" s="1106"/>
      <c r="H729" s="1106"/>
      <c r="I729" s="1106"/>
      <c r="J729" s="1106"/>
      <c r="K729" s="1165"/>
      <c r="L729" s="1166"/>
      <c r="M729" s="1166"/>
      <c r="N729" s="1166"/>
      <c r="O729" s="1166"/>
      <c r="P729" s="1106"/>
    </row>
    <row r="730" spans="1:16" ht="15.75" customHeight="1">
      <c r="A730" s="1106"/>
      <c r="B730" s="1106"/>
      <c r="C730" s="1106"/>
      <c r="D730" s="1106"/>
      <c r="E730" s="1164"/>
      <c r="F730" s="1047"/>
      <c r="G730" s="1106"/>
      <c r="H730" s="1106"/>
      <c r="I730" s="1106"/>
      <c r="J730" s="1106"/>
      <c r="K730" s="1165"/>
      <c r="L730" s="1166"/>
      <c r="M730" s="1166"/>
      <c r="N730" s="1166"/>
      <c r="O730" s="1166"/>
      <c r="P730" s="1106"/>
    </row>
    <row r="731" spans="1:16" ht="15.75" customHeight="1">
      <c r="A731" s="1106"/>
      <c r="B731" s="1106"/>
      <c r="C731" s="1106"/>
      <c r="D731" s="1106"/>
      <c r="E731" s="1164"/>
      <c r="F731" s="1047"/>
      <c r="G731" s="1106"/>
      <c r="H731" s="1106"/>
      <c r="I731" s="1106"/>
      <c r="J731" s="1106"/>
      <c r="K731" s="1165"/>
      <c r="L731" s="1166"/>
      <c r="M731" s="1166"/>
      <c r="N731" s="1166"/>
      <c r="O731" s="1166"/>
      <c r="P731" s="1106"/>
    </row>
    <row r="732" spans="1:16" ht="15.75" customHeight="1">
      <c r="A732" s="1106"/>
      <c r="B732" s="1106"/>
      <c r="C732" s="1106"/>
      <c r="D732" s="1106"/>
      <c r="E732" s="1164"/>
      <c r="F732" s="1047"/>
      <c r="G732" s="1106"/>
      <c r="H732" s="1106"/>
      <c r="I732" s="1106"/>
      <c r="J732" s="1106"/>
      <c r="K732" s="1165"/>
      <c r="L732" s="1166"/>
      <c r="M732" s="1166"/>
      <c r="N732" s="1166"/>
      <c r="O732" s="1166"/>
      <c r="P732" s="1106"/>
    </row>
    <row r="733" spans="1:16" ht="15.75" customHeight="1">
      <c r="A733" s="1106"/>
      <c r="B733" s="1106"/>
      <c r="C733" s="1106"/>
      <c r="D733" s="1106"/>
      <c r="E733" s="1164"/>
      <c r="F733" s="1047"/>
      <c r="G733" s="1106"/>
      <c r="H733" s="1106"/>
      <c r="I733" s="1106"/>
      <c r="J733" s="1106"/>
      <c r="K733" s="1165"/>
      <c r="L733" s="1166"/>
      <c r="M733" s="1166"/>
      <c r="N733" s="1166"/>
      <c r="O733" s="1166"/>
      <c r="P733" s="1106"/>
    </row>
    <row r="734" spans="1:16" ht="15.75" customHeight="1">
      <c r="A734" s="1106"/>
      <c r="B734" s="1106"/>
      <c r="C734" s="1106"/>
      <c r="D734" s="1106"/>
      <c r="E734" s="1164"/>
      <c r="F734" s="1047"/>
      <c r="G734" s="1106"/>
      <c r="H734" s="1106"/>
      <c r="I734" s="1106"/>
      <c r="J734" s="1106"/>
      <c r="K734" s="1165"/>
      <c r="L734" s="1166"/>
      <c r="M734" s="1166"/>
      <c r="N734" s="1166"/>
      <c r="O734" s="1166"/>
      <c r="P734" s="1106"/>
    </row>
    <row r="735" spans="1:16" ht="15.75" customHeight="1">
      <c r="A735" s="1106"/>
      <c r="B735" s="1106"/>
      <c r="C735" s="1106"/>
      <c r="D735" s="1106"/>
      <c r="E735" s="1164"/>
      <c r="F735" s="1047"/>
      <c r="G735" s="1106"/>
      <c r="H735" s="1106"/>
      <c r="I735" s="1106"/>
      <c r="J735" s="1106"/>
      <c r="K735" s="1165"/>
      <c r="L735" s="1166"/>
      <c r="M735" s="1166"/>
      <c r="N735" s="1166"/>
      <c r="O735" s="1166"/>
      <c r="P735" s="1106"/>
    </row>
    <row r="736" spans="1:16" ht="15.75" customHeight="1">
      <c r="A736" s="1106"/>
      <c r="B736" s="1106"/>
      <c r="C736" s="1106"/>
      <c r="D736" s="1106"/>
      <c r="E736" s="1164"/>
      <c r="F736" s="1047"/>
      <c r="G736" s="1106"/>
      <c r="H736" s="1106"/>
      <c r="I736" s="1106"/>
      <c r="J736" s="1106"/>
      <c r="K736" s="1165"/>
      <c r="L736" s="1166"/>
      <c r="M736" s="1166"/>
      <c r="N736" s="1166"/>
      <c r="O736" s="1166"/>
      <c r="P736" s="1106"/>
    </row>
    <row r="737" spans="1:16" ht="15.75" customHeight="1">
      <c r="A737" s="1106"/>
      <c r="B737" s="1106"/>
      <c r="C737" s="1106"/>
      <c r="D737" s="1106"/>
      <c r="E737" s="1164"/>
      <c r="F737" s="1047"/>
      <c r="G737" s="1106"/>
      <c r="H737" s="1106"/>
      <c r="I737" s="1106"/>
      <c r="J737" s="1106"/>
      <c r="K737" s="1165"/>
      <c r="L737" s="1166"/>
      <c r="M737" s="1166"/>
      <c r="N737" s="1166"/>
      <c r="O737" s="1166"/>
      <c r="P737" s="1106"/>
    </row>
    <row r="738" spans="1:16" ht="15.75" customHeight="1">
      <c r="A738" s="1106"/>
      <c r="B738" s="1106"/>
      <c r="C738" s="1106"/>
      <c r="D738" s="1106"/>
      <c r="E738" s="1164"/>
      <c r="F738" s="1047"/>
      <c r="G738" s="1106"/>
      <c r="H738" s="1106"/>
      <c r="I738" s="1106"/>
      <c r="J738" s="1106"/>
      <c r="K738" s="1165"/>
      <c r="L738" s="1166"/>
      <c r="M738" s="1166"/>
      <c r="N738" s="1166"/>
      <c r="O738" s="1166"/>
      <c r="P738" s="1106"/>
    </row>
    <row r="739" spans="1:16" ht="15.75" customHeight="1">
      <c r="A739" s="1106"/>
      <c r="B739" s="1106"/>
      <c r="C739" s="1106"/>
      <c r="D739" s="1106"/>
      <c r="E739" s="1164"/>
      <c r="F739" s="1047"/>
      <c r="G739" s="1106"/>
      <c r="H739" s="1106"/>
      <c r="I739" s="1106"/>
      <c r="J739" s="1106"/>
      <c r="K739" s="1165"/>
      <c r="L739" s="1166"/>
      <c r="M739" s="1166"/>
      <c r="N739" s="1166"/>
      <c r="O739" s="1166"/>
      <c r="P739" s="1106"/>
    </row>
    <row r="740" spans="1:16" ht="15.75" customHeight="1">
      <c r="A740" s="1106"/>
      <c r="B740" s="1106"/>
      <c r="C740" s="1106"/>
      <c r="D740" s="1106"/>
      <c r="E740" s="1164"/>
      <c r="F740" s="1047"/>
      <c r="G740" s="1106"/>
      <c r="H740" s="1106"/>
      <c r="I740" s="1106"/>
      <c r="J740" s="1106"/>
      <c r="K740" s="1165"/>
      <c r="L740" s="1166"/>
      <c r="M740" s="1166"/>
      <c r="N740" s="1166"/>
      <c r="O740" s="1166"/>
      <c r="P740" s="1106"/>
    </row>
    <row r="741" spans="1:16" ht="15.75" customHeight="1">
      <c r="A741" s="1106"/>
      <c r="B741" s="1106"/>
      <c r="C741" s="1106"/>
      <c r="D741" s="1106"/>
      <c r="E741" s="1164"/>
      <c r="F741" s="1047"/>
      <c r="G741" s="1106"/>
      <c r="H741" s="1106"/>
      <c r="I741" s="1106"/>
      <c r="J741" s="1106"/>
      <c r="K741" s="1165"/>
      <c r="L741" s="1166"/>
      <c r="M741" s="1166"/>
      <c r="N741" s="1166"/>
      <c r="O741" s="1166"/>
      <c r="P741" s="1106"/>
    </row>
    <row r="742" spans="1:16" ht="15.75" customHeight="1">
      <c r="A742" s="1106"/>
      <c r="B742" s="1106"/>
      <c r="C742" s="1106"/>
      <c r="D742" s="1106"/>
      <c r="E742" s="1164"/>
      <c r="F742" s="1047"/>
      <c r="G742" s="1106"/>
      <c r="H742" s="1106"/>
      <c r="I742" s="1106"/>
      <c r="J742" s="1106"/>
      <c r="K742" s="1165"/>
      <c r="L742" s="1166"/>
      <c r="M742" s="1166"/>
      <c r="N742" s="1166"/>
      <c r="O742" s="1166"/>
      <c r="P742" s="1106"/>
    </row>
    <row r="743" spans="1:16" ht="15.75" customHeight="1">
      <c r="A743" s="1106"/>
      <c r="B743" s="1106"/>
      <c r="C743" s="1106"/>
      <c r="D743" s="1106"/>
      <c r="E743" s="1164"/>
      <c r="F743" s="1047"/>
      <c r="G743" s="1106"/>
      <c r="H743" s="1106"/>
      <c r="I743" s="1106"/>
      <c r="J743" s="1106"/>
      <c r="K743" s="1165"/>
      <c r="L743" s="1166"/>
      <c r="M743" s="1166"/>
      <c r="N743" s="1166"/>
      <c r="O743" s="1166"/>
      <c r="P743" s="1106"/>
    </row>
    <row r="744" spans="1:16" ht="15.75" customHeight="1">
      <c r="A744" s="1106"/>
      <c r="B744" s="1106"/>
      <c r="C744" s="1106"/>
      <c r="D744" s="1106"/>
      <c r="E744" s="1164"/>
      <c r="F744" s="1047"/>
      <c r="G744" s="1106"/>
      <c r="H744" s="1106"/>
      <c r="I744" s="1106"/>
      <c r="J744" s="1106"/>
      <c r="K744" s="1165"/>
      <c r="L744" s="1166"/>
      <c r="M744" s="1166"/>
      <c r="N744" s="1166"/>
      <c r="O744" s="1166"/>
      <c r="P744" s="1106"/>
    </row>
    <row r="745" spans="1:16" ht="15.75" customHeight="1">
      <c r="A745" s="1106"/>
      <c r="B745" s="1106"/>
      <c r="C745" s="1106"/>
      <c r="D745" s="1106"/>
      <c r="E745" s="1164"/>
      <c r="F745" s="1047"/>
      <c r="G745" s="1106"/>
      <c r="H745" s="1106"/>
      <c r="I745" s="1106"/>
      <c r="J745" s="1106"/>
      <c r="K745" s="1165"/>
      <c r="L745" s="1166"/>
      <c r="M745" s="1166"/>
      <c r="N745" s="1166"/>
      <c r="O745" s="1166"/>
      <c r="P745" s="1106"/>
    </row>
    <row r="746" spans="1:16" ht="15.75" customHeight="1">
      <c r="A746" s="1106"/>
      <c r="B746" s="1106"/>
      <c r="C746" s="1106"/>
      <c r="D746" s="1106"/>
      <c r="E746" s="1164"/>
      <c r="F746" s="1047"/>
      <c r="G746" s="1106"/>
      <c r="H746" s="1106"/>
      <c r="I746" s="1106"/>
      <c r="J746" s="1106"/>
      <c r="K746" s="1165"/>
      <c r="L746" s="1166"/>
      <c r="M746" s="1166"/>
      <c r="N746" s="1166"/>
      <c r="O746" s="1166"/>
      <c r="P746" s="1106"/>
    </row>
    <row r="747" spans="1:16" ht="15.75" customHeight="1">
      <c r="A747" s="1106"/>
      <c r="B747" s="1106"/>
      <c r="C747" s="1106"/>
      <c r="D747" s="1106"/>
      <c r="E747" s="1164"/>
      <c r="F747" s="1047"/>
      <c r="G747" s="1106"/>
      <c r="H747" s="1106"/>
      <c r="I747" s="1106"/>
      <c r="J747" s="1106"/>
      <c r="K747" s="1165"/>
      <c r="L747" s="1166"/>
      <c r="M747" s="1166"/>
      <c r="N747" s="1166"/>
      <c r="O747" s="1166"/>
      <c r="P747" s="1106"/>
    </row>
    <row r="748" spans="1:16" ht="15.75" customHeight="1">
      <c r="A748" s="1106"/>
      <c r="B748" s="1106"/>
      <c r="C748" s="1106"/>
      <c r="D748" s="1106"/>
      <c r="E748" s="1164"/>
      <c r="F748" s="1047"/>
      <c r="G748" s="1106"/>
      <c r="H748" s="1106"/>
      <c r="I748" s="1106"/>
      <c r="J748" s="1106"/>
      <c r="K748" s="1165"/>
      <c r="L748" s="1166"/>
      <c r="M748" s="1166"/>
      <c r="N748" s="1166"/>
      <c r="O748" s="1166"/>
      <c r="P748" s="1106"/>
    </row>
    <row r="749" spans="1:16" ht="15.75" customHeight="1">
      <c r="A749" s="1106"/>
      <c r="B749" s="1106"/>
      <c r="C749" s="1106"/>
      <c r="D749" s="1106"/>
      <c r="E749" s="1164"/>
      <c r="F749" s="1047"/>
      <c r="G749" s="1106"/>
      <c r="H749" s="1106"/>
      <c r="I749" s="1106"/>
      <c r="J749" s="1106"/>
      <c r="K749" s="1165"/>
      <c r="L749" s="1166"/>
      <c r="M749" s="1166"/>
      <c r="N749" s="1166"/>
      <c r="O749" s="1166"/>
      <c r="P749" s="1106"/>
    </row>
    <row r="750" spans="1:16" ht="15.75" customHeight="1">
      <c r="A750" s="1106"/>
      <c r="B750" s="1106"/>
      <c r="C750" s="1106"/>
      <c r="D750" s="1106"/>
      <c r="E750" s="1164"/>
      <c r="F750" s="1047"/>
      <c r="G750" s="1106"/>
      <c r="H750" s="1106"/>
      <c r="I750" s="1106"/>
      <c r="J750" s="1106"/>
      <c r="K750" s="1165"/>
      <c r="L750" s="1166"/>
      <c r="M750" s="1166"/>
      <c r="N750" s="1166"/>
      <c r="O750" s="1166"/>
      <c r="P750" s="1106"/>
    </row>
    <row r="751" spans="1:16" ht="15.75" customHeight="1">
      <c r="A751" s="1106"/>
      <c r="B751" s="1106"/>
      <c r="C751" s="1106"/>
      <c r="D751" s="1106"/>
      <c r="E751" s="1164"/>
      <c r="F751" s="1047"/>
      <c r="G751" s="1106"/>
      <c r="H751" s="1106"/>
      <c r="I751" s="1106"/>
      <c r="J751" s="1106"/>
      <c r="K751" s="1165"/>
      <c r="L751" s="1166"/>
      <c r="M751" s="1166"/>
      <c r="N751" s="1166"/>
      <c r="O751" s="1166"/>
      <c r="P751" s="1106"/>
    </row>
    <row r="752" spans="1:16" ht="15.75" customHeight="1">
      <c r="A752" s="1106"/>
      <c r="B752" s="1106"/>
      <c r="C752" s="1106"/>
      <c r="D752" s="1106"/>
      <c r="E752" s="1164"/>
      <c r="F752" s="1047"/>
      <c r="G752" s="1106"/>
      <c r="H752" s="1106"/>
      <c r="I752" s="1106"/>
      <c r="J752" s="1106"/>
      <c r="K752" s="1165"/>
      <c r="L752" s="1166"/>
      <c r="M752" s="1166"/>
      <c r="N752" s="1166"/>
      <c r="O752" s="1166"/>
      <c r="P752" s="1106"/>
    </row>
    <row r="753" spans="1:16" ht="15.75" customHeight="1">
      <c r="A753" s="1106"/>
      <c r="B753" s="1106"/>
      <c r="C753" s="1106"/>
      <c r="D753" s="1106"/>
      <c r="E753" s="1164"/>
      <c r="F753" s="1047"/>
      <c r="G753" s="1106"/>
      <c r="H753" s="1106"/>
      <c r="I753" s="1106"/>
      <c r="J753" s="1106"/>
      <c r="K753" s="1165"/>
      <c r="L753" s="1166"/>
      <c r="M753" s="1166"/>
      <c r="N753" s="1166"/>
      <c r="O753" s="1166"/>
      <c r="P753" s="1106"/>
    </row>
    <row r="754" spans="1:16" ht="15.75" customHeight="1">
      <c r="A754" s="1106"/>
      <c r="B754" s="1106"/>
      <c r="C754" s="1106"/>
      <c r="D754" s="1106"/>
      <c r="E754" s="1164"/>
      <c r="F754" s="1047"/>
      <c r="G754" s="1106"/>
      <c r="H754" s="1106"/>
      <c r="I754" s="1106"/>
      <c r="J754" s="1106"/>
      <c r="K754" s="1165"/>
      <c r="L754" s="1166"/>
      <c r="M754" s="1166"/>
      <c r="N754" s="1166"/>
      <c r="O754" s="1166"/>
      <c r="P754" s="1106"/>
    </row>
    <row r="755" spans="1:16" ht="15.75" customHeight="1">
      <c r="A755" s="1106"/>
      <c r="B755" s="1106"/>
      <c r="C755" s="1106"/>
      <c r="D755" s="1106"/>
      <c r="E755" s="1164"/>
      <c r="F755" s="1047"/>
      <c r="G755" s="1106"/>
      <c r="H755" s="1106"/>
      <c r="I755" s="1106"/>
      <c r="J755" s="1106"/>
      <c r="K755" s="1165"/>
      <c r="L755" s="1166"/>
      <c r="M755" s="1166"/>
      <c r="N755" s="1166"/>
      <c r="O755" s="1166"/>
      <c r="P755" s="1106"/>
    </row>
    <row r="756" spans="1:16" ht="15.75" customHeight="1">
      <c r="A756" s="1106"/>
      <c r="B756" s="1106"/>
      <c r="C756" s="1106"/>
      <c r="D756" s="1106"/>
      <c r="E756" s="1164"/>
      <c r="F756" s="1047"/>
      <c r="G756" s="1106"/>
      <c r="H756" s="1106"/>
      <c r="I756" s="1106"/>
      <c r="J756" s="1106"/>
      <c r="K756" s="1165"/>
      <c r="L756" s="1166"/>
      <c r="M756" s="1166"/>
      <c r="N756" s="1166"/>
      <c r="O756" s="1166"/>
      <c r="P756" s="1106"/>
    </row>
    <row r="757" spans="1:16" ht="15.75" customHeight="1">
      <c r="A757" s="1106"/>
      <c r="B757" s="1106"/>
      <c r="C757" s="1106"/>
      <c r="D757" s="1106"/>
      <c r="E757" s="1164"/>
      <c r="F757" s="1047"/>
      <c r="G757" s="1106"/>
      <c r="H757" s="1106"/>
      <c r="I757" s="1106"/>
      <c r="J757" s="1106"/>
      <c r="K757" s="1165"/>
      <c r="L757" s="1166"/>
      <c r="M757" s="1166"/>
      <c r="N757" s="1166"/>
      <c r="O757" s="1166"/>
      <c r="P757" s="1106"/>
    </row>
    <row r="758" spans="1:16" ht="15.75" customHeight="1">
      <c r="A758" s="1106"/>
      <c r="B758" s="1106"/>
      <c r="C758" s="1106"/>
      <c r="D758" s="1106"/>
      <c r="E758" s="1164"/>
      <c r="F758" s="1047"/>
      <c r="G758" s="1106"/>
      <c r="H758" s="1106"/>
      <c r="I758" s="1106"/>
      <c r="J758" s="1106"/>
      <c r="K758" s="1165"/>
      <c r="L758" s="1166"/>
      <c r="M758" s="1166"/>
      <c r="N758" s="1166"/>
      <c r="O758" s="1166"/>
      <c r="P758" s="1106"/>
    </row>
    <row r="759" spans="1:16" ht="15.75" customHeight="1">
      <c r="A759" s="1106"/>
      <c r="B759" s="1106"/>
      <c r="C759" s="1106"/>
      <c r="D759" s="1106"/>
      <c r="E759" s="1164"/>
      <c r="F759" s="1047"/>
      <c r="G759" s="1106"/>
      <c r="H759" s="1106"/>
      <c r="I759" s="1106"/>
      <c r="J759" s="1106"/>
      <c r="K759" s="1165"/>
      <c r="L759" s="1166"/>
      <c r="M759" s="1166"/>
      <c r="N759" s="1166"/>
      <c r="O759" s="1166"/>
      <c r="P759" s="1106"/>
    </row>
    <row r="760" spans="1:16" ht="15.75" customHeight="1">
      <c r="A760" s="1106"/>
      <c r="B760" s="1106"/>
      <c r="C760" s="1106"/>
      <c r="D760" s="1106"/>
      <c r="E760" s="1164"/>
      <c r="F760" s="1047"/>
      <c r="G760" s="1106"/>
      <c r="H760" s="1106"/>
      <c r="I760" s="1106"/>
      <c r="J760" s="1106"/>
      <c r="K760" s="1165"/>
      <c r="L760" s="1166"/>
      <c r="M760" s="1166"/>
      <c r="N760" s="1166"/>
      <c r="O760" s="1166"/>
      <c r="P760" s="1106"/>
    </row>
    <row r="761" spans="1:16" ht="15.75" customHeight="1">
      <c r="A761" s="1106"/>
      <c r="B761" s="1106"/>
      <c r="C761" s="1106"/>
      <c r="D761" s="1106"/>
      <c r="E761" s="1164"/>
      <c r="F761" s="1047"/>
      <c r="G761" s="1106"/>
      <c r="H761" s="1106"/>
      <c r="I761" s="1106"/>
      <c r="J761" s="1106"/>
      <c r="K761" s="1165"/>
      <c r="L761" s="1166"/>
      <c r="M761" s="1166"/>
      <c r="N761" s="1166"/>
      <c r="O761" s="1166"/>
      <c r="P761" s="1106"/>
    </row>
    <row r="762" spans="1:16" ht="15.75" customHeight="1">
      <c r="A762" s="1106"/>
      <c r="B762" s="1106"/>
      <c r="C762" s="1106"/>
      <c r="D762" s="1106"/>
      <c r="E762" s="1164"/>
      <c r="F762" s="1047"/>
      <c r="G762" s="1106"/>
      <c r="H762" s="1106"/>
      <c r="I762" s="1106"/>
      <c r="J762" s="1106"/>
      <c r="K762" s="1165"/>
      <c r="L762" s="1166"/>
      <c r="M762" s="1166"/>
      <c r="N762" s="1166"/>
      <c r="O762" s="1166"/>
      <c r="P762" s="1106"/>
    </row>
    <row r="763" spans="1:16" ht="15.75" customHeight="1">
      <c r="A763" s="1106"/>
      <c r="B763" s="1106"/>
      <c r="C763" s="1106"/>
      <c r="D763" s="1106"/>
      <c r="E763" s="1164"/>
      <c r="F763" s="1047"/>
      <c r="G763" s="1106"/>
      <c r="H763" s="1106"/>
      <c r="I763" s="1106"/>
      <c r="J763" s="1106"/>
      <c r="K763" s="1165"/>
      <c r="L763" s="1166"/>
      <c r="M763" s="1166"/>
      <c r="N763" s="1166"/>
      <c r="O763" s="1166"/>
      <c r="P763" s="1106"/>
    </row>
    <row r="764" spans="1:16" ht="15.75" customHeight="1">
      <c r="A764" s="1106"/>
      <c r="B764" s="1106"/>
      <c r="C764" s="1106"/>
      <c r="D764" s="1106"/>
      <c r="E764" s="1164"/>
      <c r="F764" s="1047"/>
      <c r="G764" s="1106"/>
      <c r="H764" s="1106"/>
      <c r="I764" s="1106"/>
      <c r="J764" s="1106"/>
      <c r="K764" s="1165"/>
      <c r="L764" s="1166"/>
      <c r="M764" s="1166"/>
      <c r="N764" s="1166"/>
      <c r="O764" s="1166"/>
      <c r="P764" s="1106"/>
    </row>
    <row r="765" spans="1:16" ht="15.75" customHeight="1">
      <c r="A765" s="1106"/>
      <c r="B765" s="1106"/>
      <c r="C765" s="1106"/>
      <c r="D765" s="1106"/>
      <c r="E765" s="1164"/>
      <c r="F765" s="1047"/>
      <c r="G765" s="1106"/>
      <c r="H765" s="1106"/>
      <c r="I765" s="1106"/>
      <c r="J765" s="1106"/>
      <c r="K765" s="1165"/>
      <c r="L765" s="1166"/>
      <c r="M765" s="1166"/>
      <c r="N765" s="1166"/>
      <c r="O765" s="1166"/>
      <c r="P765" s="1106"/>
    </row>
    <row r="766" spans="1:16" ht="15.75" customHeight="1">
      <c r="A766" s="1106"/>
      <c r="B766" s="1106"/>
      <c r="C766" s="1106"/>
      <c r="D766" s="1106"/>
      <c r="E766" s="1164"/>
      <c r="F766" s="1047"/>
      <c r="G766" s="1106"/>
      <c r="H766" s="1106"/>
      <c r="I766" s="1106"/>
      <c r="J766" s="1106"/>
      <c r="K766" s="1165"/>
      <c r="L766" s="1166"/>
      <c r="M766" s="1166"/>
      <c r="N766" s="1166"/>
      <c r="O766" s="1166"/>
      <c r="P766" s="1106"/>
    </row>
    <row r="767" spans="1:16" ht="15.75" customHeight="1">
      <c r="A767" s="1106"/>
      <c r="B767" s="1106"/>
      <c r="C767" s="1106"/>
      <c r="D767" s="1106"/>
      <c r="E767" s="1164"/>
      <c r="F767" s="1047"/>
      <c r="G767" s="1106"/>
      <c r="H767" s="1106"/>
      <c r="I767" s="1106"/>
      <c r="J767" s="1106"/>
      <c r="K767" s="1165"/>
      <c r="L767" s="1166"/>
      <c r="M767" s="1166"/>
      <c r="N767" s="1166"/>
      <c r="O767" s="1166"/>
      <c r="P767" s="1106"/>
    </row>
    <row r="768" spans="1:16" ht="15.75" customHeight="1">
      <c r="A768" s="1106"/>
      <c r="B768" s="1106"/>
      <c r="C768" s="1106"/>
      <c r="D768" s="1106"/>
      <c r="E768" s="1164"/>
      <c r="F768" s="1047"/>
      <c r="G768" s="1106"/>
      <c r="H768" s="1106"/>
      <c r="I768" s="1106"/>
      <c r="J768" s="1106"/>
      <c r="K768" s="1165"/>
      <c r="L768" s="1166"/>
      <c r="M768" s="1166"/>
      <c r="N768" s="1166"/>
      <c r="O768" s="1166"/>
      <c r="P768" s="1106"/>
    </row>
    <row r="769" spans="1:16" ht="15.75" customHeight="1">
      <c r="A769" s="1106"/>
      <c r="B769" s="1106"/>
      <c r="C769" s="1106"/>
      <c r="D769" s="1106"/>
      <c r="E769" s="1164"/>
      <c r="F769" s="1047"/>
      <c r="G769" s="1106"/>
      <c r="H769" s="1106"/>
      <c r="I769" s="1106"/>
      <c r="J769" s="1106"/>
      <c r="K769" s="1165"/>
      <c r="L769" s="1166"/>
      <c r="M769" s="1166"/>
      <c r="N769" s="1166"/>
      <c r="O769" s="1166"/>
      <c r="P769" s="1106"/>
    </row>
    <row r="770" spans="1:16" ht="15.75" customHeight="1">
      <c r="A770" s="1106"/>
      <c r="B770" s="1106"/>
      <c r="C770" s="1106"/>
      <c r="D770" s="1106"/>
      <c r="E770" s="1164"/>
      <c r="F770" s="1047"/>
      <c r="G770" s="1106"/>
      <c r="H770" s="1106"/>
      <c r="I770" s="1106"/>
      <c r="J770" s="1106"/>
      <c r="K770" s="1165"/>
      <c r="L770" s="1166"/>
      <c r="M770" s="1166"/>
      <c r="N770" s="1166"/>
      <c r="O770" s="1166"/>
      <c r="P770" s="1106"/>
    </row>
    <row r="771" spans="1:16" ht="15.75" customHeight="1">
      <c r="A771" s="1106"/>
      <c r="B771" s="1106"/>
      <c r="C771" s="1106"/>
      <c r="D771" s="1106"/>
      <c r="E771" s="1164"/>
      <c r="F771" s="1047"/>
      <c r="G771" s="1106"/>
      <c r="H771" s="1106"/>
      <c r="I771" s="1106"/>
      <c r="J771" s="1106"/>
      <c r="K771" s="1165"/>
      <c r="L771" s="1166"/>
      <c r="M771" s="1166"/>
      <c r="N771" s="1166"/>
      <c r="O771" s="1166"/>
      <c r="P771" s="1106"/>
    </row>
    <row r="772" spans="1:16" ht="15.75" customHeight="1">
      <c r="A772" s="1106"/>
      <c r="B772" s="1106"/>
      <c r="C772" s="1106"/>
      <c r="D772" s="1106"/>
      <c r="E772" s="1164"/>
      <c r="F772" s="1047"/>
      <c r="G772" s="1106"/>
      <c r="H772" s="1106"/>
      <c r="I772" s="1106"/>
      <c r="J772" s="1106"/>
      <c r="K772" s="1165"/>
      <c r="L772" s="1166"/>
      <c r="M772" s="1166"/>
      <c r="N772" s="1166"/>
      <c r="O772" s="1166"/>
      <c r="P772" s="1106"/>
    </row>
    <row r="773" spans="1:16" ht="15.75" customHeight="1">
      <c r="A773" s="1106"/>
      <c r="B773" s="1106"/>
      <c r="C773" s="1106"/>
      <c r="D773" s="1106"/>
      <c r="E773" s="1164"/>
      <c r="F773" s="1047"/>
      <c r="G773" s="1106"/>
      <c r="H773" s="1106"/>
      <c r="I773" s="1106"/>
      <c r="J773" s="1106"/>
      <c r="K773" s="1165"/>
      <c r="L773" s="1166"/>
      <c r="M773" s="1166"/>
      <c r="N773" s="1166"/>
      <c r="O773" s="1166"/>
      <c r="P773" s="1106"/>
    </row>
    <row r="774" spans="1:16" ht="15.75" customHeight="1">
      <c r="A774" s="1106"/>
      <c r="B774" s="1106"/>
      <c r="C774" s="1106"/>
      <c r="D774" s="1106"/>
      <c r="E774" s="1164"/>
      <c r="F774" s="1047"/>
      <c r="G774" s="1106"/>
      <c r="H774" s="1106"/>
      <c r="I774" s="1106"/>
      <c r="J774" s="1106"/>
      <c r="K774" s="1165"/>
      <c r="L774" s="1166"/>
      <c r="M774" s="1166"/>
      <c r="N774" s="1166"/>
      <c r="O774" s="1166"/>
      <c r="P774" s="1106"/>
    </row>
    <row r="775" spans="1:16" ht="15.75" customHeight="1">
      <c r="A775" s="1106"/>
      <c r="B775" s="1106"/>
      <c r="C775" s="1106"/>
      <c r="D775" s="1106"/>
      <c r="E775" s="1164"/>
      <c r="F775" s="1047"/>
      <c r="G775" s="1106"/>
      <c r="H775" s="1106"/>
      <c r="I775" s="1106"/>
      <c r="J775" s="1106"/>
      <c r="K775" s="1165"/>
      <c r="L775" s="1166"/>
      <c r="M775" s="1166"/>
      <c r="N775" s="1166"/>
      <c r="O775" s="1166"/>
      <c r="P775" s="1106"/>
    </row>
    <row r="776" spans="1:16" ht="15.75" customHeight="1">
      <c r="A776" s="1106"/>
      <c r="B776" s="1106"/>
      <c r="C776" s="1106"/>
      <c r="D776" s="1106"/>
      <c r="E776" s="1164"/>
      <c r="F776" s="1047"/>
      <c r="G776" s="1106"/>
      <c r="H776" s="1106"/>
      <c r="I776" s="1106"/>
      <c r="J776" s="1106"/>
      <c r="K776" s="1165"/>
      <c r="L776" s="1166"/>
      <c r="M776" s="1166"/>
      <c r="N776" s="1166"/>
      <c r="O776" s="1166"/>
      <c r="P776" s="1106"/>
    </row>
    <row r="777" spans="1:16" ht="15.75" customHeight="1">
      <c r="A777" s="1106"/>
      <c r="B777" s="1106"/>
      <c r="C777" s="1106"/>
      <c r="D777" s="1106"/>
      <c r="E777" s="1164"/>
      <c r="F777" s="1047"/>
      <c r="G777" s="1106"/>
      <c r="H777" s="1106"/>
      <c r="I777" s="1106"/>
      <c r="J777" s="1106"/>
      <c r="K777" s="1165"/>
      <c r="L777" s="1166"/>
      <c r="M777" s="1166"/>
      <c r="N777" s="1166"/>
      <c r="O777" s="1166"/>
      <c r="P777" s="1106"/>
    </row>
    <row r="778" spans="1:16" ht="15.75" customHeight="1">
      <c r="A778" s="1106"/>
      <c r="B778" s="1106"/>
      <c r="C778" s="1106"/>
      <c r="D778" s="1106"/>
      <c r="E778" s="1164"/>
      <c r="F778" s="1047"/>
      <c r="G778" s="1106"/>
      <c r="H778" s="1106"/>
      <c r="I778" s="1106"/>
      <c r="J778" s="1106"/>
      <c r="K778" s="1165"/>
      <c r="L778" s="1166"/>
      <c r="M778" s="1166"/>
      <c r="N778" s="1166"/>
      <c r="O778" s="1166"/>
      <c r="P778" s="1106"/>
    </row>
    <row r="779" spans="1:16" ht="15.75" customHeight="1">
      <c r="A779" s="1106"/>
      <c r="B779" s="1106"/>
      <c r="C779" s="1106"/>
      <c r="D779" s="1106"/>
      <c r="E779" s="1164"/>
      <c r="F779" s="1047"/>
      <c r="G779" s="1106"/>
      <c r="H779" s="1106"/>
      <c r="I779" s="1106"/>
      <c r="J779" s="1106"/>
      <c r="K779" s="1165"/>
      <c r="L779" s="1166"/>
      <c r="M779" s="1166"/>
      <c r="N779" s="1166"/>
      <c r="O779" s="1166"/>
      <c r="P779" s="1106"/>
    </row>
    <row r="780" spans="1:16" ht="15.75" customHeight="1">
      <c r="A780" s="1106"/>
      <c r="B780" s="1106"/>
      <c r="C780" s="1106"/>
      <c r="D780" s="1106"/>
      <c r="E780" s="1164"/>
      <c r="F780" s="1047"/>
      <c r="G780" s="1106"/>
      <c r="H780" s="1106"/>
      <c r="I780" s="1106"/>
      <c r="J780" s="1106"/>
      <c r="K780" s="1165"/>
      <c r="L780" s="1166"/>
      <c r="M780" s="1166"/>
      <c r="N780" s="1166"/>
      <c r="O780" s="1166"/>
      <c r="P780" s="1106"/>
    </row>
    <row r="781" spans="1:16" ht="15.75" customHeight="1">
      <c r="A781" s="1106"/>
      <c r="B781" s="1106"/>
      <c r="C781" s="1106"/>
      <c r="D781" s="1106"/>
      <c r="E781" s="1164"/>
      <c r="F781" s="1047"/>
      <c r="G781" s="1106"/>
      <c r="H781" s="1106"/>
      <c r="I781" s="1106"/>
      <c r="J781" s="1106"/>
      <c r="K781" s="1165"/>
      <c r="L781" s="1166"/>
      <c r="M781" s="1166"/>
      <c r="N781" s="1166"/>
      <c r="O781" s="1166"/>
      <c r="P781" s="1106"/>
    </row>
    <row r="782" spans="1:16" ht="15.75" customHeight="1">
      <c r="A782" s="1106"/>
      <c r="B782" s="1106"/>
      <c r="C782" s="1106"/>
      <c r="D782" s="1106"/>
      <c r="E782" s="1164"/>
      <c r="F782" s="1047"/>
      <c r="G782" s="1106"/>
      <c r="H782" s="1106"/>
      <c r="I782" s="1106"/>
      <c r="J782" s="1106"/>
      <c r="K782" s="1165"/>
      <c r="L782" s="1166"/>
      <c r="M782" s="1166"/>
      <c r="N782" s="1166"/>
      <c r="O782" s="1166"/>
      <c r="P782" s="1106"/>
    </row>
    <row r="783" spans="1:16" ht="15.75" customHeight="1">
      <c r="A783" s="1106"/>
      <c r="B783" s="1106"/>
      <c r="C783" s="1106"/>
      <c r="D783" s="1106"/>
      <c r="E783" s="1164"/>
      <c r="F783" s="1047"/>
      <c r="G783" s="1106"/>
      <c r="H783" s="1106"/>
      <c r="I783" s="1106"/>
      <c r="J783" s="1106"/>
      <c r="K783" s="1165"/>
      <c r="L783" s="1166"/>
      <c r="M783" s="1166"/>
      <c r="N783" s="1166"/>
      <c r="O783" s="1166"/>
      <c r="P783" s="1106"/>
    </row>
    <row r="784" spans="1:16" ht="15.75" customHeight="1">
      <c r="A784" s="1106"/>
      <c r="B784" s="1106"/>
      <c r="C784" s="1106"/>
      <c r="D784" s="1106"/>
      <c r="E784" s="1164"/>
      <c r="F784" s="1047"/>
      <c r="G784" s="1106"/>
      <c r="H784" s="1106"/>
      <c r="I784" s="1106"/>
      <c r="J784" s="1106"/>
      <c r="K784" s="1165"/>
      <c r="L784" s="1166"/>
      <c r="M784" s="1166"/>
      <c r="N784" s="1166"/>
      <c r="O784" s="1166"/>
      <c r="P784" s="1106"/>
    </row>
    <row r="785" spans="1:16" ht="15.75" customHeight="1">
      <c r="A785" s="1106"/>
      <c r="B785" s="1106"/>
      <c r="C785" s="1106"/>
      <c r="D785" s="1106"/>
      <c r="E785" s="1164"/>
      <c r="F785" s="1047"/>
      <c r="G785" s="1106"/>
      <c r="H785" s="1106"/>
      <c r="I785" s="1106"/>
      <c r="J785" s="1106"/>
      <c r="K785" s="1165"/>
      <c r="L785" s="1166"/>
      <c r="M785" s="1166"/>
      <c r="N785" s="1166"/>
      <c r="O785" s="1166"/>
      <c r="P785" s="1106"/>
    </row>
    <row r="786" spans="1:16" ht="15.75" customHeight="1">
      <c r="A786" s="1106"/>
      <c r="B786" s="1106"/>
      <c r="C786" s="1106"/>
      <c r="D786" s="1106"/>
      <c r="E786" s="1164"/>
      <c r="F786" s="1047"/>
      <c r="G786" s="1106"/>
      <c r="H786" s="1106"/>
      <c r="I786" s="1106"/>
      <c r="J786" s="1106"/>
      <c r="K786" s="1165"/>
      <c r="L786" s="1166"/>
      <c r="M786" s="1166"/>
      <c r="N786" s="1166"/>
      <c r="O786" s="1166"/>
      <c r="P786" s="1106"/>
    </row>
    <row r="787" spans="1:16" ht="15.75" customHeight="1">
      <c r="A787" s="1106"/>
      <c r="B787" s="1106"/>
      <c r="C787" s="1106"/>
      <c r="D787" s="1106"/>
      <c r="E787" s="1164"/>
      <c r="F787" s="1047"/>
      <c r="G787" s="1106"/>
      <c r="H787" s="1106"/>
      <c r="I787" s="1106"/>
      <c r="J787" s="1106"/>
      <c r="K787" s="1165"/>
      <c r="L787" s="1166"/>
      <c r="M787" s="1166"/>
      <c r="N787" s="1166"/>
      <c r="O787" s="1166"/>
      <c r="P787" s="1106"/>
    </row>
    <row r="788" spans="1:16" ht="15.75" customHeight="1">
      <c r="A788" s="1106"/>
      <c r="B788" s="1106"/>
      <c r="C788" s="1106"/>
      <c r="D788" s="1106"/>
      <c r="E788" s="1164"/>
      <c r="F788" s="1047"/>
      <c r="G788" s="1106"/>
      <c r="H788" s="1106"/>
      <c r="I788" s="1106"/>
      <c r="J788" s="1106"/>
      <c r="K788" s="1165"/>
      <c r="L788" s="1166"/>
      <c r="M788" s="1166"/>
      <c r="N788" s="1166"/>
      <c r="O788" s="1166"/>
      <c r="P788" s="1106"/>
    </row>
    <row r="789" spans="1:16" ht="15.75" customHeight="1">
      <c r="A789" s="1106"/>
      <c r="B789" s="1106"/>
      <c r="C789" s="1106"/>
      <c r="D789" s="1106"/>
      <c r="E789" s="1164"/>
      <c r="F789" s="1047"/>
      <c r="G789" s="1106"/>
      <c r="H789" s="1106"/>
      <c r="I789" s="1106"/>
      <c r="J789" s="1106"/>
      <c r="K789" s="1165"/>
      <c r="L789" s="1166"/>
      <c r="M789" s="1166"/>
      <c r="N789" s="1166"/>
      <c r="O789" s="1166"/>
      <c r="P789" s="1106"/>
    </row>
    <row r="790" spans="1:16">
      <c r="A790" s="1106"/>
      <c r="B790" s="1106"/>
      <c r="C790" s="1106"/>
      <c r="D790" s="1106"/>
      <c r="E790" s="1106"/>
      <c r="F790" s="1106"/>
      <c r="G790" s="1106"/>
      <c r="H790" s="1106"/>
      <c r="I790" s="1106"/>
      <c r="J790" s="1106"/>
      <c r="K790" s="1165"/>
      <c r="L790" s="1166"/>
      <c r="M790" s="1166"/>
      <c r="N790" s="1166"/>
      <c r="O790" s="1166"/>
      <c r="P790" s="1106"/>
    </row>
    <row r="791" spans="1:16">
      <c r="A791" s="1106"/>
      <c r="B791" s="1106"/>
      <c r="C791" s="1106"/>
      <c r="D791" s="1106"/>
      <c r="E791" s="1106"/>
      <c r="F791" s="1106"/>
      <c r="G791" s="1106"/>
      <c r="H791" s="1106"/>
      <c r="I791" s="1106"/>
      <c r="J791" s="1106"/>
      <c r="K791" s="1165"/>
      <c r="L791" s="1166"/>
      <c r="M791" s="1166"/>
      <c r="N791" s="1166"/>
      <c r="O791" s="1166"/>
      <c r="P791" s="1106"/>
    </row>
    <row r="792" spans="1:16">
      <c r="A792" s="1106"/>
      <c r="B792" s="1106"/>
      <c r="C792" s="1106"/>
      <c r="D792" s="1106"/>
      <c r="E792" s="1106"/>
      <c r="F792" s="1106"/>
      <c r="G792" s="1106"/>
      <c r="H792" s="1106"/>
      <c r="I792" s="1106"/>
      <c r="J792" s="1106"/>
      <c r="K792" s="1165"/>
      <c r="L792" s="1166"/>
      <c r="M792" s="1166"/>
      <c r="N792" s="1166"/>
      <c r="O792" s="1166"/>
      <c r="P792" s="1106"/>
    </row>
    <row r="793" spans="1:16">
      <c r="A793" s="1106"/>
      <c r="B793" s="1106"/>
      <c r="C793" s="1106"/>
      <c r="D793" s="1106"/>
      <c r="E793" s="1106"/>
      <c r="F793" s="1106"/>
      <c r="G793" s="1106"/>
      <c r="H793" s="1106"/>
      <c r="I793" s="1106"/>
      <c r="J793" s="1106"/>
      <c r="K793" s="1165"/>
      <c r="L793" s="1166"/>
      <c r="M793" s="1166"/>
      <c r="N793" s="1166"/>
      <c r="O793" s="1166"/>
      <c r="P793" s="1106"/>
    </row>
    <row r="794" spans="1:16">
      <c r="A794" s="1106"/>
      <c r="B794" s="1106"/>
      <c r="C794" s="1106"/>
      <c r="D794" s="1106"/>
      <c r="E794" s="1106"/>
      <c r="F794" s="1106"/>
      <c r="G794" s="1106"/>
      <c r="H794" s="1106"/>
      <c r="I794" s="1106"/>
      <c r="J794" s="1106"/>
      <c r="K794" s="1165"/>
      <c r="L794" s="1166"/>
      <c r="M794" s="1166"/>
      <c r="N794" s="1166"/>
      <c r="O794" s="1166"/>
      <c r="P794" s="1106"/>
    </row>
  </sheetData>
  <mergeCells count="3">
    <mergeCell ref="A1:B1"/>
    <mergeCell ref="A2:B2"/>
    <mergeCell ref="A81:B81"/>
  </mergeCells>
  <pageMargins left="0.70866141732283505" right="0.70866141732283505" top="0.74803149606299202" bottom="0.74803149606299202" header="0" footer="0"/>
  <pageSetup scale="82"/>
  <headerFooter>
    <oddFooter>&amp;C&amp;P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sheetPr>
  <dimension ref="A1:P319"/>
  <sheetViews>
    <sheetView topLeftCell="B1" zoomScale="110" workbookViewId="0">
      <pane ySplit="2" topLeftCell="A306" activePane="bottomLeft" state="frozen"/>
      <selection pane="bottomLeft" activeCell="B306" sqref="B306"/>
    </sheetView>
  </sheetViews>
  <sheetFormatPr defaultColWidth="14.42578125" defaultRowHeight="15" customHeight="1"/>
  <cols>
    <col min="1" max="1" width="11.28515625" style="40" customWidth="1"/>
    <col min="2" max="2" width="63.7109375" style="40" customWidth="1"/>
    <col min="3" max="6" width="16.28515625" style="40" hidden="1" customWidth="1"/>
    <col min="7" max="7" width="18.7109375" style="40" hidden="1" customWidth="1"/>
    <col min="8" max="8" width="16.5703125" style="40" hidden="1" customWidth="1"/>
    <col min="9" max="9" width="18.7109375" style="40" hidden="1" customWidth="1"/>
    <col min="10" max="10" width="16.7109375" style="40" hidden="1" customWidth="1"/>
    <col min="11" max="11" width="18" style="41" hidden="1" customWidth="1"/>
    <col min="12" max="12" width="16.85546875" style="41" hidden="1" customWidth="1"/>
    <col min="13" max="13" width="15.85546875" style="41" hidden="1" customWidth="1"/>
    <col min="14" max="14" width="14.7109375" style="41" hidden="1" customWidth="1"/>
    <col min="15" max="16" width="18" style="41" customWidth="1"/>
    <col min="17" max="16384" width="14.42578125" style="40"/>
  </cols>
  <sheetData>
    <row r="1" spans="1:16" ht="15.75" customHeight="1">
      <c r="A1" s="1831" t="s">
        <v>190</v>
      </c>
      <c r="B1" s="1808"/>
      <c r="C1" s="818"/>
      <c r="D1" s="818"/>
      <c r="E1" s="818"/>
      <c r="F1" s="818"/>
      <c r="G1" s="818"/>
      <c r="H1" s="818"/>
      <c r="I1" s="818"/>
      <c r="J1" s="818"/>
      <c r="K1" s="1167"/>
      <c r="L1" s="1167"/>
      <c r="M1" s="1167"/>
      <c r="N1" s="1167"/>
      <c r="O1" s="1167"/>
      <c r="P1" s="1167"/>
    </row>
    <row r="2" spans="1:16" ht="69" customHeight="1">
      <c r="A2" s="1832" t="s">
        <v>2537</v>
      </c>
      <c r="B2" s="1808"/>
      <c r="C2" s="1168" t="s">
        <v>217</v>
      </c>
      <c r="D2" s="1169" t="s">
        <v>2538</v>
      </c>
      <c r="E2" s="1169" t="s">
        <v>177</v>
      </c>
      <c r="F2" s="788" t="s">
        <v>218</v>
      </c>
      <c r="G2" s="788" t="s">
        <v>115</v>
      </c>
      <c r="H2" s="788" t="s">
        <v>2539</v>
      </c>
      <c r="I2" s="788" t="s">
        <v>115</v>
      </c>
      <c r="J2" s="668" t="s">
        <v>202</v>
      </c>
      <c r="K2" s="1170" t="s">
        <v>114</v>
      </c>
      <c r="L2" s="1170" t="s">
        <v>111</v>
      </c>
      <c r="M2" s="1170" t="s">
        <v>116</v>
      </c>
      <c r="N2" s="1170" t="s">
        <v>111</v>
      </c>
      <c r="O2" s="1170" t="s">
        <v>117</v>
      </c>
      <c r="P2" s="941" t="s">
        <v>118</v>
      </c>
    </row>
    <row r="3" spans="1:16">
      <c r="A3" s="1171">
        <v>10901</v>
      </c>
      <c r="B3" s="1171" t="s">
        <v>3104</v>
      </c>
      <c r="C3" s="1172"/>
      <c r="D3" s="1172"/>
      <c r="E3" s="1172"/>
      <c r="F3" s="1172"/>
      <c r="G3" s="1172"/>
      <c r="H3" s="1172"/>
      <c r="I3" s="1172"/>
      <c r="J3" s="1172"/>
      <c r="K3" s="1173"/>
      <c r="L3" s="1173"/>
      <c r="M3" s="1173"/>
      <c r="N3" s="1173"/>
      <c r="O3" s="1173"/>
      <c r="P3" s="1173"/>
    </row>
    <row r="4" spans="1:16">
      <c r="A4" s="1171">
        <v>1080101</v>
      </c>
      <c r="B4" s="1171" t="s">
        <v>2540</v>
      </c>
      <c r="C4" s="1172"/>
      <c r="D4" s="1172"/>
      <c r="E4" s="1172"/>
      <c r="F4" s="1172"/>
      <c r="G4" s="1172"/>
      <c r="H4" s="1172"/>
      <c r="I4" s="1172"/>
      <c r="J4" s="1172"/>
      <c r="K4" s="1173"/>
      <c r="L4" s="1173"/>
      <c r="M4" s="1173"/>
      <c r="N4" s="1173"/>
      <c r="O4" s="1173"/>
      <c r="P4" s="1173"/>
    </row>
    <row r="5" spans="1:16">
      <c r="A5" s="1171">
        <v>2100000</v>
      </c>
      <c r="B5" s="1171" t="s">
        <v>2541</v>
      </c>
      <c r="C5" s="1172"/>
      <c r="D5" s="1172"/>
      <c r="E5" s="1172"/>
      <c r="F5" s="1172"/>
      <c r="G5" s="1172"/>
      <c r="H5" s="1172"/>
      <c r="I5" s="1172"/>
      <c r="J5" s="1172"/>
      <c r="K5" s="1173"/>
      <c r="L5" s="1173"/>
      <c r="M5" s="1173"/>
      <c r="N5" s="1173"/>
      <c r="O5" s="1173"/>
      <c r="P5" s="1173"/>
    </row>
    <row r="6" spans="1:16" ht="15.75" customHeight="1">
      <c r="A6" s="1171"/>
      <c r="B6" s="1174" t="s">
        <v>2542</v>
      </c>
      <c r="C6" s="1175"/>
      <c r="D6" s="1175"/>
      <c r="E6" s="1175"/>
      <c r="F6" s="1175"/>
      <c r="G6" s="1175"/>
      <c r="H6" s="1175"/>
      <c r="I6" s="1175"/>
      <c r="J6" s="1175"/>
      <c r="K6" s="1167"/>
      <c r="L6" s="1167"/>
      <c r="M6" s="1167"/>
      <c r="N6" s="1167"/>
      <c r="O6" s="1167"/>
      <c r="P6" s="1167"/>
    </row>
    <row r="7" spans="1:16" ht="15.75" customHeight="1">
      <c r="A7" s="877" t="s">
        <v>2543</v>
      </c>
      <c r="B7" s="818" t="s">
        <v>2544</v>
      </c>
      <c r="C7" s="1175">
        <v>1549122574</v>
      </c>
      <c r="D7" s="1175">
        <v>220000000</v>
      </c>
      <c r="E7" s="1175">
        <f>SUM(C7:D7)</f>
        <v>1769122574</v>
      </c>
      <c r="F7" s="1175">
        <v>1889122574</v>
      </c>
      <c r="G7" s="1175"/>
      <c r="H7" s="1175">
        <f>F7+G7</f>
        <v>1889122574</v>
      </c>
      <c r="I7" s="1175"/>
      <c r="J7" s="1175">
        <f>H7+I7</f>
        <v>1889122574</v>
      </c>
      <c r="K7" s="1167">
        <v>2150848361</v>
      </c>
      <c r="L7" s="1167">
        <v>-72000000</v>
      </c>
      <c r="M7" s="1176">
        <f t="shared" ref="M7:O7" si="0">SUM(K7:L7)</f>
        <v>2078848361</v>
      </c>
      <c r="N7" s="1176">
        <v>38000000</v>
      </c>
      <c r="O7" s="1176">
        <f t="shared" si="0"/>
        <v>2116848361</v>
      </c>
      <c r="P7" s="1176">
        <v>2116848361</v>
      </c>
    </row>
    <row r="8" spans="1:16" ht="15.75" customHeight="1">
      <c r="A8" s="877" t="s">
        <v>2543</v>
      </c>
      <c r="B8" s="818" t="s">
        <v>132</v>
      </c>
      <c r="C8" s="1175"/>
      <c r="D8" s="1175"/>
      <c r="E8" s="1175"/>
      <c r="F8" s="1175"/>
      <c r="G8" s="1175"/>
      <c r="H8" s="1175"/>
      <c r="I8" s="1175"/>
      <c r="J8" s="1175"/>
      <c r="K8" s="1167">
        <v>72428277</v>
      </c>
      <c r="L8" s="1167"/>
      <c r="M8" s="1176">
        <f t="shared" ref="M8:O8" si="1">SUM(K8:L8)</f>
        <v>72428277</v>
      </c>
      <c r="N8" s="1176"/>
      <c r="O8" s="1176">
        <f t="shared" si="1"/>
        <v>72428277</v>
      </c>
      <c r="P8" s="1176">
        <v>72428277</v>
      </c>
    </row>
    <row r="9" spans="1:16" ht="15.75" customHeight="1">
      <c r="A9" s="1177" t="s">
        <v>413</v>
      </c>
      <c r="B9" s="1178"/>
      <c r="C9" s="1179">
        <v>1549122574</v>
      </c>
      <c r="D9" s="1179">
        <f t="shared" ref="D9:F9" si="2">SUM(D7)</f>
        <v>220000000</v>
      </c>
      <c r="E9" s="1179">
        <f t="shared" si="2"/>
        <v>1769122574</v>
      </c>
      <c r="F9" s="1179">
        <f t="shared" si="2"/>
        <v>1889122574</v>
      </c>
      <c r="G9" s="1179">
        <f t="shared" ref="G9:I9" si="3">SUM(G7)</f>
        <v>0</v>
      </c>
      <c r="H9" s="1179">
        <f t="shared" ref="H9:H53" si="4">F9+G9</f>
        <v>1889122574</v>
      </c>
      <c r="I9" s="1179">
        <f t="shared" si="3"/>
        <v>0</v>
      </c>
      <c r="J9" s="1179">
        <f t="shared" ref="J9:K53" si="5">H9+I9</f>
        <v>1889122574</v>
      </c>
      <c r="K9" s="1180">
        <f>SUM(K7:K8)</f>
        <v>2223276638</v>
      </c>
      <c r="L9" s="1180">
        <f>SUM(L7:L8)</f>
        <v>-72000000</v>
      </c>
      <c r="M9" s="1181">
        <f t="shared" ref="M9:M53" si="6">SUM(K9:L9)</f>
        <v>2151276638</v>
      </c>
      <c r="N9" s="1181">
        <f>SUM(N7:N8)</f>
        <v>38000000</v>
      </c>
      <c r="O9" s="1181">
        <f t="shared" ref="O9:O53" si="7">SUM(M9:N9)</f>
        <v>2189276638</v>
      </c>
      <c r="P9" s="1181">
        <f>SUM(P7:P8)</f>
        <v>2189276638</v>
      </c>
    </row>
    <row r="10" spans="1:16" ht="15.75" customHeight="1">
      <c r="A10" s="877"/>
      <c r="B10" s="1171" t="s">
        <v>2545</v>
      </c>
      <c r="C10" s="1175"/>
      <c r="D10" s="1175"/>
      <c r="E10" s="1175"/>
      <c r="F10" s="1175"/>
      <c r="G10" s="1175"/>
      <c r="H10" s="1175">
        <f t="shared" si="4"/>
        <v>0</v>
      </c>
      <c r="I10" s="1175"/>
      <c r="J10" s="1175">
        <f t="shared" si="5"/>
        <v>0</v>
      </c>
      <c r="K10" s="1167"/>
      <c r="L10" s="1167"/>
      <c r="M10" s="1176">
        <f t="shared" si="6"/>
        <v>0</v>
      </c>
      <c r="N10" s="1176"/>
      <c r="O10" s="1176">
        <f t="shared" si="7"/>
        <v>0</v>
      </c>
      <c r="P10" s="1176">
        <f>SUM(N10:O10)</f>
        <v>0</v>
      </c>
    </row>
    <row r="11" spans="1:16" ht="15.75" customHeight="1">
      <c r="A11" s="877" t="s">
        <v>2546</v>
      </c>
      <c r="B11" s="818" t="s">
        <v>2547</v>
      </c>
      <c r="C11" s="1175">
        <v>362511686</v>
      </c>
      <c r="D11" s="1175"/>
      <c r="E11" s="1175">
        <f t="shared" ref="E11:F11" si="8">SUM(C11:D11)</f>
        <v>362511686</v>
      </c>
      <c r="F11" s="1175">
        <f t="shared" si="8"/>
        <v>362511686</v>
      </c>
      <c r="G11" s="1175"/>
      <c r="H11" s="1175">
        <f t="shared" si="4"/>
        <v>362511686</v>
      </c>
      <c r="I11" s="1175"/>
      <c r="J11" s="1175">
        <f t="shared" si="5"/>
        <v>362511686</v>
      </c>
      <c r="K11" s="1167">
        <v>362511686</v>
      </c>
      <c r="L11" s="1167">
        <v>-8000000</v>
      </c>
      <c r="M11" s="1176">
        <f t="shared" si="6"/>
        <v>354511686</v>
      </c>
      <c r="N11" s="1176"/>
      <c r="O11" s="1176">
        <f t="shared" si="7"/>
        <v>354511686</v>
      </c>
      <c r="P11" s="1176">
        <v>354511686</v>
      </c>
    </row>
    <row r="12" spans="1:16" ht="15.75" customHeight="1">
      <c r="A12" s="877" t="s">
        <v>2548</v>
      </c>
      <c r="B12" s="818" t="s">
        <v>2549</v>
      </c>
      <c r="C12" s="1175">
        <v>150096532</v>
      </c>
      <c r="D12" s="1175"/>
      <c r="E12" s="1175">
        <f t="shared" ref="E12:F12" si="9">SUM(C12:D12)</f>
        <v>150096532</v>
      </c>
      <c r="F12" s="1175">
        <f t="shared" si="9"/>
        <v>150096532</v>
      </c>
      <c r="G12" s="1175"/>
      <c r="H12" s="1175">
        <f t="shared" si="4"/>
        <v>150096532</v>
      </c>
      <c r="I12" s="1175"/>
      <c r="J12" s="1175">
        <f t="shared" si="5"/>
        <v>150096532</v>
      </c>
      <c r="K12" s="1167">
        <v>150096532</v>
      </c>
      <c r="L12" s="1167">
        <v>-10000000</v>
      </c>
      <c r="M12" s="1176">
        <f t="shared" si="6"/>
        <v>140096532</v>
      </c>
      <c r="N12" s="1176"/>
      <c r="O12" s="1176">
        <f t="shared" si="7"/>
        <v>140096532</v>
      </c>
      <c r="P12" s="1176">
        <f>140096532-10000000</f>
        <v>130096532</v>
      </c>
    </row>
    <row r="13" spans="1:16" ht="15.75" customHeight="1">
      <c r="A13" s="877" t="s">
        <v>3105</v>
      </c>
      <c r="B13" s="818" t="s">
        <v>3106</v>
      </c>
      <c r="C13" s="1175">
        <v>435239613</v>
      </c>
      <c r="D13" s="1175"/>
      <c r="E13" s="1175">
        <f t="shared" ref="E13:F13" si="10">SUM(C13:D13)</f>
        <v>435239613</v>
      </c>
      <c r="F13" s="1175">
        <f t="shared" si="10"/>
        <v>435239613</v>
      </c>
      <c r="G13" s="1175"/>
      <c r="H13" s="1175">
        <f t="shared" si="4"/>
        <v>435239613</v>
      </c>
      <c r="I13" s="1175"/>
      <c r="J13" s="1175">
        <f t="shared" si="5"/>
        <v>435239613</v>
      </c>
      <c r="K13" s="1167">
        <v>435239613</v>
      </c>
      <c r="L13" s="1167">
        <v>-22000000</v>
      </c>
      <c r="M13" s="1176">
        <f t="shared" si="6"/>
        <v>413239613</v>
      </c>
      <c r="N13" s="1176">
        <v>5000000</v>
      </c>
      <c r="O13" s="1176">
        <f t="shared" si="7"/>
        <v>418239613</v>
      </c>
      <c r="P13" s="1176">
        <f>418239613-20000000</f>
        <v>398239613</v>
      </c>
    </row>
    <row r="14" spans="1:16" ht="15.75" customHeight="1">
      <c r="A14" s="877" t="s">
        <v>3107</v>
      </c>
      <c r="B14" s="818" t="s">
        <v>3108</v>
      </c>
      <c r="C14" s="1175">
        <v>36161478</v>
      </c>
      <c r="D14" s="1175"/>
      <c r="E14" s="1175">
        <f t="shared" ref="E14:F14" si="11">SUM(C14:D14)</f>
        <v>36161478</v>
      </c>
      <c r="F14" s="1175">
        <f t="shared" si="11"/>
        <v>36161478</v>
      </c>
      <c r="G14" s="1175"/>
      <c r="H14" s="1175">
        <f t="shared" si="4"/>
        <v>36161478</v>
      </c>
      <c r="I14" s="1175"/>
      <c r="J14" s="1175">
        <f t="shared" si="5"/>
        <v>36161478</v>
      </c>
      <c r="K14" s="1167">
        <v>36161478</v>
      </c>
      <c r="L14" s="1167">
        <v>-5000000</v>
      </c>
      <c r="M14" s="1176">
        <f t="shared" si="6"/>
        <v>31161478</v>
      </c>
      <c r="N14" s="1176"/>
      <c r="O14" s="1176">
        <f t="shared" si="7"/>
        <v>31161478</v>
      </c>
      <c r="P14" s="1176">
        <v>31161478</v>
      </c>
    </row>
    <row r="15" spans="1:16" ht="15.75" customHeight="1">
      <c r="A15" s="877" t="s">
        <v>2550</v>
      </c>
      <c r="B15" s="818" t="s">
        <v>2551</v>
      </c>
      <c r="C15" s="1175">
        <v>27510021</v>
      </c>
      <c r="D15" s="1175"/>
      <c r="E15" s="1175">
        <f t="shared" ref="E15:F15" si="12">SUM(C15:D15)</f>
        <v>27510021</v>
      </c>
      <c r="F15" s="1175">
        <f t="shared" si="12"/>
        <v>27510021</v>
      </c>
      <c r="G15" s="1175"/>
      <c r="H15" s="1175">
        <f t="shared" si="4"/>
        <v>27510021</v>
      </c>
      <c r="I15" s="1175"/>
      <c r="J15" s="1175">
        <f t="shared" si="5"/>
        <v>27510021</v>
      </c>
      <c r="K15" s="1167">
        <v>27510021</v>
      </c>
      <c r="L15" s="1167">
        <v>-2000000</v>
      </c>
      <c r="M15" s="1176">
        <f t="shared" si="6"/>
        <v>25510021</v>
      </c>
      <c r="N15" s="1176"/>
      <c r="O15" s="1176">
        <f t="shared" si="7"/>
        <v>25510021</v>
      </c>
      <c r="P15" s="1176">
        <f>25510021-7000000</f>
        <v>18510021</v>
      </c>
    </row>
    <row r="16" spans="1:16" ht="15.75" customHeight="1">
      <c r="A16" s="877" t="s">
        <v>2925</v>
      </c>
      <c r="B16" s="818" t="s">
        <v>2926</v>
      </c>
      <c r="C16" s="1175">
        <v>132678657</v>
      </c>
      <c r="D16" s="1175"/>
      <c r="E16" s="1175">
        <f t="shared" ref="E16:F16" si="13">SUM(C16:D16)</f>
        <v>132678657</v>
      </c>
      <c r="F16" s="1175">
        <f t="shared" si="13"/>
        <v>132678657</v>
      </c>
      <c r="G16" s="1175"/>
      <c r="H16" s="1175">
        <f t="shared" si="4"/>
        <v>132678657</v>
      </c>
      <c r="I16" s="1175"/>
      <c r="J16" s="1175">
        <f t="shared" si="5"/>
        <v>132678657</v>
      </c>
      <c r="K16" s="1167">
        <v>132678657</v>
      </c>
      <c r="L16" s="1167">
        <v>-6000000</v>
      </c>
      <c r="M16" s="1176">
        <f t="shared" si="6"/>
        <v>126678657</v>
      </c>
      <c r="N16" s="1176">
        <v>5000000</v>
      </c>
      <c r="O16" s="1176">
        <f t="shared" si="7"/>
        <v>131678657</v>
      </c>
      <c r="P16" s="1176">
        <f>131678657-3200000</f>
        <v>128478657</v>
      </c>
    </row>
    <row r="17" spans="1:16" ht="15.75" customHeight="1">
      <c r="A17" s="877" t="s">
        <v>2729</v>
      </c>
      <c r="B17" s="818" t="s">
        <v>3109</v>
      </c>
      <c r="C17" s="1175">
        <v>10914750</v>
      </c>
      <c r="D17" s="1175"/>
      <c r="E17" s="1175">
        <f t="shared" ref="E17:F17" si="14">SUM(C17:D17)</f>
        <v>10914750</v>
      </c>
      <c r="F17" s="1175">
        <f t="shared" si="14"/>
        <v>10914750</v>
      </c>
      <c r="G17" s="1175"/>
      <c r="H17" s="1175">
        <f t="shared" si="4"/>
        <v>10914750</v>
      </c>
      <c r="I17" s="1175"/>
      <c r="J17" s="1175">
        <f t="shared" si="5"/>
        <v>10914750</v>
      </c>
      <c r="K17" s="1167">
        <v>10914750</v>
      </c>
      <c r="L17" s="1167">
        <v>-1000000</v>
      </c>
      <c r="M17" s="1176">
        <f t="shared" si="6"/>
        <v>9914750</v>
      </c>
      <c r="N17" s="1176"/>
      <c r="O17" s="1176">
        <f t="shared" si="7"/>
        <v>9914750</v>
      </c>
      <c r="P17" s="1176">
        <v>9914750</v>
      </c>
    </row>
    <row r="18" spans="1:16" ht="15.75" customHeight="1">
      <c r="A18" s="877">
        <v>2110335</v>
      </c>
      <c r="B18" s="818" t="s">
        <v>3110</v>
      </c>
      <c r="C18" s="1175">
        <v>44968770</v>
      </c>
      <c r="D18" s="1175"/>
      <c r="E18" s="1175">
        <f t="shared" ref="E18:F18" si="15">SUM(C18:D18)</f>
        <v>44968770</v>
      </c>
      <c r="F18" s="1175">
        <f t="shared" si="15"/>
        <v>44968770</v>
      </c>
      <c r="G18" s="1175"/>
      <c r="H18" s="1175">
        <f t="shared" si="4"/>
        <v>44968770</v>
      </c>
      <c r="I18" s="1175"/>
      <c r="J18" s="1175">
        <f t="shared" si="5"/>
        <v>44968770</v>
      </c>
      <c r="K18" s="1167">
        <v>44968770</v>
      </c>
      <c r="L18" s="1167">
        <v>-4000000</v>
      </c>
      <c r="M18" s="1176">
        <f t="shared" si="6"/>
        <v>40968770</v>
      </c>
      <c r="N18" s="1176"/>
      <c r="O18" s="1176">
        <f t="shared" si="7"/>
        <v>40968770</v>
      </c>
      <c r="P18" s="1176">
        <f>40968770-7800000</f>
        <v>33168770</v>
      </c>
    </row>
    <row r="19" spans="1:16" ht="15.75" customHeight="1">
      <c r="A19" s="1177" t="s">
        <v>413</v>
      </c>
      <c r="B19" s="1178"/>
      <c r="C19" s="1179">
        <v>1200081507</v>
      </c>
      <c r="D19" s="1179">
        <f t="shared" ref="D19:F19" si="16">SUM(D11:D18)</f>
        <v>0</v>
      </c>
      <c r="E19" s="1179">
        <f t="shared" si="16"/>
        <v>1200081507</v>
      </c>
      <c r="F19" s="1179">
        <f t="shared" si="16"/>
        <v>1200081507</v>
      </c>
      <c r="G19" s="1179">
        <f t="shared" ref="G19:I19" si="17">SUM(G11:G18)</f>
        <v>0</v>
      </c>
      <c r="H19" s="1179">
        <f t="shared" si="4"/>
        <v>1200081507</v>
      </c>
      <c r="I19" s="1179">
        <f t="shared" si="17"/>
        <v>0</v>
      </c>
      <c r="J19" s="1179">
        <f t="shared" si="5"/>
        <v>1200081507</v>
      </c>
      <c r="K19" s="1180">
        <f t="shared" ref="K19" si="18">SUM(K11:K18)</f>
        <v>1200081507</v>
      </c>
      <c r="L19" s="1180">
        <f t="shared" ref="L19:N19" si="19">SUM(L11:L18)</f>
        <v>-58000000</v>
      </c>
      <c r="M19" s="1181">
        <f t="shared" si="6"/>
        <v>1142081507</v>
      </c>
      <c r="N19" s="1181">
        <f t="shared" si="19"/>
        <v>10000000</v>
      </c>
      <c r="O19" s="1181">
        <f t="shared" si="7"/>
        <v>1152081507</v>
      </c>
      <c r="P19" s="1181">
        <f>SUM(P11:P18)</f>
        <v>1104081507</v>
      </c>
    </row>
    <row r="20" spans="1:16" ht="15.75" customHeight="1">
      <c r="A20" s="1182" t="s">
        <v>2557</v>
      </c>
      <c r="B20" s="1183"/>
      <c r="C20" s="1184">
        <v>2749204081</v>
      </c>
      <c r="D20" s="1184">
        <f t="shared" ref="D20:F20" si="20">SUM(D19,D9)</f>
        <v>220000000</v>
      </c>
      <c r="E20" s="1184">
        <f t="shared" si="20"/>
        <v>2969204081</v>
      </c>
      <c r="F20" s="1184">
        <f t="shared" si="20"/>
        <v>3089204081</v>
      </c>
      <c r="G20" s="1184">
        <f t="shared" ref="G20:I20" si="21">SUM(G19,G9)</f>
        <v>0</v>
      </c>
      <c r="H20" s="1184">
        <f t="shared" si="4"/>
        <v>3089204081</v>
      </c>
      <c r="I20" s="1184">
        <f t="shared" si="21"/>
        <v>0</v>
      </c>
      <c r="J20" s="1184">
        <f t="shared" si="5"/>
        <v>3089204081</v>
      </c>
      <c r="K20" s="1185">
        <f t="shared" ref="K20" si="22">SUM(K19,K9)</f>
        <v>3423358145</v>
      </c>
      <c r="L20" s="1185">
        <f t="shared" ref="L20:N20" si="23">SUM(L19,L9)</f>
        <v>-130000000</v>
      </c>
      <c r="M20" s="1186">
        <f t="shared" si="6"/>
        <v>3293358145</v>
      </c>
      <c r="N20" s="1186">
        <f t="shared" si="23"/>
        <v>48000000</v>
      </c>
      <c r="O20" s="1186">
        <f t="shared" si="7"/>
        <v>3341358145</v>
      </c>
      <c r="P20" s="1186">
        <f>SUM(P9,P19)</f>
        <v>3293358145</v>
      </c>
    </row>
    <row r="21" spans="1:16" ht="15.75" customHeight="1">
      <c r="A21" s="1171">
        <v>2200000</v>
      </c>
      <c r="B21" s="1187" t="s">
        <v>2558</v>
      </c>
      <c r="C21" s="1175"/>
      <c r="D21" s="1175"/>
      <c r="E21" s="1175"/>
      <c r="F21" s="1175"/>
      <c r="G21" s="1175"/>
      <c r="H21" s="1175">
        <f t="shared" si="4"/>
        <v>0</v>
      </c>
      <c r="I21" s="1175"/>
      <c r="J21" s="1175">
        <f t="shared" si="5"/>
        <v>0</v>
      </c>
      <c r="K21" s="1167"/>
      <c r="L21" s="1167"/>
      <c r="M21" s="1176">
        <f t="shared" si="6"/>
        <v>0</v>
      </c>
      <c r="N21" s="1176"/>
      <c r="O21" s="1176">
        <f t="shared" si="7"/>
        <v>0</v>
      </c>
      <c r="P21" s="1176">
        <f>SUM(N21:O21)</f>
        <v>0</v>
      </c>
    </row>
    <row r="22" spans="1:16" ht="15.75" customHeight="1">
      <c r="A22" s="877"/>
      <c r="B22" s="1188" t="s">
        <v>2559</v>
      </c>
      <c r="C22" s="1175"/>
      <c r="D22" s="1175"/>
      <c r="E22" s="1175"/>
      <c r="F22" s="1175"/>
      <c r="G22" s="1175"/>
      <c r="H22" s="1175">
        <f t="shared" si="4"/>
        <v>0</v>
      </c>
      <c r="I22" s="1175"/>
      <c r="J22" s="1175">
        <f t="shared" si="5"/>
        <v>0</v>
      </c>
      <c r="K22" s="1167"/>
      <c r="L22" s="1167"/>
      <c r="M22" s="1176">
        <f t="shared" si="6"/>
        <v>0</v>
      </c>
      <c r="N22" s="1176"/>
      <c r="O22" s="1176">
        <f t="shared" si="7"/>
        <v>0</v>
      </c>
      <c r="P22" s="1176"/>
    </row>
    <row r="23" spans="1:16" ht="15.75" customHeight="1">
      <c r="A23" s="877" t="s">
        <v>2560</v>
      </c>
      <c r="B23" s="818" t="s">
        <v>2561</v>
      </c>
      <c r="C23" s="1175">
        <v>2000000</v>
      </c>
      <c r="D23" s="1175"/>
      <c r="E23" s="1175">
        <f t="shared" ref="E23:E24" si="24">SUM(C23:D23)</f>
        <v>2000000</v>
      </c>
      <c r="F23" s="1175">
        <v>2000000</v>
      </c>
      <c r="G23" s="1175"/>
      <c r="H23" s="1175">
        <f t="shared" si="4"/>
        <v>2000000</v>
      </c>
      <c r="I23" s="1175"/>
      <c r="J23" s="1175">
        <f t="shared" si="5"/>
        <v>2000000</v>
      </c>
      <c r="K23" s="1167">
        <v>1700000</v>
      </c>
      <c r="L23" s="1167"/>
      <c r="M23" s="1176">
        <f t="shared" si="6"/>
        <v>1700000</v>
      </c>
      <c r="N23" s="1176"/>
      <c r="O23" s="1176">
        <f t="shared" si="7"/>
        <v>1700000</v>
      </c>
      <c r="P23" s="1176">
        <v>2500000</v>
      </c>
    </row>
    <row r="24" spans="1:16" ht="15.75" customHeight="1">
      <c r="A24" s="877" t="s">
        <v>2562</v>
      </c>
      <c r="B24" s="818" t="s">
        <v>2563</v>
      </c>
      <c r="C24" s="1175">
        <v>800000</v>
      </c>
      <c r="D24" s="1175"/>
      <c r="E24" s="1175">
        <f t="shared" si="24"/>
        <v>800000</v>
      </c>
      <c r="F24" s="1175">
        <v>800000</v>
      </c>
      <c r="G24" s="1175"/>
      <c r="H24" s="1175">
        <f t="shared" si="4"/>
        <v>800000</v>
      </c>
      <c r="I24" s="1175"/>
      <c r="J24" s="1175">
        <f t="shared" si="5"/>
        <v>800000</v>
      </c>
      <c r="K24" s="1167">
        <v>600000</v>
      </c>
      <c r="L24" s="1167"/>
      <c r="M24" s="1176">
        <f t="shared" si="6"/>
        <v>600000</v>
      </c>
      <c r="N24" s="1176"/>
      <c r="O24" s="1176">
        <f t="shared" si="7"/>
        <v>600000</v>
      </c>
      <c r="P24" s="1176">
        <v>400000</v>
      </c>
    </row>
    <row r="25" spans="1:16" ht="15.75" customHeight="1">
      <c r="A25" s="1177" t="s">
        <v>413</v>
      </c>
      <c r="B25" s="1178"/>
      <c r="C25" s="1179">
        <v>2800000</v>
      </c>
      <c r="D25" s="1179">
        <f t="shared" ref="D25:F25" si="25">SUM(D23:D24)</f>
        <v>0</v>
      </c>
      <c r="E25" s="1179">
        <f t="shared" si="25"/>
        <v>2800000</v>
      </c>
      <c r="F25" s="1179">
        <f t="shared" si="25"/>
        <v>2800000</v>
      </c>
      <c r="G25" s="1179">
        <f t="shared" ref="G25:I25" si="26">SUM(G23:G24)</f>
        <v>0</v>
      </c>
      <c r="H25" s="1179">
        <f t="shared" si="4"/>
        <v>2800000</v>
      </c>
      <c r="I25" s="1179">
        <f t="shared" si="26"/>
        <v>0</v>
      </c>
      <c r="J25" s="1179">
        <f t="shared" si="5"/>
        <v>2800000</v>
      </c>
      <c r="K25" s="1180">
        <f t="shared" ref="K25:L25" si="27">SUM(K23:K24)</f>
        <v>2300000</v>
      </c>
      <c r="L25" s="1180">
        <f t="shared" si="27"/>
        <v>0</v>
      </c>
      <c r="M25" s="1181">
        <f t="shared" si="6"/>
        <v>2300000</v>
      </c>
      <c r="N25" s="1181">
        <f t="shared" ref="N25" si="28">SUM(N23:N24)</f>
        <v>0</v>
      </c>
      <c r="O25" s="1181">
        <f t="shared" si="7"/>
        <v>2300000</v>
      </c>
      <c r="P25" s="1181">
        <f>SUM(P23:P24)</f>
        <v>2900000</v>
      </c>
    </row>
    <row r="26" spans="1:16" ht="15.75" hidden="1" customHeight="1">
      <c r="A26" s="877"/>
      <c r="B26" s="818" t="s">
        <v>2564</v>
      </c>
      <c r="C26" s="1175">
        <v>0</v>
      </c>
      <c r="D26" s="1175"/>
      <c r="E26" s="1175">
        <f t="shared" ref="E26:E28" si="29">SUM(C26:D26)</f>
        <v>0</v>
      </c>
      <c r="F26" s="1175"/>
      <c r="G26" s="1175"/>
      <c r="H26" s="1175">
        <f t="shared" si="4"/>
        <v>0</v>
      </c>
      <c r="I26" s="1175"/>
      <c r="J26" s="1175">
        <f t="shared" si="5"/>
        <v>0</v>
      </c>
      <c r="K26" s="1167"/>
      <c r="L26" s="1167"/>
      <c r="M26" s="1176">
        <f t="shared" si="6"/>
        <v>0</v>
      </c>
      <c r="N26" s="1176"/>
      <c r="O26" s="1176">
        <f t="shared" si="7"/>
        <v>0</v>
      </c>
      <c r="P26" s="1176">
        <f>SUM(N26:O26)</f>
        <v>0</v>
      </c>
    </row>
    <row r="27" spans="1:16" ht="15.75" hidden="1" customHeight="1">
      <c r="A27" s="877" t="s">
        <v>2565</v>
      </c>
      <c r="B27" s="818" t="s">
        <v>2566</v>
      </c>
      <c r="C27" s="1175">
        <v>0</v>
      </c>
      <c r="D27" s="1175"/>
      <c r="E27" s="1175">
        <f t="shared" si="29"/>
        <v>0</v>
      </c>
      <c r="F27" s="1175"/>
      <c r="G27" s="1175"/>
      <c r="H27" s="1175">
        <f t="shared" si="4"/>
        <v>0</v>
      </c>
      <c r="I27" s="1175"/>
      <c r="J27" s="1175">
        <f t="shared" si="5"/>
        <v>0</v>
      </c>
      <c r="K27" s="1167"/>
      <c r="L27" s="1167"/>
      <c r="M27" s="1176">
        <f t="shared" si="6"/>
        <v>0</v>
      </c>
      <c r="N27" s="1176"/>
      <c r="O27" s="1176">
        <f t="shared" si="7"/>
        <v>0</v>
      </c>
      <c r="P27" s="1176">
        <f>SUM(N27:O27)</f>
        <v>0</v>
      </c>
    </row>
    <row r="28" spans="1:16" ht="15.75" hidden="1" customHeight="1">
      <c r="A28" s="1189" t="s">
        <v>413</v>
      </c>
      <c r="B28" s="1187"/>
      <c r="C28" s="1175">
        <v>0</v>
      </c>
      <c r="D28" s="1175"/>
      <c r="E28" s="1175">
        <f t="shared" si="29"/>
        <v>0</v>
      </c>
      <c r="F28" s="1175"/>
      <c r="G28" s="1175"/>
      <c r="H28" s="1175">
        <f t="shared" si="4"/>
        <v>0</v>
      </c>
      <c r="I28" s="1175"/>
      <c r="J28" s="1175">
        <f t="shared" si="5"/>
        <v>0</v>
      </c>
      <c r="K28" s="1167"/>
      <c r="L28" s="1167"/>
      <c r="M28" s="1176">
        <f t="shared" si="6"/>
        <v>0</v>
      </c>
      <c r="N28" s="1176"/>
      <c r="O28" s="1176">
        <f t="shared" si="7"/>
        <v>0</v>
      </c>
      <c r="P28" s="1176">
        <f>SUM(N28:O28)</f>
        <v>0</v>
      </c>
    </row>
    <row r="29" spans="1:16" ht="15.75" customHeight="1">
      <c r="A29" s="877"/>
      <c r="B29" s="1188" t="s">
        <v>2569</v>
      </c>
      <c r="C29" s="1175"/>
      <c r="D29" s="1175"/>
      <c r="E29" s="1175"/>
      <c r="F29" s="1175"/>
      <c r="G29" s="1175"/>
      <c r="H29" s="1175">
        <f t="shared" si="4"/>
        <v>0</v>
      </c>
      <c r="I29" s="1175"/>
      <c r="J29" s="1175">
        <f t="shared" si="5"/>
        <v>0</v>
      </c>
      <c r="K29" s="1167"/>
      <c r="L29" s="1167"/>
      <c r="M29" s="1176">
        <f t="shared" si="6"/>
        <v>0</v>
      </c>
      <c r="N29" s="1176"/>
      <c r="O29" s="1176">
        <f t="shared" si="7"/>
        <v>0</v>
      </c>
      <c r="P29" s="1176">
        <f>SUM(N29:O29)</f>
        <v>0</v>
      </c>
    </row>
    <row r="30" spans="1:16" ht="15.75" customHeight="1">
      <c r="A30" s="877" t="s">
        <v>2649</v>
      </c>
      <c r="B30" s="818" t="s">
        <v>2570</v>
      </c>
      <c r="C30" s="1175">
        <v>200000</v>
      </c>
      <c r="D30" s="1175"/>
      <c r="E30" s="1175">
        <f t="shared" ref="E30:E33" si="30">SUM(C30:D30)</f>
        <v>200000</v>
      </c>
      <c r="F30" s="1175">
        <v>200000</v>
      </c>
      <c r="G30" s="1175"/>
      <c r="H30" s="1175">
        <f t="shared" si="4"/>
        <v>200000</v>
      </c>
      <c r="I30" s="1175"/>
      <c r="J30" s="1175">
        <f t="shared" si="5"/>
        <v>200000</v>
      </c>
      <c r="K30" s="1167">
        <v>200000</v>
      </c>
      <c r="L30" s="1167"/>
      <c r="M30" s="1176">
        <f t="shared" si="6"/>
        <v>200000</v>
      </c>
      <c r="N30" s="1176"/>
      <c r="O30" s="1176">
        <f t="shared" si="7"/>
        <v>200000</v>
      </c>
      <c r="P30" s="1176">
        <v>200000</v>
      </c>
    </row>
    <row r="31" spans="1:16" ht="15.75" customHeight="1">
      <c r="A31" s="877" t="s">
        <v>2571</v>
      </c>
      <c r="B31" s="818" t="s">
        <v>2572</v>
      </c>
      <c r="C31" s="1175">
        <v>50000</v>
      </c>
      <c r="D31" s="1175"/>
      <c r="E31" s="1175">
        <f t="shared" si="30"/>
        <v>50000</v>
      </c>
      <c r="F31" s="1175">
        <v>1000000</v>
      </c>
      <c r="G31" s="1175"/>
      <c r="H31" s="1175">
        <f t="shared" si="4"/>
        <v>1000000</v>
      </c>
      <c r="I31" s="1175"/>
      <c r="J31" s="1175">
        <f t="shared" si="5"/>
        <v>1000000</v>
      </c>
      <c r="K31" s="1167">
        <v>800000</v>
      </c>
      <c r="L31" s="1167"/>
      <c r="M31" s="1176">
        <f t="shared" si="6"/>
        <v>800000</v>
      </c>
      <c r="N31" s="1176"/>
      <c r="O31" s="1176">
        <f t="shared" si="7"/>
        <v>800000</v>
      </c>
      <c r="P31" s="1176">
        <v>300000</v>
      </c>
    </row>
    <row r="32" spans="1:16" ht="15.75" customHeight="1">
      <c r="A32" s="877" t="s">
        <v>2573</v>
      </c>
      <c r="B32" s="818" t="s">
        <v>2574</v>
      </c>
      <c r="C32" s="1175">
        <v>900000</v>
      </c>
      <c r="D32" s="1175"/>
      <c r="E32" s="1175">
        <f t="shared" si="30"/>
        <v>900000</v>
      </c>
      <c r="F32" s="1175">
        <v>1000000</v>
      </c>
      <c r="G32" s="1175"/>
      <c r="H32" s="1175">
        <f t="shared" si="4"/>
        <v>1000000</v>
      </c>
      <c r="I32" s="1175"/>
      <c r="J32" s="1175">
        <f t="shared" si="5"/>
        <v>1000000</v>
      </c>
      <c r="K32" s="1167"/>
      <c r="L32" s="1167"/>
      <c r="M32" s="1176">
        <f t="shared" si="6"/>
        <v>0</v>
      </c>
      <c r="N32" s="1176"/>
      <c r="O32" s="1176">
        <f t="shared" si="7"/>
        <v>0</v>
      </c>
      <c r="P32" s="1176">
        <v>0</v>
      </c>
    </row>
    <row r="33" spans="1:16" ht="15.75" customHeight="1">
      <c r="A33" s="877">
        <v>2210310</v>
      </c>
      <c r="B33" s="877" t="s">
        <v>2847</v>
      </c>
      <c r="C33" s="1175">
        <v>150000</v>
      </c>
      <c r="D33" s="1175"/>
      <c r="E33" s="1175">
        <f t="shared" si="30"/>
        <v>150000</v>
      </c>
      <c r="F33" s="1175">
        <v>15000000</v>
      </c>
      <c r="G33" s="1175">
        <v>-13000000</v>
      </c>
      <c r="H33" s="1175">
        <f t="shared" si="4"/>
        <v>2000000</v>
      </c>
      <c r="I33" s="1175"/>
      <c r="J33" s="1175">
        <f t="shared" si="5"/>
        <v>2000000</v>
      </c>
      <c r="K33" s="1167">
        <v>700000</v>
      </c>
      <c r="L33" s="1167"/>
      <c r="M33" s="1176">
        <f t="shared" si="6"/>
        <v>700000</v>
      </c>
      <c r="N33" s="1176"/>
      <c r="O33" s="1176">
        <f t="shared" si="7"/>
        <v>700000</v>
      </c>
      <c r="P33" s="1176"/>
    </row>
    <row r="34" spans="1:16" ht="15.75" customHeight="1">
      <c r="A34" s="1177" t="s">
        <v>413</v>
      </c>
      <c r="B34" s="1178"/>
      <c r="C34" s="1179">
        <v>1300000</v>
      </c>
      <c r="D34" s="1179">
        <f t="shared" ref="D34:F34" si="31">SUM(D30:D33)</f>
        <v>0</v>
      </c>
      <c r="E34" s="1179">
        <f t="shared" si="31"/>
        <v>1300000</v>
      </c>
      <c r="F34" s="1179">
        <f t="shared" si="31"/>
        <v>17200000</v>
      </c>
      <c r="G34" s="1179">
        <f t="shared" ref="G34:I34" si="32">SUM(G30:G33)</f>
        <v>-13000000</v>
      </c>
      <c r="H34" s="1179">
        <f t="shared" si="4"/>
        <v>4200000</v>
      </c>
      <c r="I34" s="1179">
        <f t="shared" si="32"/>
        <v>0</v>
      </c>
      <c r="J34" s="1179">
        <f t="shared" si="5"/>
        <v>4200000</v>
      </c>
      <c r="K34" s="1180">
        <f t="shared" ref="K34:L34" si="33">SUM(K30:K33)</f>
        <v>1700000</v>
      </c>
      <c r="L34" s="1180">
        <f t="shared" si="33"/>
        <v>0</v>
      </c>
      <c r="M34" s="1181">
        <f t="shared" si="6"/>
        <v>1700000</v>
      </c>
      <c r="N34" s="1181">
        <f t="shared" ref="N34" si="34">SUM(N30:N33)</f>
        <v>0</v>
      </c>
      <c r="O34" s="1181">
        <f t="shared" si="7"/>
        <v>1700000</v>
      </c>
      <c r="P34" s="1181">
        <f>SUM(P30:P33)</f>
        <v>500000</v>
      </c>
    </row>
    <row r="35" spans="1:16" ht="15.75" customHeight="1">
      <c r="A35" s="877"/>
      <c r="B35" s="1188" t="s">
        <v>2577</v>
      </c>
      <c r="C35" s="1175"/>
      <c r="D35" s="1175"/>
      <c r="E35" s="1175"/>
      <c r="F35" s="1175"/>
      <c r="G35" s="1175"/>
      <c r="H35" s="1175">
        <f t="shared" si="4"/>
        <v>0</v>
      </c>
      <c r="I35" s="1175"/>
      <c r="J35" s="1175">
        <f t="shared" si="5"/>
        <v>0</v>
      </c>
      <c r="K35" s="1167"/>
      <c r="L35" s="1167"/>
      <c r="M35" s="1176">
        <f t="shared" si="6"/>
        <v>0</v>
      </c>
      <c r="N35" s="1176"/>
      <c r="O35" s="1176">
        <f t="shared" si="7"/>
        <v>0</v>
      </c>
      <c r="P35" s="1176"/>
    </row>
    <row r="36" spans="1:16" ht="15.75" customHeight="1">
      <c r="A36" s="877" t="s">
        <v>2687</v>
      </c>
      <c r="B36" s="818" t="s">
        <v>2578</v>
      </c>
      <c r="C36" s="1175">
        <v>740000</v>
      </c>
      <c r="D36" s="1175">
        <v>-740000</v>
      </c>
      <c r="E36" s="1175">
        <f t="shared" ref="E36:E38" si="35">SUM(C36:D36)</f>
        <v>0</v>
      </c>
      <c r="F36" s="1175">
        <v>1000000</v>
      </c>
      <c r="G36" s="1175">
        <v>50000</v>
      </c>
      <c r="H36" s="1175">
        <f t="shared" si="4"/>
        <v>1050000</v>
      </c>
      <c r="I36" s="1175">
        <v>-1050000</v>
      </c>
      <c r="J36" s="1175">
        <f t="shared" si="5"/>
        <v>0</v>
      </c>
      <c r="K36" s="1167">
        <v>0</v>
      </c>
      <c r="L36" s="1167"/>
      <c r="M36" s="1176">
        <f t="shared" si="6"/>
        <v>0</v>
      </c>
      <c r="N36" s="1176"/>
      <c r="O36" s="1176">
        <f t="shared" si="7"/>
        <v>0</v>
      </c>
      <c r="P36" s="1176">
        <f>SUM(N36:O36)</f>
        <v>0</v>
      </c>
    </row>
    <row r="37" spans="1:16" ht="15.75" hidden="1" customHeight="1">
      <c r="A37" s="877" t="s">
        <v>2579</v>
      </c>
      <c r="B37" s="818" t="s">
        <v>2580</v>
      </c>
      <c r="C37" s="1175">
        <v>0</v>
      </c>
      <c r="D37" s="1175"/>
      <c r="E37" s="1175">
        <f t="shared" si="35"/>
        <v>0</v>
      </c>
      <c r="F37" s="1175"/>
      <c r="G37" s="1175"/>
      <c r="H37" s="1175">
        <f t="shared" si="4"/>
        <v>0</v>
      </c>
      <c r="I37" s="1175"/>
      <c r="J37" s="1175">
        <f t="shared" si="5"/>
        <v>0</v>
      </c>
      <c r="K37" s="1167"/>
      <c r="L37" s="1167"/>
      <c r="M37" s="1176">
        <f t="shared" si="6"/>
        <v>0</v>
      </c>
      <c r="N37" s="1176"/>
      <c r="O37" s="1176">
        <f t="shared" si="7"/>
        <v>0</v>
      </c>
      <c r="P37" s="1176">
        <f>SUM(N37:O37)</f>
        <v>0</v>
      </c>
    </row>
    <row r="38" spans="1:16" ht="15.75" customHeight="1">
      <c r="A38" s="877" t="s">
        <v>2581</v>
      </c>
      <c r="B38" s="818" t="s">
        <v>2574</v>
      </c>
      <c r="C38" s="1175">
        <v>2200000</v>
      </c>
      <c r="D38" s="1175">
        <v>-2200000</v>
      </c>
      <c r="E38" s="1175">
        <f t="shared" si="35"/>
        <v>0</v>
      </c>
      <c r="F38" s="1175">
        <v>300000</v>
      </c>
      <c r="G38" s="1175">
        <v>-300000</v>
      </c>
      <c r="H38" s="1175">
        <f t="shared" si="4"/>
        <v>0</v>
      </c>
      <c r="I38" s="1175"/>
      <c r="J38" s="1175">
        <f t="shared" si="5"/>
        <v>0</v>
      </c>
      <c r="K38" s="1167">
        <v>0</v>
      </c>
      <c r="L38" s="1167"/>
      <c r="M38" s="1176">
        <f t="shared" si="6"/>
        <v>0</v>
      </c>
      <c r="N38" s="1176"/>
      <c r="O38" s="1176">
        <f t="shared" si="7"/>
        <v>0</v>
      </c>
      <c r="P38" s="1176">
        <f>SUM(N38:O38)</f>
        <v>0</v>
      </c>
    </row>
    <row r="39" spans="1:16" ht="15.75" customHeight="1">
      <c r="A39" s="1177" t="s">
        <v>413</v>
      </c>
      <c r="B39" s="1178"/>
      <c r="C39" s="1179">
        <v>2940000</v>
      </c>
      <c r="D39" s="1179">
        <f t="shared" ref="D39:F39" si="36">SUM(D36:D38)</f>
        <v>-2940000</v>
      </c>
      <c r="E39" s="1179">
        <f t="shared" si="36"/>
        <v>0</v>
      </c>
      <c r="F39" s="1179">
        <f t="shared" si="36"/>
        <v>1300000</v>
      </c>
      <c r="G39" s="1179">
        <f t="shared" ref="G39:I39" si="37">SUM(G36:G38)</f>
        <v>-250000</v>
      </c>
      <c r="H39" s="1179">
        <f t="shared" si="4"/>
        <v>1050000</v>
      </c>
      <c r="I39" s="1179">
        <f t="shared" si="37"/>
        <v>-1050000</v>
      </c>
      <c r="J39" s="1179">
        <f t="shared" si="5"/>
        <v>0</v>
      </c>
      <c r="K39" s="1180">
        <f t="shared" ref="K39:L39" si="38">SUM(K36:K38)</f>
        <v>0</v>
      </c>
      <c r="L39" s="1180">
        <f t="shared" si="38"/>
        <v>0</v>
      </c>
      <c r="M39" s="1181">
        <f t="shared" si="6"/>
        <v>0</v>
      </c>
      <c r="N39" s="1181">
        <f t="shared" ref="N39" si="39">SUM(N36:N38)</f>
        <v>0</v>
      </c>
      <c r="O39" s="1181">
        <f t="shared" si="7"/>
        <v>0</v>
      </c>
      <c r="P39" s="1181">
        <f>SUM(P36:P38)</f>
        <v>0</v>
      </c>
    </row>
    <row r="40" spans="1:16" ht="15.75" customHeight="1">
      <c r="A40" s="877"/>
      <c r="B40" s="1188" t="s">
        <v>2584</v>
      </c>
      <c r="C40" s="1175"/>
      <c r="D40" s="1175"/>
      <c r="E40" s="1175"/>
      <c r="F40" s="1175"/>
      <c r="G40" s="1175"/>
      <c r="H40" s="1175">
        <f t="shared" si="4"/>
        <v>0</v>
      </c>
      <c r="I40" s="1175"/>
      <c r="J40" s="1175">
        <f t="shared" si="5"/>
        <v>0</v>
      </c>
      <c r="K40" s="1167"/>
      <c r="L40" s="1167"/>
      <c r="M40" s="1176">
        <f t="shared" si="6"/>
        <v>0</v>
      </c>
      <c r="N40" s="1176"/>
      <c r="O40" s="1176">
        <f t="shared" si="7"/>
        <v>0</v>
      </c>
      <c r="P40" s="1176">
        <f>SUM(N40:O40)</f>
        <v>0</v>
      </c>
    </row>
    <row r="41" spans="1:16" ht="15.75" customHeight="1">
      <c r="A41" s="877" t="s">
        <v>2585</v>
      </c>
      <c r="B41" s="818" t="s">
        <v>2586</v>
      </c>
      <c r="C41" s="1175">
        <v>100000</v>
      </c>
      <c r="D41" s="1175"/>
      <c r="E41" s="1175">
        <f t="shared" ref="E41:E42" si="40">SUM(C41:D41)</f>
        <v>100000</v>
      </c>
      <c r="F41" s="1175">
        <v>100000</v>
      </c>
      <c r="G41" s="1175"/>
      <c r="H41" s="1175">
        <f t="shared" si="4"/>
        <v>100000</v>
      </c>
      <c r="I41" s="1175"/>
      <c r="J41" s="1175">
        <f t="shared" si="5"/>
        <v>100000</v>
      </c>
      <c r="K41" s="1167">
        <v>100000</v>
      </c>
      <c r="L41" s="1167"/>
      <c r="M41" s="1176">
        <f t="shared" si="6"/>
        <v>100000</v>
      </c>
      <c r="N41" s="1176"/>
      <c r="O41" s="1176">
        <f t="shared" si="7"/>
        <v>100000</v>
      </c>
      <c r="P41" s="1176">
        <v>300000</v>
      </c>
    </row>
    <row r="42" spans="1:16" ht="18.75" customHeight="1">
      <c r="A42" s="818" t="s">
        <v>2589</v>
      </c>
      <c r="B42" s="818" t="s">
        <v>2590</v>
      </c>
      <c r="C42" s="1175">
        <v>2430321</v>
      </c>
      <c r="D42" s="1175"/>
      <c r="E42" s="1175">
        <f t="shared" si="40"/>
        <v>2430321</v>
      </c>
      <c r="F42" s="1175">
        <v>1000000</v>
      </c>
      <c r="G42" s="1175"/>
      <c r="H42" s="1175">
        <f t="shared" si="4"/>
        <v>1000000</v>
      </c>
      <c r="I42" s="1175"/>
      <c r="J42" s="1175">
        <f t="shared" si="5"/>
        <v>1000000</v>
      </c>
      <c r="K42" s="1167">
        <v>800000</v>
      </c>
      <c r="L42" s="1167"/>
      <c r="M42" s="1176">
        <f t="shared" si="6"/>
        <v>800000</v>
      </c>
      <c r="N42" s="1176"/>
      <c r="O42" s="1176">
        <f t="shared" si="7"/>
        <v>800000</v>
      </c>
      <c r="P42" s="1176"/>
    </row>
    <row r="43" spans="1:16" ht="15.75" customHeight="1">
      <c r="A43" s="1177" t="s">
        <v>413</v>
      </c>
      <c r="B43" s="1178"/>
      <c r="C43" s="1179">
        <v>2530321</v>
      </c>
      <c r="D43" s="1179">
        <f t="shared" ref="D43:F43" si="41">SUM(D41:D42)</f>
        <v>0</v>
      </c>
      <c r="E43" s="1179">
        <f t="shared" si="41"/>
        <v>2530321</v>
      </c>
      <c r="F43" s="1179">
        <f t="shared" si="41"/>
        <v>1100000</v>
      </c>
      <c r="G43" s="1179">
        <f t="shared" ref="G43:I43" si="42">SUM(G41:G42)</f>
        <v>0</v>
      </c>
      <c r="H43" s="1179">
        <f t="shared" si="4"/>
        <v>1100000</v>
      </c>
      <c r="I43" s="1179">
        <f t="shared" si="42"/>
        <v>0</v>
      </c>
      <c r="J43" s="1179">
        <f t="shared" si="5"/>
        <v>1100000</v>
      </c>
      <c r="K43" s="1180">
        <f t="shared" ref="K43:L43" si="43">SUM(K41:K42)</f>
        <v>900000</v>
      </c>
      <c r="L43" s="1180">
        <f t="shared" si="43"/>
        <v>0</v>
      </c>
      <c r="M43" s="1181">
        <f t="shared" si="6"/>
        <v>900000</v>
      </c>
      <c r="N43" s="1181">
        <f t="shared" ref="N43" si="44">SUM(N41:N42)</f>
        <v>0</v>
      </c>
      <c r="O43" s="1181">
        <f t="shared" si="7"/>
        <v>900000</v>
      </c>
      <c r="P43" s="1181">
        <f>SUM(P41:P42)</f>
        <v>300000</v>
      </c>
    </row>
    <row r="44" spans="1:16" ht="15.75" hidden="1" customHeight="1">
      <c r="A44" s="818"/>
      <c r="B44" s="818" t="s">
        <v>2591</v>
      </c>
      <c r="C44" s="1175"/>
      <c r="D44" s="1175"/>
      <c r="E44" s="1175">
        <f t="shared" ref="E44:E46" si="45">SUM(C44:D44)</f>
        <v>0</v>
      </c>
      <c r="F44" s="1175"/>
      <c r="G44" s="1175"/>
      <c r="H44" s="1175">
        <f t="shared" si="4"/>
        <v>0</v>
      </c>
      <c r="I44" s="1175"/>
      <c r="J44" s="1175">
        <f t="shared" si="5"/>
        <v>0</v>
      </c>
      <c r="K44" s="1167"/>
      <c r="L44" s="1167"/>
      <c r="M44" s="1176">
        <f t="shared" si="6"/>
        <v>0</v>
      </c>
      <c r="N44" s="1176"/>
      <c r="O44" s="1176">
        <f t="shared" si="7"/>
        <v>0</v>
      </c>
      <c r="P44" s="1176">
        <f>SUM(N44:O44)</f>
        <v>0</v>
      </c>
    </row>
    <row r="45" spans="1:16" ht="15.75" hidden="1" customHeight="1">
      <c r="A45" s="818">
        <v>2210602</v>
      </c>
      <c r="B45" s="818" t="s">
        <v>3111</v>
      </c>
      <c r="C45" s="1175">
        <v>0</v>
      </c>
      <c r="D45" s="1175"/>
      <c r="E45" s="1175">
        <f t="shared" si="45"/>
        <v>0</v>
      </c>
      <c r="F45" s="1175"/>
      <c r="G45" s="1175"/>
      <c r="H45" s="1175">
        <f t="shared" si="4"/>
        <v>0</v>
      </c>
      <c r="I45" s="1175"/>
      <c r="J45" s="1175">
        <f t="shared" si="5"/>
        <v>0</v>
      </c>
      <c r="K45" s="1167"/>
      <c r="L45" s="1167"/>
      <c r="M45" s="1176">
        <f t="shared" si="6"/>
        <v>0</v>
      </c>
      <c r="N45" s="1176"/>
      <c r="O45" s="1176">
        <f t="shared" si="7"/>
        <v>0</v>
      </c>
      <c r="P45" s="1176">
        <f>SUM(N45:O45)</f>
        <v>0</v>
      </c>
    </row>
    <row r="46" spans="1:16" ht="15.75" hidden="1" customHeight="1">
      <c r="A46" s="1189" t="s">
        <v>413</v>
      </c>
      <c r="B46" s="1187"/>
      <c r="C46" s="1190">
        <v>0</v>
      </c>
      <c r="D46" s="1190"/>
      <c r="E46" s="1175">
        <f t="shared" si="45"/>
        <v>0</v>
      </c>
      <c r="F46" s="1175"/>
      <c r="G46" s="1175"/>
      <c r="H46" s="1175">
        <f t="shared" si="4"/>
        <v>0</v>
      </c>
      <c r="I46" s="1175"/>
      <c r="J46" s="1175">
        <f t="shared" si="5"/>
        <v>0</v>
      </c>
      <c r="K46" s="1167"/>
      <c r="L46" s="1167"/>
      <c r="M46" s="1176">
        <f t="shared" si="6"/>
        <v>0</v>
      </c>
      <c r="N46" s="1176"/>
      <c r="O46" s="1176">
        <f t="shared" si="7"/>
        <v>0</v>
      </c>
      <c r="P46" s="1176">
        <f>SUM(N46:O46)</f>
        <v>0</v>
      </c>
    </row>
    <row r="47" spans="1:16" ht="15.75" customHeight="1">
      <c r="A47" s="877"/>
      <c r="B47" s="1188" t="s">
        <v>2602</v>
      </c>
      <c r="C47" s="1175"/>
      <c r="D47" s="1175"/>
      <c r="E47" s="1175"/>
      <c r="F47" s="1175"/>
      <c r="G47" s="1175"/>
      <c r="H47" s="1175">
        <f t="shared" si="4"/>
        <v>0</v>
      </c>
      <c r="I47" s="1175"/>
      <c r="J47" s="1175">
        <f t="shared" si="5"/>
        <v>0</v>
      </c>
      <c r="K47" s="1167"/>
      <c r="L47" s="1167"/>
      <c r="M47" s="1176">
        <f t="shared" si="6"/>
        <v>0</v>
      </c>
      <c r="N47" s="1176"/>
      <c r="O47" s="1176">
        <f t="shared" si="7"/>
        <v>0</v>
      </c>
      <c r="P47" s="1176">
        <f>SUM(N47:O47)</f>
        <v>0</v>
      </c>
    </row>
    <row r="48" spans="1:16" ht="15.75" customHeight="1">
      <c r="A48" s="877" t="s">
        <v>2603</v>
      </c>
      <c r="B48" s="818" t="s">
        <v>2604</v>
      </c>
      <c r="C48" s="1175">
        <v>400000</v>
      </c>
      <c r="D48" s="1175"/>
      <c r="E48" s="1175">
        <f>SUM(C48:D48)</f>
        <v>400000</v>
      </c>
      <c r="F48" s="1175">
        <v>3000000</v>
      </c>
      <c r="G48" s="1175">
        <v>-2900000</v>
      </c>
      <c r="H48" s="1175">
        <f t="shared" si="4"/>
        <v>100000</v>
      </c>
      <c r="I48" s="1175"/>
      <c r="J48" s="1175">
        <f t="shared" si="5"/>
        <v>100000</v>
      </c>
      <c r="K48" s="1167">
        <f t="shared" si="5"/>
        <v>100000</v>
      </c>
      <c r="L48" s="1167"/>
      <c r="M48" s="1176">
        <f t="shared" si="6"/>
        <v>100000</v>
      </c>
      <c r="N48" s="1176">
        <v>5000000</v>
      </c>
      <c r="O48" s="1176">
        <f t="shared" si="7"/>
        <v>5100000</v>
      </c>
      <c r="P48" s="1176">
        <v>3000000</v>
      </c>
    </row>
    <row r="49" spans="1:16" ht="15.75" customHeight="1">
      <c r="A49" s="1177" t="s">
        <v>413</v>
      </c>
      <c r="B49" s="1178"/>
      <c r="C49" s="1179">
        <v>400000</v>
      </c>
      <c r="D49" s="1179">
        <f t="shared" ref="D49:F49" si="46">SUM(D48)</f>
        <v>0</v>
      </c>
      <c r="E49" s="1179">
        <f t="shared" si="46"/>
        <v>400000</v>
      </c>
      <c r="F49" s="1179">
        <f t="shared" si="46"/>
        <v>3000000</v>
      </c>
      <c r="G49" s="1179">
        <f t="shared" ref="G49:I49" si="47">SUM(G48)</f>
        <v>-2900000</v>
      </c>
      <c r="H49" s="1179">
        <f t="shared" si="4"/>
        <v>100000</v>
      </c>
      <c r="I49" s="1179">
        <f t="shared" si="47"/>
        <v>0</v>
      </c>
      <c r="J49" s="1179">
        <f t="shared" si="5"/>
        <v>100000</v>
      </c>
      <c r="K49" s="1180">
        <f t="shared" ref="K49:L49" si="48">SUM(K48)</f>
        <v>100000</v>
      </c>
      <c r="L49" s="1180">
        <f t="shared" si="48"/>
        <v>0</v>
      </c>
      <c r="M49" s="1181">
        <f t="shared" si="6"/>
        <v>100000</v>
      </c>
      <c r="N49" s="1181">
        <f t="shared" ref="N49" si="49">SUM(N48)</f>
        <v>5000000</v>
      </c>
      <c r="O49" s="1181">
        <f t="shared" si="7"/>
        <v>5100000</v>
      </c>
      <c r="P49" s="1181">
        <f>SUM(P48)</f>
        <v>3000000</v>
      </c>
    </row>
    <row r="50" spans="1:16" ht="15.75" customHeight="1">
      <c r="A50" s="877"/>
      <c r="B50" s="1188" t="s">
        <v>2693</v>
      </c>
      <c r="C50" s="1175"/>
      <c r="D50" s="1175"/>
      <c r="E50" s="1175"/>
      <c r="F50" s="1175"/>
      <c r="G50" s="1175"/>
      <c r="H50" s="1175">
        <f t="shared" si="4"/>
        <v>0</v>
      </c>
      <c r="I50" s="1175"/>
      <c r="J50" s="1175">
        <f t="shared" si="5"/>
        <v>0</v>
      </c>
      <c r="K50" s="1167"/>
      <c r="L50" s="1167"/>
      <c r="M50" s="1176">
        <f t="shared" si="6"/>
        <v>0</v>
      </c>
      <c r="N50" s="1176"/>
      <c r="O50" s="1176">
        <f t="shared" si="7"/>
        <v>0</v>
      </c>
      <c r="P50" s="1176">
        <f>SUM(N50:O50)</f>
        <v>0</v>
      </c>
    </row>
    <row r="51" spans="1:16" ht="15.75" customHeight="1">
      <c r="A51" s="877" t="s">
        <v>3112</v>
      </c>
      <c r="B51" s="818" t="s">
        <v>3113</v>
      </c>
      <c r="C51" s="1175">
        <v>142670000</v>
      </c>
      <c r="D51" s="1175">
        <v>50000000</v>
      </c>
      <c r="E51" s="1175">
        <f t="shared" ref="E51:E53" si="50">SUM(C51:D51)</f>
        <v>192670000</v>
      </c>
      <c r="F51" s="1175">
        <v>180000000</v>
      </c>
      <c r="G51" s="1175"/>
      <c r="H51" s="1175">
        <f t="shared" si="4"/>
        <v>180000000</v>
      </c>
      <c r="I51" s="1175"/>
      <c r="J51" s="1175">
        <f t="shared" si="5"/>
        <v>180000000</v>
      </c>
      <c r="K51" s="1167">
        <v>108113262</v>
      </c>
      <c r="L51" s="1167"/>
      <c r="M51" s="1176">
        <f t="shared" si="6"/>
        <v>108113262</v>
      </c>
      <c r="N51" s="1176"/>
      <c r="O51" s="1176">
        <f t="shared" si="7"/>
        <v>108113262</v>
      </c>
      <c r="P51" s="1176">
        <v>60000000</v>
      </c>
    </row>
    <row r="52" spans="1:16" ht="15.75" customHeight="1">
      <c r="A52" s="877" t="s">
        <v>3114</v>
      </c>
      <c r="B52" s="818" t="s">
        <v>3115</v>
      </c>
      <c r="C52" s="1175">
        <v>7000000</v>
      </c>
      <c r="D52" s="1175"/>
      <c r="E52" s="1175">
        <f t="shared" si="50"/>
        <v>7000000</v>
      </c>
      <c r="F52" s="1175">
        <v>10000000</v>
      </c>
      <c r="G52" s="1175"/>
      <c r="H52" s="1175">
        <f t="shared" si="4"/>
        <v>10000000</v>
      </c>
      <c r="I52" s="1175"/>
      <c r="J52" s="1175">
        <f t="shared" si="5"/>
        <v>10000000</v>
      </c>
      <c r="K52" s="1167">
        <v>6000000</v>
      </c>
      <c r="L52" s="1167"/>
      <c r="M52" s="1176">
        <f t="shared" si="6"/>
        <v>6000000</v>
      </c>
      <c r="N52" s="1176"/>
      <c r="O52" s="1176">
        <f t="shared" si="7"/>
        <v>6000000</v>
      </c>
      <c r="P52" s="1176">
        <v>220000000</v>
      </c>
    </row>
    <row r="53" spans="1:16" ht="15.75" customHeight="1">
      <c r="A53" s="877">
        <v>2211008</v>
      </c>
      <c r="B53" s="818" t="s">
        <v>3008</v>
      </c>
      <c r="C53" s="1175">
        <v>2500000</v>
      </c>
      <c r="D53" s="1175"/>
      <c r="E53" s="1175">
        <f t="shared" si="50"/>
        <v>2500000</v>
      </c>
      <c r="F53" s="1175">
        <v>2500000</v>
      </c>
      <c r="G53" s="1175"/>
      <c r="H53" s="1175">
        <f t="shared" si="4"/>
        <v>2500000</v>
      </c>
      <c r="I53" s="1175"/>
      <c r="J53" s="1175">
        <f t="shared" si="5"/>
        <v>2500000</v>
      </c>
      <c r="K53" s="1167">
        <v>2000000</v>
      </c>
      <c r="L53" s="1167"/>
      <c r="M53" s="1176">
        <f t="shared" si="6"/>
        <v>2000000</v>
      </c>
      <c r="N53" s="1176"/>
      <c r="O53" s="1176">
        <f t="shared" si="7"/>
        <v>2000000</v>
      </c>
      <c r="P53" s="1176">
        <v>225715505</v>
      </c>
    </row>
    <row r="54" spans="1:16" ht="15.75" customHeight="1">
      <c r="A54" s="877"/>
      <c r="B54" s="818" t="s">
        <v>3116</v>
      </c>
      <c r="C54" s="1175"/>
      <c r="D54" s="1175"/>
      <c r="E54" s="1175"/>
      <c r="F54" s="1175"/>
      <c r="G54" s="1175"/>
      <c r="H54" s="1175"/>
      <c r="I54" s="1175"/>
      <c r="J54" s="1175"/>
      <c r="K54" s="1167"/>
      <c r="L54" s="1167"/>
      <c r="M54" s="1176"/>
      <c r="N54" s="1176"/>
      <c r="O54" s="1176"/>
      <c r="P54" s="1176">
        <v>3000000</v>
      </c>
    </row>
    <row r="55" spans="1:16" ht="15.75" customHeight="1">
      <c r="A55" s="877"/>
      <c r="B55" s="818" t="s">
        <v>3117</v>
      </c>
      <c r="C55" s="1175"/>
      <c r="D55" s="1175"/>
      <c r="E55" s="1175"/>
      <c r="F55" s="1175"/>
      <c r="G55" s="1175"/>
      <c r="H55" s="1175"/>
      <c r="I55" s="1175"/>
      <c r="J55" s="1175"/>
      <c r="K55" s="1167"/>
      <c r="L55" s="1167"/>
      <c r="M55" s="1176"/>
      <c r="N55" s="1176"/>
      <c r="O55" s="1176"/>
      <c r="P55" s="1176"/>
    </row>
    <row r="56" spans="1:16" ht="15.75" customHeight="1">
      <c r="A56" s="1177" t="s">
        <v>413</v>
      </c>
      <c r="B56" s="1178"/>
      <c r="C56" s="1179">
        <v>152170000</v>
      </c>
      <c r="D56" s="1179">
        <f t="shared" ref="D56:F56" si="51">SUM(D51:D53)</f>
        <v>50000000</v>
      </c>
      <c r="E56" s="1179">
        <f t="shared" si="51"/>
        <v>202170000</v>
      </c>
      <c r="F56" s="1179">
        <f t="shared" si="51"/>
        <v>192500000</v>
      </c>
      <c r="G56" s="1179">
        <f t="shared" ref="G56:I56" si="52">SUM(G51:G53)</f>
        <v>0</v>
      </c>
      <c r="H56" s="1179">
        <f t="shared" ref="H56:H65" si="53">F56+G56</f>
        <v>192500000</v>
      </c>
      <c r="I56" s="1179">
        <f t="shared" si="52"/>
        <v>0</v>
      </c>
      <c r="J56" s="1179">
        <f t="shared" ref="J56:J69" si="54">H56+I56</f>
        <v>192500000</v>
      </c>
      <c r="K56" s="1180">
        <f t="shared" ref="K56:L56" si="55">SUM(K51:K53)</f>
        <v>116113262</v>
      </c>
      <c r="L56" s="1180">
        <f t="shared" si="55"/>
        <v>0</v>
      </c>
      <c r="M56" s="1181">
        <f t="shared" ref="M56:M69" si="56">SUM(K56:L56)</f>
        <v>116113262</v>
      </c>
      <c r="N56" s="1181">
        <f t="shared" ref="N56" si="57">SUM(N51:N53)</f>
        <v>0</v>
      </c>
      <c r="O56" s="1181">
        <f t="shared" ref="O56:O69" si="58">SUM(M56:N56)</f>
        <v>116113262</v>
      </c>
      <c r="P56" s="1181">
        <f>SUM(P51:P55)</f>
        <v>508715505</v>
      </c>
    </row>
    <row r="57" spans="1:16" ht="15.75" customHeight="1">
      <c r="A57" s="877"/>
      <c r="B57" s="1188" t="s">
        <v>2605</v>
      </c>
      <c r="C57" s="1175"/>
      <c r="D57" s="1175"/>
      <c r="E57" s="1175"/>
      <c r="F57" s="1175"/>
      <c r="G57" s="1175"/>
      <c r="H57" s="1175">
        <f t="shared" si="53"/>
        <v>0</v>
      </c>
      <c r="I57" s="1175"/>
      <c r="J57" s="1175">
        <f t="shared" si="54"/>
        <v>0</v>
      </c>
      <c r="K57" s="1167"/>
      <c r="L57" s="1167"/>
      <c r="M57" s="1176">
        <f t="shared" si="56"/>
        <v>0</v>
      </c>
      <c r="N57" s="1176"/>
      <c r="O57" s="1176">
        <f t="shared" si="58"/>
        <v>0</v>
      </c>
      <c r="P57" s="1176">
        <f>SUM(N57:O57)</f>
        <v>0</v>
      </c>
    </row>
    <row r="58" spans="1:16" ht="15.75" customHeight="1">
      <c r="A58" s="877" t="s">
        <v>2606</v>
      </c>
      <c r="B58" s="818" t="s">
        <v>2607</v>
      </c>
      <c r="C58" s="1175">
        <v>150000</v>
      </c>
      <c r="D58" s="1175"/>
      <c r="E58" s="1175">
        <f t="shared" ref="E58:E60" si="59">SUM(C58:D58)</f>
        <v>150000</v>
      </c>
      <c r="F58" s="1175">
        <v>2000000</v>
      </c>
      <c r="G58" s="1175"/>
      <c r="H58" s="1175">
        <f t="shared" si="53"/>
        <v>2000000</v>
      </c>
      <c r="I58" s="1175"/>
      <c r="J58" s="1175">
        <f t="shared" si="54"/>
        <v>2000000</v>
      </c>
      <c r="K58" s="1167">
        <v>1000000</v>
      </c>
      <c r="L58" s="1167">
        <v>1000000</v>
      </c>
      <c r="M58" s="1176">
        <f t="shared" si="56"/>
        <v>2000000</v>
      </c>
      <c r="N58" s="1176"/>
      <c r="O58" s="1176">
        <f t="shared" si="58"/>
        <v>2000000</v>
      </c>
      <c r="P58" s="1176">
        <v>1000000</v>
      </c>
    </row>
    <row r="59" spans="1:16" ht="15.75" customHeight="1">
      <c r="A59" s="877" t="s">
        <v>2608</v>
      </c>
      <c r="B59" s="818" t="s">
        <v>2609</v>
      </c>
      <c r="C59" s="1175">
        <v>155000</v>
      </c>
      <c r="D59" s="1175"/>
      <c r="E59" s="1175">
        <f t="shared" si="59"/>
        <v>155000</v>
      </c>
      <c r="F59" s="1175">
        <v>5000000</v>
      </c>
      <c r="G59" s="1175">
        <v>-4500000</v>
      </c>
      <c r="H59" s="1175">
        <f t="shared" si="53"/>
        <v>500000</v>
      </c>
      <c r="I59" s="1175"/>
      <c r="J59" s="1175">
        <f t="shared" si="54"/>
        <v>500000</v>
      </c>
      <c r="K59" s="1167">
        <v>500000</v>
      </c>
      <c r="L59" s="1167"/>
      <c r="M59" s="1176">
        <f t="shared" si="56"/>
        <v>500000</v>
      </c>
      <c r="N59" s="1176"/>
      <c r="O59" s="1176">
        <f t="shared" si="58"/>
        <v>500000</v>
      </c>
      <c r="P59" s="1176">
        <v>500000</v>
      </c>
    </row>
    <row r="60" spans="1:16" ht="15.75" customHeight="1">
      <c r="A60" s="877" t="s">
        <v>2610</v>
      </c>
      <c r="B60" s="818" t="s">
        <v>2611</v>
      </c>
      <c r="C60" s="1175">
        <v>140000</v>
      </c>
      <c r="D60" s="1175"/>
      <c r="E60" s="1175">
        <f t="shared" si="59"/>
        <v>140000</v>
      </c>
      <c r="F60" s="1175">
        <v>1000000</v>
      </c>
      <c r="G60" s="1175"/>
      <c r="H60" s="1175">
        <f t="shared" si="53"/>
        <v>1000000</v>
      </c>
      <c r="I60" s="1175"/>
      <c r="J60" s="1175">
        <f t="shared" si="54"/>
        <v>1000000</v>
      </c>
      <c r="K60" s="1167">
        <v>1000000</v>
      </c>
      <c r="L60" s="1167">
        <v>1000000</v>
      </c>
      <c r="M60" s="1176">
        <f t="shared" si="56"/>
        <v>2000000</v>
      </c>
      <c r="N60" s="1176"/>
      <c r="O60" s="1176">
        <f t="shared" si="58"/>
        <v>2000000</v>
      </c>
      <c r="P60" s="1176">
        <v>500000</v>
      </c>
    </row>
    <row r="61" spans="1:16" ht="15.75" customHeight="1">
      <c r="A61" s="1177" t="s">
        <v>413</v>
      </c>
      <c r="B61" s="1178"/>
      <c r="C61" s="1179">
        <v>445000</v>
      </c>
      <c r="D61" s="1179">
        <f t="shared" ref="D61:F61" si="60">SUM(D58:D60)</f>
        <v>0</v>
      </c>
      <c r="E61" s="1179">
        <f t="shared" si="60"/>
        <v>445000</v>
      </c>
      <c r="F61" s="1179">
        <f t="shared" si="60"/>
        <v>8000000</v>
      </c>
      <c r="G61" s="1179">
        <f t="shared" ref="G61:I61" si="61">SUM(G58:G60)</f>
        <v>-4500000</v>
      </c>
      <c r="H61" s="1179">
        <f t="shared" si="53"/>
        <v>3500000</v>
      </c>
      <c r="I61" s="1179">
        <f t="shared" si="61"/>
        <v>0</v>
      </c>
      <c r="J61" s="1179">
        <f t="shared" si="54"/>
        <v>3500000</v>
      </c>
      <c r="K61" s="1180">
        <f t="shared" ref="K61:L61" si="62">SUM(K58:K60)</f>
        <v>2500000</v>
      </c>
      <c r="L61" s="1180">
        <f t="shared" si="62"/>
        <v>2000000</v>
      </c>
      <c r="M61" s="1181">
        <f t="shared" si="56"/>
        <v>4500000</v>
      </c>
      <c r="N61" s="1181">
        <f t="shared" ref="N61" si="63">SUM(N58:N60)</f>
        <v>0</v>
      </c>
      <c r="O61" s="1181">
        <f t="shared" si="58"/>
        <v>4500000</v>
      </c>
      <c r="P61" s="1181">
        <f>SUM(P58:P60)</f>
        <v>2000000</v>
      </c>
    </row>
    <row r="62" spans="1:16" ht="15.75" customHeight="1">
      <c r="A62" s="877"/>
      <c r="B62" s="1188" t="s">
        <v>2612</v>
      </c>
      <c r="C62" s="1175"/>
      <c r="D62" s="1175"/>
      <c r="E62" s="1175"/>
      <c r="F62" s="1175"/>
      <c r="G62" s="1175"/>
      <c r="H62" s="1175">
        <f t="shared" si="53"/>
        <v>0</v>
      </c>
      <c r="I62" s="1175"/>
      <c r="J62" s="1175">
        <f t="shared" si="54"/>
        <v>0</v>
      </c>
      <c r="K62" s="1167"/>
      <c r="L62" s="1167"/>
      <c r="M62" s="1176">
        <f t="shared" si="56"/>
        <v>0</v>
      </c>
      <c r="N62" s="1176"/>
      <c r="O62" s="1176">
        <f t="shared" si="58"/>
        <v>0</v>
      </c>
      <c r="P62" s="1176">
        <f>SUM(N62:O62)</f>
        <v>0</v>
      </c>
    </row>
    <row r="63" spans="1:16" ht="15.75" customHeight="1">
      <c r="A63" s="877" t="s">
        <v>2613</v>
      </c>
      <c r="B63" s="818" t="s">
        <v>2614</v>
      </c>
      <c r="C63" s="1175">
        <v>4000000</v>
      </c>
      <c r="D63" s="1175"/>
      <c r="E63" s="1175">
        <f t="shared" ref="E63:F63" si="64">SUM(C63:D63)</f>
        <v>4000000</v>
      </c>
      <c r="F63" s="1175">
        <f t="shared" si="64"/>
        <v>4000000</v>
      </c>
      <c r="G63" s="1175"/>
      <c r="H63" s="1175">
        <f t="shared" si="53"/>
        <v>4000000</v>
      </c>
      <c r="I63" s="1175"/>
      <c r="J63" s="1175">
        <f t="shared" si="54"/>
        <v>4000000</v>
      </c>
      <c r="K63" s="1167">
        <v>3700000</v>
      </c>
      <c r="L63" s="1167"/>
      <c r="M63" s="1176">
        <f t="shared" si="56"/>
        <v>3700000</v>
      </c>
      <c r="N63" s="1176"/>
      <c r="O63" s="1176">
        <f t="shared" si="58"/>
        <v>3700000</v>
      </c>
      <c r="P63" s="1176">
        <v>5300000</v>
      </c>
    </row>
    <row r="64" spans="1:16" ht="15.75" customHeight="1">
      <c r="A64" s="1177" t="s">
        <v>413</v>
      </c>
      <c r="B64" s="1178"/>
      <c r="C64" s="1179">
        <v>4000000</v>
      </c>
      <c r="D64" s="1179">
        <f t="shared" ref="D64:F64" si="65">SUM(D63)</f>
        <v>0</v>
      </c>
      <c r="E64" s="1179">
        <f t="shared" si="65"/>
        <v>4000000</v>
      </c>
      <c r="F64" s="1179">
        <f t="shared" si="65"/>
        <v>4000000</v>
      </c>
      <c r="G64" s="1179">
        <f t="shared" ref="G64:I64" si="66">SUM(G63)</f>
        <v>0</v>
      </c>
      <c r="H64" s="1179">
        <f t="shared" si="53"/>
        <v>4000000</v>
      </c>
      <c r="I64" s="1179">
        <f t="shared" si="66"/>
        <v>0</v>
      </c>
      <c r="J64" s="1179">
        <f t="shared" si="54"/>
        <v>4000000</v>
      </c>
      <c r="K64" s="1180">
        <f t="shared" ref="K64:L64" si="67">SUM(K63)</f>
        <v>3700000</v>
      </c>
      <c r="L64" s="1180">
        <f t="shared" si="67"/>
        <v>0</v>
      </c>
      <c r="M64" s="1181">
        <f t="shared" si="56"/>
        <v>3700000</v>
      </c>
      <c r="N64" s="1181">
        <f t="shared" ref="N64" si="68">SUM(N63)</f>
        <v>0</v>
      </c>
      <c r="O64" s="1181">
        <f t="shared" si="58"/>
        <v>3700000</v>
      </c>
      <c r="P64" s="1181">
        <f>SUM(P63)</f>
        <v>5300000</v>
      </c>
    </row>
    <row r="65" spans="1:16" ht="15.75" customHeight="1">
      <c r="A65" s="877"/>
      <c r="B65" s="1188" t="s">
        <v>2617</v>
      </c>
      <c r="C65" s="1175"/>
      <c r="D65" s="1175"/>
      <c r="E65" s="1175"/>
      <c r="F65" s="1175"/>
      <c r="G65" s="1175"/>
      <c r="H65" s="1175">
        <f t="shared" si="53"/>
        <v>0</v>
      </c>
      <c r="I65" s="1175"/>
      <c r="J65" s="1175">
        <f t="shared" si="54"/>
        <v>0</v>
      </c>
      <c r="K65" s="1167"/>
      <c r="L65" s="1167"/>
      <c r="M65" s="1176">
        <f t="shared" si="56"/>
        <v>0</v>
      </c>
      <c r="N65" s="1176"/>
      <c r="O65" s="1176">
        <f t="shared" si="58"/>
        <v>0</v>
      </c>
      <c r="P65" s="1176">
        <f>SUM(N65:O65)</f>
        <v>0</v>
      </c>
    </row>
    <row r="66" spans="1:16" ht="15.75" customHeight="1">
      <c r="A66" s="877"/>
      <c r="B66" s="818" t="s">
        <v>3118</v>
      </c>
      <c r="C66" s="1175"/>
      <c r="D66" s="1175"/>
      <c r="E66" s="1175"/>
      <c r="F66" s="1175"/>
      <c r="G66" s="1175"/>
      <c r="H66" s="1175"/>
      <c r="I66" s="1175">
        <v>2000000</v>
      </c>
      <c r="J66" s="1175">
        <f t="shared" si="54"/>
        <v>2000000</v>
      </c>
      <c r="K66" s="1167"/>
      <c r="L66" s="1167"/>
      <c r="M66" s="1176">
        <f t="shared" si="56"/>
        <v>0</v>
      </c>
      <c r="N66" s="1176"/>
      <c r="O66" s="1176">
        <f t="shared" si="58"/>
        <v>0</v>
      </c>
      <c r="P66" s="1176"/>
    </row>
    <row r="67" spans="1:16" s="802" customFormat="1" ht="15.75" customHeight="1">
      <c r="A67" s="1189" t="s">
        <v>2931</v>
      </c>
      <c r="B67" s="1187" t="s">
        <v>2941</v>
      </c>
      <c r="C67" s="1190">
        <v>300000</v>
      </c>
      <c r="D67" s="1190"/>
      <c r="E67" s="1190">
        <f t="shared" ref="E67:E69" si="69">SUM(C67:D67)</f>
        <v>300000</v>
      </c>
      <c r="F67" s="1190">
        <v>2000000</v>
      </c>
      <c r="G67" s="1190"/>
      <c r="H67" s="1190">
        <f>F67+G67</f>
        <v>2000000</v>
      </c>
      <c r="I67" s="1190"/>
      <c r="J67" s="1190">
        <f t="shared" si="54"/>
        <v>2000000</v>
      </c>
      <c r="K67" s="1191">
        <v>1451000</v>
      </c>
      <c r="L67" s="1191"/>
      <c r="M67" s="1192">
        <f t="shared" si="56"/>
        <v>1451000</v>
      </c>
      <c r="N67" s="1192"/>
      <c r="O67" s="1192">
        <f t="shared" si="58"/>
        <v>1451000</v>
      </c>
      <c r="P67" s="1192">
        <v>500000</v>
      </c>
    </row>
    <row r="68" spans="1:16" ht="15.75" customHeight="1">
      <c r="A68" s="877">
        <v>2211311</v>
      </c>
      <c r="B68" s="818" t="s">
        <v>2623</v>
      </c>
      <c r="C68" s="1175">
        <v>1000000</v>
      </c>
      <c r="D68" s="1175"/>
      <c r="E68" s="1175">
        <f t="shared" si="69"/>
        <v>1000000</v>
      </c>
      <c r="F68" s="1175">
        <v>9000000</v>
      </c>
      <c r="G68" s="1175">
        <v>2700000</v>
      </c>
      <c r="H68" s="1175">
        <f>F68+G68</f>
        <v>11700000</v>
      </c>
      <c r="I68" s="1175"/>
      <c r="J68" s="1175">
        <f t="shared" si="54"/>
        <v>11700000</v>
      </c>
      <c r="K68" s="1167">
        <v>2950000</v>
      </c>
      <c r="L68" s="1167"/>
      <c r="M68" s="1176">
        <f t="shared" si="56"/>
        <v>2950000</v>
      </c>
      <c r="N68" s="1176"/>
      <c r="O68" s="1176">
        <f t="shared" si="58"/>
        <v>2950000</v>
      </c>
      <c r="P68" s="1176">
        <f>0</f>
        <v>0</v>
      </c>
    </row>
    <row r="69" spans="1:16" ht="15.75" customHeight="1">
      <c r="A69" s="877">
        <v>2211308</v>
      </c>
      <c r="B69" s="818" t="s">
        <v>2828</v>
      </c>
      <c r="C69" s="1175">
        <v>500000</v>
      </c>
      <c r="D69" s="1175"/>
      <c r="E69" s="1175">
        <f t="shared" si="69"/>
        <v>500000</v>
      </c>
      <c r="F69" s="1175">
        <v>39800000</v>
      </c>
      <c r="G69" s="1175">
        <v>-39800000</v>
      </c>
      <c r="H69" s="1175">
        <f>F69+G69</f>
        <v>0</v>
      </c>
      <c r="I69" s="1175"/>
      <c r="J69" s="1175">
        <f t="shared" si="54"/>
        <v>0</v>
      </c>
      <c r="K69" s="1167"/>
      <c r="L69" s="1167"/>
      <c r="M69" s="1176">
        <f t="shared" si="56"/>
        <v>0</v>
      </c>
      <c r="N69" s="1176"/>
      <c r="O69" s="1176">
        <f t="shared" si="58"/>
        <v>0</v>
      </c>
      <c r="P69" s="1176">
        <f>0</f>
        <v>0</v>
      </c>
    </row>
    <row r="70" spans="1:16" customFormat="1" ht="15.75" customHeight="1">
      <c r="A70" s="877"/>
      <c r="B70" s="818" t="s">
        <v>3119</v>
      </c>
      <c r="C70" s="1175"/>
      <c r="D70" s="1175"/>
      <c r="E70" s="1175"/>
      <c r="F70" s="1175"/>
      <c r="G70" s="1175"/>
      <c r="H70" s="1175"/>
      <c r="I70" s="1175"/>
      <c r="J70" s="1175"/>
      <c r="K70" s="1167"/>
      <c r="L70" s="1167"/>
      <c r="M70" s="1176"/>
      <c r="N70" s="1176"/>
      <c r="O70" s="1176">
        <v>0</v>
      </c>
      <c r="P70" s="1176">
        <v>15000000</v>
      </c>
    </row>
    <row r="71" spans="1:16" customFormat="1" ht="15.75" customHeight="1">
      <c r="A71" s="877"/>
      <c r="B71" s="818" t="s">
        <v>3120</v>
      </c>
      <c r="C71" s="1175"/>
      <c r="D71" s="1175"/>
      <c r="E71" s="1175"/>
      <c r="F71" s="1175"/>
      <c r="G71" s="1175"/>
      <c r="H71" s="1175"/>
      <c r="I71" s="1175"/>
      <c r="J71" s="1175"/>
      <c r="K71" s="1167"/>
      <c r="L71" s="1167"/>
      <c r="M71" s="1176"/>
      <c r="N71" s="1176"/>
      <c r="O71" s="1176"/>
      <c r="P71" s="1176">
        <v>40000000</v>
      </c>
    </row>
    <row r="72" spans="1:16" customFormat="1" ht="15.75" customHeight="1">
      <c r="A72" s="877"/>
      <c r="B72" s="818" t="s">
        <v>3121</v>
      </c>
      <c r="C72" s="1175"/>
      <c r="D72" s="1175"/>
      <c r="E72" s="1175"/>
      <c r="F72" s="1175"/>
      <c r="G72" s="1175"/>
      <c r="H72" s="1175"/>
      <c r="I72" s="1175"/>
      <c r="J72" s="1175"/>
      <c r="K72" s="1167"/>
      <c r="L72" s="1167"/>
      <c r="M72" s="1176"/>
      <c r="N72" s="1176"/>
      <c r="O72" s="1176"/>
      <c r="P72" s="1176">
        <v>225000000</v>
      </c>
    </row>
    <row r="73" spans="1:16" s="56" customFormat="1" ht="15.75" customHeight="1">
      <c r="A73" s="1193">
        <v>2630100</v>
      </c>
      <c r="B73" s="949" t="s">
        <v>3122</v>
      </c>
      <c r="C73" s="1194"/>
      <c r="D73" s="1194"/>
      <c r="E73" s="1194"/>
      <c r="F73" s="1194"/>
      <c r="G73" s="1194"/>
      <c r="H73" s="1194"/>
      <c r="I73" s="1194"/>
      <c r="J73" s="1194"/>
      <c r="K73" s="1195"/>
      <c r="L73" s="1195"/>
      <c r="M73" s="1196">
        <v>0</v>
      </c>
      <c r="N73" s="1196">
        <v>20000000</v>
      </c>
      <c r="O73" s="1196">
        <f>SUM(M73:N73)</f>
        <v>20000000</v>
      </c>
      <c r="P73" s="1196"/>
    </row>
    <row r="74" spans="1:16" ht="15.75" customHeight="1">
      <c r="A74" s="1177" t="s">
        <v>413</v>
      </c>
      <c r="B74" s="1178"/>
      <c r="C74" s="1179">
        <v>2200000</v>
      </c>
      <c r="D74" s="1179">
        <f t="shared" ref="D74:F74" si="70">SUM(D67:D69)</f>
        <v>0</v>
      </c>
      <c r="E74" s="1179">
        <f t="shared" si="70"/>
        <v>1800000</v>
      </c>
      <c r="F74" s="1179">
        <f t="shared" si="70"/>
        <v>50800000</v>
      </c>
      <c r="G74" s="1179">
        <f t="shared" ref="G74" si="71">SUM(G67:G69)</f>
        <v>-37100000</v>
      </c>
      <c r="H74" s="1179">
        <f>SUM(H66:H69)</f>
        <v>13700000</v>
      </c>
      <c r="I74" s="1179">
        <f t="shared" ref="I74:J74" si="72">SUM(I66:I69)</f>
        <v>2000000</v>
      </c>
      <c r="J74" s="1179">
        <f t="shared" si="72"/>
        <v>15700000</v>
      </c>
      <c r="K74" s="1180">
        <f t="shared" ref="K74:L74" si="73">SUM(K67:K69)</f>
        <v>4401000</v>
      </c>
      <c r="L74" s="1180">
        <f t="shared" si="73"/>
        <v>0</v>
      </c>
      <c r="M74" s="1181">
        <f>SUM(M66:M73)</f>
        <v>4401000</v>
      </c>
      <c r="N74" s="1181">
        <f>SUM(N66:N73)</f>
        <v>20000000</v>
      </c>
      <c r="O74" s="1181">
        <f>SUM(O66:O73)</f>
        <v>24401000</v>
      </c>
      <c r="P74" s="1181">
        <f>SUM(P66:P73)</f>
        <v>280500000</v>
      </c>
    </row>
    <row r="75" spans="1:16" ht="15.75" customHeight="1">
      <c r="A75" s="1189" t="s">
        <v>3123</v>
      </c>
      <c r="B75" s="818"/>
      <c r="C75" s="1175"/>
      <c r="D75" s="1175"/>
      <c r="E75" s="1175"/>
      <c r="F75" s="1175"/>
      <c r="G75" s="1175"/>
      <c r="H75" s="1175">
        <f t="shared" ref="H75:H95" si="74">F75+G75</f>
        <v>0</v>
      </c>
      <c r="I75" s="1175"/>
      <c r="J75" s="1175">
        <f t="shared" ref="J75:J98" si="75">H75+I75</f>
        <v>0</v>
      </c>
      <c r="K75" s="1167"/>
      <c r="L75" s="1167"/>
      <c r="M75" s="1176">
        <f t="shared" ref="M75:M98" si="76">SUM(K75:L75)</f>
        <v>0</v>
      </c>
      <c r="N75" s="1176"/>
      <c r="O75" s="1176">
        <f>SUM(M75:N75)</f>
        <v>0</v>
      </c>
      <c r="P75" s="1176">
        <f>SUM(N75:O75)</f>
        <v>0</v>
      </c>
    </row>
    <row r="76" spans="1:16" ht="15.75" hidden="1" customHeight="1">
      <c r="A76" s="877" t="s">
        <v>2606</v>
      </c>
      <c r="B76" s="818" t="s">
        <v>2607</v>
      </c>
      <c r="C76" s="1175">
        <v>0</v>
      </c>
      <c r="D76" s="1175"/>
      <c r="E76" s="1175">
        <f t="shared" ref="E76:E80" si="77">SUM(C76:D76)</f>
        <v>0</v>
      </c>
      <c r="F76" s="1175"/>
      <c r="G76" s="1175"/>
      <c r="H76" s="1175">
        <f t="shared" si="74"/>
        <v>0</v>
      </c>
      <c r="I76" s="1175"/>
      <c r="J76" s="1175">
        <f t="shared" si="75"/>
        <v>0</v>
      </c>
      <c r="K76" s="1167"/>
      <c r="L76" s="1167"/>
      <c r="M76" s="1176">
        <f t="shared" si="76"/>
        <v>0</v>
      </c>
      <c r="N76" s="1176"/>
      <c r="O76" s="1176">
        <f>SUM(M76:N76)</f>
        <v>0</v>
      </c>
      <c r="P76" s="1176">
        <f>SUM(N76:O76)</f>
        <v>0</v>
      </c>
    </row>
    <row r="77" spans="1:16" ht="15.75" customHeight="1">
      <c r="A77" s="877" t="s">
        <v>2814</v>
      </c>
      <c r="B77" s="818" t="s">
        <v>2815</v>
      </c>
      <c r="C77" s="1175">
        <v>3870000</v>
      </c>
      <c r="D77" s="1175"/>
      <c r="E77" s="1175">
        <f t="shared" si="77"/>
        <v>3870000</v>
      </c>
      <c r="F77" s="1175">
        <v>4000000</v>
      </c>
      <c r="G77" s="1175"/>
      <c r="H77" s="1175">
        <f t="shared" si="74"/>
        <v>4000000</v>
      </c>
      <c r="I77" s="1175"/>
      <c r="J77" s="1175">
        <f t="shared" si="75"/>
        <v>4000000</v>
      </c>
      <c r="K77" s="1167">
        <v>4000000</v>
      </c>
      <c r="L77" s="1167"/>
      <c r="M77" s="1176">
        <f t="shared" si="76"/>
        <v>4000000</v>
      </c>
      <c r="N77" s="1176"/>
      <c r="O77" s="1176">
        <f>SUM(M77:N77)</f>
        <v>4000000</v>
      </c>
      <c r="P77" s="1176">
        <v>5600000</v>
      </c>
    </row>
    <row r="78" spans="1:16" ht="15.75" hidden="1" customHeight="1">
      <c r="A78" s="877" t="s">
        <v>2610</v>
      </c>
      <c r="B78" s="818" t="s">
        <v>2611</v>
      </c>
      <c r="C78" s="1175">
        <v>0</v>
      </c>
      <c r="D78" s="1175"/>
      <c r="E78" s="1175">
        <f t="shared" si="77"/>
        <v>0</v>
      </c>
      <c r="F78" s="1175">
        <v>0</v>
      </c>
      <c r="G78" s="1175"/>
      <c r="H78" s="1175">
        <f t="shared" si="74"/>
        <v>0</v>
      </c>
      <c r="I78" s="1175"/>
      <c r="J78" s="1175">
        <f t="shared" si="75"/>
        <v>0</v>
      </c>
      <c r="K78" s="1167">
        <v>0</v>
      </c>
      <c r="L78" s="1167"/>
      <c r="M78" s="1176">
        <f t="shared" si="76"/>
        <v>0</v>
      </c>
      <c r="N78" s="1176"/>
      <c r="O78" s="1176">
        <f>SUM(M78:N78)</f>
        <v>0</v>
      </c>
      <c r="P78" s="1176"/>
    </row>
    <row r="79" spans="1:16" ht="15.75" customHeight="1">
      <c r="A79" s="877" t="s">
        <v>2634</v>
      </c>
      <c r="B79" s="818" t="s">
        <v>2635</v>
      </c>
      <c r="C79" s="1175">
        <v>3100000</v>
      </c>
      <c r="D79" s="1175"/>
      <c r="E79" s="1175">
        <f t="shared" si="77"/>
        <v>3100000</v>
      </c>
      <c r="F79" s="1175">
        <v>3100000</v>
      </c>
      <c r="G79" s="1175"/>
      <c r="H79" s="1175">
        <f t="shared" si="74"/>
        <v>3100000</v>
      </c>
      <c r="I79" s="1175"/>
      <c r="J79" s="1175">
        <f t="shared" si="75"/>
        <v>3100000</v>
      </c>
      <c r="K79" s="1167">
        <v>3100000</v>
      </c>
      <c r="L79" s="1167"/>
      <c r="M79" s="1176">
        <f t="shared" si="76"/>
        <v>3100000</v>
      </c>
      <c r="N79" s="1176"/>
      <c r="O79" s="1176">
        <f t="shared" ref="O79:O98" si="78">SUM(M79:N79)</f>
        <v>3100000</v>
      </c>
      <c r="P79" s="1176">
        <v>3000000</v>
      </c>
    </row>
    <row r="80" spans="1:16" ht="15.75" customHeight="1">
      <c r="A80" s="877" t="s">
        <v>2613</v>
      </c>
      <c r="B80" s="818" t="s">
        <v>2614</v>
      </c>
      <c r="C80" s="1175">
        <v>5000000</v>
      </c>
      <c r="D80" s="1175"/>
      <c r="E80" s="1175">
        <f t="shared" si="77"/>
        <v>5000000</v>
      </c>
      <c r="F80" s="1175">
        <v>5000000</v>
      </c>
      <c r="G80" s="1175"/>
      <c r="H80" s="1175">
        <f t="shared" si="74"/>
        <v>5000000</v>
      </c>
      <c r="I80" s="1175"/>
      <c r="J80" s="1175">
        <f t="shared" si="75"/>
        <v>5000000</v>
      </c>
      <c r="K80" s="1167">
        <v>5000000</v>
      </c>
      <c r="L80" s="1167"/>
      <c r="M80" s="1176">
        <f t="shared" si="76"/>
        <v>5000000</v>
      </c>
      <c r="N80" s="1176"/>
      <c r="O80" s="1176">
        <f t="shared" si="78"/>
        <v>5000000</v>
      </c>
      <c r="P80" s="1176">
        <v>5000000</v>
      </c>
    </row>
    <row r="81" spans="1:16" ht="15.75" customHeight="1">
      <c r="A81" s="1177" t="s">
        <v>413</v>
      </c>
      <c r="B81" s="1178"/>
      <c r="C81" s="1179">
        <v>11970000</v>
      </c>
      <c r="D81" s="1179">
        <f t="shared" ref="D81:F81" si="79">SUM(D76:D80)</f>
        <v>0</v>
      </c>
      <c r="E81" s="1179">
        <f t="shared" si="79"/>
        <v>11970000</v>
      </c>
      <c r="F81" s="1179">
        <f t="shared" si="79"/>
        <v>12100000</v>
      </c>
      <c r="G81" s="1179">
        <f t="shared" ref="G81:I81" si="80">SUM(G76:G80)</f>
        <v>0</v>
      </c>
      <c r="H81" s="1179">
        <f t="shared" si="74"/>
        <v>12100000</v>
      </c>
      <c r="I81" s="1179">
        <f t="shared" si="80"/>
        <v>0</v>
      </c>
      <c r="J81" s="1179">
        <f t="shared" si="75"/>
        <v>12100000</v>
      </c>
      <c r="K81" s="1180">
        <f t="shared" ref="K81:L81" si="81">SUM(K76:K80)</f>
        <v>12100000</v>
      </c>
      <c r="L81" s="1180">
        <f t="shared" si="81"/>
        <v>0</v>
      </c>
      <c r="M81" s="1181">
        <f t="shared" si="76"/>
        <v>12100000</v>
      </c>
      <c r="N81" s="1181">
        <f t="shared" ref="N81" si="82">SUM(N76:N80)</f>
        <v>0</v>
      </c>
      <c r="O81" s="1181">
        <f t="shared" si="78"/>
        <v>12100000</v>
      </c>
      <c r="P81" s="1181">
        <f>SUM(P77:P80)</f>
        <v>13600000</v>
      </c>
    </row>
    <row r="82" spans="1:16" ht="15.75" customHeight="1">
      <c r="A82" s="1189" t="s">
        <v>3124</v>
      </c>
      <c r="B82" s="818"/>
      <c r="C82" s="1175"/>
      <c r="D82" s="1175"/>
      <c r="E82" s="1175"/>
      <c r="F82" s="1175"/>
      <c r="G82" s="1175"/>
      <c r="H82" s="1175">
        <f t="shared" si="74"/>
        <v>0</v>
      </c>
      <c r="I82" s="1175"/>
      <c r="J82" s="1175">
        <f t="shared" si="75"/>
        <v>0</v>
      </c>
      <c r="K82" s="1167"/>
      <c r="L82" s="1167"/>
      <c r="M82" s="1176">
        <f t="shared" si="76"/>
        <v>0</v>
      </c>
      <c r="N82" s="1176"/>
      <c r="O82" s="1176">
        <f t="shared" si="78"/>
        <v>0</v>
      </c>
      <c r="P82" s="1176">
        <f t="shared" ref="P82:P88" si="83">SUM(N82:O82)</f>
        <v>0</v>
      </c>
    </row>
    <row r="83" spans="1:16" ht="15.75" customHeight="1">
      <c r="A83" s="877" t="s">
        <v>2565</v>
      </c>
      <c r="B83" s="818" t="s">
        <v>2566</v>
      </c>
      <c r="C83" s="1175">
        <v>5000</v>
      </c>
      <c r="D83" s="1175"/>
      <c r="E83" s="1175">
        <f t="shared" ref="E83:E88" si="84">SUM(C83:D83)</f>
        <v>5000</v>
      </c>
      <c r="F83" s="1175">
        <v>5000</v>
      </c>
      <c r="G83" s="1175">
        <v>-5000</v>
      </c>
      <c r="H83" s="1175">
        <f t="shared" si="74"/>
        <v>0</v>
      </c>
      <c r="I83" s="1175"/>
      <c r="J83" s="1175">
        <f t="shared" si="75"/>
        <v>0</v>
      </c>
      <c r="K83" s="1167"/>
      <c r="L83" s="1167"/>
      <c r="M83" s="1176">
        <f t="shared" si="76"/>
        <v>0</v>
      </c>
      <c r="N83" s="1176"/>
      <c r="O83" s="1176">
        <f t="shared" si="78"/>
        <v>0</v>
      </c>
      <c r="P83" s="1176">
        <f t="shared" si="83"/>
        <v>0</v>
      </c>
    </row>
    <row r="84" spans="1:16" ht="15.75" customHeight="1">
      <c r="A84" s="1197" t="s">
        <v>2606</v>
      </c>
      <c r="B84" s="818" t="s">
        <v>2607</v>
      </c>
      <c r="C84" s="1175">
        <v>5000</v>
      </c>
      <c r="D84" s="1175"/>
      <c r="E84" s="1175">
        <f t="shared" si="84"/>
        <v>5000</v>
      </c>
      <c r="F84" s="1175">
        <v>5000</v>
      </c>
      <c r="G84" s="1175">
        <v>-5000</v>
      </c>
      <c r="H84" s="1175">
        <f t="shared" si="74"/>
        <v>0</v>
      </c>
      <c r="I84" s="1175"/>
      <c r="J84" s="1175">
        <f t="shared" si="75"/>
        <v>0</v>
      </c>
      <c r="K84" s="1167"/>
      <c r="L84" s="1167"/>
      <c r="M84" s="1176">
        <f t="shared" si="76"/>
        <v>0</v>
      </c>
      <c r="N84" s="1176"/>
      <c r="O84" s="1176">
        <f t="shared" si="78"/>
        <v>0</v>
      </c>
      <c r="P84" s="1176">
        <f t="shared" si="83"/>
        <v>0</v>
      </c>
    </row>
    <row r="85" spans="1:16" ht="15.75" customHeight="1">
      <c r="A85" s="1197" t="s">
        <v>2610</v>
      </c>
      <c r="B85" s="818" t="s">
        <v>2611</v>
      </c>
      <c r="C85" s="1175">
        <v>5000</v>
      </c>
      <c r="D85" s="1175"/>
      <c r="E85" s="1175">
        <f t="shared" si="84"/>
        <v>5000</v>
      </c>
      <c r="F85" s="1175">
        <v>5000</v>
      </c>
      <c r="G85" s="1175">
        <v>-5000</v>
      </c>
      <c r="H85" s="1175">
        <f t="shared" si="74"/>
        <v>0</v>
      </c>
      <c r="I85" s="1175"/>
      <c r="J85" s="1175">
        <f t="shared" si="75"/>
        <v>0</v>
      </c>
      <c r="K85" s="1167"/>
      <c r="L85" s="1167"/>
      <c r="M85" s="1176">
        <f t="shared" si="76"/>
        <v>0</v>
      </c>
      <c r="N85" s="1176"/>
      <c r="O85" s="1176">
        <f t="shared" si="78"/>
        <v>0</v>
      </c>
      <c r="P85" s="1176">
        <f t="shared" si="83"/>
        <v>0</v>
      </c>
    </row>
    <row r="86" spans="1:16" ht="15.75" customHeight="1">
      <c r="A86" s="877" t="s">
        <v>2649</v>
      </c>
      <c r="B86" s="818" t="s">
        <v>2570</v>
      </c>
      <c r="C86" s="1175">
        <v>30000</v>
      </c>
      <c r="D86" s="1175"/>
      <c r="E86" s="1175">
        <f t="shared" si="84"/>
        <v>30000</v>
      </c>
      <c r="F86" s="1175">
        <v>30000</v>
      </c>
      <c r="G86" s="1175">
        <v>-30000</v>
      </c>
      <c r="H86" s="1175">
        <f t="shared" si="74"/>
        <v>0</v>
      </c>
      <c r="I86" s="1175"/>
      <c r="J86" s="1175">
        <f t="shared" si="75"/>
        <v>0</v>
      </c>
      <c r="K86" s="1167"/>
      <c r="L86" s="1167"/>
      <c r="M86" s="1176">
        <f t="shared" si="76"/>
        <v>0</v>
      </c>
      <c r="N86" s="1176"/>
      <c r="O86" s="1176">
        <f t="shared" si="78"/>
        <v>0</v>
      </c>
      <c r="P86" s="1176">
        <f t="shared" si="83"/>
        <v>0</v>
      </c>
    </row>
    <row r="87" spans="1:16" ht="15.75" hidden="1" customHeight="1">
      <c r="A87" s="877" t="s">
        <v>2571</v>
      </c>
      <c r="B87" s="818" t="s">
        <v>2572</v>
      </c>
      <c r="C87" s="1175">
        <v>0</v>
      </c>
      <c r="D87" s="1175"/>
      <c r="E87" s="1175">
        <f t="shared" si="84"/>
        <v>0</v>
      </c>
      <c r="F87" s="1175">
        <v>0</v>
      </c>
      <c r="G87" s="1175"/>
      <c r="H87" s="1175">
        <f t="shared" si="74"/>
        <v>0</v>
      </c>
      <c r="I87" s="1175"/>
      <c r="J87" s="1175">
        <f t="shared" si="75"/>
        <v>0</v>
      </c>
      <c r="K87" s="1167"/>
      <c r="L87" s="1167"/>
      <c r="M87" s="1176">
        <f t="shared" si="76"/>
        <v>0</v>
      </c>
      <c r="N87" s="1176"/>
      <c r="O87" s="1176">
        <f t="shared" si="78"/>
        <v>0</v>
      </c>
      <c r="P87" s="1176">
        <f t="shared" si="83"/>
        <v>0</v>
      </c>
    </row>
    <row r="88" spans="1:16" ht="15.75" customHeight="1">
      <c r="A88" s="877" t="s">
        <v>2573</v>
      </c>
      <c r="B88" s="818" t="s">
        <v>2574</v>
      </c>
      <c r="C88" s="1175">
        <v>150000</v>
      </c>
      <c r="D88" s="1175"/>
      <c r="E88" s="1175">
        <f t="shared" si="84"/>
        <v>150000</v>
      </c>
      <c r="F88" s="1175">
        <v>100000</v>
      </c>
      <c r="G88" s="1175"/>
      <c r="H88" s="1175">
        <f t="shared" si="74"/>
        <v>100000</v>
      </c>
      <c r="I88" s="1175"/>
      <c r="J88" s="1175">
        <f t="shared" si="75"/>
        <v>100000</v>
      </c>
      <c r="K88" s="1167"/>
      <c r="L88" s="1167"/>
      <c r="M88" s="1176">
        <f t="shared" si="76"/>
        <v>0</v>
      </c>
      <c r="N88" s="1176"/>
      <c r="O88" s="1176">
        <f t="shared" si="78"/>
        <v>0</v>
      </c>
      <c r="P88" s="1176">
        <f t="shared" si="83"/>
        <v>0</v>
      </c>
    </row>
    <row r="89" spans="1:16" ht="15.75" customHeight="1">
      <c r="A89" s="1177" t="s">
        <v>413</v>
      </c>
      <c r="B89" s="1178"/>
      <c r="C89" s="1179">
        <v>195000</v>
      </c>
      <c r="D89" s="1179">
        <f t="shared" ref="D89:F89" si="85">SUM(D83:D88)</f>
        <v>0</v>
      </c>
      <c r="E89" s="1179">
        <f t="shared" si="85"/>
        <v>195000</v>
      </c>
      <c r="F89" s="1179">
        <f t="shared" si="85"/>
        <v>145000</v>
      </c>
      <c r="G89" s="1179">
        <f t="shared" ref="G89:I89" si="86">SUM(G83:G88)</f>
        <v>-45000</v>
      </c>
      <c r="H89" s="1179">
        <f t="shared" si="74"/>
        <v>100000</v>
      </c>
      <c r="I89" s="1179">
        <f t="shared" si="86"/>
        <v>0</v>
      </c>
      <c r="J89" s="1179">
        <f t="shared" si="75"/>
        <v>100000</v>
      </c>
      <c r="K89" s="1180">
        <f t="shared" ref="K89:L89" si="87">SUM(K83:K88)</f>
        <v>0</v>
      </c>
      <c r="L89" s="1180">
        <f t="shared" si="87"/>
        <v>0</v>
      </c>
      <c r="M89" s="1181">
        <f t="shared" si="76"/>
        <v>0</v>
      </c>
      <c r="N89" s="1181">
        <f t="shared" ref="N89" si="88">SUM(N83:N88)</f>
        <v>0</v>
      </c>
      <c r="O89" s="1181">
        <f t="shared" si="78"/>
        <v>0</v>
      </c>
      <c r="P89" s="1181">
        <f>SUM(P82:P88)</f>
        <v>0</v>
      </c>
    </row>
    <row r="90" spans="1:16" ht="15.75" customHeight="1">
      <c r="A90" s="1198">
        <v>2640503</v>
      </c>
      <c r="B90" s="1174" t="s">
        <v>3125</v>
      </c>
      <c r="C90" s="1199">
        <v>24776596</v>
      </c>
      <c r="D90" s="1199"/>
      <c r="E90" s="1175">
        <f>SUM(C90:D90)</f>
        <v>24776596</v>
      </c>
      <c r="F90" s="1175">
        <v>10841858</v>
      </c>
      <c r="G90" s="1175">
        <v>-10841858</v>
      </c>
      <c r="H90" s="1175">
        <f t="shared" si="74"/>
        <v>0</v>
      </c>
      <c r="I90" s="1175"/>
      <c r="J90" s="1175">
        <f t="shared" si="75"/>
        <v>0</v>
      </c>
      <c r="K90" s="1167"/>
      <c r="L90" s="1167"/>
      <c r="M90" s="1176">
        <f t="shared" si="76"/>
        <v>0</v>
      </c>
      <c r="N90" s="1176"/>
      <c r="O90" s="1176">
        <f t="shared" si="78"/>
        <v>0</v>
      </c>
      <c r="P90" s="1176">
        <f>SUM(N90:O90)</f>
        <v>0</v>
      </c>
    </row>
    <row r="91" spans="1:16" ht="15.75" customHeight="1">
      <c r="A91" s="1177" t="s">
        <v>413</v>
      </c>
      <c r="B91" s="1178"/>
      <c r="C91" s="1179">
        <v>24776596</v>
      </c>
      <c r="D91" s="1179">
        <f t="shared" ref="D91:F91" si="89">SUM(D90)</f>
        <v>0</v>
      </c>
      <c r="E91" s="1179">
        <f t="shared" si="89"/>
        <v>24776596</v>
      </c>
      <c r="F91" s="1179">
        <f t="shared" si="89"/>
        <v>10841858</v>
      </c>
      <c r="G91" s="1179">
        <f t="shared" ref="G91:I91" si="90">SUM(G90)</f>
        <v>-10841858</v>
      </c>
      <c r="H91" s="1179">
        <f t="shared" si="74"/>
        <v>0</v>
      </c>
      <c r="I91" s="1179">
        <f t="shared" si="90"/>
        <v>0</v>
      </c>
      <c r="J91" s="1179">
        <f t="shared" si="75"/>
        <v>0</v>
      </c>
      <c r="K91" s="1180">
        <f t="shared" ref="K91:L91" si="91">SUM(K90)</f>
        <v>0</v>
      </c>
      <c r="L91" s="1180">
        <f t="shared" si="91"/>
        <v>0</v>
      </c>
      <c r="M91" s="1181">
        <f t="shared" si="76"/>
        <v>0</v>
      </c>
      <c r="N91" s="1181">
        <f t="shared" ref="N91" si="92">SUM(N90)</f>
        <v>0</v>
      </c>
      <c r="O91" s="1181">
        <f t="shared" si="78"/>
        <v>0</v>
      </c>
      <c r="P91" s="1181">
        <f>SUM(P90)</f>
        <v>0</v>
      </c>
    </row>
    <row r="92" spans="1:16" ht="15.75" customHeight="1">
      <c r="A92" s="877"/>
      <c r="B92" s="1188" t="s">
        <v>3126</v>
      </c>
      <c r="C92" s="1175"/>
      <c r="D92" s="1175"/>
      <c r="E92" s="1175"/>
      <c r="F92" s="1175"/>
      <c r="G92" s="1175"/>
      <c r="H92" s="1175">
        <f t="shared" si="74"/>
        <v>0</v>
      </c>
      <c r="I92" s="1175"/>
      <c r="J92" s="1175"/>
      <c r="K92" s="1167"/>
      <c r="L92" s="1167"/>
      <c r="M92" s="1176">
        <f t="shared" si="76"/>
        <v>0</v>
      </c>
      <c r="N92" s="1176"/>
      <c r="O92" s="1176">
        <f t="shared" si="78"/>
        <v>0</v>
      </c>
      <c r="P92" s="1176">
        <f>SUM(N92:O92)</f>
        <v>0</v>
      </c>
    </row>
    <row r="93" spans="1:16" ht="15.75" hidden="1" customHeight="1">
      <c r="A93" s="877">
        <v>2630203</v>
      </c>
      <c r="B93" s="818" t="s">
        <v>3127</v>
      </c>
      <c r="C93" s="1175">
        <v>4500000</v>
      </c>
      <c r="D93" s="1175"/>
      <c r="E93" s="1175">
        <f t="shared" ref="E93:E97" si="93">SUM(C93:D93)</f>
        <v>4500000</v>
      </c>
      <c r="F93" s="1175">
        <v>0</v>
      </c>
      <c r="G93" s="1175">
        <v>14206500</v>
      </c>
      <c r="H93" s="1175">
        <f t="shared" si="74"/>
        <v>14206500</v>
      </c>
      <c r="I93" s="1175"/>
      <c r="J93" s="1175">
        <f t="shared" si="75"/>
        <v>14206500</v>
      </c>
      <c r="K93" s="1195"/>
      <c r="L93" s="1195"/>
      <c r="M93" s="1196">
        <f t="shared" si="76"/>
        <v>0</v>
      </c>
      <c r="N93" s="1196"/>
      <c r="O93" s="1196">
        <f t="shared" si="78"/>
        <v>0</v>
      </c>
      <c r="P93" s="1196">
        <f>SUM(N93:O93)</f>
        <v>0</v>
      </c>
    </row>
    <row r="94" spans="1:16" ht="15.75" hidden="1" customHeight="1">
      <c r="A94" s="877">
        <v>2630203</v>
      </c>
      <c r="B94" s="818" t="s">
        <v>3128</v>
      </c>
      <c r="C94" s="1175"/>
      <c r="D94" s="1175"/>
      <c r="E94" s="1175">
        <f t="shared" si="93"/>
        <v>0</v>
      </c>
      <c r="F94" s="1175"/>
      <c r="G94" s="1175"/>
      <c r="H94" s="1175">
        <f t="shared" si="74"/>
        <v>0</v>
      </c>
      <c r="I94" s="1175"/>
      <c r="J94" s="1175">
        <f t="shared" si="75"/>
        <v>0</v>
      </c>
      <c r="K94" s="1167"/>
      <c r="L94" s="1167"/>
      <c r="M94" s="1176">
        <f t="shared" si="76"/>
        <v>0</v>
      </c>
      <c r="N94" s="1176"/>
      <c r="O94" s="1176">
        <f t="shared" si="78"/>
        <v>0</v>
      </c>
      <c r="P94" s="1176">
        <f>SUM(N94:O94)</f>
        <v>0</v>
      </c>
    </row>
    <row r="95" spans="1:16" ht="15.75" customHeight="1">
      <c r="A95" s="877">
        <v>2630203</v>
      </c>
      <c r="B95" s="818" t="s">
        <v>3129</v>
      </c>
      <c r="C95" s="1175">
        <v>14206500</v>
      </c>
      <c r="D95" s="1175">
        <v>15267375</v>
      </c>
      <c r="E95" s="1175">
        <f t="shared" si="93"/>
        <v>29473875</v>
      </c>
      <c r="F95" s="1175">
        <v>8856000</v>
      </c>
      <c r="G95" s="1175">
        <f>3136500</f>
        <v>3136500</v>
      </c>
      <c r="H95" s="1175">
        <f t="shared" si="74"/>
        <v>11992500</v>
      </c>
      <c r="I95" s="1175"/>
      <c r="J95" s="1175">
        <f t="shared" si="75"/>
        <v>11992500</v>
      </c>
      <c r="K95" s="1167">
        <v>11992500</v>
      </c>
      <c r="L95" s="1167"/>
      <c r="M95" s="1176">
        <f t="shared" si="76"/>
        <v>11992500</v>
      </c>
      <c r="N95" s="1176"/>
      <c r="O95" s="1176">
        <f t="shared" si="78"/>
        <v>11992500</v>
      </c>
      <c r="P95" s="1176"/>
    </row>
    <row r="96" spans="1:16" ht="15.75" customHeight="1">
      <c r="A96" s="877">
        <v>2630203</v>
      </c>
      <c r="B96" s="818" t="s">
        <v>123</v>
      </c>
      <c r="C96" s="1175"/>
      <c r="D96" s="1175"/>
      <c r="E96" s="1175"/>
      <c r="F96" s="1175"/>
      <c r="G96" s="1175"/>
      <c r="H96" s="1175"/>
      <c r="I96" s="1175"/>
      <c r="J96" s="1175"/>
      <c r="K96" s="1167">
        <v>8856000</v>
      </c>
      <c r="L96" s="1167"/>
      <c r="M96" s="1176">
        <f t="shared" si="76"/>
        <v>8856000</v>
      </c>
      <c r="N96" s="1176"/>
      <c r="O96" s="1176">
        <f t="shared" si="78"/>
        <v>8856000</v>
      </c>
      <c r="P96" s="1176"/>
    </row>
    <row r="97" spans="1:16" ht="15.75" customHeight="1">
      <c r="A97" s="877">
        <v>2640503</v>
      </c>
      <c r="B97" s="818" t="s">
        <v>3130</v>
      </c>
      <c r="C97" s="1175">
        <v>2750000</v>
      </c>
      <c r="D97" s="1175">
        <v>8320000</v>
      </c>
      <c r="E97" s="1175">
        <f t="shared" si="93"/>
        <v>11070000</v>
      </c>
      <c r="F97" s="1175">
        <v>13284000</v>
      </c>
      <c r="G97" s="1175"/>
      <c r="H97" s="1175">
        <f>F97+G97</f>
        <v>13284000</v>
      </c>
      <c r="I97" s="1175"/>
      <c r="J97" s="1175">
        <f t="shared" si="75"/>
        <v>13284000</v>
      </c>
      <c r="K97" s="1167">
        <v>13284000</v>
      </c>
      <c r="L97" s="1167"/>
      <c r="M97" s="1176">
        <f t="shared" si="76"/>
        <v>13284000</v>
      </c>
      <c r="N97" s="1176"/>
      <c r="O97" s="1176">
        <f t="shared" si="78"/>
        <v>13284000</v>
      </c>
      <c r="P97" s="1176">
        <v>24000000</v>
      </c>
    </row>
    <row r="98" spans="1:16" ht="15.75" customHeight="1">
      <c r="A98" s="877">
        <v>2640503</v>
      </c>
      <c r="B98" s="818" t="s">
        <v>3131</v>
      </c>
      <c r="C98" s="1175"/>
      <c r="D98" s="1175"/>
      <c r="E98" s="1175">
        <v>0</v>
      </c>
      <c r="F98" s="1175">
        <v>3136500</v>
      </c>
      <c r="G98" s="1175"/>
      <c r="H98" s="1175">
        <f>F98+G98</f>
        <v>3136500</v>
      </c>
      <c r="I98" s="1175"/>
      <c r="J98" s="1175">
        <f t="shared" si="75"/>
        <v>3136500</v>
      </c>
      <c r="K98" s="1167">
        <v>3136500</v>
      </c>
      <c r="L98" s="1167"/>
      <c r="M98" s="1176">
        <f t="shared" si="76"/>
        <v>3136500</v>
      </c>
      <c r="N98" s="1176"/>
      <c r="O98" s="1176">
        <f t="shared" si="78"/>
        <v>3136500</v>
      </c>
      <c r="P98" s="1176"/>
    </row>
    <row r="99" spans="1:16" ht="15.75" customHeight="1">
      <c r="A99" s="877"/>
      <c r="B99" s="818" t="s">
        <v>133</v>
      </c>
      <c r="C99" s="1175"/>
      <c r="D99" s="1175"/>
      <c r="E99" s="1175"/>
      <c r="F99" s="1175"/>
      <c r="G99" s="1175"/>
      <c r="H99" s="1175"/>
      <c r="I99" s="1175"/>
      <c r="J99" s="1175"/>
      <c r="K99" s="1167"/>
      <c r="L99" s="1167"/>
      <c r="M99" s="1176"/>
      <c r="N99" s="1176"/>
      <c r="O99" s="1176"/>
      <c r="P99" s="1176">
        <v>77823857</v>
      </c>
    </row>
    <row r="100" spans="1:16" ht="15.75" customHeight="1">
      <c r="A100" s="1177" t="s">
        <v>413</v>
      </c>
      <c r="B100" s="1178"/>
      <c r="C100" s="1179">
        <v>21456500</v>
      </c>
      <c r="D100" s="1179">
        <f>SUM(D93:D97)</f>
        <v>23587375</v>
      </c>
      <c r="E100" s="1179">
        <f>SUM(E93:E98)</f>
        <v>45043875</v>
      </c>
      <c r="F100" s="1179">
        <f>SUM(F93:F98)</f>
        <v>25276500</v>
      </c>
      <c r="G100" s="1179">
        <f>SUM(G93:G98)</f>
        <v>17343000</v>
      </c>
      <c r="H100" s="1179">
        <f t="shared" ref="H100:H318" si="94">F100+G100</f>
        <v>42619500</v>
      </c>
      <c r="I100" s="1179">
        <f>SUM(I93:I98)</f>
        <v>0</v>
      </c>
      <c r="J100" s="1179">
        <f t="shared" ref="J100:J107" si="95">H100+I100</f>
        <v>42619500</v>
      </c>
      <c r="K100" s="1180">
        <f>SUM(K93:K98)</f>
        <v>37269000</v>
      </c>
      <c r="L100" s="1180">
        <f>SUM(L93:L98)</f>
        <v>0</v>
      </c>
      <c r="M100" s="1181">
        <f t="shared" ref="M100:M143" si="96">SUM(K100:L100)</f>
        <v>37269000</v>
      </c>
      <c r="N100" s="1181">
        <f>SUM(N93:N98)</f>
        <v>0</v>
      </c>
      <c r="O100" s="1181">
        <f t="shared" ref="O100:O113" si="97">SUM(M100:N100)</f>
        <v>37269000</v>
      </c>
      <c r="P100" s="1181">
        <f>SUM(P95:P99)</f>
        <v>101823857</v>
      </c>
    </row>
    <row r="101" spans="1:16" ht="15.75" customHeight="1">
      <c r="A101" s="877"/>
      <c r="B101" s="1188" t="s">
        <v>2633</v>
      </c>
      <c r="C101" s="1175"/>
      <c r="D101" s="1175"/>
      <c r="E101" s="1175"/>
      <c r="F101" s="1175"/>
      <c r="G101" s="1175"/>
      <c r="H101" s="1175">
        <f t="shared" si="94"/>
        <v>0</v>
      </c>
      <c r="I101" s="1175"/>
      <c r="J101" s="1175">
        <f t="shared" si="95"/>
        <v>0</v>
      </c>
      <c r="K101" s="1167"/>
      <c r="L101" s="1167"/>
      <c r="M101" s="1176">
        <f t="shared" si="96"/>
        <v>0</v>
      </c>
      <c r="N101" s="1176"/>
      <c r="O101" s="1176">
        <f t="shared" si="97"/>
        <v>0</v>
      </c>
      <c r="P101" s="1176">
        <f>SUM(N101:O101)</f>
        <v>0</v>
      </c>
    </row>
    <row r="102" spans="1:16" ht="15.75" customHeight="1">
      <c r="A102" s="877" t="s">
        <v>2634</v>
      </c>
      <c r="B102" s="818" t="s">
        <v>2635</v>
      </c>
      <c r="C102" s="1175">
        <v>500000</v>
      </c>
      <c r="D102" s="1175"/>
      <c r="E102" s="1175">
        <f>SUM(C102:D102)</f>
        <v>500000</v>
      </c>
      <c r="F102" s="1175">
        <v>570929</v>
      </c>
      <c r="G102" s="1175"/>
      <c r="H102" s="1175">
        <f t="shared" si="94"/>
        <v>570929</v>
      </c>
      <c r="I102" s="1175"/>
      <c r="J102" s="1175">
        <f t="shared" si="95"/>
        <v>570929</v>
      </c>
      <c r="K102" s="1167">
        <v>1000000</v>
      </c>
      <c r="L102" s="1167"/>
      <c r="M102" s="1176">
        <f t="shared" si="96"/>
        <v>1000000</v>
      </c>
      <c r="N102" s="1176"/>
      <c r="O102" s="1176">
        <f t="shared" si="97"/>
        <v>1000000</v>
      </c>
      <c r="P102" s="1176">
        <v>1000000</v>
      </c>
    </row>
    <row r="103" spans="1:16" ht="15.75" customHeight="1">
      <c r="A103" s="1177" t="s">
        <v>413</v>
      </c>
      <c r="B103" s="1178"/>
      <c r="C103" s="1179">
        <v>500000</v>
      </c>
      <c r="D103" s="1179">
        <f t="shared" ref="D103:F103" si="98">SUM(D102)</f>
        <v>0</v>
      </c>
      <c r="E103" s="1179">
        <f t="shared" si="98"/>
        <v>500000</v>
      </c>
      <c r="F103" s="1179">
        <f t="shared" si="98"/>
        <v>570929</v>
      </c>
      <c r="G103" s="1179">
        <f t="shared" ref="G103:I103" si="99">SUM(G102)</f>
        <v>0</v>
      </c>
      <c r="H103" s="1179">
        <f t="shared" si="94"/>
        <v>570929</v>
      </c>
      <c r="I103" s="1179">
        <f t="shared" si="99"/>
        <v>0</v>
      </c>
      <c r="J103" s="1179">
        <f t="shared" si="95"/>
        <v>570929</v>
      </c>
      <c r="K103" s="1180">
        <f t="shared" ref="K103:L103" si="100">SUM(K102)</f>
        <v>1000000</v>
      </c>
      <c r="L103" s="1180">
        <f t="shared" si="100"/>
        <v>0</v>
      </c>
      <c r="M103" s="1181">
        <f t="shared" si="96"/>
        <v>1000000</v>
      </c>
      <c r="N103" s="1181">
        <f t="shared" ref="N103" si="101">SUM(N102)</f>
        <v>0</v>
      </c>
      <c r="O103" s="1181">
        <f t="shared" si="97"/>
        <v>1000000</v>
      </c>
      <c r="P103" s="1181">
        <f>SUM(P102)</f>
        <v>1000000</v>
      </c>
    </row>
    <row r="104" spans="1:16" ht="15.75" customHeight="1">
      <c r="A104" s="877"/>
      <c r="B104" s="1188" t="s">
        <v>2636</v>
      </c>
      <c r="C104" s="1175"/>
      <c r="D104" s="1175"/>
      <c r="E104" s="1175"/>
      <c r="F104" s="1175"/>
      <c r="G104" s="1175"/>
      <c r="H104" s="1175">
        <f t="shared" si="94"/>
        <v>0</v>
      </c>
      <c r="I104" s="1175"/>
      <c r="J104" s="1175">
        <f t="shared" si="95"/>
        <v>0</v>
      </c>
      <c r="K104" s="1167"/>
      <c r="L104" s="1167"/>
      <c r="M104" s="1176">
        <f t="shared" si="96"/>
        <v>0</v>
      </c>
      <c r="N104" s="1176"/>
      <c r="O104" s="1176">
        <f t="shared" si="97"/>
        <v>0</v>
      </c>
      <c r="P104" s="1176">
        <f>SUM(N104:O104)</f>
        <v>0</v>
      </c>
    </row>
    <row r="105" spans="1:16" ht="15.75" customHeight="1">
      <c r="A105" s="877" t="s">
        <v>3132</v>
      </c>
      <c r="B105" s="818" t="s">
        <v>3133</v>
      </c>
      <c r="C105" s="1175">
        <v>1000000</v>
      </c>
      <c r="D105" s="1175"/>
      <c r="E105" s="1175">
        <f t="shared" ref="E105:E107" si="102">SUM(C105:D105)</f>
        <v>1000000</v>
      </c>
      <c r="F105" s="1175">
        <v>2316284</v>
      </c>
      <c r="G105" s="1175"/>
      <c r="H105" s="1175">
        <f t="shared" si="94"/>
        <v>2316284</v>
      </c>
      <c r="I105" s="1175"/>
      <c r="J105" s="1175">
        <f t="shared" si="95"/>
        <v>2316284</v>
      </c>
      <c r="K105" s="1167">
        <v>2000000</v>
      </c>
      <c r="L105" s="1167"/>
      <c r="M105" s="1176">
        <f t="shared" si="96"/>
        <v>2000000</v>
      </c>
      <c r="N105" s="1176">
        <v>-2000000</v>
      </c>
      <c r="O105" s="1176">
        <f t="shared" si="97"/>
        <v>0</v>
      </c>
      <c r="P105" s="1176">
        <v>5000000</v>
      </c>
    </row>
    <row r="106" spans="1:16" ht="15.75" customHeight="1">
      <c r="A106" s="818" t="s">
        <v>2637</v>
      </c>
      <c r="B106" s="818" t="s">
        <v>3134</v>
      </c>
      <c r="C106" s="1175">
        <v>2950000</v>
      </c>
      <c r="D106" s="1175"/>
      <c r="E106" s="1175">
        <f t="shared" si="102"/>
        <v>2950000</v>
      </c>
      <c r="F106" s="1175">
        <v>0</v>
      </c>
      <c r="G106" s="1175">
        <v>2950000</v>
      </c>
      <c r="H106" s="1175">
        <f t="shared" si="94"/>
        <v>2950000</v>
      </c>
      <c r="I106" s="1175"/>
      <c r="J106" s="1175">
        <f t="shared" si="95"/>
        <v>2950000</v>
      </c>
      <c r="K106" s="1167">
        <v>1600000</v>
      </c>
      <c r="L106" s="1167"/>
      <c r="M106" s="1176">
        <f t="shared" si="96"/>
        <v>1600000</v>
      </c>
      <c r="N106" s="1176">
        <v>-1600000</v>
      </c>
      <c r="O106" s="1176">
        <f t="shared" si="97"/>
        <v>0</v>
      </c>
      <c r="P106" s="1176"/>
    </row>
    <row r="107" spans="1:16" ht="15.75" customHeight="1">
      <c r="A107" s="877" t="s">
        <v>3009</v>
      </c>
      <c r="B107" s="818" t="s">
        <v>3010</v>
      </c>
      <c r="C107" s="1175">
        <v>300000</v>
      </c>
      <c r="D107" s="1175"/>
      <c r="E107" s="1175">
        <f t="shared" si="102"/>
        <v>300000</v>
      </c>
      <c r="F107" s="1175">
        <v>0</v>
      </c>
      <c r="G107" s="1175">
        <v>300000</v>
      </c>
      <c r="H107" s="1175">
        <f t="shared" si="94"/>
        <v>300000</v>
      </c>
      <c r="I107" s="1175"/>
      <c r="J107" s="1175">
        <f t="shared" si="95"/>
        <v>300000</v>
      </c>
      <c r="K107" s="1167">
        <v>500000</v>
      </c>
      <c r="L107" s="1167"/>
      <c r="M107" s="1176">
        <f t="shared" si="96"/>
        <v>500000</v>
      </c>
      <c r="N107" s="1176">
        <v>-500000</v>
      </c>
      <c r="O107" s="1176">
        <f t="shared" si="97"/>
        <v>0</v>
      </c>
      <c r="P107" s="1176"/>
    </row>
    <row r="108" spans="1:16" ht="15.75" customHeight="1">
      <c r="A108" s="1177" t="s">
        <v>413</v>
      </c>
      <c r="B108" s="1178"/>
      <c r="C108" s="1179">
        <v>4250000</v>
      </c>
      <c r="D108" s="1179">
        <f t="shared" ref="D108:F108" si="103">SUM(D105:D107)</f>
        <v>0</v>
      </c>
      <c r="E108" s="1179">
        <f t="shared" si="103"/>
        <v>4250000</v>
      </c>
      <c r="F108" s="1179">
        <f t="shared" si="103"/>
        <v>2316284</v>
      </c>
      <c r="G108" s="1179">
        <f t="shared" ref="G108:H108" si="104">SUM(G105:G107)</f>
        <v>3250000</v>
      </c>
      <c r="H108" s="1179">
        <f t="shared" si="104"/>
        <v>5566284</v>
      </c>
      <c r="I108" s="1179">
        <f t="shared" ref="I108:J108" si="105">SUM(I105:I107)</f>
        <v>0</v>
      </c>
      <c r="J108" s="1179">
        <f t="shared" si="105"/>
        <v>5566284</v>
      </c>
      <c r="K108" s="1180">
        <f t="shared" ref="K108" si="106">SUM(K105:K107)</f>
        <v>4100000</v>
      </c>
      <c r="L108" s="1180">
        <f t="shared" ref="L108:N108" si="107">SUM(L105:L107)</f>
        <v>0</v>
      </c>
      <c r="M108" s="1181">
        <f t="shared" si="96"/>
        <v>4100000</v>
      </c>
      <c r="N108" s="1181">
        <f t="shared" si="107"/>
        <v>-4100000</v>
      </c>
      <c r="O108" s="1181">
        <f t="shared" si="97"/>
        <v>0</v>
      </c>
      <c r="P108" s="1181">
        <f>SUM(P104:P107)</f>
        <v>5000000</v>
      </c>
    </row>
    <row r="109" spans="1:16" s="1200" customFormat="1" ht="15.75" customHeight="1">
      <c r="A109" s="1201"/>
      <c r="B109" s="1201" t="s">
        <v>3135</v>
      </c>
      <c r="C109" s="1202">
        <v>231933417</v>
      </c>
      <c r="D109" s="1202">
        <f>SUM(D108,D103,D100,D91,D89,D81,D74,D64,D61,D56,D49,D43,D39,D34,D25, )</f>
        <v>70647375</v>
      </c>
      <c r="E109" s="1202">
        <f>SUM(E108,E103,E100,E91,E89,E81,E74,E64,E61,E56,E49,E43,E39,E34,E25, )</f>
        <v>302180792</v>
      </c>
      <c r="F109" s="1202">
        <f>SUM(F108,F103,F100,F91,F89,F81,F74,F64,F61,F56,F49,F43,F39,F34,F25)</f>
        <v>331950571</v>
      </c>
      <c r="G109" s="1202">
        <f>SUM(G108,G103,G100,G91,G89,G81,G74,G64,G61,G56,G49,G43,G39,G34,G25)</f>
        <v>-48043858</v>
      </c>
      <c r="H109" s="1202">
        <f t="shared" si="94"/>
        <v>283906713</v>
      </c>
      <c r="I109" s="1202">
        <f>SUM(I108,I103,I100,I91,I89,I81,I74,I64,I61,I56,I49,I43,I39,I34,I25)</f>
        <v>950000</v>
      </c>
      <c r="J109" s="1202">
        <f t="shared" ref="J109:J318" si="108">H109+I109</f>
        <v>284856713</v>
      </c>
      <c r="K109" s="1203">
        <f>SUM(K108,K103,K100,K91,K89,K81,K74,K64,K61,K56,K49,K43,K39,K34,K25)</f>
        <v>186183262</v>
      </c>
      <c r="L109" s="1203">
        <f>SUM(L108,L103,L100,L91,L89,L81,L74,L64,L61,L56,L49,L43,L39,L34,L25)</f>
        <v>2000000</v>
      </c>
      <c r="M109" s="1204">
        <f t="shared" si="96"/>
        <v>188183262</v>
      </c>
      <c r="N109" s="1204">
        <f>SUM(N108,N103,N100,N91,N89,N81,N74,N64,N61,N56,N49,N43,N39,N34,N25)</f>
        <v>20900000</v>
      </c>
      <c r="O109" s="1204">
        <f t="shared" si="97"/>
        <v>209083262</v>
      </c>
      <c r="P109" s="1204">
        <f>SUM(P108,P103,P100,P91,P89,P81,P74,P64,P61,P56,P49,P43,P39,P34,P25)</f>
        <v>924639362</v>
      </c>
    </row>
    <row r="110" spans="1:16" s="1205" customFormat="1" ht="15.75" customHeight="1">
      <c r="A110" s="1206"/>
      <c r="B110" s="1206" t="s">
        <v>3136</v>
      </c>
      <c r="C110" s="1207"/>
      <c r="D110" s="1207"/>
      <c r="E110" s="1207"/>
      <c r="F110" s="1207"/>
      <c r="G110" s="1207"/>
      <c r="H110" s="1207"/>
      <c r="I110" s="1207"/>
      <c r="J110" s="1207"/>
      <c r="K110" s="1208"/>
      <c r="L110" s="1208"/>
      <c r="M110" s="1209">
        <f t="shared" si="96"/>
        <v>0</v>
      </c>
      <c r="N110" s="1209"/>
      <c r="O110" s="1209">
        <f t="shared" si="97"/>
        <v>0</v>
      </c>
      <c r="P110" s="1209">
        <f>SUM(N110:O110)</f>
        <v>0</v>
      </c>
    </row>
    <row r="111" spans="1:16" ht="15.75" customHeight="1">
      <c r="A111" s="791">
        <v>2100000</v>
      </c>
      <c r="B111" s="1210" t="s">
        <v>2541</v>
      </c>
      <c r="C111" s="804"/>
      <c r="D111" s="804"/>
      <c r="E111" s="804"/>
      <c r="F111" s="804"/>
      <c r="G111" s="804"/>
      <c r="H111" s="804"/>
      <c r="I111" s="804"/>
      <c r="J111" s="804"/>
      <c r="K111" s="1211"/>
      <c r="L111" s="1211"/>
      <c r="M111" s="1212">
        <f t="shared" si="96"/>
        <v>0</v>
      </c>
      <c r="N111" s="1212"/>
      <c r="O111" s="1212">
        <f t="shared" si="97"/>
        <v>0</v>
      </c>
      <c r="P111" s="1212">
        <f>SUM(N111:O111)</f>
        <v>0</v>
      </c>
    </row>
    <row r="112" spans="1:16" ht="15.75" customHeight="1">
      <c r="A112" s="793"/>
      <c r="B112" s="786" t="s">
        <v>3137</v>
      </c>
      <c r="C112" s="804"/>
      <c r="D112" s="804"/>
      <c r="E112" s="804"/>
      <c r="F112" s="804"/>
      <c r="G112" s="804"/>
      <c r="H112" s="804">
        <v>0</v>
      </c>
      <c r="I112" s="804"/>
      <c r="J112" s="804"/>
      <c r="K112" s="1213">
        <v>50000000</v>
      </c>
      <c r="L112" s="1213"/>
      <c r="M112" s="1214">
        <f t="shared" si="96"/>
        <v>50000000</v>
      </c>
      <c r="N112" s="1214"/>
      <c r="O112" s="1214">
        <f t="shared" si="97"/>
        <v>50000000</v>
      </c>
      <c r="P112" s="1214">
        <v>47000000</v>
      </c>
    </row>
    <row r="113" spans="1:16" ht="15.75" customHeight="1">
      <c r="A113" s="793"/>
      <c r="B113" s="786" t="s">
        <v>2545</v>
      </c>
      <c r="C113" s="804"/>
      <c r="D113" s="804"/>
      <c r="E113" s="804"/>
      <c r="F113" s="804"/>
      <c r="G113" s="804"/>
      <c r="H113" s="804">
        <v>0</v>
      </c>
      <c r="I113" s="804"/>
      <c r="J113" s="804"/>
      <c r="K113" s="1213">
        <v>35000000</v>
      </c>
      <c r="L113" s="1213"/>
      <c r="M113" s="1214">
        <f t="shared" si="96"/>
        <v>35000000</v>
      </c>
      <c r="N113" s="1214"/>
      <c r="O113" s="1214">
        <f t="shared" si="97"/>
        <v>35000000</v>
      </c>
      <c r="P113" s="1214">
        <v>30000000</v>
      </c>
    </row>
    <row r="114" spans="1:16" ht="15.75" customHeight="1">
      <c r="A114" s="1177" t="s">
        <v>413</v>
      </c>
      <c r="B114" s="1178"/>
      <c r="C114" s="1179">
        <v>500000</v>
      </c>
      <c r="D114" s="1179">
        <f t="shared" ref="D114:F114" si="109">SUM(D113)</f>
        <v>0</v>
      </c>
      <c r="E114" s="1179">
        <f t="shared" si="109"/>
        <v>0</v>
      </c>
      <c r="F114" s="1179">
        <f t="shared" si="109"/>
        <v>0</v>
      </c>
      <c r="G114" s="1179">
        <f t="shared" ref="G114:I114" si="110">SUM(G113)</f>
        <v>0</v>
      </c>
      <c r="H114" s="1179">
        <f t="shared" ref="H114" si="111">F114+G114</f>
        <v>0</v>
      </c>
      <c r="I114" s="1179">
        <f t="shared" si="110"/>
        <v>0</v>
      </c>
      <c r="J114" s="1179">
        <f t="shared" ref="J114" si="112">H114+I114</f>
        <v>0</v>
      </c>
      <c r="K114" s="1180">
        <f>SUM(K112:K113)</f>
        <v>85000000</v>
      </c>
      <c r="L114" s="1180">
        <f t="shared" ref="L114:M114" si="113">SUM(L112:L113)</f>
        <v>0</v>
      </c>
      <c r="M114" s="1181">
        <f t="shared" si="113"/>
        <v>85000000</v>
      </c>
      <c r="N114" s="1181">
        <f t="shared" ref="N114:P114" si="114">SUM(N112:N113)</f>
        <v>0</v>
      </c>
      <c r="O114" s="1181">
        <f t="shared" si="114"/>
        <v>85000000</v>
      </c>
      <c r="P114" s="1181">
        <f t="shared" si="114"/>
        <v>77000000</v>
      </c>
    </row>
    <row r="115" spans="1:16" ht="15.75" customHeight="1">
      <c r="A115" s="786"/>
      <c r="B115" s="801" t="s">
        <v>2559</v>
      </c>
      <c r="C115" s="804"/>
      <c r="D115" s="804"/>
      <c r="E115" s="804"/>
      <c r="F115" s="804"/>
      <c r="G115" s="804"/>
      <c r="H115" s="804"/>
      <c r="I115" s="804"/>
      <c r="J115" s="804"/>
      <c r="K115" s="1211"/>
      <c r="L115" s="1211"/>
      <c r="M115" s="1212">
        <f t="shared" si="96"/>
        <v>0</v>
      </c>
      <c r="N115" s="1212"/>
      <c r="O115" s="1212">
        <f t="shared" ref="O115:O178" si="115">SUM(M115:N115)</f>
        <v>0</v>
      </c>
      <c r="P115" s="1212">
        <f>SUM(N115:O115)</f>
        <v>0</v>
      </c>
    </row>
    <row r="116" spans="1:16" ht="15.75" customHeight="1">
      <c r="A116" s="786">
        <v>2210101</v>
      </c>
      <c r="B116" s="786" t="s">
        <v>2561</v>
      </c>
      <c r="C116" s="804"/>
      <c r="D116" s="804"/>
      <c r="E116" s="804"/>
      <c r="F116" s="804"/>
      <c r="G116" s="804"/>
      <c r="H116" s="804">
        <v>0</v>
      </c>
      <c r="I116" s="804"/>
      <c r="J116" s="804"/>
      <c r="K116" s="1213">
        <v>36400000</v>
      </c>
      <c r="L116" s="1213"/>
      <c r="M116" s="1214">
        <f t="shared" si="96"/>
        <v>36400000</v>
      </c>
      <c r="N116" s="1214"/>
      <c r="O116" s="1214">
        <f t="shared" si="115"/>
        <v>36400000</v>
      </c>
      <c r="P116" s="1214">
        <v>36400000</v>
      </c>
    </row>
    <row r="117" spans="1:16" ht="15.75" customHeight="1">
      <c r="A117" s="786">
        <v>2210102</v>
      </c>
      <c r="B117" s="786" t="s">
        <v>2563</v>
      </c>
      <c r="C117" s="804"/>
      <c r="D117" s="804"/>
      <c r="E117" s="804"/>
      <c r="F117" s="804"/>
      <c r="G117" s="804"/>
      <c r="H117" s="804">
        <v>0</v>
      </c>
      <c r="I117" s="804"/>
      <c r="J117" s="804"/>
      <c r="K117" s="1213">
        <v>20800000</v>
      </c>
      <c r="L117" s="1213"/>
      <c r="M117" s="1214">
        <f t="shared" si="96"/>
        <v>20800000</v>
      </c>
      <c r="N117" s="1214"/>
      <c r="O117" s="1214">
        <f t="shared" si="115"/>
        <v>20800000</v>
      </c>
      <c r="P117" s="1214">
        <v>20800000</v>
      </c>
    </row>
    <row r="118" spans="1:16" ht="15.75" customHeight="1">
      <c r="A118" s="786">
        <v>2210103</v>
      </c>
      <c r="B118" s="756" t="s">
        <v>3138</v>
      </c>
      <c r="C118" s="804"/>
      <c r="D118" s="804"/>
      <c r="E118" s="804"/>
      <c r="F118" s="804"/>
      <c r="G118" s="804"/>
      <c r="H118" s="804">
        <v>0</v>
      </c>
      <c r="I118" s="804"/>
      <c r="J118" s="804"/>
      <c r="K118" s="1213">
        <v>30000000</v>
      </c>
      <c r="L118" s="1213"/>
      <c r="M118" s="1214">
        <f t="shared" si="96"/>
        <v>30000000</v>
      </c>
      <c r="N118" s="1214"/>
      <c r="O118" s="1214">
        <f t="shared" si="115"/>
        <v>30000000</v>
      </c>
      <c r="P118" s="1214">
        <v>30000000</v>
      </c>
    </row>
    <row r="119" spans="1:16" ht="15.75" customHeight="1">
      <c r="A119" s="1177" t="s">
        <v>413</v>
      </c>
      <c r="B119" s="1178"/>
      <c r="C119" s="1179">
        <v>500000</v>
      </c>
      <c r="D119" s="1179">
        <f t="shared" ref="D119:F119" si="116">SUM(D118)</f>
        <v>0</v>
      </c>
      <c r="E119" s="1179">
        <f t="shared" si="116"/>
        <v>0</v>
      </c>
      <c r="F119" s="1179">
        <f t="shared" si="116"/>
        <v>0</v>
      </c>
      <c r="G119" s="1179">
        <f t="shared" ref="G119:I119" si="117">SUM(G118)</f>
        <v>0</v>
      </c>
      <c r="H119" s="1179">
        <f t="shared" ref="H119" si="118">F119+G119</f>
        <v>0</v>
      </c>
      <c r="I119" s="1179">
        <f t="shared" si="117"/>
        <v>0</v>
      </c>
      <c r="J119" s="1179">
        <f t="shared" ref="J119" si="119">H119+I119</f>
        <v>0</v>
      </c>
      <c r="K119" s="1180">
        <f>SUM(K116:K118)</f>
        <v>87200000</v>
      </c>
      <c r="L119" s="1180">
        <f>SUM(L116:L118)</f>
        <v>0</v>
      </c>
      <c r="M119" s="1181">
        <f t="shared" si="96"/>
        <v>87200000</v>
      </c>
      <c r="N119" s="1181">
        <f>SUM(N116:N118)</f>
        <v>0</v>
      </c>
      <c r="O119" s="1181">
        <f t="shared" si="115"/>
        <v>87200000</v>
      </c>
      <c r="P119" s="1181">
        <f>SUM(P117:P118)</f>
        <v>50800000</v>
      </c>
    </row>
    <row r="120" spans="1:16" ht="15.75" customHeight="1">
      <c r="A120" s="709"/>
      <c r="B120" s="1215" t="s">
        <v>2564</v>
      </c>
      <c r="C120" s="804"/>
      <c r="D120" s="804"/>
      <c r="E120" s="804"/>
      <c r="F120" s="804"/>
      <c r="G120" s="804"/>
      <c r="H120" s="804"/>
      <c r="I120" s="804"/>
      <c r="J120" s="804"/>
      <c r="K120" s="1211"/>
      <c r="L120" s="1211"/>
      <c r="M120" s="1212">
        <f t="shared" si="96"/>
        <v>0</v>
      </c>
      <c r="N120" s="1212"/>
      <c r="O120" s="1212">
        <f t="shared" si="115"/>
        <v>0</v>
      </c>
      <c r="P120" s="1212">
        <f>SUM(N120:O120)</f>
        <v>0</v>
      </c>
    </row>
    <row r="121" spans="1:16" ht="15.75" customHeight="1">
      <c r="A121" s="786">
        <v>2210201</v>
      </c>
      <c r="B121" s="1216" t="s">
        <v>2566</v>
      </c>
      <c r="C121" s="804"/>
      <c r="D121" s="804"/>
      <c r="E121" s="804"/>
      <c r="F121" s="804"/>
      <c r="G121" s="804"/>
      <c r="H121" s="804">
        <v>0</v>
      </c>
      <c r="I121" s="804"/>
      <c r="J121" s="804"/>
      <c r="K121" s="1213">
        <v>2000000</v>
      </c>
      <c r="L121" s="1213"/>
      <c r="M121" s="1214">
        <f t="shared" si="96"/>
        <v>2000000</v>
      </c>
      <c r="N121" s="1214"/>
      <c r="O121" s="1214">
        <f t="shared" si="115"/>
        <v>2000000</v>
      </c>
      <c r="P121" s="1214">
        <v>2000000</v>
      </c>
    </row>
    <row r="122" spans="1:16" ht="15.75" customHeight="1">
      <c r="A122" s="786">
        <v>2210202</v>
      </c>
      <c r="B122" s="756" t="s">
        <v>2875</v>
      </c>
      <c r="C122" s="804"/>
      <c r="D122" s="804"/>
      <c r="E122" s="804"/>
      <c r="F122" s="804"/>
      <c r="G122" s="804"/>
      <c r="H122" s="804">
        <v>0</v>
      </c>
      <c r="I122" s="804"/>
      <c r="J122" s="804"/>
      <c r="K122" s="1213">
        <v>1600000</v>
      </c>
      <c r="L122" s="1213"/>
      <c r="M122" s="1214">
        <f t="shared" si="96"/>
        <v>1600000</v>
      </c>
      <c r="N122" s="1214"/>
      <c r="O122" s="1214">
        <f t="shared" si="115"/>
        <v>1600000</v>
      </c>
      <c r="P122" s="1214">
        <v>1600000</v>
      </c>
    </row>
    <row r="123" spans="1:16" ht="15.75" customHeight="1">
      <c r="A123" s="786">
        <v>2210203</v>
      </c>
      <c r="B123" s="756" t="s">
        <v>2568</v>
      </c>
      <c r="C123" s="804"/>
      <c r="D123" s="804"/>
      <c r="E123" s="804"/>
      <c r="F123" s="804"/>
      <c r="G123" s="804"/>
      <c r="H123" s="804">
        <v>0</v>
      </c>
      <c r="I123" s="804"/>
      <c r="J123" s="804"/>
      <c r="K123" s="1213">
        <v>300000</v>
      </c>
      <c r="L123" s="1213"/>
      <c r="M123" s="1214">
        <f t="shared" si="96"/>
        <v>300000</v>
      </c>
      <c r="N123" s="1214"/>
      <c r="O123" s="1214">
        <f t="shared" si="115"/>
        <v>300000</v>
      </c>
      <c r="P123" s="1214">
        <v>300000</v>
      </c>
    </row>
    <row r="124" spans="1:16" ht="15.75" customHeight="1">
      <c r="A124" s="1177" t="s">
        <v>413</v>
      </c>
      <c r="B124" s="1178"/>
      <c r="C124" s="1179">
        <v>500000</v>
      </c>
      <c r="D124" s="1179">
        <f t="shared" ref="D124:F124" si="120">SUM(D123)</f>
        <v>0</v>
      </c>
      <c r="E124" s="1179">
        <f t="shared" si="120"/>
        <v>0</v>
      </c>
      <c r="F124" s="1179">
        <f t="shared" si="120"/>
        <v>0</v>
      </c>
      <c r="G124" s="1179">
        <f t="shared" ref="G124:I124" si="121">SUM(G123)</f>
        <v>0</v>
      </c>
      <c r="H124" s="1179">
        <f t="shared" ref="H124" si="122">F124+G124</f>
        <v>0</v>
      </c>
      <c r="I124" s="1179">
        <f t="shared" si="121"/>
        <v>0</v>
      </c>
      <c r="J124" s="1179">
        <f t="shared" ref="J124" si="123">H124+I124</f>
        <v>0</v>
      </c>
      <c r="K124" s="1180">
        <f>SUM(K121:K123)</f>
        <v>3900000</v>
      </c>
      <c r="L124" s="1180">
        <f>SUM(L121:L123)</f>
        <v>0</v>
      </c>
      <c r="M124" s="1181">
        <f t="shared" si="96"/>
        <v>3900000</v>
      </c>
      <c r="N124" s="1181">
        <f>SUM(N121:N123)</f>
        <v>0</v>
      </c>
      <c r="O124" s="1181">
        <f t="shared" si="115"/>
        <v>3900000</v>
      </c>
      <c r="P124" s="1181">
        <f>SUM(P121:P123)</f>
        <v>3900000</v>
      </c>
    </row>
    <row r="125" spans="1:16" ht="15.75" customHeight="1">
      <c r="A125" s="709"/>
      <c r="B125" s="1217" t="s">
        <v>3139</v>
      </c>
      <c r="C125" s="804"/>
      <c r="D125" s="804"/>
      <c r="E125" s="804"/>
      <c r="F125" s="804"/>
      <c r="G125" s="804"/>
      <c r="H125" s="804"/>
      <c r="I125" s="804"/>
      <c r="J125" s="804"/>
      <c r="K125" s="1211"/>
      <c r="L125" s="1211"/>
      <c r="M125" s="1212">
        <f t="shared" si="96"/>
        <v>0</v>
      </c>
      <c r="N125" s="1212"/>
      <c r="O125" s="1212">
        <f t="shared" si="115"/>
        <v>0</v>
      </c>
      <c r="P125" s="1212">
        <f>SUM(N125:O125)</f>
        <v>0</v>
      </c>
    </row>
    <row r="126" spans="1:16" ht="15.75" customHeight="1">
      <c r="A126" s="786">
        <v>2210302</v>
      </c>
      <c r="B126" s="756" t="s">
        <v>2572</v>
      </c>
      <c r="C126" s="804"/>
      <c r="D126" s="804"/>
      <c r="E126" s="804"/>
      <c r="F126" s="804"/>
      <c r="G126" s="804"/>
      <c r="H126" s="804">
        <v>0</v>
      </c>
      <c r="I126" s="804"/>
      <c r="J126" s="804"/>
      <c r="K126" s="1213">
        <v>2000000</v>
      </c>
      <c r="L126" s="1213"/>
      <c r="M126" s="1214">
        <f t="shared" si="96"/>
        <v>2000000</v>
      </c>
      <c r="N126" s="1214"/>
      <c r="O126" s="1214">
        <f t="shared" si="115"/>
        <v>2000000</v>
      </c>
      <c r="P126" s="1214">
        <v>2000000</v>
      </c>
    </row>
    <row r="127" spans="1:16" ht="15.75" customHeight="1">
      <c r="A127" s="786">
        <v>2210303</v>
      </c>
      <c r="B127" s="756" t="s">
        <v>2574</v>
      </c>
      <c r="C127" s="804"/>
      <c r="D127" s="804"/>
      <c r="E127" s="804"/>
      <c r="F127" s="804"/>
      <c r="G127" s="804"/>
      <c r="H127" s="804">
        <v>0</v>
      </c>
      <c r="I127" s="804"/>
      <c r="J127" s="804"/>
      <c r="K127" s="1213">
        <v>4000000</v>
      </c>
      <c r="L127" s="1213"/>
      <c r="M127" s="1214">
        <f t="shared" si="96"/>
        <v>4000000</v>
      </c>
      <c r="N127" s="1214"/>
      <c r="O127" s="1214">
        <f t="shared" si="115"/>
        <v>4000000</v>
      </c>
      <c r="P127" s="1214">
        <v>4000000</v>
      </c>
    </row>
    <row r="128" spans="1:16" ht="15.75" customHeight="1">
      <c r="A128" s="786">
        <v>2210400</v>
      </c>
      <c r="B128" s="756" t="s">
        <v>3140</v>
      </c>
      <c r="C128" s="804"/>
      <c r="D128" s="804"/>
      <c r="E128" s="804"/>
      <c r="F128" s="804"/>
      <c r="G128" s="804"/>
      <c r="H128" s="804">
        <v>0</v>
      </c>
      <c r="I128" s="804"/>
      <c r="J128" s="804"/>
      <c r="K128" s="1213">
        <v>0</v>
      </c>
      <c r="L128" s="1213"/>
      <c r="M128" s="1214">
        <f t="shared" si="96"/>
        <v>0</v>
      </c>
      <c r="N128" s="1214"/>
      <c r="O128" s="1214">
        <f t="shared" si="115"/>
        <v>0</v>
      </c>
      <c r="P128" s="1214">
        <v>0</v>
      </c>
    </row>
    <row r="129" spans="1:16" ht="15.75" customHeight="1">
      <c r="A129" s="1177" t="s">
        <v>413</v>
      </c>
      <c r="B129" s="1178"/>
      <c r="C129" s="1179">
        <v>500000</v>
      </c>
      <c r="D129" s="1179">
        <f t="shared" ref="D129:F129" si="124">SUM(D128)</f>
        <v>0</v>
      </c>
      <c r="E129" s="1179">
        <f t="shared" si="124"/>
        <v>0</v>
      </c>
      <c r="F129" s="1179">
        <f t="shared" si="124"/>
        <v>0</v>
      </c>
      <c r="G129" s="1179">
        <f t="shared" ref="G129:I129" si="125">SUM(G128)</f>
        <v>0</v>
      </c>
      <c r="H129" s="1179">
        <f t="shared" ref="H129" si="126">F129+G129</f>
        <v>0</v>
      </c>
      <c r="I129" s="1179">
        <f t="shared" si="125"/>
        <v>0</v>
      </c>
      <c r="J129" s="1179">
        <f t="shared" ref="J129" si="127">H129+I129</f>
        <v>0</v>
      </c>
      <c r="K129" s="1180">
        <f>SUM(K126:K128)</f>
        <v>6000000</v>
      </c>
      <c r="L129" s="1180">
        <f>SUM(L126:L128)</f>
        <v>0</v>
      </c>
      <c r="M129" s="1181">
        <f t="shared" si="96"/>
        <v>6000000</v>
      </c>
      <c r="N129" s="1181">
        <f>SUM(N126:N128)</f>
        <v>0</v>
      </c>
      <c r="O129" s="1181">
        <f t="shared" si="115"/>
        <v>6000000</v>
      </c>
      <c r="P129" s="1181">
        <f>SUM(P126:P128)</f>
        <v>6000000</v>
      </c>
    </row>
    <row r="130" spans="1:16" ht="15.75" customHeight="1">
      <c r="A130" s="709"/>
      <c r="B130" s="1215" t="s">
        <v>2584</v>
      </c>
      <c r="C130" s="804"/>
      <c r="D130" s="804"/>
      <c r="E130" s="804"/>
      <c r="F130" s="804"/>
      <c r="G130" s="804"/>
      <c r="H130" s="804"/>
      <c r="I130" s="804"/>
      <c r="J130" s="804"/>
      <c r="K130" s="1211"/>
      <c r="L130" s="1211"/>
      <c r="M130" s="1212">
        <f t="shared" si="96"/>
        <v>0</v>
      </c>
      <c r="N130" s="1212"/>
      <c r="O130" s="1212">
        <f t="shared" si="115"/>
        <v>0</v>
      </c>
      <c r="P130" s="1212">
        <f>SUM(N130:O130)</f>
        <v>0</v>
      </c>
    </row>
    <row r="131" spans="1:16" ht="15.75" customHeight="1">
      <c r="A131" s="786">
        <v>2210502</v>
      </c>
      <c r="B131" s="756" t="s">
        <v>2586</v>
      </c>
      <c r="C131" s="804"/>
      <c r="D131" s="804"/>
      <c r="E131" s="804"/>
      <c r="F131" s="804"/>
      <c r="G131" s="804"/>
      <c r="H131" s="804">
        <v>0</v>
      </c>
      <c r="I131" s="804"/>
      <c r="J131" s="804"/>
      <c r="K131" s="1213">
        <v>1000000</v>
      </c>
      <c r="L131" s="1213"/>
      <c r="M131" s="1214">
        <f t="shared" si="96"/>
        <v>1000000</v>
      </c>
      <c r="N131" s="1214"/>
      <c r="O131" s="1214">
        <f t="shared" si="115"/>
        <v>1000000</v>
      </c>
      <c r="P131" s="1214">
        <v>1000000</v>
      </c>
    </row>
    <row r="132" spans="1:16" ht="15.75" customHeight="1">
      <c r="A132" s="786">
        <v>2210504</v>
      </c>
      <c r="B132" s="756" t="s">
        <v>2590</v>
      </c>
      <c r="C132" s="804"/>
      <c r="D132" s="804"/>
      <c r="E132" s="804"/>
      <c r="F132" s="804"/>
      <c r="G132" s="804"/>
      <c r="H132" s="804">
        <v>0</v>
      </c>
      <c r="I132" s="804"/>
      <c r="J132" s="804"/>
      <c r="K132" s="1213">
        <v>1600000</v>
      </c>
      <c r="L132" s="1213"/>
      <c r="M132" s="1214">
        <f t="shared" si="96"/>
        <v>1600000</v>
      </c>
      <c r="N132" s="1214"/>
      <c r="O132" s="1214">
        <f t="shared" si="115"/>
        <v>1600000</v>
      </c>
      <c r="P132" s="1214">
        <v>1600000</v>
      </c>
    </row>
    <row r="133" spans="1:16" ht="15.75" customHeight="1">
      <c r="A133" s="1177" t="s">
        <v>413</v>
      </c>
      <c r="B133" s="1178"/>
      <c r="C133" s="1179">
        <v>500000</v>
      </c>
      <c r="D133" s="1179" t="e">
        <f>SUM(#REF!)</f>
        <v>#REF!</v>
      </c>
      <c r="E133" s="1179" t="e">
        <f>SUM(#REF!)</f>
        <v>#REF!</v>
      </c>
      <c r="F133" s="1179" t="e">
        <f>SUM(#REF!)</f>
        <v>#REF!</v>
      </c>
      <c r="G133" s="1179" t="e">
        <f>SUM(#REF!)</f>
        <v>#REF!</v>
      </c>
      <c r="H133" s="1179">
        <f>SUM(H131:H132)</f>
        <v>0</v>
      </c>
      <c r="I133" s="1179">
        <f t="shared" ref="I133:L133" si="128">SUM(I131:I132)</f>
        <v>0</v>
      </c>
      <c r="J133" s="1179">
        <f t="shared" si="128"/>
        <v>0</v>
      </c>
      <c r="K133" s="1180">
        <f t="shared" si="128"/>
        <v>2600000</v>
      </c>
      <c r="L133" s="1180">
        <f t="shared" si="128"/>
        <v>0</v>
      </c>
      <c r="M133" s="1181">
        <f t="shared" si="96"/>
        <v>2600000</v>
      </c>
      <c r="N133" s="1181">
        <f>SUM(N131:N132)</f>
        <v>0</v>
      </c>
      <c r="O133" s="1181">
        <f t="shared" si="115"/>
        <v>2600000</v>
      </c>
      <c r="P133" s="1181">
        <f>SUM(P131:P132)</f>
        <v>2600000</v>
      </c>
    </row>
    <row r="134" spans="1:16" ht="15.75" customHeight="1">
      <c r="A134" s="709"/>
      <c r="B134" s="1215" t="s">
        <v>3141</v>
      </c>
      <c r="C134" s="804"/>
      <c r="D134" s="804"/>
      <c r="E134" s="804"/>
      <c r="F134" s="804"/>
      <c r="G134" s="804"/>
      <c r="H134" s="804"/>
      <c r="I134" s="804"/>
      <c r="J134" s="804"/>
      <c r="K134" s="1211"/>
      <c r="L134" s="1211"/>
      <c r="M134" s="1212">
        <f t="shared" si="96"/>
        <v>0</v>
      </c>
      <c r="N134" s="1212"/>
      <c r="O134" s="1212">
        <f t="shared" si="115"/>
        <v>0</v>
      </c>
      <c r="P134" s="1212">
        <f>SUM(N134:O134)</f>
        <v>0</v>
      </c>
    </row>
    <row r="135" spans="1:16" ht="15.75" customHeight="1">
      <c r="A135" s="786">
        <v>2210701</v>
      </c>
      <c r="B135" s="756" t="s">
        <v>2596</v>
      </c>
      <c r="C135" s="804"/>
      <c r="D135" s="804"/>
      <c r="E135" s="804"/>
      <c r="F135" s="804"/>
      <c r="G135" s="804"/>
      <c r="H135" s="804">
        <v>0</v>
      </c>
      <c r="I135" s="804"/>
      <c r="J135" s="804"/>
      <c r="K135" s="1213">
        <v>500000</v>
      </c>
      <c r="L135" s="1213"/>
      <c r="M135" s="1214">
        <f t="shared" si="96"/>
        <v>500000</v>
      </c>
      <c r="N135" s="1214"/>
      <c r="O135" s="1214">
        <f t="shared" si="115"/>
        <v>500000</v>
      </c>
      <c r="P135" s="1214">
        <v>500000</v>
      </c>
    </row>
    <row r="136" spans="1:16" ht="15.75" customHeight="1">
      <c r="A136" s="786">
        <v>2210715</v>
      </c>
      <c r="B136" s="756" t="s">
        <v>3142</v>
      </c>
      <c r="C136" s="804"/>
      <c r="D136" s="804"/>
      <c r="E136" s="804"/>
      <c r="F136" s="804"/>
      <c r="G136" s="804"/>
      <c r="H136" s="804">
        <v>0</v>
      </c>
      <c r="I136" s="804"/>
      <c r="J136" s="804"/>
      <c r="K136" s="1213">
        <v>2000000</v>
      </c>
      <c r="L136" s="1213"/>
      <c r="M136" s="1214">
        <f t="shared" si="96"/>
        <v>2000000</v>
      </c>
      <c r="N136" s="1214"/>
      <c r="O136" s="1214">
        <f t="shared" si="115"/>
        <v>2000000</v>
      </c>
      <c r="P136" s="1214">
        <v>2000000</v>
      </c>
    </row>
    <row r="137" spans="1:16" ht="15.75" customHeight="1">
      <c r="A137" s="786">
        <v>2210717</v>
      </c>
      <c r="B137" s="756" t="s">
        <v>3143</v>
      </c>
      <c r="C137" s="804"/>
      <c r="D137" s="804"/>
      <c r="E137" s="804"/>
      <c r="F137" s="804"/>
      <c r="G137" s="804"/>
      <c r="H137" s="804">
        <v>0</v>
      </c>
      <c r="I137" s="804"/>
      <c r="J137" s="804"/>
      <c r="K137" s="1213">
        <v>1000000</v>
      </c>
      <c r="L137" s="1213"/>
      <c r="M137" s="1214">
        <f t="shared" si="96"/>
        <v>1000000</v>
      </c>
      <c r="N137" s="1214"/>
      <c r="O137" s="1214">
        <f t="shared" si="115"/>
        <v>1000000</v>
      </c>
      <c r="P137" s="1214">
        <v>1000000</v>
      </c>
    </row>
    <row r="138" spans="1:16" ht="15.75" customHeight="1">
      <c r="A138" s="1177" t="s">
        <v>413</v>
      </c>
      <c r="B138" s="1178"/>
      <c r="C138" s="1179">
        <v>500000</v>
      </c>
      <c r="D138" s="1179">
        <f t="shared" ref="D138:F138" si="129">SUM(D137)</f>
        <v>0</v>
      </c>
      <c r="E138" s="1179">
        <f t="shared" si="129"/>
        <v>0</v>
      </c>
      <c r="F138" s="1179">
        <f t="shared" si="129"/>
        <v>0</v>
      </c>
      <c r="G138" s="1179">
        <f t="shared" ref="G138:I138" si="130">SUM(G137)</f>
        <v>0</v>
      </c>
      <c r="H138" s="1179">
        <f t="shared" ref="H138" si="131">F138+G138</f>
        <v>0</v>
      </c>
      <c r="I138" s="1179">
        <f t="shared" si="130"/>
        <v>0</v>
      </c>
      <c r="J138" s="1179">
        <f t="shared" ref="J138" si="132">H138+I138</f>
        <v>0</v>
      </c>
      <c r="K138" s="1180">
        <f>SUM(K135:K137)</f>
        <v>3500000</v>
      </c>
      <c r="L138" s="1180">
        <f>SUM(L135:L137)</f>
        <v>0</v>
      </c>
      <c r="M138" s="1181">
        <f t="shared" si="96"/>
        <v>3500000</v>
      </c>
      <c r="N138" s="1181">
        <f>SUM(N135:N137)</f>
        <v>0</v>
      </c>
      <c r="O138" s="1181">
        <f t="shared" si="115"/>
        <v>3500000</v>
      </c>
      <c r="P138" s="1181">
        <f>SUM(P135:P137)</f>
        <v>3500000</v>
      </c>
    </row>
    <row r="139" spans="1:16" ht="15.75" customHeight="1">
      <c r="A139" s="709"/>
      <c r="B139" s="1215" t="s">
        <v>2602</v>
      </c>
      <c r="C139" s="804"/>
      <c r="D139" s="804"/>
      <c r="E139" s="804"/>
      <c r="F139" s="804"/>
      <c r="G139" s="804"/>
      <c r="H139" s="804"/>
      <c r="I139" s="804"/>
      <c r="J139" s="804"/>
      <c r="K139" s="1211"/>
      <c r="L139" s="1211"/>
      <c r="M139" s="1212">
        <f t="shared" si="96"/>
        <v>0</v>
      </c>
      <c r="N139" s="1212"/>
      <c r="O139" s="1212">
        <f t="shared" si="115"/>
        <v>0</v>
      </c>
      <c r="P139" s="1212">
        <f>SUM(N139:O139)</f>
        <v>0</v>
      </c>
    </row>
    <row r="140" spans="1:16" ht="15.75" customHeight="1">
      <c r="A140" s="786">
        <v>2210801</v>
      </c>
      <c r="B140" s="1216" t="s">
        <v>2656</v>
      </c>
      <c r="C140" s="804"/>
      <c r="D140" s="804"/>
      <c r="E140" s="804"/>
      <c r="F140" s="804"/>
      <c r="G140" s="804"/>
      <c r="H140" s="804">
        <v>0</v>
      </c>
      <c r="I140" s="804"/>
      <c r="J140" s="804"/>
      <c r="K140" s="1213">
        <v>500000</v>
      </c>
      <c r="L140" s="1213"/>
      <c r="M140" s="1214">
        <f t="shared" si="96"/>
        <v>500000</v>
      </c>
      <c r="N140" s="1214"/>
      <c r="O140" s="1214">
        <f t="shared" si="115"/>
        <v>500000</v>
      </c>
      <c r="P140" s="1214">
        <v>500000</v>
      </c>
    </row>
    <row r="141" spans="1:16" ht="15.75" customHeight="1">
      <c r="A141" s="786">
        <v>2210802</v>
      </c>
      <c r="B141" s="756" t="s">
        <v>2604</v>
      </c>
      <c r="C141" s="804"/>
      <c r="D141" s="804"/>
      <c r="E141" s="804"/>
      <c r="F141" s="804"/>
      <c r="G141" s="804"/>
      <c r="H141" s="804">
        <v>0</v>
      </c>
      <c r="I141" s="804"/>
      <c r="J141" s="804"/>
      <c r="K141" s="1213">
        <v>5000000</v>
      </c>
      <c r="L141" s="1213"/>
      <c r="M141" s="1214">
        <f t="shared" si="96"/>
        <v>5000000</v>
      </c>
      <c r="N141" s="1214"/>
      <c r="O141" s="1214">
        <f t="shared" si="115"/>
        <v>5000000</v>
      </c>
      <c r="P141" s="1214">
        <v>5000000</v>
      </c>
    </row>
    <row r="142" spans="1:16" ht="15.75" customHeight="1">
      <c r="A142" s="786">
        <v>2210810</v>
      </c>
      <c r="B142" s="756" t="s">
        <v>3144</v>
      </c>
      <c r="C142" s="804"/>
      <c r="D142" s="804"/>
      <c r="E142" s="804"/>
      <c r="F142" s="804"/>
      <c r="G142" s="804"/>
      <c r="H142" s="804">
        <v>0</v>
      </c>
      <c r="I142" s="804"/>
      <c r="J142" s="804"/>
      <c r="K142" s="1218">
        <v>500000</v>
      </c>
      <c r="L142" s="1218"/>
      <c r="M142" s="1219">
        <f t="shared" si="96"/>
        <v>500000</v>
      </c>
      <c r="N142" s="1219"/>
      <c r="O142" s="1214">
        <f t="shared" si="115"/>
        <v>500000</v>
      </c>
      <c r="P142" s="1219">
        <v>500000</v>
      </c>
    </row>
    <row r="143" spans="1:16" ht="15.75" customHeight="1">
      <c r="A143" s="786">
        <v>2211015</v>
      </c>
      <c r="B143" s="756" t="s">
        <v>3145</v>
      </c>
      <c r="C143" s="804"/>
      <c r="D143" s="804"/>
      <c r="E143" s="804"/>
      <c r="F143" s="804"/>
      <c r="G143" s="804"/>
      <c r="H143" s="804">
        <v>0</v>
      </c>
      <c r="I143" s="804"/>
      <c r="J143" s="804"/>
      <c r="K143" s="1213">
        <v>80000000</v>
      </c>
      <c r="L143" s="1213"/>
      <c r="M143" s="1214">
        <f t="shared" si="96"/>
        <v>80000000</v>
      </c>
      <c r="N143" s="1214"/>
      <c r="O143" s="1214">
        <f t="shared" si="115"/>
        <v>80000000</v>
      </c>
      <c r="P143" s="1214">
        <v>72000000</v>
      </c>
    </row>
    <row r="144" spans="1:16" ht="15.75" customHeight="1">
      <c r="A144" s="786">
        <v>2110312</v>
      </c>
      <c r="B144" s="756" t="s">
        <v>3146</v>
      </c>
      <c r="C144" s="804"/>
      <c r="D144" s="804"/>
      <c r="E144" s="804"/>
      <c r="F144" s="804"/>
      <c r="G144" s="804"/>
      <c r="H144" s="804">
        <v>0</v>
      </c>
      <c r="I144" s="804"/>
      <c r="J144" s="804"/>
      <c r="K144" s="1213">
        <v>500000</v>
      </c>
      <c r="L144" s="1213"/>
      <c r="M144" s="1214">
        <f t="shared" ref="M144:M205" si="133">SUM(K144:L144)</f>
        <v>500000</v>
      </c>
      <c r="N144" s="1214"/>
      <c r="O144" s="1214">
        <f t="shared" si="115"/>
        <v>500000</v>
      </c>
      <c r="P144" s="1214">
        <v>500000</v>
      </c>
    </row>
    <row r="145" spans="1:16" ht="15.75" customHeight="1">
      <c r="A145" s="1177" t="s">
        <v>413</v>
      </c>
      <c r="B145" s="1178"/>
      <c r="C145" s="1179">
        <v>500000</v>
      </c>
      <c r="D145" s="1179">
        <f t="shared" ref="D145:F145" si="134">SUM(D144)</f>
        <v>0</v>
      </c>
      <c r="E145" s="1179">
        <f t="shared" si="134"/>
        <v>0</v>
      </c>
      <c r="F145" s="1179">
        <f t="shared" si="134"/>
        <v>0</v>
      </c>
      <c r="G145" s="1179">
        <f t="shared" ref="G145:I145" si="135">SUM(G144)</f>
        <v>0</v>
      </c>
      <c r="H145" s="1179">
        <f t="shared" ref="H145" si="136">F145+G145</f>
        <v>0</v>
      </c>
      <c r="I145" s="1179">
        <f t="shared" si="135"/>
        <v>0</v>
      </c>
      <c r="J145" s="1179">
        <f t="shared" ref="J145" si="137">H145+I145</f>
        <v>0</v>
      </c>
      <c r="K145" s="1180">
        <f>SUM(K140:K144)</f>
        <v>86500000</v>
      </c>
      <c r="L145" s="1180">
        <f>SUM(L140:L144)</f>
        <v>0</v>
      </c>
      <c r="M145" s="1181">
        <f t="shared" si="133"/>
        <v>86500000</v>
      </c>
      <c r="N145" s="1181">
        <f>SUM(N140:N144)</f>
        <v>0</v>
      </c>
      <c r="O145" s="1181">
        <f t="shared" si="115"/>
        <v>86500000</v>
      </c>
      <c r="P145" s="1181">
        <f>SUM(P140:P144)</f>
        <v>78500000</v>
      </c>
    </row>
    <row r="146" spans="1:16" ht="15.75" customHeight="1">
      <c r="A146" s="709"/>
      <c r="B146" s="1215" t="s">
        <v>2605</v>
      </c>
      <c r="C146" s="804"/>
      <c r="D146" s="804"/>
      <c r="E146" s="804"/>
      <c r="F146" s="804"/>
      <c r="G146" s="804"/>
      <c r="H146" s="804"/>
      <c r="I146" s="804"/>
      <c r="J146" s="804"/>
      <c r="K146" s="1211"/>
      <c r="L146" s="1211"/>
      <c r="M146" s="1212">
        <f t="shared" si="133"/>
        <v>0</v>
      </c>
      <c r="N146" s="1212"/>
      <c r="O146" s="1212">
        <f t="shared" si="115"/>
        <v>0</v>
      </c>
      <c r="P146" s="1212">
        <f>SUM(N146:O146)</f>
        <v>0</v>
      </c>
    </row>
    <row r="147" spans="1:16" ht="15.75" customHeight="1">
      <c r="A147" s="786">
        <v>2211101</v>
      </c>
      <c r="B147" s="1216" t="s">
        <v>2607</v>
      </c>
      <c r="C147" s="804"/>
      <c r="D147" s="804"/>
      <c r="E147" s="804"/>
      <c r="F147" s="804"/>
      <c r="G147" s="804"/>
      <c r="H147" s="804">
        <v>0</v>
      </c>
      <c r="I147" s="804"/>
      <c r="J147" s="804"/>
      <c r="K147" s="1213">
        <v>5000000</v>
      </c>
      <c r="L147" s="1213"/>
      <c r="M147" s="1214">
        <f t="shared" si="133"/>
        <v>5000000</v>
      </c>
      <c r="N147" s="1214"/>
      <c r="O147" s="1214">
        <f t="shared" si="115"/>
        <v>5000000</v>
      </c>
      <c r="P147" s="1214">
        <v>5000000</v>
      </c>
    </row>
    <row r="148" spans="1:16" ht="15.75" customHeight="1">
      <c r="A148" s="786">
        <v>2211102</v>
      </c>
      <c r="B148" s="1216" t="s">
        <v>3147</v>
      </c>
      <c r="C148" s="804"/>
      <c r="D148" s="804"/>
      <c r="E148" s="804"/>
      <c r="F148" s="804"/>
      <c r="G148" s="804"/>
      <c r="H148" s="804">
        <v>0</v>
      </c>
      <c r="I148" s="804"/>
      <c r="J148" s="804"/>
      <c r="K148" s="1213">
        <v>4800000</v>
      </c>
      <c r="L148" s="1213"/>
      <c r="M148" s="1214">
        <f t="shared" si="133"/>
        <v>4800000</v>
      </c>
      <c r="N148" s="1214"/>
      <c r="O148" s="1214">
        <f t="shared" si="115"/>
        <v>4800000</v>
      </c>
      <c r="P148" s="1214">
        <v>4800000</v>
      </c>
    </row>
    <row r="149" spans="1:16" ht="15.75" customHeight="1">
      <c r="A149" s="786">
        <v>2211103</v>
      </c>
      <c r="B149" s="1216" t="s">
        <v>3148</v>
      </c>
      <c r="C149" s="804"/>
      <c r="D149" s="804"/>
      <c r="E149" s="804"/>
      <c r="F149" s="804"/>
      <c r="G149" s="804"/>
      <c r="H149" s="804">
        <v>0</v>
      </c>
      <c r="I149" s="804"/>
      <c r="J149" s="804"/>
      <c r="K149" s="131">
        <v>2000000</v>
      </c>
      <c r="L149" s="131"/>
      <c r="M149" s="1220">
        <f t="shared" si="133"/>
        <v>2000000</v>
      </c>
      <c r="N149" s="1220"/>
      <c r="O149" s="1214">
        <f t="shared" si="115"/>
        <v>2000000</v>
      </c>
      <c r="P149" s="1220">
        <v>2000000</v>
      </c>
    </row>
    <row r="150" spans="1:16" ht="15.75" customHeight="1">
      <c r="A150" s="1177" t="s">
        <v>413</v>
      </c>
      <c r="B150" s="1178"/>
      <c r="C150" s="1179">
        <v>500000</v>
      </c>
      <c r="D150" s="1179">
        <f t="shared" ref="D150:F150" si="138">SUM(D149)</f>
        <v>0</v>
      </c>
      <c r="E150" s="1179">
        <f t="shared" si="138"/>
        <v>0</v>
      </c>
      <c r="F150" s="1179">
        <f t="shared" si="138"/>
        <v>0</v>
      </c>
      <c r="G150" s="1179">
        <f t="shared" ref="G150:I150" si="139">SUM(G149)</f>
        <v>0</v>
      </c>
      <c r="H150" s="1179">
        <f t="shared" ref="H150" si="140">F150+G150</f>
        <v>0</v>
      </c>
      <c r="I150" s="1179">
        <f t="shared" si="139"/>
        <v>0</v>
      </c>
      <c r="J150" s="1179">
        <f t="shared" ref="J150" si="141">H150+I150</f>
        <v>0</v>
      </c>
      <c r="K150" s="1180">
        <f>SUM(K147:K149)</f>
        <v>11800000</v>
      </c>
      <c r="L150" s="1180">
        <f>SUM(L147:L149)</f>
        <v>0</v>
      </c>
      <c r="M150" s="1181">
        <f t="shared" si="133"/>
        <v>11800000</v>
      </c>
      <c r="N150" s="1181">
        <f>SUM(N147:N149)</f>
        <v>0</v>
      </c>
      <c r="O150" s="1181">
        <f t="shared" si="115"/>
        <v>11800000</v>
      </c>
      <c r="P150" s="1181">
        <f>SUM(P147:P149)</f>
        <v>11800000</v>
      </c>
    </row>
    <row r="151" spans="1:16" ht="15.75" customHeight="1">
      <c r="A151" s="709"/>
      <c r="B151" s="1215" t="s">
        <v>2612</v>
      </c>
      <c r="C151" s="804"/>
      <c r="D151" s="804"/>
      <c r="E151" s="804"/>
      <c r="F151" s="804"/>
      <c r="G151" s="804"/>
      <c r="H151" s="804"/>
      <c r="I151" s="804"/>
      <c r="J151" s="804"/>
      <c r="K151" s="1211"/>
      <c r="L151" s="1211"/>
      <c r="M151" s="1212">
        <f t="shared" si="133"/>
        <v>0</v>
      </c>
      <c r="N151" s="1212"/>
      <c r="O151" s="1212">
        <f t="shared" si="115"/>
        <v>0</v>
      </c>
      <c r="P151" s="1212">
        <f>SUM(N151:O151)</f>
        <v>0</v>
      </c>
    </row>
    <row r="152" spans="1:16" ht="15.75" customHeight="1">
      <c r="A152" s="786">
        <v>2211201</v>
      </c>
      <c r="B152" s="756" t="s">
        <v>3149</v>
      </c>
      <c r="C152" s="804"/>
      <c r="D152" s="804"/>
      <c r="E152" s="804"/>
      <c r="F152" s="804"/>
      <c r="G152" s="804"/>
      <c r="H152" s="804">
        <v>0</v>
      </c>
      <c r="I152" s="804"/>
      <c r="J152" s="804"/>
      <c r="K152" s="1213">
        <v>8000000</v>
      </c>
      <c r="L152" s="1213"/>
      <c r="M152" s="1214">
        <f t="shared" si="133"/>
        <v>8000000</v>
      </c>
      <c r="N152" s="1214"/>
      <c r="O152" s="1214">
        <f t="shared" si="115"/>
        <v>8000000</v>
      </c>
      <c r="P152" s="1214">
        <v>8000000</v>
      </c>
    </row>
    <row r="153" spans="1:16" ht="15.75" customHeight="1">
      <c r="A153" s="1221">
        <v>2211203</v>
      </c>
      <c r="B153" s="1216" t="s">
        <v>3150</v>
      </c>
      <c r="C153" s="804"/>
      <c r="D153" s="804"/>
      <c r="E153" s="804"/>
      <c r="F153" s="804"/>
      <c r="G153" s="804"/>
      <c r="H153" s="804">
        <v>0</v>
      </c>
      <c r="I153" s="804"/>
      <c r="J153" s="804"/>
      <c r="K153" s="1213">
        <v>5300000</v>
      </c>
      <c r="L153" s="1213"/>
      <c r="M153" s="1214">
        <f t="shared" si="133"/>
        <v>5300000</v>
      </c>
      <c r="N153" s="1214"/>
      <c r="O153" s="1214">
        <f t="shared" si="115"/>
        <v>5300000</v>
      </c>
      <c r="P153" s="1214">
        <v>5300000</v>
      </c>
    </row>
    <row r="154" spans="1:16" ht="15.75" customHeight="1">
      <c r="A154" s="1177" t="s">
        <v>413</v>
      </c>
      <c r="B154" s="1178"/>
      <c r="C154" s="1179">
        <v>500000</v>
      </c>
      <c r="D154" s="1179">
        <f t="shared" ref="D154:F154" si="142">SUM(D153)</f>
        <v>0</v>
      </c>
      <c r="E154" s="1179">
        <f t="shared" si="142"/>
        <v>0</v>
      </c>
      <c r="F154" s="1179">
        <f t="shared" si="142"/>
        <v>0</v>
      </c>
      <c r="G154" s="1179">
        <f t="shared" ref="G154:I154" si="143">SUM(G153)</f>
        <v>0</v>
      </c>
      <c r="H154" s="1179">
        <f t="shared" ref="H154" si="144">F154+G154</f>
        <v>0</v>
      </c>
      <c r="I154" s="1179">
        <f t="shared" si="143"/>
        <v>0</v>
      </c>
      <c r="J154" s="1179">
        <f t="shared" ref="J154" si="145">H154+I154</f>
        <v>0</v>
      </c>
      <c r="K154" s="1180">
        <f>SUM(K152:K153)</f>
        <v>13300000</v>
      </c>
      <c r="L154" s="1180">
        <f>SUM(L152:L153)</f>
        <v>0</v>
      </c>
      <c r="M154" s="1181">
        <f t="shared" si="133"/>
        <v>13300000</v>
      </c>
      <c r="N154" s="1181">
        <f>SUM(N152:N153)</f>
        <v>0</v>
      </c>
      <c r="O154" s="1181">
        <f t="shared" si="115"/>
        <v>13300000</v>
      </c>
      <c r="P154" s="1181">
        <f>SUM(P152:P153)</f>
        <v>13300000</v>
      </c>
    </row>
    <row r="155" spans="1:16" ht="15.75" customHeight="1">
      <c r="A155" s="709"/>
      <c r="B155" s="1215" t="s">
        <v>2617</v>
      </c>
      <c r="C155" s="804"/>
      <c r="D155" s="804"/>
      <c r="E155" s="804"/>
      <c r="F155" s="804"/>
      <c r="G155" s="804"/>
      <c r="H155" s="804"/>
      <c r="I155" s="804"/>
      <c r="J155" s="804"/>
      <c r="K155" s="1211"/>
      <c r="L155" s="1211"/>
      <c r="M155" s="1212">
        <f t="shared" si="133"/>
        <v>0</v>
      </c>
      <c r="N155" s="1212"/>
      <c r="O155" s="1212">
        <f t="shared" si="115"/>
        <v>0</v>
      </c>
      <c r="P155" s="1212">
        <f>SUM(N155:O155)</f>
        <v>0</v>
      </c>
    </row>
    <row r="156" spans="1:16" ht="15.75" customHeight="1">
      <c r="A156" s="786">
        <v>2211301</v>
      </c>
      <c r="B156" s="756" t="s">
        <v>3151</v>
      </c>
      <c r="C156" s="804"/>
      <c r="D156" s="804"/>
      <c r="E156" s="804"/>
      <c r="F156" s="804"/>
      <c r="G156" s="804"/>
      <c r="H156" s="804">
        <v>0</v>
      </c>
      <c r="I156" s="804"/>
      <c r="J156" s="804"/>
      <c r="K156" s="1213">
        <v>300000</v>
      </c>
      <c r="L156" s="1213"/>
      <c r="M156" s="1214">
        <f t="shared" si="133"/>
        <v>300000</v>
      </c>
      <c r="N156" s="1214"/>
      <c r="O156" s="1214">
        <f t="shared" si="115"/>
        <v>300000</v>
      </c>
      <c r="P156" s="1214">
        <v>300000</v>
      </c>
    </row>
    <row r="157" spans="1:16" customFormat="1" ht="15.75" customHeight="1">
      <c r="A157" s="849">
        <v>2211305</v>
      </c>
      <c r="B157" s="1222" t="s">
        <v>3152</v>
      </c>
      <c r="C157" s="1223"/>
      <c r="D157" s="1223"/>
      <c r="E157" s="1223"/>
      <c r="F157" s="1223"/>
      <c r="G157" s="1223"/>
      <c r="H157" s="1223">
        <v>0</v>
      </c>
      <c r="I157" s="1223"/>
      <c r="J157" s="1223"/>
      <c r="K157" s="1213">
        <v>33000000</v>
      </c>
      <c r="L157" s="1213"/>
      <c r="M157" s="1214">
        <f t="shared" si="133"/>
        <v>33000000</v>
      </c>
      <c r="N157" s="1214"/>
      <c r="O157" s="1214">
        <f t="shared" si="115"/>
        <v>33000000</v>
      </c>
      <c r="P157" s="1214">
        <v>31000000</v>
      </c>
    </row>
    <row r="158" spans="1:16" customFormat="1" ht="15.75" customHeight="1">
      <c r="A158" s="849">
        <v>2211306</v>
      </c>
      <c r="B158" s="1224" t="s">
        <v>2619</v>
      </c>
      <c r="C158" s="1223"/>
      <c r="D158" s="1223"/>
      <c r="E158" s="1223"/>
      <c r="F158" s="1223"/>
      <c r="G158" s="1223"/>
      <c r="H158" s="1223">
        <v>0</v>
      </c>
      <c r="I158" s="1223"/>
      <c r="J158" s="1223"/>
      <c r="K158" s="1213">
        <v>500000</v>
      </c>
      <c r="L158" s="1213"/>
      <c r="M158" s="1214">
        <f t="shared" si="133"/>
        <v>500000</v>
      </c>
      <c r="N158" s="1214"/>
      <c r="O158" s="1214">
        <f t="shared" si="115"/>
        <v>500000</v>
      </c>
      <c r="P158" s="1214">
        <v>500000</v>
      </c>
    </row>
    <row r="159" spans="1:16" customFormat="1" ht="15.75" customHeight="1">
      <c r="A159" s="849">
        <v>2211310</v>
      </c>
      <c r="B159" s="1222" t="s">
        <v>3153</v>
      </c>
      <c r="C159" s="1223"/>
      <c r="D159" s="1223"/>
      <c r="E159" s="1223"/>
      <c r="F159" s="1223"/>
      <c r="G159" s="1223"/>
      <c r="H159" s="1223">
        <v>0</v>
      </c>
      <c r="I159" s="1223"/>
      <c r="J159" s="1223"/>
      <c r="K159" s="1213">
        <v>46000000</v>
      </c>
      <c r="L159" s="1213"/>
      <c r="M159" s="1214">
        <f t="shared" si="133"/>
        <v>46000000</v>
      </c>
      <c r="N159" s="1214"/>
      <c r="O159" s="1214">
        <f t="shared" si="115"/>
        <v>46000000</v>
      </c>
      <c r="P159" s="1214">
        <v>42000000</v>
      </c>
    </row>
    <row r="160" spans="1:16" ht="15.75" customHeight="1">
      <c r="A160" s="786">
        <v>2211309</v>
      </c>
      <c r="B160" s="756" t="s">
        <v>3154</v>
      </c>
      <c r="C160" s="804"/>
      <c r="D160" s="804"/>
      <c r="E160" s="804"/>
      <c r="F160" s="804"/>
      <c r="G160" s="804"/>
      <c r="H160" s="804">
        <v>0</v>
      </c>
      <c r="I160" s="804"/>
      <c r="J160" s="804"/>
      <c r="K160" s="1213">
        <v>30000000</v>
      </c>
      <c r="L160" s="1213"/>
      <c r="M160" s="1214">
        <f t="shared" si="133"/>
        <v>30000000</v>
      </c>
      <c r="N160" s="1214"/>
      <c r="O160" s="1214">
        <f t="shared" si="115"/>
        <v>30000000</v>
      </c>
      <c r="P160" s="1214">
        <v>30000000</v>
      </c>
    </row>
    <row r="161" spans="1:16" ht="15.75" customHeight="1">
      <c r="A161" s="786">
        <v>2211311</v>
      </c>
      <c r="B161" s="756" t="s">
        <v>3155</v>
      </c>
      <c r="C161" s="804"/>
      <c r="D161" s="804"/>
      <c r="E161" s="804"/>
      <c r="F161" s="804"/>
      <c r="G161" s="804"/>
      <c r="H161" s="804">
        <v>0</v>
      </c>
      <c r="I161" s="804"/>
      <c r="J161" s="804"/>
      <c r="K161" s="1213">
        <v>5000000</v>
      </c>
      <c r="L161" s="1213"/>
      <c r="M161" s="1214">
        <f t="shared" si="133"/>
        <v>5000000</v>
      </c>
      <c r="N161" s="1214"/>
      <c r="O161" s="1214">
        <f t="shared" si="115"/>
        <v>5000000</v>
      </c>
      <c r="P161" s="1214">
        <v>5000000</v>
      </c>
    </row>
    <row r="162" spans="1:16" ht="15.75" customHeight="1">
      <c r="A162" s="786">
        <v>4540100</v>
      </c>
      <c r="B162" s="756" t="s">
        <v>3156</v>
      </c>
      <c r="C162" s="804"/>
      <c r="D162" s="804"/>
      <c r="E162" s="804"/>
      <c r="F162" s="804"/>
      <c r="G162" s="804"/>
      <c r="H162" s="804">
        <v>0</v>
      </c>
      <c r="I162" s="804"/>
      <c r="J162" s="804"/>
      <c r="K162" s="1213">
        <v>3000000</v>
      </c>
      <c r="L162" s="1213"/>
      <c r="M162" s="1214">
        <f t="shared" si="133"/>
        <v>3000000</v>
      </c>
      <c r="N162" s="1214"/>
      <c r="O162" s="1214">
        <f t="shared" si="115"/>
        <v>3000000</v>
      </c>
      <c r="P162" s="1214">
        <v>2900000</v>
      </c>
    </row>
    <row r="163" spans="1:16" ht="15.75" customHeight="1">
      <c r="A163" s="786">
        <v>2211332</v>
      </c>
      <c r="B163" s="756" t="s">
        <v>3157</v>
      </c>
      <c r="C163" s="804"/>
      <c r="D163" s="804"/>
      <c r="E163" s="804"/>
      <c r="F163" s="804"/>
      <c r="G163" s="804"/>
      <c r="H163" s="804">
        <v>0</v>
      </c>
      <c r="I163" s="804"/>
      <c r="J163" s="804"/>
      <c r="K163" s="1213">
        <v>0</v>
      </c>
      <c r="L163" s="1213"/>
      <c r="M163" s="1214">
        <f t="shared" si="133"/>
        <v>0</v>
      </c>
      <c r="N163" s="1214"/>
      <c r="O163" s="1214">
        <f t="shared" si="115"/>
        <v>0</v>
      </c>
      <c r="P163" s="1214">
        <v>0</v>
      </c>
    </row>
    <row r="164" spans="1:16" ht="15.75" customHeight="1">
      <c r="A164" s="786">
        <v>2210799</v>
      </c>
      <c r="B164" s="756" t="s">
        <v>3158</v>
      </c>
      <c r="C164" s="804"/>
      <c r="D164" s="804"/>
      <c r="E164" s="804"/>
      <c r="F164" s="804"/>
      <c r="G164" s="804"/>
      <c r="H164" s="804">
        <v>0</v>
      </c>
      <c r="I164" s="804"/>
      <c r="J164" s="804"/>
      <c r="K164" s="1213">
        <v>1000000</v>
      </c>
      <c r="L164" s="1213"/>
      <c r="M164" s="1214">
        <f t="shared" si="133"/>
        <v>1000000</v>
      </c>
      <c r="N164" s="1214"/>
      <c r="O164" s="1214">
        <f t="shared" si="115"/>
        <v>1000000</v>
      </c>
      <c r="P164" s="1214">
        <v>1000000</v>
      </c>
    </row>
    <row r="165" spans="1:16" ht="15.75" customHeight="1">
      <c r="A165" s="1177" t="s">
        <v>413</v>
      </c>
      <c r="B165" s="1178"/>
      <c r="C165" s="1179">
        <v>500000</v>
      </c>
      <c r="D165" s="1179">
        <f>SUM(D164)</f>
        <v>0</v>
      </c>
      <c r="E165" s="1179">
        <f>SUM(E164)</f>
        <v>0</v>
      </c>
      <c r="F165" s="1179">
        <f>SUM(F164)</f>
        <v>0</v>
      </c>
      <c r="G165" s="1179">
        <f>SUM(G164)</f>
        <v>0</v>
      </c>
      <c r="H165" s="1179">
        <f t="shared" ref="H165" si="146">F165+G165</f>
        <v>0</v>
      </c>
      <c r="I165" s="1179">
        <f>SUM(I164)</f>
        <v>0</v>
      </c>
      <c r="J165" s="1179">
        <f t="shared" ref="J165" si="147">H165+I165</f>
        <v>0</v>
      </c>
      <c r="K165" s="1180">
        <f t="shared" ref="K165:P165" si="148">SUM(K156:K164)</f>
        <v>118800000</v>
      </c>
      <c r="L165" s="1180">
        <f t="shared" si="148"/>
        <v>0</v>
      </c>
      <c r="M165" s="1181">
        <f t="shared" si="148"/>
        <v>118800000</v>
      </c>
      <c r="N165" s="1181">
        <f t="shared" si="148"/>
        <v>0</v>
      </c>
      <c r="O165" s="1181">
        <f t="shared" si="148"/>
        <v>118800000</v>
      </c>
      <c r="P165" s="1181">
        <f t="shared" si="148"/>
        <v>112700000</v>
      </c>
    </row>
    <row r="166" spans="1:16" ht="15.75" customHeight="1">
      <c r="A166" s="709"/>
      <c r="B166" s="1215" t="s">
        <v>2633</v>
      </c>
      <c r="C166" s="804"/>
      <c r="D166" s="804"/>
      <c r="E166" s="804"/>
      <c r="F166" s="804"/>
      <c r="G166" s="804"/>
      <c r="H166" s="804"/>
      <c r="I166" s="804"/>
      <c r="J166" s="804"/>
      <c r="K166" s="1211"/>
      <c r="L166" s="1211"/>
      <c r="M166" s="1212">
        <f t="shared" si="133"/>
        <v>0</v>
      </c>
      <c r="N166" s="1212"/>
      <c r="O166" s="1212">
        <f t="shared" si="115"/>
        <v>0</v>
      </c>
      <c r="P166" s="1212">
        <f>SUM(N166:O166)</f>
        <v>0</v>
      </c>
    </row>
    <row r="167" spans="1:16" ht="15.75" customHeight="1">
      <c r="A167" s="786">
        <v>2220101</v>
      </c>
      <c r="B167" s="756" t="s">
        <v>3159</v>
      </c>
      <c r="C167" s="804"/>
      <c r="D167" s="804"/>
      <c r="E167" s="804"/>
      <c r="F167" s="804"/>
      <c r="G167" s="804"/>
      <c r="H167" s="804">
        <v>0</v>
      </c>
      <c r="I167" s="804"/>
      <c r="J167" s="804"/>
      <c r="K167" s="1213">
        <v>2770951</v>
      </c>
      <c r="L167" s="1213"/>
      <c r="M167" s="1214">
        <f t="shared" si="133"/>
        <v>2770951</v>
      </c>
      <c r="N167" s="1214"/>
      <c r="O167" s="1214">
        <f t="shared" si="115"/>
        <v>2770951</v>
      </c>
      <c r="P167" s="1214">
        <v>2770951</v>
      </c>
    </row>
    <row r="168" spans="1:16" ht="15.75" customHeight="1">
      <c r="A168" s="786">
        <v>2210904</v>
      </c>
      <c r="B168" s="756" t="s">
        <v>3160</v>
      </c>
      <c r="C168" s="804"/>
      <c r="D168" s="804"/>
      <c r="E168" s="804"/>
      <c r="F168" s="804"/>
      <c r="G168" s="804"/>
      <c r="H168" s="804">
        <v>0</v>
      </c>
      <c r="I168" s="804"/>
      <c r="J168" s="804"/>
      <c r="K168" s="1213">
        <v>3000000</v>
      </c>
      <c r="L168" s="1213"/>
      <c r="M168" s="1214">
        <f t="shared" si="133"/>
        <v>3000000</v>
      </c>
      <c r="N168" s="1214"/>
      <c r="O168" s="1214">
        <f t="shared" si="115"/>
        <v>3000000</v>
      </c>
      <c r="P168" s="1214">
        <v>3000000</v>
      </c>
    </row>
    <row r="169" spans="1:16" ht="15.75" customHeight="1">
      <c r="A169" s="1177" t="s">
        <v>413</v>
      </c>
      <c r="B169" s="1178"/>
      <c r="C169" s="1179">
        <v>500000</v>
      </c>
      <c r="D169" s="1179">
        <f t="shared" ref="D169:F169" si="149">SUM(D168)</f>
        <v>0</v>
      </c>
      <c r="E169" s="1179">
        <f t="shared" si="149"/>
        <v>0</v>
      </c>
      <c r="F169" s="1179">
        <f t="shared" si="149"/>
        <v>0</v>
      </c>
      <c r="G169" s="1179">
        <f t="shared" ref="G169:I169" si="150">SUM(G168)</f>
        <v>0</v>
      </c>
      <c r="H169" s="1179">
        <f t="shared" ref="H169" si="151">F169+G169</f>
        <v>0</v>
      </c>
      <c r="I169" s="1179">
        <f t="shared" si="150"/>
        <v>0</v>
      </c>
      <c r="J169" s="1179">
        <f t="shared" ref="J169" si="152">H169+I169</f>
        <v>0</v>
      </c>
      <c r="K169" s="1180">
        <f>SUM(K167:K168)</f>
        <v>5770951</v>
      </c>
      <c r="L169" s="1180">
        <f>SUM(L167:L168)</f>
        <v>0</v>
      </c>
      <c r="M169" s="1181">
        <f t="shared" si="133"/>
        <v>5770951</v>
      </c>
      <c r="N169" s="1181">
        <f>SUM(N167:N168)</f>
        <v>0</v>
      </c>
      <c r="O169" s="1181">
        <f t="shared" si="115"/>
        <v>5770951</v>
      </c>
      <c r="P169" s="1181">
        <f>SUM(P167:P168)</f>
        <v>5770951</v>
      </c>
    </row>
    <row r="170" spans="1:16" ht="15.75" customHeight="1">
      <c r="A170" s="709"/>
      <c r="B170" s="1215" t="s">
        <v>2636</v>
      </c>
      <c r="C170" s="804"/>
      <c r="D170" s="804"/>
      <c r="E170" s="804"/>
      <c r="F170" s="804"/>
      <c r="G170" s="804"/>
      <c r="H170" s="804"/>
      <c r="I170" s="804"/>
      <c r="J170" s="804"/>
      <c r="K170" s="1211"/>
      <c r="L170" s="1211"/>
      <c r="M170" s="1212">
        <f t="shared" si="133"/>
        <v>0</v>
      </c>
      <c r="N170" s="1212"/>
      <c r="O170" s="1212">
        <f t="shared" si="115"/>
        <v>0</v>
      </c>
      <c r="P170" s="1212">
        <f>SUM(N170:O170)</f>
        <v>0</v>
      </c>
    </row>
    <row r="171" spans="1:16" ht="15.75" customHeight="1">
      <c r="A171" s="786">
        <v>2220201</v>
      </c>
      <c r="B171" s="756" t="s">
        <v>3161</v>
      </c>
      <c r="C171" s="804"/>
      <c r="D171" s="804"/>
      <c r="E171" s="804"/>
      <c r="F171" s="804"/>
      <c r="G171" s="804"/>
      <c r="H171" s="804">
        <v>0</v>
      </c>
      <c r="I171" s="804"/>
      <c r="J171" s="804"/>
      <c r="K171" s="1213">
        <v>52000000</v>
      </c>
      <c r="L171" s="1213"/>
      <c r="M171" s="1214">
        <f t="shared" si="133"/>
        <v>52000000</v>
      </c>
      <c r="N171" s="1214"/>
      <c r="O171" s="1214">
        <f t="shared" si="115"/>
        <v>52000000</v>
      </c>
      <c r="P171" s="1214">
        <v>43000000</v>
      </c>
    </row>
    <row r="172" spans="1:16" ht="15.75" customHeight="1">
      <c r="A172" s="786">
        <v>2220202</v>
      </c>
      <c r="B172" s="1216" t="s">
        <v>3162</v>
      </c>
      <c r="C172" s="804"/>
      <c r="D172" s="804"/>
      <c r="E172" s="804"/>
      <c r="F172" s="804"/>
      <c r="G172" s="804"/>
      <c r="H172" s="804">
        <v>0</v>
      </c>
      <c r="I172" s="804"/>
      <c r="J172" s="804"/>
      <c r="K172" s="1213">
        <v>7000000</v>
      </c>
      <c r="L172" s="1213"/>
      <c r="M172" s="1214">
        <f t="shared" si="133"/>
        <v>7000000</v>
      </c>
      <c r="N172" s="1214"/>
      <c r="O172" s="1214">
        <f t="shared" si="115"/>
        <v>7000000</v>
      </c>
      <c r="P172" s="1214">
        <v>7000000</v>
      </c>
    </row>
    <row r="173" spans="1:16" ht="15.75" customHeight="1">
      <c r="A173" s="786">
        <v>2220203</v>
      </c>
      <c r="B173" s="1216" t="s">
        <v>3133</v>
      </c>
      <c r="C173" s="804"/>
      <c r="D173" s="804"/>
      <c r="E173" s="804"/>
      <c r="F173" s="804"/>
      <c r="G173" s="804"/>
      <c r="H173" s="804">
        <v>0</v>
      </c>
      <c r="I173" s="804"/>
      <c r="J173" s="804"/>
      <c r="K173" s="1213">
        <v>2000000</v>
      </c>
      <c r="L173" s="1213"/>
      <c r="M173" s="1214">
        <f t="shared" si="133"/>
        <v>2000000</v>
      </c>
      <c r="N173" s="1214"/>
      <c r="O173" s="1214">
        <f t="shared" si="115"/>
        <v>2000000</v>
      </c>
      <c r="P173" s="1214">
        <v>2000000</v>
      </c>
    </row>
    <row r="174" spans="1:16" ht="15.75" customHeight="1">
      <c r="A174" s="786">
        <v>2220205</v>
      </c>
      <c r="B174" s="1216" t="s">
        <v>2638</v>
      </c>
      <c r="C174" s="804"/>
      <c r="D174" s="804"/>
      <c r="E174" s="804"/>
      <c r="F174" s="804"/>
      <c r="G174" s="804"/>
      <c r="H174" s="804">
        <v>0</v>
      </c>
      <c r="I174" s="804"/>
      <c r="J174" s="804"/>
      <c r="K174" s="1213">
        <v>20000000</v>
      </c>
      <c r="L174" s="1213"/>
      <c r="M174" s="1214">
        <f t="shared" si="133"/>
        <v>20000000</v>
      </c>
      <c r="N174" s="1214"/>
      <c r="O174" s="1214">
        <f t="shared" si="115"/>
        <v>20000000</v>
      </c>
      <c r="P174" s="1214">
        <v>17000000</v>
      </c>
    </row>
    <row r="175" spans="1:16" ht="15.75" customHeight="1">
      <c r="A175" s="786">
        <v>2220210</v>
      </c>
      <c r="B175" s="1216" t="s">
        <v>2896</v>
      </c>
      <c r="C175" s="804"/>
      <c r="D175" s="804"/>
      <c r="E175" s="804"/>
      <c r="F175" s="804"/>
      <c r="G175" s="804"/>
      <c r="H175" s="804">
        <v>0</v>
      </c>
      <c r="I175" s="804"/>
      <c r="J175" s="804"/>
      <c r="K175" s="1213">
        <v>2000000</v>
      </c>
      <c r="L175" s="1213"/>
      <c r="M175" s="1214">
        <f t="shared" si="133"/>
        <v>2000000</v>
      </c>
      <c r="N175" s="1214"/>
      <c r="O175" s="1214">
        <f t="shared" si="115"/>
        <v>2000000</v>
      </c>
      <c r="P175" s="1214">
        <v>2000000</v>
      </c>
    </row>
    <row r="176" spans="1:16" ht="15.75" customHeight="1">
      <c r="A176" s="786">
        <v>2220206</v>
      </c>
      <c r="B176" s="1216" t="s">
        <v>3163</v>
      </c>
      <c r="C176" s="804"/>
      <c r="D176" s="804"/>
      <c r="E176" s="804"/>
      <c r="F176" s="804"/>
      <c r="G176" s="804"/>
      <c r="H176" s="804">
        <v>0</v>
      </c>
      <c r="I176" s="804"/>
      <c r="J176" s="804"/>
      <c r="K176" s="1213">
        <v>5000000</v>
      </c>
      <c r="L176" s="1213"/>
      <c r="M176" s="1214">
        <f t="shared" si="133"/>
        <v>5000000</v>
      </c>
      <c r="N176" s="1214"/>
      <c r="O176" s="1214">
        <f t="shared" si="115"/>
        <v>5000000</v>
      </c>
      <c r="P176" s="1214">
        <v>4100000</v>
      </c>
    </row>
    <row r="177" spans="1:16" ht="15.75" customHeight="1">
      <c r="A177" s="1177" t="s">
        <v>413</v>
      </c>
      <c r="B177" s="1178"/>
      <c r="C177" s="1179">
        <v>500000</v>
      </c>
      <c r="D177" s="1179">
        <f t="shared" ref="D177:F177" si="153">SUM(D176)</f>
        <v>0</v>
      </c>
      <c r="E177" s="1179">
        <f t="shared" si="153"/>
        <v>0</v>
      </c>
      <c r="F177" s="1179">
        <f t="shared" si="153"/>
        <v>0</v>
      </c>
      <c r="G177" s="1179">
        <f t="shared" ref="G177:I177" si="154">SUM(G176)</f>
        <v>0</v>
      </c>
      <c r="H177" s="1179">
        <f t="shared" ref="H177" si="155">F177+G177</f>
        <v>0</v>
      </c>
      <c r="I177" s="1179">
        <f t="shared" si="154"/>
        <v>0</v>
      </c>
      <c r="J177" s="1179">
        <f t="shared" ref="J177" si="156">H177+I177</f>
        <v>0</v>
      </c>
      <c r="K177" s="1180">
        <f>SUM(K171:K176)</f>
        <v>88000000</v>
      </c>
      <c r="L177" s="1180">
        <f>SUM(L171:L176)</f>
        <v>0</v>
      </c>
      <c r="M177" s="1181">
        <f t="shared" si="133"/>
        <v>88000000</v>
      </c>
      <c r="N177" s="1181">
        <f>SUM(N171:N176)</f>
        <v>0</v>
      </c>
      <c r="O177" s="1181">
        <f t="shared" si="115"/>
        <v>88000000</v>
      </c>
      <c r="P177" s="1181">
        <f>SUM(P171:P176)</f>
        <v>75100000</v>
      </c>
    </row>
    <row r="178" spans="1:16" ht="15.75" customHeight="1">
      <c r="A178" s="709"/>
      <c r="B178" s="1215" t="s">
        <v>2693</v>
      </c>
      <c r="C178" s="804"/>
      <c r="D178" s="804"/>
      <c r="E178" s="804"/>
      <c r="F178" s="804"/>
      <c r="G178" s="804"/>
      <c r="H178" s="804"/>
      <c r="I178" s="804"/>
      <c r="J178" s="804"/>
      <c r="K178" s="1211"/>
      <c r="L178" s="1211"/>
      <c r="M178" s="1212">
        <f t="shared" si="133"/>
        <v>0</v>
      </c>
      <c r="N178" s="1212"/>
      <c r="O178" s="1212">
        <f t="shared" si="115"/>
        <v>0</v>
      </c>
      <c r="P178" s="1212">
        <f>SUM(N178:O178)</f>
        <v>0</v>
      </c>
    </row>
    <row r="179" spans="1:16" ht="15.75" customHeight="1">
      <c r="A179" s="838">
        <v>2211001</v>
      </c>
      <c r="B179" s="1225" t="s">
        <v>3164</v>
      </c>
      <c r="C179" s="804"/>
      <c r="D179" s="804"/>
      <c r="E179" s="804"/>
      <c r="F179" s="804"/>
      <c r="G179" s="804"/>
      <c r="H179" s="804">
        <v>0</v>
      </c>
      <c r="I179" s="804"/>
      <c r="J179" s="804"/>
      <c r="K179" s="1213">
        <v>150000000</v>
      </c>
      <c r="L179" s="1213"/>
      <c r="M179" s="1214">
        <f t="shared" si="133"/>
        <v>150000000</v>
      </c>
      <c r="N179" s="1214"/>
      <c r="O179" s="1214">
        <f t="shared" ref="O179:O242" si="157">SUM(M179:N179)</f>
        <v>150000000</v>
      </c>
      <c r="P179" s="1214">
        <v>150000000</v>
      </c>
    </row>
    <row r="180" spans="1:16" ht="15.75" customHeight="1">
      <c r="A180" s="838">
        <v>2211002</v>
      </c>
      <c r="B180" s="1225" t="s">
        <v>3165</v>
      </c>
      <c r="C180" s="804"/>
      <c r="D180" s="804"/>
      <c r="E180" s="804"/>
      <c r="F180" s="804"/>
      <c r="G180" s="804"/>
      <c r="H180" s="804">
        <v>0</v>
      </c>
      <c r="I180" s="804"/>
      <c r="J180" s="804"/>
      <c r="K180" s="1213">
        <v>145000000</v>
      </c>
      <c r="L180" s="1213"/>
      <c r="M180" s="1214">
        <f t="shared" si="133"/>
        <v>145000000</v>
      </c>
      <c r="N180" s="1214"/>
      <c r="O180" s="1214">
        <f t="shared" si="157"/>
        <v>145000000</v>
      </c>
      <c r="P180" s="1214">
        <v>145000000</v>
      </c>
    </row>
    <row r="181" spans="1:16" ht="15.75" customHeight="1">
      <c r="A181" s="838">
        <v>2211003</v>
      </c>
      <c r="B181" s="1225" t="s">
        <v>3166</v>
      </c>
      <c r="C181" s="804"/>
      <c r="D181" s="804"/>
      <c r="E181" s="804"/>
      <c r="F181" s="804"/>
      <c r="G181" s="804"/>
      <c r="H181" s="804">
        <v>0</v>
      </c>
      <c r="I181" s="804"/>
      <c r="J181" s="804"/>
      <c r="K181" s="131">
        <v>39010000</v>
      </c>
      <c r="L181" s="131"/>
      <c r="M181" s="1220">
        <f t="shared" si="133"/>
        <v>39010000</v>
      </c>
      <c r="N181" s="1220"/>
      <c r="O181" s="1220">
        <f t="shared" si="157"/>
        <v>39010000</v>
      </c>
      <c r="P181" s="1220">
        <v>39010000</v>
      </c>
    </row>
    <row r="182" spans="1:16" ht="15.75" customHeight="1">
      <c r="A182" s="838">
        <v>2211024</v>
      </c>
      <c r="B182" s="1225" t="s">
        <v>3167</v>
      </c>
      <c r="C182" s="804"/>
      <c r="D182" s="804"/>
      <c r="E182" s="804"/>
      <c r="F182" s="804"/>
      <c r="G182" s="804"/>
      <c r="H182" s="804">
        <v>0</v>
      </c>
      <c r="I182" s="804"/>
      <c r="J182" s="804"/>
      <c r="K182" s="1213">
        <v>20000000</v>
      </c>
      <c r="L182" s="1213"/>
      <c r="M182" s="1214">
        <f t="shared" si="133"/>
        <v>20000000</v>
      </c>
      <c r="N182" s="1214"/>
      <c r="O182" s="1214">
        <f t="shared" si="157"/>
        <v>20000000</v>
      </c>
      <c r="P182" s="1214">
        <v>20000000</v>
      </c>
    </row>
    <row r="183" spans="1:16" ht="15.75" customHeight="1">
      <c r="A183" s="838">
        <v>2211021</v>
      </c>
      <c r="B183" s="1225" t="s">
        <v>3168</v>
      </c>
      <c r="C183" s="804"/>
      <c r="D183" s="804"/>
      <c r="E183" s="804"/>
      <c r="F183" s="804"/>
      <c r="G183" s="804"/>
      <c r="H183" s="804">
        <v>0</v>
      </c>
      <c r="I183" s="804"/>
      <c r="J183" s="804"/>
      <c r="K183" s="1213">
        <v>20000000</v>
      </c>
      <c r="L183" s="1213"/>
      <c r="M183" s="1214">
        <f t="shared" si="133"/>
        <v>20000000</v>
      </c>
      <c r="N183" s="1214"/>
      <c r="O183" s="1214">
        <f t="shared" si="157"/>
        <v>20000000</v>
      </c>
      <c r="P183" s="1214">
        <v>17000000</v>
      </c>
    </row>
    <row r="184" spans="1:16" ht="15.75" customHeight="1">
      <c r="A184" s="838">
        <v>2211016</v>
      </c>
      <c r="B184" s="1226" t="s">
        <v>3169</v>
      </c>
      <c r="C184" s="804"/>
      <c r="D184" s="804"/>
      <c r="E184" s="804"/>
      <c r="F184" s="804"/>
      <c r="G184" s="804"/>
      <c r="H184" s="804">
        <v>0</v>
      </c>
      <c r="I184" s="804"/>
      <c r="J184" s="804"/>
      <c r="K184" s="1213">
        <v>4500000</v>
      </c>
      <c r="L184" s="1213"/>
      <c r="M184" s="1214">
        <f t="shared" si="133"/>
        <v>4500000</v>
      </c>
      <c r="N184" s="1214"/>
      <c r="O184" s="1214">
        <f t="shared" si="157"/>
        <v>4500000</v>
      </c>
      <c r="P184" s="1214">
        <v>4500000</v>
      </c>
    </row>
    <row r="185" spans="1:16" ht="15.75" customHeight="1">
      <c r="A185" s="838">
        <v>2211218</v>
      </c>
      <c r="B185" s="1225" t="s">
        <v>3170</v>
      </c>
      <c r="C185" s="804"/>
      <c r="D185" s="804"/>
      <c r="E185" s="804"/>
      <c r="F185" s="804"/>
      <c r="G185" s="804"/>
      <c r="H185" s="804">
        <v>0</v>
      </c>
      <c r="I185" s="804"/>
      <c r="J185" s="804"/>
      <c r="K185" s="1213">
        <v>5619049</v>
      </c>
      <c r="L185" s="1213"/>
      <c r="M185" s="1214">
        <f t="shared" si="133"/>
        <v>5619049</v>
      </c>
      <c r="N185" s="1214"/>
      <c r="O185" s="1214">
        <f t="shared" si="157"/>
        <v>5619049</v>
      </c>
      <c r="P185" s="1214">
        <v>5619049</v>
      </c>
    </row>
    <row r="186" spans="1:16" ht="15.75" customHeight="1">
      <c r="A186" s="1177" t="s">
        <v>413</v>
      </c>
      <c r="B186" s="1178"/>
      <c r="C186" s="1179">
        <v>500000</v>
      </c>
      <c r="D186" s="1179">
        <f t="shared" ref="D186:F186" si="158">SUM(D185)</f>
        <v>0</v>
      </c>
      <c r="E186" s="1179">
        <f t="shared" si="158"/>
        <v>0</v>
      </c>
      <c r="F186" s="1179">
        <f t="shared" si="158"/>
        <v>0</v>
      </c>
      <c r="G186" s="1179">
        <f t="shared" ref="G186:I186" si="159">SUM(G185)</f>
        <v>0</v>
      </c>
      <c r="H186" s="1179">
        <f t="shared" ref="H186" si="160">F186+G186</f>
        <v>0</v>
      </c>
      <c r="I186" s="1179">
        <f t="shared" si="159"/>
        <v>0</v>
      </c>
      <c r="J186" s="1179">
        <f t="shared" ref="J186" si="161">H186+I186</f>
        <v>0</v>
      </c>
      <c r="K186" s="1180">
        <f>SUM(K179:K185)</f>
        <v>384129049</v>
      </c>
      <c r="L186" s="1180">
        <f>SUM(L179:L185)</f>
        <v>0</v>
      </c>
      <c r="M186" s="1181">
        <f t="shared" si="133"/>
        <v>384129049</v>
      </c>
      <c r="N186" s="1181">
        <f>SUM(N179:N185)</f>
        <v>0</v>
      </c>
      <c r="O186" s="1181">
        <f t="shared" si="157"/>
        <v>384129049</v>
      </c>
      <c r="P186" s="1181">
        <f>SUM(P179:P185)</f>
        <v>381129049</v>
      </c>
    </row>
    <row r="187" spans="1:16" ht="15.75" customHeight="1">
      <c r="A187" s="801"/>
      <c r="B187" s="1215" t="s">
        <v>2709</v>
      </c>
      <c r="C187" s="804"/>
      <c r="D187" s="804"/>
      <c r="E187" s="804"/>
      <c r="F187" s="804"/>
      <c r="G187" s="804"/>
      <c r="H187" s="804"/>
      <c r="I187" s="804"/>
      <c r="J187" s="804"/>
      <c r="K187" s="1211"/>
      <c r="L187" s="1211"/>
      <c r="M187" s="1212">
        <f t="shared" si="133"/>
        <v>0</v>
      </c>
      <c r="N187" s="1212"/>
      <c r="O187" s="1212">
        <f t="shared" si="157"/>
        <v>0</v>
      </c>
      <c r="P187" s="1212">
        <f>SUM(N187:O187)</f>
        <v>0</v>
      </c>
    </row>
    <row r="188" spans="1:16" ht="15.75" customHeight="1">
      <c r="A188" s="1227">
        <v>3111101</v>
      </c>
      <c r="B188" s="1216" t="s">
        <v>3171</v>
      </c>
      <c r="C188" s="804"/>
      <c r="D188" s="804"/>
      <c r="E188" s="804"/>
      <c r="F188" s="804"/>
      <c r="G188" s="804"/>
      <c r="H188" s="804">
        <v>0</v>
      </c>
      <c r="I188" s="804"/>
      <c r="J188" s="804"/>
      <c r="K188" s="1213">
        <v>365000000</v>
      </c>
      <c r="L188" s="1213"/>
      <c r="M188" s="1214">
        <f t="shared" si="133"/>
        <v>365000000</v>
      </c>
      <c r="N188" s="1214"/>
      <c r="O188" s="1214">
        <f t="shared" si="157"/>
        <v>365000000</v>
      </c>
      <c r="P188" s="1214">
        <v>250000000</v>
      </c>
    </row>
    <row r="189" spans="1:16" ht="15.75" customHeight="1">
      <c r="A189" s="1227">
        <v>3111201</v>
      </c>
      <c r="B189" s="756" t="s">
        <v>3172</v>
      </c>
      <c r="C189" s="804"/>
      <c r="D189" s="804"/>
      <c r="E189" s="804"/>
      <c r="F189" s="804"/>
      <c r="G189" s="804"/>
      <c r="H189" s="804">
        <v>0</v>
      </c>
      <c r="I189" s="804"/>
      <c r="J189" s="804"/>
      <c r="K189" s="1213">
        <v>5000000</v>
      </c>
      <c r="L189" s="1213"/>
      <c r="M189" s="1214">
        <f t="shared" si="133"/>
        <v>5000000</v>
      </c>
      <c r="N189" s="1214"/>
      <c r="O189" s="1214">
        <f t="shared" si="157"/>
        <v>5000000</v>
      </c>
      <c r="P189" s="1214">
        <v>5000000</v>
      </c>
    </row>
    <row r="190" spans="1:16" ht="15.75" customHeight="1">
      <c r="A190" s="1227">
        <v>3111101</v>
      </c>
      <c r="B190" s="756" t="s">
        <v>3173</v>
      </c>
      <c r="C190" s="804"/>
      <c r="D190" s="804"/>
      <c r="E190" s="804"/>
      <c r="F190" s="804"/>
      <c r="G190" s="804"/>
      <c r="H190" s="804">
        <v>0</v>
      </c>
      <c r="I190" s="804"/>
      <c r="J190" s="804"/>
      <c r="K190" s="1213">
        <v>7500000</v>
      </c>
      <c r="L190" s="1213"/>
      <c r="M190" s="1214">
        <f t="shared" si="133"/>
        <v>7500000</v>
      </c>
      <c r="N190" s="1214"/>
      <c r="O190" s="1214">
        <f t="shared" si="157"/>
        <v>7500000</v>
      </c>
      <c r="P190" s="1214">
        <v>7500000</v>
      </c>
    </row>
    <row r="191" spans="1:16" ht="15.75" customHeight="1">
      <c r="A191" s="1177" t="s">
        <v>413</v>
      </c>
      <c r="B191" s="1178"/>
      <c r="C191" s="1179">
        <v>500000</v>
      </c>
      <c r="D191" s="1179">
        <f t="shared" ref="D191:F191" si="162">SUM(D190)</f>
        <v>0</v>
      </c>
      <c r="E191" s="1179">
        <f t="shared" si="162"/>
        <v>0</v>
      </c>
      <c r="F191" s="1179">
        <f t="shared" si="162"/>
        <v>0</v>
      </c>
      <c r="G191" s="1179">
        <f t="shared" ref="G191:I191" si="163">SUM(G190)</f>
        <v>0</v>
      </c>
      <c r="H191" s="1179">
        <f t="shared" ref="H191" si="164">F191+G191</f>
        <v>0</v>
      </c>
      <c r="I191" s="1179">
        <f t="shared" si="163"/>
        <v>0</v>
      </c>
      <c r="J191" s="1179">
        <f t="shared" ref="J191" si="165">H191+I191</f>
        <v>0</v>
      </c>
      <c r="K191" s="1180">
        <f>SUM(K188:K190)</f>
        <v>377500000</v>
      </c>
      <c r="L191" s="1180">
        <f>SUM(L188:L190)</f>
        <v>0</v>
      </c>
      <c r="M191" s="1181">
        <f t="shared" si="133"/>
        <v>377500000</v>
      </c>
      <c r="N191" s="1181">
        <f>SUM(N188:N190)</f>
        <v>0</v>
      </c>
      <c r="O191" s="1181">
        <f t="shared" si="157"/>
        <v>377500000</v>
      </c>
      <c r="P191" s="1181">
        <f>SUM(P188:P190)</f>
        <v>262500000</v>
      </c>
    </row>
    <row r="192" spans="1:16" ht="15.75" hidden="1" customHeight="1">
      <c r="A192" s="801"/>
      <c r="B192" s="1215" t="s">
        <v>3174</v>
      </c>
      <c r="C192" s="804"/>
      <c r="D192" s="804"/>
      <c r="E192" s="804"/>
      <c r="F192" s="804"/>
      <c r="G192" s="804"/>
      <c r="H192" s="804"/>
      <c r="I192" s="804"/>
      <c r="J192" s="804"/>
      <c r="K192" s="1211"/>
      <c r="L192" s="1211"/>
      <c r="M192" s="1212">
        <f t="shared" si="133"/>
        <v>0</v>
      </c>
      <c r="N192" s="1212"/>
      <c r="O192" s="1212">
        <f t="shared" si="157"/>
        <v>0</v>
      </c>
      <c r="P192" s="1212">
        <f>SUM(N192:O192)</f>
        <v>0</v>
      </c>
    </row>
    <row r="193" spans="1:16" ht="15.75" hidden="1" customHeight="1">
      <c r="A193" s="755">
        <v>3110701</v>
      </c>
      <c r="B193" s="756" t="s">
        <v>3175</v>
      </c>
      <c r="C193" s="804"/>
      <c r="D193" s="804"/>
      <c r="E193" s="804"/>
      <c r="F193" s="804"/>
      <c r="G193" s="804"/>
      <c r="H193" s="804">
        <v>0</v>
      </c>
      <c r="I193" s="804"/>
      <c r="J193" s="804"/>
      <c r="K193" s="1213">
        <v>0</v>
      </c>
      <c r="L193" s="1213"/>
      <c r="M193" s="1214">
        <f t="shared" si="133"/>
        <v>0</v>
      </c>
      <c r="N193" s="1214"/>
      <c r="O193" s="1214">
        <f t="shared" si="157"/>
        <v>0</v>
      </c>
      <c r="P193" s="1214">
        <f>SUM(N193:O193)</f>
        <v>0</v>
      </c>
    </row>
    <row r="194" spans="1:16" ht="15.75" hidden="1" customHeight="1">
      <c r="A194" s="755"/>
      <c r="B194" s="1216"/>
      <c r="C194" s="804"/>
      <c r="D194" s="804"/>
      <c r="E194" s="804"/>
      <c r="F194" s="804"/>
      <c r="G194" s="804"/>
      <c r="H194" s="804"/>
      <c r="I194" s="804"/>
      <c r="J194" s="804"/>
      <c r="K194" s="1213"/>
      <c r="L194" s="1213"/>
      <c r="M194" s="1214">
        <f t="shared" si="133"/>
        <v>0</v>
      </c>
      <c r="N194" s="1214"/>
      <c r="O194" s="1214">
        <f t="shared" si="157"/>
        <v>0</v>
      </c>
      <c r="P194" s="1214">
        <f>SUM(N194:O194)</f>
        <v>0</v>
      </c>
    </row>
    <row r="195" spans="1:16" ht="15.75" hidden="1" customHeight="1">
      <c r="A195" s="1177" t="s">
        <v>413</v>
      </c>
      <c r="B195" s="1178"/>
      <c r="C195" s="1179">
        <v>500000</v>
      </c>
      <c r="D195" s="1179">
        <f t="shared" ref="D195:F195" si="166">SUM(D194)</f>
        <v>0</v>
      </c>
      <c r="E195" s="1179">
        <f t="shared" si="166"/>
        <v>0</v>
      </c>
      <c r="F195" s="1179">
        <f t="shared" si="166"/>
        <v>0</v>
      </c>
      <c r="G195" s="1179">
        <f t="shared" ref="G195:I195" si="167">SUM(G194)</f>
        <v>0</v>
      </c>
      <c r="H195" s="1179">
        <f t="shared" ref="H195" si="168">F195+G195</f>
        <v>0</v>
      </c>
      <c r="I195" s="1179">
        <f t="shared" si="167"/>
        <v>0</v>
      </c>
      <c r="J195" s="1179">
        <f t="shared" ref="J195" si="169">H195+I195</f>
        <v>0</v>
      </c>
      <c r="K195" s="1180">
        <f>SUM(K193:K194)</f>
        <v>0</v>
      </c>
      <c r="L195" s="1180">
        <f>SUM(L193:L194)</f>
        <v>0</v>
      </c>
      <c r="M195" s="1181">
        <f t="shared" si="133"/>
        <v>0</v>
      </c>
      <c r="N195" s="1181">
        <f>SUM(N193:N194)</f>
        <v>0</v>
      </c>
      <c r="O195" s="1181">
        <f t="shared" si="157"/>
        <v>0</v>
      </c>
      <c r="P195" s="1181">
        <f>SUM(N195:O195)</f>
        <v>0</v>
      </c>
    </row>
    <row r="196" spans="1:16" ht="15.75" customHeight="1">
      <c r="A196" s="801"/>
      <c r="B196" s="1215" t="s">
        <v>3176</v>
      </c>
      <c r="C196" s="804"/>
      <c r="D196" s="804"/>
      <c r="E196" s="804"/>
      <c r="F196" s="804"/>
      <c r="G196" s="804"/>
      <c r="H196" s="804"/>
      <c r="I196" s="804"/>
      <c r="J196" s="804"/>
      <c r="K196" s="1211"/>
      <c r="L196" s="1211"/>
      <c r="M196" s="1212">
        <f t="shared" si="133"/>
        <v>0</v>
      </c>
      <c r="N196" s="1212"/>
      <c r="O196" s="1212">
        <f t="shared" si="157"/>
        <v>0</v>
      </c>
      <c r="P196" s="1212">
        <f>SUM(N196:O196)</f>
        <v>0</v>
      </c>
    </row>
    <row r="197" spans="1:16" ht="15.75" customHeight="1">
      <c r="A197" s="755">
        <v>3111001</v>
      </c>
      <c r="B197" s="756" t="s">
        <v>3177</v>
      </c>
      <c r="C197" s="804"/>
      <c r="D197" s="804"/>
      <c r="E197" s="804"/>
      <c r="F197" s="804"/>
      <c r="G197" s="804"/>
      <c r="H197" s="804">
        <v>0</v>
      </c>
      <c r="I197" s="804"/>
      <c r="J197" s="804"/>
      <c r="K197" s="1213">
        <v>10000000</v>
      </c>
      <c r="L197" s="1213"/>
      <c r="M197" s="1214">
        <f t="shared" si="133"/>
        <v>10000000</v>
      </c>
      <c r="N197" s="1214"/>
      <c r="O197" s="1214">
        <f t="shared" si="157"/>
        <v>10000000</v>
      </c>
      <c r="P197" s="1214">
        <v>5400000</v>
      </c>
    </row>
    <row r="198" spans="1:16" ht="15.75" customHeight="1">
      <c r="A198" s="1177" t="s">
        <v>413</v>
      </c>
      <c r="B198" s="1178"/>
      <c r="C198" s="1179">
        <v>500000</v>
      </c>
      <c r="D198" s="1179">
        <f t="shared" ref="D198:F198" si="170">SUM(D197)</f>
        <v>0</v>
      </c>
      <c r="E198" s="1179">
        <f t="shared" si="170"/>
        <v>0</v>
      </c>
      <c r="F198" s="1179">
        <f t="shared" si="170"/>
        <v>0</v>
      </c>
      <c r="G198" s="1179">
        <f t="shared" ref="G198:I198" si="171">SUM(G197)</f>
        <v>0</v>
      </c>
      <c r="H198" s="1179">
        <f t="shared" ref="H198" si="172">F198+G198</f>
        <v>0</v>
      </c>
      <c r="I198" s="1179">
        <f t="shared" si="171"/>
        <v>0</v>
      </c>
      <c r="J198" s="1179">
        <f t="shared" ref="J198" si="173">H198+I198</f>
        <v>0</v>
      </c>
      <c r="K198" s="1180">
        <f t="shared" ref="K198:L198" si="174">SUM(K197)</f>
        <v>10000000</v>
      </c>
      <c r="L198" s="1180">
        <f t="shared" si="174"/>
        <v>0</v>
      </c>
      <c r="M198" s="1181">
        <f t="shared" si="133"/>
        <v>10000000</v>
      </c>
      <c r="N198" s="1181">
        <f t="shared" ref="N198" si="175">SUM(N197)</f>
        <v>0</v>
      </c>
      <c r="O198" s="1181">
        <f t="shared" si="157"/>
        <v>10000000</v>
      </c>
      <c r="P198" s="1181">
        <f>SUM(P197)</f>
        <v>5400000</v>
      </c>
    </row>
    <row r="199" spans="1:16" ht="15.75" customHeight="1">
      <c r="A199" s="801"/>
      <c r="B199" s="1215" t="s">
        <v>3119</v>
      </c>
      <c r="C199" s="804"/>
      <c r="D199" s="804"/>
      <c r="E199" s="804"/>
      <c r="F199" s="804"/>
      <c r="G199" s="804"/>
      <c r="H199" s="804"/>
      <c r="I199" s="804"/>
      <c r="J199" s="804"/>
      <c r="K199" s="1211"/>
      <c r="L199" s="1211"/>
      <c r="M199" s="1212">
        <f t="shared" si="133"/>
        <v>0</v>
      </c>
      <c r="N199" s="1212"/>
      <c r="O199" s="1212">
        <f t="shared" si="157"/>
        <v>0</v>
      </c>
      <c r="P199" s="1212">
        <f>SUM(N199:O199)</f>
        <v>0</v>
      </c>
    </row>
    <row r="200" spans="1:16" ht="15.75" customHeight="1">
      <c r="A200" s="755">
        <v>3111002</v>
      </c>
      <c r="B200" s="756" t="s">
        <v>3178</v>
      </c>
      <c r="C200" s="804"/>
      <c r="D200" s="804"/>
      <c r="E200" s="804"/>
      <c r="F200" s="804"/>
      <c r="G200" s="804"/>
      <c r="H200" s="804">
        <v>0</v>
      </c>
      <c r="I200" s="804"/>
      <c r="J200" s="804"/>
      <c r="K200" s="1213">
        <v>4000000</v>
      </c>
      <c r="L200" s="1213"/>
      <c r="M200" s="1214">
        <f t="shared" si="133"/>
        <v>4000000</v>
      </c>
      <c r="N200" s="1214"/>
      <c r="O200" s="1214">
        <f t="shared" si="157"/>
        <v>4000000</v>
      </c>
      <c r="P200" s="1214">
        <v>2500000</v>
      </c>
    </row>
    <row r="201" spans="1:16" ht="15.75" customHeight="1">
      <c r="A201" s="755">
        <v>3111111</v>
      </c>
      <c r="B201" s="756" t="s">
        <v>3179</v>
      </c>
      <c r="C201" s="804"/>
      <c r="D201" s="804"/>
      <c r="E201" s="804"/>
      <c r="F201" s="804"/>
      <c r="G201" s="804"/>
      <c r="H201" s="804">
        <v>0</v>
      </c>
      <c r="I201" s="804"/>
      <c r="J201" s="804"/>
      <c r="K201" s="1213">
        <v>2000000</v>
      </c>
      <c r="L201" s="1213"/>
      <c r="M201" s="1214">
        <f t="shared" si="133"/>
        <v>2000000</v>
      </c>
      <c r="N201" s="1214"/>
      <c r="O201" s="1214">
        <f t="shared" si="157"/>
        <v>2000000</v>
      </c>
      <c r="P201" s="1214">
        <v>1500000</v>
      </c>
    </row>
    <row r="202" spans="1:16" ht="15.75" customHeight="1">
      <c r="A202" s="755">
        <v>3111009</v>
      </c>
      <c r="B202" s="1216" t="s">
        <v>3180</v>
      </c>
      <c r="C202" s="804"/>
      <c r="D202" s="804"/>
      <c r="E202" s="804"/>
      <c r="F202" s="804"/>
      <c r="G202" s="804"/>
      <c r="H202" s="804">
        <v>0</v>
      </c>
      <c r="I202" s="804"/>
      <c r="J202" s="804"/>
      <c r="K202" s="1213">
        <v>1000000</v>
      </c>
      <c r="L202" s="1213"/>
      <c r="M202" s="1214">
        <f t="shared" si="133"/>
        <v>1000000</v>
      </c>
      <c r="N202" s="1214"/>
      <c r="O202" s="1214">
        <f t="shared" si="157"/>
        <v>1000000</v>
      </c>
      <c r="P202" s="1214">
        <v>1000000</v>
      </c>
    </row>
    <row r="203" spans="1:16" ht="15.75" customHeight="1">
      <c r="A203" s="1177" t="s">
        <v>413</v>
      </c>
      <c r="B203" s="1178"/>
      <c r="C203" s="1179">
        <v>500000</v>
      </c>
      <c r="D203" s="1179">
        <f t="shared" ref="D203:F203" si="176">SUM(D202)</f>
        <v>0</v>
      </c>
      <c r="E203" s="1179">
        <f t="shared" si="176"/>
        <v>0</v>
      </c>
      <c r="F203" s="1179">
        <f t="shared" si="176"/>
        <v>0</v>
      </c>
      <c r="G203" s="1179">
        <f t="shared" ref="G203:I203" si="177">SUM(G202)</f>
        <v>0</v>
      </c>
      <c r="H203" s="1179">
        <f t="shared" ref="H203" si="178">F203+G203</f>
        <v>0</v>
      </c>
      <c r="I203" s="1179">
        <f t="shared" si="177"/>
        <v>0</v>
      </c>
      <c r="J203" s="1179">
        <f t="shared" ref="J203" si="179">H203+I203</f>
        <v>0</v>
      </c>
      <c r="K203" s="1180">
        <f>SUM(K200:K202)</f>
        <v>7000000</v>
      </c>
      <c r="L203" s="1180">
        <f>SUM(L200:L202)</f>
        <v>0</v>
      </c>
      <c r="M203" s="1181">
        <f t="shared" si="133"/>
        <v>7000000</v>
      </c>
      <c r="N203" s="1181">
        <f>SUM(N200:N202)</f>
        <v>0</v>
      </c>
      <c r="O203" s="1181">
        <f t="shared" si="157"/>
        <v>7000000</v>
      </c>
      <c r="P203" s="1181">
        <f>SUM(P200:P202)</f>
        <v>5000000</v>
      </c>
    </row>
    <row r="204" spans="1:16" ht="15.75" customHeight="1">
      <c r="A204" s="801"/>
      <c r="B204" s="1215" t="s">
        <v>3181</v>
      </c>
      <c r="C204" s="804"/>
      <c r="D204" s="804"/>
      <c r="E204" s="804"/>
      <c r="F204" s="804"/>
      <c r="G204" s="804"/>
      <c r="H204" s="804"/>
      <c r="I204" s="804"/>
      <c r="J204" s="804"/>
      <c r="K204" s="1211"/>
      <c r="L204" s="1211"/>
      <c r="M204" s="1212">
        <f t="shared" si="133"/>
        <v>0</v>
      </c>
      <c r="N204" s="1212"/>
      <c r="O204" s="1212">
        <f t="shared" si="157"/>
        <v>0</v>
      </c>
      <c r="P204" s="1212">
        <f>SUM(N204:O204)</f>
        <v>0</v>
      </c>
    </row>
    <row r="205" spans="1:16" ht="15.75" customHeight="1">
      <c r="A205" s="1227">
        <v>3111112</v>
      </c>
      <c r="B205" s="1216" t="s">
        <v>3182</v>
      </c>
      <c r="C205" s="804"/>
      <c r="D205" s="804"/>
      <c r="E205" s="804"/>
      <c r="F205" s="804"/>
      <c r="G205" s="804"/>
      <c r="H205" s="804">
        <v>0</v>
      </c>
      <c r="I205" s="804"/>
      <c r="J205" s="804"/>
      <c r="K205" s="1213">
        <v>9000000</v>
      </c>
      <c r="L205" s="1213"/>
      <c r="M205" s="1214">
        <f t="shared" si="133"/>
        <v>9000000</v>
      </c>
      <c r="N205" s="1214"/>
      <c r="O205" s="1214">
        <f t="shared" si="157"/>
        <v>9000000</v>
      </c>
      <c r="P205" s="1214">
        <v>5000000</v>
      </c>
    </row>
    <row r="206" spans="1:16" ht="15.75" customHeight="1">
      <c r="A206" s="1177" t="s">
        <v>413</v>
      </c>
      <c r="B206" s="1178"/>
      <c r="C206" s="1179">
        <v>500000</v>
      </c>
      <c r="D206" s="1179" t="e">
        <f>SUM(#REF!)</f>
        <v>#REF!</v>
      </c>
      <c r="E206" s="1179" t="e">
        <f>SUM(#REF!)</f>
        <v>#REF!</v>
      </c>
      <c r="F206" s="1179" t="e">
        <f>SUM(#REF!)</f>
        <v>#REF!</v>
      </c>
      <c r="G206" s="1179" t="e">
        <f>SUM(#REF!)</f>
        <v>#REF!</v>
      </c>
      <c r="H206" s="1179" t="e">
        <f t="shared" ref="H206" si="180">F206+G206</f>
        <v>#REF!</v>
      </c>
      <c r="I206" s="1179" t="e">
        <f>SUM(#REF!)</f>
        <v>#REF!</v>
      </c>
      <c r="J206" s="1179" t="e">
        <f t="shared" ref="J206" si="181">H206+I206</f>
        <v>#REF!</v>
      </c>
      <c r="K206" s="1180">
        <f>SUM(K205:K205)</f>
        <v>9000000</v>
      </c>
      <c r="L206" s="1180">
        <f>SUM(L205:L205)</f>
        <v>0</v>
      </c>
      <c r="M206" s="1181">
        <f t="shared" ref="M206:M269" si="182">SUM(K206:L206)</f>
        <v>9000000</v>
      </c>
      <c r="N206" s="1181">
        <f>SUM(N205:N205)</f>
        <v>0</v>
      </c>
      <c r="O206" s="1181">
        <f t="shared" si="157"/>
        <v>9000000</v>
      </c>
      <c r="P206" s="1181">
        <f>SUM(P205)</f>
        <v>5000000</v>
      </c>
    </row>
    <row r="207" spans="1:16" ht="15.75" hidden="1" customHeight="1">
      <c r="A207" s="755"/>
      <c r="B207" s="1215" t="s">
        <v>3183</v>
      </c>
      <c r="C207" s="804"/>
      <c r="D207" s="804"/>
      <c r="E207" s="804"/>
      <c r="F207" s="804"/>
      <c r="G207" s="804"/>
      <c r="H207" s="804"/>
      <c r="I207" s="804"/>
      <c r="J207" s="804"/>
      <c r="K207" s="1211"/>
      <c r="L207" s="1211"/>
      <c r="M207" s="1212">
        <f t="shared" si="182"/>
        <v>0</v>
      </c>
      <c r="N207" s="1212"/>
      <c r="O207" s="1212">
        <f t="shared" si="157"/>
        <v>0</v>
      </c>
      <c r="P207" s="1212">
        <f t="shared" ref="P207:P213" si="183">SUM(N207:O207)</f>
        <v>0</v>
      </c>
    </row>
    <row r="208" spans="1:16" ht="15.75" hidden="1" customHeight="1">
      <c r="A208" s="709"/>
      <c r="B208" s="756" t="s">
        <v>3184</v>
      </c>
      <c r="C208" s="804"/>
      <c r="D208" s="804"/>
      <c r="E208" s="804"/>
      <c r="F208" s="804"/>
      <c r="G208" s="804"/>
      <c r="H208" s="804">
        <v>0</v>
      </c>
      <c r="I208" s="804"/>
      <c r="J208" s="804"/>
      <c r="K208" s="1213">
        <v>0</v>
      </c>
      <c r="L208" s="1213"/>
      <c r="M208" s="1214">
        <f t="shared" si="182"/>
        <v>0</v>
      </c>
      <c r="N208" s="1214"/>
      <c r="O208" s="1214">
        <f t="shared" si="157"/>
        <v>0</v>
      </c>
      <c r="P208" s="1214">
        <f t="shared" si="183"/>
        <v>0</v>
      </c>
    </row>
    <row r="209" spans="1:16" ht="15.75" hidden="1" customHeight="1">
      <c r="A209" s="848">
        <v>3110302</v>
      </c>
      <c r="B209" s="756" t="s">
        <v>3185</v>
      </c>
      <c r="C209" s="804"/>
      <c r="D209" s="804"/>
      <c r="E209" s="804"/>
      <c r="F209" s="804"/>
      <c r="G209" s="804"/>
      <c r="H209" s="804">
        <v>0</v>
      </c>
      <c r="I209" s="804"/>
      <c r="J209" s="804"/>
      <c r="K209" s="1213">
        <v>0</v>
      </c>
      <c r="L209" s="1213"/>
      <c r="M209" s="1214">
        <f t="shared" si="182"/>
        <v>0</v>
      </c>
      <c r="N209" s="1214"/>
      <c r="O209" s="1214">
        <f t="shared" si="157"/>
        <v>0</v>
      </c>
      <c r="P209" s="1214">
        <f t="shared" si="183"/>
        <v>0</v>
      </c>
    </row>
    <row r="210" spans="1:16" ht="15.75" hidden="1" customHeight="1">
      <c r="A210" s="848">
        <v>2211001</v>
      </c>
      <c r="B210" s="756" t="s">
        <v>3186</v>
      </c>
      <c r="C210" s="804"/>
      <c r="D210" s="804"/>
      <c r="E210" s="804"/>
      <c r="F210" s="804"/>
      <c r="G210" s="804"/>
      <c r="H210" s="804">
        <v>0</v>
      </c>
      <c r="I210" s="804"/>
      <c r="J210" s="804"/>
      <c r="K210" s="1213">
        <v>0</v>
      </c>
      <c r="L210" s="1213"/>
      <c r="M210" s="1214">
        <f t="shared" si="182"/>
        <v>0</v>
      </c>
      <c r="N210" s="1214"/>
      <c r="O210" s="1214">
        <f t="shared" si="157"/>
        <v>0</v>
      </c>
      <c r="P210" s="1214">
        <f t="shared" si="183"/>
        <v>0</v>
      </c>
    </row>
    <row r="211" spans="1:16" ht="15.75" hidden="1" customHeight="1">
      <c r="A211" s="1177" t="s">
        <v>413</v>
      </c>
      <c r="B211" s="1178"/>
      <c r="C211" s="1179">
        <v>500000</v>
      </c>
      <c r="D211" s="1179">
        <f>SUM(D210)</f>
        <v>0</v>
      </c>
      <c r="E211" s="1179">
        <f>SUM(E210)</f>
        <v>0</v>
      </c>
      <c r="F211" s="1179">
        <f>SUM(F210)</f>
        <v>0</v>
      </c>
      <c r="G211" s="1179">
        <f>SUM(G210)</f>
        <v>0</v>
      </c>
      <c r="H211" s="1179">
        <f t="shared" ref="H211" si="184">F211+G211</f>
        <v>0</v>
      </c>
      <c r="I211" s="1179">
        <f>SUM(I210)</f>
        <v>0</v>
      </c>
      <c r="J211" s="1179">
        <f t="shared" ref="J211" si="185">H211+I211</f>
        <v>0</v>
      </c>
      <c r="K211" s="1180">
        <f>SUM(K209:K210)</f>
        <v>0</v>
      </c>
      <c r="L211" s="1180">
        <f>SUM(L209:L210)</f>
        <v>0</v>
      </c>
      <c r="M211" s="1181">
        <f t="shared" si="182"/>
        <v>0</v>
      </c>
      <c r="N211" s="1181">
        <f>SUM(N209:N210)</f>
        <v>0</v>
      </c>
      <c r="O211" s="1181">
        <f t="shared" si="157"/>
        <v>0</v>
      </c>
      <c r="P211" s="1181">
        <f t="shared" si="183"/>
        <v>0</v>
      </c>
    </row>
    <row r="212" spans="1:16" s="1200" customFormat="1" ht="15.75" customHeight="1">
      <c r="A212" s="1228" t="s">
        <v>3187</v>
      </c>
      <c r="B212" s="1228"/>
      <c r="C212" s="1229"/>
      <c r="D212" s="1229"/>
      <c r="E212" s="1229"/>
      <c r="F212" s="1229"/>
      <c r="G212" s="1229"/>
      <c r="H212" s="1229"/>
      <c r="I212" s="1229"/>
      <c r="J212" s="1229"/>
      <c r="K212" s="1230">
        <f t="shared" ref="K212:N212" si="186">SUM(K211,K206,K203,K198,K195,K191,K186,K177,K169,K165,K154,K150,K145,K138,K133,K129,K124,K119,K114)</f>
        <v>1300000000</v>
      </c>
      <c r="L212" s="1230">
        <f t="shared" si="186"/>
        <v>0</v>
      </c>
      <c r="M212" s="1231">
        <f t="shared" si="182"/>
        <v>1300000000</v>
      </c>
      <c r="N212" s="1231">
        <f t="shared" si="186"/>
        <v>0</v>
      </c>
      <c r="O212" s="1231">
        <f t="shared" si="157"/>
        <v>1300000000</v>
      </c>
      <c r="P212" s="1231">
        <f>SUM(P206,P203,P198,P191,P186,P177,P169,P165,P154,P150,P145,P138,P133,P129,P124,P119,P114)</f>
        <v>1100000000</v>
      </c>
    </row>
    <row r="213" spans="1:16" s="1232" customFormat="1" ht="15.6" customHeight="1">
      <c r="A213" s="888"/>
      <c r="B213" s="888"/>
      <c r="C213" s="1233"/>
      <c r="D213" s="1233"/>
      <c r="E213" s="1233"/>
      <c r="F213" s="1233"/>
      <c r="G213" s="1233"/>
      <c r="H213" s="1233"/>
      <c r="I213" s="1233"/>
      <c r="J213" s="1233"/>
      <c r="K213" s="1234"/>
      <c r="L213" s="1234"/>
      <c r="M213" s="1235">
        <f t="shared" si="182"/>
        <v>0</v>
      </c>
      <c r="N213" s="1235"/>
      <c r="O213" s="1235">
        <f t="shared" si="157"/>
        <v>0</v>
      </c>
      <c r="P213" s="1235">
        <f t="shared" si="183"/>
        <v>0</v>
      </c>
    </row>
    <row r="214" spans="1:16" s="1205" customFormat="1" ht="15.6" customHeight="1">
      <c r="A214" s="1206" t="s">
        <v>3188</v>
      </c>
      <c r="B214" s="1206"/>
      <c r="C214" s="1207"/>
      <c r="D214" s="1207"/>
      <c r="E214" s="1207"/>
      <c r="F214" s="1207"/>
      <c r="G214" s="1207"/>
      <c r="H214" s="1207"/>
      <c r="I214" s="1207"/>
      <c r="J214" s="1207"/>
      <c r="K214" s="1208"/>
      <c r="L214" s="1208"/>
      <c r="M214" s="1209">
        <f t="shared" si="182"/>
        <v>0</v>
      </c>
      <c r="N214" s="1209"/>
      <c r="O214" s="1209">
        <f t="shared" si="157"/>
        <v>0</v>
      </c>
      <c r="P214" s="1208"/>
    </row>
    <row r="215" spans="1:16" s="709" customFormat="1" ht="15.6" customHeight="1">
      <c r="A215" s="1236"/>
      <c r="B215" s="1237" t="s">
        <v>2559</v>
      </c>
      <c r="C215" s="786"/>
      <c r="D215" s="804"/>
      <c r="E215" s="804"/>
      <c r="F215" s="804"/>
      <c r="G215" s="804"/>
      <c r="H215" s="804"/>
      <c r="I215" s="804"/>
      <c r="J215" s="804"/>
      <c r="K215" s="1211"/>
      <c r="L215" s="1211"/>
      <c r="M215" s="1212">
        <f t="shared" si="182"/>
        <v>0</v>
      </c>
      <c r="N215" s="1212"/>
      <c r="O215" s="1212">
        <f t="shared" si="157"/>
        <v>0</v>
      </c>
      <c r="P215" s="1211"/>
    </row>
    <row r="216" spans="1:16" s="709" customFormat="1" ht="15.6" customHeight="1">
      <c r="A216" s="1238" t="s">
        <v>2560</v>
      </c>
      <c r="B216" s="1239" t="s">
        <v>2561</v>
      </c>
      <c r="C216" s="1240">
        <v>260000</v>
      </c>
      <c r="D216" s="804"/>
      <c r="E216" s="804"/>
      <c r="F216" s="804"/>
      <c r="G216" s="804"/>
      <c r="H216" s="804">
        <v>0</v>
      </c>
      <c r="I216" s="804"/>
      <c r="J216" s="804"/>
      <c r="K216" s="1241">
        <v>11820000</v>
      </c>
      <c r="L216" s="1241"/>
      <c r="M216" s="1242">
        <f t="shared" si="182"/>
        <v>11820000</v>
      </c>
      <c r="N216" s="1242"/>
      <c r="O216" s="1242">
        <f t="shared" si="157"/>
        <v>11820000</v>
      </c>
      <c r="P216" s="1241">
        <v>11820000</v>
      </c>
    </row>
    <row r="217" spans="1:16" s="709" customFormat="1" ht="15.6" customHeight="1">
      <c r="A217" s="1238" t="s">
        <v>2562</v>
      </c>
      <c r="B217" s="1239" t="s">
        <v>2563</v>
      </c>
      <c r="C217" s="1240">
        <v>0</v>
      </c>
      <c r="D217" s="804"/>
      <c r="E217" s="804"/>
      <c r="F217" s="804"/>
      <c r="G217" s="804"/>
      <c r="H217" s="804">
        <v>0</v>
      </c>
      <c r="I217" s="804"/>
      <c r="J217" s="804"/>
      <c r="K217" s="1241">
        <v>2460000</v>
      </c>
      <c r="L217" s="1241"/>
      <c r="M217" s="1242">
        <f t="shared" si="182"/>
        <v>2460000</v>
      </c>
      <c r="N217" s="1242"/>
      <c r="O217" s="1242">
        <f t="shared" si="157"/>
        <v>2460000</v>
      </c>
      <c r="P217" s="1241">
        <v>2460000</v>
      </c>
    </row>
    <row r="218" spans="1:16" s="709" customFormat="1" ht="15.75" customHeight="1">
      <c r="A218" s="1238" t="s">
        <v>3189</v>
      </c>
      <c r="B218" s="1239" t="s">
        <v>3190</v>
      </c>
      <c r="C218" s="1240">
        <v>0</v>
      </c>
      <c r="D218" s="804"/>
      <c r="E218" s="804"/>
      <c r="F218" s="804"/>
      <c r="G218" s="804"/>
      <c r="H218" s="804">
        <v>0</v>
      </c>
      <c r="I218" s="804"/>
      <c r="J218" s="804"/>
      <c r="K218" s="1241">
        <v>6300000</v>
      </c>
      <c r="L218" s="1241"/>
      <c r="M218" s="1242">
        <f t="shared" si="182"/>
        <v>6300000</v>
      </c>
      <c r="N218" s="1242"/>
      <c r="O218" s="1242">
        <f t="shared" si="157"/>
        <v>6300000</v>
      </c>
      <c r="P218" s="1241">
        <v>6300000</v>
      </c>
    </row>
    <row r="219" spans="1:16" s="709" customFormat="1" ht="15.75" customHeight="1">
      <c r="A219" s="1238">
        <v>2211204</v>
      </c>
      <c r="B219" s="1239" t="s">
        <v>3191</v>
      </c>
      <c r="C219" s="1240">
        <v>50000</v>
      </c>
      <c r="D219" s="804"/>
      <c r="E219" s="804"/>
      <c r="F219" s="804"/>
      <c r="G219" s="804"/>
      <c r="H219" s="804">
        <v>0</v>
      </c>
      <c r="I219" s="804"/>
      <c r="J219" s="804"/>
      <c r="K219" s="1241">
        <v>8400000</v>
      </c>
      <c r="L219" s="1241"/>
      <c r="M219" s="1242">
        <f t="shared" si="182"/>
        <v>8400000</v>
      </c>
      <c r="N219" s="1242"/>
      <c r="O219" s="1242">
        <f t="shared" si="157"/>
        <v>8400000</v>
      </c>
      <c r="P219" s="1241">
        <v>8400000</v>
      </c>
    </row>
    <row r="220" spans="1:16" ht="15.75" customHeight="1">
      <c r="A220" s="1177" t="s">
        <v>413</v>
      </c>
      <c r="B220" s="1178"/>
      <c r="C220" s="1179">
        <v>500000</v>
      </c>
      <c r="D220" s="1179">
        <f t="shared" ref="D220:F220" si="187">SUM(D219)</f>
        <v>0</v>
      </c>
      <c r="E220" s="1179">
        <f t="shared" si="187"/>
        <v>0</v>
      </c>
      <c r="F220" s="1179">
        <f t="shared" si="187"/>
        <v>0</v>
      </c>
      <c r="G220" s="1179">
        <f t="shared" ref="G220:I220" si="188">SUM(G219)</f>
        <v>0</v>
      </c>
      <c r="H220" s="1179">
        <f t="shared" ref="H220" si="189">F220+G220</f>
        <v>0</v>
      </c>
      <c r="I220" s="1179">
        <f t="shared" si="188"/>
        <v>0</v>
      </c>
      <c r="J220" s="1179">
        <f t="shared" ref="J220" si="190">H220+I220</f>
        <v>0</v>
      </c>
      <c r="K220" s="1180">
        <f t="shared" ref="K220:P220" si="191">SUM(K216:K219)</f>
        <v>28980000</v>
      </c>
      <c r="L220" s="1180">
        <f t="shared" si="191"/>
        <v>0</v>
      </c>
      <c r="M220" s="1181">
        <f t="shared" si="182"/>
        <v>28980000</v>
      </c>
      <c r="N220" s="1181">
        <f t="shared" si="191"/>
        <v>0</v>
      </c>
      <c r="O220" s="1181">
        <f t="shared" si="157"/>
        <v>28980000</v>
      </c>
      <c r="P220" s="1180">
        <f t="shared" si="191"/>
        <v>28980000</v>
      </c>
    </row>
    <row r="221" spans="1:16" s="709" customFormat="1" ht="15.75" customHeight="1">
      <c r="A221" s="1236"/>
      <c r="B221" s="1237" t="s">
        <v>2564</v>
      </c>
      <c r="C221" s="1243"/>
      <c r="D221" s="804"/>
      <c r="E221" s="804"/>
      <c r="F221" s="804"/>
      <c r="G221" s="804"/>
      <c r="H221" s="804"/>
      <c r="I221" s="804"/>
      <c r="J221" s="804"/>
      <c r="K221" s="1211"/>
      <c r="L221" s="1211"/>
      <c r="M221" s="1212">
        <f t="shared" si="182"/>
        <v>0</v>
      </c>
      <c r="N221" s="1212"/>
      <c r="O221" s="1212">
        <f t="shared" si="157"/>
        <v>0</v>
      </c>
      <c r="P221" s="1211"/>
    </row>
    <row r="222" spans="1:16" s="709" customFormat="1" ht="15.75" customHeight="1">
      <c r="A222" s="1238" t="s">
        <v>2565</v>
      </c>
      <c r="B222" s="1244" t="s">
        <v>2566</v>
      </c>
      <c r="C222" s="1240">
        <v>20000</v>
      </c>
      <c r="D222" s="804"/>
      <c r="E222" s="804"/>
      <c r="F222" s="804"/>
      <c r="G222" s="804"/>
      <c r="H222" s="804">
        <v>0</v>
      </c>
      <c r="I222" s="804"/>
      <c r="J222" s="804"/>
      <c r="K222" s="1241">
        <v>4200000</v>
      </c>
      <c r="L222" s="1241"/>
      <c r="M222" s="1242">
        <f t="shared" si="182"/>
        <v>4200000</v>
      </c>
      <c r="N222" s="1242"/>
      <c r="O222" s="1242">
        <f t="shared" si="157"/>
        <v>4200000</v>
      </c>
      <c r="P222" s="1241">
        <v>4200000</v>
      </c>
    </row>
    <row r="223" spans="1:16" s="709" customFormat="1" ht="15.75" customHeight="1">
      <c r="A223" s="1238" t="s">
        <v>2874</v>
      </c>
      <c r="B223" s="1239" t="s">
        <v>2875</v>
      </c>
      <c r="C223" s="1240">
        <v>30000</v>
      </c>
      <c r="D223" s="804"/>
      <c r="E223" s="804"/>
      <c r="F223" s="804"/>
      <c r="G223" s="804"/>
      <c r="H223" s="804">
        <v>0</v>
      </c>
      <c r="I223" s="804"/>
      <c r="J223" s="804"/>
      <c r="K223" s="1241">
        <v>2680000</v>
      </c>
      <c r="L223" s="1241"/>
      <c r="M223" s="1242">
        <f t="shared" si="182"/>
        <v>2680000</v>
      </c>
      <c r="N223" s="1242"/>
      <c r="O223" s="1242">
        <f t="shared" si="157"/>
        <v>2680000</v>
      </c>
      <c r="P223" s="1241">
        <v>2680000</v>
      </c>
    </row>
    <row r="224" spans="1:16" s="709" customFormat="1" ht="15.75" customHeight="1">
      <c r="A224" s="1238" t="s">
        <v>2567</v>
      </c>
      <c r="B224" s="1239" t="s">
        <v>2568</v>
      </c>
      <c r="C224" s="1245">
        <v>0</v>
      </c>
      <c r="D224" s="804"/>
      <c r="E224" s="804"/>
      <c r="F224" s="804"/>
      <c r="G224" s="804"/>
      <c r="H224" s="804">
        <v>0</v>
      </c>
      <c r="I224" s="804"/>
      <c r="J224" s="804"/>
      <c r="K224" s="1241">
        <v>1050000</v>
      </c>
      <c r="L224" s="1241"/>
      <c r="M224" s="1242">
        <f t="shared" si="182"/>
        <v>1050000</v>
      </c>
      <c r="N224" s="1242"/>
      <c r="O224" s="1242">
        <f t="shared" si="157"/>
        <v>1050000</v>
      </c>
      <c r="P224" s="1241">
        <v>1050000</v>
      </c>
    </row>
    <row r="225" spans="1:16" ht="15.75" customHeight="1">
      <c r="A225" s="1177" t="s">
        <v>413</v>
      </c>
      <c r="B225" s="1178"/>
      <c r="C225" s="1179">
        <v>500000</v>
      </c>
      <c r="D225" s="1179">
        <f t="shared" ref="D225:F225" si="192">SUM(D224)</f>
        <v>0</v>
      </c>
      <c r="E225" s="1179">
        <f t="shared" si="192"/>
        <v>0</v>
      </c>
      <c r="F225" s="1179">
        <f t="shared" si="192"/>
        <v>0</v>
      </c>
      <c r="G225" s="1179">
        <f t="shared" ref="G225:I225" si="193">SUM(G224)</f>
        <v>0</v>
      </c>
      <c r="H225" s="1179">
        <f t="shared" ref="H225" si="194">F225+G225</f>
        <v>0</v>
      </c>
      <c r="I225" s="1179">
        <f t="shared" si="193"/>
        <v>0</v>
      </c>
      <c r="J225" s="1179">
        <f t="shared" ref="J225" si="195">H225+I225</f>
        <v>0</v>
      </c>
      <c r="K225" s="1180">
        <f t="shared" ref="K225:P225" si="196">SUM(K222:K224)</f>
        <v>7930000</v>
      </c>
      <c r="L225" s="1180">
        <f t="shared" si="196"/>
        <v>0</v>
      </c>
      <c r="M225" s="1181">
        <f t="shared" si="182"/>
        <v>7930000</v>
      </c>
      <c r="N225" s="1181">
        <f t="shared" si="196"/>
        <v>0</v>
      </c>
      <c r="O225" s="1181">
        <f t="shared" si="157"/>
        <v>7930000</v>
      </c>
      <c r="P225" s="1180">
        <f t="shared" si="196"/>
        <v>7930000</v>
      </c>
    </row>
    <row r="226" spans="1:16" s="709" customFormat="1" ht="15.75" customHeight="1">
      <c r="A226" s="1236"/>
      <c r="B226" s="1246" t="s">
        <v>2569</v>
      </c>
      <c r="C226" s="786"/>
      <c r="D226" s="804"/>
      <c r="E226" s="804"/>
      <c r="F226" s="804"/>
      <c r="G226" s="804"/>
      <c r="H226" s="804"/>
      <c r="I226" s="804"/>
      <c r="J226" s="804"/>
      <c r="K226" s="1211"/>
      <c r="L226" s="1211"/>
      <c r="M226" s="1212">
        <f t="shared" si="182"/>
        <v>0</v>
      </c>
      <c r="N226" s="1212"/>
      <c r="O226" s="1212">
        <f t="shared" si="157"/>
        <v>0</v>
      </c>
      <c r="P226" s="1211"/>
    </row>
    <row r="227" spans="1:16" s="709" customFormat="1" ht="15.75" customHeight="1">
      <c r="A227" s="1238" t="s">
        <v>2649</v>
      </c>
      <c r="B227" s="1244" t="s">
        <v>2570</v>
      </c>
      <c r="C227" s="1240">
        <v>15000</v>
      </c>
      <c r="D227" s="804"/>
      <c r="E227" s="804"/>
      <c r="F227" s="804"/>
      <c r="G227" s="804"/>
      <c r="H227" s="804">
        <v>0</v>
      </c>
      <c r="I227" s="804"/>
      <c r="J227" s="804"/>
      <c r="K227" s="1241">
        <v>1680000</v>
      </c>
      <c r="L227" s="1241"/>
      <c r="M227" s="1242">
        <f t="shared" si="182"/>
        <v>1680000</v>
      </c>
      <c r="N227" s="1242"/>
      <c r="O227" s="1242">
        <f t="shared" si="157"/>
        <v>1680000</v>
      </c>
      <c r="P227" s="1241">
        <v>1680000</v>
      </c>
    </row>
    <row r="228" spans="1:16" s="709" customFormat="1" ht="15.75" customHeight="1">
      <c r="A228" s="1238" t="s">
        <v>2571</v>
      </c>
      <c r="B228" s="1239" t="s">
        <v>2572</v>
      </c>
      <c r="C228" s="1240">
        <v>60000</v>
      </c>
      <c r="D228" s="804"/>
      <c r="E228" s="804"/>
      <c r="F228" s="804"/>
      <c r="G228" s="804"/>
      <c r="H228" s="804">
        <v>0</v>
      </c>
      <c r="I228" s="804"/>
      <c r="J228" s="804"/>
      <c r="K228" s="1241">
        <v>3150000</v>
      </c>
      <c r="L228" s="1241"/>
      <c r="M228" s="1242">
        <f t="shared" si="182"/>
        <v>3150000</v>
      </c>
      <c r="N228" s="1242"/>
      <c r="O228" s="1242">
        <f t="shared" si="157"/>
        <v>3150000</v>
      </c>
      <c r="P228" s="1241">
        <v>3150000</v>
      </c>
    </row>
    <row r="229" spans="1:16" s="709" customFormat="1" ht="15.75" customHeight="1">
      <c r="A229" s="1238" t="s">
        <v>2573</v>
      </c>
      <c r="B229" s="1239" t="s">
        <v>2574</v>
      </c>
      <c r="C229" s="1240">
        <v>60000</v>
      </c>
      <c r="D229" s="804"/>
      <c r="E229" s="804"/>
      <c r="F229" s="804"/>
      <c r="G229" s="804"/>
      <c r="H229" s="804">
        <v>0</v>
      </c>
      <c r="I229" s="804"/>
      <c r="J229" s="804"/>
      <c r="K229" s="1241">
        <v>4880000</v>
      </c>
      <c r="L229" s="1241"/>
      <c r="M229" s="1242">
        <f t="shared" si="182"/>
        <v>4880000</v>
      </c>
      <c r="N229" s="1242"/>
      <c r="O229" s="1242">
        <f t="shared" si="157"/>
        <v>4880000</v>
      </c>
      <c r="P229" s="1241">
        <v>4880000</v>
      </c>
    </row>
    <row r="230" spans="1:16" s="709" customFormat="1" ht="15.75" customHeight="1">
      <c r="A230" s="1247">
        <v>2210309</v>
      </c>
      <c r="B230" s="1248" t="s">
        <v>3192</v>
      </c>
      <c r="C230" s="1245">
        <v>0</v>
      </c>
      <c r="D230" s="804"/>
      <c r="E230" s="804"/>
      <c r="F230" s="804"/>
      <c r="G230" s="804"/>
      <c r="H230" s="804">
        <v>0</v>
      </c>
      <c r="I230" s="804"/>
      <c r="J230" s="804"/>
      <c r="K230" s="1241">
        <v>6300000</v>
      </c>
      <c r="L230" s="1241"/>
      <c r="M230" s="1242">
        <f t="shared" si="182"/>
        <v>6300000</v>
      </c>
      <c r="N230" s="1242"/>
      <c r="O230" s="1242">
        <f t="shared" si="157"/>
        <v>6300000</v>
      </c>
      <c r="P230" s="1241">
        <v>6300000</v>
      </c>
    </row>
    <row r="231" spans="1:16" ht="15.75" customHeight="1">
      <c r="A231" s="1177" t="s">
        <v>413</v>
      </c>
      <c r="B231" s="1178"/>
      <c r="C231" s="1179">
        <v>500000</v>
      </c>
      <c r="D231" s="1179">
        <f t="shared" ref="D231:F231" si="197">SUM(D230)</f>
        <v>0</v>
      </c>
      <c r="E231" s="1179">
        <f t="shared" si="197"/>
        <v>0</v>
      </c>
      <c r="F231" s="1179">
        <f t="shared" si="197"/>
        <v>0</v>
      </c>
      <c r="G231" s="1179">
        <f t="shared" ref="G231:I231" si="198">SUM(G230)</f>
        <v>0</v>
      </c>
      <c r="H231" s="1179">
        <f t="shared" ref="H231" si="199">F231+G231</f>
        <v>0</v>
      </c>
      <c r="I231" s="1179">
        <f t="shared" si="198"/>
        <v>0</v>
      </c>
      <c r="J231" s="1179">
        <f t="shared" ref="J231" si="200">H231+I231</f>
        <v>0</v>
      </c>
      <c r="K231" s="1180">
        <f t="shared" ref="K231:P231" si="201">SUM(K227:K230)</f>
        <v>16010000</v>
      </c>
      <c r="L231" s="1180">
        <f t="shared" si="201"/>
        <v>0</v>
      </c>
      <c r="M231" s="1181">
        <f t="shared" si="182"/>
        <v>16010000</v>
      </c>
      <c r="N231" s="1181">
        <f t="shared" si="201"/>
        <v>0</v>
      </c>
      <c r="O231" s="1181">
        <f t="shared" si="157"/>
        <v>16010000</v>
      </c>
      <c r="P231" s="1180">
        <f t="shared" si="201"/>
        <v>16010000</v>
      </c>
    </row>
    <row r="232" spans="1:16" s="709" customFormat="1" ht="15.75" customHeight="1">
      <c r="A232" s="1236"/>
      <c r="B232" s="1246" t="s">
        <v>2584</v>
      </c>
      <c r="C232" s="1240">
        <v>0</v>
      </c>
      <c r="D232" s="804"/>
      <c r="E232" s="804"/>
      <c r="F232" s="804"/>
      <c r="G232" s="804"/>
      <c r="H232" s="804"/>
      <c r="I232" s="804"/>
      <c r="J232" s="804"/>
      <c r="K232" s="1211"/>
      <c r="L232" s="1211"/>
      <c r="M232" s="1212">
        <f t="shared" si="182"/>
        <v>0</v>
      </c>
      <c r="N232" s="1212"/>
      <c r="O232" s="1212">
        <f t="shared" si="157"/>
        <v>0</v>
      </c>
      <c r="P232" s="1211"/>
    </row>
    <row r="233" spans="1:16" s="709" customFormat="1" ht="15.75" customHeight="1">
      <c r="A233" s="1238" t="s">
        <v>2585</v>
      </c>
      <c r="B233" s="1239" t="s">
        <v>2586</v>
      </c>
      <c r="C233" s="1240">
        <v>34000</v>
      </c>
      <c r="D233" s="804"/>
      <c r="E233" s="804"/>
      <c r="F233" s="804"/>
      <c r="G233" s="804"/>
      <c r="H233" s="804">
        <v>0</v>
      </c>
      <c r="I233" s="804"/>
      <c r="J233" s="804"/>
      <c r="K233" s="1241">
        <v>1260000</v>
      </c>
      <c r="L233" s="1241"/>
      <c r="M233" s="1242">
        <f t="shared" si="182"/>
        <v>1260000</v>
      </c>
      <c r="N233" s="1242"/>
      <c r="O233" s="1242">
        <f t="shared" si="157"/>
        <v>1260000</v>
      </c>
      <c r="P233" s="1241">
        <v>1260000</v>
      </c>
    </row>
    <row r="234" spans="1:16" s="709" customFormat="1" ht="15.75" customHeight="1">
      <c r="A234" s="1238" t="s">
        <v>2589</v>
      </c>
      <c r="B234" s="1239" t="s">
        <v>2590</v>
      </c>
      <c r="C234" s="1249">
        <v>0</v>
      </c>
      <c r="D234" s="804"/>
      <c r="E234" s="804"/>
      <c r="F234" s="804"/>
      <c r="G234" s="804"/>
      <c r="H234" s="804">
        <v>0</v>
      </c>
      <c r="I234" s="804"/>
      <c r="J234" s="804"/>
      <c r="K234" s="1241">
        <v>1890000</v>
      </c>
      <c r="L234" s="1241"/>
      <c r="M234" s="1242">
        <f t="shared" si="182"/>
        <v>1890000</v>
      </c>
      <c r="N234" s="1242"/>
      <c r="O234" s="1242">
        <f t="shared" si="157"/>
        <v>1890000</v>
      </c>
      <c r="P234" s="1241">
        <v>1890000</v>
      </c>
    </row>
    <row r="235" spans="1:16" ht="15.75" customHeight="1">
      <c r="A235" s="1177" t="s">
        <v>413</v>
      </c>
      <c r="B235" s="1178"/>
      <c r="C235" s="1179">
        <v>500000</v>
      </c>
      <c r="D235" s="1179">
        <f t="shared" ref="D235:F235" si="202">SUM(D234)</f>
        <v>0</v>
      </c>
      <c r="E235" s="1179">
        <f t="shared" si="202"/>
        <v>0</v>
      </c>
      <c r="F235" s="1179">
        <f t="shared" si="202"/>
        <v>0</v>
      </c>
      <c r="G235" s="1179">
        <f t="shared" ref="G235:I235" si="203">SUM(G234)</f>
        <v>0</v>
      </c>
      <c r="H235" s="1179">
        <f t="shared" ref="H235" si="204">F235+G235</f>
        <v>0</v>
      </c>
      <c r="I235" s="1179">
        <f t="shared" si="203"/>
        <v>0</v>
      </c>
      <c r="J235" s="1179">
        <f t="shared" ref="J235" si="205">H235+I235</f>
        <v>0</v>
      </c>
      <c r="K235" s="1180">
        <f t="shared" ref="K235:P235" si="206">SUM(K233:K234)</f>
        <v>3150000</v>
      </c>
      <c r="L235" s="1180">
        <f t="shared" si="206"/>
        <v>0</v>
      </c>
      <c r="M235" s="1181">
        <f t="shared" si="182"/>
        <v>3150000</v>
      </c>
      <c r="N235" s="1181">
        <f t="shared" si="206"/>
        <v>0</v>
      </c>
      <c r="O235" s="1181">
        <f t="shared" si="157"/>
        <v>3150000</v>
      </c>
      <c r="P235" s="1180">
        <f t="shared" si="206"/>
        <v>3150000</v>
      </c>
    </row>
    <row r="236" spans="1:16" s="709" customFormat="1" ht="15.75" customHeight="1">
      <c r="A236" s="1236"/>
      <c r="B236" s="1237" t="s">
        <v>3141</v>
      </c>
      <c r="C236" s="1240">
        <v>0</v>
      </c>
      <c r="D236" s="804"/>
      <c r="E236" s="804"/>
      <c r="F236" s="804"/>
      <c r="G236" s="804"/>
      <c r="H236" s="804"/>
      <c r="I236" s="804"/>
      <c r="J236" s="804"/>
      <c r="K236" s="1211"/>
      <c r="L236" s="1211"/>
      <c r="M236" s="1212">
        <f t="shared" si="182"/>
        <v>0</v>
      </c>
      <c r="N236" s="1212"/>
      <c r="O236" s="1212">
        <f t="shared" si="157"/>
        <v>0</v>
      </c>
      <c r="P236" s="1211"/>
    </row>
    <row r="237" spans="1:16" s="709" customFormat="1" ht="15.75" customHeight="1">
      <c r="A237" s="1238">
        <v>2210701</v>
      </c>
      <c r="B237" s="1239" t="s">
        <v>2596</v>
      </c>
      <c r="C237" s="1240">
        <v>0</v>
      </c>
      <c r="D237" s="804"/>
      <c r="E237" s="804"/>
      <c r="F237" s="804"/>
      <c r="G237" s="804"/>
      <c r="H237" s="804">
        <v>0</v>
      </c>
      <c r="I237" s="804"/>
      <c r="J237" s="804"/>
      <c r="K237" s="1241">
        <v>1050000</v>
      </c>
      <c r="L237" s="1241"/>
      <c r="M237" s="1242">
        <f t="shared" si="182"/>
        <v>1050000</v>
      </c>
      <c r="N237" s="1242"/>
      <c r="O237" s="1242">
        <f t="shared" si="157"/>
        <v>1050000</v>
      </c>
      <c r="P237" s="1241">
        <v>1050000</v>
      </c>
    </row>
    <row r="238" spans="1:16" s="709" customFormat="1" ht="15.75" customHeight="1">
      <c r="A238" s="1238" t="s">
        <v>2690</v>
      </c>
      <c r="B238" s="1244" t="s">
        <v>2691</v>
      </c>
      <c r="C238" s="1240">
        <v>0</v>
      </c>
      <c r="D238" s="804"/>
      <c r="E238" s="804"/>
      <c r="F238" s="804"/>
      <c r="G238" s="804"/>
      <c r="H238" s="804">
        <v>0</v>
      </c>
      <c r="I238" s="804"/>
      <c r="J238" s="804"/>
      <c r="K238" s="1241">
        <v>2100000</v>
      </c>
      <c r="L238" s="1241"/>
      <c r="M238" s="1242">
        <f t="shared" si="182"/>
        <v>2100000</v>
      </c>
      <c r="N238" s="1242"/>
      <c r="O238" s="1242">
        <f t="shared" si="157"/>
        <v>2100000</v>
      </c>
      <c r="P238" s="1241">
        <v>2100000</v>
      </c>
    </row>
    <row r="239" spans="1:16" s="709" customFormat="1" ht="15.75" customHeight="1">
      <c r="A239" s="1238" t="s">
        <v>3071</v>
      </c>
      <c r="B239" s="1239" t="s">
        <v>3070</v>
      </c>
      <c r="C239" s="1240">
        <v>0</v>
      </c>
      <c r="D239" s="804"/>
      <c r="E239" s="804"/>
      <c r="F239" s="804"/>
      <c r="G239" s="804"/>
      <c r="H239" s="804">
        <v>0</v>
      </c>
      <c r="I239" s="804"/>
      <c r="J239" s="804"/>
      <c r="K239" s="1241">
        <v>1680000</v>
      </c>
      <c r="L239" s="1241"/>
      <c r="M239" s="1242">
        <f t="shared" si="182"/>
        <v>1680000</v>
      </c>
      <c r="N239" s="1242"/>
      <c r="O239" s="1242">
        <f t="shared" si="157"/>
        <v>1680000</v>
      </c>
      <c r="P239" s="1241">
        <v>1680000</v>
      </c>
    </row>
    <row r="240" spans="1:16" s="709" customFormat="1" ht="15.75" customHeight="1">
      <c r="A240" s="1238" t="s">
        <v>2597</v>
      </c>
      <c r="B240" s="1239" t="s">
        <v>2598</v>
      </c>
      <c r="C240" s="1240">
        <v>0</v>
      </c>
      <c r="D240" s="804"/>
      <c r="E240" s="804"/>
      <c r="F240" s="804"/>
      <c r="G240" s="804"/>
      <c r="H240" s="804">
        <v>0</v>
      </c>
      <c r="I240" s="804"/>
      <c r="J240" s="804"/>
      <c r="K240" s="1241">
        <v>1050000</v>
      </c>
      <c r="L240" s="1241"/>
      <c r="M240" s="1242">
        <f t="shared" si="182"/>
        <v>1050000</v>
      </c>
      <c r="N240" s="1242"/>
      <c r="O240" s="1242">
        <f t="shared" si="157"/>
        <v>1050000</v>
      </c>
      <c r="P240" s="1241">
        <v>1050000</v>
      </c>
    </row>
    <row r="241" spans="1:16" s="709" customFormat="1" ht="15.75" customHeight="1">
      <c r="A241" s="1238" t="s">
        <v>2849</v>
      </c>
      <c r="B241" s="1239" t="s">
        <v>3193</v>
      </c>
      <c r="C241" s="1240">
        <v>0</v>
      </c>
      <c r="D241" s="804"/>
      <c r="E241" s="804"/>
      <c r="F241" s="804"/>
      <c r="G241" s="804"/>
      <c r="H241" s="804">
        <v>0</v>
      </c>
      <c r="I241" s="804"/>
      <c r="J241" s="804"/>
      <c r="K241" s="1241">
        <v>2100000</v>
      </c>
      <c r="L241" s="1241"/>
      <c r="M241" s="1242">
        <f t="shared" si="182"/>
        <v>2100000</v>
      </c>
      <c r="N241" s="1242"/>
      <c r="O241" s="1242">
        <f t="shared" si="157"/>
        <v>2100000</v>
      </c>
      <c r="P241" s="1241">
        <v>2100000</v>
      </c>
    </row>
    <row r="242" spans="1:16" s="709" customFormat="1" ht="15.75" customHeight="1">
      <c r="A242" s="1238">
        <v>2210717</v>
      </c>
      <c r="B242" s="1239" t="s">
        <v>3143</v>
      </c>
      <c r="C242" s="1240">
        <v>0</v>
      </c>
      <c r="D242" s="804"/>
      <c r="E242" s="804"/>
      <c r="F242" s="804"/>
      <c r="G242" s="804"/>
      <c r="H242" s="804">
        <v>0</v>
      </c>
      <c r="I242" s="804"/>
      <c r="J242" s="804"/>
      <c r="K242" s="1241">
        <v>2100000</v>
      </c>
      <c r="L242" s="1241"/>
      <c r="M242" s="1242">
        <f t="shared" si="182"/>
        <v>2100000</v>
      </c>
      <c r="N242" s="1242"/>
      <c r="O242" s="1242">
        <f t="shared" si="157"/>
        <v>2100000</v>
      </c>
      <c r="P242" s="1241">
        <v>2100000</v>
      </c>
    </row>
    <row r="243" spans="1:16" ht="15.75" customHeight="1">
      <c r="A243" s="1177" t="s">
        <v>413</v>
      </c>
      <c r="B243" s="1178"/>
      <c r="C243" s="1179">
        <v>500000</v>
      </c>
      <c r="D243" s="1179">
        <f t="shared" ref="D243:F243" si="207">SUM(D242)</f>
        <v>0</v>
      </c>
      <c r="E243" s="1179">
        <f t="shared" si="207"/>
        <v>0</v>
      </c>
      <c r="F243" s="1179">
        <f t="shared" si="207"/>
        <v>0</v>
      </c>
      <c r="G243" s="1179">
        <f t="shared" ref="G243:I243" si="208">SUM(G242)</f>
        <v>0</v>
      </c>
      <c r="H243" s="1179">
        <f t="shared" ref="H243" si="209">F243+G243</f>
        <v>0</v>
      </c>
      <c r="I243" s="1179">
        <f t="shared" si="208"/>
        <v>0</v>
      </c>
      <c r="J243" s="1179">
        <f t="shared" ref="J243" si="210">H243+I243</f>
        <v>0</v>
      </c>
      <c r="K243" s="1180">
        <f t="shared" ref="K243:P243" si="211">SUM(K237:K242)</f>
        <v>10080000</v>
      </c>
      <c r="L243" s="1180">
        <f t="shared" si="211"/>
        <v>0</v>
      </c>
      <c r="M243" s="1181">
        <f t="shared" si="182"/>
        <v>10080000</v>
      </c>
      <c r="N243" s="1181">
        <f t="shared" si="211"/>
        <v>0</v>
      </c>
      <c r="O243" s="1181">
        <f t="shared" ref="O243:O292" si="212">SUM(M243:N243)</f>
        <v>10080000</v>
      </c>
      <c r="P243" s="1180">
        <f t="shared" si="211"/>
        <v>10080000</v>
      </c>
    </row>
    <row r="244" spans="1:16" s="709" customFormat="1" ht="15.75" customHeight="1">
      <c r="A244" s="1236"/>
      <c r="B244" s="1237" t="s">
        <v>2602</v>
      </c>
      <c r="C244" s="1250"/>
      <c r="D244" s="804"/>
      <c r="E244" s="804"/>
      <c r="F244" s="804"/>
      <c r="G244" s="804"/>
      <c r="H244" s="804"/>
      <c r="I244" s="804"/>
      <c r="J244" s="804"/>
      <c r="K244" s="1211"/>
      <c r="L244" s="1211"/>
      <c r="M244" s="1212">
        <f t="shared" si="182"/>
        <v>0</v>
      </c>
      <c r="N244" s="1212"/>
      <c r="O244" s="1212">
        <f t="shared" si="212"/>
        <v>0</v>
      </c>
      <c r="P244" s="1211"/>
    </row>
    <row r="245" spans="1:16" s="709" customFormat="1" ht="15.75" customHeight="1">
      <c r="A245" s="1238" t="s">
        <v>2655</v>
      </c>
      <c r="B245" s="1244" t="s">
        <v>2656</v>
      </c>
      <c r="C245" s="1240">
        <v>40000</v>
      </c>
      <c r="D245" s="804"/>
      <c r="E245" s="804"/>
      <c r="F245" s="804"/>
      <c r="G245" s="804"/>
      <c r="H245" s="804">
        <v>0</v>
      </c>
      <c r="I245" s="804"/>
      <c r="J245" s="804"/>
      <c r="K245" s="1241">
        <v>2520000</v>
      </c>
      <c r="L245" s="1241"/>
      <c r="M245" s="1242">
        <f t="shared" si="182"/>
        <v>2520000</v>
      </c>
      <c r="N245" s="1242"/>
      <c r="O245" s="1242">
        <f t="shared" si="212"/>
        <v>2520000</v>
      </c>
      <c r="P245" s="1241">
        <v>2520000</v>
      </c>
    </row>
    <row r="246" spans="1:16" s="709" customFormat="1" ht="15.75" customHeight="1">
      <c r="A246" s="1238" t="s">
        <v>2603</v>
      </c>
      <c r="B246" s="1239" t="s">
        <v>2604</v>
      </c>
      <c r="C246" s="1240">
        <v>0</v>
      </c>
      <c r="D246" s="804"/>
      <c r="E246" s="804"/>
      <c r="F246" s="804"/>
      <c r="G246" s="804"/>
      <c r="H246" s="804">
        <v>0</v>
      </c>
      <c r="I246" s="804"/>
      <c r="J246" s="804"/>
      <c r="K246" s="1241">
        <v>2100000</v>
      </c>
      <c r="L246" s="1241"/>
      <c r="M246" s="1242">
        <f t="shared" si="182"/>
        <v>2100000</v>
      </c>
      <c r="N246" s="1242"/>
      <c r="O246" s="1242">
        <f t="shared" si="212"/>
        <v>2100000</v>
      </c>
      <c r="P246" s="1241">
        <v>2100000</v>
      </c>
    </row>
    <row r="247" spans="1:16" s="709" customFormat="1" ht="15.75" customHeight="1">
      <c r="A247" s="1238" t="s">
        <v>3194</v>
      </c>
      <c r="B247" s="1239" t="s">
        <v>3144</v>
      </c>
      <c r="C247" s="1240">
        <v>62600</v>
      </c>
      <c r="D247" s="804"/>
      <c r="E247" s="804"/>
      <c r="F247" s="804"/>
      <c r="G247" s="804"/>
      <c r="H247" s="804">
        <v>0</v>
      </c>
      <c r="I247" s="804"/>
      <c r="J247" s="804"/>
      <c r="K247" s="1241">
        <v>1680000</v>
      </c>
      <c r="L247" s="1241"/>
      <c r="M247" s="1242">
        <f t="shared" si="182"/>
        <v>1680000</v>
      </c>
      <c r="N247" s="1242"/>
      <c r="O247" s="1242">
        <f t="shared" si="212"/>
        <v>1680000</v>
      </c>
      <c r="P247" s="1241">
        <v>1680000</v>
      </c>
    </row>
    <row r="248" spans="1:16" s="709" customFormat="1" ht="15.75" customHeight="1">
      <c r="A248" s="1238">
        <v>2211015</v>
      </c>
      <c r="B248" s="1239" t="s">
        <v>3195</v>
      </c>
      <c r="C248" s="1240">
        <v>500000</v>
      </c>
      <c r="D248" s="804"/>
      <c r="E248" s="804"/>
      <c r="F248" s="804"/>
      <c r="G248" s="804"/>
      <c r="H248" s="804">
        <v>0</v>
      </c>
      <c r="I248" s="804"/>
      <c r="J248" s="804"/>
      <c r="K248" s="1241">
        <v>42000000</v>
      </c>
      <c r="L248" s="1241"/>
      <c r="M248" s="1242">
        <f t="shared" si="182"/>
        <v>42000000</v>
      </c>
      <c r="N248" s="1242"/>
      <c r="O248" s="1242">
        <f t="shared" si="212"/>
        <v>42000000</v>
      </c>
      <c r="P248" s="1241">
        <v>42000000</v>
      </c>
    </row>
    <row r="249" spans="1:16" s="709" customFormat="1" ht="15.75" customHeight="1">
      <c r="A249" s="1251">
        <v>3110902</v>
      </c>
      <c r="B249" s="1252" t="s">
        <v>3196</v>
      </c>
      <c r="C249" s="1240">
        <v>0</v>
      </c>
      <c r="D249" s="804"/>
      <c r="E249" s="804"/>
      <c r="F249" s="804"/>
      <c r="G249" s="804"/>
      <c r="H249" s="804">
        <v>0</v>
      </c>
      <c r="I249" s="804"/>
      <c r="J249" s="804"/>
      <c r="K249" s="1241">
        <v>1995000</v>
      </c>
      <c r="L249" s="1241"/>
      <c r="M249" s="1242">
        <f t="shared" si="182"/>
        <v>1995000</v>
      </c>
      <c r="N249" s="1242"/>
      <c r="O249" s="1242">
        <f t="shared" si="212"/>
        <v>1995000</v>
      </c>
      <c r="P249" s="1241">
        <v>1995000</v>
      </c>
    </row>
    <row r="250" spans="1:16" s="709" customFormat="1" ht="15.75" customHeight="1">
      <c r="A250" s="786"/>
      <c r="B250" s="1253" t="s">
        <v>3197</v>
      </c>
      <c r="C250" s="1240">
        <v>0</v>
      </c>
      <c r="D250" s="804"/>
      <c r="E250" s="804"/>
      <c r="F250" s="804"/>
      <c r="G250" s="804"/>
      <c r="H250" s="804">
        <v>0</v>
      </c>
      <c r="I250" s="804"/>
      <c r="J250" s="804"/>
      <c r="K250" s="1241">
        <v>2730000</v>
      </c>
      <c r="L250" s="1241"/>
      <c r="M250" s="1242">
        <f t="shared" si="182"/>
        <v>2730000</v>
      </c>
      <c r="N250" s="1242"/>
      <c r="O250" s="1242">
        <f t="shared" si="212"/>
        <v>2730000</v>
      </c>
      <c r="P250" s="1241">
        <v>2730000</v>
      </c>
    </row>
    <row r="251" spans="1:16" ht="15.75" customHeight="1">
      <c r="A251" s="1177" t="s">
        <v>413</v>
      </c>
      <c r="B251" s="1178"/>
      <c r="C251" s="1179">
        <v>500000</v>
      </c>
      <c r="D251" s="1179">
        <f t="shared" ref="D251:F251" si="213">SUM(D250)</f>
        <v>0</v>
      </c>
      <c r="E251" s="1179">
        <f t="shared" si="213"/>
        <v>0</v>
      </c>
      <c r="F251" s="1179">
        <f t="shared" si="213"/>
        <v>0</v>
      </c>
      <c r="G251" s="1179">
        <f t="shared" ref="G251:I251" si="214">SUM(G250)</f>
        <v>0</v>
      </c>
      <c r="H251" s="1179">
        <f t="shared" ref="H251" si="215">F251+G251</f>
        <v>0</v>
      </c>
      <c r="I251" s="1179">
        <f t="shared" si="214"/>
        <v>0</v>
      </c>
      <c r="J251" s="1179">
        <f t="shared" ref="J251" si="216">H251+I251</f>
        <v>0</v>
      </c>
      <c r="K251" s="1180">
        <f t="shared" ref="K251:P251" si="217">SUM(K245:K250)</f>
        <v>53025000</v>
      </c>
      <c r="L251" s="1180">
        <f t="shared" si="217"/>
        <v>0</v>
      </c>
      <c r="M251" s="1181">
        <f t="shared" si="182"/>
        <v>53025000</v>
      </c>
      <c r="N251" s="1181">
        <f t="shared" si="217"/>
        <v>0</v>
      </c>
      <c r="O251" s="1181">
        <f t="shared" si="212"/>
        <v>53025000</v>
      </c>
      <c r="P251" s="1180">
        <f t="shared" si="217"/>
        <v>53025000</v>
      </c>
    </row>
    <row r="252" spans="1:16" s="709" customFormat="1" ht="15.75" customHeight="1">
      <c r="A252" s="1236"/>
      <c r="B252" s="1237" t="s">
        <v>2605</v>
      </c>
      <c r="C252" s="1240">
        <v>0</v>
      </c>
      <c r="D252" s="804"/>
      <c r="E252" s="804"/>
      <c r="F252" s="804"/>
      <c r="G252" s="804"/>
      <c r="H252" s="804"/>
      <c r="I252" s="804"/>
      <c r="J252" s="804"/>
      <c r="K252" s="1211"/>
      <c r="L252" s="1211"/>
      <c r="M252" s="1212">
        <f t="shared" si="182"/>
        <v>0</v>
      </c>
      <c r="N252" s="1212"/>
      <c r="O252" s="1212">
        <f t="shared" si="212"/>
        <v>0</v>
      </c>
      <c r="P252" s="1211"/>
    </row>
    <row r="253" spans="1:16" s="709" customFormat="1" ht="16.149999999999999" customHeight="1">
      <c r="A253" s="1238" t="s">
        <v>2606</v>
      </c>
      <c r="B253" s="1244" t="s">
        <v>2607</v>
      </c>
      <c r="C253" s="1240">
        <v>11000</v>
      </c>
      <c r="D253" s="804"/>
      <c r="E253" s="804"/>
      <c r="F253" s="804"/>
      <c r="G253" s="804"/>
      <c r="H253" s="804">
        <v>0</v>
      </c>
      <c r="I253" s="804"/>
      <c r="J253" s="804"/>
      <c r="K253" s="1241">
        <v>5460000</v>
      </c>
      <c r="L253" s="1241"/>
      <c r="M253" s="1242">
        <f t="shared" si="182"/>
        <v>5460000</v>
      </c>
      <c r="N253" s="1242"/>
      <c r="O253" s="1242">
        <f t="shared" si="212"/>
        <v>5460000</v>
      </c>
      <c r="P253" s="1241">
        <v>5460000</v>
      </c>
    </row>
    <row r="254" spans="1:16" s="709" customFormat="1" ht="15.75" customHeight="1">
      <c r="A254" s="1238">
        <v>2211027</v>
      </c>
      <c r="B254" s="1254" t="s">
        <v>3198</v>
      </c>
      <c r="C254" s="1240">
        <v>10000</v>
      </c>
      <c r="D254" s="804"/>
      <c r="E254" s="804"/>
      <c r="F254" s="804"/>
      <c r="G254" s="804"/>
      <c r="H254" s="804">
        <v>0</v>
      </c>
      <c r="I254" s="804"/>
      <c r="J254" s="804"/>
      <c r="K254" s="1241">
        <v>4200000</v>
      </c>
      <c r="L254" s="1241"/>
      <c r="M254" s="1242">
        <f t="shared" si="182"/>
        <v>4200000</v>
      </c>
      <c r="N254" s="1242"/>
      <c r="O254" s="1242">
        <f t="shared" si="212"/>
        <v>4200000</v>
      </c>
      <c r="P254" s="1241">
        <v>4200000</v>
      </c>
    </row>
    <row r="255" spans="1:16" s="709" customFormat="1" ht="15.75" customHeight="1">
      <c r="A255" s="1238" t="s">
        <v>2608</v>
      </c>
      <c r="B255" s="1244" t="s">
        <v>2609</v>
      </c>
      <c r="C255" s="1255">
        <v>5500</v>
      </c>
      <c r="D255" s="804"/>
      <c r="E255" s="804"/>
      <c r="F255" s="804"/>
      <c r="G255" s="804"/>
      <c r="H255" s="804">
        <v>0</v>
      </c>
      <c r="I255" s="804"/>
      <c r="J255" s="804"/>
      <c r="K255" s="1241">
        <v>5250000</v>
      </c>
      <c r="L255" s="1241"/>
      <c r="M255" s="1242">
        <f t="shared" si="182"/>
        <v>5250000</v>
      </c>
      <c r="N255" s="1242"/>
      <c r="O255" s="1242">
        <f t="shared" si="212"/>
        <v>5250000</v>
      </c>
      <c r="P255" s="1241">
        <v>5250000</v>
      </c>
    </row>
    <row r="256" spans="1:16" s="709" customFormat="1" ht="15.75" customHeight="1">
      <c r="A256" s="1238" t="s">
        <v>2610</v>
      </c>
      <c r="B256" s="1244" t="s">
        <v>2611</v>
      </c>
      <c r="C256" s="1256">
        <v>33000</v>
      </c>
      <c r="D256" s="804"/>
      <c r="E256" s="804"/>
      <c r="F256" s="804"/>
      <c r="G256" s="804"/>
      <c r="H256" s="804">
        <v>0</v>
      </c>
      <c r="I256" s="804"/>
      <c r="J256" s="804"/>
      <c r="K256" s="1241">
        <v>6300000</v>
      </c>
      <c r="L256" s="1241"/>
      <c r="M256" s="1242">
        <f t="shared" si="182"/>
        <v>6300000</v>
      </c>
      <c r="N256" s="1242"/>
      <c r="O256" s="1242">
        <f t="shared" si="212"/>
        <v>6300000</v>
      </c>
      <c r="P256" s="1241">
        <v>6300000</v>
      </c>
    </row>
    <row r="257" spans="1:16" ht="15.75" customHeight="1">
      <c r="A257" s="1177" t="s">
        <v>413</v>
      </c>
      <c r="B257" s="1178"/>
      <c r="C257" s="1179">
        <v>500000</v>
      </c>
      <c r="D257" s="1179">
        <f t="shared" ref="D257:F257" si="218">SUM(D256)</f>
        <v>0</v>
      </c>
      <c r="E257" s="1179">
        <f t="shared" si="218"/>
        <v>0</v>
      </c>
      <c r="F257" s="1179">
        <f t="shared" si="218"/>
        <v>0</v>
      </c>
      <c r="G257" s="1179">
        <f t="shared" ref="G257:I257" si="219">SUM(G256)</f>
        <v>0</v>
      </c>
      <c r="H257" s="1179">
        <f t="shared" ref="H257" si="220">F257+G257</f>
        <v>0</v>
      </c>
      <c r="I257" s="1179">
        <f t="shared" si="219"/>
        <v>0</v>
      </c>
      <c r="J257" s="1179">
        <f t="shared" ref="J257" si="221">H257+I257</f>
        <v>0</v>
      </c>
      <c r="K257" s="1180">
        <f t="shared" ref="K257:P257" si="222">SUM(K253:K256)</f>
        <v>21210000</v>
      </c>
      <c r="L257" s="1180">
        <f t="shared" si="222"/>
        <v>0</v>
      </c>
      <c r="M257" s="1181">
        <f t="shared" si="182"/>
        <v>21210000</v>
      </c>
      <c r="N257" s="1181">
        <f t="shared" si="222"/>
        <v>0</v>
      </c>
      <c r="O257" s="1181">
        <f t="shared" si="212"/>
        <v>21210000</v>
      </c>
      <c r="P257" s="1180">
        <f t="shared" si="222"/>
        <v>21210000</v>
      </c>
    </row>
    <row r="258" spans="1:16" s="709" customFormat="1" ht="15.75" customHeight="1">
      <c r="A258" s="1236"/>
      <c r="B258" s="1237" t="s">
        <v>2612</v>
      </c>
      <c r="C258" s="1240">
        <v>0</v>
      </c>
      <c r="D258" s="804"/>
      <c r="E258" s="804"/>
      <c r="F258" s="804"/>
      <c r="G258" s="804"/>
      <c r="H258" s="804"/>
      <c r="I258" s="804"/>
      <c r="J258" s="804"/>
      <c r="K258" s="1211"/>
      <c r="L258" s="1211"/>
      <c r="M258" s="1212">
        <f t="shared" si="182"/>
        <v>0</v>
      </c>
      <c r="N258" s="1212"/>
      <c r="O258" s="1212">
        <f t="shared" si="212"/>
        <v>0</v>
      </c>
      <c r="P258" s="1211"/>
    </row>
    <row r="259" spans="1:16" s="709" customFormat="1" ht="15.75" customHeight="1">
      <c r="A259" s="1238" t="s">
        <v>2613</v>
      </c>
      <c r="B259" s="1239" t="s">
        <v>3149</v>
      </c>
      <c r="C259" s="1240">
        <v>0</v>
      </c>
      <c r="D259" s="804"/>
      <c r="E259" s="804"/>
      <c r="F259" s="804"/>
      <c r="G259" s="804"/>
      <c r="H259" s="804">
        <v>0</v>
      </c>
      <c r="I259" s="804"/>
      <c r="J259" s="804"/>
      <c r="K259" s="1241">
        <v>15750000</v>
      </c>
      <c r="L259" s="1241"/>
      <c r="M259" s="1242">
        <f t="shared" si="182"/>
        <v>15750000</v>
      </c>
      <c r="N259" s="1242"/>
      <c r="O259" s="1242">
        <f t="shared" si="212"/>
        <v>15750000</v>
      </c>
      <c r="P259" s="1241">
        <v>15750000</v>
      </c>
    </row>
    <row r="260" spans="1:16" s="709" customFormat="1" ht="15.75" customHeight="1">
      <c r="A260" s="1238" t="s">
        <v>2615</v>
      </c>
      <c r="B260" s="1257" t="s">
        <v>3199</v>
      </c>
      <c r="C260" s="1258">
        <v>20900</v>
      </c>
      <c r="D260" s="804"/>
      <c r="E260" s="804"/>
      <c r="F260" s="804"/>
      <c r="G260" s="804"/>
      <c r="H260" s="804">
        <v>0</v>
      </c>
      <c r="I260" s="804"/>
      <c r="J260" s="804"/>
      <c r="K260" s="1241">
        <v>4200000</v>
      </c>
      <c r="L260" s="1241"/>
      <c r="M260" s="1242">
        <f t="shared" si="182"/>
        <v>4200000</v>
      </c>
      <c r="N260" s="1242"/>
      <c r="O260" s="1242">
        <f t="shared" si="212"/>
        <v>4200000</v>
      </c>
      <c r="P260" s="1241">
        <v>4200000</v>
      </c>
    </row>
    <row r="261" spans="1:16" ht="15.75" customHeight="1">
      <c r="A261" s="1177" t="s">
        <v>413</v>
      </c>
      <c r="B261" s="1178"/>
      <c r="C261" s="1179">
        <v>500000</v>
      </c>
      <c r="D261" s="1179">
        <f t="shared" ref="D261:F261" si="223">SUM(D260)</f>
        <v>0</v>
      </c>
      <c r="E261" s="1179">
        <f t="shared" si="223"/>
        <v>0</v>
      </c>
      <c r="F261" s="1179">
        <f t="shared" si="223"/>
        <v>0</v>
      </c>
      <c r="G261" s="1179">
        <f t="shared" ref="G261:I261" si="224">SUM(G260)</f>
        <v>0</v>
      </c>
      <c r="H261" s="1179">
        <f t="shared" ref="H261" si="225">F261+G261</f>
        <v>0</v>
      </c>
      <c r="I261" s="1179">
        <f t="shared" si="224"/>
        <v>0</v>
      </c>
      <c r="J261" s="1179">
        <f t="shared" ref="J261" si="226">H261+I261</f>
        <v>0</v>
      </c>
      <c r="K261" s="1180">
        <f t="shared" ref="K261:P261" si="227">SUM(K259:K260)</f>
        <v>19950000</v>
      </c>
      <c r="L261" s="1180">
        <f t="shared" si="227"/>
        <v>0</v>
      </c>
      <c r="M261" s="1181">
        <f t="shared" si="182"/>
        <v>19950000</v>
      </c>
      <c r="N261" s="1181">
        <f t="shared" si="227"/>
        <v>0</v>
      </c>
      <c r="O261" s="1181">
        <f t="shared" si="212"/>
        <v>19950000</v>
      </c>
      <c r="P261" s="1180">
        <f t="shared" si="227"/>
        <v>19950000</v>
      </c>
    </row>
    <row r="262" spans="1:16" s="709" customFormat="1" ht="15.75" customHeight="1">
      <c r="A262" s="1236"/>
      <c r="B262" s="1237" t="s">
        <v>2617</v>
      </c>
      <c r="C262" s="1256">
        <v>0</v>
      </c>
      <c r="D262" s="804"/>
      <c r="E262" s="804"/>
      <c r="F262" s="804"/>
      <c r="G262" s="804"/>
      <c r="H262" s="804"/>
      <c r="I262" s="804"/>
      <c r="J262" s="804"/>
      <c r="K262" s="1211"/>
      <c r="L262" s="1211"/>
      <c r="M262" s="1212">
        <f t="shared" si="182"/>
        <v>0</v>
      </c>
      <c r="N262" s="1212"/>
      <c r="O262" s="1212">
        <f t="shared" si="212"/>
        <v>0</v>
      </c>
      <c r="P262" s="1211"/>
    </row>
    <row r="263" spans="1:16" s="709" customFormat="1" ht="15.75" customHeight="1">
      <c r="A263" s="1259" t="s">
        <v>3200</v>
      </c>
      <c r="B263" s="1260" t="s">
        <v>3151</v>
      </c>
      <c r="C263" s="1261">
        <v>4000</v>
      </c>
      <c r="D263" s="804"/>
      <c r="E263" s="804"/>
      <c r="F263" s="804"/>
      <c r="G263" s="804"/>
      <c r="H263" s="804">
        <v>0</v>
      </c>
      <c r="I263" s="804"/>
      <c r="J263" s="804"/>
      <c r="K263" s="1241">
        <v>10000</v>
      </c>
      <c r="L263" s="1241"/>
      <c r="M263" s="1242">
        <f t="shared" si="182"/>
        <v>10000</v>
      </c>
      <c r="N263" s="1242"/>
      <c r="O263" s="1242">
        <f t="shared" si="212"/>
        <v>10000</v>
      </c>
      <c r="P263" s="1241">
        <v>10000</v>
      </c>
    </row>
    <row r="264" spans="1:16" s="130" customFormat="1" ht="15.75" customHeight="1">
      <c r="A264" s="1262">
        <v>2211202</v>
      </c>
      <c r="B264" s="1263" t="s">
        <v>3201</v>
      </c>
      <c r="C264" s="1264">
        <v>200000</v>
      </c>
      <c r="D264" s="1223"/>
      <c r="E264" s="1223"/>
      <c r="F264" s="1223"/>
      <c r="G264" s="1223"/>
      <c r="H264" s="1223">
        <v>0</v>
      </c>
      <c r="I264" s="1223"/>
      <c r="J264" s="1223"/>
      <c r="K264" s="1213">
        <v>12600000</v>
      </c>
      <c r="L264" s="1213"/>
      <c r="M264" s="1214">
        <f t="shared" si="182"/>
        <v>12600000</v>
      </c>
      <c r="N264" s="1214"/>
      <c r="O264" s="1214">
        <f t="shared" si="212"/>
        <v>12600000</v>
      </c>
      <c r="P264" s="1213">
        <v>12600000</v>
      </c>
    </row>
    <row r="265" spans="1:16" s="709" customFormat="1" ht="30.6" customHeight="1">
      <c r="A265" s="1238" t="s">
        <v>2618</v>
      </c>
      <c r="B265" s="1244" t="s">
        <v>2619</v>
      </c>
      <c r="C265" s="1261">
        <v>0</v>
      </c>
      <c r="D265" s="804"/>
      <c r="E265" s="804"/>
      <c r="F265" s="804"/>
      <c r="G265" s="804"/>
      <c r="H265" s="804">
        <v>0</v>
      </c>
      <c r="I265" s="804"/>
      <c r="J265" s="804"/>
      <c r="K265" s="1241">
        <v>250000</v>
      </c>
      <c r="L265" s="1241"/>
      <c r="M265" s="1242">
        <f t="shared" si="182"/>
        <v>250000</v>
      </c>
      <c r="N265" s="1242"/>
      <c r="O265" s="1242">
        <f t="shared" si="212"/>
        <v>250000</v>
      </c>
      <c r="P265" s="1241">
        <v>250000</v>
      </c>
    </row>
    <row r="266" spans="1:16" s="709" customFormat="1" ht="15.75" customHeight="1">
      <c r="A266" s="1259">
        <v>2211305</v>
      </c>
      <c r="B266" s="1260" t="s">
        <v>3154</v>
      </c>
      <c r="C266" s="1261">
        <v>0</v>
      </c>
      <c r="D266" s="804"/>
      <c r="E266" s="804"/>
      <c r="F266" s="804"/>
      <c r="G266" s="804"/>
      <c r="H266" s="804">
        <v>0</v>
      </c>
      <c r="I266" s="804"/>
      <c r="J266" s="804"/>
      <c r="K266" s="1241">
        <v>8064000</v>
      </c>
      <c r="L266" s="1241"/>
      <c r="M266" s="1242">
        <f t="shared" si="182"/>
        <v>8064000</v>
      </c>
      <c r="N266" s="1242"/>
      <c r="O266" s="1242">
        <f t="shared" si="212"/>
        <v>8064000</v>
      </c>
      <c r="P266" s="1241">
        <v>8064000</v>
      </c>
    </row>
    <row r="267" spans="1:16" s="709" customFormat="1" ht="15.75" customHeight="1">
      <c r="A267" s="1259" t="s">
        <v>2943</v>
      </c>
      <c r="B267" s="1260" t="s">
        <v>3202</v>
      </c>
      <c r="C267" s="1261">
        <v>0</v>
      </c>
      <c r="D267" s="804"/>
      <c r="E267" s="804"/>
      <c r="F267" s="804"/>
      <c r="G267" s="804"/>
      <c r="H267" s="804">
        <v>0</v>
      </c>
      <c r="I267" s="804"/>
      <c r="J267" s="804"/>
      <c r="K267" s="1241">
        <v>7560000</v>
      </c>
      <c r="L267" s="1241"/>
      <c r="M267" s="1242">
        <f t="shared" si="182"/>
        <v>7560000</v>
      </c>
      <c r="N267" s="1242"/>
      <c r="O267" s="1242">
        <f t="shared" si="212"/>
        <v>7560000</v>
      </c>
      <c r="P267" s="1241">
        <v>7560000</v>
      </c>
    </row>
    <row r="268" spans="1:16" s="709" customFormat="1" ht="15.75" customHeight="1">
      <c r="A268" s="1259" t="s">
        <v>2622</v>
      </c>
      <c r="B268" s="1260" t="s">
        <v>2623</v>
      </c>
      <c r="C268" s="1261">
        <v>0</v>
      </c>
      <c r="D268" s="804"/>
      <c r="E268" s="804"/>
      <c r="F268" s="804"/>
      <c r="G268" s="804"/>
      <c r="H268" s="804">
        <v>0</v>
      </c>
      <c r="I268" s="804"/>
      <c r="J268" s="804"/>
      <c r="K268" s="1241">
        <v>0</v>
      </c>
      <c r="L268" s="1241"/>
      <c r="M268" s="1242">
        <f t="shared" si="182"/>
        <v>0</v>
      </c>
      <c r="N268" s="1242"/>
      <c r="O268" s="1242">
        <f t="shared" si="212"/>
        <v>0</v>
      </c>
      <c r="P268" s="1241">
        <v>0</v>
      </c>
    </row>
    <row r="269" spans="1:16" s="709" customFormat="1" ht="15.75" customHeight="1">
      <c r="A269" s="1259">
        <v>2110202</v>
      </c>
      <c r="B269" s="1260" t="s">
        <v>3203</v>
      </c>
      <c r="C269" s="1261">
        <v>0</v>
      </c>
      <c r="D269" s="804"/>
      <c r="E269" s="804"/>
      <c r="F269" s="804"/>
      <c r="G269" s="804"/>
      <c r="H269" s="804">
        <v>0</v>
      </c>
      <c r="I269" s="804"/>
      <c r="J269" s="804"/>
      <c r="K269" s="1241">
        <v>1890000</v>
      </c>
      <c r="L269" s="1241"/>
      <c r="M269" s="1242">
        <f t="shared" si="182"/>
        <v>1890000</v>
      </c>
      <c r="N269" s="1242"/>
      <c r="O269" s="1242">
        <f t="shared" si="212"/>
        <v>1890000</v>
      </c>
      <c r="P269" s="1241">
        <v>1890000</v>
      </c>
    </row>
    <row r="270" spans="1:16" ht="15.75" customHeight="1">
      <c r="A270" s="1177" t="s">
        <v>413</v>
      </c>
      <c r="B270" s="1178"/>
      <c r="C270" s="1179">
        <v>500000</v>
      </c>
      <c r="D270" s="1179">
        <f t="shared" ref="D270:F270" si="228">SUM(D269)</f>
        <v>0</v>
      </c>
      <c r="E270" s="1179">
        <f t="shared" si="228"/>
        <v>0</v>
      </c>
      <c r="F270" s="1179">
        <f t="shared" si="228"/>
        <v>0</v>
      </c>
      <c r="G270" s="1179">
        <f t="shared" ref="G270:I270" si="229">SUM(G269)</f>
        <v>0</v>
      </c>
      <c r="H270" s="1179">
        <f t="shared" ref="H270" si="230">F270+G270</f>
        <v>0</v>
      </c>
      <c r="I270" s="1179">
        <f t="shared" si="229"/>
        <v>0</v>
      </c>
      <c r="J270" s="1179">
        <f t="shared" ref="J270" si="231">H270+I270</f>
        <v>0</v>
      </c>
      <c r="K270" s="1180">
        <f t="shared" ref="K270:P270" si="232">SUM(K263:K269)</f>
        <v>30374000</v>
      </c>
      <c r="L270" s="1180">
        <f t="shared" si="232"/>
        <v>0</v>
      </c>
      <c r="M270" s="1181">
        <f t="shared" ref="M270:M304" si="233">SUM(K270:L270)</f>
        <v>30374000</v>
      </c>
      <c r="N270" s="1181">
        <f t="shared" si="232"/>
        <v>0</v>
      </c>
      <c r="O270" s="1181">
        <f t="shared" si="212"/>
        <v>30374000</v>
      </c>
      <c r="P270" s="1180">
        <f t="shared" si="232"/>
        <v>30374000</v>
      </c>
    </row>
    <row r="271" spans="1:16" s="709" customFormat="1" ht="15.75" customHeight="1">
      <c r="A271" s="1265"/>
      <c r="B271" s="1266" t="s">
        <v>2633</v>
      </c>
      <c r="C271" s="1267">
        <v>0</v>
      </c>
      <c r="D271" s="804"/>
      <c r="E271" s="804"/>
      <c r="F271" s="804"/>
      <c r="G271" s="804"/>
      <c r="H271" s="804"/>
      <c r="I271" s="804"/>
      <c r="J271" s="804"/>
      <c r="K271" s="1211"/>
      <c r="L271" s="1211"/>
      <c r="M271" s="1212">
        <f t="shared" si="233"/>
        <v>0</v>
      </c>
      <c r="N271" s="1212"/>
      <c r="O271" s="1212">
        <f t="shared" si="212"/>
        <v>0</v>
      </c>
      <c r="P271" s="1211"/>
    </row>
    <row r="272" spans="1:16" s="709" customFormat="1" ht="15.75" customHeight="1">
      <c r="A272" s="1259" t="s">
        <v>2634</v>
      </c>
      <c r="B272" s="1260" t="s">
        <v>2635</v>
      </c>
      <c r="C272" s="1261">
        <v>0</v>
      </c>
      <c r="D272" s="804"/>
      <c r="E272" s="804"/>
      <c r="F272" s="804"/>
      <c r="G272" s="804"/>
      <c r="H272" s="804">
        <v>0</v>
      </c>
      <c r="I272" s="804"/>
      <c r="J272" s="804"/>
      <c r="K272" s="1241">
        <v>2100000</v>
      </c>
      <c r="L272" s="1241"/>
      <c r="M272" s="1242">
        <f t="shared" si="233"/>
        <v>2100000</v>
      </c>
      <c r="N272" s="1242"/>
      <c r="O272" s="1242">
        <f t="shared" si="212"/>
        <v>2100000</v>
      </c>
      <c r="P272" s="1241">
        <v>2100000</v>
      </c>
    </row>
    <row r="273" spans="1:16" ht="15.75" customHeight="1">
      <c r="A273" s="1177" t="s">
        <v>413</v>
      </c>
      <c r="B273" s="1178"/>
      <c r="C273" s="1179">
        <v>500000</v>
      </c>
      <c r="D273" s="1179">
        <f t="shared" ref="D273:F273" si="234">SUM(D272)</f>
        <v>0</v>
      </c>
      <c r="E273" s="1179">
        <f t="shared" si="234"/>
        <v>0</v>
      </c>
      <c r="F273" s="1179">
        <f t="shared" si="234"/>
        <v>0</v>
      </c>
      <c r="G273" s="1179">
        <f t="shared" ref="G273:I273" si="235">SUM(G272)</f>
        <v>0</v>
      </c>
      <c r="H273" s="1179">
        <f t="shared" ref="H273" si="236">F273+G273</f>
        <v>0</v>
      </c>
      <c r="I273" s="1179">
        <f t="shared" si="235"/>
        <v>0</v>
      </c>
      <c r="J273" s="1179">
        <f t="shared" ref="J273" si="237">H273+I273</f>
        <v>0</v>
      </c>
      <c r="K273" s="1180">
        <f t="shared" ref="K273:P273" si="238">SUM(K272)</f>
        <v>2100000</v>
      </c>
      <c r="L273" s="1180">
        <f t="shared" si="238"/>
        <v>0</v>
      </c>
      <c r="M273" s="1181">
        <f t="shared" si="233"/>
        <v>2100000</v>
      </c>
      <c r="N273" s="1181">
        <f t="shared" si="238"/>
        <v>0</v>
      </c>
      <c r="O273" s="1181">
        <f t="shared" si="212"/>
        <v>2100000</v>
      </c>
      <c r="P273" s="1180">
        <f t="shared" si="238"/>
        <v>2100000</v>
      </c>
    </row>
    <row r="274" spans="1:16" s="709" customFormat="1" ht="15.75" customHeight="1">
      <c r="A274" s="1259"/>
      <c r="B274" s="1266" t="s">
        <v>3204</v>
      </c>
      <c r="C274" s="1268">
        <v>0</v>
      </c>
      <c r="D274" s="804"/>
      <c r="E274" s="804"/>
      <c r="F274" s="804"/>
      <c r="G274" s="804"/>
      <c r="H274" s="804"/>
      <c r="I274" s="804"/>
      <c r="J274" s="804"/>
      <c r="K274" s="1211"/>
      <c r="L274" s="1211"/>
      <c r="M274" s="1212">
        <f t="shared" si="233"/>
        <v>0</v>
      </c>
      <c r="N274" s="1212"/>
      <c r="O274" s="1212">
        <f t="shared" si="212"/>
        <v>0</v>
      </c>
      <c r="P274" s="1211"/>
    </row>
    <row r="275" spans="1:16" s="709" customFormat="1" ht="15.75" customHeight="1">
      <c r="A275" s="1259">
        <v>3110902</v>
      </c>
      <c r="B275" s="1260" t="s">
        <v>3205</v>
      </c>
      <c r="C275" s="1267">
        <v>0</v>
      </c>
      <c r="D275" s="804"/>
      <c r="E275" s="804"/>
      <c r="F275" s="804"/>
      <c r="G275" s="804"/>
      <c r="H275" s="804"/>
      <c r="I275" s="804"/>
      <c r="J275" s="804"/>
      <c r="K275" s="1211">
        <v>0</v>
      </c>
      <c r="L275" s="1211"/>
      <c r="M275" s="1212">
        <f t="shared" si="233"/>
        <v>0</v>
      </c>
      <c r="N275" s="1212"/>
      <c r="O275" s="1212">
        <v>0</v>
      </c>
      <c r="P275" s="1212">
        <v>0</v>
      </c>
    </row>
    <row r="276" spans="1:16" ht="15.75" customHeight="1">
      <c r="A276" s="1177" t="s">
        <v>413</v>
      </c>
      <c r="B276" s="1178"/>
      <c r="C276" s="1179">
        <v>500000</v>
      </c>
      <c r="D276" s="1179">
        <f t="shared" ref="D276:F276" si="239">SUM(D275)</f>
        <v>0</v>
      </c>
      <c r="E276" s="1179">
        <f t="shared" si="239"/>
        <v>0</v>
      </c>
      <c r="F276" s="1179">
        <f t="shared" si="239"/>
        <v>0</v>
      </c>
      <c r="G276" s="1179">
        <f t="shared" ref="G276:I276" si="240">SUM(G275)</f>
        <v>0</v>
      </c>
      <c r="H276" s="1179">
        <f t="shared" ref="H276" si="241">F276+G276</f>
        <v>0</v>
      </c>
      <c r="I276" s="1179">
        <f t="shared" si="240"/>
        <v>0</v>
      </c>
      <c r="J276" s="1179">
        <f t="shared" ref="J276" si="242">H276+I276</f>
        <v>0</v>
      </c>
      <c r="K276" s="1180">
        <f t="shared" ref="K276:N276" si="243">SUM(K273:K275)</f>
        <v>2100000</v>
      </c>
      <c r="L276" s="1180">
        <f t="shared" si="243"/>
        <v>0</v>
      </c>
      <c r="M276" s="1181">
        <f t="shared" si="233"/>
        <v>2100000</v>
      </c>
      <c r="N276" s="1181">
        <f t="shared" si="243"/>
        <v>0</v>
      </c>
      <c r="O276" s="1181">
        <f>SUM(O275)</f>
        <v>0</v>
      </c>
      <c r="P276" s="1181">
        <f>SUM(P275)</f>
        <v>0</v>
      </c>
    </row>
    <row r="277" spans="1:16" s="709" customFormat="1" ht="15.75" customHeight="1">
      <c r="A277" s="1265"/>
      <c r="B277" s="1269" t="s">
        <v>2636</v>
      </c>
      <c r="C277" s="1261">
        <v>0</v>
      </c>
      <c r="D277" s="804"/>
      <c r="E277" s="804"/>
      <c r="F277" s="804"/>
      <c r="G277" s="804"/>
      <c r="H277" s="804"/>
      <c r="I277" s="804"/>
      <c r="J277" s="804"/>
      <c r="K277" s="1211"/>
      <c r="L277" s="1211"/>
      <c r="M277" s="1212">
        <f t="shared" si="233"/>
        <v>0</v>
      </c>
      <c r="N277" s="1212"/>
      <c r="O277" s="1212">
        <f t="shared" si="212"/>
        <v>0</v>
      </c>
      <c r="P277" s="1211"/>
    </row>
    <row r="278" spans="1:16" s="709" customFormat="1" ht="15.75" customHeight="1">
      <c r="A278" s="1259" t="s">
        <v>3206</v>
      </c>
      <c r="B278" s="1260" t="s">
        <v>3161</v>
      </c>
      <c r="C278" s="1268">
        <v>0</v>
      </c>
      <c r="D278" s="804"/>
      <c r="E278" s="804"/>
      <c r="F278" s="804"/>
      <c r="G278" s="804"/>
      <c r="H278" s="804">
        <v>0</v>
      </c>
      <c r="I278" s="804"/>
      <c r="J278" s="804"/>
      <c r="K278" s="1241">
        <v>1300000</v>
      </c>
      <c r="L278" s="1241"/>
      <c r="M278" s="1242">
        <f t="shared" si="233"/>
        <v>1300000</v>
      </c>
      <c r="N278" s="1242"/>
      <c r="O278" s="1242">
        <f t="shared" si="212"/>
        <v>1300000</v>
      </c>
      <c r="P278" s="1242">
        <v>1300000</v>
      </c>
    </row>
    <row r="279" spans="1:16" s="709" customFormat="1" ht="15.75" customHeight="1">
      <c r="A279" s="1259" t="s">
        <v>3207</v>
      </c>
      <c r="B279" s="1260" t="s">
        <v>3162</v>
      </c>
      <c r="C279" s="1267">
        <v>0</v>
      </c>
      <c r="D279" s="804"/>
      <c r="E279" s="804"/>
      <c r="F279" s="804"/>
      <c r="G279" s="804"/>
      <c r="H279" s="804">
        <v>0</v>
      </c>
      <c r="I279" s="804"/>
      <c r="J279" s="804"/>
      <c r="K279" s="1241">
        <v>750000</v>
      </c>
      <c r="L279" s="1241"/>
      <c r="M279" s="1242">
        <f t="shared" si="233"/>
        <v>750000</v>
      </c>
      <c r="N279" s="1242"/>
      <c r="O279" s="1242">
        <f t="shared" si="212"/>
        <v>750000</v>
      </c>
      <c r="P279" s="1242">
        <v>750000</v>
      </c>
    </row>
    <row r="280" spans="1:16" s="709" customFormat="1" ht="15.75" customHeight="1">
      <c r="A280" s="1259" t="s">
        <v>3132</v>
      </c>
      <c r="B280" s="1260" t="s">
        <v>3133</v>
      </c>
      <c r="C280" s="1261">
        <v>0</v>
      </c>
      <c r="D280" s="804"/>
      <c r="E280" s="804"/>
      <c r="F280" s="804"/>
      <c r="G280" s="804"/>
      <c r="H280" s="804">
        <v>0</v>
      </c>
      <c r="I280" s="804"/>
      <c r="J280" s="804"/>
      <c r="K280" s="1241">
        <v>1600000</v>
      </c>
      <c r="L280" s="1241"/>
      <c r="M280" s="1242">
        <f t="shared" si="233"/>
        <v>1600000</v>
      </c>
      <c r="N280" s="1242"/>
      <c r="O280" s="1242">
        <f t="shared" si="212"/>
        <v>1600000</v>
      </c>
      <c r="P280" s="1242">
        <v>1600000</v>
      </c>
    </row>
    <row r="281" spans="1:16" s="709" customFormat="1" ht="15.75" customHeight="1">
      <c r="A281" s="1259" t="s">
        <v>2637</v>
      </c>
      <c r="B281" s="1270" t="s">
        <v>2638</v>
      </c>
      <c r="C281" s="1261">
        <v>220000</v>
      </c>
      <c r="D281" s="804"/>
      <c r="E281" s="804"/>
      <c r="F281" s="804"/>
      <c r="G281" s="804"/>
      <c r="H281" s="804">
        <v>0</v>
      </c>
      <c r="I281" s="804"/>
      <c r="J281" s="804"/>
      <c r="K281" s="1241">
        <v>1700000</v>
      </c>
      <c r="L281" s="1241"/>
      <c r="M281" s="1242">
        <f t="shared" si="233"/>
        <v>1700000</v>
      </c>
      <c r="N281" s="1242"/>
      <c r="O281" s="1242">
        <f t="shared" si="212"/>
        <v>1700000</v>
      </c>
      <c r="P281" s="1242">
        <v>1700000</v>
      </c>
    </row>
    <row r="282" spans="1:16" s="709" customFormat="1" ht="15.75" customHeight="1">
      <c r="A282" s="1259" t="s">
        <v>3009</v>
      </c>
      <c r="B282" s="1260" t="s">
        <v>3010</v>
      </c>
      <c r="C282" s="1271">
        <v>0</v>
      </c>
      <c r="D282" s="804"/>
      <c r="E282" s="804"/>
      <c r="F282" s="804"/>
      <c r="G282" s="804"/>
      <c r="H282" s="804">
        <v>0</v>
      </c>
      <c r="I282" s="804"/>
      <c r="J282" s="804"/>
      <c r="K282" s="1241">
        <v>620000</v>
      </c>
      <c r="L282" s="1241"/>
      <c r="M282" s="1242">
        <f t="shared" si="233"/>
        <v>620000</v>
      </c>
      <c r="N282" s="1242"/>
      <c r="O282" s="1242">
        <f t="shared" si="212"/>
        <v>620000</v>
      </c>
      <c r="P282" s="1242">
        <v>620000</v>
      </c>
    </row>
    <row r="283" spans="1:16" s="709" customFormat="1" ht="15.75" customHeight="1">
      <c r="A283" s="1259" t="s">
        <v>2895</v>
      </c>
      <c r="B283" s="1270" t="s">
        <v>3208</v>
      </c>
      <c r="C283" s="1261">
        <v>0</v>
      </c>
      <c r="D283" s="804"/>
      <c r="E283" s="804"/>
      <c r="F283" s="804"/>
      <c r="G283" s="804"/>
      <c r="H283" s="804">
        <v>0</v>
      </c>
      <c r="I283" s="804"/>
      <c r="J283" s="804"/>
      <c r="K283" s="1241">
        <v>100000</v>
      </c>
      <c r="L283" s="1241"/>
      <c r="M283" s="1242">
        <f t="shared" si="233"/>
        <v>100000</v>
      </c>
      <c r="N283" s="1242"/>
      <c r="O283" s="1242">
        <f t="shared" si="212"/>
        <v>100000</v>
      </c>
      <c r="P283" s="1242">
        <v>100000</v>
      </c>
    </row>
    <row r="284" spans="1:16" ht="15.75" customHeight="1">
      <c r="A284" s="1177" t="s">
        <v>413</v>
      </c>
      <c r="B284" s="1178"/>
      <c r="C284" s="1179">
        <v>500000</v>
      </c>
      <c r="D284" s="1179">
        <f t="shared" ref="D284:F284" si="244">SUM(D283)</f>
        <v>0</v>
      </c>
      <c r="E284" s="1179">
        <f t="shared" si="244"/>
        <v>0</v>
      </c>
      <c r="F284" s="1179">
        <f t="shared" si="244"/>
        <v>0</v>
      </c>
      <c r="G284" s="1179">
        <f t="shared" ref="G284:I284" si="245">SUM(G283)</f>
        <v>0</v>
      </c>
      <c r="H284" s="1179">
        <f t="shared" ref="H284" si="246">F284+G284</f>
        <v>0</v>
      </c>
      <c r="I284" s="1179">
        <f t="shared" si="245"/>
        <v>0</v>
      </c>
      <c r="J284" s="1179">
        <f t="shared" ref="J284" si="247">H284+I284</f>
        <v>0</v>
      </c>
      <c r="K284" s="1180">
        <f t="shared" ref="K284:P284" si="248">SUM(K278:K283)</f>
        <v>6070000</v>
      </c>
      <c r="L284" s="1180">
        <f t="shared" si="248"/>
        <v>0</v>
      </c>
      <c r="M284" s="1181">
        <f t="shared" si="233"/>
        <v>6070000</v>
      </c>
      <c r="N284" s="1181">
        <f t="shared" si="248"/>
        <v>0</v>
      </c>
      <c r="O284" s="1181">
        <f t="shared" si="212"/>
        <v>6070000</v>
      </c>
      <c r="P284" s="1180">
        <f t="shared" si="248"/>
        <v>6070000</v>
      </c>
    </row>
    <row r="285" spans="1:16" s="709" customFormat="1" ht="15.75" customHeight="1">
      <c r="A285" s="1259"/>
      <c r="B285" s="1269" t="s">
        <v>2693</v>
      </c>
      <c r="C285" s="1261">
        <v>0</v>
      </c>
      <c r="D285" s="804"/>
      <c r="E285" s="804"/>
      <c r="F285" s="804"/>
      <c r="G285" s="804"/>
      <c r="H285" s="804"/>
      <c r="I285" s="804"/>
      <c r="J285" s="804"/>
      <c r="K285" s="1211"/>
      <c r="L285" s="1211"/>
      <c r="M285" s="1212">
        <f t="shared" si="233"/>
        <v>0</v>
      </c>
      <c r="N285" s="1212"/>
      <c r="O285" s="1212">
        <f t="shared" si="212"/>
        <v>0</v>
      </c>
      <c r="P285" s="1211"/>
    </row>
    <row r="286" spans="1:16" s="709" customFormat="1" ht="15.75" customHeight="1">
      <c r="A286" s="1259">
        <v>2211001</v>
      </c>
      <c r="B286" s="1272" t="s">
        <v>3164</v>
      </c>
      <c r="C286" s="1261">
        <v>700000</v>
      </c>
      <c r="D286" s="804"/>
      <c r="E286" s="804"/>
      <c r="F286" s="804"/>
      <c r="G286" s="804"/>
      <c r="H286" s="804">
        <v>0</v>
      </c>
      <c r="I286" s="804"/>
      <c r="J286" s="804"/>
      <c r="K286" s="1241">
        <v>48300000</v>
      </c>
      <c r="L286" s="1241"/>
      <c r="M286" s="1242">
        <f t="shared" si="233"/>
        <v>48300000</v>
      </c>
      <c r="N286" s="1242"/>
      <c r="O286" s="1242">
        <f t="shared" si="212"/>
        <v>48300000</v>
      </c>
      <c r="P286" s="1241">
        <v>34400000</v>
      </c>
    </row>
    <row r="287" spans="1:16" s="709" customFormat="1" ht="15.75" customHeight="1">
      <c r="A287" s="1259">
        <v>2211002</v>
      </c>
      <c r="B287" s="1272" t="s">
        <v>3165</v>
      </c>
      <c r="C287" s="1264">
        <v>530000</v>
      </c>
      <c r="D287" s="804"/>
      <c r="E287" s="804"/>
      <c r="F287" s="804"/>
      <c r="G287" s="804"/>
      <c r="H287" s="804">
        <v>0</v>
      </c>
      <c r="I287" s="804"/>
      <c r="J287" s="804"/>
      <c r="K287" s="1241">
        <v>37800000</v>
      </c>
      <c r="L287" s="1241"/>
      <c r="M287" s="1242">
        <f t="shared" si="233"/>
        <v>37800000</v>
      </c>
      <c r="N287" s="1242"/>
      <c r="O287" s="1242">
        <f t="shared" si="212"/>
        <v>37800000</v>
      </c>
      <c r="P287" s="1241">
        <v>32000000</v>
      </c>
    </row>
    <row r="288" spans="1:16" s="709" customFormat="1" ht="15.75" customHeight="1">
      <c r="A288" s="1259">
        <v>2211003</v>
      </c>
      <c r="B288" s="1272" t="s">
        <v>3209</v>
      </c>
      <c r="C288" s="1261">
        <v>304000</v>
      </c>
      <c r="D288" s="804"/>
      <c r="E288" s="804"/>
      <c r="F288" s="804"/>
      <c r="G288" s="804"/>
      <c r="H288" s="804">
        <v>0</v>
      </c>
      <c r="I288" s="804"/>
      <c r="J288" s="804"/>
      <c r="K288" s="1241">
        <v>22301000</v>
      </c>
      <c r="L288" s="1241"/>
      <c r="M288" s="1242">
        <f t="shared" si="233"/>
        <v>22301000</v>
      </c>
      <c r="N288" s="1242"/>
      <c r="O288" s="1242">
        <f t="shared" si="212"/>
        <v>22301000</v>
      </c>
      <c r="P288" s="1241">
        <v>18301000</v>
      </c>
    </row>
    <row r="289" spans="1:16" s="709" customFormat="1" ht="15.75" customHeight="1">
      <c r="A289" s="1238">
        <v>2211021</v>
      </c>
      <c r="B289" s="1273" t="s">
        <v>3168</v>
      </c>
      <c r="C289" s="1240">
        <v>50000</v>
      </c>
      <c r="D289" s="804"/>
      <c r="E289" s="804"/>
      <c r="F289" s="804"/>
      <c r="G289" s="804"/>
      <c r="H289" s="804">
        <v>0</v>
      </c>
      <c r="I289" s="804"/>
      <c r="J289" s="804"/>
      <c r="K289" s="1241">
        <v>2520000</v>
      </c>
      <c r="L289" s="1241"/>
      <c r="M289" s="1242">
        <f t="shared" si="233"/>
        <v>2520000</v>
      </c>
      <c r="N289" s="1242"/>
      <c r="O289" s="1242">
        <f t="shared" si="212"/>
        <v>2520000</v>
      </c>
      <c r="P289" s="1241">
        <v>2520000</v>
      </c>
    </row>
    <row r="290" spans="1:16" s="709" customFormat="1" ht="15.75" customHeight="1">
      <c r="A290" s="1259"/>
      <c r="B290" s="1272" t="s">
        <v>3117</v>
      </c>
      <c r="C290" s="1261">
        <v>0</v>
      </c>
      <c r="D290" s="804"/>
      <c r="E290" s="804"/>
      <c r="F290" s="804"/>
      <c r="G290" s="804"/>
      <c r="H290" s="804">
        <v>0</v>
      </c>
      <c r="I290" s="804"/>
      <c r="J290" s="804"/>
      <c r="K290" s="1241">
        <v>25200000</v>
      </c>
      <c r="L290" s="1241"/>
      <c r="M290" s="1242">
        <f t="shared" si="233"/>
        <v>25200000</v>
      </c>
      <c r="N290" s="1242"/>
      <c r="O290" s="1242">
        <f t="shared" si="212"/>
        <v>25200000</v>
      </c>
      <c r="P290" s="1241">
        <v>17000000</v>
      </c>
    </row>
    <row r="291" spans="1:16" s="709" customFormat="1" ht="15.75" customHeight="1">
      <c r="A291" s="1259">
        <v>2211024</v>
      </c>
      <c r="B291" s="1272" t="s">
        <v>3210</v>
      </c>
      <c r="C291" s="1261">
        <v>0</v>
      </c>
      <c r="D291" s="804"/>
      <c r="E291" s="804"/>
      <c r="F291" s="804"/>
      <c r="G291" s="804"/>
      <c r="H291" s="804">
        <v>0</v>
      </c>
      <c r="I291" s="804"/>
      <c r="J291" s="804"/>
      <c r="K291" s="1241">
        <v>31500000</v>
      </c>
      <c r="L291" s="1241"/>
      <c r="M291" s="1242">
        <f t="shared" si="233"/>
        <v>31500000</v>
      </c>
      <c r="N291" s="1242"/>
      <c r="O291" s="1242">
        <f t="shared" si="212"/>
        <v>31500000</v>
      </c>
      <c r="P291" s="1241">
        <v>25500000</v>
      </c>
    </row>
    <row r="292" spans="1:16" s="709" customFormat="1" ht="15.75" customHeight="1">
      <c r="A292" s="1259">
        <v>2211026</v>
      </c>
      <c r="B292" s="1274" t="s">
        <v>3211</v>
      </c>
      <c r="C292" s="1261">
        <v>0</v>
      </c>
      <c r="D292" s="804"/>
      <c r="E292" s="804"/>
      <c r="F292" s="804"/>
      <c r="G292" s="804"/>
      <c r="H292" s="804">
        <v>0</v>
      </c>
      <c r="I292" s="804"/>
      <c r="J292" s="804"/>
      <c r="K292" s="1241">
        <v>14700000</v>
      </c>
      <c r="L292" s="1241"/>
      <c r="M292" s="1242">
        <f t="shared" si="233"/>
        <v>14700000</v>
      </c>
      <c r="N292" s="1242"/>
      <c r="O292" s="1242">
        <f t="shared" si="212"/>
        <v>14700000</v>
      </c>
      <c r="P292" s="1241">
        <v>14700000</v>
      </c>
    </row>
    <row r="293" spans="1:16" ht="15.75" customHeight="1">
      <c r="A293" s="1177" t="s">
        <v>413</v>
      </c>
      <c r="B293" s="1178"/>
      <c r="C293" s="1179">
        <v>500000</v>
      </c>
      <c r="D293" s="1179">
        <f t="shared" ref="D293:F293" si="249">SUM(D292)</f>
        <v>0</v>
      </c>
      <c r="E293" s="1179">
        <f t="shared" si="249"/>
        <v>0</v>
      </c>
      <c r="F293" s="1179">
        <f t="shared" si="249"/>
        <v>0</v>
      </c>
      <c r="G293" s="1179">
        <f t="shared" ref="G293:I293" si="250">SUM(G292)</f>
        <v>0</v>
      </c>
      <c r="H293" s="1179">
        <f t="shared" ref="H293" si="251">F293+G293</f>
        <v>0</v>
      </c>
      <c r="I293" s="1179">
        <f t="shared" si="250"/>
        <v>0</v>
      </c>
      <c r="J293" s="1179">
        <f t="shared" ref="J293" si="252">H293+I293</f>
        <v>0</v>
      </c>
      <c r="K293" s="1180">
        <f>SUM(K286:K292)</f>
        <v>182321000</v>
      </c>
      <c r="L293" s="1180">
        <f t="shared" ref="L293:M293" si="253">SUM(L286:L292)</f>
        <v>0</v>
      </c>
      <c r="M293" s="1181">
        <f t="shared" si="253"/>
        <v>182321000</v>
      </c>
      <c r="N293" s="1181">
        <f t="shared" ref="N293:P293" si="254">SUM(N286:N292)</f>
        <v>0</v>
      </c>
      <c r="O293" s="1181">
        <f t="shared" si="254"/>
        <v>182321000</v>
      </c>
      <c r="P293" s="1180">
        <f t="shared" si="254"/>
        <v>144421000</v>
      </c>
    </row>
    <row r="294" spans="1:16" s="709" customFormat="1" ht="15.75" customHeight="1">
      <c r="A294" s="1259"/>
      <c r="B294" s="1269" t="s">
        <v>3212</v>
      </c>
      <c r="C294" s="1275"/>
      <c r="D294" s="804"/>
      <c r="E294" s="804"/>
      <c r="F294" s="804"/>
      <c r="G294" s="804"/>
      <c r="H294" s="804"/>
      <c r="I294" s="804"/>
      <c r="J294" s="804"/>
      <c r="K294" s="1211"/>
      <c r="L294" s="1211"/>
      <c r="M294" s="1212">
        <f t="shared" si="233"/>
        <v>0</v>
      </c>
      <c r="N294" s="1212"/>
      <c r="O294" s="1212">
        <f t="shared" ref="O294:O295" si="255">SUM(M294:N294)</f>
        <v>0</v>
      </c>
      <c r="P294" s="1211"/>
    </row>
    <row r="295" spans="1:16" s="709" customFormat="1" ht="15.75" customHeight="1">
      <c r="A295" s="1259">
        <v>3111001</v>
      </c>
      <c r="B295" s="1260" t="s">
        <v>3213</v>
      </c>
      <c r="C295" s="1245">
        <v>0</v>
      </c>
      <c r="D295" s="804"/>
      <c r="E295" s="804"/>
      <c r="F295" s="804"/>
      <c r="G295" s="804"/>
      <c r="H295" s="804">
        <v>0</v>
      </c>
      <c r="I295" s="804"/>
      <c r="J295" s="804"/>
      <c r="K295" s="1241">
        <v>1200000</v>
      </c>
      <c r="L295" s="1241"/>
      <c r="M295" s="1242">
        <f t="shared" si="233"/>
        <v>1200000</v>
      </c>
      <c r="N295" s="1242"/>
      <c r="O295" s="1242">
        <f t="shared" si="255"/>
        <v>1200000</v>
      </c>
      <c r="P295" s="1241">
        <v>1200000</v>
      </c>
    </row>
    <row r="296" spans="1:16" ht="15.75" customHeight="1">
      <c r="A296" s="1177" t="s">
        <v>413</v>
      </c>
      <c r="B296" s="1178"/>
      <c r="C296" s="1179">
        <v>500000</v>
      </c>
      <c r="D296" s="1179">
        <f t="shared" ref="D296:F296" si="256">SUM(D295)</f>
        <v>0</v>
      </c>
      <c r="E296" s="1179">
        <f t="shared" si="256"/>
        <v>0</v>
      </c>
      <c r="F296" s="1179">
        <f t="shared" si="256"/>
        <v>0</v>
      </c>
      <c r="G296" s="1179">
        <f t="shared" ref="G296:I296" si="257">SUM(G295)</f>
        <v>0</v>
      </c>
      <c r="H296" s="1179">
        <f t="shared" ref="H296" si="258">F296+G296</f>
        <v>0</v>
      </c>
      <c r="I296" s="1179">
        <f t="shared" si="257"/>
        <v>0</v>
      </c>
      <c r="J296" s="1179">
        <f t="shared" ref="J296" si="259">H296+I296</f>
        <v>0</v>
      </c>
      <c r="K296" s="1180">
        <f>SUM(K295)</f>
        <v>1200000</v>
      </c>
      <c r="L296" s="1180">
        <f t="shared" ref="L296:M296" si="260">SUM(L295)</f>
        <v>0</v>
      </c>
      <c r="M296" s="1181">
        <f t="shared" si="260"/>
        <v>1200000</v>
      </c>
      <c r="N296" s="1181">
        <f t="shared" ref="N296:P296" si="261">SUM(N295)</f>
        <v>0</v>
      </c>
      <c r="O296" s="1181">
        <f t="shared" si="261"/>
        <v>1200000</v>
      </c>
      <c r="P296" s="1180">
        <f t="shared" si="261"/>
        <v>1200000</v>
      </c>
    </row>
    <row r="297" spans="1:16" s="709" customFormat="1" ht="15.75" customHeight="1">
      <c r="A297" s="1259"/>
      <c r="B297" s="1269" t="s">
        <v>3214</v>
      </c>
      <c r="C297" s="1276"/>
      <c r="D297" s="804"/>
      <c r="E297" s="804"/>
      <c r="F297" s="804"/>
      <c r="G297" s="804"/>
      <c r="H297" s="804"/>
      <c r="I297" s="804"/>
      <c r="J297" s="804"/>
      <c r="K297" s="1211"/>
      <c r="L297" s="1211"/>
      <c r="M297" s="1212">
        <f t="shared" si="233"/>
        <v>0</v>
      </c>
      <c r="N297" s="1212"/>
      <c r="O297" s="1212">
        <f t="shared" ref="O297:O300" si="262">SUM(M297:N297)</f>
        <v>0</v>
      </c>
      <c r="P297" s="1211"/>
    </row>
    <row r="298" spans="1:16" s="709" customFormat="1" ht="15.75" customHeight="1">
      <c r="A298" s="1259">
        <v>3111002</v>
      </c>
      <c r="B298" s="1260" t="s">
        <v>3215</v>
      </c>
      <c r="C298" s="1261">
        <v>80000</v>
      </c>
      <c r="D298" s="804"/>
      <c r="E298" s="804"/>
      <c r="F298" s="804"/>
      <c r="G298" s="804"/>
      <c r="H298" s="804">
        <v>0</v>
      </c>
      <c r="I298" s="804"/>
      <c r="J298" s="804"/>
      <c r="K298" s="1241">
        <v>1800000</v>
      </c>
      <c r="L298" s="1241"/>
      <c r="M298" s="1242">
        <f t="shared" si="233"/>
        <v>1800000</v>
      </c>
      <c r="N298" s="1242"/>
      <c r="O298" s="1242">
        <f t="shared" si="262"/>
        <v>1800000</v>
      </c>
      <c r="P298" s="1241">
        <v>1800000</v>
      </c>
    </row>
    <row r="299" spans="1:16" s="709" customFormat="1" ht="15.75" customHeight="1">
      <c r="A299" s="1276">
        <v>3111008</v>
      </c>
      <c r="B299" s="1260" t="s">
        <v>3216</v>
      </c>
      <c r="C299" s="1277">
        <v>0</v>
      </c>
      <c r="D299" s="804"/>
      <c r="E299" s="804"/>
      <c r="F299" s="804"/>
      <c r="G299" s="804"/>
      <c r="H299" s="804">
        <v>0</v>
      </c>
      <c r="I299" s="804"/>
      <c r="J299" s="804"/>
      <c r="K299" s="1241">
        <v>1500000</v>
      </c>
      <c r="L299" s="1241"/>
      <c r="M299" s="1242">
        <f t="shared" si="233"/>
        <v>1500000</v>
      </c>
      <c r="N299" s="1242"/>
      <c r="O299" s="1242">
        <f t="shared" si="262"/>
        <v>1500000</v>
      </c>
      <c r="P299" s="1241">
        <v>1500000</v>
      </c>
    </row>
    <row r="300" spans="1:16" s="709" customFormat="1" ht="15.75" customHeight="1">
      <c r="A300" s="1276">
        <v>3111009</v>
      </c>
      <c r="B300" s="1260" t="s">
        <v>3217</v>
      </c>
      <c r="C300" s="1277">
        <v>0</v>
      </c>
      <c r="D300" s="804"/>
      <c r="E300" s="804"/>
      <c r="F300" s="804"/>
      <c r="G300" s="804"/>
      <c r="H300" s="804">
        <v>0</v>
      </c>
      <c r="I300" s="804"/>
      <c r="J300" s="804"/>
      <c r="K300" s="1241">
        <v>1200000</v>
      </c>
      <c r="L300" s="1241"/>
      <c r="M300" s="1242">
        <f t="shared" si="233"/>
        <v>1200000</v>
      </c>
      <c r="N300" s="1242"/>
      <c r="O300" s="1242">
        <f t="shared" si="262"/>
        <v>1200000</v>
      </c>
      <c r="P300" s="1241">
        <v>1200000</v>
      </c>
    </row>
    <row r="301" spans="1:16" ht="15.75" customHeight="1">
      <c r="A301" s="1177" t="s">
        <v>413</v>
      </c>
      <c r="B301" s="1178"/>
      <c r="C301" s="1179">
        <v>500000</v>
      </c>
      <c r="D301" s="1179">
        <f t="shared" ref="D301:F301" si="263">SUM(D300)</f>
        <v>0</v>
      </c>
      <c r="E301" s="1179">
        <f t="shared" si="263"/>
        <v>0</v>
      </c>
      <c r="F301" s="1179">
        <f t="shared" si="263"/>
        <v>0</v>
      </c>
      <c r="G301" s="1179">
        <f t="shared" ref="G301:I301" si="264">SUM(G300)</f>
        <v>0</v>
      </c>
      <c r="H301" s="1179">
        <f t="shared" ref="H301" si="265">F301+G301</f>
        <v>0</v>
      </c>
      <c r="I301" s="1179">
        <f t="shared" si="264"/>
        <v>0</v>
      </c>
      <c r="J301" s="1179">
        <f t="shared" ref="J301" si="266">H301+I301</f>
        <v>0</v>
      </c>
      <c r="K301" s="1180">
        <f>SUM(K298:K300)</f>
        <v>4500000</v>
      </c>
      <c r="L301" s="1180">
        <f t="shared" ref="L301:M301" si="267">SUM(L298:L300)</f>
        <v>0</v>
      </c>
      <c r="M301" s="1181">
        <f t="shared" si="267"/>
        <v>4500000</v>
      </c>
      <c r="N301" s="1181">
        <f t="shared" ref="N301:P301" si="268">SUM(N298:N300)</f>
        <v>0</v>
      </c>
      <c r="O301" s="1181">
        <f t="shared" si="268"/>
        <v>4500000</v>
      </c>
      <c r="P301" s="1180">
        <f t="shared" si="268"/>
        <v>4500000</v>
      </c>
    </row>
    <row r="302" spans="1:16" s="709" customFormat="1" ht="15.75" customHeight="1">
      <c r="A302" s="1278"/>
      <c r="B302" s="1279" t="s">
        <v>3218</v>
      </c>
      <c r="C302" s="1280"/>
      <c r="D302" s="804"/>
      <c r="E302" s="804"/>
      <c r="F302" s="804"/>
      <c r="G302" s="804"/>
      <c r="H302" s="804"/>
      <c r="I302" s="804"/>
      <c r="J302" s="804"/>
      <c r="K302" s="1211"/>
      <c r="L302" s="1211"/>
      <c r="M302" s="1212">
        <f t="shared" si="233"/>
        <v>0</v>
      </c>
      <c r="N302" s="1212"/>
      <c r="O302" s="1212">
        <f t="shared" ref="O302:O304" si="269">SUM(M302:N302)</f>
        <v>0</v>
      </c>
      <c r="P302" s="1211"/>
    </row>
    <row r="303" spans="1:16" s="709" customFormat="1" ht="15.75" customHeight="1">
      <c r="A303" s="1278">
        <v>3111101</v>
      </c>
      <c r="B303" s="1281" t="s">
        <v>3219</v>
      </c>
      <c r="C303" s="1282">
        <v>0</v>
      </c>
      <c r="D303" s="804"/>
      <c r="E303" s="804"/>
      <c r="F303" s="804"/>
      <c r="G303" s="804"/>
      <c r="H303" s="804">
        <v>0</v>
      </c>
      <c r="I303" s="804"/>
      <c r="J303" s="804"/>
      <c r="K303" s="1241">
        <v>11000000</v>
      </c>
      <c r="L303" s="1241"/>
      <c r="M303" s="1242">
        <f t="shared" si="233"/>
        <v>11000000</v>
      </c>
      <c r="N303" s="1242"/>
      <c r="O303" s="1242">
        <f t="shared" si="269"/>
        <v>11000000</v>
      </c>
      <c r="P303" s="1241">
        <v>11000000</v>
      </c>
    </row>
    <row r="304" spans="1:16" s="709" customFormat="1" ht="15.75" customHeight="1">
      <c r="A304" s="1278">
        <v>3111110</v>
      </c>
      <c r="B304" s="1281" t="s">
        <v>3220</v>
      </c>
      <c r="C304" s="1282">
        <v>0</v>
      </c>
      <c r="D304" s="804"/>
      <c r="E304" s="804"/>
      <c r="F304" s="804"/>
      <c r="G304" s="804"/>
      <c r="H304" s="804">
        <v>0</v>
      </c>
      <c r="I304" s="804"/>
      <c r="J304" s="804"/>
      <c r="K304" s="1241">
        <v>0</v>
      </c>
      <c r="L304" s="1241"/>
      <c r="M304" s="1242">
        <f t="shared" si="233"/>
        <v>0</v>
      </c>
      <c r="N304" s="1242"/>
      <c r="O304" s="1242">
        <f t="shared" si="269"/>
        <v>0</v>
      </c>
      <c r="P304" s="1241"/>
    </row>
    <row r="305" spans="1:16" ht="15.75" customHeight="1">
      <c r="A305" s="1177" t="s">
        <v>413</v>
      </c>
      <c r="B305" s="1178"/>
      <c r="C305" s="1179">
        <v>500000</v>
      </c>
      <c r="D305" s="1179">
        <f t="shared" ref="D305:F305" si="270">SUM(D303)</f>
        <v>0</v>
      </c>
      <c r="E305" s="1179">
        <f t="shared" si="270"/>
        <v>0</v>
      </c>
      <c r="F305" s="1179">
        <f t="shared" si="270"/>
        <v>0</v>
      </c>
      <c r="G305" s="1179">
        <f t="shared" ref="G305:I305" si="271">SUM(G303)</f>
        <v>0</v>
      </c>
      <c r="H305" s="1179">
        <f t="shared" ref="H305" si="272">F305+G305</f>
        <v>0</v>
      </c>
      <c r="I305" s="1179">
        <f t="shared" si="271"/>
        <v>0</v>
      </c>
      <c r="J305" s="1179">
        <f t="shared" ref="J305" si="273">H305+I305</f>
        <v>0</v>
      </c>
      <c r="K305" s="1180">
        <f>SUM(K303:K304)</f>
        <v>11000000</v>
      </c>
      <c r="L305" s="1180">
        <f t="shared" ref="L305:M305" si="274">SUM(L303:L304)</f>
        <v>0</v>
      </c>
      <c r="M305" s="1181">
        <f t="shared" si="274"/>
        <v>11000000</v>
      </c>
      <c r="N305" s="1181">
        <f t="shared" ref="N305:P305" si="275">SUM(N303:N304)</f>
        <v>0</v>
      </c>
      <c r="O305" s="1181">
        <f t="shared" si="275"/>
        <v>11000000</v>
      </c>
      <c r="P305" s="1180">
        <f t="shared" si="275"/>
        <v>11000000</v>
      </c>
    </row>
    <row r="306" spans="1:16" s="1200" customFormat="1" ht="15.75" customHeight="1">
      <c r="A306" s="1228" t="s">
        <v>3221</v>
      </c>
      <c r="B306" s="1228"/>
      <c r="C306" s="1229"/>
      <c r="D306" s="1229"/>
      <c r="E306" s="1229"/>
      <c r="F306" s="1229"/>
      <c r="G306" s="1229"/>
      <c r="H306" s="1229"/>
      <c r="I306" s="1229"/>
      <c r="J306" s="1229"/>
      <c r="K306" s="1230">
        <f>SUM(K305,K301,K296,K293,K284,K276,K273,K270,K261,K257,K251,K243,K235,K231,K225,K220)</f>
        <v>400000000</v>
      </c>
      <c r="L306" s="1230">
        <f t="shared" ref="L306:M306" si="276">SUM(L305,L301,L296,L293,L284,L276,L273,L270,L261,L257,L251,L243,L235,L231,L225,L220)</f>
        <v>0</v>
      </c>
      <c r="M306" s="1231">
        <f t="shared" si="276"/>
        <v>400000000</v>
      </c>
      <c r="N306" s="1231">
        <f t="shared" ref="N306:P306" si="277">SUM(N305,N301,N296,N293,N284,N276,N273,N270,N261,N257,N251,N243,N235,N231,N225,N220)</f>
        <v>0</v>
      </c>
      <c r="O306" s="1231">
        <f t="shared" si="277"/>
        <v>397900000</v>
      </c>
      <c r="P306" s="1230">
        <f t="shared" si="277"/>
        <v>360000000</v>
      </c>
    </row>
    <row r="307" spans="1:16" ht="15.75" customHeight="1">
      <c r="A307" s="1182"/>
      <c r="B307" s="1182" t="s">
        <v>2681</v>
      </c>
      <c r="C307" s="1184">
        <v>2981137498</v>
      </c>
      <c r="D307" s="1184">
        <f>SUM(D109,D20)</f>
        <v>290647375</v>
      </c>
      <c r="E307" s="1184">
        <f>SUM(E109,E20)</f>
        <v>3271384873</v>
      </c>
      <c r="F307" s="1184">
        <f>SUM(F109,F20)</f>
        <v>3421154652</v>
      </c>
      <c r="G307" s="1184">
        <f>SUM(G109,G20)</f>
        <v>-48043858</v>
      </c>
      <c r="H307" s="1184">
        <f t="shared" si="94"/>
        <v>3373110794</v>
      </c>
      <c r="I307" s="1184">
        <f>SUM(I109,I20)</f>
        <v>950000</v>
      </c>
      <c r="J307" s="1184">
        <f t="shared" si="108"/>
        <v>3374060794</v>
      </c>
      <c r="K307" s="1185">
        <f t="shared" ref="K307:P307" si="278">SUM(K109,K20)+K306+K212</f>
        <v>5309541407</v>
      </c>
      <c r="L307" s="1185">
        <f t="shared" si="278"/>
        <v>-128000000</v>
      </c>
      <c r="M307" s="1186">
        <f t="shared" si="278"/>
        <v>5181541407</v>
      </c>
      <c r="N307" s="1186">
        <f t="shared" si="278"/>
        <v>68900000</v>
      </c>
      <c r="O307" s="1186">
        <f t="shared" si="278"/>
        <v>5248341407</v>
      </c>
      <c r="P307" s="1185">
        <f t="shared" si="278"/>
        <v>5677997507</v>
      </c>
    </row>
    <row r="308" spans="1:16" ht="15" hidden="1" customHeight="1">
      <c r="A308" s="1283">
        <v>310000</v>
      </c>
      <c r="B308" s="1284" t="s">
        <v>2643</v>
      </c>
      <c r="C308" s="1285"/>
      <c r="D308" s="1285"/>
      <c r="E308" s="1285">
        <f t="shared" ref="E308:E318" si="279">SUM(C308:D308)</f>
        <v>0</v>
      </c>
      <c r="F308" s="1285"/>
      <c r="G308" s="1286">
        <f t="shared" ref="G308" si="280">F308*1.04</f>
        <v>0</v>
      </c>
      <c r="H308" s="1286">
        <f t="shared" si="94"/>
        <v>0</v>
      </c>
      <c r="I308" s="1286">
        <f t="shared" ref="I308:I318" si="281">H308*1.04</f>
        <v>0</v>
      </c>
      <c r="J308" s="1286">
        <f t="shared" si="108"/>
        <v>0</v>
      </c>
      <c r="K308" s="1287"/>
      <c r="L308" s="1287"/>
      <c r="M308" s="1287"/>
      <c r="N308" s="1287"/>
      <c r="O308" s="1287"/>
      <c r="P308" s="1287"/>
    </row>
    <row r="309" spans="1:16" ht="15.75" hidden="1" customHeight="1">
      <c r="A309" s="1288">
        <v>2630203</v>
      </c>
      <c r="B309" s="1289" t="s">
        <v>3222</v>
      </c>
      <c r="C309" s="1285">
        <v>67500000</v>
      </c>
      <c r="D309" s="1285"/>
      <c r="E309" s="1285">
        <f t="shared" si="279"/>
        <v>67500000</v>
      </c>
      <c r="F309" s="1285"/>
      <c r="G309" s="1286">
        <f t="shared" ref="G309" si="282">F309*1.04</f>
        <v>0</v>
      </c>
      <c r="H309" s="1286">
        <f t="shared" si="94"/>
        <v>0</v>
      </c>
      <c r="I309" s="1286">
        <f t="shared" si="281"/>
        <v>0</v>
      </c>
      <c r="J309" s="1286">
        <f t="shared" si="108"/>
        <v>0</v>
      </c>
      <c r="K309" s="1287"/>
      <c r="L309" s="1287"/>
      <c r="M309" s="1287"/>
      <c r="N309" s="1287"/>
      <c r="O309" s="1287"/>
      <c r="P309" s="1287"/>
    </row>
    <row r="310" spans="1:16" ht="15.75" hidden="1" customHeight="1">
      <c r="A310" s="1290">
        <v>3111101</v>
      </c>
      <c r="B310" s="1289" t="s">
        <v>3223</v>
      </c>
      <c r="C310" s="1285" t="e">
        <v>#REF!</v>
      </c>
      <c r="D310" s="1285"/>
      <c r="E310" s="1285" t="e">
        <f t="shared" si="279"/>
        <v>#REF!</v>
      </c>
      <c r="F310" s="1285"/>
      <c r="G310" s="1286">
        <f t="shared" ref="G310" si="283">F310*1.04</f>
        <v>0</v>
      </c>
      <c r="H310" s="1286">
        <f t="shared" si="94"/>
        <v>0</v>
      </c>
      <c r="I310" s="1286">
        <f t="shared" si="281"/>
        <v>0</v>
      </c>
      <c r="J310" s="1286">
        <f t="shared" si="108"/>
        <v>0</v>
      </c>
      <c r="K310" s="1287"/>
      <c r="L310" s="1287"/>
      <c r="M310" s="1287"/>
      <c r="N310" s="1287"/>
      <c r="O310" s="1287"/>
      <c r="P310" s="1287"/>
    </row>
    <row r="311" spans="1:16" ht="15.75" hidden="1" customHeight="1">
      <c r="A311" s="1290">
        <v>2630203</v>
      </c>
      <c r="B311" s="1289" t="s">
        <v>3125</v>
      </c>
      <c r="C311" s="1285" t="e">
        <v>#REF!</v>
      </c>
      <c r="D311" s="1285"/>
      <c r="E311" s="1285" t="e">
        <f t="shared" si="279"/>
        <v>#REF!</v>
      </c>
      <c r="F311" s="1285"/>
      <c r="G311" s="1286">
        <f t="shared" ref="G311" si="284">F311*1.04</f>
        <v>0</v>
      </c>
      <c r="H311" s="1286">
        <f t="shared" si="94"/>
        <v>0</v>
      </c>
      <c r="I311" s="1286">
        <f t="shared" si="281"/>
        <v>0</v>
      </c>
      <c r="J311" s="1286">
        <f t="shared" si="108"/>
        <v>0</v>
      </c>
      <c r="K311" s="1287"/>
      <c r="L311" s="1287"/>
      <c r="M311" s="1287"/>
      <c r="N311" s="1287"/>
      <c r="O311" s="1287"/>
      <c r="P311" s="1287"/>
    </row>
    <row r="312" spans="1:16" ht="15.75" hidden="1" customHeight="1">
      <c r="A312" s="1290">
        <v>2630203</v>
      </c>
      <c r="B312" s="1289" t="s">
        <v>1781</v>
      </c>
      <c r="C312" s="1285">
        <v>124723404</v>
      </c>
      <c r="D312" s="1285"/>
      <c r="E312" s="1285">
        <f t="shared" si="279"/>
        <v>124723404</v>
      </c>
      <c r="F312" s="1285"/>
      <c r="G312" s="1286">
        <f t="shared" ref="G312" si="285">F312*1.04</f>
        <v>0</v>
      </c>
      <c r="H312" s="1286">
        <f t="shared" si="94"/>
        <v>0</v>
      </c>
      <c r="I312" s="1286">
        <f t="shared" si="281"/>
        <v>0</v>
      </c>
      <c r="J312" s="1286">
        <f t="shared" si="108"/>
        <v>0</v>
      </c>
      <c r="K312" s="1287"/>
      <c r="L312" s="1287"/>
      <c r="M312" s="1287"/>
      <c r="N312" s="1287"/>
      <c r="O312" s="1287"/>
      <c r="P312" s="1287"/>
    </row>
    <row r="313" spans="1:16" ht="15.75" hidden="1" customHeight="1">
      <c r="A313" s="1290">
        <v>3111112</v>
      </c>
      <c r="B313" s="1289" t="s">
        <v>1780</v>
      </c>
      <c r="C313" s="1285">
        <v>5000000</v>
      </c>
      <c r="D313" s="1285"/>
      <c r="E313" s="1285">
        <f t="shared" si="279"/>
        <v>5000000</v>
      </c>
      <c r="F313" s="1285"/>
      <c r="G313" s="1286">
        <f t="shared" ref="G313" si="286">F313*1.04</f>
        <v>0</v>
      </c>
      <c r="H313" s="1286">
        <f t="shared" si="94"/>
        <v>0</v>
      </c>
      <c r="I313" s="1286">
        <f t="shared" si="281"/>
        <v>0</v>
      </c>
      <c r="J313" s="1286">
        <f t="shared" si="108"/>
        <v>0</v>
      </c>
      <c r="K313" s="1287"/>
      <c r="L313" s="1287"/>
      <c r="M313" s="1287"/>
      <c r="N313" s="1287"/>
      <c r="O313" s="1287"/>
      <c r="P313" s="1287"/>
    </row>
    <row r="314" spans="1:16" ht="31.5" hidden="1" customHeight="1">
      <c r="A314" s="1290">
        <v>3110599</v>
      </c>
      <c r="B314" s="1291" t="s">
        <v>3224</v>
      </c>
      <c r="C314" s="1285">
        <v>313742551</v>
      </c>
      <c r="D314" s="1285"/>
      <c r="E314" s="1285">
        <f t="shared" si="279"/>
        <v>313742551</v>
      </c>
      <c r="F314" s="1285"/>
      <c r="G314" s="1286">
        <f t="shared" ref="G314" si="287">F314*1.04</f>
        <v>0</v>
      </c>
      <c r="H314" s="1286">
        <f t="shared" si="94"/>
        <v>0</v>
      </c>
      <c r="I314" s="1286">
        <f t="shared" si="281"/>
        <v>0</v>
      </c>
      <c r="J314" s="1286">
        <f t="shared" si="108"/>
        <v>0</v>
      </c>
      <c r="K314" s="1287"/>
      <c r="L314" s="1287"/>
      <c r="M314" s="1287"/>
      <c r="N314" s="1287"/>
      <c r="O314" s="1287"/>
      <c r="P314" s="1287"/>
    </row>
    <row r="315" spans="1:16" ht="15.75" hidden="1" customHeight="1">
      <c r="A315" s="1290">
        <v>3111200</v>
      </c>
      <c r="B315" s="1289" t="s">
        <v>3225</v>
      </c>
      <c r="C315" s="1285" t="e">
        <v>#REF!</v>
      </c>
      <c r="D315" s="1285"/>
      <c r="E315" s="1285" t="e">
        <f t="shared" si="279"/>
        <v>#REF!</v>
      </c>
      <c r="F315" s="1285"/>
      <c r="G315" s="1286">
        <f t="shared" ref="G315" si="288">F315*1.04</f>
        <v>0</v>
      </c>
      <c r="H315" s="1286">
        <f t="shared" si="94"/>
        <v>0</v>
      </c>
      <c r="I315" s="1286">
        <f t="shared" si="281"/>
        <v>0</v>
      </c>
      <c r="J315" s="1286">
        <f t="shared" si="108"/>
        <v>0</v>
      </c>
      <c r="K315" s="1287"/>
      <c r="L315" s="1287"/>
      <c r="M315" s="1287"/>
      <c r="N315" s="1287"/>
      <c r="O315" s="1287"/>
      <c r="P315" s="1287"/>
    </row>
    <row r="316" spans="1:16" ht="15.75" hidden="1" customHeight="1">
      <c r="A316" s="1290"/>
      <c r="B316" s="1289" t="s">
        <v>3226</v>
      </c>
      <c r="C316" s="1285">
        <v>620000000</v>
      </c>
      <c r="D316" s="1285"/>
      <c r="E316" s="1285">
        <f t="shared" si="279"/>
        <v>620000000</v>
      </c>
      <c r="F316" s="1285"/>
      <c r="G316" s="1286">
        <f t="shared" ref="G316" si="289">F316*1.04</f>
        <v>0</v>
      </c>
      <c r="H316" s="1286">
        <f t="shared" si="94"/>
        <v>0</v>
      </c>
      <c r="I316" s="1286">
        <f t="shared" si="281"/>
        <v>0</v>
      </c>
      <c r="J316" s="1286">
        <f t="shared" si="108"/>
        <v>0</v>
      </c>
      <c r="K316" s="1287"/>
      <c r="L316" s="1287"/>
      <c r="M316" s="1287"/>
      <c r="N316" s="1287"/>
      <c r="O316" s="1287"/>
      <c r="P316" s="1287"/>
    </row>
    <row r="317" spans="1:16" ht="15.75" hidden="1" customHeight="1">
      <c r="A317" s="1283"/>
      <c r="B317" s="1284" t="s">
        <v>3227</v>
      </c>
      <c r="C317" s="1292" t="e">
        <v>#REF!</v>
      </c>
      <c r="D317" s="1292"/>
      <c r="E317" s="1285" t="e">
        <f t="shared" si="279"/>
        <v>#REF!</v>
      </c>
      <c r="F317" s="1285"/>
      <c r="G317" s="1286">
        <f t="shared" ref="G317" si="290">F317*1.04</f>
        <v>0</v>
      </c>
      <c r="H317" s="1286">
        <f t="shared" si="94"/>
        <v>0</v>
      </c>
      <c r="I317" s="1286">
        <f t="shared" si="281"/>
        <v>0</v>
      </c>
      <c r="J317" s="1286">
        <f t="shared" si="108"/>
        <v>0</v>
      </c>
      <c r="K317" s="1287"/>
      <c r="L317" s="1287"/>
      <c r="M317" s="1287"/>
      <c r="N317" s="1287"/>
      <c r="O317" s="1287"/>
      <c r="P317" s="1287"/>
    </row>
    <row r="318" spans="1:16" ht="15.75" hidden="1" customHeight="1">
      <c r="A318" s="708"/>
      <c r="B318" s="1284" t="s">
        <v>3228</v>
      </c>
      <c r="C318" s="1293" t="e">
        <v>#REF!</v>
      </c>
      <c r="D318" s="1293"/>
      <c r="E318" s="1285" t="e">
        <f t="shared" si="279"/>
        <v>#REF!</v>
      </c>
      <c r="F318" s="1285"/>
      <c r="G318" s="1286">
        <f t="shared" ref="G318" si="291">F318*1.04</f>
        <v>0</v>
      </c>
      <c r="H318" s="1286">
        <f t="shared" si="94"/>
        <v>0</v>
      </c>
      <c r="I318" s="1286">
        <f t="shared" si="281"/>
        <v>0</v>
      </c>
      <c r="J318" s="1286">
        <f t="shared" si="108"/>
        <v>0</v>
      </c>
      <c r="K318" s="1287"/>
      <c r="L318" s="1287"/>
      <c r="M318" s="1287"/>
      <c r="N318" s="1287"/>
      <c r="O318" s="1287"/>
      <c r="P318" s="1287"/>
    </row>
    <row r="319" spans="1:16" ht="15.75" customHeight="1">
      <c r="A319" s="1294"/>
      <c r="B319" s="1294"/>
      <c r="C319" s="1294"/>
      <c r="D319" s="1294"/>
      <c r="E319" s="1294"/>
      <c r="F319" s="1294"/>
      <c r="G319" s="1294"/>
      <c r="H319" s="1294"/>
      <c r="I319" s="1294"/>
      <c r="J319" s="1294"/>
      <c r="K319" s="1295"/>
      <c r="L319" s="1295"/>
      <c r="M319" s="1295"/>
      <c r="N319" s="1295"/>
      <c r="O319" s="1295"/>
      <c r="P319" s="1295"/>
    </row>
  </sheetData>
  <mergeCells count="2">
    <mergeCell ref="A1:B1"/>
    <mergeCell ref="A2:B2"/>
  </mergeCells>
  <pageMargins left="0.70866141732283505" right="0.70866141732283505" top="0.74803149606299202" bottom="0.74803149606299202" header="0" footer="0"/>
  <pageSetup scale="39"/>
  <headerFooter>
    <oddFooter>&amp;C&amp;P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pageSetUpPr fitToPage="1"/>
  </sheetPr>
  <dimension ref="A1:P97"/>
  <sheetViews>
    <sheetView workbookViewId="0">
      <pane ySplit="2" topLeftCell="A97" activePane="bottomLeft" state="frozen"/>
      <selection pane="bottomLeft" activeCell="Q1" sqref="Q1:AC1048576"/>
    </sheetView>
  </sheetViews>
  <sheetFormatPr defaultColWidth="14" defaultRowHeight="15" customHeight="1"/>
  <cols>
    <col min="1" max="1" width="11.28515625" customWidth="1"/>
    <col min="2" max="2" width="63.42578125" customWidth="1"/>
    <col min="3" max="6" width="15.5703125" hidden="1" customWidth="1"/>
    <col min="7" max="7" width="20" hidden="1" customWidth="1"/>
    <col min="8" max="8" width="14.7109375" hidden="1" customWidth="1"/>
    <col min="9" max="9" width="5.5703125" hidden="1" customWidth="1"/>
    <col min="10" max="10" width="5" hidden="1" customWidth="1"/>
    <col min="11" max="11" width="5.85546875" hidden="1" customWidth="1"/>
    <col min="12" max="12" width="5" hidden="1" customWidth="1"/>
    <col min="13" max="13" width="14.7109375" hidden="1" customWidth="1"/>
    <col min="14" max="14" width="16.85546875" hidden="1" customWidth="1"/>
    <col min="15" max="16" width="14.7109375" customWidth="1"/>
  </cols>
  <sheetData>
    <row r="1" spans="1:16" ht="15.75" customHeight="1">
      <c r="A1" s="1133" t="s">
        <v>3229</v>
      </c>
      <c r="B1" s="1133"/>
      <c r="C1" s="922"/>
      <c r="D1" s="922"/>
      <c r="E1" s="922"/>
      <c r="F1" s="922"/>
      <c r="G1" s="922"/>
      <c r="H1" s="922"/>
      <c r="I1" s="922"/>
      <c r="J1" s="922"/>
      <c r="K1" s="922"/>
      <c r="L1" s="922"/>
      <c r="M1" s="922"/>
      <c r="N1" s="922"/>
      <c r="O1" s="922"/>
      <c r="P1" s="922"/>
    </row>
    <row r="2" spans="1:16" ht="88.9" customHeight="1">
      <c r="A2" s="1829" t="s">
        <v>2537</v>
      </c>
      <c r="B2" s="1819"/>
      <c r="C2" s="1108" t="s">
        <v>217</v>
      </c>
      <c r="D2" s="1107" t="s">
        <v>2538</v>
      </c>
      <c r="E2" s="1107" t="s">
        <v>177</v>
      </c>
      <c r="F2" s="560" t="s">
        <v>218</v>
      </c>
      <c r="G2" s="560" t="s">
        <v>115</v>
      </c>
      <c r="H2" s="941" t="s">
        <v>2539</v>
      </c>
      <c r="I2" s="941" t="s">
        <v>115</v>
      </c>
      <c r="J2" s="560" t="s">
        <v>202</v>
      </c>
      <c r="K2" s="560" t="s">
        <v>114</v>
      </c>
      <c r="L2" s="560" t="s">
        <v>111</v>
      </c>
      <c r="M2" s="560" t="s">
        <v>116</v>
      </c>
      <c r="N2" s="560" t="s">
        <v>111</v>
      </c>
      <c r="O2" s="560" t="s">
        <v>117</v>
      </c>
      <c r="P2" s="941" t="s">
        <v>118</v>
      </c>
    </row>
    <row r="3" spans="1:16" ht="18.75" customHeight="1">
      <c r="A3" s="1111">
        <v>10902</v>
      </c>
      <c r="B3" s="1111" t="s">
        <v>3230</v>
      </c>
      <c r="C3" s="1296"/>
      <c r="D3" s="1296"/>
      <c r="E3" s="1296"/>
      <c r="F3" s="1296"/>
      <c r="G3" s="1296"/>
      <c r="H3" s="1296"/>
      <c r="I3" s="1296"/>
      <c r="J3" s="1296"/>
      <c r="K3" s="1296"/>
      <c r="L3" s="1296"/>
      <c r="M3" s="1296"/>
      <c r="N3" s="1296"/>
      <c r="O3" s="1296"/>
      <c r="P3" s="1296"/>
    </row>
    <row r="4" spans="1:16" ht="18.75" hidden="1" customHeight="1">
      <c r="A4" s="1111">
        <v>2100000</v>
      </c>
      <c r="B4" s="1111" t="s">
        <v>2541</v>
      </c>
      <c r="C4" s="1113"/>
      <c r="D4" s="1113"/>
      <c r="E4" s="1113"/>
      <c r="F4" s="1113"/>
      <c r="G4" s="1113"/>
      <c r="H4" s="1113"/>
      <c r="I4" s="1113"/>
      <c r="J4" s="1113"/>
      <c r="K4" s="1113"/>
      <c r="L4" s="1113"/>
      <c r="M4" s="1113"/>
      <c r="N4" s="1113"/>
      <c r="O4" s="1113"/>
      <c r="P4" s="1113"/>
    </row>
    <row r="5" spans="1:16" ht="18.75" hidden="1" customHeight="1">
      <c r="A5" s="1111"/>
      <c r="B5" s="1297" t="s">
        <v>2542</v>
      </c>
      <c r="C5" s="923"/>
      <c r="D5" s="923"/>
      <c r="E5" s="923"/>
      <c r="F5" s="923"/>
      <c r="G5" s="923"/>
      <c r="H5" s="923"/>
      <c r="I5" s="923"/>
      <c r="J5" s="923"/>
      <c r="K5" s="923"/>
      <c r="L5" s="923"/>
      <c r="M5" s="923"/>
      <c r="N5" s="923"/>
      <c r="O5" s="923"/>
      <c r="P5" s="923"/>
    </row>
    <row r="6" spans="1:16" ht="18.75" hidden="1" customHeight="1">
      <c r="A6" s="994" t="s">
        <v>2543</v>
      </c>
      <c r="B6" s="922" t="s">
        <v>2544</v>
      </c>
      <c r="C6" s="923"/>
      <c r="D6" s="923"/>
      <c r="E6" s="923"/>
      <c r="F6" s="923"/>
      <c r="G6" s="923"/>
      <c r="H6" s="923"/>
      <c r="I6" s="923"/>
      <c r="J6" s="923"/>
      <c r="K6" s="923"/>
      <c r="L6" s="923"/>
      <c r="M6" s="923"/>
      <c r="N6" s="923"/>
      <c r="O6" s="923"/>
      <c r="P6" s="923"/>
    </row>
    <row r="7" spans="1:16" ht="18.75" hidden="1" customHeight="1">
      <c r="A7" s="1007" t="s">
        <v>413</v>
      </c>
      <c r="B7" s="1133"/>
      <c r="C7" s="1008">
        <v>0</v>
      </c>
      <c r="D7" s="1008"/>
      <c r="E7" s="1008">
        <v>0</v>
      </c>
      <c r="F7" s="1008"/>
      <c r="G7" s="1008"/>
      <c r="H7" s="1008"/>
      <c r="I7" s="1008"/>
      <c r="J7" s="1008"/>
      <c r="K7" s="1008"/>
      <c r="L7" s="1008"/>
      <c r="M7" s="1008"/>
      <c r="N7" s="1008"/>
      <c r="O7" s="1008"/>
      <c r="P7" s="1008"/>
    </row>
    <row r="8" spans="1:16" ht="18.75" hidden="1" customHeight="1">
      <c r="A8" s="994"/>
      <c r="B8" s="1116" t="s">
        <v>2545</v>
      </c>
      <c r="C8" s="923"/>
      <c r="D8" s="923"/>
      <c r="E8" s="923"/>
      <c r="F8" s="923"/>
      <c r="G8" s="923"/>
      <c r="H8" s="923"/>
      <c r="I8" s="923"/>
      <c r="J8" s="923"/>
      <c r="K8" s="923"/>
      <c r="L8" s="923"/>
      <c r="M8" s="923"/>
      <c r="N8" s="923"/>
      <c r="O8" s="923"/>
      <c r="P8" s="923"/>
    </row>
    <row r="9" spans="1:16" ht="18.75" hidden="1" customHeight="1">
      <c r="A9" s="994" t="s">
        <v>2546</v>
      </c>
      <c r="B9" s="922" t="s">
        <v>2547</v>
      </c>
      <c r="C9" s="923"/>
      <c r="D9" s="923"/>
      <c r="E9" s="923"/>
      <c r="F9" s="923"/>
      <c r="G9" s="923"/>
      <c r="H9" s="923"/>
      <c r="I9" s="923"/>
      <c r="J9" s="923"/>
      <c r="K9" s="923"/>
      <c r="L9" s="923"/>
      <c r="M9" s="923"/>
      <c r="N9" s="923"/>
      <c r="O9" s="923"/>
      <c r="P9" s="923"/>
    </row>
    <row r="10" spans="1:16" ht="18.75" hidden="1" customHeight="1">
      <c r="A10" s="994">
        <v>2110301</v>
      </c>
      <c r="B10" s="922" t="s">
        <v>3231</v>
      </c>
      <c r="C10" s="923"/>
      <c r="D10" s="923"/>
      <c r="E10" s="923"/>
      <c r="F10" s="923"/>
      <c r="G10" s="923"/>
      <c r="H10" s="923"/>
      <c r="I10" s="923"/>
      <c r="J10" s="923"/>
      <c r="K10" s="923"/>
      <c r="L10" s="923"/>
      <c r="M10" s="923"/>
      <c r="N10" s="923"/>
      <c r="O10" s="923"/>
      <c r="P10" s="923"/>
    </row>
    <row r="11" spans="1:16" ht="18.75" hidden="1" customHeight="1">
      <c r="A11" s="994" t="s">
        <v>2548</v>
      </c>
      <c r="B11" s="922" t="s">
        <v>2549</v>
      </c>
      <c r="C11" s="923"/>
      <c r="D11" s="923"/>
      <c r="E11" s="923"/>
      <c r="F11" s="923"/>
      <c r="G11" s="923"/>
      <c r="H11" s="923"/>
      <c r="I11" s="923"/>
      <c r="J11" s="923"/>
      <c r="K11" s="923"/>
      <c r="L11" s="923"/>
      <c r="M11" s="923"/>
      <c r="N11" s="923"/>
      <c r="O11" s="923"/>
      <c r="P11" s="923"/>
    </row>
    <row r="12" spans="1:16" ht="18.75" hidden="1" customHeight="1">
      <c r="A12" s="994" t="s">
        <v>3105</v>
      </c>
      <c r="B12" s="922" t="s">
        <v>3106</v>
      </c>
      <c r="C12" s="923"/>
      <c r="D12" s="923"/>
      <c r="E12" s="923"/>
      <c r="F12" s="923"/>
      <c r="G12" s="923"/>
      <c r="H12" s="923"/>
      <c r="I12" s="923"/>
      <c r="J12" s="923"/>
      <c r="K12" s="923"/>
      <c r="L12" s="923"/>
      <c r="M12" s="923"/>
      <c r="N12" s="923"/>
      <c r="O12" s="923"/>
      <c r="P12" s="923"/>
    </row>
    <row r="13" spans="1:16" ht="18.75" hidden="1" customHeight="1">
      <c r="A13" s="994" t="s">
        <v>3107</v>
      </c>
      <c r="B13" s="922" t="s">
        <v>3108</v>
      </c>
      <c r="C13" s="923"/>
      <c r="D13" s="923"/>
      <c r="E13" s="923"/>
      <c r="F13" s="923"/>
      <c r="G13" s="923"/>
      <c r="H13" s="923"/>
      <c r="I13" s="923"/>
      <c r="J13" s="923"/>
      <c r="K13" s="923"/>
      <c r="L13" s="923"/>
      <c r="M13" s="923"/>
      <c r="N13" s="923"/>
      <c r="O13" s="923"/>
      <c r="P13" s="923"/>
    </row>
    <row r="14" spans="1:16" ht="18.75" hidden="1" customHeight="1">
      <c r="A14" s="994" t="s">
        <v>2550</v>
      </c>
      <c r="B14" s="922" t="s">
        <v>2551</v>
      </c>
      <c r="C14" s="923"/>
      <c r="D14" s="923"/>
      <c r="E14" s="923"/>
      <c r="F14" s="923"/>
      <c r="G14" s="923"/>
      <c r="H14" s="923"/>
      <c r="I14" s="923"/>
      <c r="J14" s="923"/>
      <c r="K14" s="923"/>
      <c r="L14" s="923"/>
      <c r="M14" s="923"/>
      <c r="N14" s="923"/>
      <c r="O14" s="923"/>
      <c r="P14" s="923"/>
    </row>
    <row r="15" spans="1:16" ht="18.75" hidden="1" customHeight="1">
      <c r="A15" s="994" t="s">
        <v>2925</v>
      </c>
      <c r="B15" s="922" t="s">
        <v>2926</v>
      </c>
      <c r="C15" s="923"/>
      <c r="D15" s="923"/>
      <c r="E15" s="923"/>
      <c r="F15" s="923"/>
      <c r="G15" s="923"/>
      <c r="H15" s="923"/>
      <c r="I15" s="923"/>
      <c r="J15" s="923"/>
      <c r="K15" s="923"/>
      <c r="L15" s="923"/>
      <c r="M15" s="923"/>
      <c r="N15" s="923"/>
      <c r="O15" s="923"/>
      <c r="P15" s="923"/>
    </row>
    <row r="16" spans="1:16" ht="18.75" hidden="1" customHeight="1">
      <c r="A16" s="994" t="s">
        <v>2729</v>
      </c>
      <c r="B16" s="922" t="s">
        <v>3109</v>
      </c>
      <c r="C16" s="923"/>
      <c r="D16" s="923"/>
      <c r="E16" s="923"/>
      <c r="F16" s="923"/>
      <c r="G16" s="923"/>
      <c r="H16" s="923"/>
      <c r="I16" s="923"/>
      <c r="J16" s="923"/>
      <c r="K16" s="923"/>
      <c r="L16" s="923"/>
      <c r="M16" s="923"/>
      <c r="N16" s="923"/>
      <c r="O16" s="923"/>
      <c r="P16" s="923"/>
    </row>
    <row r="17" spans="1:16" ht="18.75" hidden="1" customHeight="1">
      <c r="A17" s="994">
        <v>2110335</v>
      </c>
      <c r="B17" s="922" t="s">
        <v>3110</v>
      </c>
      <c r="C17" s="923"/>
      <c r="D17" s="923"/>
      <c r="E17" s="923"/>
      <c r="F17" s="923"/>
      <c r="G17" s="923"/>
      <c r="H17" s="923"/>
      <c r="I17" s="923"/>
      <c r="J17" s="923"/>
      <c r="K17" s="923"/>
      <c r="L17" s="923"/>
      <c r="M17" s="923"/>
      <c r="N17" s="923"/>
      <c r="O17" s="923"/>
      <c r="P17" s="923"/>
    </row>
    <row r="18" spans="1:16" ht="18.75" hidden="1" customHeight="1">
      <c r="A18" s="1007" t="s">
        <v>413</v>
      </c>
      <c r="B18" s="1133"/>
      <c r="C18" s="1008">
        <v>0</v>
      </c>
      <c r="D18" s="1008"/>
      <c r="E18" s="1008">
        <v>0</v>
      </c>
      <c r="F18" s="1008"/>
      <c r="G18" s="1008"/>
      <c r="H18" s="1008"/>
      <c r="I18" s="1008"/>
      <c r="J18" s="1008"/>
      <c r="K18" s="1008"/>
      <c r="L18" s="1008"/>
      <c r="M18" s="1008"/>
      <c r="N18" s="1008"/>
      <c r="O18" s="1008"/>
      <c r="P18" s="1008"/>
    </row>
    <row r="19" spans="1:16" ht="18.75" hidden="1" customHeight="1">
      <c r="A19" s="1007" t="s">
        <v>2557</v>
      </c>
      <c r="B19" s="1133"/>
      <c r="C19" s="1008">
        <v>0</v>
      </c>
      <c r="D19" s="1008"/>
      <c r="E19" s="1008">
        <v>0</v>
      </c>
      <c r="F19" s="1008"/>
      <c r="G19" s="1008"/>
      <c r="H19" s="1008"/>
      <c r="I19" s="1008"/>
      <c r="J19" s="1008"/>
      <c r="K19" s="1008"/>
      <c r="L19" s="1008"/>
      <c r="M19" s="1008"/>
      <c r="N19" s="1008"/>
      <c r="O19" s="1008"/>
      <c r="P19" s="1008"/>
    </row>
    <row r="20" spans="1:16" ht="18.75" customHeight="1">
      <c r="A20" s="1111">
        <v>2200000</v>
      </c>
      <c r="B20" s="1133" t="s">
        <v>2558</v>
      </c>
      <c r="C20" s="1296"/>
      <c r="D20" s="1296"/>
      <c r="E20" s="1296"/>
      <c r="F20" s="1296"/>
      <c r="G20" s="1296"/>
      <c r="H20" s="1296"/>
      <c r="I20" s="1296"/>
      <c r="J20" s="1296"/>
      <c r="K20" s="1296"/>
      <c r="L20" s="1296"/>
      <c r="M20" s="1296"/>
      <c r="N20" s="1296"/>
      <c r="O20" s="1296"/>
      <c r="P20" s="1296"/>
    </row>
    <row r="21" spans="1:16" ht="18.75" hidden="1" customHeight="1">
      <c r="A21" s="922"/>
      <c r="B21" s="1116" t="s">
        <v>2559</v>
      </c>
      <c r="C21" s="922"/>
      <c r="D21" s="922"/>
      <c r="E21" s="922"/>
      <c r="F21" s="922"/>
      <c r="G21" s="922"/>
      <c r="H21" s="922"/>
      <c r="I21" s="922"/>
      <c r="J21" s="922"/>
      <c r="K21" s="922"/>
      <c r="L21" s="922"/>
      <c r="M21" s="922"/>
      <c r="N21" s="922"/>
      <c r="O21" s="922"/>
      <c r="P21" s="922"/>
    </row>
    <row r="22" spans="1:16" ht="18.75" hidden="1" customHeight="1">
      <c r="A22" s="922" t="s">
        <v>2560</v>
      </c>
      <c r="B22" s="922" t="s">
        <v>2561</v>
      </c>
      <c r="C22" s="922"/>
      <c r="D22" s="922"/>
      <c r="E22" s="922"/>
      <c r="F22" s="922"/>
      <c r="G22" s="922"/>
      <c r="H22" s="922"/>
      <c r="I22" s="922"/>
      <c r="J22" s="922"/>
      <c r="K22" s="922"/>
      <c r="L22" s="922"/>
      <c r="M22" s="922"/>
      <c r="N22" s="922"/>
      <c r="O22" s="922"/>
      <c r="P22" s="922"/>
    </row>
    <row r="23" spans="1:16" ht="18.75" hidden="1" customHeight="1">
      <c r="A23" s="1133" t="s">
        <v>413</v>
      </c>
      <c r="B23" s="1133"/>
      <c r="C23" s="1008">
        <v>0</v>
      </c>
      <c r="D23" s="1008"/>
      <c r="E23" s="1008">
        <v>0</v>
      </c>
      <c r="F23" s="1008"/>
      <c r="G23" s="1008"/>
      <c r="H23" s="1008"/>
      <c r="I23" s="1008"/>
      <c r="J23" s="1008"/>
      <c r="K23" s="1008"/>
      <c r="L23" s="1008"/>
      <c r="M23" s="1008"/>
      <c r="N23" s="1008"/>
      <c r="O23" s="1008"/>
      <c r="P23" s="1008"/>
    </row>
    <row r="24" spans="1:16" ht="18.75" customHeight="1">
      <c r="A24" s="922"/>
      <c r="B24" s="1116" t="s">
        <v>2564</v>
      </c>
      <c r="C24" s="922"/>
      <c r="D24" s="922"/>
      <c r="E24" s="922"/>
      <c r="F24" s="922"/>
      <c r="G24" s="922"/>
      <c r="H24" s="922"/>
      <c r="I24" s="922"/>
      <c r="J24" s="922"/>
      <c r="K24" s="922"/>
      <c r="L24" s="922"/>
      <c r="M24" s="922"/>
      <c r="N24" s="922"/>
      <c r="O24" s="922"/>
      <c r="P24" s="922"/>
    </row>
    <row r="25" spans="1:16" ht="18.75" customHeight="1">
      <c r="A25" s="922" t="s">
        <v>2565</v>
      </c>
      <c r="B25" s="922" t="s">
        <v>2566</v>
      </c>
      <c r="C25" s="923">
        <v>30000</v>
      </c>
      <c r="D25" s="923"/>
      <c r="E25" s="923">
        <f t="shared" ref="E25:E26" si="0">SUM(C25:D25)</f>
        <v>30000</v>
      </c>
      <c r="F25" s="923">
        <v>50000</v>
      </c>
      <c r="G25" s="923"/>
      <c r="H25" s="923">
        <f t="shared" ref="H25:H31" si="1">F25+G25</f>
        <v>50000</v>
      </c>
      <c r="I25" s="923"/>
      <c r="J25" s="923">
        <f t="shared" ref="J25:J31" si="2">H25+I25</f>
        <v>50000</v>
      </c>
      <c r="K25" s="923">
        <v>30000</v>
      </c>
      <c r="L25" s="923"/>
      <c r="M25" s="923">
        <f t="shared" ref="M25:O25" si="3">SUM(K25:L25)</f>
        <v>30000</v>
      </c>
      <c r="N25" s="923"/>
      <c r="O25" s="923">
        <f t="shared" si="3"/>
        <v>30000</v>
      </c>
      <c r="P25" s="923">
        <v>20000</v>
      </c>
    </row>
    <row r="26" spans="1:16" ht="18.75" hidden="1" customHeight="1">
      <c r="A26" s="922" t="s">
        <v>2567</v>
      </c>
      <c r="B26" s="922" t="s">
        <v>2568</v>
      </c>
      <c r="C26" s="923">
        <v>0</v>
      </c>
      <c r="D26" s="923"/>
      <c r="E26" s="923">
        <f t="shared" si="0"/>
        <v>0</v>
      </c>
      <c r="F26" s="923"/>
      <c r="G26" s="923"/>
      <c r="H26" s="923">
        <f t="shared" si="1"/>
        <v>0</v>
      </c>
      <c r="I26" s="923"/>
      <c r="J26" s="923">
        <f t="shared" si="2"/>
        <v>0</v>
      </c>
      <c r="K26" s="923"/>
      <c r="L26" s="923"/>
      <c r="M26" s="923">
        <f t="shared" ref="M26:M31" si="4">SUM(K26:L26)</f>
        <v>0</v>
      </c>
      <c r="N26" s="923"/>
      <c r="O26" s="923">
        <f t="shared" ref="O26:O31" si="5">SUM(M26:N26)</f>
        <v>0</v>
      </c>
      <c r="P26" s="923"/>
    </row>
    <row r="27" spans="1:16" ht="18.75" customHeight="1">
      <c r="A27" s="1298" t="s">
        <v>413</v>
      </c>
      <c r="B27" s="1298"/>
      <c r="C27" s="1299">
        <v>30000</v>
      </c>
      <c r="D27" s="1299">
        <f t="shared" ref="D27:F27" si="6">SUM(D25:D26)</f>
        <v>0</v>
      </c>
      <c r="E27" s="1299">
        <f t="shared" si="6"/>
        <v>30000</v>
      </c>
      <c r="F27" s="1299">
        <f t="shared" si="6"/>
        <v>50000</v>
      </c>
      <c r="G27" s="1299">
        <f t="shared" ref="G27:I27" si="7">SUM(G25:G26)</f>
        <v>0</v>
      </c>
      <c r="H27" s="1299">
        <f t="shared" si="1"/>
        <v>50000</v>
      </c>
      <c r="I27" s="1299">
        <f t="shared" si="7"/>
        <v>0</v>
      </c>
      <c r="J27" s="1299">
        <f t="shared" si="2"/>
        <v>50000</v>
      </c>
      <c r="K27" s="1299">
        <f t="shared" ref="K27:L27" si="8">SUM(K25:K26)</f>
        <v>30000</v>
      </c>
      <c r="L27" s="1299">
        <f t="shared" si="8"/>
        <v>0</v>
      </c>
      <c r="M27" s="1299">
        <f t="shared" si="4"/>
        <v>30000</v>
      </c>
      <c r="N27" s="1299">
        <f t="shared" ref="N27" si="9">SUM(N25:N26)</f>
        <v>0</v>
      </c>
      <c r="O27" s="1299">
        <f t="shared" si="5"/>
        <v>30000</v>
      </c>
      <c r="P27" s="1299">
        <f>SUM(P25:P26)</f>
        <v>20000</v>
      </c>
    </row>
    <row r="28" spans="1:16" ht="18.75" customHeight="1">
      <c r="A28" s="922"/>
      <c r="B28" s="1116" t="s">
        <v>2569</v>
      </c>
      <c r="C28" s="923"/>
      <c r="D28" s="923"/>
      <c r="E28" s="923"/>
      <c r="F28" s="923"/>
      <c r="G28" s="923"/>
      <c r="H28" s="923">
        <f t="shared" si="1"/>
        <v>0</v>
      </c>
      <c r="I28" s="923"/>
      <c r="J28" s="923">
        <f t="shared" si="2"/>
        <v>0</v>
      </c>
      <c r="K28" s="923"/>
      <c r="L28" s="923"/>
      <c r="M28" s="923">
        <f t="shared" si="4"/>
        <v>0</v>
      </c>
      <c r="N28" s="923"/>
      <c r="O28" s="923">
        <f t="shared" si="5"/>
        <v>0</v>
      </c>
      <c r="P28" s="923"/>
    </row>
    <row r="29" spans="1:16" ht="18.75" customHeight="1">
      <c r="A29" s="922" t="s">
        <v>2649</v>
      </c>
      <c r="B29" s="922" t="s">
        <v>2570</v>
      </c>
      <c r="C29" s="923">
        <v>100000</v>
      </c>
      <c r="D29" s="923"/>
      <c r="E29" s="923">
        <f t="shared" ref="E29:E31" si="10">SUM(C29:D29)</f>
        <v>100000</v>
      </c>
      <c r="F29" s="923">
        <v>100000</v>
      </c>
      <c r="G29" s="923"/>
      <c r="H29" s="923">
        <f t="shared" si="1"/>
        <v>100000</v>
      </c>
      <c r="I29" s="923"/>
      <c r="J29" s="923">
        <f t="shared" si="2"/>
        <v>100000</v>
      </c>
      <c r="K29" s="923"/>
      <c r="L29" s="923"/>
      <c r="M29" s="923">
        <f t="shared" si="4"/>
        <v>0</v>
      </c>
      <c r="N29" s="923"/>
      <c r="O29" s="923">
        <f t="shared" si="5"/>
        <v>0</v>
      </c>
      <c r="P29" s="923"/>
    </row>
    <row r="30" spans="1:16" ht="18.75" hidden="1" customHeight="1">
      <c r="A30" s="922" t="s">
        <v>2571</v>
      </c>
      <c r="B30" s="922" t="s">
        <v>2572</v>
      </c>
      <c r="C30" s="923">
        <v>0</v>
      </c>
      <c r="D30" s="923"/>
      <c r="E30" s="923">
        <f t="shared" si="10"/>
        <v>0</v>
      </c>
      <c r="F30" s="923">
        <v>0</v>
      </c>
      <c r="G30" s="923">
        <v>0</v>
      </c>
      <c r="H30" s="923">
        <f t="shared" si="1"/>
        <v>0</v>
      </c>
      <c r="I30" s="923">
        <v>0</v>
      </c>
      <c r="J30" s="923">
        <f t="shared" si="2"/>
        <v>0</v>
      </c>
      <c r="K30" s="923">
        <v>0</v>
      </c>
      <c r="L30" s="923"/>
      <c r="M30" s="923">
        <f t="shared" si="4"/>
        <v>0</v>
      </c>
      <c r="N30" s="923"/>
      <c r="O30" s="923">
        <f t="shared" si="5"/>
        <v>0</v>
      </c>
      <c r="P30" s="923">
        <v>0</v>
      </c>
    </row>
    <row r="31" spans="1:16" s="40" customFormat="1" ht="18.75" customHeight="1">
      <c r="A31" s="1003" t="s">
        <v>2573</v>
      </c>
      <c r="B31" s="1003" t="s">
        <v>2574</v>
      </c>
      <c r="C31" s="1004">
        <v>450000</v>
      </c>
      <c r="D31" s="1004"/>
      <c r="E31" s="1004">
        <f t="shared" si="10"/>
        <v>450000</v>
      </c>
      <c r="F31" s="1004">
        <v>450000</v>
      </c>
      <c r="G31" s="1004">
        <v>-200000</v>
      </c>
      <c r="H31" s="1004">
        <f t="shared" si="1"/>
        <v>250000</v>
      </c>
      <c r="I31" s="1004">
        <v>195200</v>
      </c>
      <c r="J31" s="1004">
        <f t="shared" si="2"/>
        <v>445200</v>
      </c>
      <c r="K31" s="1004"/>
      <c r="L31" s="1004"/>
      <c r="M31" s="1004">
        <f t="shared" si="4"/>
        <v>0</v>
      </c>
      <c r="N31" s="1004"/>
      <c r="O31" s="1004">
        <f t="shared" si="5"/>
        <v>0</v>
      </c>
      <c r="P31" s="1004"/>
    </row>
    <row r="32" spans="1:16" s="40" customFormat="1" ht="18.75" customHeight="1">
      <c r="A32" s="1003"/>
      <c r="B32" s="1003" t="s">
        <v>2847</v>
      </c>
      <c r="C32" s="1004"/>
      <c r="D32" s="1004"/>
      <c r="E32" s="1004"/>
      <c r="F32" s="1004"/>
      <c r="G32" s="1004"/>
      <c r="H32" s="1004"/>
      <c r="I32" s="1004"/>
      <c r="J32" s="1004"/>
      <c r="K32" s="1004"/>
      <c r="L32" s="1004"/>
      <c r="M32" s="1004"/>
      <c r="N32" s="1004"/>
      <c r="O32" s="1004"/>
      <c r="P32" s="1004">
        <v>5000000</v>
      </c>
    </row>
    <row r="33" spans="1:16" ht="18.75" customHeight="1">
      <c r="A33" s="1298" t="s">
        <v>413</v>
      </c>
      <c r="B33" s="1298"/>
      <c r="C33" s="1299">
        <v>550000</v>
      </c>
      <c r="D33" s="1299">
        <f t="shared" ref="D33:F33" si="11">SUM(D29:D31)</f>
        <v>0</v>
      </c>
      <c r="E33" s="1299">
        <f t="shared" si="11"/>
        <v>550000</v>
      </c>
      <c r="F33" s="1299">
        <f t="shared" si="11"/>
        <v>550000</v>
      </c>
      <c r="G33" s="1299">
        <f t="shared" ref="G33:I33" si="12">SUM(G29:G31)</f>
        <v>-200000</v>
      </c>
      <c r="H33" s="1299">
        <f t="shared" ref="H33:H59" si="13">F33+G33</f>
        <v>350000</v>
      </c>
      <c r="I33" s="1299">
        <f t="shared" si="12"/>
        <v>195200</v>
      </c>
      <c r="J33" s="1299">
        <f t="shared" ref="J33:J59" si="14">H33+I33</f>
        <v>545200</v>
      </c>
      <c r="K33" s="1299">
        <f t="shared" ref="K33:L33" si="15">SUM(K29:K31)</f>
        <v>0</v>
      </c>
      <c r="L33" s="1299">
        <f t="shared" si="15"/>
        <v>0</v>
      </c>
      <c r="M33" s="1299">
        <f t="shared" ref="M33:M59" si="16">SUM(K33:L33)</f>
        <v>0</v>
      </c>
      <c r="N33" s="1299">
        <f t="shared" ref="N33" si="17">SUM(N29:N31)</f>
        <v>0</v>
      </c>
      <c r="O33" s="1299">
        <f t="shared" ref="O33:O59" si="18">SUM(M33:N33)</f>
        <v>0</v>
      </c>
      <c r="P33" s="1299">
        <f>SUM(P29:P32)</f>
        <v>5000000</v>
      </c>
    </row>
    <row r="34" spans="1:16" ht="18.75" customHeight="1">
      <c r="A34" s="922"/>
      <c r="B34" s="1116" t="s">
        <v>2584</v>
      </c>
      <c r="C34" s="923"/>
      <c r="D34" s="923"/>
      <c r="E34" s="923"/>
      <c r="F34" s="923"/>
      <c r="G34" s="923"/>
      <c r="H34" s="923">
        <f t="shared" si="13"/>
        <v>0</v>
      </c>
      <c r="I34" s="923"/>
      <c r="J34" s="923">
        <f t="shared" si="14"/>
        <v>0</v>
      </c>
      <c r="K34" s="923"/>
      <c r="L34" s="923"/>
      <c r="M34" s="923">
        <f t="shared" si="16"/>
        <v>0</v>
      </c>
      <c r="N34" s="923"/>
      <c r="O34" s="923">
        <f t="shared" si="18"/>
        <v>0</v>
      </c>
      <c r="P34" s="923"/>
    </row>
    <row r="35" spans="1:16" ht="18.75" customHeight="1">
      <c r="A35" s="922" t="s">
        <v>2585</v>
      </c>
      <c r="B35" s="922" t="s">
        <v>2586</v>
      </c>
      <c r="C35" s="923">
        <v>50000</v>
      </c>
      <c r="D35" s="923"/>
      <c r="E35" s="923">
        <f t="shared" ref="E35:E36" si="19">SUM(C35:D35)</f>
        <v>50000</v>
      </c>
      <c r="F35" s="923">
        <v>50000</v>
      </c>
      <c r="G35" s="923"/>
      <c r="H35" s="923">
        <f t="shared" si="13"/>
        <v>50000</v>
      </c>
      <c r="I35" s="923"/>
      <c r="J35" s="923">
        <f t="shared" si="14"/>
        <v>50000</v>
      </c>
      <c r="K35" s="923">
        <v>50000</v>
      </c>
      <c r="L35" s="923"/>
      <c r="M35" s="923">
        <f t="shared" si="16"/>
        <v>50000</v>
      </c>
      <c r="N35" s="923"/>
      <c r="O35" s="923">
        <f t="shared" si="18"/>
        <v>50000</v>
      </c>
      <c r="P35" s="923">
        <v>50000</v>
      </c>
    </row>
    <row r="36" spans="1:16" ht="18.75" customHeight="1">
      <c r="A36" s="922" t="s">
        <v>2589</v>
      </c>
      <c r="B36" s="922" t="s">
        <v>2590</v>
      </c>
      <c r="C36" s="923">
        <v>100000</v>
      </c>
      <c r="D36" s="923"/>
      <c r="E36" s="923">
        <f t="shared" si="19"/>
        <v>100000</v>
      </c>
      <c r="F36" s="923">
        <v>100000</v>
      </c>
      <c r="G36" s="923"/>
      <c r="H36" s="923">
        <f t="shared" si="13"/>
        <v>100000</v>
      </c>
      <c r="I36" s="923"/>
      <c r="J36" s="923">
        <f t="shared" si="14"/>
        <v>100000</v>
      </c>
      <c r="K36" s="923">
        <v>100000</v>
      </c>
      <c r="L36" s="923"/>
      <c r="M36" s="923">
        <f t="shared" si="16"/>
        <v>100000</v>
      </c>
      <c r="N36" s="923"/>
      <c r="O36" s="923">
        <f t="shared" si="18"/>
        <v>100000</v>
      </c>
      <c r="P36" s="923">
        <v>100000</v>
      </c>
    </row>
    <row r="37" spans="1:16" ht="18.75" customHeight="1">
      <c r="A37" s="1298" t="s">
        <v>413</v>
      </c>
      <c r="B37" s="1298"/>
      <c r="C37" s="1299">
        <v>150000</v>
      </c>
      <c r="D37" s="1299">
        <f t="shared" ref="D37:F37" si="20">SUM(D35:D36)</f>
        <v>0</v>
      </c>
      <c r="E37" s="1299">
        <f t="shared" si="20"/>
        <v>150000</v>
      </c>
      <c r="F37" s="1299">
        <f t="shared" si="20"/>
        <v>150000</v>
      </c>
      <c r="G37" s="1299">
        <f t="shared" ref="G37:I37" si="21">SUM(G35:G36)</f>
        <v>0</v>
      </c>
      <c r="H37" s="1299">
        <f t="shared" si="13"/>
        <v>150000</v>
      </c>
      <c r="I37" s="1299">
        <f t="shared" si="21"/>
        <v>0</v>
      </c>
      <c r="J37" s="1299">
        <f t="shared" si="14"/>
        <v>150000</v>
      </c>
      <c r="K37" s="1299">
        <f t="shared" ref="K37:L37" si="22">SUM(K35:K36)</f>
        <v>150000</v>
      </c>
      <c r="L37" s="1299">
        <f t="shared" si="22"/>
        <v>0</v>
      </c>
      <c r="M37" s="1299">
        <f t="shared" si="16"/>
        <v>150000</v>
      </c>
      <c r="N37" s="1299">
        <f t="shared" ref="N37" si="23">SUM(N35:N36)</f>
        <v>0</v>
      </c>
      <c r="O37" s="1299">
        <f t="shared" si="18"/>
        <v>150000</v>
      </c>
      <c r="P37" s="1299">
        <f>SUM(P35:P36)</f>
        <v>150000</v>
      </c>
    </row>
    <row r="38" spans="1:16" ht="18.75" hidden="1" customHeight="1">
      <c r="A38" s="922"/>
      <c r="B38" s="1116" t="s">
        <v>2594</v>
      </c>
      <c r="C38" s="923">
        <v>0</v>
      </c>
      <c r="D38" s="923"/>
      <c r="E38" s="923">
        <f t="shared" ref="E38:E42" si="24">SUM(C38:D38)</f>
        <v>0</v>
      </c>
      <c r="F38" s="923"/>
      <c r="G38" s="923"/>
      <c r="H38" s="923">
        <f t="shared" si="13"/>
        <v>0</v>
      </c>
      <c r="I38" s="923"/>
      <c r="J38" s="923">
        <f t="shared" si="14"/>
        <v>0</v>
      </c>
      <c r="K38" s="923"/>
      <c r="L38" s="923"/>
      <c r="M38" s="923">
        <f t="shared" si="16"/>
        <v>0</v>
      </c>
      <c r="N38" s="923"/>
      <c r="O38" s="923">
        <f t="shared" si="18"/>
        <v>0</v>
      </c>
      <c r="P38" s="923"/>
    </row>
    <row r="39" spans="1:16" ht="18.75" hidden="1" customHeight="1">
      <c r="A39" s="922" t="s">
        <v>2595</v>
      </c>
      <c r="B39" s="922" t="s">
        <v>2596</v>
      </c>
      <c r="C39" s="923">
        <v>0</v>
      </c>
      <c r="D39" s="923"/>
      <c r="E39" s="923">
        <f t="shared" si="24"/>
        <v>0</v>
      </c>
      <c r="F39" s="923"/>
      <c r="G39" s="923"/>
      <c r="H39" s="923">
        <f t="shared" si="13"/>
        <v>0</v>
      </c>
      <c r="I39" s="923"/>
      <c r="J39" s="923">
        <f t="shared" si="14"/>
        <v>0</v>
      </c>
      <c r="K39" s="923"/>
      <c r="L39" s="923"/>
      <c r="M39" s="923">
        <f t="shared" si="16"/>
        <v>0</v>
      </c>
      <c r="N39" s="923"/>
      <c r="O39" s="923">
        <f t="shared" si="18"/>
        <v>0</v>
      </c>
      <c r="P39" s="923"/>
    </row>
    <row r="40" spans="1:16" ht="18.75" hidden="1" customHeight="1">
      <c r="A40" s="922" t="s">
        <v>2597</v>
      </c>
      <c r="B40" s="922" t="s">
        <v>2598</v>
      </c>
      <c r="C40" s="923">
        <v>0</v>
      </c>
      <c r="D40" s="923"/>
      <c r="E40" s="923">
        <f t="shared" si="24"/>
        <v>0</v>
      </c>
      <c r="F40" s="923"/>
      <c r="G40" s="923"/>
      <c r="H40" s="923">
        <f t="shared" si="13"/>
        <v>0</v>
      </c>
      <c r="I40" s="923"/>
      <c r="J40" s="923">
        <f t="shared" si="14"/>
        <v>0</v>
      </c>
      <c r="K40" s="923"/>
      <c r="L40" s="923"/>
      <c r="M40" s="923">
        <f t="shared" si="16"/>
        <v>0</v>
      </c>
      <c r="N40" s="923"/>
      <c r="O40" s="923">
        <f t="shared" si="18"/>
        <v>0</v>
      </c>
      <c r="P40" s="923"/>
    </row>
    <row r="41" spans="1:16" ht="18.75" hidden="1" customHeight="1">
      <c r="A41" s="994">
        <v>2210799</v>
      </c>
      <c r="B41" s="922" t="s">
        <v>2594</v>
      </c>
      <c r="C41" s="923">
        <v>0</v>
      </c>
      <c r="D41" s="923"/>
      <c r="E41" s="923">
        <f t="shared" si="24"/>
        <v>0</v>
      </c>
      <c r="F41" s="923"/>
      <c r="G41" s="923"/>
      <c r="H41" s="923">
        <f t="shared" si="13"/>
        <v>0</v>
      </c>
      <c r="I41" s="923"/>
      <c r="J41" s="923">
        <f t="shared" si="14"/>
        <v>0</v>
      </c>
      <c r="K41" s="923"/>
      <c r="L41" s="923"/>
      <c r="M41" s="923">
        <f t="shared" si="16"/>
        <v>0</v>
      </c>
      <c r="N41" s="923"/>
      <c r="O41" s="923">
        <f t="shared" si="18"/>
        <v>0</v>
      </c>
      <c r="P41" s="923"/>
    </row>
    <row r="42" spans="1:16" ht="18.75" hidden="1" customHeight="1">
      <c r="A42" s="1133" t="s">
        <v>413</v>
      </c>
      <c r="B42" s="1133"/>
      <c r="C42" s="923">
        <v>0</v>
      </c>
      <c r="D42" s="923"/>
      <c r="E42" s="923">
        <f t="shared" si="24"/>
        <v>0</v>
      </c>
      <c r="F42" s="923"/>
      <c r="G42" s="923"/>
      <c r="H42" s="923">
        <f t="shared" si="13"/>
        <v>0</v>
      </c>
      <c r="I42" s="923"/>
      <c r="J42" s="923">
        <f t="shared" si="14"/>
        <v>0</v>
      </c>
      <c r="K42" s="923"/>
      <c r="L42" s="923"/>
      <c r="M42" s="923">
        <f t="shared" si="16"/>
        <v>0</v>
      </c>
      <c r="N42" s="923"/>
      <c r="O42" s="923">
        <f t="shared" si="18"/>
        <v>0</v>
      </c>
      <c r="P42" s="923"/>
    </row>
    <row r="43" spans="1:16" ht="18.75" customHeight="1">
      <c r="A43" s="922"/>
      <c r="B43" s="1116" t="s">
        <v>2693</v>
      </c>
      <c r="C43" s="923"/>
      <c r="D43" s="923"/>
      <c r="E43" s="923"/>
      <c r="F43" s="923"/>
      <c r="G43" s="923"/>
      <c r="H43" s="923">
        <f t="shared" si="13"/>
        <v>0</v>
      </c>
      <c r="I43" s="923"/>
      <c r="J43" s="923">
        <f t="shared" si="14"/>
        <v>0</v>
      </c>
      <c r="K43" s="923"/>
      <c r="L43" s="923"/>
      <c r="M43" s="923">
        <f t="shared" si="16"/>
        <v>0</v>
      </c>
      <c r="N43" s="923"/>
      <c r="O43" s="923">
        <f t="shared" si="18"/>
        <v>0</v>
      </c>
      <c r="P43" s="923"/>
    </row>
    <row r="44" spans="1:16" ht="18.75" customHeight="1">
      <c r="A44" s="922" t="s">
        <v>3232</v>
      </c>
      <c r="B44" s="922" t="s">
        <v>3233</v>
      </c>
      <c r="C44" s="923">
        <v>550000</v>
      </c>
      <c r="D44" s="923"/>
      <c r="E44" s="923">
        <f>SUM(C44:D44)</f>
        <v>550000</v>
      </c>
      <c r="F44" s="923">
        <v>550000</v>
      </c>
      <c r="G44" s="923"/>
      <c r="H44" s="923">
        <f t="shared" si="13"/>
        <v>550000</v>
      </c>
      <c r="I44" s="923"/>
      <c r="J44" s="923">
        <f t="shared" si="14"/>
        <v>550000</v>
      </c>
      <c r="K44" s="923">
        <v>500000</v>
      </c>
      <c r="L44" s="923"/>
      <c r="M44" s="923">
        <f t="shared" si="16"/>
        <v>500000</v>
      </c>
      <c r="N44" s="923"/>
      <c r="O44" s="923">
        <f t="shared" si="18"/>
        <v>500000</v>
      </c>
      <c r="P44" s="923">
        <v>1500000</v>
      </c>
    </row>
    <row r="45" spans="1:16" ht="18.75" customHeight="1">
      <c r="A45" s="1298" t="s">
        <v>413</v>
      </c>
      <c r="B45" s="1298"/>
      <c r="C45" s="1299">
        <v>550000</v>
      </c>
      <c r="D45" s="1299">
        <f t="shared" ref="D45:F45" si="25">SUM(D44)</f>
        <v>0</v>
      </c>
      <c r="E45" s="1299">
        <f t="shared" si="25"/>
        <v>550000</v>
      </c>
      <c r="F45" s="1299">
        <f t="shared" si="25"/>
        <v>550000</v>
      </c>
      <c r="G45" s="1299">
        <f t="shared" ref="G45:I45" si="26">SUM(G44)</f>
        <v>0</v>
      </c>
      <c r="H45" s="1299">
        <f t="shared" si="13"/>
        <v>550000</v>
      </c>
      <c r="I45" s="1299">
        <f t="shared" si="26"/>
        <v>0</v>
      </c>
      <c r="J45" s="1299">
        <f t="shared" si="14"/>
        <v>550000</v>
      </c>
      <c r="K45" s="1299">
        <f t="shared" ref="K45:L45" si="27">SUM(K44)</f>
        <v>500000</v>
      </c>
      <c r="L45" s="1299">
        <f t="shared" si="27"/>
        <v>0</v>
      </c>
      <c r="M45" s="1299">
        <f t="shared" si="16"/>
        <v>500000</v>
      </c>
      <c r="N45" s="1299">
        <f t="shared" ref="N45" si="28">SUM(N44)</f>
        <v>0</v>
      </c>
      <c r="O45" s="1299">
        <f t="shared" si="18"/>
        <v>500000</v>
      </c>
      <c r="P45" s="1299">
        <f>SUM(P44)</f>
        <v>1500000</v>
      </c>
    </row>
    <row r="46" spans="1:16" ht="18.75" hidden="1" customHeight="1">
      <c r="A46" s="922"/>
      <c r="B46" s="1116" t="s">
        <v>2612</v>
      </c>
      <c r="C46" s="923">
        <v>0</v>
      </c>
      <c r="D46" s="923"/>
      <c r="E46" s="923">
        <f t="shared" ref="E46:E48" si="29">SUM(C46:D46)</f>
        <v>0</v>
      </c>
      <c r="F46" s="923"/>
      <c r="G46" s="923"/>
      <c r="H46" s="923">
        <f t="shared" si="13"/>
        <v>0</v>
      </c>
      <c r="I46" s="923"/>
      <c r="J46" s="923">
        <f t="shared" si="14"/>
        <v>0</v>
      </c>
      <c r="K46" s="923"/>
      <c r="L46" s="923"/>
      <c r="M46" s="923">
        <f t="shared" si="16"/>
        <v>0</v>
      </c>
      <c r="N46" s="923"/>
      <c r="O46" s="923">
        <f t="shared" si="18"/>
        <v>0</v>
      </c>
      <c r="P46" s="923"/>
    </row>
    <row r="47" spans="1:16" ht="18.75" hidden="1" customHeight="1">
      <c r="A47" s="922" t="s">
        <v>2613</v>
      </c>
      <c r="B47" s="922" t="s">
        <v>2614</v>
      </c>
      <c r="C47" s="923">
        <v>0</v>
      </c>
      <c r="D47" s="923"/>
      <c r="E47" s="923">
        <f t="shared" si="29"/>
        <v>0</v>
      </c>
      <c r="F47" s="923"/>
      <c r="G47" s="923"/>
      <c r="H47" s="923">
        <f t="shared" si="13"/>
        <v>0</v>
      </c>
      <c r="I47" s="923"/>
      <c r="J47" s="923">
        <f t="shared" si="14"/>
        <v>0</v>
      </c>
      <c r="K47" s="923"/>
      <c r="L47" s="923"/>
      <c r="M47" s="923">
        <f t="shared" si="16"/>
        <v>0</v>
      </c>
      <c r="N47" s="923"/>
      <c r="O47" s="923">
        <f t="shared" si="18"/>
        <v>0</v>
      </c>
      <c r="P47" s="923"/>
    </row>
    <row r="48" spans="1:16" ht="18.75" hidden="1" customHeight="1">
      <c r="A48" s="1133" t="s">
        <v>413</v>
      </c>
      <c r="B48" s="1133"/>
      <c r="C48" s="923">
        <v>0</v>
      </c>
      <c r="D48" s="923"/>
      <c r="E48" s="923">
        <f t="shared" si="29"/>
        <v>0</v>
      </c>
      <c r="F48" s="923"/>
      <c r="G48" s="923"/>
      <c r="H48" s="923">
        <f t="shared" si="13"/>
        <v>0</v>
      </c>
      <c r="I48" s="923"/>
      <c r="J48" s="923">
        <f t="shared" si="14"/>
        <v>0</v>
      </c>
      <c r="K48" s="923"/>
      <c r="L48" s="923"/>
      <c r="M48" s="923">
        <f t="shared" si="16"/>
        <v>0</v>
      </c>
      <c r="N48" s="923"/>
      <c r="O48" s="923">
        <f t="shared" si="18"/>
        <v>0</v>
      </c>
      <c r="P48" s="923"/>
    </row>
    <row r="49" spans="1:16" ht="18.75" customHeight="1">
      <c r="A49" s="922"/>
      <c r="B49" s="1116" t="s">
        <v>2617</v>
      </c>
      <c r="C49" s="923"/>
      <c r="D49" s="923"/>
      <c r="E49" s="923"/>
      <c r="F49" s="923"/>
      <c r="G49" s="923"/>
      <c r="H49" s="923">
        <f t="shared" si="13"/>
        <v>0</v>
      </c>
      <c r="I49" s="923"/>
      <c r="J49" s="923">
        <f t="shared" si="14"/>
        <v>0</v>
      </c>
      <c r="K49" s="923"/>
      <c r="L49" s="923"/>
      <c r="M49" s="923">
        <f t="shared" si="16"/>
        <v>0</v>
      </c>
      <c r="N49" s="923"/>
      <c r="O49" s="923">
        <f t="shared" si="18"/>
        <v>0</v>
      </c>
      <c r="P49" s="923"/>
    </row>
    <row r="50" spans="1:16" ht="18.75" customHeight="1">
      <c r="A50" s="922"/>
      <c r="B50" s="1116" t="s">
        <v>3234</v>
      </c>
      <c r="C50" s="923"/>
      <c r="D50" s="923"/>
      <c r="E50" s="923"/>
      <c r="F50" s="923"/>
      <c r="G50" s="923"/>
      <c r="H50" s="923">
        <f t="shared" si="13"/>
        <v>0</v>
      </c>
      <c r="I50" s="923"/>
      <c r="J50" s="923">
        <f t="shared" si="14"/>
        <v>0</v>
      </c>
      <c r="K50" s="923"/>
      <c r="L50" s="923"/>
      <c r="M50" s="923">
        <f t="shared" si="16"/>
        <v>0</v>
      </c>
      <c r="N50" s="923"/>
      <c r="O50" s="923">
        <f t="shared" si="18"/>
        <v>0</v>
      </c>
      <c r="P50" s="923"/>
    </row>
    <row r="51" spans="1:16" s="40" customFormat="1" ht="18.75" customHeight="1">
      <c r="A51" s="1003">
        <v>2211000</v>
      </c>
      <c r="B51" s="1003" t="s">
        <v>3235</v>
      </c>
      <c r="C51" s="1004">
        <v>20000000</v>
      </c>
      <c r="D51" s="1004">
        <v>30000000</v>
      </c>
      <c r="E51" s="1004">
        <f t="shared" ref="E51" si="30">SUM(C51:D51)</f>
        <v>50000000</v>
      </c>
      <c r="F51" s="1004">
        <v>88200000</v>
      </c>
      <c r="G51" s="1004"/>
      <c r="H51" s="1004">
        <f t="shared" si="13"/>
        <v>88200000</v>
      </c>
      <c r="I51" s="1004"/>
      <c r="J51" s="1004">
        <f t="shared" si="14"/>
        <v>88200000</v>
      </c>
      <c r="K51" s="1004">
        <v>88200000</v>
      </c>
      <c r="L51" s="1004"/>
      <c r="M51" s="1004">
        <f t="shared" si="16"/>
        <v>88200000</v>
      </c>
      <c r="N51" s="1004"/>
      <c r="O51" s="1004">
        <f t="shared" si="18"/>
        <v>88200000</v>
      </c>
      <c r="P51" s="1004"/>
    </row>
    <row r="52" spans="1:16" s="40" customFormat="1" ht="18.75" customHeight="1">
      <c r="A52" s="1003">
        <v>2211000</v>
      </c>
      <c r="B52" s="1003" t="s">
        <v>3236</v>
      </c>
      <c r="C52" s="1004">
        <v>20000000</v>
      </c>
      <c r="D52" s="1004">
        <v>30000000</v>
      </c>
      <c r="E52" s="1004">
        <f t="shared" ref="E52" si="31">SUM(C52:D52)</f>
        <v>50000000</v>
      </c>
      <c r="F52" s="1004">
        <v>88200000</v>
      </c>
      <c r="G52" s="1004"/>
      <c r="H52" s="1004">
        <f t="shared" ref="H52" si="32">F52+G52</f>
        <v>88200000</v>
      </c>
      <c r="I52" s="1004"/>
      <c r="J52" s="1004">
        <v>0</v>
      </c>
      <c r="K52" s="1004">
        <v>88200000</v>
      </c>
      <c r="L52" s="1004"/>
      <c r="M52" s="1004">
        <f t="shared" si="16"/>
        <v>88200000</v>
      </c>
      <c r="N52" s="1004"/>
      <c r="O52" s="1004">
        <f t="shared" si="18"/>
        <v>88200000</v>
      </c>
      <c r="P52" s="1004">
        <v>88200000</v>
      </c>
    </row>
    <row r="53" spans="1:16" s="40" customFormat="1" ht="18.75" customHeight="1">
      <c r="A53" s="1003">
        <v>2210310</v>
      </c>
      <c r="B53" s="1003" t="s">
        <v>2847</v>
      </c>
      <c r="C53" s="1004"/>
      <c r="D53" s="1004"/>
      <c r="E53" s="1004"/>
      <c r="F53" s="1004">
        <v>0</v>
      </c>
      <c r="G53" s="1004">
        <v>60000000</v>
      </c>
      <c r="H53" s="1004">
        <f t="shared" si="13"/>
        <v>60000000</v>
      </c>
      <c r="I53" s="1004"/>
      <c r="J53" s="1004">
        <f t="shared" si="14"/>
        <v>60000000</v>
      </c>
      <c r="K53" s="1004">
        <v>88200000</v>
      </c>
      <c r="L53" s="1004">
        <v>80000000</v>
      </c>
      <c r="M53" s="1004">
        <f t="shared" si="16"/>
        <v>168200000</v>
      </c>
      <c r="N53" s="1004">
        <v>21000000</v>
      </c>
      <c r="O53" s="1004">
        <f t="shared" si="18"/>
        <v>189200000</v>
      </c>
      <c r="P53" s="1004">
        <v>88200000</v>
      </c>
    </row>
    <row r="54" spans="1:16" s="40" customFormat="1" ht="18.75" customHeight="1">
      <c r="A54" s="1003"/>
      <c r="B54" s="1116" t="s">
        <v>3237</v>
      </c>
      <c r="C54" s="1004"/>
      <c r="D54" s="1004"/>
      <c r="E54" s="1004"/>
      <c r="F54" s="1004"/>
      <c r="G54" s="1004"/>
      <c r="H54" s="1004"/>
      <c r="I54" s="1004"/>
      <c r="J54" s="1004"/>
      <c r="K54" s="1004">
        <v>0</v>
      </c>
      <c r="L54" s="1004"/>
      <c r="M54" s="1004">
        <f t="shared" si="16"/>
        <v>0</v>
      </c>
      <c r="N54" s="1004"/>
      <c r="O54" s="1004">
        <f t="shared" si="18"/>
        <v>0</v>
      </c>
      <c r="P54" s="1004"/>
    </row>
    <row r="55" spans="1:16" s="40" customFormat="1" ht="18.75" customHeight="1">
      <c r="A55" s="1003"/>
      <c r="B55" s="1003" t="s">
        <v>137</v>
      </c>
      <c r="C55" s="1004"/>
      <c r="D55" s="1004"/>
      <c r="E55" s="1004"/>
      <c r="F55" s="1004"/>
      <c r="G55" s="1004"/>
      <c r="H55" s="1004"/>
      <c r="I55" s="1004"/>
      <c r="J55" s="1004"/>
      <c r="K55" s="1004">
        <v>0</v>
      </c>
      <c r="L55" s="1004">
        <v>12546000</v>
      </c>
      <c r="M55" s="1004">
        <f t="shared" si="16"/>
        <v>12546000</v>
      </c>
      <c r="N55" s="1004"/>
      <c r="O55" s="1004">
        <f t="shared" si="18"/>
        <v>12546000</v>
      </c>
      <c r="P55" s="1004"/>
    </row>
    <row r="56" spans="1:16" ht="18.75" customHeight="1">
      <c r="A56" s="922"/>
      <c r="B56" s="1116" t="s">
        <v>3238</v>
      </c>
      <c r="C56" s="923"/>
      <c r="D56" s="923"/>
      <c r="E56" s="923"/>
      <c r="F56" s="923"/>
      <c r="G56" s="923"/>
      <c r="H56" s="923">
        <f t="shared" si="13"/>
        <v>0</v>
      </c>
      <c r="I56" s="923"/>
      <c r="J56" s="923">
        <f t="shared" si="14"/>
        <v>0</v>
      </c>
      <c r="K56" s="923"/>
      <c r="L56" s="923"/>
      <c r="M56" s="923">
        <f t="shared" si="16"/>
        <v>0</v>
      </c>
      <c r="N56" s="923"/>
      <c r="O56" s="923">
        <f t="shared" si="18"/>
        <v>0</v>
      </c>
      <c r="P56" s="923"/>
    </row>
    <row r="57" spans="1:16" ht="18.75" hidden="1" customHeight="1">
      <c r="A57" s="922" t="s">
        <v>2589</v>
      </c>
      <c r="B57" s="922" t="s">
        <v>2590</v>
      </c>
      <c r="C57" s="923"/>
      <c r="D57" s="923"/>
      <c r="E57" s="923">
        <f t="shared" ref="E57:E58" si="33">SUM(C57:D57)</f>
        <v>0</v>
      </c>
      <c r="F57" s="923"/>
      <c r="G57" s="923"/>
      <c r="H57" s="923">
        <f t="shared" si="13"/>
        <v>0</v>
      </c>
      <c r="I57" s="923"/>
      <c r="J57" s="923">
        <f t="shared" si="14"/>
        <v>0</v>
      </c>
      <c r="K57" s="923"/>
      <c r="L57" s="923"/>
      <c r="M57" s="923">
        <f t="shared" si="16"/>
        <v>0</v>
      </c>
      <c r="N57" s="923"/>
      <c r="O57" s="923">
        <f t="shared" si="18"/>
        <v>0</v>
      </c>
      <c r="P57" s="923"/>
    </row>
    <row r="58" spans="1:16" ht="18.75" customHeight="1">
      <c r="A58" s="1003">
        <v>2210310</v>
      </c>
      <c r="B58" s="922" t="s">
        <v>2847</v>
      </c>
      <c r="C58" s="923">
        <v>200000</v>
      </c>
      <c r="D58" s="923"/>
      <c r="E58" s="923">
        <f t="shared" si="33"/>
        <v>200000</v>
      </c>
      <c r="F58" s="923">
        <v>200000</v>
      </c>
      <c r="G58" s="923"/>
      <c r="H58" s="923">
        <f t="shared" si="13"/>
        <v>200000</v>
      </c>
      <c r="I58" s="923"/>
      <c r="J58" s="923">
        <f t="shared" si="14"/>
        <v>200000</v>
      </c>
      <c r="K58" s="923">
        <v>200000</v>
      </c>
      <c r="L58" s="923"/>
      <c r="M58" s="923">
        <f t="shared" si="16"/>
        <v>200000</v>
      </c>
      <c r="N58" s="923"/>
      <c r="O58" s="923">
        <f t="shared" si="18"/>
        <v>200000</v>
      </c>
      <c r="P58" s="923"/>
    </row>
    <row r="59" spans="1:16" ht="18.75" customHeight="1">
      <c r="A59" s="922"/>
      <c r="B59" s="1116" t="s">
        <v>3239</v>
      </c>
      <c r="C59" s="923"/>
      <c r="D59" s="923"/>
      <c r="E59" s="923"/>
      <c r="F59" s="923"/>
      <c r="G59" s="923"/>
      <c r="H59" s="923">
        <f t="shared" si="13"/>
        <v>0</v>
      </c>
      <c r="I59" s="923"/>
      <c r="J59" s="923">
        <f t="shared" si="14"/>
        <v>0</v>
      </c>
      <c r="K59" s="923">
        <v>0</v>
      </c>
      <c r="L59" s="923"/>
      <c r="M59" s="923">
        <f t="shared" si="16"/>
        <v>0</v>
      </c>
      <c r="N59" s="923"/>
      <c r="O59" s="923">
        <f t="shared" si="18"/>
        <v>0</v>
      </c>
      <c r="P59" s="923">
        <v>0</v>
      </c>
    </row>
    <row r="60" spans="1:16" ht="18.75" customHeight="1">
      <c r="A60" s="1003">
        <v>2210310</v>
      </c>
      <c r="B60" s="922" t="s">
        <v>2847</v>
      </c>
      <c r="C60" s="923"/>
      <c r="D60" s="923"/>
      <c r="E60" s="923"/>
      <c r="F60" s="923"/>
      <c r="G60" s="923"/>
      <c r="H60" s="923"/>
      <c r="I60" s="923"/>
      <c r="J60" s="923"/>
      <c r="K60" s="923"/>
      <c r="L60" s="923"/>
      <c r="M60" s="923"/>
      <c r="N60" s="923"/>
      <c r="O60" s="923"/>
      <c r="P60" s="923"/>
    </row>
    <row r="61" spans="1:16" ht="18.75" customHeight="1">
      <c r="A61" s="922">
        <v>2211031</v>
      </c>
      <c r="B61" s="922" t="s">
        <v>3240</v>
      </c>
      <c r="C61" s="923">
        <v>100000</v>
      </c>
      <c r="D61" s="923"/>
      <c r="E61" s="923">
        <f t="shared" ref="E61:E63" si="34">SUM(C61:D61)</f>
        <v>100000</v>
      </c>
      <c r="F61" s="923">
        <v>100000</v>
      </c>
      <c r="G61" s="923"/>
      <c r="H61" s="923">
        <f t="shared" ref="H61:H68" si="35">F61+G61</f>
        <v>100000</v>
      </c>
      <c r="I61" s="923"/>
      <c r="J61" s="923">
        <f t="shared" ref="J61:J68" si="36">H61+I61</f>
        <v>100000</v>
      </c>
      <c r="K61" s="923">
        <v>100000</v>
      </c>
      <c r="L61" s="923"/>
      <c r="M61" s="923">
        <f t="shared" ref="M61:M68" si="37">SUM(K61:L61)</f>
        <v>100000</v>
      </c>
      <c r="N61" s="923"/>
      <c r="O61" s="923">
        <f t="shared" ref="O61:O68" si="38">SUM(M61:N61)</f>
        <v>100000</v>
      </c>
      <c r="P61" s="923">
        <v>0</v>
      </c>
    </row>
    <row r="62" spans="1:16" ht="18.75" hidden="1" customHeight="1">
      <c r="A62" s="1134" t="s">
        <v>2573</v>
      </c>
      <c r="B62" s="1135" t="s">
        <v>2574</v>
      </c>
      <c r="C62" s="923"/>
      <c r="D62" s="923"/>
      <c r="E62" s="923">
        <f t="shared" si="34"/>
        <v>0</v>
      </c>
      <c r="F62" s="923">
        <v>0</v>
      </c>
      <c r="G62" s="923"/>
      <c r="H62" s="923">
        <f t="shared" si="35"/>
        <v>0</v>
      </c>
      <c r="I62" s="923"/>
      <c r="J62" s="923">
        <f t="shared" si="36"/>
        <v>0</v>
      </c>
      <c r="K62" s="923">
        <v>0</v>
      </c>
      <c r="L62" s="923"/>
      <c r="M62" s="923">
        <f t="shared" si="37"/>
        <v>0</v>
      </c>
      <c r="N62" s="923"/>
      <c r="O62" s="923">
        <f t="shared" si="38"/>
        <v>0</v>
      </c>
      <c r="P62" s="923">
        <v>0</v>
      </c>
    </row>
    <row r="63" spans="1:16" ht="18.75" hidden="1" customHeight="1">
      <c r="A63" s="1134" t="s">
        <v>2589</v>
      </c>
      <c r="B63" s="1135" t="s">
        <v>2590</v>
      </c>
      <c r="C63" s="923"/>
      <c r="D63" s="923"/>
      <c r="E63" s="923">
        <f t="shared" si="34"/>
        <v>0</v>
      </c>
      <c r="F63" s="923">
        <v>0</v>
      </c>
      <c r="G63" s="923"/>
      <c r="H63" s="923">
        <f t="shared" si="35"/>
        <v>0</v>
      </c>
      <c r="I63" s="923"/>
      <c r="J63" s="923">
        <f t="shared" si="36"/>
        <v>0</v>
      </c>
      <c r="K63" s="923">
        <v>0</v>
      </c>
      <c r="L63" s="923"/>
      <c r="M63" s="923">
        <f t="shared" si="37"/>
        <v>0</v>
      </c>
      <c r="N63" s="923"/>
      <c r="O63" s="923">
        <f t="shared" si="38"/>
        <v>0</v>
      </c>
      <c r="P63" s="923">
        <v>0</v>
      </c>
    </row>
    <row r="64" spans="1:16" ht="18.75" customHeight="1">
      <c r="A64" s="1135"/>
      <c r="B64" s="1116" t="s">
        <v>3241</v>
      </c>
      <c r="C64" s="923"/>
      <c r="D64" s="923"/>
      <c r="E64" s="923"/>
      <c r="F64" s="923"/>
      <c r="G64" s="923"/>
      <c r="H64" s="923">
        <f t="shared" si="35"/>
        <v>0</v>
      </c>
      <c r="I64" s="923"/>
      <c r="J64" s="923">
        <f t="shared" si="36"/>
        <v>0</v>
      </c>
      <c r="K64" s="923">
        <v>0</v>
      </c>
      <c r="L64" s="923"/>
      <c r="M64" s="923">
        <f t="shared" si="37"/>
        <v>0</v>
      </c>
      <c r="N64" s="923"/>
      <c r="O64" s="923">
        <f t="shared" si="38"/>
        <v>0</v>
      </c>
      <c r="P64" s="923">
        <v>0</v>
      </c>
    </row>
    <row r="65" spans="1:16" ht="18.75" customHeight="1">
      <c r="A65" s="1135" t="s">
        <v>2589</v>
      </c>
      <c r="B65" s="1135" t="s">
        <v>2590</v>
      </c>
      <c r="C65" s="923">
        <v>300000</v>
      </c>
      <c r="D65" s="923"/>
      <c r="E65" s="923">
        <f t="shared" ref="E65:E66" si="39">SUM(C65:D65)</f>
        <v>300000</v>
      </c>
      <c r="F65" s="923">
        <v>300000</v>
      </c>
      <c r="G65" s="923"/>
      <c r="H65" s="923">
        <f t="shared" si="35"/>
        <v>300000</v>
      </c>
      <c r="I65" s="923"/>
      <c r="J65" s="923">
        <f t="shared" si="36"/>
        <v>300000</v>
      </c>
      <c r="K65" s="923">
        <v>300000</v>
      </c>
      <c r="L65" s="923"/>
      <c r="M65" s="923">
        <f t="shared" si="37"/>
        <v>300000</v>
      </c>
      <c r="N65" s="923"/>
      <c r="O65" s="923">
        <f t="shared" si="38"/>
        <v>300000</v>
      </c>
      <c r="P65" s="923"/>
    </row>
    <row r="66" spans="1:16" ht="18.75" customHeight="1">
      <c r="A66" s="1134">
        <v>2211031</v>
      </c>
      <c r="B66" s="1146" t="s">
        <v>3242</v>
      </c>
      <c r="C66" s="923">
        <v>500000</v>
      </c>
      <c r="D66" s="923"/>
      <c r="E66" s="923">
        <f t="shared" si="39"/>
        <v>500000</v>
      </c>
      <c r="F66" s="923">
        <v>500000</v>
      </c>
      <c r="G66" s="923"/>
      <c r="H66" s="923">
        <f t="shared" si="35"/>
        <v>500000</v>
      </c>
      <c r="I66" s="923"/>
      <c r="J66" s="923">
        <f t="shared" si="36"/>
        <v>500000</v>
      </c>
      <c r="K66" s="923">
        <v>200000</v>
      </c>
      <c r="L66" s="923"/>
      <c r="M66" s="923">
        <f t="shared" si="37"/>
        <v>200000</v>
      </c>
      <c r="N66" s="923"/>
      <c r="O66" s="923">
        <f t="shared" si="38"/>
        <v>200000</v>
      </c>
      <c r="P66" s="923"/>
    </row>
    <row r="67" spans="1:16" ht="18" customHeight="1">
      <c r="A67" s="922"/>
      <c r="B67" s="1116" t="s">
        <v>3243</v>
      </c>
      <c r="C67" s="923"/>
      <c r="D67" s="923"/>
      <c r="E67" s="923"/>
      <c r="F67" s="923"/>
      <c r="G67" s="923"/>
      <c r="H67" s="923">
        <f t="shared" si="35"/>
        <v>0</v>
      </c>
      <c r="I67" s="923"/>
      <c r="J67" s="923">
        <f t="shared" si="36"/>
        <v>0</v>
      </c>
      <c r="K67" s="923">
        <v>0</v>
      </c>
      <c r="L67" s="923"/>
      <c r="M67" s="923">
        <f t="shared" si="37"/>
        <v>0</v>
      </c>
      <c r="N67" s="923"/>
      <c r="O67" s="923">
        <f t="shared" si="38"/>
        <v>0</v>
      </c>
      <c r="P67" s="923">
        <v>0</v>
      </c>
    </row>
    <row r="68" spans="1:16" ht="18" customHeight="1">
      <c r="A68" s="922" t="s">
        <v>2589</v>
      </c>
      <c r="B68" s="922" t="s">
        <v>2590</v>
      </c>
      <c r="C68" s="923">
        <v>300000</v>
      </c>
      <c r="D68" s="923"/>
      <c r="E68" s="923">
        <f>SUM(C68:D68)</f>
        <v>300000</v>
      </c>
      <c r="F68" s="923">
        <v>300000</v>
      </c>
      <c r="G68" s="923"/>
      <c r="H68" s="923">
        <f t="shared" si="35"/>
        <v>300000</v>
      </c>
      <c r="I68" s="923"/>
      <c r="J68" s="923">
        <f t="shared" si="36"/>
        <v>300000</v>
      </c>
      <c r="K68" s="923">
        <v>300000</v>
      </c>
      <c r="L68" s="923"/>
      <c r="M68" s="923">
        <f t="shared" si="37"/>
        <v>300000</v>
      </c>
      <c r="N68" s="923"/>
      <c r="O68" s="923">
        <f t="shared" si="38"/>
        <v>300000</v>
      </c>
      <c r="P68" s="923"/>
    </row>
    <row r="69" spans="1:16" ht="18" customHeight="1">
      <c r="A69" s="1003">
        <v>2210310</v>
      </c>
      <c r="B69" s="922" t="s">
        <v>2847</v>
      </c>
      <c r="C69" s="923"/>
      <c r="D69" s="923"/>
      <c r="E69" s="923"/>
      <c r="F69" s="923"/>
      <c r="G69" s="923"/>
      <c r="H69" s="923"/>
      <c r="I69" s="923"/>
      <c r="J69" s="923"/>
      <c r="K69" s="923"/>
      <c r="L69" s="923"/>
      <c r="M69" s="923"/>
      <c r="N69" s="923"/>
      <c r="O69" s="923"/>
      <c r="P69" s="923"/>
    </row>
    <row r="70" spans="1:16" ht="18.75" customHeight="1">
      <c r="A70" s="922"/>
      <c r="B70" s="1116" t="s">
        <v>3244</v>
      </c>
      <c r="C70" s="923"/>
      <c r="D70" s="923"/>
      <c r="E70" s="923"/>
      <c r="F70" s="923"/>
      <c r="G70" s="923"/>
      <c r="H70" s="923">
        <f>F70+G70</f>
        <v>0</v>
      </c>
      <c r="I70" s="923"/>
      <c r="J70" s="923">
        <f>H70+I70</f>
        <v>0</v>
      </c>
      <c r="K70" s="923">
        <v>0</v>
      </c>
      <c r="L70" s="923"/>
      <c r="M70" s="923">
        <f>SUM(K70:L70)</f>
        <v>0</v>
      </c>
      <c r="N70" s="923"/>
      <c r="O70" s="923">
        <f>SUM(M70:N70)</f>
        <v>0</v>
      </c>
      <c r="P70" s="923">
        <v>0</v>
      </c>
    </row>
    <row r="71" spans="1:16" ht="18.75" hidden="1" customHeight="1">
      <c r="A71" s="922" t="s">
        <v>2573</v>
      </c>
      <c r="B71" s="922" t="s">
        <v>2574</v>
      </c>
      <c r="C71" s="923">
        <v>0</v>
      </c>
      <c r="D71" s="923"/>
      <c r="E71" s="923">
        <f t="shared" ref="E71:E72" si="40">SUM(C71:D71)</f>
        <v>0</v>
      </c>
      <c r="F71" s="923">
        <v>0</v>
      </c>
      <c r="G71" s="923"/>
      <c r="H71" s="923">
        <f>F71+G71</f>
        <v>0</v>
      </c>
      <c r="I71" s="923"/>
      <c r="J71" s="923">
        <f>H71+I71</f>
        <v>0</v>
      </c>
      <c r="K71" s="923">
        <v>0</v>
      </c>
      <c r="L71" s="923"/>
      <c r="M71" s="923">
        <f>SUM(K71:L71)</f>
        <v>0</v>
      </c>
      <c r="N71" s="923"/>
      <c r="O71" s="923">
        <f>SUM(M71:N71)</f>
        <v>0</v>
      </c>
      <c r="P71" s="923">
        <v>0</v>
      </c>
    </row>
    <row r="72" spans="1:16" ht="18.75" customHeight="1">
      <c r="A72" s="922" t="s">
        <v>2589</v>
      </c>
      <c r="B72" s="922" t="s">
        <v>2590</v>
      </c>
      <c r="C72" s="923">
        <v>500000</v>
      </c>
      <c r="D72" s="923"/>
      <c r="E72" s="923">
        <f t="shared" si="40"/>
        <v>500000</v>
      </c>
      <c r="F72" s="923">
        <v>500000</v>
      </c>
      <c r="G72" s="923"/>
      <c r="H72" s="923">
        <f>F72+G72</f>
        <v>500000</v>
      </c>
      <c r="I72" s="923"/>
      <c r="J72" s="923">
        <f>H72+I72</f>
        <v>500000</v>
      </c>
      <c r="K72" s="923">
        <v>200000</v>
      </c>
      <c r="L72" s="923"/>
      <c r="M72" s="923">
        <f>SUM(K72:L72)</f>
        <v>200000</v>
      </c>
      <c r="N72" s="923"/>
      <c r="O72" s="923">
        <f>SUM(M72:N72)</f>
        <v>200000</v>
      </c>
      <c r="P72" s="923"/>
    </row>
    <row r="73" spans="1:16" ht="18" customHeight="1">
      <c r="A73" s="1003">
        <v>2210310</v>
      </c>
      <c r="B73" s="922" t="s">
        <v>2847</v>
      </c>
      <c r="C73" s="923"/>
      <c r="D73" s="923"/>
      <c r="E73" s="923"/>
      <c r="F73" s="923"/>
      <c r="G73" s="923"/>
      <c r="H73" s="923"/>
      <c r="I73" s="923"/>
      <c r="J73" s="923"/>
      <c r="K73" s="923"/>
      <c r="L73" s="923"/>
      <c r="M73" s="923"/>
      <c r="N73" s="923"/>
      <c r="O73" s="923"/>
      <c r="P73" s="923"/>
    </row>
    <row r="74" spans="1:16" ht="18.75" customHeight="1">
      <c r="A74" s="922"/>
      <c r="B74" s="1116" t="s">
        <v>3245</v>
      </c>
      <c r="C74" s="923"/>
      <c r="D74" s="923"/>
      <c r="E74" s="923"/>
      <c r="F74" s="923"/>
      <c r="G74" s="923"/>
      <c r="H74" s="923">
        <f>F74+G74</f>
        <v>0</v>
      </c>
      <c r="I74" s="923"/>
      <c r="J74" s="923">
        <f>H74+I74</f>
        <v>0</v>
      </c>
      <c r="K74" s="923">
        <v>0</v>
      </c>
      <c r="L74" s="923"/>
      <c r="M74" s="923">
        <f>SUM(K74:L74)</f>
        <v>0</v>
      </c>
      <c r="N74" s="923"/>
      <c r="O74" s="923">
        <f>SUM(M74:N74)</f>
        <v>0</v>
      </c>
      <c r="P74" s="923">
        <v>0</v>
      </c>
    </row>
    <row r="75" spans="1:16" ht="18.75" customHeight="1">
      <c r="A75" s="922" t="s">
        <v>2573</v>
      </c>
      <c r="B75" s="922" t="s">
        <v>2574</v>
      </c>
      <c r="C75" s="923">
        <v>400000</v>
      </c>
      <c r="D75" s="923"/>
      <c r="E75" s="923">
        <f t="shared" ref="E75:E78" si="41">SUM(C75:D75)</f>
        <v>400000</v>
      </c>
      <c r="F75" s="923">
        <v>400000</v>
      </c>
      <c r="G75" s="923"/>
      <c r="H75" s="923">
        <f>F75+G75</f>
        <v>400000</v>
      </c>
      <c r="I75" s="923"/>
      <c r="J75" s="923">
        <f>H75+I75</f>
        <v>400000</v>
      </c>
      <c r="K75" s="923">
        <v>200000</v>
      </c>
      <c r="L75" s="923"/>
      <c r="M75" s="923">
        <f>SUM(K75:L75)</f>
        <v>200000</v>
      </c>
      <c r="N75" s="923"/>
      <c r="O75" s="923">
        <f>SUM(M75:N75)</f>
        <v>200000</v>
      </c>
      <c r="P75" s="923"/>
    </row>
    <row r="76" spans="1:16" ht="18.75" hidden="1" customHeight="1">
      <c r="A76" s="922" t="s">
        <v>2589</v>
      </c>
      <c r="B76" s="922" t="s">
        <v>2590</v>
      </c>
      <c r="C76" s="923"/>
      <c r="D76" s="923"/>
      <c r="E76" s="923">
        <f t="shared" si="41"/>
        <v>0</v>
      </c>
      <c r="F76" s="923">
        <v>0</v>
      </c>
      <c r="G76" s="923"/>
      <c r="H76" s="923">
        <f>F76+G76</f>
        <v>0</v>
      </c>
      <c r="I76" s="923"/>
      <c r="J76" s="923">
        <f>H76+I76</f>
        <v>0</v>
      </c>
      <c r="K76" s="923">
        <v>0</v>
      </c>
      <c r="L76" s="923"/>
      <c r="M76" s="923">
        <f>SUM(K76:L76)</f>
        <v>0</v>
      </c>
      <c r="N76" s="923"/>
      <c r="O76" s="923">
        <f>SUM(M76:N76)</f>
        <v>0</v>
      </c>
      <c r="P76" s="923">
        <v>0</v>
      </c>
    </row>
    <row r="77" spans="1:16" ht="18.75" hidden="1" customHeight="1">
      <c r="A77" s="922"/>
      <c r="B77" s="1116" t="s">
        <v>3246</v>
      </c>
      <c r="C77" s="923"/>
      <c r="D77" s="923"/>
      <c r="E77" s="923">
        <f t="shared" si="41"/>
        <v>0</v>
      </c>
      <c r="F77" s="923">
        <v>0</v>
      </c>
      <c r="G77" s="923"/>
      <c r="H77" s="923">
        <f>F77+G77</f>
        <v>0</v>
      </c>
      <c r="I77" s="923"/>
      <c r="J77" s="923">
        <f>H77+I77</f>
        <v>0</v>
      </c>
      <c r="K77" s="923">
        <v>0</v>
      </c>
      <c r="L77" s="923"/>
      <c r="M77" s="923">
        <f>SUM(K77:L77)</f>
        <v>0</v>
      </c>
      <c r="N77" s="923"/>
      <c r="O77" s="923">
        <f>SUM(M77:N77)</f>
        <v>0</v>
      </c>
      <c r="P77" s="923">
        <v>0</v>
      </c>
    </row>
    <row r="78" spans="1:16" ht="18.75" hidden="1" customHeight="1">
      <c r="A78" s="922" t="s">
        <v>2589</v>
      </c>
      <c r="B78" s="922" t="s">
        <v>2590</v>
      </c>
      <c r="C78" s="923"/>
      <c r="D78" s="923"/>
      <c r="E78" s="923">
        <f t="shared" si="41"/>
        <v>0</v>
      </c>
      <c r="F78" s="923">
        <v>0</v>
      </c>
      <c r="G78" s="923"/>
      <c r="H78" s="923">
        <f>F78+G78</f>
        <v>0</v>
      </c>
      <c r="I78" s="923"/>
      <c r="J78" s="923">
        <f>H78+I78</f>
        <v>0</v>
      </c>
      <c r="K78" s="923">
        <v>0</v>
      </c>
      <c r="L78" s="923"/>
      <c r="M78" s="923">
        <f>SUM(K78:L78)</f>
        <v>0</v>
      </c>
      <c r="N78" s="923"/>
      <c r="O78" s="923">
        <f>SUM(M78:N78)</f>
        <v>0</v>
      </c>
      <c r="P78" s="923">
        <v>0</v>
      </c>
    </row>
    <row r="79" spans="1:16" ht="18" customHeight="1">
      <c r="A79" s="1003">
        <v>2210310</v>
      </c>
      <c r="B79" s="922" t="s">
        <v>2847</v>
      </c>
      <c r="C79" s="923"/>
      <c r="D79" s="923"/>
      <c r="E79" s="923"/>
      <c r="F79" s="923"/>
      <c r="G79" s="923"/>
      <c r="H79" s="923"/>
      <c r="I79" s="923"/>
      <c r="J79" s="923"/>
      <c r="K79" s="923"/>
      <c r="L79" s="923"/>
      <c r="M79" s="923"/>
      <c r="N79" s="923"/>
      <c r="O79" s="923"/>
      <c r="P79" s="923"/>
    </row>
    <row r="80" spans="1:16" ht="18.75" customHeight="1">
      <c r="A80" s="922"/>
      <c r="B80" s="1116" t="s">
        <v>3247</v>
      </c>
      <c r="C80" s="923"/>
      <c r="D80" s="923"/>
      <c r="E80" s="923"/>
      <c r="F80" s="923"/>
      <c r="G80" s="923"/>
      <c r="H80" s="923">
        <f t="shared" ref="H80:H84" si="42">F80+G80</f>
        <v>0</v>
      </c>
      <c r="I80" s="923"/>
      <c r="J80" s="923">
        <f t="shared" ref="J80:J84" si="43">H80+I80</f>
        <v>0</v>
      </c>
      <c r="K80" s="923">
        <v>0</v>
      </c>
      <c r="L80" s="923"/>
      <c r="M80" s="923">
        <f t="shared" ref="M80:M84" si="44">SUM(K80:L80)</f>
        <v>0</v>
      </c>
      <c r="N80" s="923"/>
      <c r="O80" s="923">
        <f t="shared" ref="O80:O81" si="45">SUM(M80:N80)</f>
        <v>0</v>
      </c>
      <c r="P80" s="923">
        <v>0</v>
      </c>
    </row>
    <row r="81" spans="1:16" ht="18.75" customHeight="1">
      <c r="A81" s="922" t="s">
        <v>2573</v>
      </c>
      <c r="B81" s="922" t="s">
        <v>2574</v>
      </c>
      <c r="C81" s="923">
        <v>700000</v>
      </c>
      <c r="D81" s="923"/>
      <c r="E81" s="923">
        <f>SUM(C81:D81)</f>
        <v>700000</v>
      </c>
      <c r="F81" s="923">
        <v>700000</v>
      </c>
      <c r="G81" s="923"/>
      <c r="H81" s="923">
        <f t="shared" si="42"/>
        <v>700000</v>
      </c>
      <c r="I81" s="923"/>
      <c r="J81" s="923">
        <f t="shared" si="43"/>
        <v>700000</v>
      </c>
      <c r="K81" s="923">
        <v>200000</v>
      </c>
      <c r="L81" s="923"/>
      <c r="M81" s="923">
        <f t="shared" si="44"/>
        <v>200000</v>
      </c>
      <c r="N81" s="923"/>
      <c r="O81" s="923">
        <f t="shared" si="45"/>
        <v>200000</v>
      </c>
      <c r="P81" s="923"/>
    </row>
    <row r="82" spans="1:16" ht="18" customHeight="1">
      <c r="A82" s="1003">
        <v>2210310</v>
      </c>
      <c r="B82" s="922" t="s">
        <v>2847</v>
      </c>
      <c r="C82" s="923"/>
      <c r="D82" s="923"/>
      <c r="E82" s="923"/>
      <c r="F82" s="923"/>
      <c r="G82" s="923"/>
      <c r="H82" s="923"/>
      <c r="I82" s="923"/>
      <c r="J82" s="923"/>
      <c r="K82" s="923"/>
      <c r="L82" s="923"/>
      <c r="M82" s="923"/>
      <c r="N82" s="923"/>
      <c r="O82" s="923"/>
      <c r="P82" s="923"/>
    </row>
    <row r="83" spans="1:16" ht="18.75" customHeight="1">
      <c r="A83" s="922"/>
      <c r="B83" s="1116" t="s">
        <v>3248</v>
      </c>
      <c r="C83" s="923"/>
      <c r="D83" s="923"/>
      <c r="E83" s="923"/>
      <c r="F83" s="923"/>
      <c r="G83" s="923"/>
      <c r="H83" s="923"/>
      <c r="I83" s="923"/>
      <c r="J83" s="923"/>
      <c r="K83" s="923"/>
      <c r="L83" s="923"/>
      <c r="M83" s="923"/>
      <c r="N83" s="923"/>
      <c r="O83" s="923"/>
      <c r="P83" s="923"/>
    </row>
    <row r="84" spans="1:16" ht="18.75" customHeight="1">
      <c r="A84" s="922" t="s">
        <v>2573</v>
      </c>
      <c r="B84" s="922" t="s">
        <v>2574</v>
      </c>
      <c r="C84" s="923">
        <v>700000</v>
      </c>
      <c r="D84" s="923"/>
      <c r="E84" s="923">
        <f>SUM(C84:D84)</f>
        <v>700000</v>
      </c>
      <c r="F84" s="923">
        <v>700000</v>
      </c>
      <c r="G84" s="923"/>
      <c r="H84" s="923">
        <f t="shared" si="42"/>
        <v>700000</v>
      </c>
      <c r="I84" s="923"/>
      <c r="J84" s="923">
        <f t="shared" si="43"/>
        <v>700000</v>
      </c>
      <c r="K84" s="923">
        <v>200000</v>
      </c>
      <c r="L84" s="923"/>
      <c r="M84" s="923">
        <f t="shared" si="44"/>
        <v>200000</v>
      </c>
      <c r="N84" s="923"/>
      <c r="O84" s="923">
        <v>0</v>
      </c>
      <c r="P84" s="923"/>
    </row>
    <row r="85" spans="1:16" ht="18" customHeight="1">
      <c r="A85" s="1003">
        <v>2210310</v>
      </c>
      <c r="B85" s="922" t="s">
        <v>2847</v>
      </c>
      <c r="C85" s="923"/>
      <c r="D85" s="923"/>
      <c r="E85" s="923"/>
      <c r="F85" s="923"/>
      <c r="G85" s="923"/>
      <c r="H85" s="923"/>
      <c r="I85" s="923"/>
      <c r="J85" s="923"/>
      <c r="K85" s="923"/>
      <c r="L85" s="923"/>
      <c r="M85" s="923"/>
      <c r="N85" s="923"/>
      <c r="O85" s="923"/>
      <c r="P85" s="923"/>
    </row>
    <row r="86" spans="1:16" ht="18" customHeight="1">
      <c r="A86" s="1003"/>
      <c r="B86" s="1116" t="s">
        <v>3249</v>
      </c>
      <c r="C86" s="923"/>
      <c r="D86" s="923"/>
      <c r="E86" s="923"/>
      <c r="F86" s="923"/>
      <c r="G86" s="923"/>
      <c r="H86" s="923"/>
      <c r="I86" s="923"/>
      <c r="J86" s="923"/>
      <c r="K86" s="923"/>
      <c r="L86" s="923"/>
      <c r="M86" s="923"/>
      <c r="N86" s="923"/>
      <c r="O86" s="923"/>
      <c r="P86" s="923"/>
    </row>
    <row r="87" spans="1:16" ht="18" customHeight="1">
      <c r="A87" s="1003">
        <v>2210310</v>
      </c>
      <c r="B87" s="922" t="s">
        <v>2847</v>
      </c>
      <c r="C87" s="923"/>
      <c r="D87" s="923"/>
      <c r="E87" s="923"/>
      <c r="F87" s="923"/>
      <c r="G87" s="923"/>
      <c r="H87" s="923"/>
      <c r="I87" s="923"/>
      <c r="J87" s="923"/>
      <c r="K87" s="923"/>
      <c r="L87" s="923"/>
      <c r="M87" s="923"/>
      <c r="N87" s="923"/>
      <c r="O87" s="923"/>
      <c r="P87" s="923"/>
    </row>
    <row r="88" spans="1:16" ht="18.75" customHeight="1">
      <c r="A88" s="1298" t="s">
        <v>413</v>
      </c>
      <c r="B88" s="1298"/>
      <c r="C88" s="1299">
        <v>23000000</v>
      </c>
      <c r="D88" s="1299">
        <f>SUM(D51:D81)</f>
        <v>60000000</v>
      </c>
      <c r="E88" s="1299">
        <f>SUM(E51:E81)</f>
        <v>103000000</v>
      </c>
      <c r="F88" s="1299">
        <f>SUM(F51:F81)</f>
        <v>179400000</v>
      </c>
      <c r="G88" s="1299">
        <f>SUM(G51:G81)</f>
        <v>60000000</v>
      </c>
      <c r="H88" s="1299">
        <f t="shared" ref="H88:H95" si="46">F88+G88</f>
        <v>239400000</v>
      </c>
      <c r="I88" s="1299">
        <f>SUM(I51:I81)</f>
        <v>0</v>
      </c>
      <c r="J88" s="1299">
        <f t="shared" ref="J88:J95" si="47">H88+I88</f>
        <v>239400000</v>
      </c>
      <c r="K88" s="1299">
        <f>SUM(K51:K81)</f>
        <v>266300000</v>
      </c>
      <c r="L88" s="1299">
        <f>SUM(L51:L81)</f>
        <v>92546000</v>
      </c>
      <c r="M88" s="1299">
        <f t="shared" ref="M88:M95" si="48">SUM(K88:L88)</f>
        <v>358846000</v>
      </c>
      <c r="N88" s="1299">
        <f>SUM(N51:N81)</f>
        <v>21000000</v>
      </c>
      <c r="O88" s="1299">
        <f t="shared" ref="O88:O95" si="49">SUM(M88:N88)</f>
        <v>379846000</v>
      </c>
      <c r="P88" s="1299">
        <f>SUM(P50:P87)</f>
        <v>176400000</v>
      </c>
    </row>
    <row r="89" spans="1:16" ht="18.75" hidden="1" customHeight="1">
      <c r="A89" s="922"/>
      <c r="B89" s="1116" t="s">
        <v>2636</v>
      </c>
      <c r="C89" s="923">
        <v>0</v>
      </c>
      <c r="D89" s="923"/>
      <c r="E89" s="923">
        <f t="shared" ref="E89:E91" si="50">SUM(C89:D89)</f>
        <v>0</v>
      </c>
      <c r="F89" s="923"/>
      <c r="G89" s="923"/>
      <c r="H89" s="923">
        <f t="shared" si="46"/>
        <v>0</v>
      </c>
      <c r="I89" s="923"/>
      <c r="J89" s="923">
        <f t="shared" si="47"/>
        <v>0</v>
      </c>
      <c r="K89" s="923"/>
      <c r="L89" s="923"/>
      <c r="M89" s="923">
        <f t="shared" si="48"/>
        <v>0</v>
      </c>
      <c r="N89" s="923"/>
      <c r="O89" s="923">
        <f t="shared" si="49"/>
        <v>0</v>
      </c>
      <c r="P89" s="923"/>
    </row>
    <row r="90" spans="1:16" ht="18.75" hidden="1" customHeight="1">
      <c r="A90" s="922" t="s">
        <v>2637</v>
      </c>
      <c r="B90" s="922" t="s">
        <v>2638</v>
      </c>
      <c r="C90" s="923">
        <v>0</v>
      </c>
      <c r="D90" s="923"/>
      <c r="E90" s="923">
        <f t="shared" si="50"/>
        <v>0</v>
      </c>
      <c r="F90" s="923"/>
      <c r="G90" s="923"/>
      <c r="H90" s="923">
        <f t="shared" si="46"/>
        <v>0</v>
      </c>
      <c r="I90" s="923"/>
      <c r="J90" s="923">
        <f t="shared" si="47"/>
        <v>0</v>
      </c>
      <c r="K90" s="923"/>
      <c r="L90" s="923"/>
      <c r="M90" s="923">
        <f t="shared" si="48"/>
        <v>0</v>
      </c>
      <c r="N90" s="923"/>
      <c r="O90" s="923">
        <f t="shared" si="49"/>
        <v>0</v>
      </c>
      <c r="P90" s="923"/>
    </row>
    <row r="91" spans="1:16" ht="18.75" hidden="1" customHeight="1">
      <c r="A91" s="1133" t="s">
        <v>413</v>
      </c>
      <c r="B91" s="1133"/>
      <c r="C91" s="923">
        <v>0</v>
      </c>
      <c r="D91" s="923"/>
      <c r="E91" s="923">
        <f t="shared" si="50"/>
        <v>0</v>
      </c>
      <c r="F91" s="923"/>
      <c r="G91" s="923"/>
      <c r="H91" s="923">
        <f t="shared" si="46"/>
        <v>0</v>
      </c>
      <c r="I91" s="923"/>
      <c r="J91" s="923">
        <f t="shared" si="47"/>
        <v>0</v>
      </c>
      <c r="K91" s="923"/>
      <c r="L91" s="923"/>
      <c r="M91" s="923">
        <f t="shared" si="48"/>
        <v>0</v>
      </c>
      <c r="N91" s="923"/>
      <c r="O91" s="923">
        <f t="shared" si="49"/>
        <v>0</v>
      </c>
      <c r="P91" s="923"/>
    </row>
    <row r="92" spans="1:16" ht="18.75" customHeight="1">
      <c r="A92" s="1133"/>
      <c r="B92" s="1116" t="s">
        <v>2633</v>
      </c>
      <c r="C92" s="923"/>
      <c r="D92" s="923"/>
      <c r="E92" s="923"/>
      <c r="F92" s="923"/>
      <c r="G92" s="923"/>
      <c r="H92" s="923">
        <f t="shared" si="46"/>
        <v>0</v>
      </c>
      <c r="I92" s="923"/>
      <c r="J92" s="923">
        <f t="shared" si="47"/>
        <v>0</v>
      </c>
      <c r="K92" s="923"/>
      <c r="L92" s="923"/>
      <c r="M92" s="923">
        <f t="shared" si="48"/>
        <v>0</v>
      </c>
      <c r="N92" s="923"/>
      <c r="O92" s="923">
        <f t="shared" si="49"/>
        <v>0</v>
      </c>
      <c r="P92" s="923"/>
    </row>
    <row r="93" spans="1:16" ht="18.75" customHeight="1">
      <c r="A93" s="922" t="s">
        <v>2634</v>
      </c>
      <c r="B93" s="922" t="s">
        <v>2635</v>
      </c>
      <c r="C93" s="923">
        <v>250000</v>
      </c>
      <c r="D93" s="923"/>
      <c r="E93" s="923">
        <f>SUM(C93:D93)</f>
        <v>250000</v>
      </c>
      <c r="F93" s="923">
        <v>250000</v>
      </c>
      <c r="G93" s="923"/>
      <c r="H93" s="923">
        <f t="shared" si="46"/>
        <v>250000</v>
      </c>
      <c r="I93" s="923"/>
      <c r="J93" s="923">
        <f t="shared" si="47"/>
        <v>250000</v>
      </c>
      <c r="K93" s="923">
        <v>200000</v>
      </c>
      <c r="L93" s="923"/>
      <c r="M93" s="923">
        <f t="shared" si="48"/>
        <v>200000</v>
      </c>
      <c r="N93" s="923"/>
      <c r="O93" s="923">
        <f t="shared" si="49"/>
        <v>200000</v>
      </c>
      <c r="P93" s="923">
        <v>200000</v>
      </c>
    </row>
    <row r="94" spans="1:16" ht="18.75" customHeight="1">
      <c r="A94" s="1298" t="s">
        <v>413</v>
      </c>
      <c r="B94" s="1298"/>
      <c r="C94" s="1299">
        <v>250000</v>
      </c>
      <c r="D94" s="1299">
        <f t="shared" ref="D94:F94" si="51">SUM(D93)</f>
        <v>0</v>
      </c>
      <c r="E94" s="1299">
        <f t="shared" si="51"/>
        <v>250000</v>
      </c>
      <c r="F94" s="1299">
        <f t="shared" si="51"/>
        <v>250000</v>
      </c>
      <c r="G94" s="1299">
        <f t="shared" ref="G94:I94" si="52">SUM(G93)</f>
        <v>0</v>
      </c>
      <c r="H94" s="1299">
        <f t="shared" si="46"/>
        <v>250000</v>
      </c>
      <c r="I94" s="1299">
        <f t="shared" si="52"/>
        <v>0</v>
      </c>
      <c r="J94" s="1299">
        <f t="shared" si="47"/>
        <v>250000</v>
      </c>
      <c r="K94" s="1299">
        <f t="shared" ref="K94" si="53">SUM(K93)</f>
        <v>200000</v>
      </c>
      <c r="L94" s="1299">
        <f t="shared" ref="L94:N94" si="54">SUM(L93)</f>
        <v>0</v>
      </c>
      <c r="M94" s="1299">
        <f t="shared" si="48"/>
        <v>200000</v>
      </c>
      <c r="N94" s="1299">
        <f t="shared" si="54"/>
        <v>0</v>
      </c>
      <c r="O94" s="1299">
        <f t="shared" si="49"/>
        <v>200000</v>
      </c>
      <c r="P94" s="1299">
        <f>SUM(P93)</f>
        <v>200000</v>
      </c>
    </row>
    <row r="95" spans="1:16" ht="18.75" customHeight="1">
      <c r="A95" s="1300" t="s">
        <v>2917</v>
      </c>
      <c r="B95" s="1300"/>
      <c r="C95" s="1301">
        <v>24530000</v>
      </c>
      <c r="D95" s="1301">
        <f>SUM(D94,D91,D88,D45,D42,D37,D33,D27)</f>
        <v>60000000</v>
      </c>
      <c r="E95" s="1301">
        <f>SUM(E94,E91,E88,E45,E42,E37,E33,E27)</f>
        <v>104530000</v>
      </c>
      <c r="F95" s="1301">
        <f>SUM(F94,F91,F88,F45,F42,F37,F33,F27)</f>
        <v>180950000</v>
      </c>
      <c r="G95" s="1301">
        <f>SUM(G94,G91,G88,G45,G42,G37,G33,G27)</f>
        <v>59800000</v>
      </c>
      <c r="H95" s="1301">
        <f t="shared" si="46"/>
        <v>240750000</v>
      </c>
      <c r="I95" s="1301">
        <f>SUM(I94,I91,I88,I45,I42,I37,I33,I27)</f>
        <v>195200</v>
      </c>
      <c r="J95" s="1301">
        <f t="shared" si="47"/>
        <v>240945200</v>
      </c>
      <c r="K95" s="1301">
        <f t="shared" ref="K95:P95" si="55">SUM(K94,K91,K88,K45,K42,K37,K33,K27)</f>
        <v>267180000</v>
      </c>
      <c r="L95" s="1301">
        <f t="shared" si="55"/>
        <v>92546000</v>
      </c>
      <c r="M95" s="1301">
        <f t="shared" si="48"/>
        <v>359726000</v>
      </c>
      <c r="N95" s="1301">
        <f t="shared" si="55"/>
        <v>21000000</v>
      </c>
      <c r="O95" s="1301">
        <f t="shared" si="49"/>
        <v>380726000</v>
      </c>
      <c r="P95" s="1301">
        <f t="shared" si="55"/>
        <v>183270000</v>
      </c>
    </row>
    <row r="96" spans="1:16" ht="18.75" hidden="1" customHeight="1">
      <c r="A96" s="1049" t="s">
        <v>3250</v>
      </c>
      <c r="B96" s="1049"/>
      <c r="C96" s="1050">
        <v>45060002</v>
      </c>
      <c r="D96" s="1050"/>
      <c r="E96" s="1050">
        <v>45060002</v>
      </c>
      <c r="F96" s="1050"/>
      <c r="G96" s="594"/>
      <c r="H96" s="594"/>
      <c r="I96" s="594"/>
      <c r="J96" s="594"/>
      <c r="K96" s="594"/>
      <c r="L96" s="594"/>
      <c r="M96" s="594"/>
      <c r="N96" s="594"/>
      <c r="O96" s="594"/>
      <c r="P96" s="594"/>
    </row>
    <row r="97" spans="1:16" ht="15.75" customHeight="1">
      <c r="A97" s="1047"/>
      <c r="B97" s="1047"/>
      <c r="C97" s="1047"/>
      <c r="D97" s="1047"/>
      <c r="E97" s="1047"/>
      <c r="F97" s="1047"/>
      <c r="G97" s="1047"/>
      <c r="H97" s="1047"/>
      <c r="I97" s="1047"/>
      <c r="J97" s="1047"/>
      <c r="K97" s="1047"/>
      <c r="L97" s="1047"/>
      <c r="M97" s="1047"/>
      <c r="N97" s="1047"/>
      <c r="O97" s="1047"/>
      <c r="P97" s="1047"/>
    </row>
  </sheetData>
  <mergeCells count="1">
    <mergeCell ref="A2:B2"/>
  </mergeCells>
  <pageMargins left="0.70866141732283505" right="0.70866141732283505" top="0.74803149606299202" bottom="0.74803149606299202" header="0" footer="0"/>
  <pageSetup scale="86"/>
  <headerFooter>
    <oddFooter>&amp;C&amp;P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pageSetUpPr fitToPage="1"/>
  </sheetPr>
  <dimension ref="A1:P1009"/>
  <sheetViews>
    <sheetView topLeftCell="A102" workbookViewId="0">
      <selection activeCell="Q70" sqref="Q1:Z1048576"/>
    </sheetView>
  </sheetViews>
  <sheetFormatPr defaultColWidth="14" defaultRowHeight="15" customHeight="1"/>
  <cols>
    <col min="1" max="1" width="11.28515625" customWidth="1"/>
    <col min="2" max="2" width="69.5703125" customWidth="1"/>
    <col min="3" max="6" width="15.5703125" hidden="1" customWidth="1"/>
    <col min="7" max="7" width="17.7109375" hidden="1" customWidth="1"/>
    <col min="8" max="8" width="15.7109375" hidden="1" customWidth="1"/>
    <col min="9" max="9" width="17.7109375" hidden="1" customWidth="1"/>
    <col min="10" max="10" width="15.7109375" hidden="1" customWidth="1"/>
    <col min="11" max="11" width="7.42578125" hidden="1" customWidth="1"/>
    <col min="12" max="12" width="6.85546875" hidden="1" customWidth="1"/>
    <col min="13" max="13" width="15.7109375" hidden="1" customWidth="1"/>
    <col min="14" max="14" width="17.140625" hidden="1" customWidth="1"/>
    <col min="15" max="16" width="15.7109375" customWidth="1"/>
  </cols>
  <sheetData>
    <row r="1" spans="1:16" ht="15.75" customHeight="1">
      <c r="A1" s="1833" t="s">
        <v>3251</v>
      </c>
      <c r="B1" s="1797"/>
      <c r="C1" s="39"/>
      <c r="D1" s="39"/>
      <c r="E1" s="39"/>
      <c r="F1" s="39"/>
      <c r="G1" s="39"/>
      <c r="H1" s="39"/>
      <c r="I1" s="39"/>
      <c r="J1" s="39"/>
      <c r="K1" s="39"/>
      <c r="L1" s="39"/>
      <c r="M1" s="39"/>
      <c r="N1" s="39"/>
      <c r="O1" s="39"/>
      <c r="P1" s="39"/>
    </row>
    <row r="2" spans="1:16" ht="60" customHeight="1">
      <c r="A2" s="1816" t="s">
        <v>2537</v>
      </c>
      <c r="B2" s="1817"/>
      <c r="C2" s="558" t="s">
        <v>217</v>
      </c>
      <c r="D2" s="1302" t="s">
        <v>2538</v>
      </c>
      <c r="E2" s="1302" t="s">
        <v>177</v>
      </c>
      <c r="F2" s="559" t="s">
        <v>218</v>
      </c>
      <c r="G2" s="559" t="s">
        <v>115</v>
      </c>
      <c r="H2" s="941" t="s">
        <v>2539</v>
      </c>
      <c r="I2" s="941" t="s">
        <v>115</v>
      </c>
      <c r="J2" s="560" t="s">
        <v>202</v>
      </c>
      <c r="K2" s="559" t="s">
        <v>114</v>
      </c>
      <c r="L2" s="644" t="s">
        <v>111</v>
      </c>
      <c r="M2" s="559" t="s">
        <v>116</v>
      </c>
      <c r="N2" s="644" t="s">
        <v>111</v>
      </c>
      <c r="O2" s="559" t="s">
        <v>117</v>
      </c>
      <c r="P2" s="941" t="s">
        <v>118</v>
      </c>
    </row>
    <row r="3" spans="1:16" ht="15.75" customHeight="1">
      <c r="A3" s="613">
        <v>11101</v>
      </c>
      <c r="B3" s="563" t="s">
        <v>2540</v>
      </c>
      <c r="C3" s="93"/>
      <c r="D3" s="93"/>
      <c r="E3" s="93"/>
      <c r="F3" s="93"/>
      <c r="G3" s="93"/>
      <c r="H3" s="93"/>
      <c r="I3" s="93"/>
      <c r="J3" s="93"/>
      <c r="K3" s="93"/>
      <c r="L3" s="93"/>
      <c r="M3" s="93"/>
      <c r="N3" s="93"/>
      <c r="O3" s="93"/>
      <c r="P3" s="93"/>
    </row>
    <row r="4" spans="1:16" ht="15.75">
      <c r="A4" s="563">
        <v>2100000</v>
      </c>
      <c r="B4" s="563" t="s">
        <v>2541</v>
      </c>
      <c r="C4" s="21"/>
      <c r="D4" s="21"/>
      <c r="E4" s="21"/>
      <c r="F4" s="21"/>
      <c r="G4" s="21"/>
      <c r="H4" s="21"/>
      <c r="I4" s="21"/>
      <c r="J4" s="21"/>
      <c r="K4" s="21"/>
      <c r="L4" s="21"/>
      <c r="M4" s="21"/>
      <c r="N4" s="21"/>
      <c r="O4" s="21"/>
      <c r="P4" s="21"/>
    </row>
    <row r="5" spans="1:16" ht="15.75" customHeight="1">
      <c r="A5" s="613"/>
      <c r="B5" s="176" t="s">
        <v>2542</v>
      </c>
      <c r="C5" s="93"/>
      <c r="D5" s="93"/>
      <c r="E5" s="93"/>
      <c r="F5" s="93"/>
      <c r="G5" s="93"/>
      <c r="H5" s="93"/>
      <c r="I5" s="93"/>
      <c r="J5" s="93"/>
      <c r="K5" s="93"/>
      <c r="L5" s="93"/>
      <c r="M5" s="93"/>
      <c r="N5" s="93"/>
      <c r="O5" s="93"/>
      <c r="P5" s="93"/>
    </row>
    <row r="6" spans="1:16" ht="15.75" customHeight="1">
      <c r="A6" s="103" t="s">
        <v>2543</v>
      </c>
      <c r="B6" s="36" t="s">
        <v>2544</v>
      </c>
      <c r="C6" s="93">
        <v>69800000</v>
      </c>
      <c r="D6" s="93"/>
      <c r="E6" s="93">
        <f t="shared" ref="E6:F6" si="0">SUM(C6:D6)</f>
        <v>69800000</v>
      </c>
      <c r="F6" s="93">
        <f t="shared" si="0"/>
        <v>69800000</v>
      </c>
      <c r="G6" s="93"/>
      <c r="H6" s="93">
        <f>F6+G6</f>
        <v>69800000</v>
      </c>
      <c r="I6" s="93"/>
      <c r="J6" s="93">
        <f>H6+I6</f>
        <v>69800000</v>
      </c>
      <c r="K6" s="93">
        <v>69800000</v>
      </c>
      <c r="L6" s="93">
        <v>-5000000</v>
      </c>
      <c r="M6" s="93">
        <f t="shared" ref="M6:P6" si="1">SUM(K6:L6)</f>
        <v>64800000</v>
      </c>
      <c r="N6" s="93"/>
      <c r="O6" s="93">
        <f t="shared" si="1"/>
        <v>64800000</v>
      </c>
      <c r="P6" s="93">
        <f t="shared" si="1"/>
        <v>64800000</v>
      </c>
    </row>
    <row r="7" spans="1:16" ht="15.75" customHeight="1">
      <c r="A7" s="746" t="s">
        <v>413</v>
      </c>
      <c r="B7" s="569"/>
      <c r="C7" s="570">
        <v>69800000</v>
      </c>
      <c r="D7" s="570">
        <f t="shared" ref="D7:F7" si="2">SUM(D6)</f>
        <v>0</v>
      </c>
      <c r="E7" s="570">
        <f t="shared" si="2"/>
        <v>69800000</v>
      </c>
      <c r="F7" s="570">
        <f t="shared" si="2"/>
        <v>69800000</v>
      </c>
      <c r="G7" s="570">
        <f t="shared" ref="G7:I7" si="3">SUM(G6)</f>
        <v>0</v>
      </c>
      <c r="H7" s="570">
        <f t="shared" ref="H7:H70" si="4">F7+G7</f>
        <v>69800000</v>
      </c>
      <c r="I7" s="570">
        <f t="shared" si="3"/>
        <v>0</v>
      </c>
      <c r="J7" s="570">
        <f t="shared" ref="J7:J70" si="5">H7+I7</f>
        <v>69800000</v>
      </c>
      <c r="K7" s="570">
        <f t="shared" ref="K7:L7" si="6">SUM(K6)</f>
        <v>69800000</v>
      </c>
      <c r="L7" s="570">
        <f t="shared" si="6"/>
        <v>-5000000</v>
      </c>
      <c r="M7" s="570">
        <f t="shared" ref="M7:M70" si="7">SUM(K7:L7)</f>
        <v>64800000</v>
      </c>
      <c r="N7" s="570">
        <f t="shared" ref="N7" si="8">SUM(N6)</f>
        <v>0</v>
      </c>
      <c r="O7" s="570">
        <f t="shared" ref="O7:O70" si="9">SUM(M7:N7)</f>
        <v>64800000</v>
      </c>
      <c r="P7" s="570">
        <f>SUM(P6)</f>
        <v>64800000</v>
      </c>
    </row>
    <row r="8" spans="1:16" ht="15.75" customHeight="1">
      <c r="A8" s="103"/>
      <c r="B8" s="176" t="s">
        <v>2545</v>
      </c>
      <c r="C8" s="93"/>
      <c r="D8" s="93"/>
      <c r="E8" s="93"/>
      <c r="F8" s="93"/>
      <c r="G8" s="93"/>
      <c r="H8" s="93">
        <f t="shared" si="4"/>
        <v>0</v>
      </c>
      <c r="I8" s="93"/>
      <c r="J8" s="93">
        <f t="shared" si="5"/>
        <v>0</v>
      </c>
      <c r="K8" s="93"/>
      <c r="L8" s="93"/>
      <c r="M8" s="93">
        <f t="shared" si="7"/>
        <v>0</v>
      </c>
      <c r="N8" s="93"/>
      <c r="O8" s="93">
        <f t="shared" si="9"/>
        <v>0</v>
      </c>
      <c r="P8" s="93">
        <f>SUM(N8:O8)</f>
        <v>0</v>
      </c>
    </row>
    <row r="9" spans="1:16" ht="15.75" customHeight="1">
      <c r="A9" s="103" t="s">
        <v>2546</v>
      </c>
      <c r="B9" s="36" t="s">
        <v>2547</v>
      </c>
      <c r="C9" s="93">
        <v>8300000</v>
      </c>
      <c r="D9" s="93"/>
      <c r="E9" s="93">
        <f t="shared" ref="E9:F9" si="10">SUM(C9:D9)</f>
        <v>8300000</v>
      </c>
      <c r="F9" s="93">
        <f t="shared" si="10"/>
        <v>8300000</v>
      </c>
      <c r="G9" s="93"/>
      <c r="H9" s="93">
        <f t="shared" si="4"/>
        <v>8300000</v>
      </c>
      <c r="I9" s="93"/>
      <c r="J9" s="93">
        <f t="shared" si="5"/>
        <v>8300000</v>
      </c>
      <c r="K9" s="93">
        <v>8300000</v>
      </c>
      <c r="L9" s="93"/>
      <c r="M9" s="93">
        <f t="shared" si="7"/>
        <v>8300000</v>
      </c>
      <c r="N9" s="93">
        <v>-1300000</v>
      </c>
      <c r="O9" s="93">
        <f t="shared" si="9"/>
        <v>7000000</v>
      </c>
      <c r="P9" s="93">
        <f>SUM(N9:O9)</f>
        <v>5700000</v>
      </c>
    </row>
    <row r="10" spans="1:16" ht="15.75" customHeight="1">
      <c r="A10" s="103" t="s">
        <v>2548</v>
      </c>
      <c r="B10" s="36" t="s">
        <v>2549</v>
      </c>
      <c r="C10" s="93">
        <v>4100000</v>
      </c>
      <c r="D10" s="93"/>
      <c r="E10" s="93">
        <f t="shared" ref="E10:F10" si="11">SUM(C10:D10)</f>
        <v>4100000</v>
      </c>
      <c r="F10" s="93">
        <f t="shared" si="11"/>
        <v>4100000</v>
      </c>
      <c r="G10" s="93"/>
      <c r="H10" s="93">
        <f t="shared" si="4"/>
        <v>4100000</v>
      </c>
      <c r="I10" s="93"/>
      <c r="J10" s="93">
        <f t="shared" si="5"/>
        <v>4100000</v>
      </c>
      <c r="K10" s="93">
        <v>4100000</v>
      </c>
      <c r="L10" s="93">
        <v>-5000000</v>
      </c>
      <c r="M10" s="93">
        <f t="shared" si="7"/>
        <v>-900000</v>
      </c>
      <c r="N10" s="93">
        <v>2600000</v>
      </c>
      <c r="O10" s="93">
        <f t="shared" si="9"/>
        <v>1700000</v>
      </c>
      <c r="P10" s="93">
        <f>SUM(N10:O10)</f>
        <v>4300000</v>
      </c>
    </row>
    <row r="11" spans="1:16" ht="15.75" customHeight="1">
      <c r="A11" s="103" t="s">
        <v>3252</v>
      </c>
      <c r="B11" s="36" t="s">
        <v>3253</v>
      </c>
      <c r="C11" s="93">
        <v>3500000</v>
      </c>
      <c r="D11" s="93"/>
      <c r="E11" s="93">
        <f t="shared" ref="E11:F11" si="12">SUM(C11:D11)</f>
        <v>3500000</v>
      </c>
      <c r="F11" s="93">
        <f t="shared" si="12"/>
        <v>3500000</v>
      </c>
      <c r="G11" s="93"/>
      <c r="H11" s="93">
        <f t="shared" si="4"/>
        <v>3500000</v>
      </c>
      <c r="I11" s="93"/>
      <c r="J11" s="93">
        <f t="shared" si="5"/>
        <v>3500000</v>
      </c>
      <c r="K11" s="93">
        <v>3500000</v>
      </c>
      <c r="L11" s="93"/>
      <c r="M11" s="93">
        <f t="shared" si="7"/>
        <v>3500000</v>
      </c>
      <c r="N11" s="93">
        <v>-1300000</v>
      </c>
      <c r="O11" s="93">
        <f t="shared" si="9"/>
        <v>2200000</v>
      </c>
      <c r="P11" s="93">
        <f>SUM(N11:O11)</f>
        <v>900000</v>
      </c>
    </row>
    <row r="12" spans="1:16" ht="15.75" customHeight="1">
      <c r="A12" s="746" t="s">
        <v>413</v>
      </c>
      <c r="B12" s="569"/>
      <c r="C12" s="570">
        <v>15900000</v>
      </c>
      <c r="D12" s="570">
        <f t="shared" ref="D12:F12" si="13">SUM(D9:D11)</f>
        <v>0</v>
      </c>
      <c r="E12" s="570">
        <f t="shared" si="13"/>
        <v>15900000</v>
      </c>
      <c r="F12" s="570">
        <f t="shared" si="13"/>
        <v>15900000</v>
      </c>
      <c r="G12" s="570">
        <f t="shared" ref="G12:I12" si="14">SUM(G9:G11)</f>
        <v>0</v>
      </c>
      <c r="H12" s="570">
        <f t="shared" si="4"/>
        <v>15900000</v>
      </c>
      <c r="I12" s="570">
        <f t="shared" si="14"/>
        <v>0</v>
      </c>
      <c r="J12" s="570">
        <f t="shared" si="5"/>
        <v>15900000</v>
      </c>
      <c r="K12" s="570">
        <f t="shared" ref="K12" si="15">SUM(K9:K11)</f>
        <v>15900000</v>
      </c>
      <c r="L12" s="570">
        <f t="shared" ref="L12:N12" si="16">SUM(L9:L11)</f>
        <v>-5000000</v>
      </c>
      <c r="M12" s="570">
        <f t="shared" si="7"/>
        <v>10900000</v>
      </c>
      <c r="N12" s="570">
        <f t="shared" si="16"/>
        <v>0</v>
      </c>
      <c r="O12" s="570">
        <f t="shared" si="9"/>
        <v>10900000</v>
      </c>
      <c r="P12" s="570">
        <f>SUM(P9:P11)</f>
        <v>10900000</v>
      </c>
    </row>
    <row r="13" spans="1:16" ht="15.75" customHeight="1">
      <c r="A13" s="978" t="s">
        <v>2557</v>
      </c>
      <c r="B13" s="979"/>
      <c r="C13" s="1303">
        <v>85700000</v>
      </c>
      <c r="D13" s="1303">
        <f t="shared" ref="D13:F13" si="17">SUM(D12,D7)</f>
        <v>0</v>
      </c>
      <c r="E13" s="1303">
        <f t="shared" si="17"/>
        <v>85700000</v>
      </c>
      <c r="F13" s="1303">
        <f t="shared" si="17"/>
        <v>85700000</v>
      </c>
      <c r="G13" s="1303">
        <f t="shared" ref="G13:I13" si="18">SUM(G12,G7)</f>
        <v>0</v>
      </c>
      <c r="H13" s="1303">
        <f t="shared" si="4"/>
        <v>85700000</v>
      </c>
      <c r="I13" s="1303">
        <f t="shared" si="18"/>
        <v>0</v>
      </c>
      <c r="J13" s="1303">
        <f t="shared" si="5"/>
        <v>85700000</v>
      </c>
      <c r="K13" s="1303">
        <f t="shared" ref="K13" si="19">SUM(K12,K7)</f>
        <v>85700000</v>
      </c>
      <c r="L13" s="1303">
        <f t="shared" ref="L13:N13" si="20">SUM(L12,L7)</f>
        <v>-10000000</v>
      </c>
      <c r="M13" s="1303">
        <f t="shared" si="7"/>
        <v>75700000</v>
      </c>
      <c r="N13" s="1303">
        <f t="shared" si="20"/>
        <v>0</v>
      </c>
      <c r="O13" s="1303">
        <f t="shared" si="9"/>
        <v>75700000</v>
      </c>
      <c r="P13" s="1303">
        <f>SUM(P7,P12)</f>
        <v>75700000</v>
      </c>
    </row>
    <row r="14" spans="1:16" ht="15.75" customHeight="1">
      <c r="A14" s="563">
        <v>2200000</v>
      </c>
      <c r="B14" s="581" t="s">
        <v>2558</v>
      </c>
      <c r="C14" s="93"/>
      <c r="D14" s="93"/>
      <c r="E14" s="93"/>
      <c r="F14" s="93"/>
      <c r="G14" s="93"/>
      <c r="H14" s="93">
        <f t="shared" si="4"/>
        <v>0</v>
      </c>
      <c r="I14" s="93"/>
      <c r="J14" s="93">
        <f t="shared" si="5"/>
        <v>0</v>
      </c>
      <c r="K14" s="93"/>
      <c r="L14" s="93"/>
      <c r="M14" s="93">
        <f t="shared" si="7"/>
        <v>0</v>
      </c>
      <c r="N14" s="93"/>
      <c r="O14" s="93">
        <f t="shared" si="9"/>
        <v>0</v>
      </c>
      <c r="P14" s="93"/>
    </row>
    <row r="15" spans="1:16" ht="15.75" customHeight="1">
      <c r="A15" s="103"/>
      <c r="B15" s="176" t="s">
        <v>2559</v>
      </c>
      <c r="C15" s="93"/>
      <c r="D15" s="93"/>
      <c r="E15" s="93"/>
      <c r="F15" s="93"/>
      <c r="G15" s="93"/>
      <c r="H15" s="93">
        <f t="shared" si="4"/>
        <v>0</v>
      </c>
      <c r="I15" s="93"/>
      <c r="J15" s="93">
        <f t="shared" si="5"/>
        <v>0</v>
      </c>
      <c r="K15" s="93"/>
      <c r="L15" s="93"/>
      <c r="M15" s="93">
        <f t="shared" si="7"/>
        <v>0</v>
      </c>
      <c r="N15" s="93"/>
      <c r="O15" s="93">
        <f t="shared" si="9"/>
        <v>0</v>
      </c>
      <c r="P15" s="93"/>
    </row>
    <row r="16" spans="1:16" ht="15.75" customHeight="1">
      <c r="A16" s="103" t="s">
        <v>2560</v>
      </c>
      <c r="B16" s="36" t="s">
        <v>2561</v>
      </c>
      <c r="C16" s="93">
        <v>4000000</v>
      </c>
      <c r="D16" s="93"/>
      <c r="E16" s="93">
        <f>SUM(C16:D16)</f>
        <v>4000000</v>
      </c>
      <c r="F16" s="93">
        <v>6000000</v>
      </c>
      <c r="G16" s="93"/>
      <c r="H16" s="93">
        <f t="shared" si="4"/>
        <v>6000000</v>
      </c>
      <c r="I16" s="93"/>
      <c r="J16" s="93">
        <f t="shared" si="5"/>
        <v>6000000</v>
      </c>
      <c r="K16" s="93">
        <v>6000000</v>
      </c>
      <c r="L16" s="93"/>
      <c r="M16" s="93">
        <f t="shared" si="7"/>
        <v>6000000</v>
      </c>
      <c r="N16" s="93"/>
      <c r="O16" s="93">
        <f t="shared" si="9"/>
        <v>6000000</v>
      </c>
      <c r="P16" s="93">
        <v>6000000</v>
      </c>
    </row>
    <row r="17" spans="1:16" ht="15.75" customHeight="1">
      <c r="A17" s="746" t="s">
        <v>413</v>
      </c>
      <c r="B17" s="569"/>
      <c r="C17" s="570">
        <v>4000000</v>
      </c>
      <c r="D17" s="570">
        <f t="shared" ref="D17:F17" si="21">SUM(D16)</f>
        <v>0</v>
      </c>
      <c r="E17" s="570">
        <f t="shared" si="21"/>
        <v>4000000</v>
      </c>
      <c r="F17" s="570">
        <f t="shared" si="21"/>
        <v>6000000</v>
      </c>
      <c r="G17" s="570">
        <f t="shared" ref="G17:I17" si="22">SUM(G16)</f>
        <v>0</v>
      </c>
      <c r="H17" s="570">
        <f t="shared" si="4"/>
        <v>6000000</v>
      </c>
      <c r="I17" s="570">
        <f t="shared" si="22"/>
        <v>0</v>
      </c>
      <c r="J17" s="570">
        <f t="shared" si="5"/>
        <v>6000000</v>
      </c>
      <c r="K17" s="570">
        <f t="shared" ref="K17:L17" si="23">SUM(K16)</f>
        <v>6000000</v>
      </c>
      <c r="L17" s="570">
        <f t="shared" si="23"/>
        <v>0</v>
      </c>
      <c r="M17" s="570">
        <f t="shared" si="7"/>
        <v>6000000</v>
      </c>
      <c r="N17" s="570">
        <f t="shared" ref="N17" si="24">SUM(N16)</f>
        <v>0</v>
      </c>
      <c r="O17" s="570">
        <f t="shared" si="9"/>
        <v>6000000</v>
      </c>
      <c r="P17" s="570">
        <f>SUM(P16)</f>
        <v>6000000</v>
      </c>
    </row>
    <row r="18" spans="1:16" ht="15.75" hidden="1" customHeight="1">
      <c r="A18" s="103"/>
      <c r="B18" s="176" t="s">
        <v>2564</v>
      </c>
      <c r="C18" s="93"/>
      <c r="D18" s="93"/>
      <c r="E18" s="93"/>
      <c r="F18" s="93"/>
      <c r="G18" s="93"/>
      <c r="H18" s="93">
        <f t="shared" si="4"/>
        <v>0</v>
      </c>
      <c r="I18" s="93"/>
      <c r="J18" s="93">
        <f t="shared" si="5"/>
        <v>0</v>
      </c>
      <c r="K18" s="93"/>
      <c r="L18" s="93"/>
      <c r="M18" s="93">
        <f t="shared" si="7"/>
        <v>0</v>
      </c>
      <c r="N18" s="93"/>
      <c r="O18" s="93">
        <f t="shared" si="9"/>
        <v>0</v>
      </c>
      <c r="P18" s="93"/>
    </row>
    <row r="19" spans="1:16" ht="15.75" hidden="1" customHeight="1">
      <c r="A19" s="103" t="s">
        <v>2565</v>
      </c>
      <c r="B19" s="36" t="s">
        <v>2566</v>
      </c>
      <c r="C19" s="93">
        <v>20000</v>
      </c>
      <c r="D19" s="93"/>
      <c r="E19" s="93">
        <f t="shared" ref="E19:E20" si="25">SUM(C19:D19)</f>
        <v>20000</v>
      </c>
      <c r="F19" s="93"/>
      <c r="G19" s="93"/>
      <c r="H19" s="93">
        <f t="shared" si="4"/>
        <v>0</v>
      </c>
      <c r="I19" s="93"/>
      <c r="J19" s="93">
        <f t="shared" si="5"/>
        <v>0</v>
      </c>
      <c r="K19" s="93"/>
      <c r="L19" s="93"/>
      <c r="M19" s="93">
        <f t="shared" si="7"/>
        <v>0</v>
      </c>
      <c r="N19" s="93"/>
      <c r="O19" s="93">
        <f t="shared" si="9"/>
        <v>0</v>
      </c>
      <c r="P19" s="93"/>
    </row>
    <row r="20" spans="1:16" ht="15.75" hidden="1" customHeight="1">
      <c r="A20" s="103" t="s">
        <v>2874</v>
      </c>
      <c r="B20" s="36" t="s">
        <v>2875</v>
      </c>
      <c r="C20" s="93">
        <v>0</v>
      </c>
      <c r="D20" s="93"/>
      <c r="E20" s="93">
        <f t="shared" si="25"/>
        <v>0</v>
      </c>
      <c r="F20" s="93"/>
      <c r="G20" s="93"/>
      <c r="H20" s="93">
        <f t="shared" si="4"/>
        <v>0</v>
      </c>
      <c r="I20" s="93"/>
      <c r="J20" s="93">
        <f t="shared" si="5"/>
        <v>0</v>
      </c>
      <c r="K20" s="93"/>
      <c r="L20" s="93"/>
      <c r="M20" s="93">
        <f t="shared" si="7"/>
        <v>0</v>
      </c>
      <c r="N20" s="93"/>
      <c r="O20" s="93">
        <f t="shared" si="9"/>
        <v>0</v>
      </c>
      <c r="P20" s="93"/>
    </row>
    <row r="21" spans="1:16" ht="15.75" hidden="1" customHeight="1">
      <c r="A21" s="746" t="s">
        <v>413</v>
      </c>
      <c r="B21" s="569"/>
      <c r="C21" s="570">
        <v>20000</v>
      </c>
      <c r="D21" s="570">
        <f t="shared" ref="D21:F21" si="26">SUM(D19:D20)</f>
        <v>0</v>
      </c>
      <c r="E21" s="570">
        <f t="shared" si="26"/>
        <v>20000</v>
      </c>
      <c r="F21" s="570">
        <f t="shared" si="26"/>
        <v>0</v>
      </c>
      <c r="G21" s="570">
        <f t="shared" ref="G21:I21" si="27">SUM(G19:G20)</f>
        <v>0</v>
      </c>
      <c r="H21" s="570">
        <f t="shared" si="4"/>
        <v>0</v>
      </c>
      <c r="I21" s="570">
        <f t="shared" si="27"/>
        <v>0</v>
      </c>
      <c r="J21" s="570">
        <f t="shared" si="5"/>
        <v>0</v>
      </c>
      <c r="K21" s="570">
        <f t="shared" ref="K21" si="28">SUM(K19:K20)</f>
        <v>0</v>
      </c>
      <c r="L21" s="570"/>
      <c r="M21" s="570">
        <f t="shared" si="7"/>
        <v>0</v>
      </c>
      <c r="N21" s="570"/>
      <c r="O21" s="570">
        <f t="shared" si="9"/>
        <v>0</v>
      </c>
      <c r="P21" s="570">
        <f>SUM(P19:P20)</f>
        <v>0</v>
      </c>
    </row>
    <row r="22" spans="1:16" ht="15.75" customHeight="1">
      <c r="A22" s="103"/>
      <c r="B22" s="176" t="s">
        <v>2569</v>
      </c>
      <c r="C22" s="93"/>
      <c r="D22" s="93"/>
      <c r="E22" s="93"/>
      <c r="F22" s="93"/>
      <c r="G22" s="93"/>
      <c r="H22" s="93">
        <f t="shared" si="4"/>
        <v>0</v>
      </c>
      <c r="I22" s="93"/>
      <c r="J22" s="93">
        <f t="shared" si="5"/>
        <v>0</v>
      </c>
      <c r="K22" s="93"/>
      <c r="L22" s="93"/>
      <c r="M22" s="93">
        <f t="shared" si="7"/>
        <v>0</v>
      </c>
      <c r="N22" s="93"/>
      <c r="O22" s="93">
        <f t="shared" si="9"/>
        <v>0</v>
      </c>
      <c r="P22" s="93"/>
    </row>
    <row r="23" spans="1:16" ht="15.75" customHeight="1">
      <c r="A23" s="103" t="s">
        <v>2649</v>
      </c>
      <c r="B23" s="36" t="s">
        <v>2570</v>
      </c>
      <c r="C23" s="93">
        <v>100000</v>
      </c>
      <c r="D23" s="93"/>
      <c r="E23" s="93">
        <f t="shared" ref="E23:E27" si="29">SUM(C23:D23)</f>
        <v>100000</v>
      </c>
      <c r="F23" s="93">
        <v>50000</v>
      </c>
      <c r="G23" s="93"/>
      <c r="H23" s="93">
        <f t="shared" si="4"/>
        <v>50000</v>
      </c>
      <c r="I23" s="93"/>
      <c r="J23" s="93">
        <f t="shared" si="5"/>
        <v>50000</v>
      </c>
      <c r="K23" s="93">
        <v>50000</v>
      </c>
      <c r="L23" s="93"/>
      <c r="M23" s="93">
        <f t="shared" si="7"/>
        <v>50000</v>
      </c>
      <c r="N23" s="93"/>
      <c r="O23" s="93">
        <f t="shared" si="9"/>
        <v>50000</v>
      </c>
      <c r="P23" s="93"/>
    </row>
    <row r="24" spans="1:16" ht="15.75" customHeight="1">
      <c r="A24" s="103" t="s">
        <v>2571</v>
      </c>
      <c r="B24" s="36" t="s">
        <v>2572</v>
      </c>
      <c r="C24" s="93">
        <v>0</v>
      </c>
      <c r="D24" s="93"/>
      <c r="E24" s="93">
        <f t="shared" si="29"/>
        <v>0</v>
      </c>
      <c r="F24" s="93"/>
      <c r="G24" s="93"/>
      <c r="H24" s="93">
        <f t="shared" si="4"/>
        <v>0</v>
      </c>
      <c r="I24" s="93"/>
      <c r="J24" s="93">
        <f t="shared" si="5"/>
        <v>0</v>
      </c>
      <c r="K24" s="93"/>
      <c r="L24" s="93"/>
      <c r="M24" s="93">
        <f t="shared" si="7"/>
        <v>0</v>
      </c>
      <c r="N24" s="93"/>
      <c r="O24" s="93">
        <f t="shared" si="9"/>
        <v>0</v>
      </c>
      <c r="P24" s="93" t="s">
        <v>2621</v>
      </c>
    </row>
    <row r="25" spans="1:16" ht="15.75" customHeight="1">
      <c r="A25" s="103" t="s">
        <v>2573</v>
      </c>
      <c r="B25" s="36" t="s">
        <v>2574</v>
      </c>
      <c r="C25" s="93">
        <v>1000000</v>
      </c>
      <c r="D25" s="93"/>
      <c r="E25" s="93">
        <f t="shared" si="29"/>
        <v>1000000</v>
      </c>
      <c r="F25" s="93"/>
      <c r="G25" s="93"/>
      <c r="H25" s="93">
        <f t="shared" si="4"/>
        <v>0</v>
      </c>
      <c r="I25" s="93"/>
      <c r="J25" s="93">
        <f t="shared" si="5"/>
        <v>0</v>
      </c>
      <c r="K25" s="93">
        <v>700000</v>
      </c>
      <c r="L25" s="93"/>
      <c r="M25" s="93">
        <f t="shared" si="7"/>
        <v>700000</v>
      </c>
      <c r="N25" s="93"/>
      <c r="O25" s="93">
        <f t="shared" si="9"/>
        <v>700000</v>
      </c>
      <c r="P25" s="93"/>
    </row>
    <row r="26" spans="1:16" ht="15.75" customHeight="1">
      <c r="A26" s="103">
        <v>2210310</v>
      </c>
      <c r="B26" s="36" t="s">
        <v>3254</v>
      </c>
      <c r="C26" s="93">
        <v>3000000</v>
      </c>
      <c r="D26" s="93"/>
      <c r="E26" s="93">
        <f t="shared" si="29"/>
        <v>3000000</v>
      </c>
      <c r="F26" s="93">
        <v>500000</v>
      </c>
      <c r="G26" s="93"/>
      <c r="H26" s="93">
        <f t="shared" si="4"/>
        <v>500000</v>
      </c>
      <c r="I26" s="93"/>
      <c r="J26" s="93">
        <f t="shared" si="5"/>
        <v>500000</v>
      </c>
      <c r="K26" s="93">
        <v>1300000</v>
      </c>
      <c r="L26" s="93"/>
      <c r="M26" s="93">
        <f t="shared" si="7"/>
        <v>1300000</v>
      </c>
      <c r="N26" s="93"/>
      <c r="O26" s="93">
        <f t="shared" si="9"/>
        <v>1300000</v>
      </c>
      <c r="P26" s="93"/>
    </row>
    <row r="27" spans="1:16" ht="15.75" customHeight="1">
      <c r="A27" s="103" t="s">
        <v>2575</v>
      </c>
      <c r="B27" s="36" t="s">
        <v>2576</v>
      </c>
      <c r="C27" s="93">
        <v>20000</v>
      </c>
      <c r="D27" s="93"/>
      <c r="E27" s="93">
        <f t="shared" si="29"/>
        <v>20000</v>
      </c>
      <c r="F27" s="93"/>
      <c r="G27" s="93"/>
      <c r="H27" s="93">
        <f t="shared" si="4"/>
        <v>0</v>
      </c>
      <c r="I27" s="93"/>
      <c r="J27" s="93">
        <f t="shared" si="5"/>
        <v>0</v>
      </c>
      <c r="K27" s="93"/>
      <c r="L27" s="93"/>
      <c r="M27" s="93">
        <f t="shared" si="7"/>
        <v>0</v>
      </c>
      <c r="N27" s="93"/>
      <c r="O27" s="93">
        <f t="shared" si="9"/>
        <v>0</v>
      </c>
      <c r="P27" s="93" t="s">
        <v>2621</v>
      </c>
    </row>
    <row r="28" spans="1:16" ht="15.75" customHeight="1">
      <c r="A28" s="746" t="s">
        <v>413</v>
      </c>
      <c r="B28" s="569"/>
      <c r="C28" s="570">
        <v>4120000</v>
      </c>
      <c r="D28" s="570">
        <f t="shared" ref="D28:F28" si="30">SUM(D23:D27)</f>
        <v>0</v>
      </c>
      <c r="E28" s="570">
        <f t="shared" si="30"/>
        <v>4120000</v>
      </c>
      <c r="F28" s="570">
        <f t="shared" si="30"/>
        <v>550000</v>
      </c>
      <c r="G28" s="570">
        <f t="shared" ref="G28:I28" si="31">SUM(G23:G27)</f>
        <v>0</v>
      </c>
      <c r="H28" s="570">
        <f t="shared" si="4"/>
        <v>550000</v>
      </c>
      <c r="I28" s="570">
        <f t="shared" si="31"/>
        <v>0</v>
      </c>
      <c r="J28" s="570">
        <f t="shared" si="5"/>
        <v>550000</v>
      </c>
      <c r="K28" s="570">
        <f t="shared" ref="K28:L28" si="32">SUM(K23:K27)</f>
        <v>2050000</v>
      </c>
      <c r="L28" s="570">
        <f t="shared" si="32"/>
        <v>0</v>
      </c>
      <c r="M28" s="570">
        <f t="shared" si="7"/>
        <v>2050000</v>
      </c>
      <c r="N28" s="570">
        <f t="shared" ref="N28" si="33">SUM(N23:N27)</f>
        <v>0</v>
      </c>
      <c r="O28" s="570">
        <f t="shared" si="9"/>
        <v>2050000</v>
      </c>
      <c r="P28" s="570">
        <f>SUM(P23:P27)</f>
        <v>0</v>
      </c>
    </row>
    <row r="29" spans="1:16" ht="15.75" hidden="1" customHeight="1">
      <c r="A29" s="103"/>
      <c r="B29" s="176" t="s">
        <v>2577</v>
      </c>
      <c r="C29" s="93"/>
      <c r="D29" s="93"/>
      <c r="E29" s="93"/>
      <c r="F29" s="93"/>
      <c r="G29" s="93"/>
      <c r="H29" s="93">
        <f t="shared" si="4"/>
        <v>0</v>
      </c>
      <c r="I29" s="93"/>
      <c r="J29" s="93">
        <f t="shared" si="5"/>
        <v>0</v>
      </c>
      <c r="K29" s="93"/>
      <c r="L29" s="93"/>
      <c r="M29" s="93">
        <f t="shared" si="7"/>
        <v>0</v>
      </c>
      <c r="N29" s="93"/>
      <c r="O29" s="93">
        <f t="shared" si="9"/>
        <v>0</v>
      </c>
      <c r="P29" s="93"/>
    </row>
    <row r="30" spans="1:16" ht="15.75" hidden="1" customHeight="1">
      <c r="A30" s="103" t="s">
        <v>2687</v>
      </c>
      <c r="B30" s="36" t="s">
        <v>2578</v>
      </c>
      <c r="C30" s="93">
        <v>700000</v>
      </c>
      <c r="D30" s="93">
        <v>-700000</v>
      </c>
      <c r="E30" s="93">
        <f t="shared" ref="E30:E33" si="34">SUM(C30:D30)</f>
        <v>0</v>
      </c>
      <c r="F30" s="93"/>
      <c r="G30" s="93"/>
      <c r="H30" s="93">
        <f t="shared" si="4"/>
        <v>0</v>
      </c>
      <c r="I30" s="93"/>
      <c r="J30" s="93">
        <f t="shared" si="5"/>
        <v>0</v>
      </c>
      <c r="K30" s="93"/>
      <c r="L30" s="93"/>
      <c r="M30" s="93">
        <f t="shared" si="7"/>
        <v>0</v>
      </c>
      <c r="N30" s="93"/>
      <c r="O30" s="93">
        <f t="shared" si="9"/>
        <v>0</v>
      </c>
      <c r="P30" s="93"/>
    </row>
    <row r="31" spans="1:16" ht="15.75" hidden="1" customHeight="1">
      <c r="A31" s="103" t="s">
        <v>2579</v>
      </c>
      <c r="B31" s="36" t="s">
        <v>2580</v>
      </c>
      <c r="C31" s="93">
        <v>0</v>
      </c>
      <c r="D31" s="93"/>
      <c r="E31" s="93">
        <f t="shared" si="34"/>
        <v>0</v>
      </c>
      <c r="F31" s="93"/>
      <c r="G31" s="93"/>
      <c r="H31" s="93">
        <f t="shared" si="4"/>
        <v>0</v>
      </c>
      <c r="I31" s="93"/>
      <c r="J31" s="93">
        <f t="shared" si="5"/>
        <v>0</v>
      </c>
      <c r="K31" s="93"/>
      <c r="L31" s="93"/>
      <c r="M31" s="93">
        <f t="shared" si="7"/>
        <v>0</v>
      </c>
      <c r="N31" s="93"/>
      <c r="O31" s="93">
        <f t="shared" si="9"/>
        <v>0</v>
      </c>
      <c r="P31" s="93"/>
    </row>
    <row r="32" spans="1:16" ht="15.75" hidden="1" customHeight="1">
      <c r="A32" s="103" t="s">
        <v>2581</v>
      </c>
      <c r="B32" s="36" t="s">
        <v>2574</v>
      </c>
      <c r="C32" s="93">
        <v>1000000</v>
      </c>
      <c r="D32" s="93">
        <v>-1000000</v>
      </c>
      <c r="E32" s="93">
        <f t="shared" si="34"/>
        <v>0</v>
      </c>
      <c r="F32" s="93"/>
      <c r="G32" s="93"/>
      <c r="H32" s="93">
        <f t="shared" si="4"/>
        <v>0</v>
      </c>
      <c r="I32" s="93"/>
      <c r="J32" s="93">
        <f t="shared" si="5"/>
        <v>0</v>
      </c>
      <c r="K32" s="93"/>
      <c r="L32" s="93"/>
      <c r="M32" s="93">
        <f t="shared" si="7"/>
        <v>0</v>
      </c>
      <c r="N32" s="93"/>
      <c r="O32" s="93">
        <f t="shared" si="9"/>
        <v>0</v>
      </c>
      <c r="P32" s="93"/>
    </row>
    <row r="33" spans="1:16" ht="15.75" hidden="1" customHeight="1">
      <c r="A33" s="103" t="s">
        <v>2582</v>
      </c>
      <c r="B33" s="36" t="s">
        <v>2583</v>
      </c>
      <c r="C33" s="93">
        <v>50000</v>
      </c>
      <c r="D33" s="93">
        <v>-50000</v>
      </c>
      <c r="E33" s="93">
        <f t="shared" si="34"/>
        <v>0</v>
      </c>
      <c r="F33" s="93"/>
      <c r="G33" s="93"/>
      <c r="H33" s="93">
        <f t="shared" si="4"/>
        <v>0</v>
      </c>
      <c r="I33" s="93"/>
      <c r="J33" s="93">
        <f t="shared" si="5"/>
        <v>0</v>
      </c>
      <c r="K33" s="93"/>
      <c r="L33" s="93"/>
      <c r="M33" s="93">
        <f t="shared" si="7"/>
        <v>0</v>
      </c>
      <c r="N33" s="93"/>
      <c r="O33" s="93">
        <f t="shared" si="9"/>
        <v>0</v>
      </c>
      <c r="P33" s="93"/>
    </row>
    <row r="34" spans="1:16" ht="15.75" hidden="1" customHeight="1">
      <c r="A34" s="746" t="s">
        <v>413</v>
      </c>
      <c r="B34" s="569"/>
      <c r="C34" s="570">
        <v>1750000</v>
      </c>
      <c r="D34" s="570">
        <f t="shared" ref="D34:F34" si="35">SUM(D30:D33)</f>
        <v>-1750000</v>
      </c>
      <c r="E34" s="570">
        <f t="shared" si="35"/>
        <v>0</v>
      </c>
      <c r="F34" s="570">
        <f t="shared" si="35"/>
        <v>0</v>
      </c>
      <c r="G34" s="570">
        <f t="shared" ref="G34:I34" si="36">SUM(G30:G33)</f>
        <v>0</v>
      </c>
      <c r="H34" s="570">
        <f t="shared" si="4"/>
        <v>0</v>
      </c>
      <c r="I34" s="570">
        <f t="shared" si="36"/>
        <v>0</v>
      </c>
      <c r="J34" s="570">
        <f t="shared" si="5"/>
        <v>0</v>
      </c>
      <c r="K34" s="570">
        <f t="shared" ref="K34" si="37">SUM(K30:K33)</f>
        <v>0</v>
      </c>
      <c r="L34" s="570"/>
      <c r="M34" s="570">
        <f t="shared" si="7"/>
        <v>0</v>
      </c>
      <c r="N34" s="570"/>
      <c r="O34" s="570">
        <f t="shared" si="9"/>
        <v>0</v>
      </c>
      <c r="P34" s="570">
        <f>SUM(P30:P33)</f>
        <v>0</v>
      </c>
    </row>
    <row r="35" spans="1:16" ht="15.75" customHeight="1">
      <c r="A35" s="103"/>
      <c r="B35" s="176" t="s">
        <v>2584</v>
      </c>
      <c r="C35" s="93"/>
      <c r="D35" s="93"/>
      <c r="E35" s="93"/>
      <c r="F35" s="93"/>
      <c r="G35" s="93"/>
      <c r="H35" s="93">
        <f t="shared" si="4"/>
        <v>0</v>
      </c>
      <c r="I35" s="93"/>
      <c r="J35" s="93">
        <f t="shared" si="5"/>
        <v>0</v>
      </c>
      <c r="K35" s="93"/>
      <c r="L35" s="93"/>
      <c r="M35" s="93">
        <f t="shared" si="7"/>
        <v>0</v>
      </c>
      <c r="N35" s="93"/>
      <c r="O35" s="93">
        <f t="shared" si="9"/>
        <v>0</v>
      </c>
      <c r="P35" s="93"/>
    </row>
    <row r="36" spans="1:16" ht="15.75" customHeight="1">
      <c r="A36" s="103" t="s">
        <v>2585</v>
      </c>
      <c r="B36" s="36" t="s">
        <v>2586</v>
      </c>
      <c r="C36" s="93">
        <v>500000</v>
      </c>
      <c r="D36" s="93"/>
      <c r="E36" s="93">
        <f t="shared" ref="E36:E38" si="38">SUM(C36:D36)</f>
        <v>500000</v>
      </c>
      <c r="F36" s="93">
        <v>200000</v>
      </c>
      <c r="G36" s="93"/>
      <c r="H36" s="93">
        <f t="shared" si="4"/>
        <v>200000</v>
      </c>
      <c r="I36" s="93"/>
      <c r="J36" s="93">
        <f t="shared" si="5"/>
        <v>200000</v>
      </c>
      <c r="K36" s="93">
        <v>300000</v>
      </c>
      <c r="L36" s="93"/>
      <c r="M36" s="93">
        <f t="shared" si="7"/>
        <v>300000</v>
      </c>
      <c r="N36" s="93"/>
      <c r="O36" s="93">
        <f t="shared" si="9"/>
        <v>300000</v>
      </c>
      <c r="P36" s="93"/>
    </row>
    <row r="37" spans="1:16" ht="15.75" customHeight="1">
      <c r="A37" s="103" t="s">
        <v>2587</v>
      </c>
      <c r="B37" s="36" t="s">
        <v>2588</v>
      </c>
      <c r="C37" s="93">
        <v>0</v>
      </c>
      <c r="D37" s="93"/>
      <c r="E37" s="93">
        <f t="shared" si="38"/>
        <v>0</v>
      </c>
      <c r="F37" s="93"/>
      <c r="G37" s="93"/>
      <c r="H37" s="93">
        <f t="shared" si="4"/>
        <v>0</v>
      </c>
      <c r="I37" s="93"/>
      <c r="J37" s="93">
        <f t="shared" si="5"/>
        <v>0</v>
      </c>
      <c r="K37" s="93"/>
      <c r="L37" s="93"/>
      <c r="M37" s="93">
        <f t="shared" si="7"/>
        <v>0</v>
      </c>
      <c r="N37" s="93"/>
      <c r="O37" s="93">
        <f t="shared" si="9"/>
        <v>0</v>
      </c>
      <c r="P37" s="93" t="s">
        <v>2621</v>
      </c>
    </row>
    <row r="38" spans="1:16" ht="15.75" customHeight="1">
      <c r="A38" s="103" t="s">
        <v>2589</v>
      </c>
      <c r="B38" s="36" t="s">
        <v>2590</v>
      </c>
      <c r="C38" s="93">
        <v>700000</v>
      </c>
      <c r="D38" s="93"/>
      <c r="E38" s="93">
        <f t="shared" si="38"/>
        <v>700000</v>
      </c>
      <c r="F38" s="93">
        <v>2000000</v>
      </c>
      <c r="G38" s="93">
        <v>-1000000</v>
      </c>
      <c r="H38" s="93">
        <f t="shared" si="4"/>
        <v>1000000</v>
      </c>
      <c r="I38" s="93"/>
      <c r="J38" s="93">
        <f t="shared" si="5"/>
        <v>1000000</v>
      </c>
      <c r="K38" s="93">
        <v>1000000</v>
      </c>
      <c r="L38" s="93"/>
      <c r="M38" s="93">
        <f t="shared" si="7"/>
        <v>1000000</v>
      </c>
      <c r="N38" s="93"/>
      <c r="O38" s="93">
        <f t="shared" si="9"/>
        <v>1000000</v>
      </c>
      <c r="P38" s="93"/>
    </row>
    <row r="39" spans="1:16" ht="15.75" customHeight="1">
      <c r="A39" s="746" t="s">
        <v>413</v>
      </c>
      <c r="B39" s="569"/>
      <c r="C39" s="570">
        <v>1200000</v>
      </c>
      <c r="D39" s="570">
        <f t="shared" ref="D39:F39" si="39">SUM(D36:D38)</f>
        <v>0</v>
      </c>
      <c r="E39" s="570">
        <f t="shared" si="39"/>
        <v>1200000</v>
      </c>
      <c r="F39" s="570">
        <f t="shared" si="39"/>
        <v>2200000</v>
      </c>
      <c r="G39" s="570">
        <f t="shared" ref="G39:I39" si="40">SUM(G36:G38)</f>
        <v>-1000000</v>
      </c>
      <c r="H39" s="570">
        <f t="shared" si="4"/>
        <v>1200000</v>
      </c>
      <c r="I39" s="570">
        <f t="shared" si="40"/>
        <v>0</v>
      </c>
      <c r="J39" s="570">
        <f t="shared" si="5"/>
        <v>1200000</v>
      </c>
      <c r="K39" s="570">
        <f t="shared" ref="K39:L39" si="41">SUM(K36:K38)</f>
        <v>1300000</v>
      </c>
      <c r="L39" s="570">
        <f t="shared" si="41"/>
        <v>0</v>
      </c>
      <c r="M39" s="570">
        <f t="shared" si="7"/>
        <v>1300000</v>
      </c>
      <c r="N39" s="570">
        <f t="shared" ref="N39" si="42">SUM(N36:N38)</f>
        <v>0</v>
      </c>
      <c r="O39" s="570">
        <f t="shared" si="9"/>
        <v>1300000</v>
      </c>
      <c r="P39" s="570">
        <f>SUM(P36:P38)</f>
        <v>0</v>
      </c>
    </row>
    <row r="40" spans="1:16" ht="15.75" customHeight="1">
      <c r="A40" s="103"/>
      <c r="B40" s="176" t="s">
        <v>2591</v>
      </c>
      <c r="C40" s="93"/>
      <c r="D40" s="93"/>
      <c r="E40" s="93">
        <f t="shared" ref="E40:E43" si="43">SUM(C40:D40)</f>
        <v>0</v>
      </c>
      <c r="F40" s="93"/>
      <c r="G40" s="93"/>
      <c r="H40" s="93">
        <f t="shared" si="4"/>
        <v>0</v>
      </c>
      <c r="I40" s="93"/>
      <c r="J40" s="93">
        <f t="shared" si="5"/>
        <v>0</v>
      </c>
      <c r="K40" s="93"/>
      <c r="L40" s="93"/>
      <c r="M40" s="93">
        <f t="shared" si="7"/>
        <v>0</v>
      </c>
      <c r="N40" s="93"/>
      <c r="O40" s="93">
        <f t="shared" si="9"/>
        <v>0</v>
      </c>
      <c r="P40" s="93"/>
    </row>
    <row r="41" spans="1:16" ht="15.75" customHeight="1">
      <c r="A41" s="103" t="s">
        <v>2592</v>
      </c>
      <c r="B41" s="36" t="s">
        <v>2689</v>
      </c>
      <c r="C41" s="93">
        <v>0</v>
      </c>
      <c r="D41" s="93"/>
      <c r="E41" s="93">
        <f t="shared" si="43"/>
        <v>0</v>
      </c>
      <c r="F41" s="93"/>
      <c r="G41" s="93"/>
      <c r="H41" s="93">
        <f t="shared" si="4"/>
        <v>0</v>
      </c>
      <c r="I41" s="93"/>
      <c r="J41" s="93">
        <f t="shared" si="5"/>
        <v>0</v>
      </c>
      <c r="K41" s="93"/>
      <c r="L41" s="93"/>
      <c r="M41" s="93">
        <f t="shared" si="7"/>
        <v>0</v>
      </c>
      <c r="N41" s="93"/>
      <c r="O41" s="93">
        <f t="shared" si="9"/>
        <v>0</v>
      </c>
      <c r="P41" s="93"/>
    </row>
    <row r="42" spans="1:16" ht="15.75" customHeight="1">
      <c r="A42" s="103" t="s">
        <v>3067</v>
      </c>
      <c r="B42" s="36" t="s">
        <v>3068</v>
      </c>
      <c r="C42" s="93">
        <v>0</v>
      </c>
      <c r="D42" s="93"/>
      <c r="E42" s="93">
        <f t="shared" si="43"/>
        <v>0</v>
      </c>
      <c r="F42" s="93"/>
      <c r="G42" s="93"/>
      <c r="H42" s="93">
        <f t="shared" si="4"/>
        <v>0</v>
      </c>
      <c r="I42" s="93"/>
      <c r="J42" s="93">
        <f t="shared" si="5"/>
        <v>0</v>
      </c>
      <c r="K42" s="93"/>
      <c r="L42" s="93"/>
      <c r="M42" s="93">
        <f t="shared" si="7"/>
        <v>0</v>
      </c>
      <c r="N42" s="93"/>
      <c r="O42" s="93">
        <f t="shared" si="9"/>
        <v>0</v>
      </c>
      <c r="P42" s="93"/>
    </row>
    <row r="43" spans="1:16" ht="15.75" customHeight="1">
      <c r="A43" s="103">
        <v>2210606</v>
      </c>
      <c r="B43" s="36" t="s">
        <v>3255</v>
      </c>
      <c r="C43" s="93">
        <v>500000</v>
      </c>
      <c r="D43" s="93"/>
      <c r="E43" s="93">
        <f t="shared" si="43"/>
        <v>500000</v>
      </c>
      <c r="F43" s="93"/>
      <c r="G43" s="93"/>
      <c r="H43" s="93">
        <f t="shared" si="4"/>
        <v>0</v>
      </c>
      <c r="I43" s="93"/>
      <c r="J43" s="93">
        <f t="shared" si="5"/>
        <v>0</v>
      </c>
      <c r="K43" s="93"/>
      <c r="L43" s="93"/>
      <c r="M43" s="93">
        <f t="shared" si="7"/>
        <v>0</v>
      </c>
      <c r="N43" s="93"/>
      <c r="O43" s="93">
        <f t="shared" si="9"/>
        <v>0</v>
      </c>
      <c r="P43" s="93"/>
    </row>
    <row r="44" spans="1:16" ht="15.75" customHeight="1">
      <c r="A44" s="746" t="s">
        <v>413</v>
      </c>
      <c r="B44" s="569"/>
      <c r="C44" s="570">
        <v>500000</v>
      </c>
      <c r="D44" s="570">
        <f t="shared" ref="D44:F44" si="44">SUM(D41:D43)</f>
        <v>0</v>
      </c>
      <c r="E44" s="570">
        <f t="shared" si="44"/>
        <v>500000</v>
      </c>
      <c r="F44" s="570">
        <f t="shared" si="44"/>
        <v>0</v>
      </c>
      <c r="G44" s="570">
        <f t="shared" ref="G44:I44" si="45">SUM(G41:G43)</f>
        <v>0</v>
      </c>
      <c r="H44" s="570">
        <f t="shared" si="4"/>
        <v>0</v>
      </c>
      <c r="I44" s="570">
        <f t="shared" si="45"/>
        <v>0</v>
      </c>
      <c r="J44" s="570">
        <f t="shared" si="5"/>
        <v>0</v>
      </c>
      <c r="K44" s="570">
        <f t="shared" ref="K44:L44" si="46">SUM(K41:K43)</f>
        <v>0</v>
      </c>
      <c r="L44" s="570">
        <f t="shared" si="46"/>
        <v>0</v>
      </c>
      <c r="M44" s="570">
        <f t="shared" si="7"/>
        <v>0</v>
      </c>
      <c r="N44" s="570">
        <f t="shared" ref="N44" si="47">SUM(N41:N43)</f>
        <v>0</v>
      </c>
      <c r="O44" s="570">
        <f t="shared" si="9"/>
        <v>0</v>
      </c>
      <c r="P44" s="570">
        <f>SUM(P41:P43)</f>
        <v>0</v>
      </c>
    </row>
    <row r="45" spans="1:16" ht="15.75" customHeight="1">
      <c r="A45" s="103"/>
      <c r="B45" s="176" t="s">
        <v>2594</v>
      </c>
      <c r="C45" s="93"/>
      <c r="D45" s="93"/>
      <c r="E45" s="93"/>
      <c r="F45" s="93"/>
      <c r="G45" s="93"/>
      <c r="H45" s="93">
        <f t="shared" si="4"/>
        <v>0</v>
      </c>
      <c r="I45" s="93"/>
      <c r="J45" s="93">
        <f t="shared" si="5"/>
        <v>0</v>
      </c>
      <c r="K45" s="93"/>
      <c r="L45" s="93"/>
      <c r="M45" s="93">
        <f t="shared" si="7"/>
        <v>0</v>
      </c>
      <c r="N45" s="93"/>
      <c r="O45" s="93">
        <f t="shared" si="9"/>
        <v>0</v>
      </c>
      <c r="P45" s="93"/>
    </row>
    <row r="46" spans="1:16" ht="15.75" customHeight="1">
      <c r="A46" s="103" t="s">
        <v>2595</v>
      </c>
      <c r="B46" s="36" t="s">
        <v>2596</v>
      </c>
      <c r="C46" s="93">
        <v>300000</v>
      </c>
      <c r="D46" s="93"/>
      <c r="E46" s="93">
        <f t="shared" ref="E46:E49" si="48">SUM(C46:D46)</f>
        <v>300000</v>
      </c>
      <c r="F46" s="93">
        <v>100000</v>
      </c>
      <c r="G46" s="93"/>
      <c r="H46" s="93">
        <f t="shared" si="4"/>
        <v>100000</v>
      </c>
      <c r="I46" s="93"/>
      <c r="J46" s="93">
        <f t="shared" si="5"/>
        <v>100000</v>
      </c>
      <c r="K46" s="93">
        <v>800000</v>
      </c>
      <c r="L46" s="93"/>
      <c r="M46" s="93">
        <f t="shared" si="7"/>
        <v>800000</v>
      </c>
      <c r="N46" s="93"/>
      <c r="O46" s="93">
        <f t="shared" si="9"/>
        <v>800000</v>
      </c>
      <c r="P46" s="93"/>
    </row>
    <row r="47" spans="1:16" ht="15.75" customHeight="1">
      <c r="A47" s="103" t="s">
        <v>3071</v>
      </c>
      <c r="B47" s="36" t="s">
        <v>3070</v>
      </c>
      <c r="C47" s="93">
        <v>100000</v>
      </c>
      <c r="D47" s="93"/>
      <c r="E47" s="93">
        <f t="shared" si="48"/>
        <v>100000</v>
      </c>
      <c r="F47" s="93"/>
      <c r="G47" s="93"/>
      <c r="H47" s="93">
        <f t="shared" si="4"/>
        <v>0</v>
      </c>
      <c r="I47" s="93"/>
      <c r="J47" s="93">
        <f t="shared" si="5"/>
        <v>0</v>
      </c>
      <c r="K47" s="93"/>
      <c r="L47" s="93"/>
      <c r="M47" s="93">
        <f t="shared" si="7"/>
        <v>0</v>
      </c>
      <c r="N47" s="93"/>
      <c r="O47" s="93">
        <f t="shared" si="9"/>
        <v>0</v>
      </c>
      <c r="P47" s="93" t="s">
        <v>2621</v>
      </c>
    </row>
    <row r="48" spans="1:16" ht="15.75" customHeight="1">
      <c r="A48" s="103" t="s">
        <v>2597</v>
      </c>
      <c r="B48" s="36" t="s">
        <v>2598</v>
      </c>
      <c r="C48" s="93">
        <v>300000</v>
      </c>
      <c r="D48" s="93"/>
      <c r="E48" s="93">
        <f t="shared" si="48"/>
        <v>300000</v>
      </c>
      <c r="F48" s="93">
        <v>200000</v>
      </c>
      <c r="G48" s="93"/>
      <c r="H48" s="93">
        <f t="shared" si="4"/>
        <v>200000</v>
      </c>
      <c r="I48" s="93"/>
      <c r="J48" s="93">
        <f t="shared" si="5"/>
        <v>200000</v>
      </c>
      <c r="K48" s="93">
        <v>300000</v>
      </c>
      <c r="L48" s="93"/>
      <c r="M48" s="93">
        <f t="shared" si="7"/>
        <v>300000</v>
      </c>
      <c r="N48" s="93"/>
      <c r="O48" s="93">
        <f t="shared" si="9"/>
        <v>300000</v>
      </c>
      <c r="P48" s="93"/>
    </row>
    <row r="49" spans="1:16" ht="15.75" customHeight="1">
      <c r="A49" s="36" t="s">
        <v>3256</v>
      </c>
      <c r="B49" s="36" t="s">
        <v>3257</v>
      </c>
      <c r="C49" s="93">
        <v>300000</v>
      </c>
      <c r="D49" s="93"/>
      <c r="E49" s="93">
        <f t="shared" si="48"/>
        <v>300000</v>
      </c>
      <c r="F49" s="93">
        <v>200000</v>
      </c>
      <c r="G49" s="93"/>
      <c r="H49" s="93">
        <f t="shared" si="4"/>
        <v>200000</v>
      </c>
      <c r="I49" s="93"/>
      <c r="J49" s="93">
        <f t="shared" si="5"/>
        <v>200000</v>
      </c>
      <c r="K49" s="93">
        <v>532384</v>
      </c>
      <c r="L49" s="93"/>
      <c r="M49" s="93">
        <f t="shared" si="7"/>
        <v>532384</v>
      </c>
      <c r="N49" s="93"/>
      <c r="O49" s="93">
        <f t="shared" si="9"/>
        <v>532384</v>
      </c>
      <c r="P49" s="93"/>
    </row>
    <row r="50" spans="1:16" ht="15.75" customHeight="1">
      <c r="A50" s="746" t="s">
        <v>413</v>
      </c>
      <c r="B50" s="569"/>
      <c r="C50" s="570">
        <v>1000000</v>
      </c>
      <c r="D50" s="570">
        <f t="shared" ref="D50:F50" si="49">SUM(D46:D49)</f>
        <v>0</v>
      </c>
      <c r="E50" s="570">
        <f t="shared" si="49"/>
        <v>1000000</v>
      </c>
      <c r="F50" s="570">
        <f t="shared" si="49"/>
        <v>500000</v>
      </c>
      <c r="G50" s="570">
        <f t="shared" ref="G50:I50" si="50">SUM(G46:G49)</f>
        <v>0</v>
      </c>
      <c r="H50" s="570">
        <f t="shared" si="4"/>
        <v>500000</v>
      </c>
      <c r="I50" s="570">
        <f t="shared" si="50"/>
        <v>0</v>
      </c>
      <c r="J50" s="570">
        <f t="shared" si="5"/>
        <v>500000</v>
      </c>
      <c r="K50" s="570">
        <f t="shared" ref="K50:L50" si="51">SUM(K46:K49)</f>
        <v>1632384</v>
      </c>
      <c r="L50" s="570">
        <f t="shared" si="51"/>
        <v>0</v>
      </c>
      <c r="M50" s="570">
        <f t="shared" si="7"/>
        <v>1632384</v>
      </c>
      <c r="N50" s="570">
        <f t="shared" ref="N50" si="52">SUM(N46:N49)</f>
        <v>0</v>
      </c>
      <c r="O50" s="570">
        <f t="shared" si="9"/>
        <v>1632384</v>
      </c>
      <c r="P50" s="570">
        <f>SUM(P46:P49)</f>
        <v>0</v>
      </c>
    </row>
    <row r="51" spans="1:16" ht="15.75" customHeight="1">
      <c r="A51" s="103"/>
      <c r="B51" s="176" t="s">
        <v>2602</v>
      </c>
      <c r="C51" s="93"/>
      <c r="D51" s="93"/>
      <c r="E51" s="93"/>
      <c r="F51" s="93"/>
      <c r="G51" s="93"/>
      <c r="H51" s="93">
        <f t="shared" si="4"/>
        <v>0</v>
      </c>
      <c r="I51" s="93"/>
      <c r="J51" s="93">
        <f t="shared" si="5"/>
        <v>0</v>
      </c>
      <c r="K51" s="93"/>
      <c r="L51" s="93"/>
      <c r="M51" s="93">
        <f t="shared" si="7"/>
        <v>0</v>
      </c>
      <c r="N51" s="93"/>
      <c r="O51" s="93">
        <f t="shared" si="9"/>
        <v>0</v>
      </c>
      <c r="P51" s="93"/>
    </row>
    <row r="52" spans="1:16" s="40" customFormat="1" ht="15.75" customHeight="1">
      <c r="A52" s="145" t="s">
        <v>2655</v>
      </c>
      <c r="B52" s="173" t="s">
        <v>2656</v>
      </c>
      <c r="C52" s="648">
        <v>1000000</v>
      </c>
      <c r="D52" s="648"/>
      <c r="E52" s="648">
        <f t="shared" ref="E52:E53" si="53">SUM(C52:D52)</f>
        <v>1000000</v>
      </c>
      <c r="F52" s="648">
        <v>1000000</v>
      </c>
      <c r="G52" s="648">
        <v>-600000</v>
      </c>
      <c r="H52" s="648">
        <f t="shared" si="4"/>
        <v>400000</v>
      </c>
      <c r="I52" s="648"/>
      <c r="J52" s="648">
        <f t="shared" si="5"/>
        <v>400000</v>
      </c>
      <c r="K52" s="648">
        <v>400000</v>
      </c>
      <c r="L52" s="648">
        <v>2000000</v>
      </c>
      <c r="M52" s="648">
        <f t="shared" si="7"/>
        <v>2400000</v>
      </c>
      <c r="N52" s="648"/>
      <c r="O52" s="648">
        <f t="shared" si="9"/>
        <v>2400000</v>
      </c>
      <c r="P52" s="648"/>
    </row>
    <row r="53" spans="1:16" ht="15.75" customHeight="1">
      <c r="A53" s="103" t="s">
        <v>2603</v>
      </c>
      <c r="B53" s="36" t="s">
        <v>2604</v>
      </c>
      <c r="C53" s="93">
        <v>1400000</v>
      </c>
      <c r="D53" s="93"/>
      <c r="E53" s="93">
        <f t="shared" si="53"/>
        <v>1400000</v>
      </c>
      <c r="F53" s="93">
        <v>600000</v>
      </c>
      <c r="G53" s="93"/>
      <c r="H53" s="93">
        <f t="shared" si="4"/>
        <v>600000</v>
      </c>
      <c r="I53" s="93"/>
      <c r="J53" s="93">
        <f t="shared" si="5"/>
        <v>600000</v>
      </c>
      <c r="K53" s="93">
        <v>400000</v>
      </c>
      <c r="L53" s="93"/>
      <c r="M53" s="93">
        <f t="shared" si="7"/>
        <v>400000</v>
      </c>
      <c r="N53" s="93"/>
      <c r="O53" s="93">
        <f t="shared" si="9"/>
        <v>400000</v>
      </c>
      <c r="P53" s="93"/>
    </row>
    <row r="54" spans="1:16" ht="15.75" customHeight="1">
      <c r="A54" s="746" t="s">
        <v>413</v>
      </c>
      <c r="B54" s="569"/>
      <c r="C54" s="570">
        <v>2400000</v>
      </c>
      <c r="D54" s="570">
        <f t="shared" ref="D54:F54" si="54">SUM(D52:D53)</f>
        <v>0</v>
      </c>
      <c r="E54" s="570">
        <f t="shared" si="54"/>
        <v>2400000</v>
      </c>
      <c r="F54" s="570">
        <f t="shared" si="54"/>
        <v>1600000</v>
      </c>
      <c r="G54" s="570">
        <f t="shared" ref="G54:I54" si="55">SUM(G52:G53)</f>
        <v>-600000</v>
      </c>
      <c r="H54" s="570">
        <f t="shared" si="4"/>
        <v>1000000</v>
      </c>
      <c r="I54" s="570">
        <f t="shared" si="55"/>
        <v>0</v>
      </c>
      <c r="J54" s="570">
        <f t="shared" si="5"/>
        <v>1000000</v>
      </c>
      <c r="K54" s="570">
        <f t="shared" ref="K54:L54" si="56">SUM(K52:K53)</f>
        <v>800000</v>
      </c>
      <c r="L54" s="570">
        <f t="shared" si="56"/>
        <v>2000000</v>
      </c>
      <c r="M54" s="570">
        <f t="shared" si="7"/>
        <v>2800000</v>
      </c>
      <c r="N54" s="570">
        <f t="shared" ref="N54" si="57">SUM(N52:N53)</f>
        <v>0</v>
      </c>
      <c r="O54" s="570">
        <f t="shared" si="9"/>
        <v>2800000</v>
      </c>
      <c r="P54" s="570">
        <f>SUM(P52:P53)</f>
        <v>0</v>
      </c>
    </row>
    <row r="55" spans="1:16" ht="15.75" hidden="1" customHeight="1">
      <c r="A55" s="182">
        <v>2211000</v>
      </c>
      <c r="B55" s="176" t="s">
        <v>3258</v>
      </c>
      <c r="C55" s="93">
        <v>0</v>
      </c>
      <c r="D55" s="93"/>
      <c r="E55" s="93">
        <f t="shared" ref="E55:E57" si="58">SUM(C55:D55)</f>
        <v>0</v>
      </c>
      <c r="F55" s="93"/>
      <c r="G55" s="93"/>
      <c r="H55" s="93">
        <f t="shared" si="4"/>
        <v>0</v>
      </c>
      <c r="I55" s="93"/>
      <c r="J55" s="93">
        <f t="shared" si="5"/>
        <v>0</v>
      </c>
      <c r="K55" s="93"/>
      <c r="L55" s="93"/>
      <c r="M55" s="93">
        <f t="shared" si="7"/>
        <v>0</v>
      </c>
      <c r="N55" s="93"/>
      <c r="O55" s="93">
        <f t="shared" si="9"/>
        <v>0</v>
      </c>
      <c r="P55" s="93"/>
    </row>
    <row r="56" spans="1:16" ht="15.75" hidden="1" customHeight="1">
      <c r="A56" s="103">
        <v>2211016</v>
      </c>
      <c r="B56" s="36" t="s">
        <v>2730</v>
      </c>
      <c r="C56" s="93">
        <v>0</v>
      </c>
      <c r="D56" s="93"/>
      <c r="E56" s="93">
        <f t="shared" si="58"/>
        <v>0</v>
      </c>
      <c r="F56" s="93"/>
      <c r="G56" s="93"/>
      <c r="H56" s="93">
        <f t="shared" si="4"/>
        <v>0</v>
      </c>
      <c r="I56" s="93"/>
      <c r="J56" s="93">
        <f t="shared" si="5"/>
        <v>0</v>
      </c>
      <c r="K56" s="93"/>
      <c r="L56" s="93"/>
      <c r="M56" s="93">
        <f t="shared" si="7"/>
        <v>0</v>
      </c>
      <c r="N56" s="93"/>
      <c r="O56" s="93">
        <f t="shared" si="9"/>
        <v>0</v>
      </c>
      <c r="P56" s="93"/>
    </row>
    <row r="57" spans="1:16" ht="15.75" hidden="1" customHeight="1">
      <c r="A57" s="746" t="s">
        <v>413</v>
      </c>
      <c r="B57" s="569"/>
      <c r="C57" s="93">
        <v>0</v>
      </c>
      <c r="D57" s="93"/>
      <c r="E57" s="93">
        <f t="shared" si="58"/>
        <v>0</v>
      </c>
      <c r="F57" s="93"/>
      <c r="G57" s="93"/>
      <c r="H57" s="93">
        <f t="shared" si="4"/>
        <v>0</v>
      </c>
      <c r="I57" s="93"/>
      <c r="J57" s="93">
        <f t="shared" si="5"/>
        <v>0</v>
      </c>
      <c r="K57" s="93"/>
      <c r="L57" s="93"/>
      <c r="M57" s="93">
        <f t="shared" si="7"/>
        <v>0</v>
      </c>
      <c r="N57" s="93"/>
      <c r="O57" s="93">
        <f t="shared" si="9"/>
        <v>0</v>
      </c>
      <c r="P57" s="93"/>
    </row>
    <row r="58" spans="1:16" ht="15.75" customHeight="1">
      <c r="A58" s="103"/>
      <c r="B58" s="176" t="s">
        <v>2605</v>
      </c>
      <c r="C58" s="93"/>
      <c r="D58" s="93"/>
      <c r="E58" s="93"/>
      <c r="F58" s="93"/>
      <c r="G58" s="93"/>
      <c r="H58" s="93">
        <f t="shared" si="4"/>
        <v>0</v>
      </c>
      <c r="I58" s="93"/>
      <c r="J58" s="93">
        <f t="shared" si="5"/>
        <v>0</v>
      </c>
      <c r="K58" s="93"/>
      <c r="L58" s="93"/>
      <c r="M58" s="93">
        <f t="shared" si="7"/>
        <v>0</v>
      </c>
      <c r="N58" s="93"/>
      <c r="O58" s="93">
        <f t="shared" si="9"/>
        <v>0</v>
      </c>
      <c r="P58" s="93"/>
    </row>
    <row r="59" spans="1:16" ht="15.75" customHeight="1">
      <c r="A59" s="103" t="s">
        <v>2606</v>
      </c>
      <c r="B59" s="36" t="s">
        <v>2607</v>
      </c>
      <c r="C59" s="93">
        <v>860000</v>
      </c>
      <c r="D59" s="93"/>
      <c r="E59" s="93">
        <f t="shared" ref="E59:E63" si="59">SUM(C59:D59)</f>
        <v>860000</v>
      </c>
      <c r="F59" s="93">
        <v>500000</v>
      </c>
      <c r="G59" s="93"/>
      <c r="H59" s="93">
        <f t="shared" si="4"/>
        <v>500000</v>
      </c>
      <c r="I59" s="93"/>
      <c r="J59" s="93">
        <f t="shared" si="5"/>
        <v>500000</v>
      </c>
      <c r="K59" s="93">
        <v>600000</v>
      </c>
      <c r="L59" s="93">
        <v>2000000</v>
      </c>
      <c r="M59" s="93">
        <f t="shared" si="7"/>
        <v>2600000</v>
      </c>
      <c r="N59" s="93"/>
      <c r="O59" s="93">
        <f t="shared" si="9"/>
        <v>2600000</v>
      </c>
      <c r="P59" s="93">
        <v>300000</v>
      </c>
    </row>
    <row r="60" spans="1:16" ht="15.75" customHeight="1">
      <c r="A60" s="103">
        <v>3111002</v>
      </c>
      <c r="B60" s="36" t="s">
        <v>3259</v>
      </c>
      <c r="C60" s="93">
        <v>2000000</v>
      </c>
      <c r="D60" s="93">
        <v>-2000000</v>
      </c>
      <c r="E60" s="93">
        <f t="shared" si="59"/>
        <v>0</v>
      </c>
      <c r="F60" s="93">
        <v>1000000</v>
      </c>
      <c r="G60" s="93">
        <v>-1000000</v>
      </c>
      <c r="H60" s="93">
        <f t="shared" si="4"/>
        <v>0</v>
      </c>
      <c r="I60" s="93"/>
      <c r="J60" s="93">
        <f t="shared" si="5"/>
        <v>0</v>
      </c>
      <c r="K60" s="93">
        <v>700000</v>
      </c>
      <c r="L60" s="93"/>
      <c r="M60" s="93">
        <f t="shared" si="7"/>
        <v>700000</v>
      </c>
      <c r="N60" s="93"/>
      <c r="O60" s="93">
        <f t="shared" si="9"/>
        <v>700000</v>
      </c>
      <c r="P60" s="93"/>
    </row>
    <row r="61" spans="1:16" ht="15.75" customHeight="1">
      <c r="A61" s="103" t="s">
        <v>2608</v>
      </c>
      <c r="B61" s="36" t="s">
        <v>2609</v>
      </c>
      <c r="C61" s="93">
        <v>200000</v>
      </c>
      <c r="D61" s="93"/>
      <c r="E61" s="93">
        <f t="shared" si="59"/>
        <v>200000</v>
      </c>
      <c r="F61" s="93">
        <v>200000</v>
      </c>
      <c r="G61" s="93"/>
      <c r="H61" s="93">
        <f t="shared" si="4"/>
        <v>200000</v>
      </c>
      <c r="I61" s="93"/>
      <c r="J61" s="93">
        <f t="shared" si="5"/>
        <v>200000</v>
      </c>
      <c r="K61" s="93">
        <v>500000</v>
      </c>
      <c r="L61" s="93"/>
      <c r="M61" s="93">
        <f t="shared" si="7"/>
        <v>500000</v>
      </c>
      <c r="N61" s="93"/>
      <c r="O61" s="93">
        <f t="shared" si="9"/>
        <v>500000</v>
      </c>
      <c r="P61" s="93"/>
    </row>
    <row r="62" spans="1:16" ht="15.75" customHeight="1">
      <c r="A62" s="103">
        <v>2211</v>
      </c>
      <c r="B62" s="36" t="s">
        <v>3260</v>
      </c>
      <c r="C62" s="93">
        <v>1500000</v>
      </c>
      <c r="D62" s="93"/>
      <c r="E62" s="93">
        <f t="shared" si="59"/>
        <v>1500000</v>
      </c>
      <c r="F62" s="93"/>
      <c r="G62" s="93"/>
      <c r="H62" s="93">
        <f t="shared" si="4"/>
        <v>0</v>
      </c>
      <c r="I62" s="93"/>
      <c r="J62" s="93">
        <f t="shared" si="5"/>
        <v>0</v>
      </c>
      <c r="K62" s="93"/>
      <c r="L62" s="93"/>
      <c r="M62" s="93">
        <f t="shared" si="7"/>
        <v>0</v>
      </c>
      <c r="N62" s="93"/>
      <c r="O62" s="93">
        <f t="shared" si="9"/>
        <v>0</v>
      </c>
      <c r="P62" s="93" t="s">
        <v>2621</v>
      </c>
    </row>
    <row r="63" spans="1:16" ht="15.75" customHeight="1">
      <c r="A63" s="103" t="s">
        <v>2610</v>
      </c>
      <c r="B63" s="36" t="s">
        <v>2611</v>
      </c>
      <c r="C63" s="93">
        <v>100000</v>
      </c>
      <c r="D63" s="93"/>
      <c r="E63" s="93">
        <f t="shared" si="59"/>
        <v>100000</v>
      </c>
      <c r="F63" s="93">
        <v>200000</v>
      </c>
      <c r="G63" s="93"/>
      <c r="H63" s="93">
        <f t="shared" si="4"/>
        <v>200000</v>
      </c>
      <c r="I63" s="93"/>
      <c r="J63" s="93">
        <f t="shared" si="5"/>
        <v>200000</v>
      </c>
      <c r="K63" s="93">
        <v>500000</v>
      </c>
      <c r="L63" s="93">
        <v>2000000</v>
      </c>
      <c r="M63" s="93">
        <f t="shared" si="7"/>
        <v>2500000</v>
      </c>
      <c r="N63" s="93"/>
      <c r="O63" s="93">
        <f t="shared" si="9"/>
        <v>2500000</v>
      </c>
      <c r="P63" s="93"/>
    </row>
    <row r="64" spans="1:16" ht="15.75" customHeight="1">
      <c r="A64" s="746" t="s">
        <v>413</v>
      </c>
      <c r="B64" s="569"/>
      <c r="C64" s="570">
        <v>4660000</v>
      </c>
      <c r="D64" s="570">
        <f t="shared" ref="D64:F64" si="60">SUM(D59:D63)</f>
        <v>-2000000</v>
      </c>
      <c r="E64" s="570">
        <f t="shared" si="60"/>
        <v>2660000</v>
      </c>
      <c r="F64" s="570">
        <f t="shared" si="60"/>
        <v>1900000</v>
      </c>
      <c r="G64" s="570">
        <f t="shared" ref="G64:I64" si="61">SUM(G59:G63)</f>
        <v>-1000000</v>
      </c>
      <c r="H64" s="570">
        <f t="shared" si="4"/>
        <v>900000</v>
      </c>
      <c r="I64" s="570">
        <f t="shared" si="61"/>
        <v>0</v>
      </c>
      <c r="J64" s="570">
        <f t="shared" si="5"/>
        <v>900000</v>
      </c>
      <c r="K64" s="570">
        <f t="shared" ref="K64:L64" si="62">SUM(K59:K63)</f>
        <v>2300000</v>
      </c>
      <c r="L64" s="570">
        <f t="shared" si="62"/>
        <v>4000000</v>
      </c>
      <c r="M64" s="570">
        <f t="shared" si="7"/>
        <v>6300000</v>
      </c>
      <c r="N64" s="570">
        <f t="shared" ref="N64" si="63">SUM(N59:N63)</f>
        <v>0</v>
      </c>
      <c r="O64" s="570">
        <f t="shared" si="9"/>
        <v>6300000</v>
      </c>
      <c r="P64" s="570">
        <f>SUM(P59:P63)</f>
        <v>300000</v>
      </c>
    </row>
    <row r="65" spans="1:16" ht="15.75" hidden="1" customHeight="1">
      <c r="A65" s="103"/>
      <c r="B65" s="176" t="s">
        <v>2612</v>
      </c>
      <c r="C65" s="93">
        <v>0</v>
      </c>
      <c r="D65" s="93"/>
      <c r="E65" s="93">
        <f t="shared" ref="E65:E67" si="64">SUM(C65:D65)</f>
        <v>0</v>
      </c>
      <c r="F65" s="93"/>
      <c r="G65" s="93"/>
      <c r="H65" s="93">
        <f t="shared" si="4"/>
        <v>0</v>
      </c>
      <c r="I65" s="93"/>
      <c r="J65" s="93">
        <f t="shared" si="5"/>
        <v>0</v>
      </c>
      <c r="K65" s="93"/>
      <c r="L65" s="93"/>
      <c r="M65" s="93">
        <f t="shared" si="7"/>
        <v>0</v>
      </c>
      <c r="N65" s="93"/>
      <c r="O65" s="93">
        <f t="shared" si="9"/>
        <v>0</v>
      </c>
      <c r="P65" s="93"/>
    </row>
    <row r="66" spans="1:16" ht="15.75" hidden="1" customHeight="1">
      <c r="A66" s="103" t="s">
        <v>2613</v>
      </c>
      <c r="B66" s="36" t="s">
        <v>2614</v>
      </c>
      <c r="C66" s="93">
        <v>0</v>
      </c>
      <c r="D66" s="93"/>
      <c r="E66" s="93">
        <f t="shared" si="64"/>
        <v>0</v>
      </c>
      <c r="F66" s="93"/>
      <c r="G66" s="93"/>
      <c r="H66" s="93">
        <f t="shared" si="4"/>
        <v>0</v>
      </c>
      <c r="I66" s="93"/>
      <c r="J66" s="93">
        <f t="shared" si="5"/>
        <v>0</v>
      </c>
      <c r="K66" s="93"/>
      <c r="L66" s="93"/>
      <c r="M66" s="93">
        <f t="shared" si="7"/>
        <v>0</v>
      </c>
      <c r="N66" s="93"/>
      <c r="O66" s="93">
        <f t="shared" si="9"/>
        <v>0</v>
      </c>
      <c r="P66" s="93"/>
    </row>
    <row r="67" spans="1:16" ht="15.75" hidden="1" customHeight="1">
      <c r="A67" s="746" t="s">
        <v>413</v>
      </c>
      <c r="B67" s="569"/>
      <c r="C67" s="570">
        <v>0</v>
      </c>
      <c r="D67" s="570"/>
      <c r="E67" s="93">
        <f t="shared" si="64"/>
        <v>0</v>
      </c>
      <c r="F67" s="93"/>
      <c r="G67" s="93"/>
      <c r="H67" s="93">
        <f t="shared" si="4"/>
        <v>0</v>
      </c>
      <c r="I67" s="93"/>
      <c r="J67" s="93">
        <f t="shared" si="5"/>
        <v>0</v>
      </c>
      <c r="K67" s="93"/>
      <c r="L67" s="93"/>
      <c r="M67" s="93">
        <f t="shared" si="7"/>
        <v>0</v>
      </c>
      <c r="N67" s="93"/>
      <c r="O67" s="93">
        <f t="shared" si="9"/>
        <v>0</v>
      </c>
      <c r="P67" s="93"/>
    </row>
    <row r="68" spans="1:16" ht="15.75" customHeight="1">
      <c r="A68" s="182">
        <v>2211200</v>
      </c>
      <c r="B68" s="176" t="s">
        <v>2612</v>
      </c>
      <c r="C68" s="93"/>
      <c r="D68" s="93"/>
      <c r="E68" s="93"/>
      <c r="F68" s="93"/>
      <c r="G68" s="93"/>
      <c r="H68" s="93">
        <f t="shared" si="4"/>
        <v>0</v>
      </c>
      <c r="I68" s="93"/>
      <c r="J68" s="93">
        <f t="shared" si="5"/>
        <v>0</v>
      </c>
      <c r="K68" s="93"/>
      <c r="L68" s="93"/>
      <c r="M68" s="93">
        <f t="shared" si="7"/>
        <v>0</v>
      </c>
      <c r="N68" s="93"/>
      <c r="O68" s="93">
        <f t="shared" si="9"/>
        <v>0</v>
      </c>
      <c r="P68" s="93"/>
    </row>
    <row r="69" spans="1:16" ht="15.75" customHeight="1">
      <c r="A69" s="103" t="s">
        <v>2613</v>
      </c>
      <c r="B69" s="36" t="s">
        <v>2614</v>
      </c>
      <c r="C69" s="93">
        <v>3500000</v>
      </c>
      <c r="D69" s="93"/>
      <c r="E69" s="93">
        <f t="shared" ref="E69:E70" si="65">SUM(C69:D69)</f>
        <v>3500000</v>
      </c>
      <c r="F69" s="93">
        <v>3500000</v>
      </c>
      <c r="G69" s="93"/>
      <c r="H69" s="93">
        <f t="shared" si="4"/>
        <v>3500000</v>
      </c>
      <c r="I69" s="93"/>
      <c r="J69" s="93">
        <f t="shared" si="5"/>
        <v>3500000</v>
      </c>
      <c r="K69" s="93">
        <v>4000000</v>
      </c>
      <c r="L69" s="93">
        <v>5000000</v>
      </c>
      <c r="M69" s="93">
        <f t="shared" si="7"/>
        <v>9000000</v>
      </c>
      <c r="N69" s="93"/>
      <c r="O69" s="93">
        <f t="shared" si="9"/>
        <v>9000000</v>
      </c>
      <c r="P69" s="93">
        <v>9000000</v>
      </c>
    </row>
    <row r="70" spans="1:16" ht="15.75" customHeight="1">
      <c r="A70" s="103">
        <v>2211203</v>
      </c>
      <c r="B70" s="36" t="s">
        <v>3261</v>
      </c>
      <c r="C70" s="93">
        <v>500000</v>
      </c>
      <c r="D70" s="93"/>
      <c r="E70" s="93">
        <f t="shared" si="65"/>
        <v>500000</v>
      </c>
      <c r="F70" s="93">
        <v>500000</v>
      </c>
      <c r="G70" s="93"/>
      <c r="H70" s="93">
        <f t="shared" si="4"/>
        <v>500000</v>
      </c>
      <c r="I70" s="93"/>
      <c r="J70" s="93">
        <f t="shared" si="5"/>
        <v>500000</v>
      </c>
      <c r="K70" s="93">
        <v>500000</v>
      </c>
      <c r="L70" s="93"/>
      <c r="M70" s="93">
        <f t="shared" si="7"/>
        <v>500000</v>
      </c>
      <c r="N70" s="93"/>
      <c r="O70" s="93">
        <f t="shared" si="9"/>
        <v>500000</v>
      </c>
      <c r="P70" s="93"/>
    </row>
    <row r="71" spans="1:16" ht="15.75" customHeight="1">
      <c r="A71" s="746" t="s">
        <v>413</v>
      </c>
      <c r="B71" s="569"/>
      <c r="C71" s="570">
        <v>4000000</v>
      </c>
      <c r="D71" s="570">
        <f t="shared" ref="D71:F71" si="66">SUM(D69:D70)</f>
        <v>0</v>
      </c>
      <c r="E71" s="570">
        <f t="shared" si="66"/>
        <v>4000000</v>
      </c>
      <c r="F71" s="570">
        <f t="shared" si="66"/>
        <v>4000000</v>
      </c>
      <c r="G71" s="570">
        <f t="shared" ref="G71:I71" si="67">SUM(G69:G70)</f>
        <v>0</v>
      </c>
      <c r="H71" s="570">
        <f t="shared" ref="H71:H107" si="68">F71+G71</f>
        <v>4000000</v>
      </c>
      <c r="I71" s="570">
        <f t="shared" si="67"/>
        <v>0</v>
      </c>
      <c r="J71" s="570">
        <f t="shared" ref="J71:J88" si="69">H71+I71</f>
        <v>4000000</v>
      </c>
      <c r="K71" s="570">
        <f t="shared" ref="K71:P71" si="70">SUM(K69:K70)</f>
        <v>4500000</v>
      </c>
      <c r="L71" s="570">
        <f t="shared" si="70"/>
        <v>5000000</v>
      </c>
      <c r="M71" s="570">
        <f t="shared" ref="M71:M107" si="71">SUM(K71:L71)</f>
        <v>9500000</v>
      </c>
      <c r="N71" s="570">
        <f t="shared" si="70"/>
        <v>0</v>
      </c>
      <c r="O71" s="570">
        <f t="shared" ref="O71:O88" si="72">SUM(M71:N71)</f>
        <v>9500000</v>
      </c>
      <c r="P71" s="570">
        <f t="shared" si="70"/>
        <v>9000000</v>
      </c>
    </row>
    <row r="72" spans="1:16" ht="15.75" customHeight="1">
      <c r="A72" s="103"/>
      <c r="B72" s="176" t="s">
        <v>2617</v>
      </c>
      <c r="C72" s="93"/>
      <c r="D72" s="93"/>
      <c r="E72" s="93"/>
      <c r="F72" s="93"/>
      <c r="G72" s="93"/>
      <c r="H72" s="93">
        <f t="shared" si="68"/>
        <v>0</v>
      </c>
      <c r="I72" s="93"/>
      <c r="J72" s="93">
        <f t="shared" si="69"/>
        <v>0</v>
      </c>
      <c r="K72" s="93"/>
      <c r="L72" s="93"/>
      <c r="M72" s="93">
        <f t="shared" si="71"/>
        <v>0</v>
      </c>
      <c r="N72" s="93"/>
      <c r="O72" s="93">
        <f t="shared" si="72"/>
        <v>0</v>
      </c>
      <c r="P72" s="93"/>
    </row>
    <row r="73" spans="1:16" ht="15.75" customHeight="1">
      <c r="A73" s="781">
        <v>3111114</v>
      </c>
      <c r="B73" s="36" t="s">
        <v>3262</v>
      </c>
      <c r="C73" s="93"/>
      <c r="D73" s="93"/>
      <c r="E73" s="93">
        <f t="shared" ref="E73:E80" si="73">SUM(C73:D73)</f>
        <v>0</v>
      </c>
      <c r="F73" s="93"/>
      <c r="G73" s="93"/>
      <c r="H73" s="93">
        <f t="shared" si="68"/>
        <v>0</v>
      </c>
      <c r="I73" s="93"/>
      <c r="J73" s="93">
        <f t="shared" si="69"/>
        <v>0</v>
      </c>
      <c r="K73" s="93"/>
      <c r="L73" s="93"/>
      <c r="M73" s="93">
        <f t="shared" si="71"/>
        <v>0</v>
      </c>
      <c r="N73" s="93"/>
      <c r="O73" s="93">
        <f t="shared" si="72"/>
        <v>0</v>
      </c>
      <c r="P73" s="93" t="s">
        <v>2621</v>
      </c>
    </row>
    <row r="74" spans="1:16" s="40" customFormat="1" ht="15.75" customHeight="1">
      <c r="A74" s="145" t="s">
        <v>2931</v>
      </c>
      <c r="B74" s="173" t="s">
        <v>2941</v>
      </c>
      <c r="C74" s="648">
        <v>30000000</v>
      </c>
      <c r="D74" s="648"/>
      <c r="E74" s="648">
        <f t="shared" si="73"/>
        <v>30000000</v>
      </c>
      <c r="F74" s="648">
        <f>SUM(D74:E74)</f>
        <v>30000000</v>
      </c>
      <c r="G74" s="648"/>
      <c r="H74" s="648">
        <f t="shared" si="68"/>
        <v>30000000</v>
      </c>
      <c r="I74" s="648"/>
      <c r="J74" s="648">
        <f t="shared" si="69"/>
        <v>30000000</v>
      </c>
      <c r="K74" s="648">
        <v>29000000</v>
      </c>
      <c r="L74" s="648">
        <v>50000000</v>
      </c>
      <c r="M74" s="648">
        <f t="shared" si="71"/>
        <v>79000000</v>
      </c>
      <c r="N74" s="648">
        <v>33000000</v>
      </c>
      <c r="O74" s="648">
        <f t="shared" si="72"/>
        <v>112000000</v>
      </c>
      <c r="P74" s="648">
        <v>113178384</v>
      </c>
    </row>
    <row r="75" spans="1:16" s="40" customFormat="1" ht="15.75" customHeight="1">
      <c r="A75" s="145"/>
      <c r="B75" s="173" t="s">
        <v>3263</v>
      </c>
      <c r="C75" s="648"/>
      <c r="D75" s="648"/>
      <c r="E75" s="648"/>
      <c r="F75" s="648"/>
      <c r="G75" s="648"/>
      <c r="H75" s="648"/>
      <c r="I75" s="648"/>
      <c r="J75" s="648"/>
      <c r="K75" s="648">
        <v>1000000</v>
      </c>
      <c r="L75" s="648"/>
      <c r="M75" s="648">
        <f t="shared" si="71"/>
        <v>1000000</v>
      </c>
      <c r="N75" s="648"/>
      <c r="O75" s="648">
        <f t="shared" si="72"/>
        <v>1000000</v>
      </c>
      <c r="P75" s="648"/>
    </row>
    <row r="76" spans="1:16" s="40" customFormat="1" ht="15.75" hidden="1" customHeight="1">
      <c r="A76" s="145">
        <v>2211016</v>
      </c>
      <c r="B76" s="173" t="s">
        <v>3264</v>
      </c>
      <c r="C76" s="648"/>
      <c r="D76" s="648"/>
      <c r="E76" s="648">
        <f t="shared" si="73"/>
        <v>0</v>
      </c>
      <c r="F76" s="648"/>
      <c r="G76" s="648"/>
      <c r="H76" s="648">
        <f t="shared" si="68"/>
        <v>0</v>
      </c>
      <c r="I76" s="648"/>
      <c r="J76" s="648">
        <f t="shared" si="69"/>
        <v>0</v>
      </c>
      <c r="K76" s="648">
        <v>0</v>
      </c>
      <c r="L76" s="648"/>
      <c r="M76" s="648">
        <f t="shared" si="71"/>
        <v>0</v>
      </c>
      <c r="N76" s="648"/>
      <c r="O76" s="648">
        <f t="shared" si="72"/>
        <v>0</v>
      </c>
      <c r="P76" s="648" t="s">
        <v>2621</v>
      </c>
    </row>
    <row r="77" spans="1:16" s="40" customFormat="1" ht="15.75" hidden="1" customHeight="1">
      <c r="A77" s="145">
        <v>1160101</v>
      </c>
      <c r="B77" s="173" t="s">
        <v>3265</v>
      </c>
      <c r="C77" s="648"/>
      <c r="D77" s="648"/>
      <c r="E77" s="648">
        <f t="shared" si="73"/>
        <v>0</v>
      </c>
      <c r="F77" s="648"/>
      <c r="G77" s="648"/>
      <c r="H77" s="648">
        <f t="shared" si="68"/>
        <v>0</v>
      </c>
      <c r="I77" s="648"/>
      <c r="J77" s="648">
        <f t="shared" si="69"/>
        <v>0</v>
      </c>
      <c r="K77" s="648"/>
      <c r="L77" s="648"/>
      <c r="M77" s="648">
        <f t="shared" si="71"/>
        <v>0</v>
      </c>
      <c r="N77" s="648"/>
      <c r="O77" s="648">
        <f t="shared" si="72"/>
        <v>0</v>
      </c>
      <c r="P77" s="648" t="s">
        <v>2621</v>
      </c>
    </row>
    <row r="78" spans="1:16" s="40" customFormat="1" ht="15.75" hidden="1" customHeight="1">
      <c r="A78" s="145">
        <v>2211324</v>
      </c>
      <c r="B78" s="173" t="s">
        <v>3266</v>
      </c>
      <c r="C78" s="648"/>
      <c r="D78" s="648"/>
      <c r="E78" s="648">
        <f t="shared" si="73"/>
        <v>0</v>
      </c>
      <c r="F78" s="648"/>
      <c r="G78" s="648"/>
      <c r="H78" s="648">
        <f t="shared" si="68"/>
        <v>0</v>
      </c>
      <c r="I78" s="648"/>
      <c r="J78" s="648">
        <f t="shared" si="69"/>
        <v>0</v>
      </c>
      <c r="K78" s="648"/>
      <c r="L78" s="648"/>
      <c r="M78" s="648">
        <f t="shared" si="71"/>
        <v>0</v>
      </c>
      <c r="N78" s="648"/>
      <c r="O78" s="648">
        <f t="shared" si="72"/>
        <v>0</v>
      </c>
      <c r="P78" s="648" t="s">
        <v>2621</v>
      </c>
    </row>
    <row r="79" spans="1:16" s="40" customFormat="1" ht="15.75" hidden="1" customHeight="1">
      <c r="A79" s="145"/>
      <c r="B79" s="173" t="s">
        <v>3267</v>
      </c>
      <c r="C79" s="648"/>
      <c r="D79" s="648"/>
      <c r="E79" s="648">
        <f t="shared" si="73"/>
        <v>0</v>
      </c>
      <c r="F79" s="648"/>
      <c r="G79" s="648"/>
      <c r="H79" s="648">
        <f t="shared" si="68"/>
        <v>0</v>
      </c>
      <c r="I79" s="648"/>
      <c r="J79" s="648">
        <f t="shared" si="69"/>
        <v>0</v>
      </c>
      <c r="K79" s="648"/>
      <c r="L79" s="648"/>
      <c r="M79" s="648">
        <f t="shared" si="71"/>
        <v>0</v>
      </c>
      <c r="N79" s="648"/>
      <c r="O79" s="648">
        <f t="shared" si="72"/>
        <v>0</v>
      </c>
      <c r="P79" s="648" t="s">
        <v>2621</v>
      </c>
    </row>
    <row r="80" spans="1:16" s="40" customFormat="1" ht="15.75" hidden="1" customHeight="1">
      <c r="A80" s="145">
        <v>2211305</v>
      </c>
      <c r="B80" s="173" t="s">
        <v>3268</v>
      </c>
      <c r="C80" s="648"/>
      <c r="D80" s="648"/>
      <c r="E80" s="648">
        <f t="shared" si="73"/>
        <v>0</v>
      </c>
      <c r="F80" s="648"/>
      <c r="G80" s="648"/>
      <c r="H80" s="648">
        <f t="shared" si="68"/>
        <v>0</v>
      </c>
      <c r="I80" s="648"/>
      <c r="J80" s="648">
        <f t="shared" si="69"/>
        <v>0</v>
      </c>
      <c r="K80" s="648">
        <v>0</v>
      </c>
      <c r="L80" s="648"/>
      <c r="M80" s="648">
        <f t="shared" si="71"/>
        <v>0</v>
      </c>
      <c r="N80" s="648"/>
      <c r="O80" s="648">
        <f t="shared" si="72"/>
        <v>0</v>
      </c>
      <c r="P80" s="648" t="s">
        <v>2621</v>
      </c>
    </row>
    <row r="81" spans="1:16" s="40" customFormat="1" ht="15.75" hidden="1" customHeight="1">
      <c r="A81" s="145"/>
      <c r="B81" s="173" t="s">
        <v>3269</v>
      </c>
      <c r="C81" s="648"/>
      <c r="D81" s="648"/>
      <c r="E81" s="648"/>
      <c r="F81" s="648">
        <v>50000000</v>
      </c>
      <c r="G81" s="648">
        <f>-50000000+37710000</f>
        <v>-12290000</v>
      </c>
      <c r="H81" s="648">
        <f t="shared" si="68"/>
        <v>37710000</v>
      </c>
      <c r="I81" s="648">
        <v>-37710000</v>
      </c>
      <c r="J81" s="648">
        <f t="shared" si="69"/>
        <v>0</v>
      </c>
      <c r="K81" s="648"/>
      <c r="L81" s="648"/>
      <c r="M81" s="648">
        <f t="shared" si="71"/>
        <v>0</v>
      </c>
      <c r="N81" s="648"/>
      <c r="O81" s="648">
        <f t="shared" si="72"/>
        <v>0</v>
      </c>
      <c r="P81" s="648" t="s">
        <v>2621</v>
      </c>
    </row>
    <row r="82" spans="1:16" s="40" customFormat="1" ht="15.75" customHeight="1">
      <c r="A82" s="145"/>
      <c r="B82" s="173" t="s">
        <v>3270</v>
      </c>
      <c r="C82" s="648"/>
      <c r="D82" s="648"/>
      <c r="E82" s="648"/>
      <c r="F82" s="648"/>
      <c r="G82" s="1304"/>
      <c r="H82" s="648"/>
      <c r="I82" s="648"/>
      <c r="J82" s="648"/>
      <c r="K82" s="648">
        <v>0</v>
      </c>
      <c r="L82" s="648">
        <v>80000000</v>
      </c>
      <c r="M82" s="648">
        <f t="shared" si="71"/>
        <v>80000000</v>
      </c>
      <c r="N82" s="648"/>
      <c r="O82" s="648">
        <f t="shared" si="72"/>
        <v>80000000</v>
      </c>
      <c r="P82" s="648"/>
    </row>
    <row r="83" spans="1:16" s="40" customFormat="1" ht="15.75" customHeight="1">
      <c r="A83" s="145">
        <v>2211103</v>
      </c>
      <c r="B83" s="173" t="s">
        <v>3152</v>
      </c>
      <c r="C83" s="648"/>
      <c r="D83" s="648"/>
      <c r="E83" s="648"/>
      <c r="F83" s="648">
        <v>0</v>
      </c>
      <c r="G83" s="763">
        <v>12290000</v>
      </c>
      <c r="H83" s="648">
        <f t="shared" si="68"/>
        <v>12290000</v>
      </c>
      <c r="I83" s="648">
        <v>-12290000</v>
      </c>
      <c r="J83" s="648">
        <f t="shared" si="69"/>
        <v>0</v>
      </c>
      <c r="K83" s="648">
        <v>30000000</v>
      </c>
      <c r="L83" s="648">
        <v>-30000000</v>
      </c>
      <c r="M83" s="648">
        <f t="shared" si="71"/>
        <v>0</v>
      </c>
      <c r="N83" s="648"/>
      <c r="O83" s="648">
        <f t="shared" si="72"/>
        <v>0</v>
      </c>
      <c r="P83" s="648" t="s">
        <v>2621</v>
      </c>
    </row>
    <row r="84" spans="1:16" ht="15.75" customHeight="1">
      <c r="A84" s="103" t="s">
        <v>2618</v>
      </c>
      <c r="B84" s="36" t="s">
        <v>2619</v>
      </c>
      <c r="C84" s="93">
        <v>150000</v>
      </c>
      <c r="D84" s="93"/>
      <c r="E84" s="93">
        <f t="shared" ref="E84:E85" si="74">SUM(C84:D84)</f>
        <v>150000</v>
      </c>
      <c r="F84" s="93">
        <v>150000</v>
      </c>
      <c r="G84" s="93"/>
      <c r="H84" s="93">
        <f t="shared" si="68"/>
        <v>150000</v>
      </c>
      <c r="I84" s="93"/>
      <c r="J84" s="93">
        <f t="shared" si="69"/>
        <v>150000</v>
      </c>
      <c r="K84" s="93">
        <v>200000</v>
      </c>
      <c r="L84" s="93"/>
      <c r="M84" s="93">
        <f t="shared" si="71"/>
        <v>200000</v>
      </c>
      <c r="N84" s="93"/>
      <c r="O84" s="93">
        <f t="shared" si="72"/>
        <v>200000</v>
      </c>
      <c r="P84" s="93">
        <v>200000</v>
      </c>
    </row>
    <row r="85" spans="1:16" ht="15.75" customHeight="1">
      <c r="A85" s="103">
        <v>3111001</v>
      </c>
      <c r="B85" s="36" t="s">
        <v>3271</v>
      </c>
      <c r="C85" s="93">
        <v>1300000</v>
      </c>
      <c r="D85" s="93"/>
      <c r="E85" s="93">
        <f t="shared" si="74"/>
        <v>1300000</v>
      </c>
      <c r="F85" s="93">
        <v>0</v>
      </c>
      <c r="G85" s="93">
        <v>0</v>
      </c>
      <c r="H85" s="93">
        <f t="shared" si="68"/>
        <v>0</v>
      </c>
      <c r="I85" s="93"/>
      <c r="J85" s="93">
        <f t="shared" si="69"/>
        <v>0</v>
      </c>
      <c r="K85" s="93">
        <v>0</v>
      </c>
      <c r="L85" s="93"/>
      <c r="M85" s="93">
        <f t="shared" si="71"/>
        <v>0</v>
      </c>
      <c r="N85" s="93"/>
      <c r="O85" s="93">
        <f t="shared" si="72"/>
        <v>0</v>
      </c>
      <c r="P85" s="93" t="s">
        <v>2621</v>
      </c>
    </row>
    <row r="86" spans="1:16" s="40" customFormat="1" ht="32.450000000000003" customHeight="1">
      <c r="A86" s="145"/>
      <c r="B86" s="1305" t="s">
        <v>138</v>
      </c>
      <c r="C86" s="648"/>
      <c r="D86" s="648"/>
      <c r="E86" s="648"/>
      <c r="F86" s="648"/>
      <c r="G86" s="648"/>
      <c r="H86" s="648"/>
      <c r="I86" s="648"/>
      <c r="J86" s="648"/>
      <c r="K86" s="648">
        <v>0</v>
      </c>
      <c r="L86" s="648">
        <v>1987622</v>
      </c>
      <c r="M86" s="648">
        <f t="shared" si="71"/>
        <v>1987622</v>
      </c>
      <c r="N86" s="648"/>
      <c r="O86" s="648">
        <f t="shared" si="72"/>
        <v>1987622</v>
      </c>
      <c r="P86" s="648"/>
    </row>
    <row r="87" spans="1:16" s="40" customFormat="1" ht="15.75" customHeight="1">
      <c r="A87" s="145"/>
      <c r="B87" s="173" t="s">
        <v>3272</v>
      </c>
      <c r="C87" s="173" t="s">
        <v>3272</v>
      </c>
      <c r="D87" s="648"/>
      <c r="E87" s="648"/>
      <c r="F87" s="648"/>
      <c r="G87" s="648"/>
      <c r="H87" s="648">
        <f t="shared" si="68"/>
        <v>0</v>
      </c>
      <c r="I87" s="648">
        <v>13000000</v>
      </c>
      <c r="J87" s="648">
        <f t="shared" si="69"/>
        <v>13000000</v>
      </c>
      <c r="K87" s="648">
        <v>0</v>
      </c>
      <c r="L87" s="1306">
        <v>13000000</v>
      </c>
      <c r="M87" s="648">
        <f t="shared" si="71"/>
        <v>13000000</v>
      </c>
      <c r="N87" s="1306"/>
      <c r="O87" s="648">
        <f t="shared" si="72"/>
        <v>13000000</v>
      </c>
      <c r="P87" s="648"/>
    </row>
    <row r="88" spans="1:16" s="40" customFormat="1" ht="15.75" customHeight="1">
      <c r="A88" s="145"/>
      <c r="B88" s="173" t="s">
        <v>3273</v>
      </c>
      <c r="C88" s="173" t="s">
        <v>3273</v>
      </c>
      <c r="D88" s="648"/>
      <c r="E88" s="648"/>
      <c r="F88" s="648"/>
      <c r="G88" s="648"/>
      <c r="H88" s="648">
        <f t="shared" si="68"/>
        <v>0</v>
      </c>
      <c r="I88" s="648">
        <v>5000000</v>
      </c>
      <c r="J88" s="648">
        <f t="shared" si="69"/>
        <v>5000000</v>
      </c>
      <c r="K88" s="648">
        <v>0</v>
      </c>
      <c r="L88" s="648"/>
      <c r="M88" s="648">
        <f t="shared" si="71"/>
        <v>0</v>
      </c>
      <c r="N88" s="648"/>
      <c r="O88" s="648">
        <f t="shared" si="72"/>
        <v>0</v>
      </c>
      <c r="P88" s="648" t="s">
        <v>2621</v>
      </c>
    </row>
    <row r="89" spans="1:16" ht="15.75" customHeight="1">
      <c r="A89" s="746" t="s">
        <v>413</v>
      </c>
      <c r="B89" s="569"/>
      <c r="C89" s="570">
        <v>31450000</v>
      </c>
      <c r="D89" s="570">
        <f t="shared" ref="D89:E89" si="75">SUM(D73:D85)</f>
        <v>0</v>
      </c>
      <c r="E89" s="570">
        <f t="shared" si="75"/>
        <v>31450000</v>
      </c>
      <c r="F89" s="570">
        <f>SUM(F74:F85)</f>
        <v>80150000</v>
      </c>
      <c r="G89" s="570">
        <f t="shared" ref="G89" si="76">SUM(G74:G85)</f>
        <v>0</v>
      </c>
      <c r="H89" s="570">
        <f>SUM(H72:H88)</f>
        <v>80150000</v>
      </c>
      <c r="I89" s="570">
        <f t="shared" ref="I89:J89" si="77">SUM(I72:I88)</f>
        <v>-32000000</v>
      </c>
      <c r="J89" s="570">
        <f t="shared" si="77"/>
        <v>48150000</v>
      </c>
      <c r="K89" s="570">
        <f>SUM(K74:K88)</f>
        <v>60200000</v>
      </c>
      <c r="L89" s="570">
        <f>SUM(L73:L88)</f>
        <v>114987622</v>
      </c>
      <c r="M89" s="570">
        <f t="shared" ref="M89:O89" si="78">SUM(M72:M88)</f>
        <v>175187622</v>
      </c>
      <c r="N89" s="570">
        <f>SUM(N73:N88)</f>
        <v>33000000</v>
      </c>
      <c r="O89" s="570">
        <f t="shared" si="78"/>
        <v>208187622</v>
      </c>
      <c r="P89" s="570">
        <f>SUM(P74:P88)</f>
        <v>113378384</v>
      </c>
    </row>
    <row r="90" spans="1:16" ht="15.75" customHeight="1">
      <c r="A90" s="103"/>
      <c r="B90" s="176" t="s">
        <v>2633</v>
      </c>
      <c r="C90" s="93"/>
      <c r="D90" s="93"/>
      <c r="E90" s="93"/>
      <c r="F90" s="93"/>
      <c r="G90" s="93"/>
      <c r="H90" s="93">
        <f t="shared" si="68"/>
        <v>0</v>
      </c>
      <c r="I90" s="93"/>
      <c r="J90" s="93">
        <f t="shared" ref="J90:J107" si="79">H90+I90</f>
        <v>0</v>
      </c>
      <c r="K90" s="93"/>
      <c r="L90" s="93"/>
      <c r="M90" s="93">
        <f t="shared" si="71"/>
        <v>0</v>
      </c>
      <c r="N90" s="93"/>
      <c r="O90" s="93">
        <f t="shared" ref="O90:O107" si="80">SUM(M90:N90)</f>
        <v>0</v>
      </c>
      <c r="P90" s="93"/>
    </row>
    <row r="91" spans="1:16" ht="15.75" customHeight="1">
      <c r="A91" s="103" t="s">
        <v>2634</v>
      </c>
      <c r="B91" s="36" t="s">
        <v>3274</v>
      </c>
      <c r="C91" s="93">
        <v>1000000</v>
      </c>
      <c r="D91" s="93"/>
      <c r="E91" s="93">
        <f>SUM(C91:D91)</f>
        <v>1000000</v>
      </c>
      <c r="F91" s="93">
        <v>500000</v>
      </c>
      <c r="G91" s="93"/>
      <c r="H91" s="93">
        <f t="shared" si="68"/>
        <v>500000</v>
      </c>
      <c r="I91" s="93"/>
      <c r="J91" s="93">
        <f t="shared" si="79"/>
        <v>500000</v>
      </c>
      <c r="K91" s="93">
        <v>1000000</v>
      </c>
      <c r="L91" s="93"/>
      <c r="M91" s="93">
        <f t="shared" si="71"/>
        <v>1000000</v>
      </c>
      <c r="N91" s="93"/>
      <c r="O91" s="93">
        <f t="shared" si="80"/>
        <v>1000000</v>
      </c>
      <c r="P91" s="93"/>
    </row>
    <row r="92" spans="1:16" ht="15.75" customHeight="1">
      <c r="A92" s="746" t="s">
        <v>413</v>
      </c>
      <c r="B92" s="569"/>
      <c r="C92" s="570">
        <v>1000000</v>
      </c>
      <c r="D92" s="570">
        <f t="shared" ref="D92:F92" si="81">SUM(D91)</f>
        <v>0</v>
      </c>
      <c r="E92" s="570">
        <f t="shared" si="81"/>
        <v>1000000</v>
      </c>
      <c r="F92" s="570">
        <f t="shared" si="81"/>
        <v>500000</v>
      </c>
      <c r="G92" s="570">
        <f t="shared" ref="G92:I92" si="82">SUM(G91)</f>
        <v>0</v>
      </c>
      <c r="H92" s="570">
        <f t="shared" si="68"/>
        <v>500000</v>
      </c>
      <c r="I92" s="570">
        <f t="shared" si="82"/>
        <v>0</v>
      </c>
      <c r="J92" s="570">
        <f t="shared" si="79"/>
        <v>500000</v>
      </c>
      <c r="K92" s="570">
        <f t="shared" ref="K92:L92" si="83">SUM(K91)</f>
        <v>1000000</v>
      </c>
      <c r="L92" s="570">
        <f t="shared" si="83"/>
        <v>0</v>
      </c>
      <c r="M92" s="570">
        <f t="shared" si="71"/>
        <v>1000000</v>
      </c>
      <c r="N92" s="570">
        <f t="shared" ref="N92" si="84">SUM(N91)</f>
        <v>0</v>
      </c>
      <c r="O92" s="570">
        <f t="shared" si="80"/>
        <v>1000000</v>
      </c>
      <c r="P92" s="570">
        <f>SUM(P91)</f>
        <v>0</v>
      </c>
    </row>
    <row r="93" spans="1:16" ht="15.75" customHeight="1">
      <c r="A93" s="103"/>
      <c r="B93" s="176" t="s">
        <v>2636</v>
      </c>
      <c r="C93" s="93"/>
      <c r="D93" s="93"/>
      <c r="E93" s="93"/>
      <c r="F93" s="93"/>
      <c r="G93" s="93"/>
      <c r="H93" s="93">
        <f t="shared" si="68"/>
        <v>0</v>
      </c>
      <c r="I93" s="93"/>
      <c r="J93" s="93">
        <f t="shared" si="79"/>
        <v>0</v>
      </c>
      <c r="K93" s="93"/>
      <c r="L93" s="93"/>
      <c r="M93" s="93">
        <f t="shared" si="71"/>
        <v>0</v>
      </c>
      <c r="N93" s="93"/>
      <c r="O93" s="93">
        <f t="shared" si="80"/>
        <v>0</v>
      </c>
      <c r="P93" s="93"/>
    </row>
    <row r="94" spans="1:16" s="40" customFormat="1" ht="15.75" customHeight="1">
      <c r="A94" s="145" t="s">
        <v>3206</v>
      </c>
      <c r="B94" s="173" t="s">
        <v>3275</v>
      </c>
      <c r="C94" s="648">
        <v>3000000</v>
      </c>
      <c r="D94" s="648"/>
      <c r="E94" s="648">
        <f t="shared" ref="E94:E96" si="85">SUM(C94:D94)</f>
        <v>3000000</v>
      </c>
      <c r="F94" s="648">
        <v>2000000</v>
      </c>
      <c r="G94" s="648">
        <v>-400000</v>
      </c>
      <c r="H94" s="648">
        <f t="shared" si="68"/>
        <v>1600000</v>
      </c>
      <c r="I94" s="648"/>
      <c r="J94" s="648">
        <f t="shared" si="79"/>
        <v>1600000</v>
      </c>
      <c r="K94" s="648">
        <v>3000000</v>
      </c>
      <c r="L94" s="648"/>
      <c r="M94" s="648">
        <f t="shared" si="71"/>
        <v>3000000</v>
      </c>
      <c r="N94" s="648">
        <v>-1000000</v>
      </c>
      <c r="O94" s="648">
        <f t="shared" si="80"/>
        <v>2000000</v>
      </c>
      <c r="P94" s="648">
        <v>1000000</v>
      </c>
    </row>
    <row r="95" spans="1:16" ht="15.75" customHeight="1">
      <c r="A95" s="103">
        <v>2220209</v>
      </c>
      <c r="B95" s="36" t="s">
        <v>3276</v>
      </c>
      <c r="C95" s="93">
        <v>850000</v>
      </c>
      <c r="D95" s="93"/>
      <c r="E95" s="93">
        <f t="shared" si="85"/>
        <v>850000</v>
      </c>
      <c r="F95" s="93"/>
      <c r="G95" s="93"/>
      <c r="H95" s="93">
        <f t="shared" si="68"/>
        <v>0</v>
      </c>
      <c r="I95" s="93"/>
      <c r="J95" s="93">
        <f t="shared" si="79"/>
        <v>0</v>
      </c>
      <c r="K95" s="93">
        <v>300000</v>
      </c>
      <c r="L95" s="93"/>
      <c r="M95" s="93">
        <f t="shared" si="71"/>
        <v>300000</v>
      </c>
      <c r="N95" s="93"/>
      <c r="O95" s="93">
        <f t="shared" si="80"/>
        <v>300000</v>
      </c>
      <c r="P95" s="93"/>
    </row>
    <row r="96" spans="1:16" ht="15.75" customHeight="1">
      <c r="A96" s="103"/>
      <c r="B96" s="1307" t="s">
        <v>3277</v>
      </c>
      <c r="C96" s="93">
        <v>50000</v>
      </c>
      <c r="D96" s="93"/>
      <c r="E96" s="93">
        <f t="shared" si="85"/>
        <v>50000</v>
      </c>
      <c r="F96" s="93"/>
      <c r="G96" s="93"/>
      <c r="H96" s="93">
        <f t="shared" si="68"/>
        <v>0</v>
      </c>
      <c r="I96" s="93"/>
      <c r="J96" s="93">
        <f t="shared" si="79"/>
        <v>0</v>
      </c>
      <c r="K96" s="93">
        <v>500000</v>
      </c>
      <c r="L96" s="93"/>
      <c r="M96" s="93">
        <f t="shared" si="71"/>
        <v>500000</v>
      </c>
      <c r="N96" s="93"/>
      <c r="O96" s="93">
        <f t="shared" si="80"/>
        <v>500000</v>
      </c>
      <c r="P96" s="93"/>
    </row>
    <row r="97" spans="1:16" ht="15.75" customHeight="1">
      <c r="A97" s="103" t="s">
        <v>3207</v>
      </c>
      <c r="B97" s="36" t="s">
        <v>3162</v>
      </c>
      <c r="C97" s="93"/>
      <c r="D97" s="93"/>
      <c r="E97" s="93"/>
      <c r="F97" s="93"/>
      <c r="G97" s="93"/>
      <c r="H97" s="93"/>
      <c r="I97" s="93"/>
      <c r="J97" s="93"/>
      <c r="K97" s="93"/>
      <c r="L97" s="93"/>
      <c r="M97" s="93">
        <f t="shared" si="71"/>
        <v>0</v>
      </c>
      <c r="N97" s="93"/>
      <c r="O97" s="93">
        <f t="shared" si="80"/>
        <v>0</v>
      </c>
      <c r="P97" s="93" t="s">
        <v>2621</v>
      </c>
    </row>
    <row r="98" spans="1:16" ht="15.75" customHeight="1">
      <c r="A98" s="746" t="s">
        <v>413</v>
      </c>
      <c r="B98" s="569"/>
      <c r="C98" s="570">
        <v>3900000</v>
      </c>
      <c r="D98" s="570">
        <f t="shared" ref="D98:F98" si="86">SUM(D94:D96)</f>
        <v>0</v>
      </c>
      <c r="E98" s="570">
        <f t="shared" si="86"/>
        <v>3900000</v>
      </c>
      <c r="F98" s="570">
        <f t="shared" si="86"/>
        <v>2000000</v>
      </c>
      <c r="G98" s="570">
        <f t="shared" ref="G98:I98" si="87">SUM(G94:G96)</f>
        <v>-400000</v>
      </c>
      <c r="H98" s="570">
        <f t="shared" si="68"/>
        <v>1600000</v>
      </c>
      <c r="I98" s="570">
        <f t="shared" si="87"/>
        <v>0</v>
      </c>
      <c r="J98" s="570">
        <f t="shared" si="79"/>
        <v>1600000</v>
      </c>
      <c r="K98" s="570">
        <f t="shared" ref="K98:L98" si="88">SUM(K94:K96)</f>
        <v>3800000</v>
      </c>
      <c r="L98" s="570">
        <f t="shared" si="88"/>
        <v>0</v>
      </c>
      <c r="M98" s="570">
        <f t="shared" si="71"/>
        <v>3800000</v>
      </c>
      <c r="N98" s="570">
        <f t="shared" ref="N98" si="89">SUM(N94:N96)</f>
        <v>-1000000</v>
      </c>
      <c r="O98" s="570">
        <f t="shared" si="80"/>
        <v>2800000</v>
      </c>
      <c r="P98" s="570">
        <f>SUM(P94:P96)</f>
        <v>1000000</v>
      </c>
    </row>
    <row r="99" spans="1:16" ht="15.75" customHeight="1">
      <c r="A99" s="1308"/>
      <c r="B99" s="1309" t="s">
        <v>3278</v>
      </c>
      <c r="C99" s="1310"/>
      <c r="D99" s="1310"/>
      <c r="E99" s="1310"/>
      <c r="F99" s="1310"/>
      <c r="G99" s="1310"/>
      <c r="H99" s="1310">
        <f t="shared" si="68"/>
        <v>0</v>
      </c>
      <c r="I99" s="1310"/>
      <c r="J99" s="1310">
        <f t="shared" si="79"/>
        <v>0</v>
      </c>
      <c r="K99" s="1310"/>
      <c r="L99" s="1310"/>
      <c r="M99" s="1310">
        <f t="shared" si="71"/>
        <v>0</v>
      </c>
      <c r="N99" s="1310"/>
      <c r="O99" s="1310">
        <f t="shared" si="80"/>
        <v>0</v>
      </c>
      <c r="P99" s="1310"/>
    </row>
    <row r="100" spans="1:16" ht="15.75" customHeight="1">
      <c r="A100" s="1308"/>
      <c r="B100" s="1311" t="s">
        <v>3279</v>
      </c>
      <c r="C100" s="1310"/>
      <c r="D100" s="1310"/>
      <c r="E100" s="1310"/>
      <c r="F100" s="1312">
        <v>35000000</v>
      </c>
      <c r="G100" s="1312"/>
      <c r="H100" s="1312">
        <f t="shared" si="68"/>
        <v>35000000</v>
      </c>
      <c r="I100" s="1312"/>
      <c r="J100" s="1312">
        <f t="shared" si="79"/>
        <v>35000000</v>
      </c>
      <c r="K100" s="1312">
        <v>35000000</v>
      </c>
      <c r="L100" s="1312"/>
      <c r="M100" s="1312">
        <f t="shared" si="71"/>
        <v>35000000</v>
      </c>
      <c r="N100" s="1312"/>
      <c r="O100" s="1312">
        <f t="shared" si="80"/>
        <v>35000000</v>
      </c>
      <c r="P100" s="1312">
        <v>35000000</v>
      </c>
    </row>
    <row r="101" spans="1:16" s="40" customFormat="1" ht="15.75" customHeight="1">
      <c r="A101" s="1313"/>
      <c r="B101" s="1314" t="s">
        <v>3280</v>
      </c>
      <c r="C101" s="1315"/>
      <c r="D101" s="1315"/>
      <c r="E101" s="1315"/>
      <c r="F101" s="1316">
        <v>35000000</v>
      </c>
      <c r="G101" s="1316"/>
      <c r="H101" s="1316">
        <f t="shared" ref="H101" si="90">F101+G101</f>
        <v>35000000</v>
      </c>
      <c r="I101" s="1316"/>
      <c r="J101" s="1316">
        <v>0</v>
      </c>
      <c r="K101" s="1316">
        <v>35000000</v>
      </c>
      <c r="L101" s="1316"/>
      <c r="M101" s="1316">
        <f t="shared" si="71"/>
        <v>35000000</v>
      </c>
      <c r="N101" s="1316"/>
      <c r="O101" s="1316">
        <f t="shared" si="80"/>
        <v>35000000</v>
      </c>
      <c r="P101" s="1316"/>
    </row>
    <row r="102" spans="1:16" ht="15.75" customHeight="1">
      <c r="A102" s="1308"/>
      <c r="B102" s="1311" t="s">
        <v>3281</v>
      </c>
      <c r="C102" s="1310"/>
      <c r="D102" s="1310"/>
      <c r="E102" s="1310"/>
      <c r="F102" s="1312">
        <v>10000000</v>
      </c>
      <c r="G102" s="1312"/>
      <c r="H102" s="1312">
        <f t="shared" si="68"/>
        <v>10000000</v>
      </c>
      <c r="I102" s="1312"/>
      <c r="J102" s="1312">
        <f t="shared" si="79"/>
        <v>10000000</v>
      </c>
      <c r="K102" s="1312">
        <v>5000000</v>
      </c>
      <c r="L102" s="1312"/>
      <c r="M102" s="1312">
        <f t="shared" si="71"/>
        <v>5000000</v>
      </c>
      <c r="N102" s="1312">
        <v>30000000</v>
      </c>
      <c r="O102" s="1312">
        <f t="shared" si="80"/>
        <v>35000000</v>
      </c>
      <c r="P102" s="1312">
        <v>12000000</v>
      </c>
    </row>
    <row r="103" spans="1:16" ht="15.75" customHeight="1">
      <c r="A103" s="746" t="s">
        <v>413</v>
      </c>
      <c r="B103" s="569"/>
      <c r="C103" s="570">
        <v>3900000</v>
      </c>
      <c r="D103" s="570">
        <f>SUM(D99:D102)</f>
        <v>0</v>
      </c>
      <c r="E103" s="570">
        <f>SUM(E99:E102)</f>
        <v>0</v>
      </c>
      <c r="F103" s="570">
        <f>SUM(F99:F102)</f>
        <v>80000000</v>
      </c>
      <c r="G103" s="570">
        <f>SUM(G99:G102)</f>
        <v>0</v>
      </c>
      <c r="H103" s="570">
        <f t="shared" si="68"/>
        <v>80000000</v>
      </c>
      <c r="I103" s="570">
        <f>SUM(I99:I102)</f>
        <v>0</v>
      </c>
      <c r="J103" s="570">
        <f>SUM(J100:J102)</f>
        <v>45000000</v>
      </c>
      <c r="K103" s="570">
        <f t="shared" ref="K103:P103" si="91">SUM(K100:K102)</f>
        <v>75000000</v>
      </c>
      <c r="L103" s="570">
        <f t="shared" si="91"/>
        <v>0</v>
      </c>
      <c r="M103" s="570">
        <f t="shared" si="71"/>
        <v>75000000</v>
      </c>
      <c r="N103" s="570">
        <f t="shared" si="91"/>
        <v>30000000</v>
      </c>
      <c r="O103" s="570">
        <f t="shared" si="80"/>
        <v>105000000</v>
      </c>
      <c r="P103" s="570">
        <f t="shared" si="91"/>
        <v>47000000</v>
      </c>
    </row>
    <row r="104" spans="1:16" ht="15.75" customHeight="1">
      <c r="A104" s="1317"/>
      <c r="B104" s="979" t="s">
        <v>2641</v>
      </c>
      <c r="C104" s="1303">
        <v>60000000</v>
      </c>
      <c r="D104" s="1303">
        <f>SUM(D98,D92,D89,D71,D64,D57,D54,D50,D44,D39,D34,D28,D21,D17)</f>
        <v>-3750000</v>
      </c>
      <c r="E104" s="1303">
        <f>SUM(E98,E92,E89,E71,E64,E57,E54,E50,E44,E39,E34,E28,E21,E17)</f>
        <v>56250000</v>
      </c>
      <c r="F104" s="1303">
        <f>SUM(F103,F98,F92,F89,F71,F64,F54,F50,F44,F39,F28,F21,F17)</f>
        <v>179400000</v>
      </c>
      <c r="G104" s="1303">
        <f>SUM(G103,G98,G92,G89,G71,G64,G54,G50,G44,G39,G28,G21,G17)</f>
        <v>-3000000</v>
      </c>
      <c r="H104" s="1303">
        <f t="shared" si="68"/>
        <v>176400000</v>
      </c>
      <c r="I104" s="1303">
        <f>SUM(I103,I98,I92,I89,I71,I64,I54,I50,I44,I39,I28,I21,I17)</f>
        <v>-32000000</v>
      </c>
      <c r="J104" s="1303">
        <f t="shared" si="79"/>
        <v>144400000</v>
      </c>
      <c r="K104" s="1303">
        <f t="shared" ref="K104:P104" si="92">SUM(K103,K98,K92,K89,K71,K64,K54,K50,K44,K39,K28,K21,K17)</f>
        <v>158582384</v>
      </c>
      <c r="L104" s="1303">
        <f t="shared" si="92"/>
        <v>125987622</v>
      </c>
      <c r="M104" s="1303">
        <f t="shared" si="71"/>
        <v>284570006</v>
      </c>
      <c r="N104" s="1303">
        <f t="shared" si="92"/>
        <v>62000000</v>
      </c>
      <c r="O104" s="1303">
        <f t="shared" si="80"/>
        <v>346570006</v>
      </c>
      <c r="P104" s="1303">
        <f t="shared" si="92"/>
        <v>176678384</v>
      </c>
    </row>
    <row r="105" spans="1:16" ht="15.75" customHeight="1">
      <c r="A105" s="746"/>
      <c r="B105" s="569" t="s">
        <v>3282</v>
      </c>
      <c r="C105" s="570">
        <v>145700000</v>
      </c>
      <c r="D105" s="570">
        <f>SUM(D104,D13)</f>
        <v>-3750000</v>
      </c>
      <c r="E105" s="570">
        <f>SUM(E104,E13)</f>
        <v>141950000</v>
      </c>
      <c r="F105" s="570">
        <f>SUM(F104,F13)</f>
        <v>265100000</v>
      </c>
      <c r="G105" s="570">
        <f>SUM(G104,G13)</f>
        <v>-3000000</v>
      </c>
      <c r="H105" s="570">
        <f t="shared" si="68"/>
        <v>262100000</v>
      </c>
      <c r="I105" s="570">
        <f>SUM(I104,I13)</f>
        <v>-32000000</v>
      </c>
      <c r="J105" s="570">
        <f t="shared" si="79"/>
        <v>230100000</v>
      </c>
      <c r="K105" s="570">
        <f t="shared" ref="K105:P105" si="93">SUM(K104,K13)</f>
        <v>244282384</v>
      </c>
      <c r="L105" s="570">
        <f t="shared" si="93"/>
        <v>115987622</v>
      </c>
      <c r="M105" s="570">
        <f t="shared" si="71"/>
        <v>360270006</v>
      </c>
      <c r="N105" s="570">
        <f t="shared" si="93"/>
        <v>62000000</v>
      </c>
      <c r="O105" s="570">
        <f t="shared" si="80"/>
        <v>422270006</v>
      </c>
      <c r="P105" s="570">
        <f t="shared" si="93"/>
        <v>252378384</v>
      </c>
    </row>
    <row r="106" spans="1:16" ht="15.75" customHeight="1">
      <c r="A106" s="613">
        <v>11102</v>
      </c>
      <c r="B106" s="581" t="s">
        <v>3283</v>
      </c>
      <c r="C106" s="93"/>
      <c r="D106" s="93"/>
      <c r="E106" s="93"/>
      <c r="F106" s="93"/>
      <c r="G106" s="93"/>
      <c r="H106" s="93">
        <f t="shared" si="68"/>
        <v>0</v>
      </c>
      <c r="I106" s="93"/>
      <c r="J106" s="93">
        <f t="shared" si="79"/>
        <v>0</v>
      </c>
      <c r="K106" s="93"/>
      <c r="L106" s="93"/>
      <c r="M106" s="93">
        <f t="shared" si="71"/>
        <v>0</v>
      </c>
      <c r="N106" s="93"/>
      <c r="O106" s="93">
        <f t="shared" si="80"/>
        <v>0</v>
      </c>
      <c r="P106" s="93"/>
    </row>
    <row r="107" spans="1:16" ht="15.75" customHeight="1">
      <c r="A107" s="103">
        <v>2220206</v>
      </c>
      <c r="B107" s="36" t="s">
        <v>3284</v>
      </c>
      <c r="C107" s="93">
        <v>0</v>
      </c>
      <c r="D107" s="93">
        <f t="shared" ref="D107:G107" si="94">SUM(C107)</f>
        <v>0</v>
      </c>
      <c r="E107" s="93">
        <f t="shared" si="94"/>
        <v>0</v>
      </c>
      <c r="F107" s="93">
        <f t="shared" si="94"/>
        <v>0</v>
      </c>
      <c r="G107" s="93">
        <f t="shared" si="94"/>
        <v>0</v>
      </c>
      <c r="H107" s="93">
        <f t="shared" si="68"/>
        <v>0</v>
      </c>
      <c r="I107" s="93">
        <f t="shared" ref="I107" si="95">SUM(H107)</f>
        <v>0</v>
      </c>
      <c r="J107" s="93">
        <f t="shared" si="79"/>
        <v>0</v>
      </c>
      <c r="K107" s="93">
        <v>5000000</v>
      </c>
      <c r="L107" s="93">
        <v>-5000000</v>
      </c>
      <c r="M107" s="93">
        <f t="shared" si="71"/>
        <v>0</v>
      </c>
      <c r="N107" s="93"/>
      <c r="O107" s="93">
        <f t="shared" si="80"/>
        <v>0</v>
      </c>
      <c r="P107" s="93">
        <v>1000000</v>
      </c>
    </row>
    <row r="108" spans="1:16" ht="15.75" customHeight="1">
      <c r="A108" s="103"/>
      <c r="B108" s="36" t="s">
        <v>3285</v>
      </c>
      <c r="C108" s="93"/>
      <c r="D108" s="93"/>
      <c r="E108" s="93"/>
      <c r="F108" s="93"/>
      <c r="G108" s="93"/>
      <c r="H108" s="93"/>
      <c r="I108" s="93"/>
      <c r="J108" s="93"/>
      <c r="K108" s="93"/>
      <c r="L108" s="93"/>
      <c r="M108" s="93"/>
      <c r="N108" s="93"/>
      <c r="O108" s="93"/>
      <c r="P108" s="93"/>
    </row>
    <row r="109" spans="1:16" ht="15.75" customHeight="1">
      <c r="A109" s="746"/>
      <c r="B109" s="569" t="s">
        <v>3286</v>
      </c>
      <c r="C109" s="570">
        <v>0</v>
      </c>
      <c r="D109" s="570">
        <f t="shared" ref="D109:F109" si="96">SUM(D107)</f>
        <v>0</v>
      </c>
      <c r="E109" s="570">
        <f t="shared" si="96"/>
        <v>0</v>
      </c>
      <c r="F109" s="570">
        <f t="shared" si="96"/>
        <v>0</v>
      </c>
      <c r="G109" s="570">
        <f t="shared" ref="G109:I109" si="97">SUM(G107)</f>
        <v>0</v>
      </c>
      <c r="H109" s="570">
        <f t="shared" ref="H109:H115" si="98">F109+G109</f>
        <v>0</v>
      </c>
      <c r="I109" s="570">
        <f t="shared" si="97"/>
        <v>0</v>
      </c>
      <c r="J109" s="570">
        <f t="shared" ref="J109:J115" si="99">H109+I109</f>
        <v>0</v>
      </c>
      <c r="K109" s="570">
        <f t="shared" ref="K109:L109" si="100">SUM(K107)</f>
        <v>5000000</v>
      </c>
      <c r="L109" s="570">
        <f t="shared" si="100"/>
        <v>-5000000</v>
      </c>
      <c r="M109" s="570">
        <f t="shared" ref="M109:M125" si="101">SUM(K109:L109)</f>
        <v>0</v>
      </c>
      <c r="N109" s="570">
        <f t="shared" ref="N109" si="102">SUM(N107)</f>
        <v>0</v>
      </c>
      <c r="O109" s="570">
        <f t="shared" ref="O109:O125" si="103">SUM(M109:N109)</f>
        <v>0</v>
      </c>
      <c r="P109" s="570">
        <f>SUM(P107:P108)</f>
        <v>1000000</v>
      </c>
    </row>
    <row r="110" spans="1:16" ht="15.75" hidden="1" customHeight="1">
      <c r="A110" s="613">
        <v>310000</v>
      </c>
      <c r="B110" s="581" t="s">
        <v>2643</v>
      </c>
      <c r="C110" s="93"/>
      <c r="D110" s="93"/>
      <c r="E110" s="93"/>
      <c r="F110" s="93"/>
      <c r="G110" s="93"/>
      <c r="H110" s="93">
        <f t="shared" si="98"/>
        <v>0</v>
      </c>
      <c r="I110" s="93"/>
      <c r="J110" s="93">
        <f t="shared" si="99"/>
        <v>0</v>
      </c>
      <c r="K110" s="93"/>
      <c r="L110" s="93"/>
      <c r="M110" s="93">
        <f t="shared" si="101"/>
        <v>0</v>
      </c>
      <c r="N110" s="93"/>
      <c r="O110" s="93">
        <f t="shared" si="103"/>
        <v>0</v>
      </c>
      <c r="P110" s="93"/>
    </row>
    <row r="111" spans="1:16" ht="15.75" hidden="1" customHeight="1">
      <c r="A111" s="613"/>
      <c r="B111" s="36" t="s">
        <v>1430</v>
      </c>
      <c r="C111" s="93">
        <v>234000000</v>
      </c>
      <c r="D111" s="93">
        <f>'PROJECTS DETAILS'!E1590</f>
        <v>20100000</v>
      </c>
      <c r="E111" s="93">
        <f>'PROJECTS DETAILS'!F1590</f>
        <v>100100000</v>
      </c>
      <c r="F111" s="93">
        <f>'PROJECTS DETAILS'!G1590</f>
        <v>112700000</v>
      </c>
      <c r="G111" s="93">
        <f>'PROJECTS DETAILS'!H1590</f>
        <v>40500000</v>
      </c>
      <c r="H111" s="93">
        <f t="shared" si="98"/>
        <v>153200000</v>
      </c>
      <c r="I111" s="93">
        <f>'PROJECTS DETAILS'!J1590</f>
        <v>0</v>
      </c>
      <c r="J111" s="93">
        <f t="shared" si="99"/>
        <v>153200000</v>
      </c>
      <c r="K111" s="93">
        <v>0</v>
      </c>
      <c r="L111" s="93"/>
      <c r="M111" s="93">
        <f t="shared" si="101"/>
        <v>0</v>
      </c>
      <c r="N111" s="93"/>
      <c r="O111" s="93">
        <f t="shared" si="103"/>
        <v>0</v>
      </c>
      <c r="P111" s="93">
        <v>0</v>
      </c>
    </row>
    <row r="112" spans="1:16" ht="15.75" hidden="1" customHeight="1">
      <c r="A112" s="746"/>
      <c r="B112" s="569" t="s">
        <v>3287</v>
      </c>
      <c r="C112" s="570">
        <v>234000000</v>
      </c>
      <c r="D112" s="570">
        <f t="shared" ref="D112:F112" si="104">SUM(D111)</f>
        <v>20100000</v>
      </c>
      <c r="E112" s="570">
        <f t="shared" si="104"/>
        <v>100100000</v>
      </c>
      <c r="F112" s="570">
        <f t="shared" si="104"/>
        <v>112700000</v>
      </c>
      <c r="G112" s="570">
        <f t="shared" ref="G112:I112" si="105">SUM(G111)</f>
        <v>40500000</v>
      </c>
      <c r="H112" s="570">
        <f t="shared" si="98"/>
        <v>153200000</v>
      </c>
      <c r="I112" s="570">
        <f t="shared" si="105"/>
        <v>0</v>
      </c>
      <c r="J112" s="570">
        <f t="shared" si="99"/>
        <v>153200000</v>
      </c>
      <c r="K112" s="570">
        <f t="shared" ref="K112" si="106">SUM(K111)</f>
        <v>0</v>
      </c>
      <c r="L112" s="570">
        <f t="shared" ref="L112:N112" si="107">SUM(L111)</f>
        <v>0</v>
      </c>
      <c r="M112" s="570">
        <f t="shared" si="101"/>
        <v>0</v>
      </c>
      <c r="N112" s="570">
        <f t="shared" si="107"/>
        <v>0</v>
      </c>
      <c r="O112" s="570">
        <f t="shared" si="103"/>
        <v>0</v>
      </c>
      <c r="P112" s="570">
        <f>SUM(P111)</f>
        <v>0</v>
      </c>
    </row>
    <row r="113" spans="1:16" ht="15.75" hidden="1" customHeight="1">
      <c r="A113" s="746"/>
      <c r="B113" s="569" t="s">
        <v>3288</v>
      </c>
      <c r="C113" s="570">
        <v>234000000</v>
      </c>
      <c r="D113" s="570">
        <f t="shared" ref="D113:F113" si="108">SUM(D112,D109)</f>
        <v>20100000</v>
      </c>
      <c r="E113" s="570">
        <f t="shared" si="108"/>
        <v>100100000</v>
      </c>
      <c r="F113" s="570">
        <f t="shared" si="108"/>
        <v>112700000</v>
      </c>
      <c r="G113" s="570">
        <f t="shared" ref="G113:I113" si="109">SUM(G112,G109)</f>
        <v>40500000</v>
      </c>
      <c r="H113" s="570">
        <f t="shared" si="98"/>
        <v>153200000</v>
      </c>
      <c r="I113" s="570">
        <f t="shared" si="109"/>
        <v>0</v>
      </c>
      <c r="J113" s="570">
        <f t="shared" si="99"/>
        <v>153200000</v>
      </c>
      <c r="K113" s="570">
        <f t="shared" ref="K113" si="110">SUM(K112,K109)</f>
        <v>5000000</v>
      </c>
      <c r="L113" s="570">
        <f t="shared" ref="L113:N113" si="111">SUM(L112,L109)</f>
        <v>-5000000</v>
      </c>
      <c r="M113" s="570">
        <f t="shared" si="101"/>
        <v>0</v>
      </c>
      <c r="N113" s="570">
        <f t="shared" si="111"/>
        <v>0</v>
      </c>
      <c r="O113" s="570">
        <f t="shared" si="103"/>
        <v>0</v>
      </c>
      <c r="P113" s="570">
        <f>SUM(P112,P109)</f>
        <v>1000000</v>
      </c>
    </row>
    <row r="114" spans="1:16" ht="15.75" customHeight="1">
      <c r="A114" s="613">
        <v>11103</v>
      </c>
      <c r="B114" s="581" t="s">
        <v>3289</v>
      </c>
      <c r="C114" s="93"/>
      <c r="D114" s="93"/>
      <c r="E114" s="93"/>
      <c r="F114" s="93"/>
      <c r="G114" s="93"/>
      <c r="H114" s="93">
        <f t="shared" si="98"/>
        <v>0</v>
      </c>
      <c r="I114" s="93"/>
      <c r="J114" s="93">
        <f t="shared" si="99"/>
        <v>0</v>
      </c>
      <c r="K114" s="93"/>
      <c r="L114" s="93"/>
      <c r="M114" s="93">
        <f t="shared" si="101"/>
        <v>0</v>
      </c>
      <c r="N114" s="93"/>
      <c r="O114" s="93">
        <f t="shared" si="103"/>
        <v>0</v>
      </c>
      <c r="P114" s="93"/>
    </row>
    <row r="115" spans="1:16" ht="15.75" customHeight="1">
      <c r="A115" s="103" t="s">
        <v>2931</v>
      </c>
      <c r="B115" s="36" t="s">
        <v>3290</v>
      </c>
      <c r="C115" s="93"/>
      <c r="D115" s="93"/>
      <c r="E115" s="93"/>
      <c r="F115" s="93"/>
      <c r="G115" s="93"/>
      <c r="H115" s="93">
        <f t="shared" si="98"/>
        <v>0</v>
      </c>
      <c r="I115" s="93"/>
      <c r="J115" s="93">
        <f t="shared" si="99"/>
        <v>0</v>
      </c>
      <c r="K115" s="93">
        <v>200000</v>
      </c>
      <c r="L115" s="93"/>
      <c r="M115" s="93">
        <f t="shared" si="101"/>
        <v>200000</v>
      </c>
      <c r="N115" s="93"/>
      <c r="O115" s="93">
        <f t="shared" si="103"/>
        <v>200000</v>
      </c>
      <c r="P115" s="93"/>
    </row>
    <row r="116" spans="1:16" ht="15.75" customHeight="1">
      <c r="A116" s="103"/>
      <c r="B116" s="96" t="s">
        <v>3291</v>
      </c>
      <c r="C116" s="93"/>
      <c r="D116" s="93"/>
      <c r="E116" s="93"/>
      <c r="F116" s="93"/>
      <c r="G116" s="93"/>
      <c r="H116" s="93"/>
      <c r="I116" s="93"/>
      <c r="J116" s="93"/>
      <c r="K116" s="93">
        <v>700000</v>
      </c>
      <c r="L116" s="93"/>
      <c r="M116" s="93">
        <f t="shared" si="101"/>
        <v>700000</v>
      </c>
      <c r="N116" s="93"/>
      <c r="O116" s="93">
        <f t="shared" si="103"/>
        <v>700000</v>
      </c>
      <c r="P116" s="93">
        <v>1000000</v>
      </c>
    </row>
    <row r="117" spans="1:16" ht="15.75" customHeight="1">
      <c r="A117" s="103"/>
      <c r="B117" s="173" t="s">
        <v>3292</v>
      </c>
      <c r="C117" s="93"/>
      <c r="D117" s="93"/>
      <c r="E117" s="93"/>
      <c r="F117" s="93"/>
      <c r="G117" s="93"/>
      <c r="H117" s="93"/>
      <c r="I117" s="93"/>
      <c r="J117" s="93"/>
      <c r="K117" s="93">
        <v>300000</v>
      </c>
      <c r="L117" s="93"/>
      <c r="M117" s="93">
        <f t="shared" si="101"/>
        <v>300000</v>
      </c>
      <c r="N117" s="93"/>
      <c r="O117" s="93">
        <f t="shared" si="103"/>
        <v>300000</v>
      </c>
      <c r="P117" s="93">
        <v>1900000</v>
      </c>
    </row>
    <row r="118" spans="1:16" ht="15.75" customHeight="1">
      <c r="A118" s="746"/>
      <c r="B118" s="569" t="s">
        <v>3293</v>
      </c>
      <c r="C118" s="24">
        <v>0</v>
      </c>
      <c r="D118" s="24">
        <f>SUM(D115:D117)</f>
        <v>0</v>
      </c>
      <c r="E118" s="24">
        <f>SUM(E115:E117)</f>
        <v>0</v>
      </c>
      <c r="F118" s="24">
        <f>SUM(F115:F117)</f>
        <v>0</v>
      </c>
      <c r="G118" s="24">
        <f>SUM(G115:G117)</f>
        <v>0</v>
      </c>
      <c r="H118" s="24">
        <f t="shared" ref="H118:H125" si="112">F118+G118</f>
        <v>0</v>
      </c>
      <c r="I118" s="24">
        <f>SUM(I115:I117)</f>
        <v>0</v>
      </c>
      <c r="J118" s="24">
        <f t="shared" ref="J118:J125" si="113">H118+I118</f>
        <v>0</v>
      </c>
      <c r="K118" s="24">
        <f t="shared" ref="K118:P118" si="114">SUM(K115:K117)</f>
        <v>1200000</v>
      </c>
      <c r="L118" s="24">
        <f t="shared" si="114"/>
        <v>0</v>
      </c>
      <c r="M118" s="24">
        <f t="shared" si="101"/>
        <v>1200000</v>
      </c>
      <c r="N118" s="24">
        <f t="shared" si="114"/>
        <v>0</v>
      </c>
      <c r="O118" s="24">
        <f t="shared" si="103"/>
        <v>1200000</v>
      </c>
      <c r="P118" s="24">
        <f t="shared" si="114"/>
        <v>2900000</v>
      </c>
    </row>
    <row r="119" spans="1:16" ht="15.75" hidden="1" customHeight="1">
      <c r="A119" s="645"/>
      <c r="B119" s="581" t="s">
        <v>2643</v>
      </c>
      <c r="C119" s="93">
        <v>0</v>
      </c>
      <c r="D119" s="93">
        <f t="shared" ref="D119:G119" si="115">SUM(C119)</f>
        <v>0</v>
      </c>
      <c r="E119" s="93">
        <f t="shared" si="115"/>
        <v>0</v>
      </c>
      <c r="F119" s="93">
        <f t="shared" si="115"/>
        <v>0</v>
      </c>
      <c r="G119" s="93">
        <f t="shared" si="115"/>
        <v>0</v>
      </c>
      <c r="H119" s="93">
        <f t="shared" si="112"/>
        <v>0</v>
      </c>
      <c r="I119" s="93">
        <f t="shared" ref="I119:K119" si="116">SUM(H119)</f>
        <v>0</v>
      </c>
      <c r="J119" s="93">
        <f t="shared" si="113"/>
        <v>0</v>
      </c>
      <c r="K119" s="93">
        <f t="shared" si="116"/>
        <v>0</v>
      </c>
      <c r="L119" s="93"/>
      <c r="M119" s="93">
        <f t="shared" si="101"/>
        <v>0</v>
      </c>
      <c r="N119" s="93"/>
      <c r="O119" s="93">
        <f t="shared" si="103"/>
        <v>0</v>
      </c>
      <c r="P119" s="93">
        <f>SUM(O119)</f>
        <v>0</v>
      </c>
    </row>
    <row r="120" spans="1:16" ht="15.75" hidden="1" customHeight="1">
      <c r="A120" s="645"/>
      <c r="B120" s="101" t="s">
        <v>1805</v>
      </c>
      <c r="C120" s="93">
        <v>3000000</v>
      </c>
      <c r="D120" s="93">
        <f t="shared" ref="D120:G120" si="117">SUM(C120)</f>
        <v>3000000</v>
      </c>
      <c r="E120" s="93">
        <f t="shared" si="117"/>
        <v>3000000</v>
      </c>
      <c r="F120" s="93">
        <f t="shared" si="117"/>
        <v>3000000</v>
      </c>
      <c r="G120" s="93">
        <f t="shared" si="117"/>
        <v>3000000</v>
      </c>
      <c r="H120" s="93">
        <f t="shared" si="112"/>
        <v>6000000</v>
      </c>
      <c r="I120" s="93">
        <f t="shared" ref="I120:I121" si="118">SUM(H120)</f>
        <v>6000000</v>
      </c>
      <c r="J120" s="93">
        <f t="shared" si="113"/>
        <v>12000000</v>
      </c>
      <c r="K120" s="93"/>
      <c r="L120" s="93"/>
      <c r="M120" s="93">
        <f t="shared" si="101"/>
        <v>0</v>
      </c>
      <c r="N120" s="93"/>
      <c r="O120" s="93">
        <f t="shared" si="103"/>
        <v>0</v>
      </c>
      <c r="P120" s="93"/>
    </row>
    <row r="121" spans="1:16" ht="15.75" hidden="1" customHeight="1">
      <c r="A121" s="645"/>
      <c r="B121" s="101" t="s">
        <v>3294</v>
      </c>
      <c r="C121" s="93">
        <v>545569</v>
      </c>
      <c r="D121" s="93">
        <f t="shared" ref="D121:G121" si="119">SUM(C121)</f>
        <v>545569</v>
      </c>
      <c r="E121" s="93">
        <f t="shared" si="119"/>
        <v>545569</v>
      </c>
      <c r="F121" s="93">
        <f t="shared" si="119"/>
        <v>545569</v>
      </c>
      <c r="G121" s="93">
        <f t="shared" si="119"/>
        <v>545569</v>
      </c>
      <c r="H121" s="93">
        <f t="shared" si="112"/>
        <v>1091138</v>
      </c>
      <c r="I121" s="93">
        <f t="shared" si="118"/>
        <v>1091138</v>
      </c>
      <c r="J121" s="93">
        <f t="shared" si="113"/>
        <v>2182276</v>
      </c>
      <c r="K121" s="93"/>
      <c r="L121" s="93"/>
      <c r="M121" s="93">
        <f t="shared" si="101"/>
        <v>0</v>
      </c>
      <c r="N121" s="93"/>
      <c r="O121" s="93">
        <f t="shared" si="103"/>
        <v>0</v>
      </c>
      <c r="P121" s="93"/>
    </row>
    <row r="122" spans="1:16" ht="15.75" hidden="1" customHeight="1">
      <c r="A122" s="746"/>
      <c r="B122" s="569" t="s">
        <v>3295</v>
      </c>
      <c r="C122" s="24">
        <v>3545569</v>
      </c>
      <c r="D122" s="24">
        <f t="shared" ref="D122:F122" si="120">SUM(D120:D121)</f>
        <v>3545569</v>
      </c>
      <c r="E122" s="24">
        <f t="shared" si="120"/>
        <v>3545569</v>
      </c>
      <c r="F122" s="24">
        <f t="shared" si="120"/>
        <v>3545569</v>
      </c>
      <c r="G122" s="24">
        <f t="shared" ref="G122:I122" si="121">SUM(G120:G121)</f>
        <v>3545569</v>
      </c>
      <c r="H122" s="24">
        <f t="shared" si="112"/>
        <v>7091138</v>
      </c>
      <c r="I122" s="24">
        <f t="shared" si="121"/>
        <v>7091138</v>
      </c>
      <c r="J122" s="24">
        <f t="shared" si="113"/>
        <v>14182276</v>
      </c>
      <c r="K122" s="24">
        <f t="shared" ref="K122" si="122">SUM(K120:K121)</f>
        <v>0</v>
      </c>
      <c r="L122" s="24">
        <f t="shared" ref="L122:N122" si="123">SUM(L120:L121)</f>
        <v>0</v>
      </c>
      <c r="M122" s="24">
        <f t="shared" si="101"/>
        <v>0</v>
      </c>
      <c r="N122" s="24">
        <f t="shared" si="123"/>
        <v>0</v>
      </c>
      <c r="O122" s="24">
        <f t="shared" si="103"/>
        <v>0</v>
      </c>
      <c r="P122" s="24">
        <f>SUM(P120:P121)</f>
        <v>0</v>
      </c>
    </row>
    <row r="123" spans="1:16" ht="15.75" customHeight="1">
      <c r="A123" s="746"/>
      <c r="B123" s="569" t="s">
        <v>3296</v>
      </c>
      <c r="C123" s="24">
        <v>3545569</v>
      </c>
      <c r="D123" s="24">
        <f t="shared" ref="D123:F123" si="124">SUM(D122,D118)</f>
        <v>3545569</v>
      </c>
      <c r="E123" s="24">
        <f t="shared" si="124"/>
        <v>3545569</v>
      </c>
      <c r="F123" s="24">
        <f t="shared" si="124"/>
        <v>3545569</v>
      </c>
      <c r="G123" s="24">
        <f t="shared" ref="G123:I123" si="125">SUM(G122,G118)</f>
        <v>3545569</v>
      </c>
      <c r="H123" s="24">
        <f t="shared" si="112"/>
        <v>7091138</v>
      </c>
      <c r="I123" s="24">
        <f t="shared" si="125"/>
        <v>7091138</v>
      </c>
      <c r="J123" s="24">
        <f t="shared" si="113"/>
        <v>14182276</v>
      </c>
      <c r="K123" s="24">
        <f t="shared" ref="K123" si="126">SUM(K122,K118)</f>
        <v>1200000</v>
      </c>
      <c r="L123" s="24">
        <f t="shared" ref="L123:N123" si="127">SUM(L122,L118)</f>
        <v>0</v>
      </c>
      <c r="M123" s="24">
        <f t="shared" si="101"/>
        <v>1200000</v>
      </c>
      <c r="N123" s="24">
        <f t="shared" si="127"/>
        <v>0</v>
      </c>
      <c r="O123" s="24">
        <f t="shared" si="103"/>
        <v>1200000</v>
      </c>
      <c r="P123" s="24">
        <f>SUM(P122,P118)</f>
        <v>2900000</v>
      </c>
    </row>
    <row r="124" spans="1:16" ht="15.75" customHeight="1">
      <c r="A124" s="747"/>
      <c r="B124" s="747" t="s">
        <v>2917</v>
      </c>
      <c r="C124" s="576">
        <v>60000000</v>
      </c>
      <c r="D124" s="576">
        <f>SUM(D118,D109,D104)</f>
        <v>-3750000</v>
      </c>
      <c r="E124" s="576">
        <f>SUM(E118,E109,E104)</f>
        <v>56250000</v>
      </c>
      <c r="F124" s="576">
        <f>SUM(F118,F109,F104)</f>
        <v>179400000</v>
      </c>
      <c r="G124" s="576">
        <f>SUM(G118,G109,G104)</f>
        <v>-3000000</v>
      </c>
      <c r="H124" s="576">
        <f t="shared" si="112"/>
        <v>176400000</v>
      </c>
      <c r="I124" s="576">
        <f>SUM(I118,I109,I104)</f>
        <v>-32000000</v>
      </c>
      <c r="J124" s="576">
        <f t="shared" si="113"/>
        <v>144400000</v>
      </c>
      <c r="K124" s="576">
        <f t="shared" ref="K124:N124" si="128">SUM(K123,K113,K104)</f>
        <v>164782384</v>
      </c>
      <c r="L124" s="576">
        <f t="shared" si="128"/>
        <v>120987622</v>
      </c>
      <c r="M124" s="576">
        <f t="shared" si="101"/>
        <v>285770006</v>
      </c>
      <c r="N124" s="576">
        <f t="shared" si="128"/>
        <v>62000000</v>
      </c>
      <c r="O124" s="576">
        <f t="shared" si="103"/>
        <v>347770006</v>
      </c>
      <c r="P124" s="576">
        <f>SUM(P123,P109,P104)</f>
        <v>180578384</v>
      </c>
    </row>
    <row r="125" spans="1:16" ht="15.75" customHeight="1">
      <c r="A125" s="1318"/>
      <c r="B125" s="1318" t="s">
        <v>2681</v>
      </c>
      <c r="C125" s="1319">
        <v>145700000</v>
      </c>
      <c r="D125" s="1319">
        <f>SUM(D124,D13)</f>
        <v>-3750000</v>
      </c>
      <c r="E125" s="1319">
        <f>SUM(E105,E13)</f>
        <v>227650000</v>
      </c>
      <c r="F125" s="1319">
        <f>F105</f>
        <v>265100000</v>
      </c>
      <c r="G125" s="1319">
        <f>G105</f>
        <v>-3000000</v>
      </c>
      <c r="H125" s="1319">
        <f t="shared" si="112"/>
        <v>262100000</v>
      </c>
      <c r="I125" s="1319">
        <f>I105</f>
        <v>-32000000</v>
      </c>
      <c r="J125" s="1319">
        <f t="shared" si="113"/>
        <v>230100000</v>
      </c>
      <c r="K125" s="1319">
        <f t="shared" ref="K125:N125" si="129">K124+K13</f>
        <v>250482384</v>
      </c>
      <c r="L125" s="1319">
        <f t="shared" si="129"/>
        <v>110987622</v>
      </c>
      <c r="M125" s="1319">
        <f t="shared" si="101"/>
        <v>361470006</v>
      </c>
      <c r="N125" s="1319">
        <f t="shared" si="129"/>
        <v>62000000</v>
      </c>
      <c r="O125" s="1319">
        <f t="shared" si="103"/>
        <v>423470006</v>
      </c>
      <c r="P125" s="1319">
        <f>SUM(P124,P13)</f>
        <v>256278384</v>
      </c>
    </row>
    <row r="126" spans="1:16" ht="14.25" customHeight="1">
      <c r="A126" s="988"/>
      <c r="B126" s="130"/>
      <c r="C126" s="160"/>
      <c r="D126" s="160"/>
      <c r="E126" s="160"/>
      <c r="F126" s="160"/>
      <c r="G126" s="130"/>
      <c r="H126" s="130"/>
      <c r="I126" s="130"/>
      <c r="J126" s="130"/>
      <c r="K126" s="130"/>
      <c r="L126" s="130"/>
      <c r="M126" s="130"/>
      <c r="N126" s="130"/>
      <c r="O126" s="130"/>
      <c r="P126" s="130"/>
    </row>
    <row r="127" spans="1:16" ht="14.25" customHeight="1">
      <c r="A127" s="988"/>
      <c r="B127" s="130"/>
      <c r="C127" s="160"/>
      <c r="D127" s="160"/>
      <c r="E127" s="160"/>
      <c r="F127" s="160"/>
      <c r="G127" s="130"/>
      <c r="H127" s="130"/>
      <c r="I127" s="130"/>
      <c r="J127" s="130"/>
      <c r="K127" s="130"/>
      <c r="L127" s="130"/>
      <c r="M127" s="130"/>
      <c r="N127" s="130"/>
      <c r="O127" s="130"/>
      <c r="P127" s="130"/>
    </row>
    <row r="128" spans="1:16" ht="14.25" customHeight="1">
      <c r="A128" s="988"/>
      <c r="B128" s="130"/>
      <c r="C128" s="160"/>
      <c r="D128" s="160"/>
      <c r="E128" s="160"/>
      <c r="F128" s="160"/>
      <c r="G128" s="130"/>
      <c r="H128" s="130"/>
      <c r="I128" s="130"/>
      <c r="J128" s="130"/>
      <c r="K128" s="130"/>
      <c r="L128" s="130"/>
      <c r="M128" s="130"/>
      <c r="N128" s="130"/>
      <c r="O128" s="130"/>
      <c r="P128" s="130"/>
    </row>
    <row r="129" spans="1:16" ht="14.25" customHeight="1">
      <c r="A129" s="988"/>
      <c r="B129" s="130"/>
      <c r="C129" s="160"/>
      <c r="D129" s="160"/>
      <c r="E129" s="160"/>
      <c r="F129" s="160"/>
      <c r="G129" s="130"/>
      <c r="H129" s="130"/>
      <c r="I129" s="130"/>
      <c r="J129" s="130"/>
      <c r="K129" s="130"/>
      <c r="L129" s="130"/>
      <c r="M129" s="130"/>
      <c r="N129" s="130"/>
      <c r="O129" s="130"/>
      <c r="P129" s="130"/>
    </row>
    <row r="130" spans="1:16" ht="14.25" customHeight="1">
      <c r="A130" s="988"/>
      <c r="B130" s="130"/>
      <c r="C130" s="160"/>
      <c r="D130" s="160"/>
      <c r="E130" s="160"/>
      <c r="F130" s="160"/>
      <c r="G130" s="130"/>
      <c r="H130" s="130"/>
      <c r="I130" s="130"/>
      <c r="J130" s="130"/>
      <c r="K130" s="130"/>
      <c r="L130" s="130"/>
      <c r="M130" s="130"/>
      <c r="N130" s="130"/>
      <c r="O130" s="130"/>
      <c r="P130" s="130"/>
    </row>
    <row r="131" spans="1:16" ht="14.25" customHeight="1">
      <c r="A131" s="988"/>
      <c r="B131" s="130"/>
      <c r="C131" s="160"/>
      <c r="D131" s="160"/>
      <c r="E131" s="160"/>
      <c r="F131" s="160"/>
      <c r="G131" s="130"/>
      <c r="H131" s="130"/>
      <c r="I131" s="130"/>
      <c r="J131" s="130"/>
      <c r="K131" s="130"/>
      <c r="L131" s="130"/>
      <c r="M131" s="130"/>
      <c r="N131" s="130"/>
      <c r="O131" s="130"/>
      <c r="P131" s="130"/>
    </row>
    <row r="132" spans="1:16" ht="14.25" customHeight="1">
      <c r="A132" s="988"/>
      <c r="B132" s="130"/>
      <c r="C132" s="160"/>
      <c r="D132" s="160"/>
      <c r="E132" s="160"/>
      <c r="F132" s="160"/>
      <c r="G132" s="130"/>
      <c r="H132" s="130"/>
      <c r="I132" s="130"/>
      <c r="J132" s="130"/>
      <c r="K132" s="130"/>
      <c r="L132" s="130"/>
      <c r="M132" s="130"/>
      <c r="N132" s="130"/>
      <c r="O132" s="130"/>
      <c r="P132" s="130"/>
    </row>
    <row r="133" spans="1:16" ht="14.25" customHeight="1">
      <c r="A133" s="988"/>
      <c r="B133" s="130"/>
      <c r="C133" s="160"/>
      <c r="D133" s="160"/>
      <c r="E133" s="160"/>
      <c r="F133" s="160"/>
      <c r="G133" s="130"/>
      <c r="H133" s="130"/>
      <c r="I133" s="130"/>
      <c r="J133" s="130"/>
      <c r="K133" s="130"/>
      <c r="L133" s="130"/>
      <c r="M133" s="130"/>
      <c r="N133" s="130"/>
      <c r="O133" s="130"/>
      <c r="P133" s="130"/>
    </row>
    <row r="134" spans="1:16" ht="14.25" customHeight="1">
      <c r="A134" s="988"/>
      <c r="B134" s="130"/>
      <c r="C134" s="160"/>
      <c r="D134" s="160"/>
      <c r="E134" s="160"/>
      <c r="F134" s="160"/>
      <c r="G134" s="130"/>
      <c r="H134" s="130"/>
      <c r="I134" s="130"/>
      <c r="J134" s="130"/>
      <c r="K134" s="130"/>
      <c r="L134" s="130"/>
      <c r="M134" s="130"/>
      <c r="N134" s="130"/>
      <c r="O134" s="130"/>
      <c r="P134" s="130"/>
    </row>
    <row r="135" spans="1:16" ht="14.25" customHeight="1">
      <c r="A135" s="988"/>
      <c r="B135" s="130"/>
      <c r="C135" s="160"/>
      <c r="D135" s="160"/>
      <c r="E135" s="160"/>
      <c r="F135" s="160"/>
      <c r="G135" s="130"/>
      <c r="H135" s="130"/>
      <c r="I135" s="130"/>
      <c r="J135" s="130"/>
      <c r="K135" s="130"/>
      <c r="L135" s="130"/>
      <c r="M135" s="130"/>
      <c r="N135" s="130"/>
      <c r="O135" s="130"/>
      <c r="P135" s="130"/>
    </row>
    <row r="136" spans="1:16" ht="14.25" customHeight="1">
      <c r="A136" s="988"/>
      <c r="B136" s="130"/>
      <c r="C136" s="160"/>
      <c r="D136" s="160"/>
      <c r="E136" s="160"/>
      <c r="F136" s="160"/>
      <c r="G136" s="130"/>
      <c r="H136" s="130"/>
      <c r="I136" s="130"/>
      <c r="J136" s="130"/>
      <c r="K136" s="130"/>
      <c r="L136" s="130"/>
      <c r="M136" s="130"/>
      <c r="N136" s="130"/>
      <c r="O136" s="130"/>
      <c r="P136" s="130"/>
    </row>
    <row r="137" spans="1:16" ht="14.25" customHeight="1">
      <c r="A137" s="988"/>
      <c r="B137" s="130"/>
      <c r="C137" s="160"/>
      <c r="D137" s="160"/>
      <c r="E137" s="160"/>
      <c r="F137" s="160"/>
      <c r="G137" s="130"/>
      <c r="H137" s="130"/>
      <c r="I137" s="130"/>
      <c r="J137" s="130"/>
      <c r="K137" s="130"/>
      <c r="L137" s="130"/>
      <c r="M137" s="130"/>
      <c r="N137" s="130"/>
      <c r="O137" s="130"/>
      <c r="P137" s="130"/>
    </row>
    <row r="138" spans="1:16" ht="14.25" customHeight="1">
      <c r="A138" s="988"/>
      <c r="B138" s="130"/>
      <c r="C138" s="160"/>
      <c r="D138" s="160"/>
      <c r="E138" s="160"/>
      <c r="F138" s="160"/>
      <c r="G138" s="130"/>
      <c r="H138" s="130"/>
      <c r="I138" s="130"/>
      <c r="J138" s="130"/>
      <c r="K138" s="130"/>
      <c r="L138" s="130"/>
      <c r="M138" s="130"/>
      <c r="N138" s="130"/>
      <c r="O138" s="130"/>
      <c r="P138" s="130"/>
    </row>
    <row r="139" spans="1:16" ht="14.25" customHeight="1">
      <c r="A139" s="988"/>
      <c r="B139" s="130"/>
      <c r="C139" s="160"/>
      <c r="D139" s="160"/>
      <c r="E139" s="160"/>
      <c r="F139" s="160"/>
      <c r="G139" s="130"/>
      <c r="H139" s="130"/>
      <c r="I139" s="130"/>
      <c r="J139" s="130"/>
      <c r="K139" s="130"/>
      <c r="L139" s="130"/>
      <c r="M139" s="130"/>
      <c r="N139" s="130"/>
      <c r="O139" s="130"/>
      <c r="P139" s="130"/>
    </row>
    <row r="140" spans="1:16" ht="14.25" customHeight="1">
      <c r="A140" s="988"/>
      <c r="B140" s="130"/>
      <c r="C140" s="160"/>
      <c r="D140" s="160"/>
      <c r="E140" s="160"/>
      <c r="F140" s="160"/>
      <c r="G140" s="130"/>
      <c r="H140" s="130"/>
      <c r="I140" s="130"/>
      <c r="J140" s="130"/>
      <c r="K140" s="130"/>
      <c r="L140" s="130"/>
      <c r="M140" s="130"/>
      <c r="N140" s="130"/>
      <c r="O140" s="130"/>
      <c r="P140" s="130"/>
    </row>
    <row r="141" spans="1:16" ht="14.25" customHeight="1">
      <c r="A141" s="988"/>
      <c r="B141" s="130"/>
      <c r="C141" s="160"/>
      <c r="D141" s="160"/>
      <c r="E141" s="160"/>
      <c r="F141" s="160"/>
      <c r="G141" s="130"/>
      <c r="H141" s="130"/>
      <c r="I141" s="130"/>
      <c r="J141" s="130"/>
      <c r="K141" s="130"/>
      <c r="L141" s="130"/>
      <c r="M141" s="130"/>
      <c r="N141" s="130"/>
      <c r="O141" s="130"/>
      <c r="P141" s="130"/>
    </row>
    <row r="142" spans="1:16" ht="14.25" customHeight="1">
      <c r="A142" s="988"/>
      <c r="B142" s="130"/>
      <c r="C142" s="160"/>
      <c r="D142" s="160"/>
      <c r="E142" s="160"/>
      <c r="F142" s="160"/>
      <c r="G142" s="130"/>
      <c r="H142" s="130"/>
      <c r="I142" s="130"/>
      <c r="J142" s="130"/>
      <c r="K142" s="130"/>
      <c r="L142" s="130"/>
      <c r="M142" s="130"/>
      <c r="N142" s="130"/>
      <c r="O142" s="130"/>
      <c r="P142" s="130"/>
    </row>
    <row r="143" spans="1:16" ht="14.25" customHeight="1">
      <c r="A143" s="988"/>
      <c r="B143" s="130"/>
      <c r="C143" s="160"/>
      <c r="D143" s="160"/>
      <c r="E143" s="160"/>
      <c r="F143" s="160"/>
      <c r="G143" s="130"/>
      <c r="H143" s="130"/>
      <c r="I143" s="130"/>
      <c r="J143" s="130"/>
      <c r="K143" s="130"/>
      <c r="L143" s="130"/>
      <c r="M143" s="130"/>
      <c r="N143" s="130"/>
      <c r="O143" s="130"/>
      <c r="P143" s="130"/>
    </row>
    <row r="144" spans="1:16" ht="14.25" customHeight="1">
      <c r="A144" s="988"/>
      <c r="B144" s="130"/>
      <c r="C144" s="160"/>
      <c r="D144" s="160"/>
      <c r="E144" s="160"/>
      <c r="F144" s="160"/>
      <c r="G144" s="130"/>
      <c r="H144" s="130"/>
      <c r="I144" s="130"/>
      <c r="J144" s="130"/>
      <c r="K144" s="130"/>
      <c r="L144" s="130"/>
      <c r="M144" s="130"/>
      <c r="N144" s="130"/>
      <c r="O144" s="130"/>
      <c r="P144" s="130"/>
    </row>
    <row r="145" spans="1:16" ht="14.25" customHeight="1">
      <c r="A145" s="988"/>
      <c r="B145" s="130"/>
      <c r="C145" s="160"/>
      <c r="D145" s="160"/>
      <c r="E145" s="160"/>
      <c r="F145" s="160"/>
      <c r="G145" s="130"/>
      <c r="H145" s="130"/>
      <c r="I145" s="130"/>
      <c r="J145" s="130"/>
      <c r="K145" s="130"/>
      <c r="L145" s="130"/>
      <c r="M145" s="130"/>
      <c r="N145" s="130"/>
      <c r="O145" s="130"/>
      <c r="P145" s="130"/>
    </row>
    <row r="146" spans="1:16" ht="14.25" customHeight="1">
      <c r="A146" s="988"/>
      <c r="B146" s="130"/>
      <c r="C146" s="160"/>
      <c r="D146" s="160"/>
      <c r="E146" s="160"/>
      <c r="F146" s="160"/>
      <c r="G146" s="130"/>
      <c r="H146" s="130"/>
      <c r="I146" s="130"/>
      <c r="J146" s="130"/>
      <c r="K146" s="130"/>
      <c r="L146" s="130"/>
      <c r="M146" s="130"/>
      <c r="N146" s="130"/>
      <c r="O146" s="130"/>
      <c r="P146" s="130"/>
    </row>
    <row r="147" spans="1:16" ht="14.25" customHeight="1">
      <c r="A147" s="988"/>
      <c r="B147" s="130"/>
      <c r="C147" s="160"/>
      <c r="D147" s="160"/>
      <c r="E147" s="160"/>
      <c r="F147" s="160"/>
      <c r="G147" s="130"/>
      <c r="H147" s="130"/>
      <c r="I147" s="130"/>
      <c r="J147" s="130"/>
      <c r="K147" s="130"/>
      <c r="L147" s="130"/>
      <c r="M147" s="130"/>
      <c r="N147" s="130"/>
      <c r="O147" s="130"/>
      <c r="P147" s="130"/>
    </row>
    <row r="148" spans="1:16" ht="14.25" customHeight="1">
      <c r="A148" s="988"/>
      <c r="B148" s="130"/>
      <c r="C148" s="160"/>
      <c r="D148" s="160"/>
      <c r="E148" s="160"/>
      <c r="F148" s="160"/>
      <c r="G148" s="130"/>
      <c r="H148" s="130"/>
      <c r="I148" s="130"/>
      <c r="J148" s="130"/>
      <c r="K148" s="130"/>
      <c r="L148" s="130"/>
      <c r="M148" s="130"/>
      <c r="N148" s="130"/>
      <c r="O148" s="130"/>
      <c r="P148" s="130"/>
    </row>
    <row r="149" spans="1:16" ht="14.25" customHeight="1">
      <c r="A149" s="988"/>
      <c r="B149" s="130"/>
      <c r="C149" s="160"/>
      <c r="D149" s="160"/>
      <c r="E149" s="160"/>
      <c r="F149" s="160"/>
      <c r="G149" s="130"/>
      <c r="H149" s="130"/>
      <c r="I149" s="130"/>
      <c r="J149" s="130"/>
      <c r="K149" s="130"/>
      <c r="L149" s="130"/>
      <c r="M149" s="130"/>
      <c r="N149" s="130"/>
      <c r="O149" s="130"/>
      <c r="P149" s="130"/>
    </row>
    <row r="150" spans="1:16" ht="14.25" customHeight="1">
      <c r="A150" s="988"/>
      <c r="B150" s="130"/>
      <c r="C150" s="160"/>
      <c r="D150" s="160"/>
      <c r="E150" s="160"/>
      <c r="F150" s="160"/>
      <c r="G150" s="130"/>
      <c r="H150" s="130"/>
      <c r="I150" s="130"/>
      <c r="J150" s="130"/>
      <c r="K150" s="130"/>
      <c r="L150" s="130"/>
      <c r="M150" s="130"/>
      <c r="N150" s="130"/>
      <c r="O150" s="130"/>
      <c r="P150" s="130"/>
    </row>
    <row r="151" spans="1:16" ht="14.25" customHeight="1">
      <c r="A151" s="988"/>
      <c r="B151" s="130"/>
      <c r="C151" s="160"/>
      <c r="D151" s="160"/>
      <c r="E151" s="160"/>
      <c r="F151" s="160"/>
      <c r="G151" s="130"/>
      <c r="H151" s="130"/>
      <c r="I151" s="130"/>
      <c r="J151" s="130"/>
      <c r="K151" s="130"/>
      <c r="L151" s="130"/>
      <c r="M151" s="130"/>
      <c r="N151" s="130"/>
      <c r="O151" s="130"/>
      <c r="P151" s="130"/>
    </row>
    <row r="152" spans="1:16" ht="14.25" customHeight="1">
      <c r="A152" s="988"/>
      <c r="B152" s="130"/>
      <c r="C152" s="160"/>
      <c r="D152" s="160"/>
      <c r="E152" s="160"/>
      <c r="F152" s="160"/>
      <c r="G152" s="130"/>
      <c r="H152" s="130"/>
      <c r="I152" s="130"/>
      <c r="J152" s="130"/>
      <c r="K152" s="130"/>
      <c r="L152" s="130"/>
      <c r="M152" s="130"/>
      <c r="N152" s="130"/>
      <c r="O152" s="130"/>
      <c r="P152" s="130"/>
    </row>
    <row r="153" spans="1:16" ht="14.25" customHeight="1">
      <c r="A153" s="988"/>
      <c r="B153" s="130"/>
      <c r="C153" s="160"/>
      <c r="D153" s="160"/>
      <c r="E153" s="160"/>
      <c r="F153" s="160"/>
      <c r="G153" s="130"/>
      <c r="H153" s="130"/>
      <c r="I153" s="130"/>
      <c r="J153" s="130"/>
      <c r="K153" s="130"/>
      <c r="L153" s="130"/>
      <c r="M153" s="130"/>
      <c r="N153" s="130"/>
      <c r="O153" s="130"/>
      <c r="P153" s="130"/>
    </row>
    <row r="154" spans="1:16" ht="14.25" customHeight="1">
      <c r="A154" s="988"/>
      <c r="B154" s="130"/>
      <c r="C154" s="160"/>
      <c r="D154" s="160"/>
      <c r="E154" s="160"/>
      <c r="F154" s="160"/>
      <c r="G154" s="130"/>
      <c r="H154" s="130"/>
      <c r="I154" s="130"/>
      <c r="J154" s="130"/>
      <c r="K154" s="130"/>
      <c r="L154" s="130"/>
      <c r="M154" s="130"/>
      <c r="N154" s="130"/>
      <c r="O154" s="130"/>
      <c r="P154" s="130"/>
    </row>
    <row r="155" spans="1:16" ht="14.25" customHeight="1">
      <c r="A155" s="988"/>
      <c r="B155" s="130"/>
      <c r="C155" s="160"/>
      <c r="D155" s="160"/>
      <c r="E155" s="160"/>
      <c r="F155" s="160"/>
      <c r="G155" s="130"/>
      <c r="H155" s="130"/>
      <c r="I155" s="130"/>
      <c r="J155" s="130"/>
      <c r="K155" s="130"/>
      <c r="L155" s="130"/>
      <c r="M155" s="130"/>
      <c r="N155" s="130"/>
      <c r="O155" s="130"/>
      <c r="P155" s="130"/>
    </row>
    <row r="156" spans="1:16" ht="14.25" customHeight="1">
      <c r="A156" s="988"/>
      <c r="B156" s="130"/>
      <c r="C156" s="160"/>
      <c r="D156" s="160"/>
      <c r="E156" s="160"/>
      <c r="F156" s="160"/>
      <c r="G156" s="130"/>
      <c r="H156" s="130"/>
      <c r="I156" s="130"/>
      <c r="J156" s="130"/>
      <c r="K156" s="130"/>
      <c r="L156" s="130"/>
      <c r="M156" s="130"/>
      <c r="N156" s="130"/>
      <c r="O156" s="130"/>
      <c r="P156" s="130"/>
    </row>
    <row r="157" spans="1:16" ht="14.25" customHeight="1">
      <c r="A157" s="988"/>
      <c r="B157" s="130"/>
      <c r="C157" s="160"/>
      <c r="D157" s="160"/>
      <c r="E157" s="160"/>
      <c r="F157" s="160"/>
      <c r="G157" s="130"/>
      <c r="H157" s="130"/>
      <c r="I157" s="130"/>
      <c r="J157" s="130"/>
      <c r="K157" s="130"/>
      <c r="L157" s="130"/>
      <c r="M157" s="130"/>
      <c r="N157" s="130"/>
      <c r="O157" s="130"/>
      <c r="P157" s="130"/>
    </row>
    <row r="158" spans="1:16" ht="14.25" customHeight="1">
      <c r="A158" s="988"/>
      <c r="B158" s="130"/>
      <c r="C158" s="160"/>
      <c r="D158" s="160"/>
      <c r="E158" s="160"/>
      <c r="F158" s="160"/>
      <c r="G158" s="130"/>
      <c r="H158" s="130"/>
      <c r="I158" s="130"/>
      <c r="J158" s="130"/>
      <c r="K158" s="130"/>
      <c r="L158" s="130"/>
      <c r="M158" s="130"/>
      <c r="N158" s="130"/>
      <c r="O158" s="130"/>
      <c r="P158" s="130"/>
    </row>
    <row r="159" spans="1:16" ht="14.25" customHeight="1">
      <c r="A159" s="988"/>
      <c r="B159" s="130"/>
      <c r="C159" s="160"/>
      <c r="D159" s="160"/>
      <c r="E159" s="160"/>
      <c r="F159" s="160"/>
      <c r="G159" s="130"/>
      <c r="H159" s="130"/>
      <c r="I159" s="130"/>
      <c r="J159" s="130"/>
      <c r="K159" s="130"/>
      <c r="L159" s="130"/>
      <c r="M159" s="130"/>
      <c r="N159" s="130"/>
      <c r="O159" s="130"/>
      <c r="P159" s="130"/>
    </row>
    <row r="160" spans="1:16" ht="14.25" customHeight="1">
      <c r="A160" s="988"/>
      <c r="B160" s="130"/>
      <c r="C160" s="160"/>
      <c r="D160" s="160"/>
      <c r="E160" s="160"/>
      <c r="F160" s="160"/>
      <c r="G160" s="130"/>
      <c r="H160" s="130"/>
      <c r="I160" s="130"/>
      <c r="J160" s="130"/>
      <c r="K160" s="130"/>
      <c r="L160" s="130"/>
      <c r="M160" s="130"/>
      <c r="N160" s="130"/>
      <c r="O160" s="130"/>
      <c r="P160" s="130"/>
    </row>
    <row r="161" spans="1:16" ht="14.25" customHeight="1">
      <c r="A161" s="988"/>
      <c r="B161" s="130"/>
      <c r="C161" s="160"/>
      <c r="D161" s="160"/>
      <c r="E161" s="160"/>
      <c r="F161" s="160"/>
      <c r="G161" s="130"/>
      <c r="H161" s="130"/>
      <c r="I161" s="130"/>
      <c r="J161" s="130"/>
      <c r="K161" s="130"/>
      <c r="L161" s="130"/>
      <c r="M161" s="130"/>
      <c r="N161" s="130"/>
      <c r="O161" s="130"/>
      <c r="P161" s="130"/>
    </row>
    <row r="162" spans="1:16" ht="14.25" customHeight="1">
      <c r="A162" s="988"/>
      <c r="B162" s="130"/>
      <c r="C162" s="160"/>
      <c r="D162" s="160"/>
      <c r="E162" s="160"/>
      <c r="F162" s="160"/>
      <c r="G162" s="130"/>
      <c r="H162" s="130"/>
      <c r="I162" s="130"/>
      <c r="J162" s="130"/>
      <c r="K162" s="130"/>
      <c r="L162" s="130"/>
      <c r="M162" s="130"/>
      <c r="N162" s="130"/>
      <c r="O162" s="130"/>
      <c r="P162" s="130"/>
    </row>
    <row r="163" spans="1:16" ht="14.25" customHeight="1">
      <c r="A163" s="988"/>
      <c r="B163" s="130"/>
      <c r="C163" s="160"/>
      <c r="D163" s="160"/>
      <c r="E163" s="160"/>
      <c r="F163" s="160"/>
      <c r="G163" s="130"/>
      <c r="H163" s="130"/>
      <c r="I163" s="130"/>
      <c r="J163" s="130"/>
      <c r="K163" s="130"/>
      <c r="L163" s="130"/>
      <c r="M163" s="130"/>
      <c r="N163" s="130"/>
      <c r="O163" s="130"/>
      <c r="P163" s="130"/>
    </row>
    <row r="164" spans="1:16" ht="14.25" customHeight="1">
      <c r="A164" s="988"/>
      <c r="B164" s="130"/>
      <c r="C164" s="160"/>
      <c r="D164" s="160"/>
      <c r="E164" s="160"/>
      <c r="F164" s="160"/>
      <c r="G164" s="130"/>
      <c r="H164" s="130"/>
      <c r="I164" s="130"/>
      <c r="J164" s="130"/>
      <c r="K164" s="130"/>
      <c r="L164" s="130"/>
      <c r="M164" s="130"/>
      <c r="N164" s="130"/>
      <c r="O164" s="130"/>
      <c r="P164" s="130"/>
    </row>
    <row r="165" spans="1:16" ht="14.25" customHeight="1">
      <c r="A165" s="988"/>
      <c r="B165" s="130"/>
      <c r="C165" s="160"/>
      <c r="D165" s="160"/>
      <c r="E165" s="160"/>
      <c r="F165" s="160"/>
      <c r="G165" s="130"/>
      <c r="H165" s="130"/>
      <c r="I165" s="130"/>
      <c r="J165" s="130"/>
      <c r="K165" s="130"/>
      <c r="L165" s="130"/>
      <c r="M165" s="130"/>
      <c r="N165" s="130"/>
      <c r="O165" s="130"/>
      <c r="P165" s="130"/>
    </row>
    <row r="166" spans="1:16" ht="14.25" customHeight="1">
      <c r="A166" s="988"/>
      <c r="B166" s="130"/>
      <c r="C166" s="160"/>
      <c r="D166" s="160"/>
      <c r="E166" s="160"/>
      <c r="F166" s="160"/>
      <c r="G166" s="130"/>
      <c r="H166" s="130"/>
      <c r="I166" s="130"/>
      <c r="J166" s="130"/>
      <c r="K166" s="130"/>
      <c r="L166" s="130"/>
      <c r="M166" s="130"/>
      <c r="N166" s="130"/>
      <c r="O166" s="130"/>
      <c r="P166" s="130"/>
    </row>
    <row r="167" spans="1:16" ht="14.25" customHeight="1">
      <c r="A167" s="988"/>
      <c r="B167" s="130"/>
      <c r="C167" s="160"/>
      <c r="D167" s="160"/>
      <c r="E167" s="160"/>
      <c r="F167" s="160"/>
      <c r="G167" s="130"/>
      <c r="H167" s="130"/>
      <c r="I167" s="130"/>
      <c r="J167" s="130"/>
      <c r="K167" s="130"/>
      <c r="L167" s="130"/>
      <c r="M167" s="130"/>
      <c r="N167" s="130"/>
      <c r="O167" s="130"/>
      <c r="P167" s="130"/>
    </row>
    <row r="168" spans="1:16" ht="14.25" customHeight="1">
      <c r="A168" s="988"/>
      <c r="B168" s="130"/>
      <c r="C168" s="160"/>
      <c r="D168" s="160"/>
      <c r="E168" s="160"/>
      <c r="F168" s="160"/>
      <c r="G168" s="130"/>
      <c r="H168" s="130"/>
      <c r="I168" s="130"/>
      <c r="J168" s="130"/>
      <c r="K168" s="130"/>
      <c r="L168" s="130"/>
      <c r="M168" s="130"/>
      <c r="N168" s="130"/>
      <c r="O168" s="130"/>
      <c r="P168" s="130"/>
    </row>
    <row r="169" spans="1:16" ht="14.25" customHeight="1">
      <c r="A169" s="988"/>
      <c r="B169" s="130"/>
      <c r="C169" s="160"/>
      <c r="D169" s="160"/>
      <c r="E169" s="160"/>
      <c r="F169" s="160"/>
      <c r="G169" s="130"/>
      <c r="H169" s="130"/>
      <c r="I169" s="130"/>
      <c r="J169" s="130"/>
      <c r="K169" s="130"/>
      <c r="L169" s="130"/>
      <c r="M169" s="130"/>
      <c r="N169" s="130"/>
      <c r="O169" s="130"/>
      <c r="P169" s="130"/>
    </row>
    <row r="170" spans="1:16" ht="14.25" customHeight="1">
      <c r="A170" s="988"/>
      <c r="B170" s="130"/>
      <c r="C170" s="160"/>
      <c r="D170" s="160"/>
      <c r="E170" s="160"/>
      <c r="F170" s="160"/>
      <c r="G170" s="130"/>
      <c r="H170" s="130"/>
      <c r="I170" s="130"/>
      <c r="J170" s="130"/>
      <c r="K170" s="130"/>
      <c r="L170" s="130"/>
      <c r="M170" s="130"/>
      <c r="N170" s="130"/>
      <c r="O170" s="130"/>
      <c r="P170" s="130"/>
    </row>
    <row r="171" spans="1:16" ht="14.25" customHeight="1">
      <c r="A171" s="988"/>
      <c r="B171" s="130"/>
      <c r="C171" s="160"/>
      <c r="D171" s="160"/>
      <c r="E171" s="160"/>
      <c r="F171" s="160"/>
      <c r="G171" s="130"/>
      <c r="H171" s="130"/>
      <c r="I171" s="130"/>
      <c r="J171" s="130"/>
      <c r="K171" s="130"/>
      <c r="L171" s="130"/>
      <c r="M171" s="130"/>
      <c r="N171" s="130"/>
      <c r="O171" s="130"/>
      <c r="P171" s="130"/>
    </row>
    <row r="172" spans="1:16" ht="14.25" customHeight="1">
      <c r="A172" s="988"/>
      <c r="B172" s="130"/>
      <c r="C172" s="160"/>
      <c r="D172" s="160"/>
      <c r="E172" s="160"/>
      <c r="F172" s="160"/>
      <c r="G172" s="130"/>
      <c r="H172" s="130"/>
      <c r="I172" s="130"/>
      <c r="J172" s="130"/>
      <c r="K172" s="130"/>
      <c r="L172" s="130"/>
      <c r="M172" s="130"/>
      <c r="N172" s="130"/>
      <c r="O172" s="130"/>
      <c r="P172" s="130"/>
    </row>
    <row r="173" spans="1:16" ht="14.25" customHeight="1">
      <c r="A173" s="988"/>
      <c r="B173" s="130"/>
      <c r="C173" s="160"/>
      <c r="D173" s="160"/>
      <c r="E173" s="160"/>
      <c r="F173" s="160"/>
      <c r="G173" s="130"/>
      <c r="H173" s="130"/>
      <c r="I173" s="130"/>
      <c r="J173" s="130"/>
      <c r="K173" s="130"/>
      <c r="L173" s="130"/>
      <c r="M173" s="130"/>
      <c r="N173" s="130"/>
      <c r="O173" s="130"/>
      <c r="P173" s="130"/>
    </row>
    <row r="174" spans="1:16" ht="14.25" customHeight="1">
      <c r="A174" s="988"/>
      <c r="B174" s="130"/>
      <c r="C174" s="160"/>
      <c r="D174" s="160"/>
      <c r="E174" s="160"/>
      <c r="F174" s="160"/>
      <c r="G174" s="130"/>
      <c r="H174" s="130"/>
      <c r="I174" s="130"/>
      <c r="J174" s="130"/>
      <c r="K174" s="130"/>
      <c r="L174" s="130"/>
      <c r="M174" s="130"/>
      <c r="N174" s="130"/>
      <c r="O174" s="130"/>
      <c r="P174" s="130"/>
    </row>
    <row r="175" spans="1:16" ht="14.25" customHeight="1">
      <c r="A175" s="988"/>
      <c r="B175" s="130"/>
      <c r="C175" s="160"/>
      <c r="D175" s="160"/>
      <c r="E175" s="160"/>
      <c r="F175" s="160"/>
      <c r="G175" s="130"/>
      <c r="H175" s="130"/>
      <c r="I175" s="130"/>
      <c r="J175" s="130"/>
      <c r="K175" s="130"/>
      <c r="L175" s="130"/>
      <c r="M175" s="130"/>
      <c r="N175" s="130"/>
      <c r="O175" s="130"/>
      <c r="P175" s="130"/>
    </row>
    <row r="176" spans="1:16" ht="14.25" customHeight="1">
      <c r="A176" s="988"/>
      <c r="B176" s="130"/>
      <c r="C176" s="160"/>
      <c r="D176" s="160"/>
      <c r="E176" s="160"/>
      <c r="F176" s="160"/>
      <c r="G176" s="130"/>
      <c r="H176" s="130"/>
      <c r="I176" s="130"/>
      <c r="J176" s="130"/>
      <c r="K176" s="130"/>
      <c r="L176" s="130"/>
      <c r="M176" s="130"/>
      <c r="N176" s="130"/>
      <c r="O176" s="130"/>
      <c r="P176" s="130"/>
    </row>
    <row r="177" spans="1:16" ht="14.25" customHeight="1">
      <c r="A177" s="988"/>
      <c r="B177" s="130"/>
      <c r="C177" s="160"/>
      <c r="D177" s="160"/>
      <c r="E177" s="160"/>
      <c r="F177" s="160"/>
      <c r="G177" s="130"/>
      <c r="H177" s="130"/>
      <c r="I177" s="130"/>
      <c r="J177" s="130"/>
      <c r="K177" s="130"/>
      <c r="L177" s="130"/>
      <c r="M177" s="130"/>
      <c r="N177" s="130"/>
      <c r="O177" s="130"/>
      <c r="P177" s="130"/>
    </row>
    <row r="178" spans="1:16" ht="14.25" customHeight="1">
      <c r="A178" s="988"/>
      <c r="B178" s="130"/>
      <c r="C178" s="160"/>
      <c r="D178" s="160"/>
      <c r="E178" s="160"/>
      <c r="F178" s="160"/>
      <c r="G178" s="130"/>
      <c r="H178" s="130"/>
      <c r="I178" s="130"/>
      <c r="J178" s="130"/>
      <c r="K178" s="130"/>
      <c r="L178" s="130"/>
      <c r="M178" s="130"/>
      <c r="N178" s="130"/>
      <c r="O178" s="130"/>
      <c r="P178" s="130"/>
    </row>
    <row r="179" spans="1:16" ht="14.25" customHeight="1">
      <c r="A179" s="988"/>
      <c r="B179" s="130"/>
      <c r="C179" s="160"/>
      <c r="D179" s="160"/>
      <c r="E179" s="160"/>
      <c r="F179" s="160"/>
      <c r="G179" s="130"/>
      <c r="H179" s="130"/>
      <c r="I179" s="130"/>
      <c r="J179" s="130"/>
      <c r="K179" s="130"/>
      <c r="L179" s="130"/>
      <c r="M179" s="130"/>
      <c r="N179" s="130"/>
      <c r="O179" s="130"/>
      <c r="P179" s="130"/>
    </row>
    <row r="180" spans="1:16" ht="14.25" customHeight="1">
      <c r="A180" s="988"/>
      <c r="B180" s="130"/>
      <c r="C180" s="160"/>
      <c r="D180" s="160"/>
      <c r="E180" s="160"/>
      <c r="F180" s="160"/>
      <c r="G180" s="130"/>
      <c r="H180" s="130"/>
      <c r="I180" s="130"/>
      <c r="J180" s="130"/>
      <c r="K180" s="130"/>
      <c r="L180" s="130"/>
      <c r="M180" s="130"/>
      <c r="N180" s="130"/>
      <c r="O180" s="130"/>
      <c r="P180" s="130"/>
    </row>
    <row r="181" spans="1:16" ht="14.25" customHeight="1">
      <c r="A181" s="988"/>
      <c r="B181" s="130"/>
      <c r="C181" s="160"/>
      <c r="D181" s="160"/>
      <c r="E181" s="160"/>
      <c r="F181" s="160"/>
      <c r="G181" s="130"/>
      <c r="H181" s="130"/>
      <c r="I181" s="130"/>
      <c r="J181" s="130"/>
      <c r="K181" s="130"/>
      <c r="L181" s="130"/>
      <c r="M181" s="130"/>
      <c r="N181" s="130"/>
      <c r="O181" s="130"/>
      <c r="P181" s="130"/>
    </row>
    <row r="182" spans="1:16" ht="14.25" customHeight="1">
      <c r="A182" s="988"/>
      <c r="B182" s="130"/>
      <c r="C182" s="160"/>
      <c r="D182" s="160"/>
      <c r="E182" s="160"/>
      <c r="F182" s="160"/>
      <c r="G182" s="130"/>
      <c r="H182" s="130"/>
      <c r="I182" s="130"/>
      <c r="J182" s="130"/>
      <c r="K182" s="130"/>
      <c r="L182" s="130"/>
      <c r="M182" s="130"/>
      <c r="N182" s="130"/>
      <c r="O182" s="130"/>
      <c r="P182" s="130"/>
    </row>
    <row r="183" spans="1:16" ht="14.25" customHeight="1">
      <c r="A183" s="988"/>
      <c r="B183" s="130"/>
      <c r="C183" s="160"/>
      <c r="D183" s="160"/>
      <c r="E183" s="160"/>
      <c r="F183" s="160"/>
      <c r="G183" s="130"/>
      <c r="H183" s="130"/>
      <c r="I183" s="130"/>
      <c r="J183" s="130"/>
      <c r="K183" s="130"/>
      <c r="L183" s="130"/>
      <c r="M183" s="130"/>
      <c r="N183" s="130"/>
      <c r="O183" s="130"/>
      <c r="P183" s="130"/>
    </row>
    <row r="184" spans="1:16" ht="14.25" customHeight="1">
      <c r="A184" s="988"/>
      <c r="B184" s="130"/>
      <c r="C184" s="160"/>
      <c r="D184" s="160"/>
      <c r="E184" s="160"/>
      <c r="F184" s="160"/>
      <c r="G184" s="130"/>
      <c r="H184" s="130"/>
      <c r="I184" s="130"/>
      <c r="J184" s="130"/>
      <c r="K184" s="130"/>
      <c r="L184" s="130"/>
      <c r="M184" s="130"/>
      <c r="N184" s="130"/>
      <c r="O184" s="130"/>
      <c r="P184" s="130"/>
    </row>
    <row r="185" spans="1:16" ht="14.25" customHeight="1">
      <c r="A185" s="988"/>
      <c r="B185" s="130"/>
      <c r="C185" s="160"/>
      <c r="D185" s="160"/>
      <c r="E185" s="160"/>
      <c r="F185" s="160"/>
      <c r="G185" s="130"/>
      <c r="H185" s="130"/>
      <c r="I185" s="130"/>
      <c r="J185" s="130"/>
      <c r="K185" s="130"/>
      <c r="L185" s="130"/>
      <c r="M185" s="130"/>
      <c r="N185" s="130"/>
      <c r="O185" s="130"/>
      <c r="P185" s="130"/>
    </row>
    <row r="186" spans="1:16" ht="14.25" customHeight="1">
      <c r="A186" s="988"/>
      <c r="B186" s="130"/>
      <c r="C186" s="160"/>
      <c r="D186" s="160"/>
      <c r="E186" s="160"/>
      <c r="F186" s="160"/>
      <c r="G186" s="130"/>
      <c r="H186" s="130"/>
      <c r="I186" s="130"/>
      <c r="J186" s="130"/>
      <c r="K186" s="130"/>
      <c r="L186" s="130"/>
      <c r="M186" s="130"/>
      <c r="N186" s="130"/>
      <c r="O186" s="130"/>
      <c r="P186" s="130"/>
    </row>
    <row r="187" spans="1:16" ht="14.25" customHeight="1">
      <c r="A187" s="988"/>
      <c r="B187" s="130"/>
      <c r="C187" s="160"/>
      <c r="D187" s="160"/>
      <c r="E187" s="160"/>
      <c r="F187" s="160"/>
      <c r="G187" s="130"/>
      <c r="H187" s="130"/>
      <c r="I187" s="130"/>
      <c r="J187" s="130"/>
      <c r="K187" s="130"/>
      <c r="L187" s="130"/>
      <c r="M187" s="130"/>
      <c r="N187" s="130"/>
      <c r="O187" s="130"/>
      <c r="P187" s="130"/>
    </row>
    <row r="188" spans="1:16" ht="14.25" customHeight="1">
      <c r="A188" s="988"/>
      <c r="B188" s="130"/>
      <c r="C188" s="160"/>
      <c r="D188" s="160"/>
      <c r="E188" s="160"/>
      <c r="F188" s="160"/>
      <c r="G188" s="130"/>
      <c r="H188" s="130"/>
      <c r="I188" s="130"/>
      <c r="J188" s="130"/>
      <c r="K188" s="130"/>
      <c r="L188" s="130"/>
      <c r="M188" s="130"/>
      <c r="N188" s="130"/>
      <c r="O188" s="130"/>
      <c r="P188" s="130"/>
    </row>
    <row r="189" spans="1:16" ht="14.25" customHeight="1">
      <c r="A189" s="988"/>
      <c r="B189" s="130"/>
      <c r="C189" s="160"/>
      <c r="D189" s="160"/>
      <c r="E189" s="160"/>
      <c r="F189" s="160"/>
      <c r="G189" s="130"/>
      <c r="H189" s="130"/>
      <c r="I189" s="130"/>
      <c r="J189" s="130"/>
      <c r="K189" s="130"/>
      <c r="L189" s="130"/>
      <c r="M189" s="130"/>
      <c r="N189" s="130"/>
      <c r="O189" s="130"/>
      <c r="P189" s="130"/>
    </row>
    <row r="190" spans="1:16" ht="14.25" customHeight="1">
      <c r="A190" s="988"/>
      <c r="B190" s="130"/>
      <c r="C190" s="160"/>
      <c r="D190" s="160"/>
      <c r="E190" s="160"/>
      <c r="F190" s="160"/>
      <c r="G190" s="130"/>
      <c r="H190" s="130"/>
      <c r="I190" s="130"/>
      <c r="J190" s="130"/>
      <c r="K190" s="130"/>
      <c r="L190" s="130"/>
      <c r="M190" s="130"/>
      <c r="N190" s="130"/>
      <c r="O190" s="130"/>
      <c r="P190" s="130"/>
    </row>
    <row r="191" spans="1:16" ht="14.25" customHeight="1">
      <c r="A191" s="988"/>
      <c r="B191" s="130"/>
      <c r="C191" s="160"/>
      <c r="D191" s="160"/>
      <c r="E191" s="160"/>
      <c r="F191" s="160"/>
      <c r="G191" s="130"/>
      <c r="H191" s="130"/>
      <c r="I191" s="130"/>
      <c r="J191" s="130"/>
      <c r="K191" s="130"/>
      <c r="L191" s="130"/>
      <c r="M191" s="130"/>
      <c r="N191" s="130"/>
      <c r="O191" s="130"/>
      <c r="P191" s="130"/>
    </row>
    <row r="192" spans="1:16" ht="14.25" customHeight="1">
      <c r="A192" s="988"/>
      <c r="B192" s="130"/>
      <c r="C192" s="160"/>
      <c r="D192" s="160"/>
      <c r="E192" s="160"/>
      <c r="F192" s="160"/>
      <c r="G192" s="130"/>
      <c r="H192" s="130"/>
      <c r="I192" s="130"/>
      <c r="J192" s="130"/>
      <c r="K192" s="130"/>
      <c r="L192" s="130"/>
      <c r="M192" s="130"/>
      <c r="N192" s="130"/>
      <c r="O192" s="130"/>
      <c r="P192" s="130"/>
    </row>
    <row r="193" spans="1:16" ht="14.25" customHeight="1">
      <c r="A193" s="988"/>
      <c r="B193" s="130"/>
      <c r="C193" s="160"/>
      <c r="D193" s="160"/>
      <c r="E193" s="160"/>
      <c r="F193" s="160"/>
      <c r="G193" s="130"/>
      <c r="H193" s="130"/>
      <c r="I193" s="130"/>
      <c r="J193" s="130"/>
      <c r="K193" s="130"/>
      <c r="L193" s="130"/>
      <c r="M193" s="130"/>
      <c r="N193" s="130"/>
      <c r="O193" s="130"/>
      <c r="P193" s="130"/>
    </row>
    <row r="194" spans="1:16" ht="14.25" customHeight="1">
      <c r="A194" s="988"/>
      <c r="B194" s="130"/>
      <c r="C194" s="160"/>
      <c r="D194" s="160"/>
      <c r="E194" s="160"/>
      <c r="F194" s="160"/>
      <c r="G194" s="130"/>
      <c r="H194" s="130"/>
      <c r="I194" s="130"/>
      <c r="J194" s="130"/>
      <c r="K194" s="130"/>
      <c r="L194" s="130"/>
      <c r="M194" s="130"/>
      <c r="N194" s="130"/>
      <c r="O194" s="130"/>
      <c r="P194" s="130"/>
    </row>
    <row r="195" spans="1:16" ht="14.25" customHeight="1">
      <c r="A195" s="988"/>
      <c r="B195" s="130"/>
      <c r="C195" s="160"/>
      <c r="D195" s="160"/>
      <c r="E195" s="160"/>
      <c r="F195" s="160"/>
      <c r="G195" s="130"/>
      <c r="H195" s="130"/>
      <c r="I195" s="130"/>
      <c r="J195" s="130"/>
      <c r="K195" s="130"/>
      <c r="L195" s="130"/>
      <c r="M195" s="130"/>
      <c r="N195" s="130"/>
      <c r="O195" s="130"/>
      <c r="P195" s="130"/>
    </row>
    <row r="196" spans="1:16" ht="14.25" customHeight="1">
      <c r="A196" s="988"/>
      <c r="B196" s="130"/>
      <c r="C196" s="160"/>
      <c r="D196" s="160"/>
      <c r="E196" s="160"/>
      <c r="F196" s="160"/>
      <c r="G196" s="130"/>
      <c r="H196" s="130"/>
      <c r="I196" s="130"/>
      <c r="J196" s="130"/>
      <c r="K196" s="130"/>
      <c r="L196" s="130"/>
      <c r="M196" s="130"/>
      <c r="N196" s="130"/>
      <c r="O196" s="130"/>
      <c r="P196" s="130"/>
    </row>
    <row r="197" spans="1:16" ht="14.25" customHeight="1">
      <c r="A197" s="988"/>
      <c r="B197" s="130"/>
      <c r="C197" s="160"/>
      <c r="D197" s="160"/>
      <c r="E197" s="160"/>
      <c r="F197" s="160"/>
      <c r="G197" s="130"/>
      <c r="H197" s="130"/>
      <c r="I197" s="130"/>
      <c r="J197" s="130"/>
      <c r="K197" s="130"/>
      <c r="L197" s="130"/>
      <c r="M197" s="130"/>
      <c r="N197" s="130"/>
      <c r="O197" s="130"/>
      <c r="P197" s="130"/>
    </row>
    <row r="198" spans="1:16" ht="14.25" customHeight="1">
      <c r="A198" s="988"/>
      <c r="B198" s="130"/>
      <c r="C198" s="160"/>
      <c r="D198" s="160"/>
      <c r="E198" s="160"/>
      <c r="F198" s="160"/>
      <c r="G198" s="130"/>
      <c r="H198" s="130"/>
      <c r="I198" s="130"/>
      <c r="J198" s="130"/>
      <c r="K198" s="130"/>
      <c r="L198" s="130"/>
      <c r="M198" s="130"/>
      <c r="N198" s="130"/>
      <c r="O198" s="130"/>
      <c r="P198" s="130"/>
    </row>
    <row r="199" spans="1:16" ht="14.25" customHeight="1">
      <c r="A199" s="988"/>
      <c r="B199" s="130"/>
      <c r="C199" s="160"/>
      <c r="D199" s="160"/>
      <c r="E199" s="160"/>
      <c r="F199" s="160"/>
      <c r="G199" s="130"/>
      <c r="H199" s="130"/>
      <c r="I199" s="130"/>
      <c r="J199" s="130"/>
      <c r="K199" s="130"/>
      <c r="L199" s="130"/>
      <c r="M199" s="130"/>
      <c r="N199" s="130"/>
      <c r="O199" s="130"/>
      <c r="P199" s="130"/>
    </row>
    <row r="200" spans="1:16" ht="14.25" customHeight="1">
      <c r="A200" s="988"/>
      <c r="B200" s="130"/>
      <c r="C200" s="160"/>
      <c r="D200" s="160"/>
      <c r="E200" s="160"/>
      <c r="F200" s="160"/>
      <c r="G200" s="130"/>
      <c r="H200" s="130"/>
      <c r="I200" s="130"/>
      <c r="J200" s="130"/>
      <c r="K200" s="130"/>
      <c r="L200" s="130"/>
      <c r="M200" s="130"/>
      <c r="N200" s="130"/>
      <c r="O200" s="130"/>
      <c r="P200" s="130"/>
    </row>
    <row r="201" spans="1:16" ht="14.25" customHeight="1">
      <c r="A201" s="988"/>
      <c r="B201" s="130"/>
      <c r="C201" s="160"/>
      <c r="D201" s="160"/>
      <c r="E201" s="160"/>
      <c r="F201" s="160"/>
      <c r="G201" s="130"/>
      <c r="H201" s="130"/>
      <c r="I201" s="130"/>
      <c r="J201" s="130"/>
      <c r="K201" s="130"/>
      <c r="L201" s="130"/>
      <c r="M201" s="130"/>
      <c r="N201" s="130"/>
      <c r="O201" s="130"/>
      <c r="P201" s="130"/>
    </row>
    <row r="202" spans="1:16" ht="14.25" customHeight="1">
      <c r="A202" s="988"/>
      <c r="B202" s="130"/>
      <c r="C202" s="160"/>
      <c r="D202" s="160"/>
      <c r="E202" s="160"/>
      <c r="F202" s="160"/>
      <c r="G202" s="130"/>
      <c r="H202" s="130"/>
      <c r="I202" s="130"/>
      <c r="J202" s="130"/>
      <c r="K202" s="130"/>
      <c r="L202" s="130"/>
      <c r="M202" s="130"/>
      <c r="N202" s="130"/>
      <c r="O202" s="130"/>
      <c r="P202" s="130"/>
    </row>
    <row r="203" spans="1:16" ht="14.25" customHeight="1">
      <c r="A203" s="988"/>
      <c r="B203" s="130"/>
      <c r="C203" s="160"/>
      <c r="D203" s="160"/>
      <c r="E203" s="160"/>
      <c r="F203" s="160"/>
      <c r="G203" s="130"/>
      <c r="H203" s="130"/>
      <c r="I203" s="130"/>
      <c r="J203" s="130"/>
      <c r="K203" s="130"/>
      <c r="L203" s="130"/>
      <c r="M203" s="130"/>
      <c r="N203" s="130"/>
      <c r="O203" s="130"/>
      <c r="P203" s="130"/>
    </row>
    <row r="204" spans="1:16" ht="14.25" customHeight="1">
      <c r="A204" s="988"/>
      <c r="B204" s="130"/>
      <c r="C204" s="160"/>
      <c r="D204" s="160"/>
      <c r="E204" s="160"/>
      <c r="F204" s="160"/>
      <c r="G204" s="130"/>
      <c r="H204" s="130"/>
      <c r="I204" s="130"/>
      <c r="J204" s="130"/>
      <c r="K204" s="130"/>
      <c r="L204" s="130"/>
      <c r="M204" s="130"/>
      <c r="N204" s="130"/>
      <c r="O204" s="130"/>
      <c r="P204" s="130"/>
    </row>
    <row r="205" spans="1:16" ht="14.25" customHeight="1">
      <c r="A205" s="988"/>
      <c r="B205" s="130"/>
      <c r="C205" s="160"/>
      <c r="D205" s="160"/>
      <c r="E205" s="160"/>
      <c r="F205" s="160"/>
      <c r="G205" s="130"/>
      <c r="H205" s="130"/>
      <c r="I205" s="130"/>
      <c r="J205" s="130"/>
      <c r="K205" s="130"/>
      <c r="L205" s="130"/>
      <c r="M205" s="130"/>
      <c r="N205" s="130"/>
      <c r="O205" s="130"/>
      <c r="P205" s="130"/>
    </row>
    <row r="206" spans="1:16" ht="14.25" customHeight="1">
      <c r="A206" s="988"/>
      <c r="B206" s="130"/>
      <c r="C206" s="160"/>
      <c r="D206" s="160"/>
      <c r="E206" s="160"/>
      <c r="F206" s="160"/>
      <c r="G206" s="130"/>
      <c r="H206" s="130"/>
      <c r="I206" s="130"/>
      <c r="J206" s="130"/>
      <c r="K206" s="130"/>
      <c r="L206" s="130"/>
      <c r="M206" s="130"/>
      <c r="N206" s="130"/>
      <c r="O206" s="130"/>
      <c r="P206" s="130"/>
    </row>
    <row r="207" spans="1:16" ht="14.25" customHeight="1">
      <c r="A207" s="988"/>
      <c r="B207" s="130"/>
      <c r="C207" s="160"/>
      <c r="D207" s="160"/>
      <c r="E207" s="160"/>
      <c r="F207" s="160"/>
      <c r="G207" s="130"/>
      <c r="H207" s="130"/>
      <c r="I207" s="130"/>
      <c r="J207" s="130"/>
      <c r="K207" s="130"/>
      <c r="L207" s="130"/>
      <c r="M207" s="130"/>
      <c r="N207" s="130"/>
      <c r="O207" s="130"/>
      <c r="P207" s="130"/>
    </row>
    <row r="208" spans="1:16" ht="14.25" customHeight="1">
      <c r="A208" s="988"/>
      <c r="B208" s="130"/>
      <c r="C208" s="160"/>
      <c r="D208" s="160"/>
      <c r="E208" s="160"/>
      <c r="F208" s="160"/>
      <c r="G208" s="130"/>
      <c r="H208" s="130"/>
      <c r="I208" s="130"/>
      <c r="J208" s="130"/>
      <c r="K208" s="130"/>
      <c r="L208" s="130"/>
      <c r="M208" s="130"/>
      <c r="N208" s="130"/>
      <c r="O208" s="130"/>
      <c r="P208" s="130"/>
    </row>
    <row r="209" spans="1:16" ht="14.25" customHeight="1">
      <c r="A209" s="988"/>
      <c r="B209" s="130"/>
      <c r="C209" s="160"/>
      <c r="D209" s="160"/>
      <c r="E209" s="160"/>
      <c r="F209" s="160"/>
      <c r="G209" s="130"/>
      <c r="H209" s="130"/>
      <c r="I209" s="130"/>
      <c r="J209" s="130"/>
      <c r="K209" s="130"/>
      <c r="L209" s="130"/>
      <c r="M209" s="130"/>
      <c r="N209" s="130"/>
      <c r="O209" s="130"/>
      <c r="P209" s="130"/>
    </row>
    <row r="210" spans="1:16" ht="14.25" customHeight="1">
      <c r="A210" s="988"/>
      <c r="B210" s="130"/>
      <c r="C210" s="160"/>
      <c r="D210" s="160"/>
      <c r="E210" s="160"/>
      <c r="F210" s="160"/>
      <c r="G210" s="130"/>
      <c r="H210" s="130"/>
      <c r="I210" s="130"/>
      <c r="J210" s="130"/>
      <c r="K210" s="130"/>
      <c r="L210" s="130"/>
      <c r="M210" s="130"/>
      <c r="N210" s="130"/>
      <c r="O210" s="130"/>
      <c r="P210" s="130"/>
    </row>
    <row r="211" spans="1:16" ht="14.25" customHeight="1">
      <c r="A211" s="988"/>
      <c r="B211" s="130"/>
      <c r="C211" s="160"/>
      <c r="D211" s="160"/>
      <c r="E211" s="160"/>
      <c r="F211" s="160"/>
      <c r="G211" s="130"/>
      <c r="H211" s="130"/>
      <c r="I211" s="130"/>
      <c r="J211" s="130"/>
      <c r="K211" s="130"/>
      <c r="L211" s="130"/>
      <c r="M211" s="130"/>
      <c r="N211" s="130"/>
      <c r="O211" s="130"/>
      <c r="P211" s="130"/>
    </row>
    <row r="212" spans="1:16" ht="14.25" customHeight="1">
      <c r="A212" s="988"/>
      <c r="B212" s="130"/>
      <c r="C212" s="160"/>
      <c r="D212" s="160"/>
      <c r="E212" s="160"/>
      <c r="F212" s="160"/>
      <c r="G212" s="130"/>
      <c r="H212" s="130"/>
      <c r="I212" s="130"/>
      <c r="J212" s="130"/>
      <c r="K212" s="130"/>
      <c r="L212" s="130"/>
      <c r="M212" s="130"/>
      <c r="N212" s="130"/>
      <c r="O212" s="130"/>
      <c r="P212" s="130"/>
    </row>
    <row r="213" spans="1:16" ht="14.25" customHeight="1">
      <c r="A213" s="988"/>
      <c r="B213" s="130"/>
      <c r="C213" s="160"/>
      <c r="D213" s="160"/>
      <c r="E213" s="160"/>
      <c r="F213" s="160"/>
      <c r="G213" s="130"/>
      <c r="H213" s="130"/>
      <c r="I213" s="130"/>
      <c r="J213" s="130"/>
      <c r="K213" s="130"/>
      <c r="L213" s="130"/>
      <c r="M213" s="130"/>
      <c r="N213" s="130"/>
      <c r="O213" s="130"/>
      <c r="P213" s="130"/>
    </row>
    <row r="214" spans="1:16" ht="14.25" customHeight="1">
      <c r="A214" s="988"/>
      <c r="B214" s="130"/>
      <c r="C214" s="160"/>
      <c r="D214" s="160"/>
      <c r="E214" s="160"/>
      <c r="F214" s="160"/>
      <c r="G214" s="130"/>
      <c r="H214" s="130"/>
      <c r="I214" s="130"/>
      <c r="J214" s="130"/>
      <c r="K214" s="130"/>
      <c r="L214" s="130"/>
      <c r="M214" s="130"/>
      <c r="N214" s="130"/>
      <c r="O214" s="130"/>
      <c r="P214" s="130"/>
    </row>
    <row r="215" spans="1:16" ht="14.25" customHeight="1">
      <c r="A215" s="988"/>
      <c r="B215" s="130"/>
      <c r="C215" s="160"/>
      <c r="D215" s="160"/>
      <c r="E215" s="160"/>
      <c r="F215" s="160"/>
      <c r="G215" s="130"/>
      <c r="H215" s="130"/>
      <c r="I215" s="130"/>
      <c r="J215" s="130"/>
      <c r="K215" s="130"/>
      <c r="L215" s="130"/>
      <c r="M215" s="130"/>
      <c r="N215" s="130"/>
      <c r="O215" s="130"/>
      <c r="P215" s="130"/>
    </row>
    <row r="216" spans="1:16" ht="14.25" customHeight="1">
      <c r="A216" s="988"/>
      <c r="B216" s="130"/>
      <c r="C216" s="160"/>
      <c r="D216" s="160"/>
      <c r="E216" s="160"/>
      <c r="F216" s="160"/>
      <c r="G216" s="130"/>
      <c r="H216" s="130"/>
      <c r="I216" s="130"/>
      <c r="J216" s="130"/>
      <c r="K216" s="130"/>
      <c r="L216" s="130"/>
      <c r="M216" s="130"/>
      <c r="N216" s="130"/>
      <c r="O216" s="130"/>
      <c r="P216" s="130"/>
    </row>
    <row r="217" spans="1:16" ht="14.25" customHeight="1">
      <c r="A217" s="988"/>
      <c r="B217" s="130"/>
      <c r="C217" s="160"/>
      <c r="D217" s="160"/>
      <c r="E217" s="160"/>
      <c r="F217" s="160"/>
      <c r="G217" s="130"/>
      <c r="H217" s="130"/>
      <c r="I217" s="130"/>
      <c r="J217" s="130"/>
      <c r="K217" s="130"/>
      <c r="L217" s="130"/>
      <c r="M217" s="130"/>
      <c r="N217" s="130"/>
      <c r="O217" s="130"/>
      <c r="P217" s="130"/>
    </row>
    <row r="218" spans="1:16" ht="14.25" customHeight="1">
      <c r="A218" s="988"/>
      <c r="B218" s="130"/>
      <c r="C218" s="160"/>
      <c r="D218" s="160"/>
      <c r="E218" s="160"/>
      <c r="F218" s="160"/>
      <c r="G218" s="130"/>
      <c r="H218" s="130"/>
      <c r="I218" s="130"/>
      <c r="J218" s="130"/>
      <c r="K218" s="130"/>
      <c r="L218" s="130"/>
      <c r="M218" s="130"/>
      <c r="N218" s="130"/>
      <c r="O218" s="130"/>
      <c r="P218" s="130"/>
    </row>
    <row r="219" spans="1:16" ht="14.25" customHeight="1">
      <c r="A219" s="988"/>
      <c r="B219" s="130"/>
      <c r="C219" s="160"/>
      <c r="D219" s="160"/>
      <c r="E219" s="160"/>
      <c r="F219" s="160"/>
      <c r="G219" s="130"/>
      <c r="H219" s="130"/>
      <c r="I219" s="130"/>
      <c r="J219" s="130"/>
      <c r="K219" s="130"/>
      <c r="L219" s="130"/>
      <c r="M219" s="130"/>
      <c r="N219" s="130"/>
      <c r="O219" s="130"/>
      <c r="P219" s="130"/>
    </row>
    <row r="220" spans="1:16" ht="14.25" customHeight="1">
      <c r="A220" s="988"/>
      <c r="B220" s="130"/>
      <c r="C220" s="160"/>
      <c r="D220" s="160"/>
      <c r="E220" s="160"/>
      <c r="F220" s="160"/>
      <c r="G220" s="130"/>
      <c r="H220" s="130"/>
      <c r="I220" s="130"/>
      <c r="J220" s="130"/>
      <c r="K220" s="130"/>
      <c r="L220" s="130"/>
      <c r="M220" s="130"/>
      <c r="N220" s="130"/>
      <c r="O220" s="130"/>
      <c r="P220" s="130"/>
    </row>
    <row r="221" spans="1:16" ht="14.25" customHeight="1">
      <c r="A221" s="988"/>
      <c r="B221" s="130"/>
      <c r="C221" s="160"/>
      <c r="D221" s="160"/>
      <c r="E221" s="160"/>
      <c r="F221" s="160"/>
      <c r="G221" s="130"/>
      <c r="H221" s="130"/>
      <c r="I221" s="130"/>
      <c r="J221" s="130"/>
      <c r="K221" s="130"/>
      <c r="L221" s="130"/>
      <c r="M221" s="130"/>
      <c r="N221" s="130"/>
      <c r="O221" s="130"/>
      <c r="P221" s="130"/>
    </row>
    <row r="222" spans="1:16" ht="14.25" customHeight="1">
      <c r="A222" s="988"/>
      <c r="B222" s="130"/>
      <c r="C222" s="160"/>
      <c r="D222" s="160"/>
      <c r="E222" s="160"/>
      <c r="F222" s="160"/>
      <c r="G222" s="130"/>
      <c r="H222" s="130"/>
      <c r="I222" s="130"/>
      <c r="J222" s="130"/>
      <c r="K222" s="130"/>
      <c r="L222" s="130"/>
      <c r="M222" s="130"/>
      <c r="N222" s="130"/>
      <c r="O222" s="130"/>
      <c r="P222" s="130"/>
    </row>
    <row r="223" spans="1:16" ht="14.25" customHeight="1">
      <c r="A223" s="988"/>
      <c r="B223" s="130"/>
      <c r="C223" s="160"/>
      <c r="D223" s="160"/>
      <c r="E223" s="160"/>
      <c r="F223" s="160"/>
      <c r="G223" s="130"/>
      <c r="H223" s="130"/>
      <c r="I223" s="130"/>
      <c r="J223" s="130"/>
      <c r="K223" s="130"/>
      <c r="L223" s="130"/>
      <c r="M223" s="130"/>
      <c r="N223" s="130"/>
      <c r="O223" s="130"/>
      <c r="P223" s="130"/>
    </row>
    <row r="224" spans="1:16" ht="14.25" customHeight="1">
      <c r="A224" s="988"/>
      <c r="B224" s="130"/>
      <c r="C224" s="160"/>
      <c r="D224" s="160"/>
      <c r="E224" s="160"/>
      <c r="F224" s="160"/>
      <c r="G224" s="130"/>
      <c r="H224" s="130"/>
      <c r="I224" s="130"/>
      <c r="J224" s="130"/>
      <c r="K224" s="130"/>
      <c r="L224" s="130"/>
      <c r="M224" s="130"/>
      <c r="N224" s="130"/>
      <c r="O224" s="130"/>
      <c r="P224" s="130"/>
    </row>
    <row r="225" spans="1:16" ht="14.25" customHeight="1">
      <c r="A225" s="988"/>
      <c r="B225" s="130"/>
      <c r="C225" s="160"/>
      <c r="D225" s="160"/>
      <c r="E225" s="160"/>
      <c r="F225" s="160"/>
      <c r="G225" s="130"/>
      <c r="H225" s="130"/>
      <c r="I225" s="130"/>
      <c r="J225" s="130"/>
      <c r="K225" s="130"/>
      <c r="L225" s="130"/>
      <c r="M225" s="130"/>
      <c r="N225" s="130"/>
      <c r="O225" s="130"/>
      <c r="P225" s="130"/>
    </row>
    <row r="226" spans="1:16" ht="14.25" customHeight="1">
      <c r="A226" s="988"/>
      <c r="B226" s="130"/>
      <c r="C226" s="160"/>
      <c r="D226" s="160"/>
      <c r="E226" s="160"/>
      <c r="F226" s="160"/>
      <c r="G226" s="130"/>
      <c r="H226" s="130"/>
      <c r="I226" s="130"/>
      <c r="J226" s="130"/>
      <c r="K226" s="130"/>
      <c r="L226" s="130"/>
      <c r="M226" s="130"/>
      <c r="N226" s="130"/>
      <c r="O226" s="130"/>
      <c r="P226" s="130"/>
    </row>
    <row r="227" spans="1:16" ht="14.25" customHeight="1">
      <c r="A227" s="988"/>
      <c r="B227" s="130"/>
      <c r="C227" s="160"/>
      <c r="D227" s="160"/>
      <c r="E227" s="160"/>
      <c r="F227" s="160"/>
      <c r="G227" s="130"/>
      <c r="H227" s="130"/>
      <c r="I227" s="130"/>
      <c r="J227" s="130"/>
      <c r="K227" s="130"/>
      <c r="L227" s="130"/>
      <c r="M227" s="130"/>
      <c r="N227" s="130"/>
      <c r="O227" s="130"/>
      <c r="P227" s="130"/>
    </row>
    <row r="228" spans="1:16" ht="14.25" customHeight="1">
      <c r="A228" s="988"/>
      <c r="B228" s="130"/>
      <c r="C228" s="160"/>
      <c r="D228" s="160"/>
      <c r="E228" s="160"/>
      <c r="F228" s="160"/>
      <c r="G228" s="130"/>
      <c r="H228" s="130"/>
      <c r="I228" s="130"/>
      <c r="J228" s="130"/>
      <c r="K228" s="130"/>
      <c r="L228" s="130"/>
      <c r="M228" s="130"/>
      <c r="N228" s="130"/>
      <c r="O228" s="130"/>
      <c r="P228" s="130"/>
    </row>
    <row r="229" spans="1:16" ht="14.25" customHeight="1">
      <c r="A229" s="988"/>
      <c r="B229" s="130"/>
      <c r="C229" s="160"/>
      <c r="D229" s="160"/>
      <c r="E229" s="160"/>
      <c r="F229" s="160"/>
      <c r="G229" s="130"/>
      <c r="H229" s="130"/>
      <c r="I229" s="130"/>
      <c r="J229" s="130"/>
      <c r="K229" s="130"/>
      <c r="L229" s="130"/>
      <c r="M229" s="130"/>
      <c r="N229" s="130"/>
      <c r="O229" s="130"/>
      <c r="P229" s="130"/>
    </row>
    <row r="230" spans="1:16" ht="14.25" customHeight="1">
      <c r="A230" s="988"/>
      <c r="B230" s="130"/>
      <c r="C230" s="160"/>
      <c r="D230" s="160"/>
      <c r="E230" s="160"/>
      <c r="F230" s="160"/>
      <c r="G230" s="130"/>
      <c r="H230" s="130"/>
      <c r="I230" s="130"/>
      <c r="J230" s="130"/>
      <c r="K230" s="130"/>
      <c r="L230" s="130"/>
      <c r="M230" s="130"/>
      <c r="N230" s="130"/>
      <c r="O230" s="130"/>
      <c r="P230" s="130"/>
    </row>
    <row r="231" spans="1:16" ht="14.25" customHeight="1">
      <c r="A231" s="988"/>
      <c r="B231" s="130"/>
      <c r="C231" s="160"/>
      <c r="D231" s="160"/>
      <c r="E231" s="160"/>
      <c r="F231" s="160"/>
      <c r="G231" s="130"/>
      <c r="H231" s="130"/>
      <c r="I231" s="130"/>
      <c r="J231" s="130"/>
      <c r="K231" s="130"/>
      <c r="L231" s="130"/>
      <c r="M231" s="130"/>
      <c r="N231" s="130"/>
      <c r="O231" s="130"/>
      <c r="P231" s="130"/>
    </row>
    <row r="232" spans="1:16" ht="14.25" customHeight="1">
      <c r="A232" s="988"/>
      <c r="B232" s="130"/>
      <c r="C232" s="160"/>
      <c r="D232" s="160"/>
      <c r="E232" s="160"/>
      <c r="F232" s="160"/>
      <c r="G232" s="130"/>
      <c r="H232" s="130"/>
      <c r="I232" s="130"/>
      <c r="J232" s="130"/>
      <c r="K232" s="130"/>
      <c r="L232" s="130"/>
      <c r="M232" s="130"/>
      <c r="N232" s="130"/>
      <c r="O232" s="130"/>
      <c r="P232" s="130"/>
    </row>
    <row r="233" spans="1:16" ht="14.25" customHeight="1">
      <c r="A233" s="988"/>
      <c r="B233" s="130"/>
      <c r="C233" s="160"/>
      <c r="D233" s="160"/>
      <c r="E233" s="160"/>
      <c r="F233" s="160"/>
      <c r="G233" s="130"/>
      <c r="H233" s="130"/>
      <c r="I233" s="130"/>
      <c r="J233" s="130"/>
      <c r="K233" s="130"/>
      <c r="L233" s="130"/>
      <c r="M233" s="130"/>
      <c r="N233" s="130"/>
      <c r="O233" s="130"/>
      <c r="P233" s="130"/>
    </row>
    <row r="234" spans="1:16" ht="14.25" customHeight="1">
      <c r="A234" s="988"/>
      <c r="B234" s="130"/>
      <c r="C234" s="160"/>
      <c r="D234" s="160"/>
      <c r="E234" s="160"/>
      <c r="F234" s="160"/>
      <c r="G234" s="130"/>
      <c r="H234" s="130"/>
      <c r="I234" s="130"/>
      <c r="J234" s="130"/>
      <c r="K234" s="130"/>
      <c r="L234" s="130"/>
      <c r="M234" s="130"/>
      <c r="N234" s="130"/>
      <c r="O234" s="130"/>
      <c r="P234" s="130"/>
    </row>
    <row r="235" spans="1:16" ht="14.25" customHeight="1">
      <c r="A235" s="988"/>
      <c r="B235" s="130"/>
      <c r="C235" s="160"/>
      <c r="D235" s="160"/>
      <c r="E235" s="160"/>
      <c r="F235" s="160"/>
      <c r="G235" s="130"/>
      <c r="H235" s="130"/>
      <c r="I235" s="130"/>
      <c r="J235" s="130"/>
      <c r="K235" s="130"/>
      <c r="L235" s="130"/>
      <c r="M235" s="130"/>
      <c r="N235" s="130"/>
      <c r="O235" s="130"/>
      <c r="P235" s="130"/>
    </row>
    <row r="236" spans="1:16" ht="14.25" customHeight="1">
      <c r="A236" s="988"/>
      <c r="B236" s="130"/>
      <c r="C236" s="160"/>
      <c r="D236" s="160"/>
      <c r="E236" s="160"/>
      <c r="F236" s="160"/>
      <c r="G236" s="130"/>
      <c r="H236" s="130"/>
      <c r="I236" s="130"/>
      <c r="J236" s="130"/>
      <c r="K236" s="130"/>
      <c r="L236" s="130"/>
      <c r="M236" s="130"/>
      <c r="N236" s="130"/>
      <c r="O236" s="130"/>
      <c r="P236" s="130"/>
    </row>
    <row r="237" spans="1:16" ht="14.25" customHeight="1">
      <c r="A237" s="988"/>
      <c r="B237" s="130"/>
      <c r="C237" s="160"/>
      <c r="D237" s="160"/>
      <c r="E237" s="160"/>
      <c r="F237" s="160"/>
      <c r="G237" s="130"/>
      <c r="H237" s="130"/>
      <c r="I237" s="130"/>
      <c r="J237" s="130"/>
      <c r="K237" s="130"/>
      <c r="L237" s="130"/>
      <c r="M237" s="130"/>
      <c r="N237" s="130"/>
      <c r="O237" s="130"/>
      <c r="P237" s="130"/>
    </row>
    <row r="238" spans="1:16" ht="14.25" customHeight="1">
      <c r="A238" s="988"/>
      <c r="B238" s="130"/>
      <c r="C238" s="160"/>
      <c r="D238" s="160"/>
      <c r="E238" s="160"/>
      <c r="F238" s="160"/>
      <c r="G238" s="130"/>
      <c r="H238" s="130"/>
      <c r="I238" s="130"/>
      <c r="J238" s="130"/>
      <c r="K238" s="130"/>
      <c r="L238" s="130"/>
      <c r="M238" s="130"/>
      <c r="N238" s="130"/>
      <c r="O238" s="130"/>
      <c r="P238" s="130"/>
    </row>
    <row r="239" spans="1:16" ht="14.25" customHeight="1">
      <c r="A239" s="988"/>
      <c r="B239" s="130"/>
      <c r="C239" s="160"/>
      <c r="D239" s="160"/>
      <c r="E239" s="160"/>
      <c r="F239" s="160"/>
      <c r="G239" s="130"/>
      <c r="H239" s="130"/>
      <c r="I239" s="130"/>
      <c r="J239" s="130"/>
      <c r="K239" s="130"/>
      <c r="L239" s="130"/>
      <c r="M239" s="130"/>
      <c r="N239" s="130"/>
      <c r="O239" s="130"/>
      <c r="P239" s="130"/>
    </row>
    <row r="240" spans="1:16" ht="14.25" customHeight="1">
      <c r="A240" s="988"/>
      <c r="B240" s="130"/>
      <c r="C240" s="160"/>
      <c r="D240" s="160"/>
      <c r="E240" s="160"/>
      <c r="F240" s="160"/>
      <c r="G240" s="130"/>
      <c r="H240" s="130"/>
      <c r="I240" s="130"/>
      <c r="J240" s="130"/>
      <c r="K240" s="130"/>
      <c r="L240" s="130"/>
      <c r="M240" s="130"/>
      <c r="N240" s="130"/>
      <c r="O240" s="130"/>
      <c r="P240" s="130"/>
    </row>
    <row r="241" spans="1:16" ht="14.25" customHeight="1">
      <c r="A241" s="988"/>
      <c r="B241" s="130"/>
      <c r="C241" s="160"/>
      <c r="D241" s="160"/>
      <c r="E241" s="160"/>
      <c r="F241" s="160"/>
      <c r="G241" s="130"/>
      <c r="H241" s="130"/>
      <c r="I241" s="130"/>
      <c r="J241" s="130"/>
      <c r="K241" s="130"/>
      <c r="L241" s="130"/>
      <c r="M241" s="130"/>
      <c r="N241" s="130"/>
      <c r="O241" s="130"/>
      <c r="P241" s="130"/>
    </row>
    <row r="242" spans="1:16" ht="14.25" customHeight="1">
      <c r="A242" s="988"/>
      <c r="B242" s="130"/>
      <c r="C242" s="160"/>
      <c r="D242" s="160"/>
      <c r="E242" s="160"/>
      <c r="F242" s="160"/>
      <c r="G242" s="130"/>
      <c r="H242" s="130"/>
      <c r="I242" s="130"/>
      <c r="J242" s="130"/>
      <c r="K242" s="130"/>
      <c r="L242" s="130"/>
      <c r="M242" s="130"/>
      <c r="N242" s="130"/>
      <c r="O242" s="130"/>
      <c r="P242" s="130"/>
    </row>
    <row r="243" spans="1:16" ht="14.25" customHeight="1">
      <c r="A243" s="988"/>
      <c r="B243" s="130"/>
      <c r="C243" s="160"/>
      <c r="D243" s="160"/>
      <c r="E243" s="160"/>
      <c r="F243" s="160"/>
      <c r="G243" s="130"/>
      <c r="H243" s="130"/>
      <c r="I243" s="130"/>
      <c r="J243" s="130"/>
      <c r="K243" s="130"/>
      <c r="L243" s="130"/>
      <c r="M243" s="130"/>
      <c r="N243" s="130"/>
      <c r="O243" s="130"/>
      <c r="P243" s="130"/>
    </row>
    <row r="244" spans="1:16" ht="14.25" customHeight="1">
      <c r="A244" s="988"/>
      <c r="B244" s="130"/>
      <c r="C244" s="160"/>
      <c r="D244" s="160"/>
      <c r="E244" s="160"/>
      <c r="F244" s="160"/>
      <c r="G244" s="130"/>
      <c r="H244" s="130"/>
      <c r="I244" s="130"/>
      <c r="J244" s="130"/>
      <c r="K244" s="130"/>
      <c r="L244" s="130"/>
      <c r="M244" s="130"/>
      <c r="N244" s="130"/>
      <c r="O244" s="130"/>
      <c r="P244" s="130"/>
    </row>
    <row r="245" spans="1:16" ht="14.25" customHeight="1">
      <c r="A245" s="988"/>
      <c r="B245" s="130"/>
      <c r="C245" s="160"/>
      <c r="D245" s="160"/>
      <c r="E245" s="160"/>
      <c r="F245" s="160"/>
      <c r="G245" s="130"/>
      <c r="H245" s="130"/>
      <c r="I245" s="130"/>
      <c r="J245" s="130"/>
      <c r="K245" s="130"/>
      <c r="L245" s="130"/>
      <c r="M245" s="130"/>
      <c r="N245" s="130"/>
      <c r="O245" s="130"/>
      <c r="P245" s="130"/>
    </row>
    <row r="246" spans="1:16" ht="14.25" customHeight="1">
      <c r="A246" s="988"/>
      <c r="B246" s="130"/>
      <c r="C246" s="160"/>
      <c r="D246" s="160"/>
      <c r="E246" s="160"/>
      <c r="F246" s="160"/>
      <c r="G246" s="130"/>
      <c r="H246" s="130"/>
      <c r="I246" s="130"/>
      <c r="J246" s="130"/>
      <c r="K246" s="130"/>
      <c r="L246" s="130"/>
      <c r="M246" s="130"/>
      <c r="N246" s="130"/>
      <c r="O246" s="130"/>
      <c r="P246" s="130"/>
    </row>
    <row r="247" spans="1:16" ht="14.25" customHeight="1">
      <c r="A247" s="988"/>
      <c r="B247" s="130"/>
      <c r="C247" s="160"/>
      <c r="D247" s="160"/>
      <c r="E247" s="160"/>
      <c r="F247" s="160"/>
      <c r="G247" s="130"/>
      <c r="H247" s="130"/>
      <c r="I247" s="130"/>
      <c r="J247" s="130"/>
      <c r="K247" s="130"/>
      <c r="L247" s="130"/>
      <c r="M247" s="130"/>
      <c r="N247" s="130"/>
      <c r="O247" s="130"/>
      <c r="P247" s="130"/>
    </row>
    <row r="248" spans="1:16" ht="14.25" customHeight="1">
      <c r="A248" s="988"/>
      <c r="B248" s="130"/>
      <c r="C248" s="160"/>
      <c r="D248" s="160"/>
      <c r="E248" s="160"/>
      <c r="F248" s="160"/>
      <c r="G248" s="130"/>
      <c r="H248" s="130"/>
      <c r="I248" s="130"/>
      <c r="J248" s="130"/>
      <c r="K248" s="130"/>
      <c r="L248" s="130"/>
      <c r="M248" s="130"/>
      <c r="N248" s="130"/>
      <c r="O248" s="130"/>
      <c r="P248" s="130"/>
    </row>
    <row r="249" spans="1:16" ht="14.25" customHeight="1">
      <c r="A249" s="988"/>
      <c r="B249" s="130"/>
      <c r="C249" s="160"/>
      <c r="D249" s="160"/>
      <c r="E249" s="160"/>
      <c r="F249" s="160"/>
      <c r="G249" s="130"/>
      <c r="H249" s="130"/>
      <c r="I249" s="130"/>
      <c r="J249" s="130"/>
      <c r="K249" s="130"/>
      <c r="L249" s="130"/>
      <c r="M249" s="130"/>
      <c r="N249" s="130"/>
      <c r="O249" s="130"/>
      <c r="P249" s="130"/>
    </row>
    <row r="250" spans="1:16" ht="14.25" customHeight="1">
      <c r="A250" s="988"/>
      <c r="B250" s="130"/>
      <c r="C250" s="160"/>
      <c r="D250" s="160"/>
      <c r="E250" s="160"/>
      <c r="F250" s="160"/>
      <c r="G250" s="130"/>
      <c r="H250" s="130"/>
      <c r="I250" s="130"/>
      <c r="J250" s="130"/>
      <c r="K250" s="130"/>
      <c r="L250" s="130"/>
      <c r="M250" s="130"/>
      <c r="N250" s="130"/>
      <c r="O250" s="130"/>
      <c r="P250" s="130"/>
    </row>
    <row r="251" spans="1:16" ht="14.25" customHeight="1">
      <c r="A251" s="988"/>
      <c r="B251" s="130"/>
      <c r="C251" s="160"/>
      <c r="D251" s="160"/>
      <c r="E251" s="160"/>
      <c r="F251" s="160"/>
      <c r="G251" s="130"/>
      <c r="H251" s="130"/>
      <c r="I251" s="130"/>
      <c r="J251" s="130"/>
      <c r="K251" s="130"/>
      <c r="L251" s="130"/>
      <c r="M251" s="130"/>
      <c r="N251" s="130"/>
      <c r="O251" s="130"/>
      <c r="P251" s="130"/>
    </row>
    <row r="252" spans="1:16" ht="14.25" customHeight="1">
      <c r="A252" s="988"/>
      <c r="B252" s="130"/>
      <c r="C252" s="160"/>
      <c r="D252" s="160"/>
      <c r="E252" s="160"/>
      <c r="F252" s="160"/>
      <c r="G252" s="130"/>
      <c r="H252" s="130"/>
      <c r="I252" s="130"/>
      <c r="J252" s="130"/>
      <c r="K252" s="130"/>
      <c r="L252" s="130"/>
      <c r="M252" s="130"/>
      <c r="N252" s="130"/>
      <c r="O252" s="130"/>
      <c r="P252" s="130"/>
    </row>
    <row r="253" spans="1:16" ht="14.25" customHeight="1">
      <c r="A253" s="988"/>
      <c r="B253" s="130"/>
      <c r="C253" s="160"/>
      <c r="D253" s="160"/>
      <c r="E253" s="160"/>
      <c r="F253" s="160"/>
      <c r="G253" s="130"/>
      <c r="H253" s="130"/>
      <c r="I253" s="130"/>
      <c r="J253" s="130"/>
      <c r="K253" s="130"/>
      <c r="L253" s="130"/>
      <c r="M253" s="130"/>
      <c r="N253" s="130"/>
      <c r="O253" s="130"/>
      <c r="P253" s="130"/>
    </row>
    <row r="254" spans="1:16" ht="14.25" customHeight="1">
      <c r="A254" s="988"/>
      <c r="B254" s="130"/>
      <c r="C254" s="160"/>
      <c r="D254" s="160"/>
      <c r="E254" s="160"/>
      <c r="F254" s="160"/>
      <c r="G254" s="130"/>
      <c r="H254" s="130"/>
      <c r="I254" s="130"/>
      <c r="J254" s="130"/>
      <c r="K254" s="130"/>
      <c r="L254" s="130"/>
      <c r="M254" s="130"/>
      <c r="N254" s="130"/>
      <c r="O254" s="130"/>
      <c r="P254" s="130"/>
    </row>
    <row r="255" spans="1:16" ht="14.25" customHeight="1">
      <c r="A255" s="988"/>
      <c r="B255" s="130"/>
      <c r="C255" s="160"/>
      <c r="D255" s="160"/>
      <c r="E255" s="160"/>
      <c r="F255" s="160"/>
      <c r="G255" s="130"/>
      <c r="H255" s="130"/>
      <c r="I255" s="130"/>
      <c r="J255" s="130"/>
      <c r="K255" s="130"/>
      <c r="L255" s="130"/>
      <c r="M255" s="130"/>
      <c r="N255" s="130"/>
      <c r="O255" s="130"/>
      <c r="P255" s="130"/>
    </row>
    <row r="256" spans="1:16" ht="14.25" customHeight="1">
      <c r="A256" s="988"/>
      <c r="B256" s="130"/>
      <c r="C256" s="160"/>
      <c r="D256" s="160"/>
      <c r="E256" s="160"/>
      <c r="F256" s="160"/>
      <c r="G256" s="130"/>
      <c r="H256" s="130"/>
      <c r="I256" s="130"/>
      <c r="J256" s="130"/>
      <c r="K256" s="130"/>
      <c r="L256" s="130"/>
      <c r="M256" s="130"/>
      <c r="N256" s="130"/>
      <c r="O256" s="130"/>
      <c r="P256" s="130"/>
    </row>
    <row r="257" spans="1:16" ht="14.25" customHeight="1">
      <c r="A257" s="988"/>
      <c r="B257" s="130"/>
      <c r="C257" s="160"/>
      <c r="D257" s="160"/>
      <c r="E257" s="160"/>
      <c r="F257" s="160"/>
      <c r="G257" s="130"/>
      <c r="H257" s="130"/>
      <c r="I257" s="130"/>
      <c r="J257" s="130"/>
      <c r="K257" s="130"/>
      <c r="L257" s="130"/>
      <c r="M257" s="130"/>
      <c r="N257" s="130"/>
      <c r="O257" s="130"/>
      <c r="P257" s="130"/>
    </row>
    <row r="258" spans="1:16" ht="14.25" customHeight="1">
      <c r="A258" s="988"/>
      <c r="B258" s="130"/>
      <c r="C258" s="160"/>
      <c r="D258" s="160"/>
      <c r="E258" s="160"/>
      <c r="F258" s="160"/>
      <c r="G258" s="130"/>
      <c r="H258" s="130"/>
      <c r="I258" s="130"/>
      <c r="J258" s="130"/>
      <c r="K258" s="130"/>
      <c r="L258" s="130"/>
      <c r="M258" s="130"/>
      <c r="N258" s="130"/>
      <c r="O258" s="130"/>
      <c r="P258" s="130"/>
    </row>
    <row r="259" spans="1:16" ht="14.25" customHeight="1">
      <c r="A259" s="988"/>
      <c r="B259" s="130"/>
      <c r="C259" s="160"/>
      <c r="D259" s="160"/>
      <c r="E259" s="160"/>
      <c r="F259" s="160"/>
      <c r="G259" s="130"/>
      <c r="H259" s="130"/>
      <c r="I259" s="130"/>
      <c r="J259" s="130"/>
      <c r="K259" s="130"/>
      <c r="L259" s="130"/>
      <c r="M259" s="130"/>
      <c r="N259" s="130"/>
      <c r="O259" s="130"/>
      <c r="P259" s="130"/>
    </row>
    <row r="260" spans="1:16" ht="14.25" customHeight="1">
      <c r="A260" s="988"/>
      <c r="B260" s="130"/>
      <c r="C260" s="160"/>
      <c r="D260" s="160"/>
      <c r="E260" s="160"/>
      <c r="F260" s="160"/>
      <c r="G260" s="130"/>
      <c r="H260" s="130"/>
      <c r="I260" s="130"/>
      <c r="J260" s="130"/>
      <c r="K260" s="130"/>
      <c r="L260" s="130"/>
      <c r="M260" s="130"/>
      <c r="N260" s="130"/>
      <c r="O260" s="130"/>
      <c r="P260" s="130"/>
    </row>
    <row r="261" spans="1:16" ht="14.25" customHeight="1">
      <c r="A261" s="988"/>
      <c r="B261" s="130"/>
      <c r="C261" s="160"/>
      <c r="D261" s="160"/>
      <c r="E261" s="160"/>
      <c r="F261" s="160"/>
      <c r="G261" s="130"/>
      <c r="H261" s="130"/>
      <c r="I261" s="130"/>
      <c r="J261" s="130"/>
      <c r="K261" s="130"/>
      <c r="L261" s="130"/>
      <c r="M261" s="130"/>
      <c r="N261" s="130"/>
      <c r="O261" s="130"/>
      <c r="P261" s="130"/>
    </row>
    <row r="262" spans="1:16" ht="14.25" customHeight="1">
      <c r="A262" s="988"/>
      <c r="B262" s="130"/>
      <c r="C262" s="160"/>
      <c r="D262" s="160"/>
      <c r="E262" s="160"/>
      <c r="F262" s="160"/>
      <c r="G262" s="130"/>
      <c r="H262" s="130"/>
      <c r="I262" s="130"/>
      <c r="J262" s="130"/>
      <c r="K262" s="130"/>
      <c r="L262" s="130"/>
      <c r="M262" s="130"/>
      <c r="N262" s="130"/>
      <c r="O262" s="130"/>
      <c r="P262" s="130"/>
    </row>
    <row r="263" spans="1:16" ht="14.25" customHeight="1">
      <c r="A263" s="988"/>
      <c r="B263" s="130"/>
      <c r="C263" s="160"/>
      <c r="D263" s="160"/>
      <c r="E263" s="160"/>
      <c r="F263" s="160"/>
      <c r="G263" s="130"/>
      <c r="H263" s="130"/>
      <c r="I263" s="130"/>
      <c r="J263" s="130"/>
      <c r="K263" s="130"/>
      <c r="L263" s="130"/>
      <c r="M263" s="130"/>
      <c r="N263" s="130"/>
      <c r="O263" s="130"/>
      <c r="P263" s="130"/>
    </row>
    <row r="264" spans="1:16" ht="14.25" customHeight="1">
      <c r="A264" s="988"/>
      <c r="B264" s="130"/>
      <c r="C264" s="160"/>
      <c r="D264" s="160"/>
      <c r="E264" s="160"/>
      <c r="F264" s="160"/>
      <c r="G264" s="130"/>
      <c r="H264" s="130"/>
      <c r="I264" s="130"/>
      <c r="J264" s="130"/>
      <c r="K264" s="130"/>
      <c r="L264" s="130"/>
      <c r="M264" s="130"/>
      <c r="N264" s="130"/>
      <c r="O264" s="130"/>
      <c r="P264" s="130"/>
    </row>
    <row r="265" spans="1:16" ht="14.25" customHeight="1">
      <c r="A265" s="988"/>
      <c r="B265" s="130"/>
      <c r="C265" s="160"/>
      <c r="D265" s="160"/>
      <c r="E265" s="160"/>
      <c r="F265" s="160"/>
      <c r="G265" s="130"/>
      <c r="H265" s="130"/>
      <c r="I265" s="130"/>
      <c r="J265" s="130"/>
      <c r="K265" s="130"/>
      <c r="L265" s="130"/>
      <c r="M265" s="130"/>
      <c r="N265" s="130"/>
      <c r="O265" s="130"/>
      <c r="P265" s="130"/>
    </row>
    <row r="266" spans="1:16" ht="14.25" customHeight="1">
      <c r="A266" s="988"/>
      <c r="B266" s="130"/>
      <c r="C266" s="160"/>
      <c r="D266" s="160"/>
      <c r="E266" s="160"/>
      <c r="F266" s="160"/>
      <c r="G266" s="130"/>
      <c r="H266" s="130"/>
      <c r="I266" s="130"/>
      <c r="J266" s="130"/>
      <c r="K266" s="130"/>
      <c r="L266" s="130"/>
      <c r="M266" s="130"/>
      <c r="N266" s="130"/>
      <c r="O266" s="130"/>
      <c r="P266" s="130"/>
    </row>
    <row r="267" spans="1:16" ht="14.25" customHeight="1">
      <c r="A267" s="988"/>
      <c r="B267" s="130"/>
      <c r="C267" s="160"/>
      <c r="D267" s="160"/>
      <c r="E267" s="160"/>
      <c r="F267" s="160"/>
      <c r="G267" s="130"/>
      <c r="H267" s="130"/>
      <c r="I267" s="130"/>
      <c r="J267" s="130"/>
      <c r="K267" s="130"/>
      <c r="L267" s="130"/>
      <c r="M267" s="130"/>
      <c r="N267" s="130"/>
      <c r="O267" s="130"/>
      <c r="P267" s="130"/>
    </row>
    <row r="268" spans="1:16" ht="14.25" customHeight="1">
      <c r="A268" s="988"/>
      <c r="B268" s="130"/>
      <c r="C268" s="160"/>
      <c r="D268" s="160"/>
      <c r="E268" s="160"/>
      <c r="F268" s="160"/>
      <c r="G268" s="130"/>
      <c r="H268" s="130"/>
      <c r="I268" s="130"/>
      <c r="J268" s="130"/>
      <c r="K268" s="130"/>
      <c r="L268" s="130"/>
      <c r="M268" s="130"/>
      <c r="N268" s="130"/>
      <c r="O268" s="130"/>
      <c r="P268" s="130"/>
    </row>
    <row r="269" spans="1:16" ht="14.25" customHeight="1">
      <c r="A269" s="988"/>
      <c r="B269" s="130"/>
      <c r="C269" s="160"/>
      <c r="D269" s="160"/>
      <c r="E269" s="160"/>
      <c r="F269" s="160"/>
      <c r="G269" s="130"/>
      <c r="H269" s="130"/>
      <c r="I269" s="130"/>
      <c r="J269" s="130"/>
      <c r="K269" s="130"/>
      <c r="L269" s="130"/>
      <c r="M269" s="130"/>
      <c r="N269" s="130"/>
      <c r="O269" s="130"/>
      <c r="P269" s="130"/>
    </row>
    <row r="270" spans="1:16" ht="14.25" customHeight="1">
      <c r="A270" s="988"/>
      <c r="B270" s="130"/>
      <c r="C270" s="160"/>
      <c r="D270" s="160"/>
      <c r="E270" s="160"/>
      <c r="F270" s="160"/>
      <c r="G270" s="130"/>
      <c r="H270" s="130"/>
      <c r="I270" s="130"/>
      <c r="J270" s="130"/>
      <c r="K270" s="130"/>
      <c r="L270" s="130"/>
      <c r="M270" s="130"/>
      <c r="N270" s="130"/>
      <c r="O270" s="130"/>
      <c r="P270" s="130"/>
    </row>
    <row r="271" spans="1:16" ht="14.25" customHeight="1">
      <c r="A271" s="988"/>
      <c r="B271" s="130"/>
      <c r="C271" s="160"/>
      <c r="D271" s="160"/>
      <c r="E271" s="160"/>
      <c r="F271" s="160"/>
      <c r="G271" s="130"/>
      <c r="H271" s="130"/>
      <c r="I271" s="130"/>
      <c r="J271" s="130"/>
      <c r="K271" s="130"/>
      <c r="L271" s="130"/>
      <c r="M271" s="130"/>
      <c r="N271" s="130"/>
      <c r="O271" s="130"/>
      <c r="P271" s="130"/>
    </row>
    <row r="272" spans="1:16" ht="14.25" customHeight="1">
      <c r="A272" s="988"/>
      <c r="B272" s="130"/>
      <c r="C272" s="160"/>
      <c r="D272" s="160"/>
      <c r="E272" s="160"/>
      <c r="F272" s="160"/>
      <c r="G272" s="130"/>
      <c r="H272" s="130"/>
      <c r="I272" s="130"/>
      <c r="J272" s="130"/>
      <c r="K272" s="130"/>
      <c r="L272" s="130"/>
      <c r="M272" s="130"/>
      <c r="N272" s="130"/>
      <c r="O272" s="130"/>
      <c r="P272" s="130"/>
    </row>
    <row r="273" spans="1:16" ht="14.25" customHeight="1">
      <c r="A273" s="988"/>
      <c r="B273" s="130"/>
      <c r="C273" s="160"/>
      <c r="D273" s="160"/>
      <c r="E273" s="160"/>
      <c r="F273" s="160"/>
      <c r="G273" s="130"/>
      <c r="H273" s="130"/>
      <c r="I273" s="130"/>
      <c r="J273" s="130"/>
      <c r="K273" s="130"/>
      <c r="L273" s="130"/>
      <c r="M273" s="130"/>
      <c r="N273" s="130"/>
      <c r="O273" s="130"/>
      <c r="P273" s="130"/>
    </row>
    <row r="274" spans="1:16" ht="14.25" customHeight="1">
      <c r="A274" s="988"/>
      <c r="B274" s="130"/>
      <c r="C274" s="160"/>
      <c r="D274" s="160"/>
      <c r="E274" s="160"/>
      <c r="F274" s="160"/>
      <c r="G274" s="130"/>
      <c r="H274" s="130"/>
      <c r="I274" s="130"/>
      <c r="J274" s="130"/>
      <c r="K274" s="130"/>
      <c r="L274" s="130"/>
      <c r="M274" s="130"/>
      <c r="N274" s="130"/>
      <c r="O274" s="130"/>
      <c r="P274" s="130"/>
    </row>
    <row r="275" spans="1:16" ht="14.25" customHeight="1">
      <c r="A275" s="988"/>
      <c r="B275" s="130"/>
      <c r="C275" s="160"/>
      <c r="D275" s="160"/>
      <c r="E275" s="160"/>
      <c r="F275" s="160"/>
      <c r="G275" s="130"/>
      <c r="H275" s="130"/>
      <c r="I275" s="130"/>
      <c r="J275" s="130"/>
      <c r="K275" s="130"/>
      <c r="L275" s="130"/>
      <c r="M275" s="130"/>
      <c r="N275" s="130"/>
      <c r="O275" s="130"/>
      <c r="P275" s="130"/>
    </row>
    <row r="276" spans="1:16" ht="14.25" customHeight="1">
      <c r="A276" s="988"/>
      <c r="B276" s="130"/>
      <c r="C276" s="160"/>
      <c r="D276" s="160"/>
      <c r="E276" s="160"/>
      <c r="F276" s="160"/>
      <c r="G276" s="130"/>
      <c r="H276" s="130"/>
      <c r="I276" s="130"/>
      <c r="J276" s="130"/>
      <c r="K276" s="130"/>
      <c r="L276" s="130"/>
      <c r="M276" s="130"/>
      <c r="N276" s="130"/>
      <c r="O276" s="130"/>
      <c r="P276" s="130"/>
    </row>
    <row r="277" spans="1:16" ht="14.25" customHeight="1">
      <c r="A277" s="988"/>
      <c r="B277" s="130"/>
      <c r="C277" s="160"/>
      <c r="D277" s="160"/>
      <c r="E277" s="160"/>
      <c r="F277" s="160"/>
      <c r="G277" s="130"/>
      <c r="H277" s="130"/>
      <c r="I277" s="130"/>
      <c r="J277" s="130"/>
      <c r="K277" s="130"/>
      <c r="L277" s="130"/>
      <c r="M277" s="130"/>
      <c r="N277" s="130"/>
      <c r="O277" s="130"/>
      <c r="P277" s="130"/>
    </row>
    <row r="278" spans="1:16" ht="14.25" customHeight="1">
      <c r="A278" s="988"/>
      <c r="B278" s="130"/>
      <c r="C278" s="160"/>
      <c r="D278" s="160"/>
      <c r="E278" s="160"/>
      <c r="F278" s="160"/>
      <c r="G278" s="130"/>
      <c r="H278" s="130"/>
      <c r="I278" s="130"/>
      <c r="J278" s="130"/>
      <c r="K278" s="130"/>
      <c r="L278" s="130"/>
      <c r="M278" s="130"/>
      <c r="N278" s="130"/>
      <c r="O278" s="130"/>
      <c r="P278" s="130"/>
    </row>
    <row r="279" spans="1:16" ht="14.25" customHeight="1">
      <c r="A279" s="988"/>
      <c r="B279" s="130"/>
      <c r="C279" s="160"/>
      <c r="D279" s="160"/>
      <c r="E279" s="160"/>
      <c r="F279" s="160"/>
      <c r="G279" s="130"/>
      <c r="H279" s="130"/>
      <c r="I279" s="130"/>
      <c r="J279" s="130"/>
      <c r="K279" s="130"/>
      <c r="L279" s="130"/>
      <c r="M279" s="130"/>
      <c r="N279" s="130"/>
      <c r="O279" s="130"/>
      <c r="P279" s="130"/>
    </row>
    <row r="280" spans="1:16" ht="14.25" customHeight="1">
      <c r="A280" s="988"/>
      <c r="B280" s="130"/>
      <c r="C280" s="160"/>
      <c r="D280" s="160"/>
      <c r="E280" s="160"/>
      <c r="F280" s="160"/>
      <c r="G280" s="130"/>
      <c r="H280" s="130"/>
      <c r="I280" s="130"/>
      <c r="J280" s="130"/>
      <c r="K280" s="130"/>
      <c r="L280" s="130"/>
      <c r="M280" s="130"/>
      <c r="N280" s="130"/>
      <c r="O280" s="130"/>
      <c r="P280" s="130"/>
    </row>
    <row r="281" spans="1:16" ht="14.25" customHeight="1">
      <c r="A281" s="988"/>
      <c r="B281" s="130"/>
      <c r="C281" s="160"/>
      <c r="D281" s="160"/>
      <c r="E281" s="160"/>
      <c r="F281" s="160"/>
      <c r="G281" s="130"/>
      <c r="H281" s="130"/>
      <c r="I281" s="130"/>
      <c r="J281" s="130"/>
      <c r="K281" s="130"/>
      <c r="L281" s="130"/>
      <c r="M281" s="130"/>
      <c r="N281" s="130"/>
      <c r="O281" s="130"/>
      <c r="P281" s="130"/>
    </row>
    <row r="282" spans="1:16" ht="14.25" customHeight="1">
      <c r="A282" s="988"/>
      <c r="B282" s="130"/>
      <c r="C282" s="160"/>
      <c r="D282" s="160"/>
      <c r="E282" s="160"/>
      <c r="F282" s="160"/>
      <c r="G282" s="130"/>
      <c r="H282" s="130"/>
      <c r="I282" s="130"/>
      <c r="J282" s="130"/>
      <c r="K282" s="130"/>
      <c r="L282" s="130"/>
      <c r="M282" s="130"/>
      <c r="N282" s="130"/>
      <c r="O282" s="130"/>
      <c r="P282" s="130"/>
    </row>
    <row r="283" spans="1:16" ht="14.25" customHeight="1">
      <c r="A283" s="988"/>
      <c r="B283" s="130"/>
      <c r="C283" s="160"/>
      <c r="D283" s="160"/>
      <c r="E283" s="160"/>
      <c r="F283" s="160"/>
      <c r="G283" s="130"/>
      <c r="H283" s="130"/>
      <c r="I283" s="130"/>
      <c r="J283" s="130"/>
      <c r="K283" s="130"/>
      <c r="L283" s="130"/>
      <c r="M283" s="130"/>
      <c r="N283" s="130"/>
      <c r="O283" s="130"/>
      <c r="P283" s="130"/>
    </row>
    <row r="284" spans="1:16" ht="14.25" customHeight="1">
      <c r="A284" s="988"/>
      <c r="B284" s="130"/>
      <c r="C284" s="160"/>
      <c r="D284" s="160"/>
      <c r="E284" s="160"/>
      <c r="F284" s="160"/>
      <c r="G284" s="130"/>
      <c r="H284" s="130"/>
      <c r="I284" s="130"/>
      <c r="J284" s="130"/>
      <c r="K284" s="130"/>
      <c r="L284" s="130"/>
      <c r="M284" s="130"/>
      <c r="N284" s="130"/>
      <c r="O284" s="130"/>
      <c r="P284" s="130"/>
    </row>
    <row r="285" spans="1:16" ht="14.25" customHeight="1">
      <c r="A285" s="988"/>
      <c r="B285" s="130"/>
      <c r="C285" s="160"/>
      <c r="D285" s="160"/>
      <c r="E285" s="160"/>
      <c r="F285" s="160"/>
      <c r="G285" s="130"/>
      <c r="H285" s="130"/>
      <c r="I285" s="130"/>
      <c r="J285" s="130"/>
      <c r="K285" s="130"/>
      <c r="L285" s="130"/>
      <c r="M285" s="130"/>
      <c r="N285" s="130"/>
      <c r="O285" s="130"/>
      <c r="P285" s="130"/>
    </row>
    <row r="286" spans="1:16" ht="14.25" customHeight="1">
      <c r="A286" s="988"/>
      <c r="B286" s="130"/>
      <c r="C286" s="160"/>
      <c r="D286" s="160"/>
      <c r="E286" s="160"/>
      <c r="F286" s="160"/>
      <c r="G286" s="130"/>
      <c r="H286" s="130"/>
      <c r="I286" s="130"/>
      <c r="J286" s="130"/>
      <c r="K286" s="130"/>
      <c r="L286" s="130"/>
      <c r="M286" s="130"/>
      <c r="N286" s="130"/>
      <c r="O286" s="130"/>
      <c r="P286" s="130"/>
    </row>
    <row r="287" spans="1:16" ht="14.25" customHeight="1">
      <c r="A287" s="988"/>
      <c r="B287" s="130"/>
      <c r="C287" s="160"/>
      <c r="D287" s="160"/>
      <c r="E287" s="160"/>
      <c r="F287" s="160"/>
      <c r="G287" s="130"/>
      <c r="H287" s="130"/>
      <c r="I287" s="130"/>
      <c r="J287" s="130"/>
      <c r="K287" s="130"/>
      <c r="L287" s="130"/>
      <c r="M287" s="130"/>
      <c r="N287" s="130"/>
      <c r="O287" s="130"/>
      <c r="P287" s="130"/>
    </row>
    <row r="288" spans="1:16" ht="14.25" customHeight="1">
      <c r="A288" s="988"/>
      <c r="B288" s="130"/>
      <c r="C288" s="160"/>
      <c r="D288" s="160"/>
      <c r="E288" s="160"/>
      <c r="F288" s="160"/>
      <c r="G288" s="130"/>
      <c r="H288" s="130"/>
      <c r="I288" s="130"/>
      <c r="J288" s="130"/>
      <c r="K288" s="130"/>
      <c r="L288" s="130"/>
      <c r="M288" s="130"/>
      <c r="N288" s="130"/>
      <c r="O288" s="130"/>
      <c r="P288" s="130"/>
    </row>
    <row r="289" spans="1:16" ht="14.25" customHeight="1">
      <c r="A289" s="988"/>
      <c r="B289" s="130"/>
      <c r="C289" s="160"/>
      <c r="D289" s="160"/>
      <c r="E289" s="160"/>
      <c r="F289" s="160"/>
      <c r="G289" s="130"/>
      <c r="H289" s="130"/>
      <c r="I289" s="130"/>
      <c r="J289" s="130"/>
      <c r="K289" s="130"/>
      <c r="L289" s="130"/>
      <c r="M289" s="130"/>
      <c r="N289" s="130"/>
      <c r="O289" s="130"/>
      <c r="P289" s="130"/>
    </row>
    <row r="290" spans="1:16" ht="14.25" customHeight="1">
      <c r="A290" s="988"/>
      <c r="B290" s="130"/>
      <c r="C290" s="160"/>
      <c r="D290" s="160"/>
      <c r="E290" s="160"/>
      <c r="F290" s="160"/>
      <c r="G290" s="130"/>
      <c r="H290" s="130"/>
      <c r="I290" s="130"/>
      <c r="J290" s="130"/>
      <c r="K290" s="130"/>
      <c r="L290" s="130"/>
      <c r="M290" s="130"/>
      <c r="N290" s="130"/>
      <c r="O290" s="130"/>
      <c r="P290" s="130"/>
    </row>
    <row r="291" spans="1:16" ht="14.25" customHeight="1">
      <c r="A291" s="988"/>
      <c r="B291" s="130"/>
      <c r="C291" s="160"/>
      <c r="D291" s="160"/>
      <c r="E291" s="160"/>
      <c r="F291" s="160"/>
      <c r="G291" s="130"/>
      <c r="H291" s="130"/>
      <c r="I291" s="130"/>
      <c r="J291" s="130"/>
      <c r="K291" s="130"/>
      <c r="L291" s="130"/>
      <c r="M291" s="130"/>
      <c r="N291" s="130"/>
      <c r="O291" s="130"/>
      <c r="P291" s="130"/>
    </row>
    <row r="292" spans="1:16" ht="14.25" customHeight="1">
      <c r="A292" s="988"/>
      <c r="B292" s="130"/>
      <c r="C292" s="160"/>
      <c r="D292" s="160"/>
      <c r="E292" s="160"/>
      <c r="F292" s="160"/>
      <c r="G292" s="130"/>
      <c r="H292" s="130"/>
      <c r="I292" s="130"/>
      <c r="J292" s="130"/>
      <c r="K292" s="130"/>
      <c r="L292" s="130"/>
      <c r="M292" s="130"/>
      <c r="N292" s="130"/>
      <c r="O292" s="130"/>
      <c r="P292" s="130"/>
    </row>
    <row r="293" spans="1:16" ht="14.25" customHeight="1">
      <c r="A293" s="988"/>
      <c r="B293" s="130"/>
      <c r="C293" s="160"/>
      <c r="D293" s="160"/>
      <c r="E293" s="160"/>
      <c r="F293" s="160"/>
      <c r="G293" s="130"/>
      <c r="H293" s="130"/>
      <c r="I293" s="130"/>
      <c r="J293" s="130"/>
      <c r="K293" s="130"/>
      <c r="L293" s="130"/>
      <c r="M293" s="130"/>
      <c r="N293" s="130"/>
      <c r="O293" s="130"/>
      <c r="P293" s="130"/>
    </row>
    <row r="294" spans="1:16" ht="14.25" customHeight="1">
      <c r="A294" s="988"/>
      <c r="B294" s="130"/>
      <c r="C294" s="160"/>
      <c r="D294" s="160"/>
      <c r="E294" s="160"/>
      <c r="F294" s="160"/>
      <c r="G294" s="130"/>
      <c r="H294" s="130"/>
      <c r="I294" s="130"/>
      <c r="J294" s="130"/>
      <c r="K294" s="130"/>
      <c r="L294" s="130"/>
      <c r="M294" s="130"/>
      <c r="N294" s="130"/>
      <c r="O294" s="130"/>
      <c r="P294" s="130"/>
    </row>
    <row r="295" spans="1:16" ht="14.25" customHeight="1">
      <c r="A295" s="988"/>
      <c r="B295" s="130"/>
      <c r="C295" s="160"/>
      <c r="D295" s="160"/>
      <c r="E295" s="160"/>
      <c r="F295" s="160"/>
      <c r="G295" s="130"/>
      <c r="H295" s="130"/>
      <c r="I295" s="130"/>
      <c r="J295" s="130"/>
      <c r="K295" s="130"/>
      <c r="L295" s="130"/>
      <c r="M295" s="130"/>
      <c r="N295" s="130"/>
      <c r="O295" s="130"/>
      <c r="P295" s="130"/>
    </row>
    <row r="296" spans="1:16" ht="14.25" customHeight="1">
      <c r="A296" s="988"/>
      <c r="B296" s="130"/>
      <c r="C296" s="160"/>
      <c r="D296" s="160"/>
      <c r="E296" s="160"/>
      <c r="F296" s="160"/>
      <c r="G296" s="130"/>
      <c r="H296" s="130"/>
      <c r="I296" s="130"/>
      <c r="J296" s="130"/>
      <c r="K296" s="130"/>
      <c r="L296" s="130"/>
      <c r="M296" s="130"/>
      <c r="N296" s="130"/>
      <c r="O296" s="130"/>
      <c r="P296" s="130"/>
    </row>
    <row r="297" spans="1:16" ht="14.25" customHeight="1">
      <c r="A297" s="988"/>
      <c r="B297" s="130"/>
      <c r="C297" s="160"/>
      <c r="D297" s="160"/>
      <c r="E297" s="160"/>
      <c r="F297" s="160"/>
      <c r="G297" s="130"/>
      <c r="H297" s="130"/>
      <c r="I297" s="130"/>
      <c r="J297" s="130"/>
      <c r="K297" s="130"/>
      <c r="L297" s="130"/>
      <c r="M297" s="130"/>
      <c r="N297" s="130"/>
      <c r="O297" s="130"/>
      <c r="P297" s="130"/>
    </row>
    <row r="298" spans="1:16" ht="14.25" customHeight="1">
      <c r="A298" s="988"/>
      <c r="B298" s="130"/>
      <c r="C298" s="160"/>
      <c r="D298" s="160"/>
      <c r="E298" s="160"/>
      <c r="F298" s="160"/>
      <c r="G298" s="130"/>
      <c r="H298" s="130"/>
      <c r="I298" s="130"/>
      <c r="J298" s="130"/>
      <c r="K298" s="130"/>
      <c r="L298" s="130"/>
      <c r="M298" s="130"/>
      <c r="N298" s="130"/>
      <c r="O298" s="130"/>
      <c r="P298" s="130"/>
    </row>
    <row r="299" spans="1:16" ht="14.25" customHeight="1">
      <c r="A299" s="988"/>
      <c r="B299" s="130"/>
      <c r="C299" s="160"/>
      <c r="D299" s="160"/>
      <c r="E299" s="160"/>
      <c r="F299" s="160"/>
      <c r="G299" s="130"/>
      <c r="H299" s="130"/>
      <c r="I299" s="130"/>
      <c r="J299" s="130"/>
      <c r="K299" s="130"/>
      <c r="L299" s="130"/>
      <c r="M299" s="130"/>
      <c r="N299" s="130"/>
      <c r="O299" s="130"/>
      <c r="P299" s="130"/>
    </row>
    <row r="300" spans="1:16" ht="14.25" customHeight="1">
      <c r="A300" s="988"/>
      <c r="B300" s="130"/>
      <c r="C300" s="160"/>
      <c r="D300" s="160"/>
      <c r="E300" s="160"/>
      <c r="F300" s="160"/>
      <c r="G300" s="130"/>
      <c r="H300" s="130"/>
      <c r="I300" s="130"/>
      <c r="J300" s="130"/>
      <c r="K300" s="130"/>
      <c r="L300" s="130"/>
      <c r="M300" s="130"/>
      <c r="N300" s="130"/>
      <c r="O300" s="130"/>
      <c r="P300" s="130"/>
    </row>
    <row r="301" spans="1:16" ht="14.25" customHeight="1">
      <c r="A301" s="988"/>
      <c r="B301" s="130"/>
      <c r="C301" s="160"/>
      <c r="D301" s="160"/>
      <c r="E301" s="160"/>
      <c r="F301" s="160"/>
      <c r="G301" s="130"/>
      <c r="H301" s="130"/>
      <c r="I301" s="130"/>
      <c r="J301" s="130"/>
      <c r="K301" s="130"/>
      <c r="L301" s="130"/>
      <c r="M301" s="130"/>
      <c r="N301" s="130"/>
      <c r="O301" s="130"/>
      <c r="P301" s="130"/>
    </row>
    <row r="302" spans="1:16" ht="14.25" customHeight="1">
      <c r="A302" s="988"/>
      <c r="B302" s="130"/>
      <c r="C302" s="160"/>
      <c r="D302" s="160"/>
      <c r="E302" s="160"/>
      <c r="F302" s="160"/>
      <c r="G302" s="130"/>
      <c r="H302" s="130"/>
      <c r="I302" s="130"/>
      <c r="J302" s="130"/>
      <c r="K302" s="130"/>
      <c r="L302" s="130"/>
      <c r="M302" s="130"/>
      <c r="N302" s="130"/>
      <c r="O302" s="130"/>
      <c r="P302" s="130"/>
    </row>
    <row r="303" spans="1:16" ht="14.25" customHeight="1">
      <c r="A303" s="988"/>
      <c r="B303" s="130"/>
      <c r="C303" s="160"/>
      <c r="D303" s="160"/>
      <c r="E303" s="160"/>
      <c r="F303" s="160"/>
      <c r="G303" s="130"/>
      <c r="H303" s="130"/>
      <c r="I303" s="130"/>
      <c r="J303" s="130"/>
      <c r="K303" s="130"/>
      <c r="L303" s="130"/>
      <c r="M303" s="130"/>
      <c r="N303" s="130"/>
      <c r="O303" s="130"/>
      <c r="P303" s="130"/>
    </row>
    <row r="304" spans="1:16" ht="14.25" customHeight="1">
      <c r="A304" s="988"/>
      <c r="B304" s="130"/>
      <c r="C304" s="160"/>
      <c r="D304" s="160"/>
      <c r="E304" s="160"/>
      <c r="F304" s="160"/>
      <c r="G304" s="130"/>
      <c r="H304" s="130"/>
      <c r="I304" s="130"/>
      <c r="J304" s="130"/>
      <c r="K304" s="130"/>
      <c r="L304" s="130"/>
      <c r="M304" s="130"/>
      <c r="N304" s="130"/>
      <c r="O304" s="130"/>
      <c r="P304" s="130"/>
    </row>
    <row r="305" spans="1:16" ht="14.25" customHeight="1">
      <c r="A305" s="988"/>
      <c r="B305" s="130"/>
      <c r="C305" s="160"/>
      <c r="D305" s="160"/>
      <c r="E305" s="160"/>
      <c r="F305" s="160"/>
      <c r="G305" s="130"/>
      <c r="H305" s="130"/>
      <c r="I305" s="130"/>
      <c r="J305" s="130"/>
      <c r="K305" s="130"/>
      <c r="L305" s="130"/>
      <c r="M305" s="130"/>
      <c r="N305" s="130"/>
      <c r="O305" s="130"/>
      <c r="P305" s="130"/>
    </row>
    <row r="306" spans="1:16" ht="14.25" customHeight="1">
      <c r="A306" s="988"/>
      <c r="B306" s="130"/>
      <c r="C306" s="160"/>
      <c r="D306" s="160"/>
      <c r="E306" s="160"/>
      <c r="F306" s="160"/>
      <c r="G306" s="130"/>
      <c r="H306" s="130"/>
      <c r="I306" s="130"/>
      <c r="J306" s="130"/>
      <c r="K306" s="130"/>
      <c r="L306" s="130"/>
      <c r="M306" s="130"/>
      <c r="N306" s="130"/>
      <c r="O306" s="130"/>
      <c r="P306" s="130"/>
    </row>
    <row r="307" spans="1:16" ht="14.25" customHeight="1">
      <c r="A307" s="988"/>
      <c r="B307" s="130"/>
      <c r="C307" s="160"/>
      <c r="D307" s="160"/>
      <c r="E307" s="160"/>
      <c r="F307" s="160"/>
      <c r="G307" s="130"/>
      <c r="H307" s="130"/>
      <c r="I307" s="130"/>
      <c r="J307" s="130"/>
      <c r="K307" s="130"/>
      <c r="L307" s="130"/>
      <c r="M307" s="130"/>
      <c r="N307" s="130"/>
      <c r="O307" s="130"/>
      <c r="P307" s="130"/>
    </row>
    <row r="308" spans="1:16" ht="14.25" customHeight="1">
      <c r="A308" s="988"/>
      <c r="B308" s="130"/>
      <c r="C308" s="160"/>
      <c r="D308" s="160"/>
      <c r="E308" s="160"/>
      <c r="F308" s="160"/>
      <c r="G308" s="130"/>
      <c r="H308" s="130"/>
      <c r="I308" s="130"/>
      <c r="J308" s="130"/>
      <c r="K308" s="130"/>
      <c r="L308" s="130"/>
      <c r="M308" s="130"/>
      <c r="N308" s="130"/>
      <c r="O308" s="130"/>
      <c r="P308" s="130"/>
    </row>
    <row r="309" spans="1:16" ht="14.25" customHeight="1">
      <c r="A309" s="988"/>
      <c r="B309" s="130"/>
      <c r="C309" s="160"/>
      <c r="D309" s="160"/>
      <c r="E309" s="160"/>
      <c r="F309" s="160"/>
      <c r="G309" s="130"/>
      <c r="H309" s="130"/>
      <c r="I309" s="130"/>
      <c r="J309" s="130"/>
      <c r="K309" s="130"/>
      <c r="L309" s="130"/>
      <c r="M309" s="130"/>
      <c r="N309" s="130"/>
      <c r="O309" s="130"/>
      <c r="P309" s="130"/>
    </row>
    <row r="310" spans="1:16" ht="14.25" customHeight="1">
      <c r="A310" s="988"/>
      <c r="B310" s="130"/>
      <c r="C310" s="160"/>
      <c r="D310" s="160"/>
      <c r="E310" s="160"/>
      <c r="F310" s="160"/>
      <c r="G310" s="130"/>
      <c r="H310" s="130"/>
      <c r="I310" s="130"/>
      <c r="J310" s="130"/>
      <c r="K310" s="130"/>
      <c r="L310" s="130"/>
      <c r="M310" s="130"/>
      <c r="N310" s="130"/>
      <c r="O310" s="130"/>
      <c r="P310" s="130"/>
    </row>
    <row r="311" spans="1:16" ht="14.25" customHeight="1">
      <c r="A311" s="988"/>
      <c r="B311" s="130"/>
      <c r="C311" s="160"/>
      <c r="D311" s="160"/>
      <c r="E311" s="160"/>
      <c r="F311" s="160"/>
      <c r="G311" s="130"/>
      <c r="H311" s="130"/>
      <c r="I311" s="130"/>
      <c r="J311" s="130"/>
      <c r="K311" s="130"/>
      <c r="L311" s="130"/>
      <c r="M311" s="130"/>
      <c r="N311" s="130"/>
      <c r="O311" s="130"/>
      <c r="P311" s="130"/>
    </row>
    <row r="312" spans="1:16" ht="14.25" customHeight="1">
      <c r="A312" s="988"/>
      <c r="B312" s="130"/>
      <c r="C312" s="160"/>
      <c r="D312" s="160"/>
      <c r="E312" s="160"/>
      <c r="F312" s="160"/>
      <c r="G312" s="130"/>
      <c r="H312" s="130"/>
      <c r="I312" s="130"/>
      <c r="J312" s="130"/>
      <c r="K312" s="130"/>
      <c r="L312" s="130"/>
      <c r="M312" s="130"/>
      <c r="N312" s="130"/>
      <c r="O312" s="130"/>
      <c r="P312" s="130"/>
    </row>
    <row r="313" spans="1:16" ht="14.25" customHeight="1">
      <c r="A313" s="988"/>
      <c r="B313" s="130"/>
      <c r="C313" s="160"/>
      <c r="D313" s="160"/>
      <c r="E313" s="160"/>
      <c r="F313" s="160"/>
      <c r="G313" s="130"/>
      <c r="H313" s="130"/>
      <c r="I313" s="130"/>
      <c r="J313" s="130"/>
      <c r="K313" s="130"/>
      <c r="L313" s="130"/>
      <c r="M313" s="130"/>
      <c r="N313" s="130"/>
      <c r="O313" s="130"/>
      <c r="P313" s="130"/>
    </row>
    <row r="314" spans="1:16" ht="14.25" customHeight="1">
      <c r="A314" s="988"/>
      <c r="B314" s="130"/>
      <c r="C314" s="160"/>
      <c r="D314" s="160"/>
      <c r="E314" s="160"/>
      <c r="F314" s="160"/>
      <c r="G314" s="130"/>
      <c r="H314" s="130"/>
      <c r="I314" s="130"/>
      <c r="J314" s="130"/>
      <c r="K314" s="130"/>
      <c r="L314" s="130"/>
      <c r="M314" s="130"/>
      <c r="N314" s="130"/>
      <c r="O314" s="130"/>
      <c r="P314" s="130"/>
    </row>
    <row r="315" spans="1:16" ht="14.25" customHeight="1">
      <c r="A315" s="988"/>
      <c r="B315" s="130"/>
      <c r="C315" s="160"/>
      <c r="D315" s="160"/>
      <c r="E315" s="160"/>
      <c r="F315" s="160"/>
      <c r="G315" s="130"/>
      <c r="H315" s="130"/>
      <c r="I315" s="130"/>
      <c r="J315" s="130"/>
      <c r="K315" s="130"/>
      <c r="L315" s="130"/>
      <c r="M315" s="130"/>
      <c r="N315" s="130"/>
      <c r="O315" s="130"/>
      <c r="P315" s="130"/>
    </row>
    <row r="316" spans="1:16" ht="14.25" customHeight="1">
      <c r="A316" s="988"/>
      <c r="B316" s="130"/>
      <c r="C316" s="160"/>
      <c r="D316" s="160"/>
      <c r="E316" s="160"/>
      <c r="F316" s="160"/>
      <c r="G316" s="130"/>
      <c r="H316" s="130"/>
      <c r="I316" s="130"/>
      <c r="J316" s="130"/>
      <c r="K316" s="130"/>
      <c r="L316" s="130"/>
      <c r="M316" s="130"/>
      <c r="N316" s="130"/>
      <c r="O316" s="130"/>
      <c r="P316" s="130"/>
    </row>
    <row r="317" spans="1:16" ht="14.25" customHeight="1">
      <c r="A317" s="988"/>
      <c r="B317" s="130"/>
      <c r="C317" s="160"/>
      <c r="D317" s="160"/>
      <c r="E317" s="160"/>
      <c r="F317" s="160"/>
      <c r="G317" s="130"/>
      <c r="H317" s="130"/>
      <c r="I317" s="130"/>
      <c r="J317" s="130"/>
      <c r="K317" s="130"/>
      <c r="L317" s="130"/>
      <c r="M317" s="130"/>
      <c r="N317" s="130"/>
      <c r="O317" s="130"/>
      <c r="P317" s="130"/>
    </row>
    <row r="318" spans="1:16" ht="14.25" customHeight="1">
      <c r="A318" s="988"/>
      <c r="B318" s="130"/>
      <c r="C318" s="160"/>
      <c r="D318" s="160"/>
      <c r="E318" s="160"/>
      <c r="F318" s="160"/>
      <c r="G318" s="130"/>
      <c r="H318" s="130"/>
      <c r="I318" s="130"/>
      <c r="J318" s="130"/>
      <c r="K318" s="130"/>
      <c r="L318" s="130"/>
      <c r="M318" s="130"/>
      <c r="N318" s="130"/>
      <c r="O318" s="130"/>
      <c r="P318" s="130"/>
    </row>
    <row r="319" spans="1:16" ht="14.25" customHeight="1">
      <c r="A319" s="988"/>
      <c r="B319" s="130"/>
      <c r="C319" s="160"/>
      <c r="D319" s="160"/>
      <c r="E319" s="160"/>
      <c r="F319" s="160"/>
      <c r="G319" s="130"/>
      <c r="H319" s="130"/>
      <c r="I319" s="130"/>
      <c r="J319" s="130"/>
      <c r="K319" s="130"/>
      <c r="L319" s="130"/>
      <c r="M319" s="130"/>
      <c r="N319" s="130"/>
      <c r="O319" s="130"/>
      <c r="P319" s="130"/>
    </row>
    <row r="320" spans="1:16" ht="14.25" customHeight="1">
      <c r="A320" s="988"/>
      <c r="B320" s="130"/>
      <c r="C320" s="160"/>
      <c r="D320" s="160"/>
      <c r="E320" s="160"/>
      <c r="F320" s="160"/>
      <c r="G320" s="130"/>
      <c r="H320" s="130"/>
      <c r="I320" s="130"/>
      <c r="J320" s="130"/>
      <c r="K320" s="130"/>
      <c r="L320" s="130"/>
      <c r="M320" s="130"/>
      <c r="N320" s="130"/>
      <c r="O320" s="130"/>
      <c r="P320" s="130"/>
    </row>
    <row r="321" spans="1:16" ht="14.25" customHeight="1">
      <c r="A321" s="988"/>
      <c r="B321" s="130"/>
      <c r="C321" s="160"/>
      <c r="D321" s="160"/>
      <c r="E321" s="160"/>
      <c r="F321" s="160"/>
      <c r="G321" s="130"/>
      <c r="H321" s="130"/>
      <c r="I321" s="130"/>
      <c r="J321" s="130"/>
      <c r="K321" s="130"/>
      <c r="L321" s="130"/>
      <c r="M321" s="130"/>
      <c r="N321" s="130"/>
      <c r="O321" s="130"/>
      <c r="P321" s="130"/>
    </row>
    <row r="322" spans="1:16" ht="14.25" customHeight="1">
      <c r="A322" s="988"/>
      <c r="B322" s="130"/>
      <c r="C322" s="160"/>
      <c r="D322" s="160"/>
      <c r="E322" s="160"/>
      <c r="F322" s="160"/>
      <c r="G322" s="130"/>
      <c r="H322" s="130"/>
      <c r="I322" s="130"/>
      <c r="J322" s="130"/>
      <c r="K322" s="130"/>
      <c r="L322" s="130"/>
      <c r="M322" s="130"/>
      <c r="N322" s="130"/>
      <c r="O322" s="130"/>
      <c r="P322" s="130"/>
    </row>
    <row r="323" spans="1:16" ht="14.25" customHeight="1">
      <c r="A323" s="988"/>
      <c r="B323" s="130"/>
      <c r="C323" s="160"/>
      <c r="D323" s="160"/>
      <c r="E323" s="160"/>
      <c r="F323" s="160"/>
      <c r="G323" s="130"/>
      <c r="H323" s="130"/>
      <c r="I323" s="130"/>
      <c r="J323" s="130"/>
      <c r="K323" s="130"/>
      <c r="L323" s="130"/>
      <c r="M323" s="130"/>
      <c r="N323" s="130"/>
      <c r="O323" s="130"/>
      <c r="P323" s="130"/>
    </row>
    <row r="324" spans="1:16" ht="15.75" customHeight="1">
      <c r="A324" s="130"/>
      <c r="B324" s="130"/>
      <c r="C324" s="130"/>
      <c r="D324" s="130"/>
      <c r="E324" s="130"/>
      <c r="F324" s="130"/>
      <c r="G324" s="130"/>
      <c r="H324" s="130"/>
      <c r="I324" s="130"/>
      <c r="J324" s="130"/>
      <c r="K324" s="130"/>
      <c r="L324" s="130"/>
      <c r="M324" s="130"/>
      <c r="N324" s="130"/>
      <c r="O324" s="130"/>
      <c r="P324" s="130"/>
    </row>
    <row r="325" spans="1:16" ht="15.75" customHeight="1">
      <c r="A325" s="130"/>
      <c r="B325" s="130"/>
      <c r="C325" s="130"/>
      <c r="D325" s="130"/>
      <c r="E325" s="130"/>
      <c r="F325" s="130"/>
      <c r="G325" s="130"/>
      <c r="H325" s="130"/>
      <c r="I325" s="130"/>
      <c r="J325" s="130"/>
      <c r="K325" s="130"/>
      <c r="L325" s="130"/>
      <c r="M325" s="130"/>
      <c r="N325" s="130"/>
      <c r="O325" s="130"/>
      <c r="P325" s="130"/>
    </row>
    <row r="326" spans="1:16" ht="15.75" customHeight="1">
      <c r="A326" s="130"/>
      <c r="B326" s="130"/>
      <c r="C326" s="130"/>
      <c r="D326" s="130"/>
      <c r="E326" s="130"/>
      <c r="F326" s="130"/>
      <c r="G326" s="130"/>
      <c r="H326" s="130"/>
      <c r="I326" s="130"/>
      <c r="J326" s="130"/>
      <c r="K326" s="130"/>
      <c r="L326" s="130"/>
      <c r="M326" s="130"/>
      <c r="N326" s="130"/>
      <c r="O326" s="130"/>
      <c r="P326" s="130"/>
    </row>
    <row r="327" spans="1:16" ht="15.75" customHeight="1">
      <c r="A327" s="130"/>
      <c r="B327" s="130"/>
      <c r="C327" s="130"/>
      <c r="D327" s="130"/>
      <c r="E327" s="130"/>
      <c r="F327" s="130"/>
      <c r="G327" s="130"/>
      <c r="H327" s="130"/>
      <c r="I327" s="130"/>
      <c r="J327" s="130"/>
      <c r="K327" s="130"/>
      <c r="L327" s="130"/>
      <c r="M327" s="130"/>
      <c r="N327" s="130"/>
      <c r="O327" s="130"/>
      <c r="P327" s="130"/>
    </row>
    <row r="328" spans="1:16" ht="15.75" customHeight="1">
      <c r="A328" s="130"/>
      <c r="B328" s="130"/>
      <c r="C328" s="130"/>
      <c r="D328" s="130"/>
      <c r="E328" s="130"/>
      <c r="F328" s="130"/>
      <c r="G328" s="130"/>
      <c r="H328" s="130"/>
      <c r="I328" s="130"/>
      <c r="J328" s="130"/>
      <c r="K328" s="130"/>
      <c r="L328" s="130"/>
      <c r="M328" s="130"/>
      <c r="N328" s="130"/>
      <c r="O328" s="130"/>
      <c r="P328" s="130"/>
    </row>
    <row r="329" spans="1:16" ht="15.75" customHeight="1">
      <c r="A329" s="130"/>
      <c r="B329" s="130"/>
      <c r="C329" s="130"/>
      <c r="D329" s="130"/>
      <c r="E329" s="130"/>
      <c r="F329" s="130"/>
      <c r="G329" s="130"/>
      <c r="H329" s="130"/>
      <c r="I329" s="130"/>
      <c r="J329" s="130"/>
      <c r="K329" s="130"/>
      <c r="L329" s="130"/>
      <c r="M329" s="130"/>
      <c r="N329" s="130"/>
      <c r="O329" s="130"/>
      <c r="P329" s="130"/>
    </row>
    <row r="330" spans="1:16" ht="15.75" customHeight="1">
      <c r="A330" s="130"/>
      <c r="B330" s="130"/>
      <c r="C330" s="130"/>
      <c r="D330" s="130"/>
      <c r="E330" s="130"/>
      <c r="F330" s="130"/>
      <c r="G330" s="130"/>
      <c r="H330" s="130"/>
      <c r="I330" s="130"/>
      <c r="J330" s="130"/>
      <c r="K330" s="130"/>
      <c r="L330" s="130"/>
      <c r="M330" s="130"/>
      <c r="N330" s="130"/>
      <c r="O330" s="130"/>
      <c r="P330" s="130"/>
    </row>
    <row r="331" spans="1:16" ht="15.75" customHeight="1">
      <c r="A331" s="130"/>
      <c r="B331" s="130"/>
      <c r="C331" s="130"/>
      <c r="D331" s="130"/>
      <c r="E331" s="130"/>
      <c r="F331" s="130"/>
      <c r="G331" s="130"/>
      <c r="H331" s="130"/>
      <c r="I331" s="130"/>
      <c r="J331" s="130"/>
      <c r="K331" s="130"/>
      <c r="L331" s="130"/>
      <c r="M331" s="130"/>
      <c r="N331" s="130"/>
      <c r="O331" s="130"/>
      <c r="P331" s="130"/>
    </row>
    <row r="332" spans="1:16" ht="15.75" customHeight="1">
      <c r="A332" s="130"/>
      <c r="B332" s="130"/>
      <c r="C332" s="130"/>
      <c r="D332" s="130"/>
      <c r="E332" s="130"/>
      <c r="F332" s="130"/>
      <c r="G332" s="130"/>
      <c r="H332" s="130"/>
      <c r="I332" s="130"/>
      <c r="J332" s="130"/>
      <c r="K332" s="130"/>
      <c r="L332" s="130"/>
      <c r="M332" s="130"/>
      <c r="N332" s="130"/>
      <c r="O332" s="130"/>
      <c r="P332" s="130"/>
    </row>
    <row r="333" spans="1:16" ht="15.75" customHeight="1">
      <c r="A333" s="130"/>
      <c r="B333" s="130"/>
      <c r="C333" s="130"/>
      <c r="D333" s="130"/>
      <c r="E333" s="130"/>
      <c r="F333" s="130"/>
      <c r="G333" s="130"/>
      <c r="H333" s="130"/>
      <c r="I333" s="130"/>
      <c r="J333" s="130"/>
      <c r="K333" s="130"/>
      <c r="L333" s="130"/>
      <c r="M333" s="130"/>
      <c r="N333" s="130"/>
      <c r="O333" s="130"/>
      <c r="P333" s="130"/>
    </row>
    <row r="334" spans="1:16" ht="15.75" customHeight="1">
      <c r="A334" s="130"/>
      <c r="B334" s="130"/>
      <c r="C334" s="130"/>
      <c r="D334" s="130"/>
      <c r="E334" s="130"/>
      <c r="F334" s="130"/>
      <c r="G334" s="130"/>
      <c r="H334" s="130"/>
      <c r="I334" s="130"/>
      <c r="J334" s="130"/>
      <c r="K334" s="130"/>
      <c r="L334" s="130"/>
      <c r="M334" s="130"/>
      <c r="N334" s="130"/>
      <c r="O334" s="130"/>
      <c r="P334" s="130"/>
    </row>
    <row r="335" spans="1:16" ht="15.75" customHeight="1">
      <c r="A335" s="130"/>
      <c r="B335" s="130"/>
      <c r="C335" s="130"/>
      <c r="D335" s="130"/>
      <c r="E335" s="130"/>
      <c r="F335" s="130"/>
      <c r="G335" s="130"/>
      <c r="H335" s="130"/>
      <c r="I335" s="130"/>
      <c r="J335" s="130"/>
      <c r="K335" s="130"/>
      <c r="L335" s="130"/>
      <c r="M335" s="130"/>
      <c r="N335" s="130"/>
      <c r="O335" s="130"/>
      <c r="P335" s="130"/>
    </row>
    <row r="336" spans="1:16" ht="15.75" customHeight="1">
      <c r="A336" s="130"/>
      <c r="B336" s="130"/>
      <c r="C336" s="130"/>
      <c r="D336" s="130"/>
      <c r="E336" s="130"/>
      <c r="F336" s="130"/>
      <c r="G336" s="130"/>
      <c r="H336" s="130"/>
      <c r="I336" s="130"/>
      <c r="J336" s="130"/>
      <c r="K336" s="130"/>
      <c r="L336" s="130"/>
      <c r="M336" s="130"/>
      <c r="N336" s="130"/>
      <c r="O336" s="130"/>
      <c r="P336" s="130"/>
    </row>
    <row r="337" spans="1:16" ht="15.75" customHeight="1">
      <c r="A337" s="130"/>
      <c r="B337" s="130"/>
      <c r="C337" s="130"/>
      <c r="D337" s="130"/>
      <c r="E337" s="130"/>
      <c r="F337" s="130"/>
      <c r="G337" s="130"/>
      <c r="H337" s="130"/>
      <c r="I337" s="130"/>
      <c r="J337" s="130"/>
      <c r="K337" s="130"/>
      <c r="L337" s="130"/>
      <c r="M337" s="130"/>
      <c r="N337" s="130"/>
      <c r="O337" s="130"/>
      <c r="P337" s="130"/>
    </row>
    <row r="338" spans="1:16" ht="15.75" customHeight="1">
      <c r="A338" s="130"/>
      <c r="B338" s="130"/>
      <c r="C338" s="130"/>
      <c r="D338" s="130"/>
      <c r="E338" s="130"/>
      <c r="F338" s="130"/>
      <c r="G338" s="130"/>
      <c r="H338" s="130"/>
      <c r="I338" s="130"/>
      <c r="J338" s="130"/>
      <c r="K338" s="130"/>
      <c r="L338" s="130"/>
      <c r="M338" s="130"/>
      <c r="N338" s="130"/>
      <c r="O338" s="130"/>
      <c r="P338" s="130"/>
    </row>
    <row r="339" spans="1:16" ht="15.75" customHeight="1">
      <c r="A339" s="130"/>
      <c r="B339" s="130"/>
      <c r="C339" s="130"/>
      <c r="D339" s="130"/>
      <c r="E339" s="130"/>
      <c r="F339" s="130"/>
      <c r="G339" s="130"/>
      <c r="H339" s="130"/>
      <c r="I339" s="130"/>
      <c r="J339" s="130"/>
      <c r="K339" s="130"/>
      <c r="L339" s="130"/>
      <c r="M339" s="130"/>
      <c r="N339" s="130"/>
      <c r="O339" s="130"/>
      <c r="P339" s="130"/>
    </row>
    <row r="340" spans="1:16" ht="15.75" customHeight="1">
      <c r="A340" s="130"/>
      <c r="B340" s="130"/>
      <c r="C340" s="130"/>
      <c r="D340" s="130"/>
      <c r="E340" s="130"/>
      <c r="F340" s="130"/>
      <c r="G340" s="130"/>
      <c r="H340" s="130"/>
      <c r="I340" s="130"/>
      <c r="J340" s="130"/>
      <c r="K340" s="130"/>
      <c r="L340" s="130"/>
      <c r="M340" s="130"/>
      <c r="N340" s="130"/>
      <c r="O340" s="130"/>
      <c r="P340" s="130"/>
    </row>
    <row r="341" spans="1:16" ht="15.75" customHeight="1">
      <c r="A341" s="130"/>
      <c r="B341" s="130"/>
      <c r="C341" s="130"/>
      <c r="D341" s="130"/>
      <c r="E341" s="130"/>
      <c r="F341" s="130"/>
      <c r="G341" s="130"/>
      <c r="H341" s="130"/>
      <c r="I341" s="130"/>
      <c r="J341" s="130"/>
      <c r="K341" s="130"/>
      <c r="L341" s="130"/>
      <c r="M341" s="130"/>
      <c r="N341" s="130"/>
      <c r="O341" s="130"/>
      <c r="P341" s="130"/>
    </row>
    <row r="342" spans="1:16" ht="15.75" customHeight="1">
      <c r="A342" s="130"/>
      <c r="B342" s="130"/>
      <c r="C342" s="130"/>
      <c r="D342" s="130"/>
      <c r="E342" s="130"/>
      <c r="F342" s="130"/>
      <c r="G342" s="130"/>
      <c r="H342" s="130"/>
      <c r="I342" s="130"/>
      <c r="J342" s="130"/>
      <c r="K342" s="130"/>
      <c r="L342" s="130"/>
      <c r="M342" s="130"/>
      <c r="N342" s="130"/>
      <c r="O342" s="130"/>
      <c r="P342" s="130"/>
    </row>
    <row r="343" spans="1:16" ht="15.75" customHeight="1">
      <c r="A343" s="130"/>
      <c r="B343" s="130"/>
      <c r="C343" s="130"/>
      <c r="D343" s="130"/>
      <c r="E343" s="130"/>
      <c r="F343" s="130"/>
      <c r="G343" s="130"/>
      <c r="H343" s="130"/>
      <c r="I343" s="130"/>
      <c r="J343" s="130"/>
      <c r="K343" s="130"/>
      <c r="L343" s="130"/>
      <c r="M343" s="130"/>
      <c r="N343" s="130"/>
      <c r="O343" s="130"/>
      <c r="P343" s="130"/>
    </row>
    <row r="344" spans="1:16" ht="15.75" customHeight="1">
      <c r="A344" s="130"/>
      <c r="B344" s="130"/>
      <c r="C344" s="130"/>
      <c r="D344" s="130"/>
      <c r="E344" s="130"/>
      <c r="F344" s="130"/>
      <c r="G344" s="130"/>
      <c r="H344" s="130"/>
      <c r="I344" s="130"/>
      <c r="J344" s="130"/>
      <c r="K344" s="130"/>
      <c r="L344" s="130"/>
      <c r="M344" s="130"/>
      <c r="N344" s="130"/>
      <c r="O344" s="130"/>
      <c r="P344" s="130"/>
    </row>
    <row r="345" spans="1:16" ht="15.75" customHeight="1">
      <c r="A345" s="130"/>
      <c r="B345" s="130"/>
      <c r="C345" s="130"/>
      <c r="D345" s="130"/>
      <c r="E345" s="130"/>
      <c r="F345" s="130"/>
      <c r="G345" s="130"/>
      <c r="H345" s="130"/>
      <c r="I345" s="130"/>
      <c r="J345" s="130"/>
      <c r="K345" s="130"/>
      <c r="L345" s="130"/>
      <c r="M345" s="130"/>
      <c r="N345" s="130"/>
      <c r="O345" s="130"/>
      <c r="P345" s="130"/>
    </row>
    <row r="346" spans="1:16" ht="15.75" customHeight="1">
      <c r="A346" s="130"/>
      <c r="B346" s="130"/>
      <c r="C346" s="130"/>
      <c r="D346" s="130"/>
      <c r="E346" s="130"/>
      <c r="F346" s="130"/>
      <c r="G346" s="130"/>
      <c r="H346" s="130"/>
      <c r="I346" s="130"/>
      <c r="J346" s="130"/>
      <c r="K346" s="130"/>
      <c r="L346" s="130"/>
      <c r="M346" s="130"/>
      <c r="N346" s="130"/>
      <c r="O346" s="130"/>
      <c r="P346" s="130"/>
    </row>
    <row r="347" spans="1:16" ht="15.75" customHeight="1">
      <c r="A347" s="130"/>
      <c r="B347" s="130"/>
      <c r="C347" s="130"/>
      <c r="D347" s="130"/>
      <c r="E347" s="130"/>
      <c r="F347" s="130"/>
      <c r="G347" s="130"/>
      <c r="H347" s="130"/>
      <c r="I347" s="130"/>
      <c r="J347" s="130"/>
      <c r="K347" s="130"/>
      <c r="L347" s="130"/>
      <c r="M347" s="130"/>
      <c r="N347" s="130"/>
      <c r="O347" s="130"/>
      <c r="P347" s="130"/>
    </row>
    <row r="348" spans="1:16" ht="15.75" customHeight="1">
      <c r="A348" s="130"/>
      <c r="B348" s="130"/>
      <c r="C348" s="130"/>
      <c r="D348" s="130"/>
      <c r="E348" s="130"/>
      <c r="F348" s="130"/>
      <c r="G348" s="130"/>
      <c r="H348" s="130"/>
      <c r="I348" s="130"/>
      <c r="J348" s="130"/>
      <c r="K348" s="130"/>
      <c r="L348" s="130"/>
      <c r="M348" s="130"/>
      <c r="N348" s="130"/>
      <c r="O348" s="130"/>
      <c r="P348" s="130"/>
    </row>
    <row r="349" spans="1:16" ht="15.75" customHeight="1">
      <c r="A349" s="130"/>
      <c r="B349" s="130"/>
      <c r="C349" s="130"/>
      <c r="D349" s="130"/>
      <c r="E349" s="130"/>
      <c r="F349" s="130"/>
      <c r="G349" s="130"/>
      <c r="H349" s="130"/>
      <c r="I349" s="130"/>
      <c r="J349" s="130"/>
      <c r="K349" s="130"/>
      <c r="L349" s="130"/>
      <c r="M349" s="130"/>
      <c r="N349" s="130"/>
      <c r="O349" s="130"/>
      <c r="P349" s="130"/>
    </row>
    <row r="350" spans="1:16" ht="15.75" customHeight="1">
      <c r="A350" s="130"/>
      <c r="B350" s="130"/>
      <c r="C350" s="130"/>
      <c r="D350" s="130"/>
      <c r="E350" s="130"/>
      <c r="F350" s="130"/>
      <c r="G350" s="130"/>
      <c r="H350" s="130"/>
      <c r="I350" s="130"/>
      <c r="J350" s="130"/>
      <c r="K350" s="130"/>
      <c r="L350" s="130"/>
      <c r="M350" s="130"/>
      <c r="N350" s="130"/>
      <c r="O350" s="130"/>
      <c r="P350" s="130"/>
    </row>
    <row r="351" spans="1:16" ht="15.75" customHeight="1">
      <c r="A351" s="130"/>
      <c r="B351" s="130"/>
      <c r="C351" s="130"/>
      <c r="D351" s="130"/>
      <c r="E351" s="130"/>
      <c r="F351" s="130"/>
      <c r="G351" s="130"/>
      <c r="H351" s="130"/>
      <c r="I351" s="130"/>
      <c r="J351" s="130"/>
      <c r="K351" s="130"/>
      <c r="L351" s="130"/>
      <c r="M351" s="130"/>
      <c r="N351" s="130"/>
      <c r="O351" s="130"/>
      <c r="P351" s="130"/>
    </row>
    <row r="352" spans="1:16" ht="15.75" customHeight="1">
      <c r="A352" s="130"/>
      <c r="B352" s="130"/>
      <c r="C352" s="130"/>
      <c r="D352" s="130"/>
      <c r="E352" s="130"/>
      <c r="F352" s="130"/>
      <c r="G352" s="130"/>
      <c r="H352" s="130"/>
      <c r="I352" s="130"/>
      <c r="J352" s="130"/>
      <c r="K352" s="130"/>
      <c r="L352" s="130"/>
      <c r="M352" s="130"/>
      <c r="N352" s="130"/>
      <c r="O352" s="130"/>
      <c r="P352" s="130"/>
    </row>
    <row r="353" spans="1:16" ht="15.75" customHeight="1">
      <c r="A353" s="130"/>
      <c r="B353" s="130"/>
      <c r="C353" s="130"/>
      <c r="D353" s="130"/>
      <c r="E353" s="130"/>
      <c r="F353" s="130"/>
      <c r="G353" s="130"/>
      <c r="H353" s="130"/>
      <c r="I353" s="130"/>
      <c r="J353" s="130"/>
      <c r="K353" s="130"/>
      <c r="L353" s="130"/>
      <c r="M353" s="130"/>
      <c r="N353" s="130"/>
      <c r="O353" s="130"/>
      <c r="P353" s="130"/>
    </row>
    <row r="354" spans="1:16" ht="15.75" customHeight="1">
      <c r="A354" s="130"/>
      <c r="B354" s="130"/>
      <c r="C354" s="130"/>
      <c r="D354" s="130"/>
      <c r="E354" s="130"/>
      <c r="F354" s="130"/>
      <c r="G354" s="130"/>
      <c r="H354" s="130"/>
      <c r="I354" s="130"/>
      <c r="J354" s="130"/>
      <c r="K354" s="130"/>
      <c r="L354" s="130"/>
      <c r="M354" s="130"/>
      <c r="N354" s="130"/>
      <c r="O354" s="130"/>
      <c r="P354" s="130"/>
    </row>
    <row r="355" spans="1:16" ht="15.75" customHeight="1">
      <c r="A355" s="130"/>
      <c r="B355" s="130"/>
      <c r="C355" s="130"/>
      <c r="D355" s="130"/>
      <c r="E355" s="130"/>
      <c r="F355" s="130"/>
      <c r="G355" s="130"/>
      <c r="H355" s="130"/>
      <c r="I355" s="130"/>
      <c r="J355" s="130"/>
      <c r="K355" s="130"/>
      <c r="L355" s="130"/>
      <c r="M355" s="130"/>
      <c r="N355" s="130"/>
      <c r="O355" s="130"/>
      <c r="P355" s="130"/>
    </row>
    <row r="356" spans="1:16" ht="15.75" customHeight="1">
      <c r="A356" s="130"/>
      <c r="B356" s="130"/>
      <c r="C356" s="130"/>
      <c r="D356" s="130"/>
      <c r="E356" s="130"/>
      <c r="F356" s="130"/>
      <c r="G356" s="130"/>
      <c r="H356" s="130"/>
      <c r="I356" s="130"/>
      <c r="J356" s="130"/>
      <c r="K356" s="130"/>
      <c r="L356" s="130"/>
      <c r="M356" s="130"/>
      <c r="N356" s="130"/>
      <c r="O356" s="130"/>
      <c r="P356" s="130"/>
    </row>
    <row r="357" spans="1:16" ht="15.75" customHeight="1">
      <c r="A357" s="130"/>
      <c r="B357" s="130"/>
      <c r="C357" s="130"/>
      <c r="D357" s="130"/>
      <c r="E357" s="130"/>
      <c r="F357" s="130"/>
      <c r="G357" s="130"/>
      <c r="H357" s="130"/>
      <c r="I357" s="130"/>
      <c r="J357" s="130"/>
      <c r="K357" s="130"/>
      <c r="L357" s="130"/>
      <c r="M357" s="130"/>
      <c r="N357" s="130"/>
      <c r="O357" s="130"/>
      <c r="P357" s="130"/>
    </row>
    <row r="358" spans="1:16" ht="15.75" customHeight="1">
      <c r="A358" s="130"/>
      <c r="B358" s="130"/>
      <c r="C358" s="130"/>
      <c r="D358" s="130"/>
      <c r="E358" s="130"/>
      <c r="F358" s="130"/>
      <c r="G358" s="130"/>
      <c r="H358" s="130"/>
      <c r="I358" s="130"/>
      <c r="J358" s="130"/>
      <c r="K358" s="130"/>
      <c r="L358" s="130"/>
      <c r="M358" s="130"/>
      <c r="N358" s="130"/>
      <c r="O358" s="130"/>
      <c r="P358" s="130"/>
    </row>
    <row r="359" spans="1:16" ht="15.75" customHeight="1">
      <c r="A359" s="130"/>
      <c r="B359" s="130"/>
      <c r="C359" s="130"/>
      <c r="D359" s="130"/>
      <c r="E359" s="130"/>
      <c r="F359" s="130"/>
      <c r="G359" s="130"/>
      <c r="H359" s="130"/>
      <c r="I359" s="130"/>
      <c r="J359" s="130"/>
      <c r="K359" s="130"/>
      <c r="L359" s="130"/>
      <c r="M359" s="130"/>
      <c r="N359" s="130"/>
      <c r="O359" s="130"/>
      <c r="P359" s="130"/>
    </row>
    <row r="360" spans="1:16" ht="15.75" customHeight="1">
      <c r="A360" s="130"/>
      <c r="B360" s="130"/>
      <c r="C360" s="130"/>
      <c r="D360" s="130"/>
      <c r="E360" s="130"/>
      <c r="F360" s="130"/>
      <c r="G360" s="130"/>
      <c r="H360" s="130"/>
      <c r="I360" s="130"/>
      <c r="J360" s="130"/>
      <c r="K360" s="130"/>
      <c r="L360" s="130"/>
      <c r="M360" s="130"/>
      <c r="N360" s="130"/>
      <c r="O360" s="130"/>
      <c r="P360" s="130"/>
    </row>
    <row r="361" spans="1:16" ht="15.75" customHeight="1">
      <c r="A361" s="130"/>
      <c r="B361" s="130"/>
      <c r="C361" s="130"/>
      <c r="D361" s="130"/>
      <c r="E361" s="130"/>
      <c r="F361" s="130"/>
      <c r="G361" s="130"/>
      <c r="H361" s="130"/>
      <c r="I361" s="130"/>
      <c r="J361" s="130"/>
      <c r="K361" s="130"/>
      <c r="L361" s="130"/>
      <c r="M361" s="130"/>
      <c r="N361" s="130"/>
      <c r="O361" s="130"/>
      <c r="P361" s="130"/>
    </row>
    <row r="362" spans="1:16" ht="15.75" customHeight="1">
      <c r="A362" s="130"/>
      <c r="B362" s="130"/>
      <c r="C362" s="130"/>
      <c r="D362" s="130"/>
      <c r="E362" s="130"/>
      <c r="F362" s="130"/>
      <c r="G362" s="130"/>
      <c r="H362" s="130"/>
      <c r="I362" s="130"/>
      <c r="J362" s="130"/>
      <c r="K362" s="130"/>
      <c r="L362" s="130"/>
      <c r="M362" s="130"/>
      <c r="N362" s="130"/>
      <c r="O362" s="130"/>
      <c r="P362" s="130"/>
    </row>
    <row r="363" spans="1:16" ht="15.75" customHeight="1">
      <c r="A363" s="130"/>
      <c r="B363" s="130"/>
      <c r="C363" s="130"/>
      <c r="D363" s="130"/>
      <c r="E363" s="130"/>
      <c r="F363" s="130"/>
      <c r="G363" s="130"/>
      <c r="H363" s="130"/>
      <c r="I363" s="130"/>
      <c r="J363" s="130"/>
      <c r="K363" s="130"/>
      <c r="L363" s="130"/>
      <c r="M363" s="130"/>
      <c r="N363" s="130"/>
      <c r="O363" s="130"/>
      <c r="P363" s="130"/>
    </row>
    <row r="364" spans="1:16" ht="15.75" customHeight="1">
      <c r="A364" s="130"/>
      <c r="B364" s="130"/>
      <c r="C364" s="130"/>
      <c r="D364" s="130"/>
      <c r="E364" s="130"/>
      <c r="F364" s="130"/>
      <c r="G364" s="130"/>
      <c r="H364" s="130"/>
      <c r="I364" s="130"/>
      <c r="J364" s="130"/>
      <c r="K364" s="130"/>
      <c r="L364" s="130"/>
      <c r="M364" s="130"/>
      <c r="N364" s="130"/>
      <c r="O364" s="130"/>
      <c r="P364" s="130"/>
    </row>
    <row r="365" spans="1:16" ht="15.75" customHeight="1">
      <c r="A365" s="130"/>
      <c r="B365" s="130"/>
      <c r="C365" s="130"/>
      <c r="D365" s="130"/>
      <c r="E365" s="130"/>
      <c r="F365" s="130"/>
      <c r="G365" s="130"/>
      <c r="H365" s="130"/>
      <c r="I365" s="130"/>
      <c r="J365" s="130"/>
      <c r="K365" s="130"/>
      <c r="L365" s="130"/>
      <c r="M365" s="130"/>
      <c r="N365" s="130"/>
      <c r="O365" s="130"/>
      <c r="P365" s="130"/>
    </row>
    <row r="366" spans="1:16" ht="15.75" customHeight="1">
      <c r="A366" s="130"/>
      <c r="B366" s="130"/>
      <c r="C366" s="130"/>
      <c r="D366" s="130"/>
      <c r="E366" s="130"/>
      <c r="F366" s="130"/>
      <c r="G366" s="130"/>
      <c r="H366" s="130"/>
      <c r="I366" s="130"/>
      <c r="J366" s="130"/>
      <c r="K366" s="130"/>
      <c r="L366" s="130"/>
      <c r="M366" s="130"/>
      <c r="N366" s="130"/>
      <c r="O366" s="130"/>
      <c r="P366" s="130"/>
    </row>
    <row r="367" spans="1:16" ht="15.75" customHeight="1">
      <c r="A367" s="130"/>
      <c r="B367" s="130"/>
      <c r="C367" s="130"/>
      <c r="D367" s="130"/>
      <c r="E367" s="130"/>
      <c r="F367" s="130"/>
      <c r="G367" s="130"/>
      <c r="H367" s="130"/>
      <c r="I367" s="130"/>
      <c r="J367" s="130"/>
      <c r="K367" s="130"/>
      <c r="L367" s="130"/>
      <c r="M367" s="130"/>
      <c r="N367" s="130"/>
      <c r="O367" s="130"/>
      <c r="P367" s="130"/>
    </row>
    <row r="368" spans="1:16" ht="15.75" customHeight="1">
      <c r="A368" s="130"/>
      <c r="B368" s="130"/>
      <c r="C368" s="130"/>
      <c r="D368" s="130"/>
      <c r="E368" s="130"/>
      <c r="F368" s="130"/>
      <c r="G368" s="130"/>
      <c r="H368" s="130"/>
      <c r="I368" s="130"/>
      <c r="J368" s="130"/>
      <c r="K368" s="130"/>
      <c r="L368" s="130"/>
      <c r="M368" s="130"/>
      <c r="N368" s="130"/>
      <c r="O368" s="130"/>
      <c r="P368" s="130"/>
    </row>
    <row r="369" spans="1:16" ht="15.75" customHeight="1">
      <c r="A369" s="130"/>
      <c r="B369" s="130"/>
      <c r="C369" s="130"/>
      <c r="D369" s="130"/>
      <c r="E369" s="130"/>
      <c r="F369" s="130"/>
      <c r="G369" s="130"/>
      <c r="H369" s="130"/>
      <c r="I369" s="130"/>
      <c r="J369" s="130"/>
      <c r="K369" s="130"/>
      <c r="L369" s="130"/>
      <c r="M369" s="130"/>
      <c r="N369" s="130"/>
      <c r="O369" s="130"/>
      <c r="P369" s="130"/>
    </row>
    <row r="370" spans="1:16" ht="15.75" customHeight="1">
      <c r="A370" s="130"/>
      <c r="B370" s="130"/>
      <c r="C370" s="130"/>
      <c r="D370" s="130"/>
      <c r="E370" s="130"/>
      <c r="F370" s="130"/>
      <c r="G370" s="130"/>
      <c r="H370" s="130"/>
      <c r="I370" s="130"/>
      <c r="J370" s="130"/>
      <c r="K370" s="130"/>
      <c r="L370" s="130"/>
      <c r="M370" s="130"/>
      <c r="N370" s="130"/>
      <c r="O370" s="130"/>
      <c r="P370" s="130"/>
    </row>
    <row r="371" spans="1:16" ht="15.75" customHeight="1">
      <c r="A371" s="130"/>
      <c r="B371" s="130"/>
      <c r="C371" s="130"/>
      <c r="D371" s="130"/>
      <c r="E371" s="130"/>
      <c r="F371" s="130"/>
      <c r="G371" s="130"/>
      <c r="H371" s="130"/>
      <c r="I371" s="130"/>
      <c r="J371" s="130"/>
      <c r="K371" s="130"/>
      <c r="L371" s="130"/>
      <c r="M371" s="130"/>
      <c r="N371" s="130"/>
      <c r="O371" s="130"/>
      <c r="P371" s="130"/>
    </row>
    <row r="372" spans="1:16" ht="15.75" customHeight="1">
      <c r="A372" s="130"/>
      <c r="B372" s="130"/>
      <c r="C372" s="130"/>
      <c r="D372" s="130"/>
      <c r="E372" s="130"/>
      <c r="F372" s="130"/>
      <c r="G372" s="130"/>
      <c r="H372" s="130"/>
      <c r="I372" s="130"/>
      <c r="J372" s="130"/>
      <c r="K372" s="130"/>
      <c r="L372" s="130"/>
      <c r="M372" s="130"/>
      <c r="N372" s="130"/>
      <c r="O372" s="130"/>
      <c r="P372" s="130"/>
    </row>
    <row r="373" spans="1:16" ht="15.75" customHeight="1">
      <c r="A373" s="130"/>
      <c r="B373" s="130"/>
      <c r="C373" s="130"/>
      <c r="D373" s="130"/>
      <c r="E373" s="130"/>
      <c r="F373" s="130"/>
      <c r="G373" s="130"/>
      <c r="H373" s="130"/>
      <c r="I373" s="130"/>
      <c r="J373" s="130"/>
      <c r="K373" s="130"/>
      <c r="L373" s="130"/>
      <c r="M373" s="130"/>
      <c r="N373" s="130"/>
      <c r="O373" s="130"/>
      <c r="P373" s="130"/>
    </row>
    <row r="374" spans="1:16" ht="15.75" customHeight="1">
      <c r="A374" s="130"/>
      <c r="B374" s="130"/>
      <c r="C374" s="130"/>
      <c r="D374" s="130"/>
      <c r="E374" s="130"/>
      <c r="F374" s="130"/>
      <c r="G374" s="130"/>
      <c r="H374" s="130"/>
      <c r="I374" s="130"/>
      <c r="J374" s="130"/>
      <c r="K374" s="130"/>
      <c r="L374" s="130"/>
      <c r="M374" s="130"/>
      <c r="N374" s="130"/>
      <c r="O374" s="130"/>
      <c r="P374" s="130"/>
    </row>
    <row r="375" spans="1:16" ht="15.75" customHeight="1">
      <c r="A375" s="130"/>
      <c r="B375" s="130"/>
      <c r="C375" s="130"/>
      <c r="D375" s="130"/>
      <c r="E375" s="130"/>
      <c r="F375" s="130"/>
      <c r="G375" s="130"/>
      <c r="H375" s="130"/>
      <c r="I375" s="130"/>
      <c r="J375" s="130"/>
      <c r="K375" s="130"/>
      <c r="L375" s="130"/>
      <c r="M375" s="130"/>
      <c r="N375" s="130"/>
      <c r="O375" s="130"/>
      <c r="P375" s="130"/>
    </row>
    <row r="376" spans="1:16" ht="15.75" customHeight="1">
      <c r="A376" s="130"/>
      <c r="B376" s="130"/>
      <c r="C376" s="130"/>
      <c r="D376" s="130"/>
      <c r="E376" s="130"/>
      <c r="F376" s="130"/>
      <c r="G376" s="130"/>
      <c r="H376" s="130"/>
      <c r="I376" s="130"/>
      <c r="J376" s="130"/>
      <c r="K376" s="130"/>
      <c r="L376" s="130"/>
      <c r="M376" s="130"/>
      <c r="N376" s="130"/>
      <c r="O376" s="130"/>
      <c r="P376" s="130"/>
    </row>
    <row r="377" spans="1:16" ht="15.75" customHeight="1">
      <c r="A377" s="130"/>
      <c r="B377" s="130"/>
      <c r="C377" s="130"/>
      <c r="D377" s="130"/>
      <c r="E377" s="130"/>
      <c r="F377" s="130"/>
      <c r="G377" s="130"/>
      <c r="H377" s="130"/>
      <c r="I377" s="130"/>
      <c r="J377" s="130"/>
      <c r="K377" s="130"/>
      <c r="L377" s="130"/>
      <c r="M377" s="130"/>
      <c r="N377" s="130"/>
      <c r="O377" s="130"/>
      <c r="P377" s="130"/>
    </row>
    <row r="378" spans="1:16" ht="15.75" customHeight="1">
      <c r="A378" s="130"/>
      <c r="B378" s="130"/>
      <c r="C378" s="130"/>
      <c r="D378" s="130"/>
      <c r="E378" s="130"/>
      <c r="F378" s="130"/>
      <c r="G378" s="130"/>
      <c r="H378" s="130"/>
      <c r="I378" s="130"/>
      <c r="J378" s="130"/>
      <c r="K378" s="130"/>
      <c r="L378" s="130"/>
      <c r="M378" s="130"/>
      <c r="N378" s="130"/>
      <c r="O378" s="130"/>
      <c r="P378" s="130"/>
    </row>
    <row r="379" spans="1:16" ht="15.75" customHeight="1">
      <c r="A379" s="130"/>
      <c r="B379" s="130"/>
      <c r="C379" s="130"/>
      <c r="D379" s="130"/>
      <c r="E379" s="130"/>
      <c r="F379" s="130"/>
      <c r="G379" s="130"/>
      <c r="H379" s="130"/>
      <c r="I379" s="130"/>
      <c r="J379" s="130"/>
      <c r="K379" s="130"/>
      <c r="L379" s="130"/>
      <c r="M379" s="130"/>
      <c r="N379" s="130"/>
      <c r="O379" s="130"/>
      <c r="P379" s="130"/>
    </row>
    <row r="380" spans="1:16" ht="15.75" customHeight="1">
      <c r="A380" s="130"/>
      <c r="B380" s="130"/>
      <c r="C380" s="130"/>
      <c r="D380" s="130"/>
      <c r="E380" s="130"/>
      <c r="F380" s="130"/>
      <c r="G380" s="130"/>
      <c r="H380" s="130"/>
      <c r="I380" s="130"/>
      <c r="J380" s="130"/>
      <c r="K380" s="130"/>
      <c r="L380" s="130"/>
      <c r="M380" s="130"/>
      <c r="N380" s="130"/>
      <c r="O380" s="130"/>
      <c r="P380" s="130"/>
    </row>
    <row r="381" spans="1:16" ht="15.75" customHeight="1">
      <c r="A381" s="130"/>
      <c r="B381" s="130"/>
      <c r="C381" s="130"/>
      <c r="D381" s="130"/>
      <c r="E381" s="130"/>
      <c r="F381" s="130"/>
      <c r="G381" s="130"/>
      <c r="H381" s="130"/>
      <c r="I381" s="130"/>
      <c r="J381" s="130"/>
      <c r="K381" s="130"/>
      <c r="L381" s="130"/>
      <c r="M381" s="130"/>
      <c r="N381" s="130"/>
      <c r="O381" s="130"/>
      <c r="P381" s="130"/>
    </row>
    <row r="382" spans="1:16" ht="15.75" customHeight="1">
      <c r="A382" s="130"/>
      <c r="B382" s="130"/>
      <c r="C382" s="130"/>
      <c r="D382" s="130"/>
      <c r="E382" s="130"/>
      <c r="F382" s="130"/>
      <c r="G382" s="130"/>
      <c r="H382" s="130"/>
      <c r="I382" s="130"/>
      <c r="J382" s="130"/>
      <c r="K382" s="130"/>
      <c r="L382" s="130"/>
      <c r="M382" s="130"/>
      <c r="N382" s="130"/>
      <c r="O382" s="130"/>
      <c r="P382" s="130"/>
    </row>
    <row r="383" spans="1:16" ht="15.75" customHeight="1">
      <c r="A383" s="130"/>
      <c r="B383" s="130"/>
      <c r="C383" s="130"/>
      <c r="D383" s="130"/>
      <c r="E383" s="130"/>
      <c r="F383" s="130"/>
      <c r="G383" s="130"/>
      <c r="H383" s="130"/>
      <c r="I383" s="130"/>
      <c r="J383" s="130"/>
      <c r="K383" s="130"/>
      <c r="L383" s="130"/>
      <c r="M383" s="130"/>
      <c r="N383" s="130"/>
      <c r="O383" s="130"/>
      <c r="P383" s="130"/>
    </row>
    <row r="384" spans="1:16" ht="15.75" customHeight="1">
      <c r="A384" s="130"/>
      <c r="B384" s="130"/>
      <c r="C384" s="130"/>
      <c r="D384" s="130"/>
      <c r="E384" s="130"/>
      <c r="F384" s="130"/>
      <c r="G384" s="130"/>
      <c r="H384" s="130"/>
      <c r="I384" s="130"/>
      <c r="J384" s="130"/>
      <c r="K384" s="130"/>
      <c r="L384" s="130"/>
      <c r="M384" s="130"/>
      <c r="N384" s="130"/>
      <c r="O384" s="130"/>
      <c r="P384" s="130"/>
    </row>
    <row r="385" spans="1:16" ht="15.75" customHeight="1">
      <c r="A385" s="130"/>
      <c r="B385" s="130"/>
      <c r="C385" s="130"/>
      <c r="D385" s="130"/>
      <c r="E385" s="130"/>
      <c r="F385" s="130"/>
      <c r="G385" s="130"/>
      <c r="H385" s="130"/>
      <c r="I385" s="130"/>
      <c r="J385" s="130"/>
      <c r="K385" s="130"/>
      <c r="L385" s="130"/>
      <c r="M385" s="130"/>
      <c r="N385" s="130"/>
      <c r="O385" s="130"/>
      <c r="P385" s="130"/>
    </row>
    <row r="386" spans="1:16" ht="15.75" customHeight="1">
      <c r="A386" s="130"/>
      <c r="B386" s="130"/>
      <c r="C386" s="130"/>
      <c r="D386" s="130"/>
      <c r="E386" s="130"/>
      <c r="F386" s="130"/>
      <c r="G386" s="130"/>
      <c r="H386" s="130"/>
      <c r="I386" s="130"/>
      <c r="J386" s="130"/>
      <c r="K386" s="130"/>
      <c r="L386" s="130"/>
      <c r="M386" s="130"/>
      <c r="N386" s="130"/>
      <c r="O386" s="130"/>
      <c r="P386" s="130"/>
    </row>
    <row r="387" spans="1:16" ht="15.75" customHeight="1">
      <c r="A387" s="130"/>
      <c r="B387" s="130"/>
      <c r="C387" s="130"/>
      <c r="D387" s="130"/>
      <c r="E387" s="130"/>
      <c r="F387" s="130"/>
      <c r="G387" s="130"/>
      <c r="H387" s="130"/>
      <c r="I387" s="130"/>
      <c r="J387" s="130"/>
      <c r="K387" s="130"/>
      <c r="L387" s="130"/>
      <c r="M387" s="130"/>
      <c r="N387" s="130"/>
      <c r="O387" s="130"/>
      <c r="P387" s="130"/>
    </row>
    <row r="388" spans="1:16" ht="15.75" customHeight="1">
      <c r="A388" s="130"/>
      <c r="B388" s="130"/>
      <c r="C388" s="130"/>
      <c r="D388" s="130"/>
      <c r="E388" s="130"/>
      <c r="F388" s="130"/>
      <c r="G388" s="130"/>
      <c r="H388" s="130"/>
      <c r="I388" s="130"/>
      <c r="J388" s="130"/>
      <c r="K388" s="130"/>
      <c r="L388" s="130"/>
      <c r="M388" s="130"/>
      <c r="N388" s="130"/>
      <c r="O388" s="130"/>
      <c r="P388" s="130"/>
    </row>
    <row r="389" spans="1:16" ht="15.75" customHeight="1">
      <c r="A389" s="130"/>
      <c r="B389" s="130"/>
      <c r="C389" s="130"/>
      <c r="D389" s="130"/>
      <c r="E389" s="130"/>
      <c r="F389" s="130"/>
      <c r="G389" s="130"/>
      <c r="H389" s="130"/>
      <c r="I389" s="130"/>
      <c r="J389" s="130"/>
      <c r="K389" s="130"/>
      <c r="L389" s="130"/>
      <c r="M389" s="130"/>
      <c r="N389" s="130"/>
      <c r="O389" s="130"/>
      <c r="P389" s="130"/>
    </row>
    <row r="390" spans="1:16" ht="15.75" customHeight="1">
      <c r="A390" s="130"/>
      <c r="B390" s="130"/>
      <c r="C390" s="130"/>
      <c r="D390" s="130"/>
      <c r="E390" s="130"/>
      <c r="F390" s="130"/>
      <c r="G390" s="130"/>
      <c r="H390" s="130"/>
      <c r="I390" s="130"/>
      <c r="J390" s="130"/>
      <c r="K390" s="130"/>
      <c r="L390" s="130"/>
      <c r="M390" s="130"/>
      <c r="N390" s="130"/>
      <c r="O390" s="130"/>
      <c r="P390" s="130"/>
    </row>
    <row r="391" spans="1:16" ht="15.75" customHeight="1">
      <c r="A391" s="130"/>
      <c r="B391" s="130"/>
      <c r="C391" s="130"/>
      <c r="D391" s="130"/>
      <c r="E391" s="130"/>
      <c r="F391" s="130"/>
      <c r="G391" s="130"/>
      <c r="H391" s="130"/>
      <c r="I391" s="130"/>
      <c r="J391" s="130"/>
      <c r="K391" s="130"/>
      <c r="L391" s="130"/>
      <c r="M391" s="130"/>
      <c r="N391" s="130"/>
      <c r="O391" s="130"/>
      <c r="P391" s="130"/>
    </row>
    <row r="392" spans="1:16" ht="15.75" customHeight="1">
      <c r="A392" s="130"/>
      <c r="B392" s="130"/>
      <c r="C392" s="130"/>
      <c r="D392" s="130"/>
      <c r="E392" s="130"/>
      <c r="F392" s="130"/>
      <c r="G392" s="130"/>
      <c r="H392" s="130"/>
      <c r="I392" s="130"/>
      <c r="J392" s="130"/>
      <c r="K392" s="130"/>
      <c r="L392" s="130"/>
      <c r="M392" s="130"/>
      <c r="N392" s="130"/>
      <c r="O392" s="130"/>
      <c r="P392" s="130"/>
    </row>
    <row r="393" spans="1:16" ht="15.75" customHeight="1">
      <c r="A393" s="130"/>
      <c r="B393" s="130"/>
      <c r="C393" s="130"/>
      <c r="D393" s="130"/>
      <c r="E393" s="130"/>
      <c r="F393" s="130"/>
      <c r="G393" s="130"/>
      <c r="H393" s="130"/>
      <c r="I393" s="130"/>
      <c r="J393" s="130"/>
      <c r="K393" s="130"/>
      <c r="L393" s="130"/>
      <c r="M393" s="130"/>
      <c r="N393" s="130"/>
      <c r="O393" s="130"/>
      <c r="P393" s="130"/>
    </row>
    <row r="394" spans="1:16" ht="15.75" customHeight="1">
      <c r="A394" s="130"/>
      <c r="B394" s="130"/>
      <c r="C394" s="130"/>
      <c r="D394" s="130"/>
      <c r="E394" s="130"/>
      <c r="F394" s="130"/>
      <c r="G394" s="130"/>
      <c r="H394" s="130"/>
      <c r="I394" s="130"/>
      <c r="J394" s="130"/>
      <c r="K394" s="130"/>
      <c r="L394" s="130"/>
      <c r="M394" s="130"/>
      <c r="N394" s="130"/>
      <c r="O394" s="130"/>
      <c r="P394" s="130"/>
    </row>
    <row r="395" spans="1:16" ht="15.75" customHeight="1">
      <c r="A395" s="130"/>
      <c r="B395" s="130"/>
      <c r="C395" s="130"/>
      <c r="D395" s="130"/>
      <c r="E395" s="130"/>
      <c r="F395" s="130"/>
      <c r="G395" s="130"/>
      <c r="H395" s="130"/>
      <c r="I395" s="130"/>
      <c r="J395" s="130"/>
      <c r="K395" s="130"/>
      <c r="L395" s="130"/>
      <c r="M395" s="130"/>
      <c r="N395" s="130"/>
      <c r="O395" s="130"/>
      <c r="P395" s="130"/>
    </row>
    <row r="396" spans="1:16" ht="15.75" customHeight="1">
      <c r="A396" s="130"/>
      <c r="B396" s="130"/>
      <c r="C396" s="130"/>
      <c r="D396" s="130"/>
      <c r="E396" s="130"/>
      <c r="F396" s="130"/>
      <c r="G396" s="130"/>
      <c r="H396" s="130"/>
      <c r="I396" s="130"/>
      <c r="J396" s="130"/>
      <c r="K396" s="130"/>
      <c r="L396" s="130"/>
      <c r="M396" s="130"/>
      <c r="N396" s="130"/>
      <c r="O396" s="130"/>
      <c r="P396" s="130"/>
    </row>
    <row r="397" spans="1:16" ht="15.75" customHeight="1">
      <c r="A397" s="130"/>
      <c r="B397" s="130"/>
      <c r="C397" s="130"/>
      <c r="D397" s="130"/>
      <c r="E397" s="130"/>
      <c r="F397" s="130"/>
      <c r="G397" s="130"/>
      <c r="H397" s="130"/>
      <c r="I397" s="130"/>
      <c r="J397" s="130"/>
      <c r="K397" s="130"/>
      <c r="L397" s="130"/>
      <c r="M397" s="130"/>
      <c r="N397" s="130"/>
      <c r="O397" s="130"/>
      <c r="P397" s="130"/>
    </row>
    <row r="398" spans="1:16" ht="15.75" customHeight="1">
      <c r="A398" s="130"/>
      <c r="B398" s="130"/>
      <c r="C398" s="130"/>
      <c r="D398" s="130"/>
      <c r="E398" s="130"/>
      <c r="F398" s="130"/>
      <c r="G398" s="130"/>
      <c r="H398" s="130"/>
      <c r="I398" s="130"/>
      <c r="J398" s="130"/>
      <c r="K398" s="130"/>
      <c r="L398" s="130"/>
      <c r="M398" s="130"/>
      <c r="N398" s="130"/>
      <c r="O398" s="130"/>
      <c r="P398" s="130"/>
    </row>
    <row r="399" spans="1:16" ht="15.75" customHeight="1">
      <c r="A399" s="130"/>
      <c r="B399" s="130"/>
      <c r="C399" s="130"/>
      <c r="D399" s="130"/>
      <c r="E399" s="130"/>
      <c r="F399" s="130"/>
      <c r="G399" s="130"/>
      <c r="H399" s="130"/>
      <c r="I399" s="130"/>
      <c r="J399" s="130"/>
      <c r="K399" s="130"/>
      <c r="L399" s="130"/>
      <c r="M399" s="130"/>
      <c r="N399" s="130"/>
      <c r="O399" s="130"/>
      <c r="P399" s="130"/>
    </row>
    <row r="400" spans="1:16" ht="15.75" customHeight="1">
      <c r="A400" s="130"/>
      <c r="B400" s="130"/>
      <c r="C400" s="130"/>
      <c r="D400" s="130"/>
      <c r="E400" s="130"/>
      <c r="F400" s="130"/>
      <c r="G400" s="130"/>
      <c r="H400" s="130"/>
      <c r="I400" s="130"/>
      <c r="J400" s="130"/>
      <c r="K400" s="130"/>
      <c r="L400" s="130"/>
      <c r="M400" s="130"/>
      <c r="N400" s="130"/>
      <c r="O400" s="130"/>
      <c r="P400" s="130"/>
    </row>
    <row r="401" spans="1:16" ht="15.75" customHeight="1">
      <c r="A401" s="130"/>
      <c r="B401" s="130"/>
      <c r="C401" s="130"/>
      <c r="D401" s="130"/>
      <c r="E401" s="130"/>
      <c r="F401" s="130"/>
      <c r="G401" s="130"/>
      <c r="H401" s="130"/>
      <c r="I401" s="130"/>
      <c r="J401" s="130"/>
      <c r="K401" s="130"/>
      <c r="L401" s="130"/>
      <c r="M401" s="130"/>
      <c r="N401" s="130"/>
      <c r="O401" s="130"/>
      <c r="P401" s="130"/>
    </row>
    <row r="402" spans="1:16" ht="15.75" customHeight="1">
      <c r="A402" s="130"/>
      <c r="B402" s="130"/>
      <c r="C402" s="130"/>
      <c r="D402" s="130"/>
      <c r="E402" s="130"/>
      <c r="F402" s="130"/>
      <c r="G402" s="130"/>
      <c r="H402" s="130"/>
      <c r="I402" s="130"/>
      <c r="J402" s="130"/>
      <c r="K402" s="130"/>
      <c r="L402" s="130"/>
      <c r="M402" s="130"/>
      <c r="N402" s="130"/>
      <c r="O402" s="130"/>
      <c r="P402" s="130"/>
    </row>
    <row r="403" spans="1:16" ht="15.75" customHeight="1">
      <c r="A403" s="130"/>
      <c r="B403" s="130"/>
      <c r="C403" s="130"/>
      <c r="D403" s="130"/>
      <c r="E403" s="130"/>
      <c r="F403" s="130"/>
      <c r="G403" s="130"/>
      <c r="H403" s="130"/>
      <c r="I403" s="130"/>
      <c r="J403" s="130"/>
      <c r="K403" s="130"/>
      <c r="L403" s="130"/>
      <c r="M403" s="130"/>
      <c r="N403" s="130"/>
      <c r="O403" s="130"/>
      <c r="P403" s="130"/>
    </row>
    <row r="404" spans="1:16" ht="15.75" customHeight="1">
      <c r="A404" s="130"/>
      <c r="B404" s="130"/>
      <c r="C404" s="130"/>
      <c r="D404" s="130"/>
      <c r="E404" s="130"/>
      <c r="F404" s="130"/>
      <c r="G404" s="130"/>
      <c r="H404" s="130"/>
      <c r="I404" s="130"/>
      <c r="J404" s="130"/>
      <c r="K404" s="130"/>
      <c r="L404" s="130"/>
      <c r="M404" s="130"/>
      <c r="N404" s="130"/>
      <c r="O404" s="130"/>
      <c r="P404" s="130"/>
    </row>
    <row r="405" spans="1:16" ht="15.75" customHeight="1">
      <c r="A405" s="130"/>
      <c r="B405" s="130"/>
      <c r="C405" s="130"/>
      <c r="D405" s="130"/>
      <c r="E405" s="130"/>
      <c r="F405" s="130"/>
      <c r="G405" s="130"/>
      <c r="H405" s="130"/>
      <c r="I405" s="130"/>
      <c r="J405" s="130"/>
      <c r="K405" s="130"/>
      <c r="L405" s="130"/>
      <c r="M405" s="130"/>
      <c r="N405" s="130"/>
      <c r="O405" s="130"/>
      <c r="P405" s="130"/>
    </row>
    <row r="406" spans="1:16" ht="15.75" customHeight="1">
      <c r="A406" s="130"/>
      <c r="B406" s="130"/>
      <c r="C406" s="130"/>
      <c r="D406" s="130"/>
      <c r="E406" s="130"/>
      <c r="F406" s="130"/>
      <c r="G406" s="130"/>
      <c r="H406" s="130"/>
      <c r="I406" s="130"/>
      <c r="J406" s="130"/>
      <c r="K406" s="130"/>
      <c r="L406" s="130"/>
      <c r="M406" s="130"/>
      <c r="N406" s="130"/>
      <c r="O406" s="130"/>
      <c r="P406" s="130"/>
    </row>
    <row r="407" spans="1:16" ht="15.75" customHeight="1">
      <c r="A407" s="130"/>
      <c r="B407" s="130"/>
      <c r="C407" s="130"/>
      <c r="D407" s="130"/>
      <c r="E407" s="130"/>
      <c r="F407" s="130"/>
      <c r="G407" s="130"/>
      <c r="H407" s="130"/>
      <c r="I407" s="130"/>
      <c r="J407" s="130"/>
      <c r="K407" s="130"/>
      <c r="L407" s="130"/>
      <c r="M407" s="130"/>
      <c r="N407" s="130"/>
      <c r="O407" s="130"/>
      <c r="P407" s="130"/>
    </row>
    <row r="408" spans="1:16" ht="15.75" customHeight="1">
      <c r="A408" s="130"/>
      <c r="B408" s="130"/>
      <c r="C408" s="130"/>
      <c r="D408" s="130"/>
      <c r="E408" s="130"/>
      <c r="F408" s="130"/>
      <c r="G408" s="130"/>
      <c r="H408" s="130"/>
      <c r="I408" s="130"/>
      <c r="J408" s="130"/>
      <c r="K408" s="130"/>
      <c r="L408" s="130"/>
      <c r="M408" s="130"/>
      <c r="N408" s="130"/>
      <c r="O408" s="130"/>
      <c r="P408" s="130"/>
    </row>
    <row r="409" spans="1:16" ht="15.75" customHeight="1">
      <c r="A409" s="130"/>
      <c r="B409" s="130"/>
      <c r="C409" s="130"/>
      <c r="D409" s="130"/>
      <c r="E409" s="130"/>
      <c r="F409" s="130"/>
      <c r="G409" s="130"/>
      <c r="H409" s="130"/>
      <c r="I409" s="130"/>
      <c r="J409" s="130"/>
      <c r="K409" s="130"/>
      <c r="L409" s="130"/>
      <c r="M409" s="130"/>
      <c r="N409" s="130"/>
      <c r="O409" s="130"/>
      <c r="P409" s="130"/>
    </row>
    <row r="410" spans="1:16" ht="15.75" customHeight="1">
      <c r="A410" s="130"/>
      <c r="B410" s="130"/>
      <c r="C410" s="130"/>
      <c r="D410" s="130"/>
      <c r="E410" s="130"/>
      <c r="F410" s="130"/>
      <c r="G410" s="130"/>
      <c r="H410" s="130"/>
      <c r="I410" s="130"/>
      <c r="J410" s="130"/>
      <c r="K410" s="130"/>
      <c r="L410" s="130"/>
      <c r="M410" s="130"/>
      <c r="N410" s="130"/>
      <c r="O410" s="130"/>
      <c r="P410" s="130"/>
    </row>
    <row r="411" spans="1:16" ht="15.75" customHeight="1">
      <c r="A411" s="130"/>
      <c r="B411" s="130"/>
      <c r="C411" s="130"/>
      <c r="D411" s="130"/>
      <c r="E411" s="130"/>
      <c r="F411" s="130"/>
      <c r="G411" s="130"/>
      <c r="H411" s="130"/>
      <c r="I411" s="130"/>
      <c r="J411" s="130"/>
      <c r="K411" s="130"/>
      <c r="L411" s="130"/>
      <c r="M411" s="130"/>
      <c r="N411" s="130"/>
      <c r="O411" s="130"/>
      <c r="P411" s="130"/>
    </row>
    <row r="412" spans="1:16" ht="15.75" customHeight="1">
      <c r="A412" s="130"/>
      <c r="B412" s="130"/>
      <c r="C412" s="130"/>
      <c r="D412" s="130"/>
      <c r="E412" s="130"/>
      <c r="F412" s="130"/>
      <c r="G412" s="130"/>
      <c r="H412" s="130"/>
      <c r="I412" s="130"/>
      <c r="J412" s="130"/>
      <c r="K412" s="130"/>
      <c r="L412" s="130"/>
      <c r="M412" s="130"/>
      <c r="N412" s="130"/>
      <c r="O412" s="130"/>
      <c r="P412" s="130"/>
    </row>
    <row r="413" spans="1:16" ht="15.75" customHeight="1">
      <c r="A413" s="130"/>
      <c r="B413" s="130"/>
      <c r="C413" s="130"/>
      <c r="D413" s="130"/>
      <c r="E413" s="130"/>
      <c r="F413" s="130"/>
      <c r="G413" s="130"/>
      <c r="H413" s="130"/>
      <c r="I413" s="130"/>
      <c r="J413" s="130"/>
      <c r="K413" s="130"/>
      <c r="L413" s="130"/>
      <c r="M413" s="130"/>
      <c r="N413" s="130"/>
      <c r="O413" s="130"/>
      <c r="P413" s="130"/>
    </row>
    <row r="414" spans="1:16" ht="15.75" customHeight="1">
      <c r="A414" s="130"/>
      <c r="B414" s="130"/>
      <c r="C414" s="130"/>
      <c r="D414" s="130"/>
      <c r="E414" s="130"/>
      <c r="F414" s="130"/>
      <c r="G414" s="130"/>
      <c r="H414" s="130"/>
      <c r="I414" s="130"/>
      <c r="J414" s="130"/>
      <c r="K414" s="130"/>
      <c r="L414" s="130"/>
      <c r="M414" s="130"/>
      <c r="N414" s="130"/>
      <c r="O414" s="130"/>
      <c r="P414" s="130"/>
    </row>
    <row r="415" spans="1:16" ht="15.75" customHeight="1">
      <c r="A415" s="130"/>
      <c r="B415" s="130"/>
      <c r="C415" s="130"/>
      <c r="D415" s="130"/>
      <c r="E415" s="130"/>
      <c r="F415" s="130"/>
      <c r="G415" s="130"/>
      <c r="H415" s="130"/>
      <c r="I415" s="130"/>
      <c r="J415" s="130"/>
      <c r="K415" s="130"/>
      <c r="L415" s="130"/>
      <c r="M415" s="130"/>
      <c r="N415" s="130"/>
      <c r="O415" s="130"/>
      <c r="P415" s="130"/>
    </row>
    <row r="416" spans="1:16" ht="15.75" customHeight="1">
      <c r="A416" s="130"/>
      <c r="B416" s="130"/>
      <c r="C416" s="130"/>
      <c r="D416" s="130"/>
      <c r="E416" s="130"/>
      <c r="F416" s="130"/>
      <c r="G416" s="130"/>
      <c r="H416" s="130"/>
      <c r="I416" s="130"/>
      <c r="J416" s="130"/>
      <c r="K416" s="130"/>
      <c r="L416" s="130"/>
      <c r="M416" s="130"/>
      <c r="N416" s="130"/>
      <c r="O416" s="130"/>
      <c r="P416" s="130"/>
    </row>
    <row r="417" spans="1:16" ht="15.75" customHeight="1">
      <c r="A417" s="130"/>
      <c r="B417" s="130"/>
      <c r="C417" s="130"/>
      <c r="D417" s="130"/>
      <c r="E417" s="130"/>
      <c r="F417" s="130"/>
      <c r="G417" s="130"/>
      <c r="H417" s="130"/>
      <c r="I417" s="130"/>
      <c r="J417" s="130"/>
      <c r="K417" s="130"/>
      <c r="L417" s="130"/>
      <c r="M417" s="130"/>
      <c r="N417" s="130"/>
      <c r="O417" s="130"/>
      <c r="P417" s="130"/>
    </row>
    <row r="418" spans="1:16" ht="15.75" customHeight="1">
      <c r="A418" s="130"/>
      <c r="B418" s="130"/>
      <c r="C418" s="130"/>
      <c r="D418" s="130"/>
      <c r="E418" s="130"/>
      <c r="F418" s="130"/>
      <c r="G418" s="130"/>
      <c r="H418" s="130"/>
      <c r="I418" s="130"/>
      <c r="J418" s="130"/>
      <c r="K418" s="130"/>
      <c r="L418" s="130"/>
      <c r="M418" s="130"/>
      <c r="N418" s="130"/>
      <c r="O418" s="130"/>
      <c r="P418" s="130"/>
    </row>
    <row r="419" spans="1:16" ht="15.75" customHeight="1">
      <c r="A419" s="130"/>
      <c r="B419" s="130"/>
      <c r="C419" s="130"/>
      <c r="D419" s="130"/>
      <c r="E419" s="130"/>
      <c r="F419" s="130"/>
      <c r="G419" s="130"/>
      <c r="H419" s="130"/>
      <c r="I419" s="130"/>
      <c r="J419" s="130"/>
      <c r="K419" s="130"/>
      <c r="L419" s="130"/>
      <c r="M419" s="130"/>
      <c r="N419" s="130"/>
      <c r="O419" s="130"/>
      <c r="P419" s="130"/>
    </row>
    <row r="420" spans="1:16" ht="15.75" customHeight="1">
      <c r="A420" s="130"/>
      <c r="B420" s="130"/>
      <c r="C420" s="130"/>
      <c r="D420" s="130"/>
      <c r="E420" s="130"/>
      <c r="F420" s="130"/>
      <c r="G420" s="130"/>
      <c r="H420" s="130"/>
      <c r="I420" s="130"/>
      <c r="J420" s="130"/>
      <c r="K420" s="130"/>
      <c r="L420" s="130"/>
      <c r="M420" s="130"/>
      <c r="N420" s="130"/>
      <c r="O420" s="130"/>
      <c r="P420" s="130"/>
    </row>
    <row r="421" spans="1:16" ht="15.75" customHeight="1">
      <c r="A421" s="130"/>
      <c r="B421" s="130"/>
      <c r="C421" s="130"/>
      <c r="D421" s="130"/>
      <c r="E421" s="130"/>
      <c r="F421" s="130"/>
      <c r="G421" s="130"/>
      <c r="H421" s="130"/>
      <c r="I421" s="130"/>
      <c r="J421" s="130"/>
      <c r="K421" s="130"/>
      <c r="L421" s="130"/>
      <c r="M421" s="130"/>
      <c r="N421" s="130"/>
      <c r="O421" s="130"/>
      <c r="P421" s="130"/>
    </row>
    <row r="422" spans="1:16" ht="15.75" customHeight="1">
      <c r="A422" s="130"/>
      <c r="B422" s="130"/>
      <c r="C422" s="130"/>
      <c r="D422" s="130"/>
      <c r="E422" s="130"/>
      <c r="F422" s="130"/>
      <c r="G422" s="130"/>
      <c r="H422" s="130"/>
      <c r="I422" s="130"/>
      <c r="J422" s="130"/>
      <c r="K422" s="130"/>
      <c r="L422" s="130"/>
      <c r="M422" s="130"/>
      <c r="N422" s="130"/>
      <c r="O422" s="130"/>
      <c r="P422" s="130"/>
    </row>
    <row r="423" spans="1:16" ht="15.75" customHeight="1">
      <c r="A423" s="130"/>
      <c r="B423" s="130"/>
      <c r="C423" s="130"/>
      <c r="D423" s="130"/>
      <c r="E423" s="130"/>
      <c r="F423" s="130"/>
      <c r="G423" s="130"/>
      <c r="H423" s="130"/>
      <c r="I423" s="130"/>
      <c r="J423" s="130"/>
      <c r="K423" s="130"/>
      <c r="L423" s="130"/>
      <c r="M423" s="130"/>
      <c r="N423" s="130"/>
      <c r="O423" s="130"/>
      <c r="P423" s="130"/>
    </row>
    <row r="424" spans="1:16" ht="15.75" customHeight="1">
      <c r="A424" s="130"/>
      <c r="B424" s="130"/>
      <c r="C424" s="130"/>
      <c r="D424" s="130"/>
      <c r="E424" s="130"/>
      <c r="F424" s="130"/>
      <c r="G424" s="130"/>
      <c r="H424" s="130"/>
      <c r="I424" s="130"/>
      <c r="J424" s="130"/>
      <c r="K424" s="130"/>
      <c r="L424" s="130"/>
      <c r="M424" s="130"/>
      <c r="N424" s="130"/>
      <c r="O424" s="130"/>
      <c r="P424" s="130"/>
    </row>
    <row r="425" spans="1:16" ht="15.75" customHeight="1">
      <c r="A425" s="130"/>
      <c r="B425" s="130"/>
      <c r="C425" s="130"/>
      <c r="D425" s="130"/>
      <c r="E425" s="130"/>
      <c r="F425" s="130"/>
      <c r="G425" s="130"/>
      <c r="H425" s="130"/>
      <c r="I425" s="130"/>
      <c r="J425" s="130"/>
      <c r="K425" s="130"/>
      <c r="L425" s="130"/>
      <c r="M425" s="130"/>
      <c r="N425" s="130"/>
      <c r="O425" s="130"/>
      <c r="P425" s="130"/>
    </row>
    <row r="426" spans="1:16" ht="15.75" customHeight="1">
      <c r="A426" s="130"/>
      <c r="B426" s="130"/>
      <c r="C426" s="130"/>
      <c r="D426" s="130"/>
      <c r="E426" s="130"/>
      <c r="F426" s="130"/>
      <c r="G426" s="130"/>
      <c r="H426" s="130"/>
      <c r="I426" s="130"/>
      <c r="J426" s="130"/>
      <c r="K426" s="130"/>
      <c r="L426" s="130"/>
      <c r="M426" s="130"/>
      <c r="N426" s="130"/>
      <c r="O426" s="130"/>
      <c r="P426" s="130"/>
    </row>
    <row r="427" spans="1:16" ht="15.75" customHeight="1">
      <c r="A427" s="130"/>
      <c r="B427" s="130"/>
      <c r="C427" s="130"/>
      <c r="D427" s="130"/>
      <c r="E427" s="130"/>
      <c r="F427" s="130"/>
      <c r="G427" s="130"/>
      <c r="H427" s="130"/>
      <c r="I427" s="130"/>
      <c r="J427" s="130"/>
      <c r="K427" s="130"/>
      <c r="L427" s="130"/>
      <c r="M427" s="130"/>
      <c r="N427" s="130"/>
      <c r="O427" s="130"/>
      <c r="P427" s="130"/>
    </row>
    <row r="428" spans="1:16" ht="15.75" customHeight="1">
      <c r="A428" s="130"/>
      <c r="B428" s="130"/>
      <c r="C428" s="130"/>
      <c r="D428" s="130"/>
      <c r="E428" s="130"/>
      <c r="F428" s="130"/>
      <c r="G428" s="130"/>
      <c r="H428" s="130"/>
      <c r="I428" s="130"/>
      <c r="J428" s="130"/>
      <c r="K428" s="130"/>
      <c r="L428" s="130"/>
      <c r="M428" s="130"/>
      <c r="N428" s="130"/>
      <c r="O428" s="130"/>
      <c r="P428" s="130"/>
    </row>
    <row r="429" spans="1:16" ht="15.75" customHeight="1">
      <c r="A429" s="130"/>
      <c r="B429" s="130"/>
      <c r="C429" s="130"/>
      <c r="D429" s="130"/>
      <c r="E429" s="130"/>
      <c r="F429" s="130"/>
      <c r="G429" s="130"/>
      <c r="H429" s="130"/>
      <c r="I429" s="130"/>
      <c r="J429" s="130"/>
      <c r="K429" s="130"/>
      <c r="L429" s="130"/>
      <c r="M429" s="130"/>
      <c r="N429" s="130"/>
      <c r="O429" s="130"/>
      <c r="P429" s="130"/>
    </row>
    <row r="430" spans="1:16" ht="15.75" customHeight="1">
      <c r="A430" s="130"/>
      <c r="B430" s="130"/>
      <c r="C430" s="130"/>
      <c r="D430" s="130"/>
      <c r="E430" s="130"/>
      <c r="F430" s="130"/>
      <c r="G430" s="130"/>
      <c r="H430" s="130"/>
      <c r="I430" s="130"/>
      <c r="J430" s="130"/>
      <c r="K430" s="130"/>
      <c r="L430" s="130"/>
      <c r="M430" s="130"/>
      <c r="N430" s="130"/>
      <c r="O430" s="130"/>
      <c r="P430" s="130"/>
    </row>
    <row r="431" spans="1:16" ht="15.75" customHeight="1">
      <c r="A431" s="130"/>
      <c r="B431" s="130"/>
      <c r="C431" s="130"/>
      <c r="D431" s="130"/>
      <c r="E431" s="130"/>
      <c r="F431" s="130"/>
      <c r="G431" s="130"/>
      <c r="H431" s="130"/>
      <c r="I431" s="130"/>
      <c r="J431" s="130"/>
      <c r="K431" s="130"/>
      <c r="L431" s="130"/>
      <c r="M431" s="130"/>
      <c r="N431" s="130"/>
      <c r="O431" s="130"/>
      <c r="P431" s="130"/>
    </row>
    <row r="432" spans="1:16" ht="15.75" customHeight="1">
      <c r="A432" s="130"/>
      <c r="B432" s="130"/>
      <c r="C432" s="130"/>
      <c r="D432" s="130"/>
      <c r="E432" s="130"/>
      <c r="F432" s="130"/>
      <c r="G432" s="130"/>
      <c r="H432" s="130"/>
      <c r="I432" s="130"/>
      <c r="J432" s="130"/>
      <c r="K432" s="130"/>
      <c r="L432" s="130"/>
      <c r="M432" s="130"/>
      <c r="N432" s="130"/>
      <c r="O432" s="130"/>
      <c r="P432" s="130"/>
    </row>
    <row r="433" spans="1:16" ht="15.75" customHeight="1">
      <c r="A433" s="130"/>
      <c r="B433" s="130"/>
      <c r="C433" s="130"/>
      <c r="D433" s="130"/>
      <c r="E433" s="130"/>
      <c r="F433" s="130"/>
      <c r="G433" s="130"/>
      <c r="H433" s="130"/>
      <c r="I433" s="130"/>
      <c r="J433" s="130"/>
      <c r="K433" s="130"/>
      <c r="L433" s="130"/>
      <c r="M433" s="130"/>
      <c r="N433" s="130"/>
      <c r="O433" s="130"/>
      <c r="P433" s="130"/>
    </row>
    <row r="434" spans="1:16" ht="15.75" customHeight="1">
      <c r="A434" s="130"/>
      <c r="B434" s="130"/>
      <c r="C434" s="130"/>
      <c r="D434" s="130"/>
      <c r="E434" s="130"/>
      <c r="F434" s="130"/>
      <c r="G434" s="130"/>
      <c r="H434" s="130"/>
      <c r="I434" s="130"/>
      <c r="J434" s="130"/>
      <c r="K434" s="130"/>
      <c r="L434" s="130"/>
      <c r="M434" s="130"/>
      <c r="N434" s="130"/>
      <c r="O434" s="130"/>
      <c r="P434" s="130"/>
    </row>
    <row r="435" spans="1:16" ht="15.75" customHeight="1">
      <c r="A435" s="130"/>
      <c r="B435" s="130"/>
      <c r="C435" s="130"/>
      <c r="D435" s="130"/>
      <c r="E435" s="130"/>
      <c r="F435" s="130"/>
      <c r="G435" s="130"/>
      <c r="H435" s="130"/>
      <c r="I435" s="130"/>
      <c r="J435" s="130"/>
      <c r="K435" s="130"/>
      <c r="L435" s="130"/>
      <c r="M435" s="130"/>
      <c r="N435" s="130"/>
      <c r="O435" s="130"/>
      <c r="P435" s="130"/>
    </row>
    <row r="436" spans="1:16" ht="15.75" customHeight="1">
      <c r="A436" s="130"/>
      <c r="B436" s="130"/>
      <c r="C436" s="130"/>
      <c r="D436" s="130"/>
      <c r="E436" s="130"/>
      <c r="F436" s="130"/>
      <c r="G436" s="130"/>
      <c r="H436" s="130"/>
      <c r="I436" s="130"/>
      <c r="J436" s="130"/>
      <c r="K436" s="130"/>
      <c r="L436" s="130"/>
      <c r="M436" s="130"/>
      <c r="N436" s="130"/>
      <c r="O436" s="130"/>
      <c r="P436" s="130"/>
    </row>
    <row r="437" spans="1:16" ht="15.75" customHeight="1">
      <c r="A437" s="130"/>
      <c r="B437" s="130"/>
      <c r="C437" s="130"/>
      <c r="D437" s="130"/>
      <c r="E437" s="130"/>
      <c r="F437" s="130"/>
      <c r="G437" s="130"/>
      <c r="H437" s="130"/>
      <c r="I437" s="130"/>
      <c r="J437" s="130"/>
      <c r="K437" s="130"/>
      <c r="L437" s="130"/>
      <c r="M437" s="130"/>
      <c r="N437" s="130"/>
      <c r="O437" s="130"/>
      <c r="P437" s="130"/>
    </row>
    <row r="438" spans="1:16" ht="15.75" customHeight="1">
      <c r="A438" s="130"/>
      <c r="B438" s="130"/>
      <c r="C438" s="130"/>
      <c r="D438" s="130"/>
      <c r="E438" s="130"/>
      <c r="F438" s="130"/>
      <c r="G438" s="130"/>
      <c r="H438" s="130"/>
      <c r="I438" s="130"/>
      <c r="J438" s="130"/>
      <c r="K438" s="130"/>
      <c r="L438" s="130"/>
      <c r="M438" s="130"/>
      <c r="N438" s="130"/>
      <c r="O438" s="130"/>
      <c r="P438" s="130"/>
    </row>
    <row r="439" spans="1:16" ht="15.75" customHeight="1">
      <c r="A439" s="130"/>
      <c r="B439" s="130"/>
      <c r="C439" s="130"/>
      <c r="D439" s="130"/>
      <c r="E439" s="130"/>
      <c r="F439" s="130"/>
      <c r="G439" s="130"/>
      <c r="H439" s="130"/>
      <c r="I439" s="130"/>
      <c r="J439" s="130"/>
      <c r="K439" s="130"/>
      <c r="L439" s="130"/>
      <c r="M439" s="130"/>
      <c r="N439" s="130"/>
      <c r="O439" s="130"/>
      <c r="P439" s="130"/>
    </row>
    <row r="440" spans="1:16" ht="15.75" customHeight="1">
      <c r="A440" s="130"/>
      <c r="B440" s="130"/>
      <c r="C440" s="130"/>
      <c r="D440" s="130"/>
      <c r="E440" s="130"/>
      <c r="F440" s="130"/>
      <c r="G440" s="130"/>
      <c r="H440" s="130"/>
      <c r="I440" s="130"/>
      <c r="J440" s="130"/>
      <c r="K440" s="130"/>
      <c r="L440" s="130"/>
      <c r="M440" s="130"/>
      <c r="N440" s="130"/>
      <c r="O440" s="130"/>
      <c r="P440" s="130"/>
    </row>
    <row r="441" spans="1:16" ht="15.75" customHeight="1">
      <c r="A441" s="130"/>
      <c r="B441" s="130"/>
      <c r="C441" s="130"/>
      <c r="D441" s="130"/>
      <c r="E441" s="130"/>
      <c r="F441" s="130"/>
      <c r="G441" s="130"/>
      <c r="H441" s="130"/>
      <c r="I441" s="130"/>
      <c r="J441" s="130"/>
      <c r="K441" s="130"/>
      <c r="L441" s="130"/>
      <c r="M441" s="130"/>
      <c r="N441" s="130"/>
      <c r="O441" s="130"/>
      <c r="P441" s="130"/>
    </row>
    <row r="442" spans="1:16" ht="15.75" customHeight="1">
      <c r="A442" s="130"/>
      <c r="B442" s="130"/>
      <c r="C442" s="130"/>
      <c r="D442" s="130"/>
      <c r="E442" s="130"/>
      <c r="F442" s="130"/>
      <c r="G442" s="130"/>
      <c r="H442" s="130"/>
      <c r="I442" s="130"/>
      <c r="J442" s="130"/>
      <c r="K442" s="130"/>
      <c r="L442" s="130"/>
      <c r="M442" s="130"/>
      <c r="N442" s="130"/>
      <c r="O442" s="130"/>
      <c r="P442" s="130"/>
    </row>
    <row r="443" spans="1:16" ht="15.75" customHeight="1">
      <c r="A443" s="130"/>
      <c r="B443" s="130"/>
      <c r="C443" s="130"/>
      <c r="D443" s="130"/>
      <c r="E443" s="130"/>
      <c r="F443" s="130"/>
      <c r="G443" s="130"/>
      <c r="H443" s="130"/>
      <c r="I443" s="130"/>
      <c r="J443" s="130"/>
      <c r="K443" s="130"/>
      <c r="L443" s="130"/>
      <c r="M443" s="130"/>
      <c r="N443" s="130"/>
      <c r="O443" s="130"/>
      <c r="P443" s="130"/>
    </row>
    <row r="444" spans="1:16" ht="15.75" customHeight="1">
      <c r="A444" s="130"/>
      <c r="B444" s="130"/>
      <c r="C444" s="130"/>
      <c r="D444" s="130"/>
      <c r="E444" s="130"/>
      <c r="F444" s="130"/>
      <c r="G444" s="130"/>
      <c r="H444" s="130"/>
      <c r="I444" s="130"/>
      <c r="J444" s="130"/>
      <c r="K444" s="130"/>
      <c r="L444" s="130"/>
      <c r="M444" s="130"/>
      <c r="N444" s="130"/>
      <c r="O444" s="130"/>
      <c r="P444" s="130"/>
    </row>
    <row r="445" spans="1:16" ht="15.75" customHeight="1">
      <c r="A445" s="130"/>
      <c r="B445" s="130"/>
      <c r="C445" s="130"/>
      <c r="D445" s="130"/>
      <c r="E445" s="130"/>
      <c r="F445" s="130"/>
      <c r="G445" s="130"/>
      <c r="H445" s="130"/>
      <c r="I445" s="130"/>
      <c r="J445" s="130"/>
      <c r="K445" s="130"/>
      <c r="L445" s="130"/>
      <c r="M445" s="130"/>
      <c r="N445" s="130"/>
      <c r="O445" s="130"/>
      <c r="P445" s="130"/>
    </row>
    <row r="446" spans="1:16" ht="15.75" customHeight="1">
      <c r="A446" s="130"/>
      <c r="B446" s="130"/>
      <c r="C446" s="130"/>
      <c r="D446" s="130"/>
      <c r="E446" s="130"/>
      <c r="F446" s="130"/>
      <c r="G446" s="130"/>
      <c r="H446" s="130"/>
      <c r="I446" s="130"/>
      <c r="J446" s="130"/>
      <c r="K446" s="130"/>
      <c r="L446" s="130"/>
      <c r="M446" s="130"/>
      <c r="N446" s="130"/>
      <c r="O446" s="130"/>
      <c r="P446" s="130"/>
    </row>
    <row r="447" spans="1:16" ht="15.75" customHeight="1">
      <c r="A447" s="130"/>
      <c r="B447" s="130"/>
      <c r="C447" s="130"/>
      <c r="D447" s="130"/>
      <c r="E447" s="130"/>
      <c r="F447" s="130"/>
      <c r="G447" s="130"/>
      <c r="H447" s="130"/>
      <c r="I447" s="130"/>
      <c r="J447" s="130"/>
      <c r="K447" s="130"/>
      <c r="L447" s="130"/>
      <c r="M447" s="130"/>
      <c r="N447" s="130"/>
      <c r="O447" s="130"/>
      <c r="P447" s="130"/>
    </row>
    <row r="448" spans="1:16" ht="15.75" customHeight="1">
      <c r="A448" s="130"/>
      <c r="B448" s="130"/>
      <c r="C448" s="130"/>
      <c r="D448" s="130"/>
      <c r="E448" s="130"/>
      <c r="F448" s="130"/>
      <c r="G448" s="130"/>
      <c r="H448" s="130"/>
      <c r="I448" s="130"/>
      <c r="J448" s="130"/>
      <c r="K448" s="130"/>
      <c r="L448" s="130"/>
      <c r="M448" s="130"/>
      <c r="N448" s="130"/>
      <c r="O448" s="130"/>
      <c r="P448" s="130"/>
    </row>
    <row r="449" spans="1:16" ht="15.75" customHeight="1">
      <c r="A449" s="130"/>
      <c r="B449" s="130"/>
      <c r="C449" s="130"/>
      <c r="D449" s="130"/>
      <c r="E449" s="130"/>
      <c r="F449" s="130"/>
      <c r="G449" s="130"/>
      <c r="H449" s="130"/>
      <c r="I449" s="130"/>
      <c r="J449" s="130"/>
      <c r="K449" s="130"/>
      <c r="L449" s="130"/>
      <c r="M449" s="130"/>
      <c r="N449" s="130"/>
      <c r="O449" s="130"/>
      <c r="P449" s="130"/>
    </row>
    <row r="450" spans="1:16" ht="15.75" customHeight="1">
      <c r="A450" s="130"/>
      <c r="B450" s="130"/>
      <c r="C450" s="130"/>
      <c r="D450" s="130"/>
      <c r="E450" s="130"/>
      <c r="F450" s="130"/>
      <c r="G450" s="130"/>
      <c r="H450" s="130"/>
      <c r="I450" s="130"/>
      <c r="J450" s="130"/>
      <c r="K450" s="130"/>
      <c r="L450" s="130"/>
      <c r="M450" s="130"/>
      <c r="N450" s="130"/>
      <c r="O450" s="130"/>
      <c r="P450" s="130"/>
    </row>
    <row r="451" spans="1:16" ht="15.75" customHeight="1">
      <c r="A451" s="130"/>
      <c r="B451" s="130"/>
      <c r="C451" s="130"/>
      <c r="D451" s="130"/>
      <c r="E451" s="130"/>
      <c r="F451" s="130"/>
      <c r="G451" s="130"/>
      <c r="H451" s="130"/>
      <c r="I451" s="130"/>
      <c r="J451" s="130"/>
      <c r="K451" s="130"/>
      <c r="L451" s="130"/>
      <c r="M451" s="130"/>
      <c r="N451" s="130"/>
      <c r="O451" s="130"/>
      <c r="P451" s="130"/>
    </row>
    <row r="452" spans="1:16" ht="15.75" customHeight="1">
      <c r="A452" s="130"/>
      <c r="B452" s="130"/>
      <c r="C452" s="130"/>
      <c r="D452" s="130"/>
      <c r="E452" s="130"/>
      <c r="F452" s="130"/>
      <c r="G452" s="130"/>
      <c r="H452" s="130"/>
      <c r="I452" s="130"/>
      <c r="J452" s="130"/>
      <c r="K452" s="130"/>
      <c r="L452" s="130"/>
      <c r="M452" s="130"/>
      <c r="N452" s="130"/>
      <c r="O452" s="130"/>
      <c r="P452" s="130"/>
    </row>
    <row r="453" spans="1:16" ht="15.75" customHeight="1">
      <c r="A453" s="130"/>
      <c r="B453" s="130"/>
      <c r="C453" s="130"/>
      <c r="D453" s="130"/>
      <c r="E453" s="130"/>
      <c r="F453" s="130"/>
      <c r="G453" s="130"/>
      <c r="H453" s="130"/>
      <c r="I453" s="130"/>
      <c r="J453" s="130"/>
      <c r="K453" s="130"/>
      <c r="L453" s="130"/>
      <c r="M453" s="130"/>
      <c r="N453" s="130"/>
      <c r="O453" s="130"/>
      <c r="P453" s="130"/>
    </row>
    <row r="454" spans="1:16" ht="15.75" customHeight="1">
      <c r="A454" s="130"/>
      <c r="B454" s="130"/>
      <c r="C454" s="130"/>
      <c r="D454" s="130"/>
      <c r="E454" s="130"/>
      <c r="F454" s="130"/>
      <c r="G454" s="130"/>
      <c r="H454" s="130"/>
      <c r="I454" s="130"/>
      <c r="J454" s="130"/>
      <c r="K454" s="130"/>
      <c r="L454" s="130"/>
      <c r="M454" s="130"/>
      <c r="N454" s="130"/>
      <c r="O454" s="130"/>
      <c r="P454" s="130"/>
    </row>
    <row r="455" spans="1:16" ht="15.75" customHeight="1">
      <c r="A455" s="130"/>
      <c r="B455" s="130"/>
      <c r="C455" s="130"/>
      <c r="D455" s="130"/>
      <c r="E455" s="130"/>
      <c r="F455" s="130"/>
      <c r="G455" s="130"/>
      <c r="H455" s="130"/>
      <c r="I455" s="130"/>
      <c r="J455" s="130"/>
      <c r="K455" s="130"/>
      <c r="L455" s="130"/>
      <c r="M455" s="130"/>
      <c r="N455" s="130"/>
      <c r="O455" s="130"/>
      <c r="P455" s="130"/>
    </row>
    <row r="456" spans="1:16" ht="15.75" customHeight="1">
      <c r="A456" s="130"/>
      <c r="B456" s="130"/>
      <c r="C456" s="130"/>
      <c r="D456" s="130"/>
      <c r="E456" s="130"/>
      <c r="F456" s="130"/>
      <c r="G456" s="130"/>
      <c r="H456" s="130"/>
      <c r="I456" s="130"/>
      <c r="J456" s="130"/>
      <c r="K456" s="130"/>
      <c r="L456" s="130"/>
      <c r="M456" s="130"/>
      <c r="N456" s="130"/>
      <c r="O456" s="130"/>
      <c r="P456" s="130"/>
    </row>
    <row r="457" spans="1:16" ht="15.75" customHeight="1">
      <c r="A457" s="130"/>
      <c r="B457" s="130"/>
      <c r="C457" s="130"/>
      <c r="D457" s="130"/>
      <c r="E457" s="130"/>
      <c r="F457" s="130"/>
      <c r="G457" s="130"/>
      <c r="H457" s="130"/>
      <c r="I457" s="130"/>
      <c r="J457" s="130"/>
      <c r="K457" s="130"/>
      <c r="L457" s="130"/>
      <c r="M457" s="130"/>
      <c r="N457" s="130"/>
      <c r="O457" s="130"/>
      <c r="P457" s="130"/>
    </row>
    <row r="458" spans="1:16" ht="15.75" customHeight="1">
      <c r="A458" s="130"/>
      <c r="B458" s="130"/>
      <c r="C458" s="130"/>
      <c r="D458" s="130"/>
      <c r="E458" s="130"/>
      <c r="F458" s="130"/>
      <c r="G458" s="130"/>
      <c r="H458" s="130"/>
      <c r="I458" s="130"/>
      <c r="J458" s="130"/>
      <c r="K458" s="130"/>
      <c r="L458" s="130"/>
      <c r="M458" s="130"/>
      <c r="N458" s="130"/>
      <c r="O458" s="130"/>
      <c r="P458" s="130"/>
    </row>
    <row r="459" spans="1:16" ht="15.75" customHeight="1">
      <c r="A459" s="130"/>
      <c r="B459" s="130"/>
      <c r="C459" s="130"/>
      <c r="D459" s="130"/>
      <c r="E459" s="130"/>
      <c r="F459" s="130"/>
      <c r="G459" s="130"/>
      <c r="H459" s="130"/>
      <c r="I459" s="130"/>
      <c r="J459" s="130"/>
      <c r="K459" s="130"/>
      <c r="L459" s="130"/>
      <c r="M459" s="130"/>
      <c r="N459" s="130"/>
      <c r="O459" s="130"/>
      <c r="P459" s="130"/>
    </row>
    <row r="460" spans="1:16" ht="15.75" customHeight="1">
      <c r="A460" s="130"/>
      <c r="B460" s="130"/>
      <c r="C460" s="130"/>
      <c r="D460" s="130"/>
      <c r="E460" s="130"/>
      <c r="F460" s="130"/>
      <c r="G460" s="130"/>
      <c r="H460" s="130"/>
      <c r="I460" s="130"/>
      <c r="J460" s="130"/>
      <c r="K460" s="130"/>
      <c r="L460" s="130"/>
      <c r="M460" s="130"/>
      <c r="N460" s="130"/>
      <c r="O460" s="130"/>
      <c r="P460" s="130"/>
    </row>
    <row r="461" spans="1:16" ht="15.75" customHeight="1">
      <c r="A461" s="130"/>
      <c r="B461" s="130"/>
      <c r="C461" s="130"/>
      <c r="D461" s="130"/>
      <c r="E461" s="130"/>
      <c r="F461" s="130"/>
      <c r="G461" s="130"/>
      <c r="H461" s="130"/>
      <c r="I461" s="130"/>
      <c r="J461" s="130"/>
      <c r="K461" s="130"/>
      <c r="L461" s="130"/>
      <c r="M461" s="130"/>
      <c r="N461" s="130"/>
      <c r="O461" s="130"/>
      <c r="P461" s="130"/>
    </row>
    <row r="462" spans="1:16" ht="15.75" customHeight="1">
      <c r="A462" s="130"/>
      <c r="B462" s="130"/>
      <c r="C462" s="130"/>
      <c r="D462" s="130"/>
      <c r="E462" s="130"/>
      <c r="F462" s="130"/>
      <c r="G462" s="130"/>
      <c r="H462" s="130"/>
      <c r="I462" s="130"/>
      <c r="J462" s="130"/>
      <c r="K462" s="130"/>
      <c r="L462" s="130"/>
      <c r="M462" s="130"/>
      <c r="N462" s="130"/>
      <c r="O462" s="130"/>
      <c r="P462" s="130"/>
    </row>
    <row r="463" spans="1:16" ht="15.75" customHeight="1">
      <c r="A463" s="130"/>
      <c r="B463" s="130"/>
      <c r="C463" s="130"/>
      <c r="D463" s="130"/>
      <c r="E463" s="130"/>
      <c r="F463" s="130"/>
      <c r="G463" s="130"/>
      <c r="H463" s="130"/>
      <c r="I463" s="130"/>
      <c r="J463" s="130"/>
      <c r="K463" s="130"/>
      <c r="L463" s="130"/>
      <c r="M463" s="130"/>
      <c r="N463" s="130"/>
      <c r="O463" s="130"/>
      <c r="P463" s="130"/>
    </row>
    <row r="464" spans="1:16" ht="15.75" customHeight="1">
      <c r="A464" s="130"/>
      <c r="B464" s="130"/>
      <c r="C464" s="130"/>
      <c r="D464" s="130"/>
      <c r="E464" s="130"/>
      <c r="F464" s="130"/>
      <c r="G464" s="130"/>
      <c r="H464" s="130"/>
      <c r="I464" s="130"/>
      <c r="J464" s="130"/>
      <c r="K464" s="130"/>
      <c r="L464" s="130"/>
      <c r="M464" s="130"/>
      <c r="N464" s="130"/>
      <c r="O464" s="130"/>
      <c r="P464" s="130"/>
    </row>
    <row r="465" spans="1:16" ht="15.75" customHeight="1">
      <c r="A465" s="130"/>
      <c r="B465" s="130"/>
      <c r="C465" s="130"/>
      <c r="D465" s="130"/>
      <c r="E465" s="130"/>
      <c r="F465" s="130"/>
      <c r="G465" s="130"/>
      <c r="H465" s="130"/>
      <c r="I465" s="130"/>
      <c r="J465" s="130"/>
      <c r="K465" s="130"/>
      <c r="L465" s="130"/>
      <c r="M465" s="130"/>
      <c r="N465" s="130"/>
      <c r="O465" s="130"/>
      <c r="P465" s="130"/>
    </row>
    <row r="466" spans="1:16" ht="15.75" customHeight="1">
      <c r="A466" s="130"/>
      <c r="B466" s="130"/>
      <c r="C466" s="130"/>
      <c r="D466" s="130"/>
      <c r="E466" s="130"/>
      <c r="F466" s="130"/>
      <c r="G466" s="130"/>
      <c r="H466" s="130"/>
      <c r="I466" s="130"/>
      <c r="J466" s="130"/>
      <c r="K466" s="130"/>
      <c r="L466" s="130"/>
      <c r="M466" s="130"/>
      <c r="N466" s="130"/>
      <c r="O466" s="130"/>
      <c r="P466" s="130"/>
    </row>
    <row r="467" spans="1:16" ht="15.75" customHeight="1">
      <c r="A467" s="130"/>
      <c r="B467" s="130"/>
      <c r="C467" s="130"/>
      <c r="D467" s="130"/>
      <c r="E467" s="130"/>
      <c r="F467" s="130"/>
      <c r="G467" s="130"/>
      <c r="H467" s="130"/>
      <c r="I467" s="130"/>
      <c r="J467" s="130"/>
      <c r="K467" s="130"/>
      <c r="L467" s="130"/>
      <c r="M467" s="130"/>
      <c r="N467" s="130"/>
      <c r="O467" s="130"/>
      <c r="P467" s="130"/>
    </row>
    <row r="468" spans="1:16" ht="15.75" customHeight="1">
      <c r="A468" s="130"/>
      <c r="B468" s="130"/>
      <c r="C468" s="130"/>
      <c r="D468" s="130"/>
      <c r="E468" s="130"/>
      <c r="F468" s="130"/>
      <c r="G468" s="130"/>
      <c r="H468" s="130"/>
      <c r="I468" s="130"/>
      <c r="J468" s="130"/>
      <c r="K468" s="130"/>
      <c r="L468" s="130"/>
      <c r="M468" s="130"/>
      <c r="N468" s="130"/>
      <c r="O468" s="130"/>
      <c r="P468" s="130"/>
    </row>
    <row r="469" spans="1:16" ht="15.75" customHeight="1">
      <c r="A469" s="130"/>
      <c r="B469" s="130"/>
      <c r="C469" s="130"/>
      <c r="D469" s="130"/>
      <c r="E469" s="130"/>
      <c r="F469" s="130"/>
      <c r="G469" s="130"/>
      <c r="H469" s="130"/>
      <c r="I469" s="130"/>
      <c r="J469" s="130"/>
      <c r="K469" s="130"/>
      <c r="L469" s="130"/>
      <c r="M469" s="130"/>
      <c r="N469" s="130"/>
      <c r="O469" s="130"/>
      <c r="P469" s="130"/>
    </row>
    <row r="470" spans="1:16" ht="15.75" customHeight="1">
      <c r="A470" s="130"/>
      <c r="B470" s="130"/>
      <c r="C470" s="130"/>
      <c r="D470" s="130"/>
      <c r="E470" s="130"/>
      <c r="F470" s="130"/>
      <c r="G470" s="130"/>
      <c r="H470" s="130"/>
      <c r="I470" s="130"/>
      <c r="J470" s="130"/>
      <c r="K470" s="130"/>
      <c r="L470" s="130"/>
      <c r="M470" s="130"/>
      <c r="N470" s="130"/>
      <c r="O470" s="130"/>
      <c r="P470" s="130"/>
    </row>
    <row r="471" spans="1:16" ht="15.75" customHeight="1">
      <c r="A471" s="130"/>
      <c r="B471" s="130"/>
      <c r="C471" s="130"/>
      <c r="D471" s="130"/>
      <c r="E471" s="130"/>
      <c r="F471" s="130"/>
      <c r="G471" s="130"/>
      <c r="H471" s="130"/>
      <c r="I471" s="130"/>
      <c r="J471" s="130"/>
      <c r="K471" s="130"/>
      <c r="L471" s="130"/>
      <c r="M471" s="130"/>
      <c r="N471" s="130"/>
      <c r="O471" s="130"/>
      <c r="P471" s="130"/>
    </row>
    <row r="472" spans="1:16" ht="15.75" customHeight="1">
      <c r="A472" s="130"/>
      <c r="B472" s="130"/>
      <c r="C472" s="130"/>
      <c r="D472" s="130"/>
      <c r="E472" s="130"/>
      <c r="F472" s="130"/>
      <c r="G472" s="130"/>
      <c r="H472" s="130"/>
      <c r="I472" s="130"/>
      <c r="J472" s="130"/>
      <c r="K472" s="130"/>
      <c r="L472" s="130"/>
      <c r="M472" s="130"/>
      <c r="N472" s="130"/>
      <c r="O472" s="130"/>
      <c r="P472" s="130"/>
    </row>
    <row r="473" spans="1:16" ht="15.75" customHeight="1">
      <c r="A473" s="130"/>
      <c r="B473" s="130"/>
      <c r="C473" s="130"/>
      <c r="D473" s="130"/>
      <c r="E473" s="130"/>
      <c r="F473" s="130"/>
      <c r="G473" s="130"/>
      <c r="H473" s="130"/>
      <c r="I473" s="130"/>
      <c r="J473" s="130"/>
      <c r="K473" s="130"/>
      <c r="L473" s="130"/>
      <c r="M473" s="130"/>
      <c r="N473" s="130"/>
      <c r="O473" s="130"/>
      <c r="P473" s="130"/>
    </row>
    <row r="474" spans="1:16" ht="15.75" customHeight="1">
      <c r="A474" s="130"/>
      <c r="B474" s="130"/>
      <c r="C474" s="130"/>
      <c r="D474" s="130"/>
      <c r="E474" s="130"/>
      <c r="F474" s="130"/>
      <c r="G474" s="130"/>
      <c r="H474" s="130"/>
      <c r="I474" s="130"/>
      <c r="J474" s="130"/>
      <c r="K474" s="130"/>
      <c r="L474" s="130"/>
      <c r="M474" s="130"/>
      <c r="N474" s="130"/>
      <c r="O474" s="130"/>
      <c r="P474" s="130"/>
    </row>
    <row r="475" spans="1:16" ht="15.75" customHeight="1">
      <c r="A475" s="130"/>
      <c r="B475" s="130"/>
      <c r="C475" s="130"/>
      <c r="D475" s="130"/>
      <c r="E475" s="130"/>
      <c r="F475" s="130"/>
      <c r="G475" s="130"/>
      <c r="H475" s="130"/>
      <c r="I475" s="130"/>
      <c r="J475" s="130"/>
      <c r="K475" s="130"/>
      <c r="L475" s="130"/>
      <c r="M475" s="130"/>
      <c r="N475" s="130"/>
      <c r="O475" s="130"/>
      <c r="P475" s="130"/>
    </row>
    <row r="476" spans="1:16" ht="15.75" customHeight="1">
      <c r="A476" s="130"/>
      <c r="B476" s="130"/>
      <c r="C476" s="130"/>
      <c r="D476" s="130"/>
      <c r="E476" s="130"/>
      <c r="F476" s="130"/>
      <c r="G476" s="130"/>
      <c r="H476" s="130"/>
      <c r="I476" s="130"/>
      <c r="J476" s="130"/>
      <c r="K476" s="130"/>
      <c r="L476" s="130"/>
      <c r="M476" s="130"/>
      <c r="N476" s="130"/>
      <c r="O476" s="130"/>
      <c r="P476" s="130"/>
    </row>
    <row r="477" spans="1:16" ht="15.75" customHeight="1">
      <c r="A477" s="130"/>
      <c r="B477" s="130"/>
      <c r="C477" s="130"/>
      <c r="D477" s="130"/>
      <c r="E477" s="130"/>
      <c r="F477" s="130"/>
      <c r="G477" s="130"/>
      <c r="H477" s="130"/>
      <c r="I477" s="130"/>
      <c r="J477" s="130"/>
      <c r="K477" s="130"/>
      <c r="L477" s="130"/>
      <c r="M477" s="130"/>
      <c r="N477" s="130"/>
      <c r="O477" s="130"/>
      <c r="P477" s="130"/>
    </row>
    <row r="478" spans="1:16" ht="15.75" customHeight="1">
      <c r="A478" s="130"/>
      <c r="B478" s="130"/>
      <c r="C478" s="130"/>
      <c r="D478" s="130"/>
      <c r="E478" s="130"/>
      <c r="F478" s="130"/>
      <c r="G478" s="130"/>
      <c r="H478" s="130"/>
      <c r="I478" s="130"/>
      <c r="J478" s="130"/>
      <c r="K478" s="130"/>
      <c r="L478" s="130"/>
      <c r="M478" s="130"/>
      <c r="N478" s="130"/>
      <c r="O478" s="130"/>
      <c r="P478" s="130"/>
    </row>
    <row r="479" spans="1:16" ht="15.75" customHeight="1">
      <c r="A479" s="130"/>
      <c r="B479" s="130"/>
      <c r="C479" s="130"/>
      <c r="D479" s="130"/>
      <c r="E479" s="130"/>
      <c r="F479" s="130"/>
      <c r="G479" s="130"/>
      <c r="H479" s="130"/>
      <c r="I479" s="130"/>
      <c r="J479" s="130"/>
      <c r="K479" s="130"/>
      <c r="L479" s="130"/>
      <c r="M479" s="130"/>
      <c r="N479" s="130"/>
      <c r="O479" s="130"/>
      <c r="P479" s="130"/>
    </row>
    <row r="480" spans="1:16" ht="15.75" customHeight="1">
      <c r="A480" s="130"/>
      <c r="B480" s="130"/>
      <c r="C480" s="130"/>
      <c r="D480" s="130"/>
      <c r="E480" s="130"/>
      <c r="F480" s="130"/>
      <c r="G480" s="130"/>
      <c r="H480" s="130"/>
      <c r="I480" s="130"/>
      <c r="J480" s="130"/>
      <c r="K480" s="130"/>
      <c r="L480" s="130"/>
      <c r="M480" s="130"/>
      <c r="N480" s="130"/>
      <c r="O480" s="130"/>
      <c r="P480" s="130"/>
    </row>
    <row r="481" spans="1:16" ht="15.75" customHeight="1">
      <c r="A481" s="130"/>
      <c r="B481" s="130"/>
      <c r="C481" s="130"/>
      <c r="D481" s="130"/>
      <c r="E481" s="130"/>
      <c r="F481" s="130"/>
      <c r="G481" s="130"/>
      <c r="H481" s="130"/>
      <c r="I481" s="130"/>
      <c r="J481" s="130"/>
      <c r="K481" s="130"/>
      <c r="L481" s="130"/>
      <c r="M481" s="130"/>
      <c r="N481" s="130"/>
      <c r="O481" s="130"/>
      <c r="P481" s="130"/>
    </row>
    <row r="482" spans="1:16" ht="15.75" customHeight="1">
      <c r="A482" s="130"/>
      <c r="B482" s="130"/>
      <c r="C482" s="130"/>
      <c r="D482" s="130"/>
      <c r="E482" s="130"/>
      <c r="F482" s="130"/>
      <c r="G482" s="130"/>
      <c r="H482" s="130"/>
      <c r="I482" s="130"/>
      <c r="J482" s="130"/>
      <c r="K482" s="130"/>
      <c r="L482" s="130"/>
      <c r="M482" s="130"/>
      <c r="N482" s="130"/>
      <c r="O482" s="130"/>
      <c r="P482" s="130"/>
    </row>
    <row r="483" spans="1:16" ht="15.75" customHeight="1">
      <c r="A483" s="130"/>
      <c r="B483" s="130"/>
      <c r="C483" s="130"/>
      <c r="D483" s="130"/>
      <c r="E483" s="130"/>
      <c r="F483" s="130"/>
      <c r="G483" s="130"/>
      <c r="H483" s="130"/>
      <c r="I483" s="130"/>
      <c r="J483" s="130"/>
      <c r="K483" s="130"/>
      <c r="L483" s="130"/>
      <c r="M483" s="130"/>
      <c r="N483" s="130"/>
      <c r="O483" s="130"/>
      <c r="P483" s="130"/>
    </row>
    <row r="484" spans="1:16" ht="15.75" customHeight="1">
      <c r="A484" s="130"/>
      <c r="B484" s="130"/>
      <c r="C484" s="130"/>
      <c r="D484" s="130"/>
      <c r="E484" s="130"/>
      <c r="F484" s="130"/>
      <c r="G484" s="130"/>
      <c r="H484" s="130"/>
      <c r="I484" s="130"/>
      <c r="J484" s="130"/>
      <c r="K484" s="130"/>
      <c r="L484" s="130"/>
      <c r="M484" s="130"/>
      <c r="N484" s="130"/>
      <c r="O484" s="130"/>
      <c r="P484" s="130"/>
    </row>
    <row r="485" spans="1:16" ht="15.75" customHeight="1">
      <c r="A485" s="130"/>
      <c r="B485" s="130"/>
      <c r="C485" s="130"/>
      <c r="D485" s="130"/>
      <c r="E485" s="130"/>
      <c r="F485" s="130"/>
      <c r="G485" s="130"/>
      <c r="H485" s="130"/>
      <c r="I485" s="130"/>
      <c r="J485" s="130"/>
      <c r="K485" s="130"/>
      <c r="L485" s="130"/>
      <c r="M485" s="130"/>
      <c r="N485" s="130"/>
      <c r="O485" s="130"/>
      <c r="P485" s="130"/>
    </row>
    <row r="486" spans="1:16" ht="15.75" customHeight="1">
      <c r="A486" s="130"/>
      <c r="B486" s="130"/>
      <c r="C486" s="130"/>
      <c r="D486" s="130"/>
      <c r="E486" s="130"/>
      <c r="F486" s="130"/>
      <c r="G486" s="130"/>
      <c r="H486" s="130"/>
      <c r="I486" s="130"/>
      <c r="J486" s="130"/>
      <c r="K486" s="130"/>
      <c r="L486" s="130"/>
      <c r="M486" s="130"/>
      <c r="N486" s="130"/>
      <c r="O486" s="130"/>
      <c r="P486" s="130"/>
    </row>
    <row r="487" spans="1:16" ht="15.75" customHeight="1">
      <c r="A487" s="130"/>
      <c r="B487" s="130"/>
      <c r="C487" s="130"/>
      <c r="D487" s="130"/>
      <c r="E487" s="130"/>
      <c r="F487" s="130"/>
      <c r="G487" s="130"/>
      <c r="H487" s="130"/>
      <c r="I487" s="130"/>
      <c r="J487" s="130"/>
      <c r="K487" s="130"/>
      <c r="L487" s="130"/>
      <c r="M487" s="130"/>
      <c r="N487" s="130"/>
      <c r="O487" s="130"/>
      <c r="P487" s="130"/>
    </row>
    <row r="488" spans="1:16" ht="15.75" customHeight="1">
      <c r="A488" s="130"/>
      <c r="B488" s="130"/>
      <c r="C488" s="130"/>
      <c r="D488" s="130"/>
      <c r="E488" s="130"/>
      <c r="F488" s="130"/>
      <c r="G488" s="130"/>
      <c r="H488" s="130"/>
      <c r="I488" s="130"/>
      <c r="J488" s="130"/>
      <c r="K488" s="130"/>
      <c r="L488" s="130"/>
      <c r="M488" s="130"/>
      <c r="N488" s="130"/>
      <c r="O488" s="130"/>
      <c r="P488" s="130"/>
    </row>
    <row r="489" spans="1:16" ht="15.75" customHeight="1">
      <c r="A489" s="130"/>
      <c r="B489" s="130"/>
      <c r="C489" s="130"/>
      <c r="D489" s="130"/>
      <c r="E489" s="130"/>
      <c r="F489" s="130"/>
      <c r="G489" s="130"/>
      <c r="H489" s="130"/>
      <c r="I489" s="130"/>
      <c r="J489" s="130"/>
      <c r="K489" s="130"/>
      <c r="L489" s="130"/>
      <c r="M489" s="130"/>
      <c r="N489" s="130"/>
      <c r="O489" s="130"/>
      <c r="P489" s="130"/>
    </row>
    <row r="490" spans="1:16" ht="15.75" customHeight="1">
      <c r="A490" s="130"/>
      <c r="B490" s="130"/>
      <c r="C490" s="130"/>
      <c r="D490" s="130"/>
      <c r="E490" s="130"/>
      <c r="F490" s="130"/>
      <c r="G490" s="130"/>
      <c r="H490" s="130"/>
      <c r="I490" s="130"/>
      <c r="J490" s="130"/>
      <c r="K490" s="130"/>
      <c r="L490" s="130"/>
      <c r="M490" s="130"/>
      <c r="N490" s="130"/>
      <c r="O490" s="130"/>
      <c r="P490" s="130"/>
    </row>
    <row r="491" spans="1:16" ht="15.75" customHeight="1">
      <c r="A491" s="130"/>
      <c r="B491" s="130"/>
      <c r="C491" s="130"/>
      <c r="D491" s="130"/>
      <c r="E491" s="130"/>
      <c r="F491" s="130"/>
      <c r="G491" s="130"/>
      <c r="H491" s="130"/>
      <c r="I491" s="130"/>
      <c r="J491" s="130"/>
      <c r="K491" s="130"/>
      <c r="L491" s="130"/>
      <c r="M491" s="130"/>
      <c r="N491" s="130"/>
      <c r="O491" s="130"/>
      <c r="P491" s="130"/>
    </row>
    <row r="492" spans="1:16" ht="15.75" customHeight="1">
      <c r="A492" s="130"/>
      <c r="B492" s="130"/>
      <c r="C492" s="130"/>
      <c r="D492" s="130"/>
      <c r="E492" s="130"/>
      <c r="F492" s="130"/>
      <c r="G492" s="130"/>
      <c r="H492" s="130"/>
      <c r="I492" s="130"/>
      <c r="J492" s="130"/>
      <c r="K492" s="130"/>
      <c r="L492" s="130"/>
      <c r="M492" s="130"/>
      <c r="N492" s="130"/>
      <c r="O492" s="130"/>
      <c r="P492" s="130"/>
    </row>
    <row r="493" spans="1:16" ht="15.75" customHeight="1">
      <c r="A493" s="130"/>
      <c r="B493" s="130"/>
      <c r="C493" s="130"/>
      <c r="D493" s="130"/>
      <c r="E493" s="130"/>
      <c r="F493" s="130"/>
      <c r="G493" s="130"/>
      <c r="H493" s="130"/>
      <c r="I493" s="130"/>
      <c r="J493" s="130"/>
      <c r="K493" s="130"/>
      <c r="L493" s="130"/>
      <c r="M493" s="130"/>
      <c r="N493" s="130"/>
      <c r="O493" s="130"/>
      <c r="P493" s="130"/>
    </row>
    <row r="494" spans="1:16" ht="15.75" customHeight="1">
      <c r="A494" s="130"/>
      <c r="B494" s="130"/>
      <c r="C494" s="130"/>
      <c r="D494" s="130"/>
      <c r="E494" s="130"/>
      <c r="F494" s="130"/>
      <c r="G494" s="130"/>
      <c r="H494" s="130"/>
      <c r="I494" s="130"/>
      <c r="J494" s="130"/>
      <c r="K494" s="130"/>
      <c r="L494" s="130"/>
      <c r="M494" s="130"/>
      <c r="N494" s="130"/>
      <c r="O494" s="130"/>
      <c r="P494" s="130"/>
    </row>
    <row r="495" spans="1:16" ht="15.75" customHeight="1">
      <c r="A495" s="130"/>
      <c r="B495" s="130"/>
      <c r="C495" s="130"/>
      <c r="D495" s="130"/>
      <c r="E495" s="130"/>
      <c r="F495" s="130"/>
      <c r="G495" s="130"/>
      <c r="H495" s="130"/>
      <c r="I495" s="130"/>
      <c r="J495" s="130"/>
      <c r="K495" s="130"/>
      <c r="L495" s="130"/>
      <c r="M495" s="130"/>
      <c r="N495" s="130"/>
      <c r="O495" s="130"/>
      <c r="P495" s="130"/>
    </row>
    <row r="496" spans="1:16" ht="15.75" customHeight="1">
      <c r="A496" s="130"/>
      <c r="B496" s="130"/>
      <c r="C496" s="130"/>
      <c r="D496" s="130"/>
      <c r="E496" s="130"/>
      <c r="F496" s="130"/>
      <c r="G496" s="130"/>
      <c r="H496" s="130"/>
      <c r="I496" s="130"/>
      <c r="J496" s="130"/>
      <c r="K496" s="130"/>
      <c r="L496" s="130"/>
      <c r="M496" s="130"/>
      <c r="N496" s="130"/>
      <c r="O496" s="130"/>
      <c r="P496" s="130"/>
    </row>
    <row r="497" spans="1:16" ht="15.75" customHeight="1">
      <c r="A497" s="130"/>
      <c r="B497" s="130"/>
      <c r="C497" s="130"/>
      <c r="D497" s="130"/>
      <c r="E497" s="130"/>
      <c r="F497" s="130"/>
      <c r="G497" s="130"/>
      <c r="H497" s="130"/>
      <c r="I497" s="130"/>
      <c r="J497" s="130"/>
      <c r="K497" s="130"/>
      <c r="L497" s="130"/>
      <c r="M497" s="130"/>
      <c r="N497" s="130"/>
      <c r="O497" s="130"/>
      <c r="P497" s="130"/>
    </row>
    <row r="498" spans="1:16" ht="15.75" customHeight="1">
      <c r="A498" s="130"/>
      <c r="B498" s="130"/>
      <c r="C498" s="130"/>
      <c r="D498" s="130"/>
      <c r="E498" s="130"/>
      <c r="F498" s="130"/>
      <c r="G498" s="130"/>
      <c r="H498" s="130"/>
      <c r="I498" s="130"/>
      <c r="J498" s="130"/>
      <c r="K498" s="130"/>
      <c r="L498" s="130"/>
      <c r="M498" s="130"/>
      <c r="N498" s="130"/>
      <c r="O498" s="130"/>
      <c r="P498" s="130"/>
    </row>
    <row r="499" spans="1:16" ht="15.75" customHeight="1">
      <c r="A499" s="130"/>
      <c r="B499" s="130"/>
      <c r="C499" s="130"/>
      <c r="D499" s="130"/>
      <c r="E499" s="130"/>
      <c r="F499" s="130"/>
      <c r="G499" s="130"/>
      <c r="H499" s="130"/>
      <c r="I499" s="130"/>
      <c r="J499" s="130"/>
      <c r="K499" s="130"/>
      <c r="L499" s="130"/>
      <c r="M499" s="130"/>
      <c r="N499" s="130"/>
      <c r="O499" s="130"/>
      <c r="P499" s="130"/>
    </row>
    <row r="500" spans="1:16" ht="15.75" customHeight="1">
      <c r="A500" s="130"/>
      <c r="B500" s="130"/>
      <c r="C500" s="130"/>
      <c r="D500" s="130"/>
      <c r="E500" s="130"/>
      <c r="F500" s="130"/>
      <c r="G500" s="130"/>
      <c r="H500" s="130"/>
      <c r="I500" s="130"/>
      <c r="J500" s="130"/>
      <c r="K500" s="130"/>
      <c r="L500" s="130"/>
      <c r="M500" s="130"/>
      <c r="N500" s="130"/>
      <c r="O500" s="130"/>
      <c r="P500" s="130"/>
    </row>
    <row r="501" spans="1:16" ht="15.75" customHeight="1">
      <c r="A501" s="130"/>
      <c r="B501" s="130"/>
      <c r="C501" s="130"/>
      <c r="D501" s="130"/>
      <c r="E501" s="130"/>
      <c r="F501" s="130"/>
      <c r="G501" s="130"/>
      <c r="H501" s="130"/>
      <c r="I501" s="130"/>
      <c r="J501" s="130"/>
      <c r="K501" s="130"/>
      <c r="L501" s="130"/>
      <c r="M501" s="130"/>
      <c r="N501" s="130"/>
      <c r="O501" s="130"/>
      <c r="P501" s="130"/>
    </row>
    <row r="502" spans="1:16" ht="15.75" customHeight="1">
      <c r="A502" s="130"/>
      <c r="B502" s="130"/>
      <c r="C502" s="130"/>
      <c r="D502" s="130"/>
      <c r="E502" s="130"/>
      <c r="F502" s="130"/>
      <c r="G502" s="130"/>
      <c r="H502" s="130"/>
      <c r="I502" s="130"/>
      <c r="J502" s="130"/>
      <c r="K502" s="130"/>
      <c r="L502" s="130"/>
      <c r="M502" s="130"/>
      <c r="N502" s="130"/>
      <c r="O502" s="130"/>
      <c r="P502" s="130"/>
    </row>
    <row r="503" spans="1:16" ht="15.75" customHeight="1">
      <c r="A503" s="130"/>
      <c r="B503" s="130"/>
      <c r="C503" s="130"/>
      <c r="D503" s="130"/>
      <c r="E503" s="130"/>
      <c r="F503" s="130"/>
      <c r="G503" s="130"/>
      <c r="H503" s="130"/>
      <c r="I503" s="130"/>
      <c r="J503" s="130"/>
      <c r="K503" s="130"/>
      <c r="L503" s="130"/>
      <c r="M503" s="130"/>
      <c r="N503" s="130"/>
      <c r="O503" s="130"/>
      <c r="P503" s="130"/>
    </row>
    <row r="504" spans="1:16" ht="15.75" customHeight="1">
      <c r="A504" s="130"/>
      <c r="B504" s="130"/>
      <c r="C504" s="130"/>
      <c r="D504" s="130"/>
      <c r="E504" s="130"/>
      <c r="F504" s="130"/>
      <c r="G504" s="130"/>
      <c r="H504" s="130"/>
      <c r="I504" s="130"/>
      <c r="J504" s="130"/>
      <c r="K504" s="130"/>
      <c r="L504" s="130"/>
      <c r="M504" s="130"/>
      <c r="N504" s="130"/>
      <c r="O504" s="130"/>
      <c r="P504" s="130"/>
    </row>
    <row r="505" spans="1:16" ht="15.75" customHeight="1">
      <c r="A505" s="130"/>
      <c r="B505" s="130"/>
      <c r="C505" s="130"/>
      <c r="D505" s="130"/>
      <c r="E505" s="130"/>
      <c r="F505" s="130"/>
      <c r="G505" s="130"/>
      <c r="H505" s="130"/>
      <c r="I505" s="130"/>
      <c r="J505" s="130"/>
      <c r="K505" s="130"/>
      <c r="L505" s="130"/>
      <c r="M505" s="130"/>
      <c r="N505" s="130"/>
      <c r="O505" s="130"/>
      <c r="P505" s="130"/>
    </row>
    <row r="506" spans="1:16" ht="15.75" customHeight="1">
      <c r="A506" s="130"/>
      <c r="B506" s="130"/>
      <c r="C506" s="130"/>
      <c r="D506" s="130"/>
      <c r="E506" s="130"/>
      <c r="F506" s="130"/>
      <c r="G506" s="130"/>
      <c r="H506" s="130"/>
      <c r="I506" s="130"/>
      <c r="J506" s="130"/>
      <c r="K506" s="130"/>
      <c r="L506" s="130"/>
      <c r="M506" s="130"/>
      <c r="N506" s="130"/>
      <c r="O506" s="130"/>
      <c r="P506" s="130"/>
    </row>
    <row r="507" spans="1:16" ht="15.75" customHeight="1">
      <c r="A507" s="130"/>
      <c r="B507" s="130"/>
      <c r="C507" s="130"/>
      <c r="D507" s="130"/>
      <c r="E507" s="130"/>
      <c r="F507" s="130"/>
      <c r="G507" s="130"/>
      <c r="H507" s="130"/>
      <c r="I507" s="130"/>
      <c r="J507" s="130"/>
      <c r="K507" s="130"/>
      <c r="L507" s="130"/>
      <c r="M507" s="130"/>
      <c r="N507" s="130"/>
      <c r="O507" s="130"/>
      <c r="P507" s="130"/>
    </row>
    <row r="508" spans="1:16" ht="15.75" customHeight="1">
      <c r="A508" s="130"/>
      <c r="B508" s="130"/>
      <c r="C508" s="130"/>
      <c r="D508" s="130"/>
      <c r="E508" s="130"/>
      <c r="F508" s="130"/>
      <c r="G508" s="130"/>
      <c r="H508" s="130"/>
      <c r="I508" s="130"/>
      <c r="J508" s="130"/>
      <c r="K508" s="130"/>
      <c r="L508" s="130"/>
      <c r="M508" s="130"/>
      <c r="N508" s="130"/>
      <c r="O508" s="130"/>
      <c r="P508" s="130"/>
    </row>
    <row r="509" spans="1:16" ht="15.75" customHeight="1">
      <c r="A509" s="130"/>
      <c r="B509" s="130"/>
      <c r="C509" s="130"/>
      <c r="D509" s="130"/>
      <c r="E509" s="130"/>
      <c r="F509" s="130"/>
      <c r="G509" s="130"/>
      <c r="H509" s="130"/>
      <c r="I509" s="130"/>
      <c r="J509" s="130"/>
      <c r="K509" s="130"/>
      <c r="L509" s="130"/>
      <c r="M509" s="130"/>
      <c r="N509" s="130"/>
      <c r="O509" s="130"/>
      <c r="P509" s="130"/>
    </row>
    <row r="510" spans="1:16" ht="15.75" customHeight="1">
      <c r="A510" s="130"/>
      <c r="B510" s="130"/>
      <c r="C510" s="130"/>
      <c r="D510" s="130"/>
      <c r="E510" s="130"/>
      <c r="F510" s="130"/>
      <c r="G510" s="130"/>
      <c r="H510" s="130"/>
      <c r="I510" s="130"/>
      <c r="J510" s="130"/>
      <c r="K510" s="130"/>
      <c r="L510" s="130"/>
      <c r="M510" s="130"/>
      <c r="N510" s="130"/>
      <c r="O510" s="130"/>
      <c r="P510" s="130"/>
    </row>
    <row r="511" spans="1:16" ht="15.75" customHeight="1">
      <c r="A511" s="130"/>
      <c r="B511" s="130"/>
      <c r="C511" s="130"/>
      <c r="D511" s="130"/>
      <c r="E511" s="130"/>
      <c r="F511" s="130"/>
      <c r="G511" s="130"/>
      <c r="H511" s="130"/>
      <c r="I511" s="130"/>
      <c r="J511" s="130"/>
      <c r="K511" s="130"/>
      <c r="L511" s="130"/>
      <c r="M511" s="130"/>
      <c r="N511" s="130"/>
      <c r="O511" s="130"/>
      <c r="P511" s="130"/>
    </row>
    <row r="512" spans="1:16" ht="15.75" customHeight="1">
      <c r="A512" s="130"/>
      <c r="B512" s="130"/>
      <c r="C512" s="130"/>
      <c r="D512" s="130"/>
      <c r="E512" s="130"/>
      <c r="F512" s="130"/>
      <c r="G512" s="130"/>
      <c r="H512" s="130"/>
      <c r="I512" s="130"/>
      <c r="J512" s="130"/>
      <c r="K512" s="130"/>
      <c r="L512" s="130"/>
      <c r="M512" s="130"/>
      <c r="N512" s="130"/>
      <c r="O512" s="130"/>
      <c r="P512" s="130"/>
    </row>
    <row r="513" spans="1:16" ht="15.75" customHeight="1">
      <c r="A513" s="130"/>
      <c r="B513" s="130"/>
      <c r="C513" s="130"/>
      <c r="D513" s="130"/>
      <c r="E513" s="130"/>
      <c r="F513" s="130"/>
      <c r="G513" s="130"/>
      <c r="H513" s="130"/>
      <c r="I513" s="130"/>
      <c r="J513" s="130"/>
      <c r="K513" s="130"/>
      <c r="L513" s="130"/>
      <c r="M513" s="130"/>
      <c r="N513" s="130"/>
      <c r="O513" s="130"/>
      <c r="P513" s="130"/>
    </row>
    <row r="514" spans="1:16" ht="15.75" customHeight="1">
      <c r="A514" s="130"/>
      <c r="B514" s="130"/>
      <c r="C514" s="130"/>
      <c r="D514" s="130"/>
      <c r="E514" s="130"/>
      <c r="F514" s="130"/>
      <c r="G514" s="130"/>
      <c r="H514" s="130"/>
      <c r="I514" s="130"/>
      <c r="J514" s="130"/>
      <c r="K514" s="130"/>
      <c r="L514" s="130"/>
      <c r="M514" s="130"/>
      <c r="N514" s="130"/>
      <c r="O514" s="130"/>
      <c r="P514" s="130"/>
    </row>
    <row r="515" spans="1:16" ht="15.75" customHeight="1">
      <c r="A515" s="130"/>
      <c r="B515" s="130"/>
      <c r="C515" s="130"/>
      <c r="D515" s="130"/>
      <c r="E515" s="130"/>
      <c r="F515" s="130"/>
      <c r="G515" s="130"/>
      <c r="H515" s="130"/>
      <c r="I515" s="130"/>
      <c r="J515" s="130"/>
      <c r="K515" s="130"/>
      <c r="L515" s="130"/>
      <c r="M515" s="130"/>
      <c r="N515" s="130"/>
      <c r="O515" s="130"/>
      <c r="P515" s="130"/>
    </row>
    <row r="516" spans="1:16" ht="15.75" customHeight="1">
      <c r="A516" s="130"/>
      <c r="B516" s="130"/>
      <c r="C516" s="130"/>
      <c r="D516" s="130"/>
      <c r="E516" s="130"/>
      <c r="F516" s="130"/>
      <c r="G516" s="130"/>
      <c r="H516" s="130"/>
      <c r="I516" s="130"/>
      <c r="J516" s="130"/>
      <c r="K516" s="130"/>
      <c r="L516" s="130"/>
      <c r="M516" s="130"/>
      <c r="N516" s="130"/>
      <c r="O516" s="130"/>
      <c r="P516" s="130"/>
    </row>
    <row r="517" spans="1:16" ht="15.75" customHeight="1">
      <c r="A517" s="130"/>
      <c r="B517" s="130"/>
      <c r="C517" s="130"/>
      <c r="D517" s="130"/>
      <c r="E517" s="130"/>
      <c r="F517" s="130"/>
      <c r="G517" s="130"/>
      <c r="H517" s="130"/>
      <c r="I517" s="130"/>
      <c r="J517" s="130"/>
      <c r="K517" s="130"/>
      <c r="L517" s="130"/>
      <c r="M517" s="130"/>
      <c r="N517" s="130"/>
      <c r="O517" s="130"/>
      <c r="P517" s="130"/>
    </row>
    <row r="518" spans="1:16" ht="15.75" customHeight="1">
      <c r="A518" s="130"/>
      <c r="B518" s="130"/>
      <c r="C518" s="130"/>
      <c r="D518" s="130"/>
      <c r="E518" s="130"/>
      <c r="F518" s="130"/>
      <c r="G518" s="130"/>
      <c r="H518" s="130"/>
      <c r="I518" s="130"/>
      <c r="J518" s="130"/>
      <c r="K518" s="130"/>
      <c r="L518" s="130"/>
      <c r="M518" s="130"/>
      <c r="N518" s="130"/>
      <c r="O518" s="130"/>
      <c r="P518" s="130"/>
    </row>
    <row r="519" spans="1:16" ht="15.75" customHeight="1">
      <c r="A519" s="130"/>
      <c r="B519" s="130"/>
      <c r="C519" s="130"/>
      <c r="D519" s="130"/>
      <c r="E519" s="130"/>
      <c r="F519" s="130"/>
      <c r="G519" s="130"/>
      <c r="H519" s="130"/>
      <c r="I519" s="130"/>
      <c r="J519" s="130"/>
      <c r="K519" s="130"/>
      <c r="L519" s="130"/>
      <c r="M519" s="130"/>
      <c r="N519" s="130"/>
      <c r="O519" s="130"/>
      <c r="P519" s="130"/>
    </row>
    <row r="520" spans="1:16" ht="15.75" customHeight="1">
      <c r="A520" s="130"/>
      <c r="B520" s="130"/>
      <c r="C520" s="130"/>
      <c r="D520" s="130"/>
      <c r="E520" s="130"/>
      <c r="F520" s="130"/>
      <c r="G520" s="130"/>
      <c r="H520" s="130"/>
      <c r="I520" s="130"/>
      <c r="J520" s="130"/>
      <c r="K520" s="130"/>
      <c r="L520" s="130"/>
      <c r="M520" s="130"/>
      <c r="N520" s="130"/>
      <c r="O520" s="130"/>
      <c r="P520" s="130"/>
    </row>
    <row r="521" spans="1:16" ht="15.75" customHeight="1">
      <c r="A521" s="130"/>
      <c r="B521" s="130"/>
      <c r="C521" s="130"/>
      <c r="D521" s="130"/>
      <c r="E521" s="130"/>
      <c r="F521" s="130"/>
      <c r="G521" s="130"/>
      <c r="H521" s="130"/>
      <c r="I521" s="130"/>
      <c r="J521" s="130"/>
      <c r="K521" s="130"/>
      <c r="L521" s="130"/>
      <c r="M521" s="130"/>
      <c r="N521" s="130"/>
      <c r="O521" s="130"/>
      <c r="P521" s="130"/>
    </row>
    <row r="522" spans="1:16" ht="15.75" customHeight="1">
      <c r="A522" s="130"/>
      <c r="B522" s="130"/>
      <c r="C522" s="130"/>
      <c r="D522" s="130"/>
      <c r="E522" s="130"/>
      <c r="F522" s="130"/>
      <c r="G522" s="130"/>
      <c r="H522" s="130"/>
      <c r="I522" s="130"/>
      <c r="J522" s="130"/>
      <c r="K522" s="130"/>
      <c r="L522" s="130"/>
      <c r="M522" s="130"/>
      <c r="N522" s="130"/>
      <c r="O522" s="130"/>
      <c r="P522" s="130"/>
    </row>
    <row r="523" spans="1:16" ht="15.75" customHeight="1">
      <c r="A523" s="130"/>
      <c r="B523" s="130"/>
      <c r="C523" s="130"/>
      <c r="D523" s="130"/>
      <c r="E523" s="130"/>
      <c r="F523" s="130"/>
      <c r="G523" s="130"/>
      <c r="H523" s="130"/>
      <c r="I523" s="130"/>
      <c r="J523" s="130"/>
      <c r="K523" s="130"/>
      <c r="L523" s="130"/>
      <c r="M523" s="130"/>
      <c r="N523" s="130"/>
      <c r="O523" s="130"/>
      <c r="P523" s="130"/>
    </row>
    <row r="524" spans="1:16" ht="15.75" customHeight="1">
      <c r="A524" s="130"/>
      <c r="B524" s="130"/>
      <c r="C524" s="130"/>
      <c r="D524" s="130"/>
      <c r="E524" s="130"/>
      <c r="F524" s="130"/>
      <c r="G524" s="130"/>
      <c r="H524" s="130"/>
      <c r="I524" s="130"/>
      <c r="J524" s="130"/>
      <c r="K524" s="130"/>
      <c r="L524" s="130"/>
      <c r="M524" s="130"/>
      <c r="N524" s="130"/>
      <c r="O524" s="130"/>
      <c r="P524" s="130"/>
    </row>
    <row r="525" spans="1:16" ht="15.75" customHeight="1">
      <c r="A525" s="130"/>
      <c r="B525" s="130"/>
      <c r="C525" s="130"/>
      <c r="D525" s="130"/>
      <c r="E525" s="130"/>
      <c r="F525" s="130"/>
      <c r="G525" s="130"/>
      <c r="H525" s="130"/>
      <c r="I525" s="130"/>
      <c r="J525" s="130"/>
      <c r="K525" s="130"/>
      <c r="L525" s="130"/>
      <c r="M525" s="130"/>
      <c r="N525" s="130"/>
      <c r="O525" s="130"/>
      <c r="P525" s="130"/>
    </row>
    <row r="526" spans="1:16" ht="15.75" customHeight="1">
      <c r="A526" s="130"/>
      <c r="B526" s="130"/>
      <c r="C526" s="130"/>
      <c r="D526" s="130"/>
      <c r="E526" s="130"/>
      <c r="F526" s="130"/>
      <c r="G526" s="130"/>
      <c r="H526" s="130"/>
      <c r="I526" s="130"/>
      <c r="J526" s="130"/>
      <c r="K526" s="130"/>
      <c r="L526" s="130"/>
      <c r="M526" s="130"/>
      <c r="N526" s="130"/>
      <c r="O526" s="130"/>
      <c r="P526" s="130"/>
    </row>
    <row r="527" spans="1:16" ht="15.75" customHeight="1">
      <c r="A527" s="130"/>
      <c r="B527" s="130"/>
      <c r="C527" s="130"/>
      <c r="D527" s="130"/>
      <c r="E527" s="130"/>
      <c r="F527" s="130"/>
      <c r="G527" s="130"/>
      <c r="H527" s="130"/>
      <c r="I527" s="130"/>
      <c r="J527" s="130"/>
      <c r="K527" s="130"/>
      <c r="L527" s="130"/>
      <c r="M527" s="130"/>
      <c r="N527" s="130"/>
      <c r="O527" s="130"/>
      <c r="P527" s="130"/>
    </row>
    <row r="528" spans="1:16" ht="15.75" customHeight="1">
      <c r="A528" s="130"/>
      <c r="B528" s="130"/>
      <c r="C528" s="130"/>
      <c r="D528" s="130"/>
      <c r="E528" s="130"/>
      <c r="F528" s="130"/>
      <c r="G528" s="130"/>
      <c r="H528" s="130"/>
      <c r="I528" s="130"/>
      <c r="J528" s="130"/>
      <c r="K528" s="130"/>
      <c r="L528" s="130"/>
      <c r="M528" s="130"/>
      <c r="N528" s="130"/>
      <c r="O528" s="130"/>
      <c r="P528" s="130"/>
    </row>
    <row r="529" spans="1:16" ht="15.75" customHeight="1">
      <c r="A529" s="130"/>
      <c r="B529" s="130"/>
      <c r="C529" s="130"/>
      <c r="D529" s="130"/>
      <c r="E529" s="130"/>
      <c r="F529" s="130"/>
      <c r="G529" s="130"/>
      <c r="H529" s="130"/>
      <c r="I529" s="130"/>
      <c r="J529" s="130"/>
      <c r="K529" s="130"/>
      <c r="L529" s="130"/>
      <c r="M529" s="130"/>
      <c r="N529" s="130"/>
      <c r="O529" s="130"/>
      <c r="P529" s="130"/>
    </row>
    <row r="530" spans="1:16" ht="15.75" customHeight="1">
      <c r="A530" s="130"/>
      <c r="B530" s="130"/>
      <c r="C530" s="130"/>
      <c r="D530" s="130"/>
      <c r="E530" s="130"/>
      <c r="F530" s="130"/>
      <c r="G530" s="130"/>
      <c r="H530" s="130"/>
      <c r="I530" s="130"/>
      <c r="J530" s="130"/>
      <c r="K530" s="130"/>
      <c r="L530" s="130"/>
      <c r="M530" s="130"/>
      <c r="N530" s="130"/>
      <c r="O530" s="130"/>
      <c r="P530" s="130"/>
    </row>
    <row r="531" spans="1:16" ht="15.75" customHeight="1">
      <c r="A531" s="130"/>
      <c r="B531" s="130"/>
      <c r="C531" s="130"/>
      <c r="D531" s="130"/>
      <c r="E531" s="130"/>
      <c r="F531" s="130"/>
      <c r="G531" s="130"/>
      <c r="H531" s="130"/>
      <c r="I531" s="130"/>
      <c r="J531" s="130"/>
      <c r="K531" s="130"/>
      <c r="L531" s="130"/>
      <c r="M531" s="130"/>
      <c r="N531" s="130"/>
      <c r="O531" s="130"/>
      <c r="P531" s="130"/>
    </row>
    <row r="532" spans="1:16" ht="15.75" customHeight="1">
      <c r="A532" s="130"/>
      <c r="B532" s="130"/>
      <c r="C532" s="130"/>
      <c r="D532" s="130"/>
      <c r="E532" s="130"/>
      <c r="F532" s="130"/>
      <c r="G532" s="130"/>
      <c r="H532" s="130"/>
      <c r="I532" s="130"/>
      <c r="J532" s="130"/>
      <c r="K532" s="130"/>
      <c r="L532" s="130"/>
      <c r="M532" s="130"/>
      <c r="N532" s="130"/>
      <c r="O532" s="130"/>
      <c r="P532" s="130"/>
    </row>
    <row r="533" spans="1:16" ht="15.75" customHeight="1">
      <c r="A533" s="130"/>
      <c r="B533" s="130"/>
      <c r="C533" s="130"/>
      <c r="D533" s="130"/>
      <c r="E533" s="130"/>
      <c r="F533" s="130"/>
      <c r="G533" s="130"/>
      <c r="H533" s="130"/>
      <c r="I533" s="130"/>
      <c r="J533" s="130"/>
      <c r="K533" s="130"/>
      <c r="L533" s="130"/>
      <c r="M533" s="130"/>
      <c r="N533" s="130"/>
      <c r="O533" s="130"/>
      <c r="P533" s="130"/>
    </row>
    <row r="534" spans="1:16" ht="15.75" customHeight="1">
      <c r="A534" s="130"/>
      <c r="B534" s="130"/>
      <c r="C534" s="130"/>
      <c r="D534" s="130"/>
      <c r="E534" s="130"/>
      <c r="F534" s="130"/>
      <c r="G534" s="130"/>
      <c r="H534" s="130"/>
      <c r="I534" s="130"/>
      <c r="J534" s="130"/>
      <c r="K534" s="130"/>
      <c r="L534" s="130"/>
      <c r="M534" s="130"/>
      <c r="N534" s="130"/>
      <c r="O534" s="130"/>
      <c r="P534" s="130"/>
    </row>
    <row r="535" spans="1:16" ht="15.75" customHeight="1">
      <c r="A535" s="130"/>
      <c r="B535" s="130"/>
      <c r="C535" s="130"/>
      <c r="D535" s="130"/>
      <c r="E535" s="130"/>
      <c r="F535" s="130"/>
      <c r="G535" s="130"/>
      <c r="H535" s="130"/>
      <c r="I535" s="130"/>
      <c r="J535" s="130"/>
      <c r="K535" s="130"/>
      <c r="L535" s="130"/>
      <c r="M535" s="130"/>
      <c r="N535" s="130"/>
      <c r="O535" s="130"/>
      <c r="P535" s="130"/>
    </row>
    <row r="536" spans="1:16" ht="15.75" customHeight="1">
      <c r="A536" s="130"/>
      <c r="B536" s="130"/>
      <c r="C536" s="130"/>
      <c r="D536" s="130"/>
      <c r="E536" s="130"/>
      <c r="F536" s="130"/>
      <c r="G536" s="130"/>
      <c r="H536" s="130"/>
      <c r="I536" s="130"/>
      <c r="J536" s="130"/>
      <c r="K536" s="130"/>
      <c r="L536" s="130"/>
      <c r="M536" s="130"/>
      <c r="N536" s="130"/>
      <c r="O536" s="130"/>
      <c r="P536" s="130"/>
    </row>
    <row r="537" spans="1:16" ht="15.75" customHeight="1">
      <c r="A537" s="130"/>
      <c r="B537" s="130"/>
      <c r="C537" s="130"/>
      <c r="D537" s="130"/>
      <c r="E537" s="130"/>
      <c r="F537" s="130"/>
      <c r="G537" s="130"/>
      <c r="H537" s="130"/>
      <c r="I537" s="130"/>
      <c r="J537" s="130"/>
      <c r="K537" s="130"/>
      <c r="L537" s="130"/>
      <c r="M537" s="130"/>
      <c r="N537" s="130"/>
      <c r="O537" s="130"/>
      <c r="P537" s="130"/>
    </row>
    <row r="538" spans="1:16" ht="15.75" customHeight="1">
      <c r="A538" s="130"/>
      <c r="B538" s="130"/>
      <c r="C538" s="130"/>
      <c r="D538" s="130"/>
      <c r="E538" s="130"/>
      <c r="F538" s="130"/>
      <c r="G538" s="130"/>
      <c r="H538" s="130"/>
      <c r="I538" s="130"/>
      <c r="J538" s="130"/>
      <c r="K538" s="130"/>
      <c r="L538" s="130"/>
      <c r="M538" s="130"/>
      <c r="N538" s="130"/>
      <c r="O538" s="130"/>
      <c r="P538" s="130"/>
    </row>
    <row r="539" spans="1:16" ht="15.75" customHeight="1">
      <c r="A539" s="130"/>
      <c r="B539" s="130"/>
      <c r="C539" s="130"/>
      <c r="D539" s="130"/>
      <c r="E539" s="130"/>
      <c r="F539" s="130"/>
      <c r="G539" s="130"/>
      <c r="H539" s="130"/>
      <c r="I539" s="130"/>
      <c r="J539" s="130"/>
      <c r="K539" s="130"/>
      <c r="L539" s="130"/>
      <c r="M539" s="130"/>
      <c r="N539" s="130"/>
      <c r="O539" s="130"/>
      <c r="P539" s="130"/>
    </row>
    <row r="540" spans="1:16" ht="15.75" customHeight="1">
      <c r="A540" s="130"/>
      <c r="B540" s="130"/>
      <c r="C540" s="130"/>
      <c r="D540" s="130"/>
      <c r="E540" s="130"/>
      <c r="F540" s="130"/>
      <c r="G540" s="130"/>
      <c r="H540" s="130"/>
      <c r="I540" s="130"/>
      <c r="J540" s="130"/>
      <c r="K540" s="130"/>
      <c r="L540" s="130"/>
      <c r="M540" s="130"/>
      <c r="N540" s="130"/>
      <c r="O540" s="130"/>
      <c r="P540" s="130"/>
    </row>
    <row r="541" spans="1:16" ht="15.75" customHeight="1">
      <c r="A541" s="130"/>
      <c r="B541" s="130"/>
      <c r="C541" s="130"/>
      <c r="D541" s="130"/>
      <c r="E541" s="130"/>
      <c r="F541" s="130"/>
      <c r="G541" s="130"/>
      <c r="H541" s="130"/>
      <c r="I541" s="130"/>
      <c r="J541" s="130"/>
      <c r="K541" s="130"/>
      <c r="L541" s="130"/>
      <c r="M541" s="130"/>
      <c r="N541" s="130"/>
      <c r="O541" s="130"/>
      <c r="P541" s="130"/>
    </row>
    <row r="542" spans="1:16" ht="15.75" customHeight="1">
      <c r="A542" s="130"/>
      <c r="B542" s="130"/>
      <c r="C542" s="130"/>
      <c r="D542" s="130"/>
      <c r="E542" s="130"/>
      <c r="F542" s="130"/>
      <c r="G542" s="130"/>
      <c r="H542" s="130"/>
      <c r="I542" s="130"/>
      <c r="J542" s="130"/>
      <c r="K542" s="130"/>
      <c r="L542" s="130"/>
      <c r="M542" s="130"/>
      <c r="N542" s="130"/>
      <c r="O542" s="130"/>
      <c r="P542" s="130"/>
    </row>
    <row r="543" spans="1:16" ht="15.75" customHeight="1">
      <c r="A543" s="130"/>
      <c r="B543" s="130"/>
      <c r="C543" s="130"/>
      <c r="D543" s="130"/>
      <c r="E543" s="130"/>
      <c r="F543" s="130"/>
      <c r="G543" s="130"/>
      <c r="H543" s="130"/>
      <c r="I543" s="130"/>
      <c r="J543" s="130"/>
      <c r="K543" s="130"/>
      <c r="L543" s="130"/>
      <c r="M543" s="130"/>
      <c r="N543" s="130"/>
      <c r="O543" s="130"/>
      <c r="P543" s="130"/>
    </row>
    <row r="544" spans="1:16" ht="15.75" customHeight="1">
      <c r="A544" s="130"/>
      <c r="B544" s="130"/>
      <c r="C544" s="130"/>
      <c r="D544" s="130"/>
      <c r="E544" s="130"/>
      <c r="F544" s="130"/>
      <c r="G544" s="130"/>
      <c r="H544" s="130"/>
      <c r="I544" s="130"/>
      <c r="J544" s="130"/>
      <c r="K544" s="130"/>
      <c r="L544" s="130"/>
      <c r="M544" s="130"/>
      <c r="N544" s="130"/>
      <c r="O544" s="130"/>
      <c r="P544" s="130"/>
    </row>
    <row r="545" spans="1:16" ht="15.75" customHeight="1">
      <c r="A545" s="130"/>
      <c r="B545" s="130"/>
      <c r="C545" s="130"/>
      <c r="D545" s="130"/>
      <c r="E545" s="130"/>
      <c r="F545" s="130"/>
      <c r="G545" s="130"/>
      <c r="H545" s="130"/>
      <c r="I545" s="130"/>
      <c r="J545" s="130"/>
      <c r="K545" s="130"/>
      <c r="L545" s="130"/>
      <c r="M545" s="130"/>
      <c r="N545" s="130"/>
      <c r="O545" s="130"/>
      <c r="P545" s="130"/>
    </row>
    <row r="546" spans="1:16" ht="15.75" customHeight="1">
      <c r="A546" s="130"/>
      <c r="B546" s="130"/>
      <c r="C546" s="130"/>
      <c r="D546" s="130"/>
      <c r="E546" s="130"/>
      <c r="F546" s="130"/>
      <c r="G546" s="130"/>
      <c r="H546" s="130"/>
      <c r="I546" s="130"/>
      <c r="J546" s="130"/>
      <c r="K546" s="130"/>
      <c r="L546" s="130"/>
      <c r="M546" s="130"/>
      <c r="N546" s="130"/>
      <c r="O546" s="130"/>
      <c r="P546" s="130"/>
    </row>
    <row r="547" spans="1:16" ht="15.75" customHeight="1">
      <c r="A547" s="130"/>
      <c r="B547" s="130"/>
      <c r="C547" s="130"/>
      <c r="D547" s="130"/>
      <c r="E547" s="130"/>
      <c r="F547" s="130"/>
      <c r="G547" s="130"/>
      <c r="H547" s="130"/>
      <c r="I547" s="130"/>
      <c r="J547" s="130"/>
      <c r="K547" s="130"/>
      <c r="L547" s="130"/>
      <c r="M547" s="130"/>
      <c r="N547" s="130"/>
      <c r="O547" s="130"/>
      <c r="P547" s="130"/>
    </row>
    <row r="548" spans="1:16" ht="15.75" customHeight="1">
      <c r="A548" s="130"/>
      <c r="B548" s="130"/>
      <c r="C548" s="130"/>
      <c r="D548" s="130"/>
      <c r="E548" s="130"/>
      <c r="F548" s="130"/>
      <c r="G548" s="130"/>
      <c r="H548" s="130"/>
      <c r="I548" s="130"/>
      <c r="J548" s="130"/>
      <c r="K548" s="130"/>
      <c r="L548" s="130"/>
      <c r="M548" s="130"/>
      <c r="N548" s="130"/>
      <c r="O548" s="130"/>
      <c r="P548" s="130"/>
    </row>
    <row r="549" spans="1:16" ht="15.75" customHeight="1">
      <c r="A549" s="130"/>
      <c r="B549" s="130"/>
      <c r="C549" s="130"/>
      <c r="D549" s="130"/>
      <c r="E549" s="130"/>
      <c r="F549" s="130"/>
      <c r="G549" s="130"/>
      <c r="H549" s="130"/>
      <c r="I549" s="130"/>
      <c r="J549" s="130"/>
      <c r="K549" s="130"/>
      <c r="L549" s="130"/>
      <c r="M549" s="130"/>
      <c r="N549" s="130"/>
      <c r="O549" s="130"/>
      <c r="P549" s="130"/>
    </row>
    <row r="550" spans="1:16" ht="15.75" customHeight="1">
      <c r="A550" s="130"/>
      <c r="B550" s="130"/>
      <c r="C550" s="130"/>
      <c r="D550" s="130"/>
      <c r="E550" s="130"/>
      <c r="F550" s="130"/>
      <c r="G550" s="130"/>
      <c r="H550" s="130"/>
      <c r="I550" s="130"/>
      <c r="J550" s="130"/>
      <c r="K550" s="130"/>
      <c r="L550" s="130"/>
      <c r="M550" s="130"/>
      <c r="N550" s="130"/>
      <c r="O550" s="130"/>
      <c r="P550" s="130"/>
    </row>
    <row r="551" spans="1:16" ht="15.75" customHeight="1">
      <c r="A551" s="130"/>
      <c r="B551" s="130"/>
      <c r="C551" s="130"/>
      <c r="D551" s="130"/>
      <c r="E551" s="130"/>
      <c r="F551" s="130"/>
      <c r="G551" s="130"/>
      <c r="H551" s="130"/>
      <c r="I551" s="130"/>
      <c r="J551" s="130"/>
      <c r="K551" s="130"/>
      <c r="L551" s="130"/>
      <c r="M551" s="130"/>
      <c r="N551" s="130"/>
      <c r="O551" s="130"/>
      <c r="P551" s="130"/>
    </row>
    <row r="552" spans="1:16" ht="15.75" customHeight="1">
      <c r="A552" s="130"/>
      <c r="B552" s="130"/>
      <c r="C552" s="130"/>
      <c r="D552" s="130"/>
      <c r="E552" s="130"/>
      <c r="F552" s="130"/>
      <c r="G552" s="130"/>
      <c r="H552" s="130"/>
      <c r="I552" s="130"/>
      <c r="J552" s="130"/>
      <c r="K552" s="130"/>
      <c r="L552" s="130"/>
      <c r="M552" s="130"/>
      <c r="N552" s="130"/>
      <c r="O552" s="130"/>
      <c r="P552" s="130"/>
    </row>
    <row r="553" spans="1:16" ht="15.75" customHeight="1">
      <c r="A553" s="130"/>
      <c r="B553" s="130"/>
      <c r="C553" s="130"/>
      <c r="D553" s="130"/>
      <c r="E553" s="130"/>
      <c r="F553" s="130"/>
      <c r="G553" s="130"/>
      <c r="H553" s="130"/>
      <c r="I553" s="130"/>
      <c r="J553" s="130"/>
      <c r="K553" s="130"/>
      <c r="L553" s="130"/>
      <c r="M553" s="130"/>
      <c r="N553" s="130"/>
      <c r="O553" s="130"/>
      <c r="P553" s="130"/>
    </row>
    <row r="554" spans="1:16" ht="15.75" customHeight="1">
      <c r="A554" s="130"/>
      <c r="B554" s="130"/>
      <c r="C554" s="130"/>
      <c r="D554" s="130"/>
      <c r="E554" s="130"/>
      <c r="F554" s="130"/>
      <c r="G554" s="130"/>
      <c r="H554" s="130"/>
      <c r="I554" s="130"/>
      <c r="J554" s="130"/>
      <c r="K554" s="130"/>
      <c r="L554" s="130"/>
      <c r="M554" s="130"/>
      <c r="N554" s="130"/>
      <c r="O554" s="130"/>
      <c r="P554" s="130"/>
    </row>
    <row r="555" spans="1:16" ht="15.75" customHeight="1">
      <c r="A555" s="130"/>
      <c r="B555" s="130"/>
      <c r="C555" s="130"/>
      <c r="D555" s="130"/>
      <c r="E555" s="130"/>
      <c r="F555" s="130"/>
      <c r="G555" s="130"/>
      <c r="H555" s="130"/>
      <c r="I555" s="130"/>
      <c r="J555" s="130"/>
      <c r="K555" s="130"/>
      <c r="L555" s="130"/>
      <c r="M555" s="130"/>
      <c r="N555" s="130"/>
      <c r="O555" s="130"/>
      <c r="P555" s="130"/>
    </row>
    <row r="556" spans="1:16" ht="15.75" customHeight="1">
      <c r="A556" s="130"/>
      <c r="B556" s="130"/>
      <c r="C556" s="130"/>
      <c r="D556" s="130"/>
      <c r="E556" s="130"/>
      <c r="F556" s="130"/>
      <c r="G556" s="130"/>
      <c r="H556" s="130"/>
      <c r="I556" s="130"/>
      <c r="J556" s="130"/>
      <c r="K556" s="130"/>
      <c r="L556" s="130"/>
      <c r="M556" s="130"/>
      <c r="N556" s="130"/>
      <c r="O556" s="130"/>
      <c r="P556" s="130"/>
    </row>
    <row r="557" spans="1:16" ht="15.75" customHeight="1">
      <c r="A557" s="130"/>
      <c r="B557" s="130"/>
      <c r="C557" s="130"/>
      <c r="D557" s="130"/>
      <c r="E557" s="130"/>
      <c r="F557" s="130"/>
      <c r="G557" s="130"/>
      <c r="H557" s="130"/>
      <c r="I557" s="130"/>
      <c r="J557" s="130"/>
      <c r="K557" s="130"/>
      <c r="L557" s="130"/>
      <c r="M557" s="130"/>
      <c r="N557" s="130"/>
      <c r="O557" s="130"/>
      <c r="P557" s="130"/>
    </row>
    <row r="558" spans="1:16" ht="15.75" customHeight="1">
      <c r="A558" s="130"/>
      <c r="B558" s="130"/>
      <c r="C558" s="130"/>
      <c r="D558" s="130"/>
      <c r="E558" s="130"/>
      <c r="F558" s="130"/>
      <c r="G558" s="130"/>
      <c r="H558" s="130"/>
      <c r="I558" s="130"/>
      <c r="J558" s="130"/>
      <c r="K558" s="130"/>
      <c r="L558" s="130"/>
      <c r="M558" s="130"/>
      <c r="N558" s="130"/>
      <c r="O558" s="130"/>
      <c r="P558" s="130"/>
    </row>
    <row r="559" spans="1:16" ht="15.75" customHeight="1">
      <c r="A559" s="130"/>
      <c r="B559" s="130"/>
      <c r="C559" s="130"/>
      <c r="D559" s="130"/>
      <c r="E559" s="130"/>
      <c r="F559" s="130"/>
      <c r="G559" s="130"/>
      <c r="H559" s="130"/>
      <c r="I559" s="130"/>
      <c r="J559" s="130"/>
      <c r="K559" s="130"/>
      <c r="L559" s="130"/>
      <c r="M559" s="130"/>
      <c r="N559" s="130"/>
      <c r="O559" s="130"/>
      <c r="P559" s="130"/>
    </row>
    <row r="560" spans="1:16" ht="15.75" customHeight="1">
      <c r="A560" s="130"/>
      <c r="B560" s="130"/>
      <c r="C560" s="130"/>
      <c r="D560" s="130"/>
      <c r="E560" s="130"/>
      <c r="F560" s="130"/>
      <c r="G560" s="130"/>
      <c r="H560" s="130"/>
      <c r="I560" s="130"/>
      <c r="J560" s="130"/>
      <c r="K560" s="130"/>
      <c r="L560" s="130"/>
      <c r="M560" s="130"/>
      <c r="N560" s="130"/>
      <c r="O560" s="130"/>
      <c r="P560" s="130"/>
    </row>
    <row r="561" spans="1:16" ht="15.75" customHeight="1">
      <c r="A561" s="130"/>
      <c r="B561" s="130"/>
      <c r="C561" s="130"/>
      <c r="D561" s="130"/>
      <c r="E561" s="130"/>
      <c r="F561" s="130"/>
      <c r="G561" s="130"/>
      <c r="H561" s="130"/>
      <c r="I561" s="130"/>
      <c r="J561" s="130"/>
      <c r="K561" s="130"/>
      <c r="L561" s="130"/>
      <c r="M561" s="130"/>
      <c r="N561" s="130"/>
      <c r="O561" s="130"/>
      <c r="P561" s="130"/>
    </row>
    <row r="562" spans="1:16" ht="15.75" customHeight="1">
      <c r="A562" s="130"/>
      <c r="B562" s="130"/>
      <c r="C562" s="130"/>
      <c r="D562" s="130"/>
      <c r="E562" s="130"/>
      <c r="F562" s="130"/>
      <c r="G562" s="130"/>
      <c r="H562" s="130"/>
      <c r="I562" s="130"/>
      <c r="J562" s="130"/>
      <c r="K562" s="130"/>
      <c r="L562" s="130"/>
      <c r="M562" s="130"/>
      <c r="N562" s="130"/>
      <c r="O562" s="130"/>
      <c r="P562" s="130"/>
    </row>
    <row r="563" spans="1:16" ht="15.75" customHeight="1">
      <c r="A563" s="130"/>
      <c r="B563" s="130"/>
      <c r="C563" s="130"/>
      <c r="D563" s="130"/>
      <c r="E563" s="130"/>
      <c r="F563" s="130"/>
      <c r="G563" s="130"/>
      <c r="H563" s="130"/>
      <c r="I563" s="130"/>
      <c r="J563" s="130"/>
      <c r="K563" s="130"/>
      <c r="L563" s="130"/>
      <c r="M563" s="130"/>
      <c r="N563" s="130"/>
      <c r="O563" s="130"/>
      <c r="P563" s="130"/>
    </row>
    <row r="564" spans="1:16" ht="15.75" customHeight="1">
      <c r="A564" s="130"/>
      <c r="B564" s="130"/>
      <c r="C564" s="130"/>
      <c r="D564" s="130"/>
      <c r="E564" s="130"/>
      <c r="F564" s="130"/>
      <c r="G564" s="130"/>
      <c r="H564" s="130"/>
      <c r="I564" s="130"/>
      <c r="J564" s="130"/>
      <c r="K564" s="130"/>
      <c r="L564" s="130"/>
      <c r="M564" s="130"/>
      <c r="N564" s="130"/>
      <c r="O564" s="130"/>
      <c r="P564" s="130"/>
    </row>
    <row r="565" spans="1:16" ht="15.75" customHeight="1">
      <c r="A565" s="130"/>
      <c r="B565" s="130"/>
      <c r="C565" s="130"/>
      <c r="D565" s="130"/>
      <c r="E565" s="130"/>
      <c r="F565" s="130"/>
      <c r="G565" s="130"/>
      <c r="H565" s="130"/>
      <c r="I565" s="130"/>
      <c r="J565" s="130"/>
      <c r="K565" s="130"/>
      <c r="L565" s="130"/>
      <c r="M565" s="130"/>
      <c r="N565" s="130"/>
      <c r="O565" s="130"/>
      <c r="P565" s="130"/>
    </row>
    <row r="566" spans="1:16" ht="15.75" customHeight="1">
      <c r="A566" s="130"/>
      <c r="B566" s="130"/>
      <c r="C566" s="130"/>
      <c r="D566" s="130"/>
      <c r="E566" s="130"/>
      <c r="F566" s="130"/>
      <c r="G566" s="130"/>
      <c r="H566" s="130"/>
      <c r="I566" s="130"/>
      <c r="J566" s="130"/>
      <c r="K566" s="130"/>
      <c r="L566" s="130"/>
      <c r="M566" s="130"/>
      <c r="N566" s="130"/>
      <c r="O566" s="130"/>
      <c r="P566" s="130"/>
    </row>
    <row r="567" spans="1:16" ht="15.75" customHeight="1">
      <c r="A567" s="130"/>
      <c r="B567" s="130"/>
      <c r="C567" s="130"/>
      <c r="D567" s="130"/>
      <c r="E567" s="130"/>
      <c r="F567" s="130"/>
      <c r="G567" s="130"/>
      <c r="H567" s="130"/>
      <c r="I567" s="130"/>
      <c r="J567" s="130"/>
      <c r="K567" s="130"/>
      <c r="L567" s="130"/>
      <c r="M567" s="130"/>
      <c r="N567" s="130"/>
      <c r="O567" s="130"/>
      <c r="P567" s="130"/>
    </row>
    <row r="568" spans="1:16" ht="15.75" customHeight="1">
      <c r="A568" s="130"/>
      <c r="B568" s="130"/>
      <c r="C568" s="130"/>
      <c r="D568" s="130"/>
      <c r="E568" s="130"/>
      <c r="F568" s="130"/>
      <c r="G568" s="130"/>
      <c r="H568" s="130"/>
      <c r="I568" s="130"/>
      <c r="J568" s="130"/>
      <c r="K568" s="130"/>
      <c r="L568" s="130"/>
      <c r="M568" s="130"/>
      <c r="N568" s="130"/>
      <c r="O568" s="130"/>
      <c r="P568" s="130"/>
    </row>
    <row r="569" spans="1:16" ht="15.75" customHeight="1">
      <c r="A569" s="130"/>
      <c r="B569" s="130"/>
      <c r="C569" s="130"/>
      <c r="D569" s="130"/>
      <c r="E569" s="130"/>
      <c r="F569" s="130"/>
      <c r="G569" s="130"/>
      <c r="H569" s="130"/>
      <c r="I569" s="130"/>
      <c r="J569" s="130"/>
      <c r="K569" s="130"/>
      <c r="L569" s="130"/>
      <c r="M569" s="130"/>
      <c r="N569" s="130"/>
      <c r="O569" s="130"/>
      <c r="P569" s="130"/>
    </row>
    <row r="570" spans="1:16" ht="15.75" customHeight="1">
      <c r="A570" s="130"/>
      <c r="B570" s="130"/>
      <c r="C570" s="130"/>
      <c r="D570" s="130"/>
      <c r="E570" s="130"/>
      <c r="F570" s="130"/>
      <c r="G570" s="130"/>
      <c r="H570" s="130"/>
      <c r="I570" s="130"/>
      <c r="J570" s="130"/>
      <c r="K570" s="130"/>
      <c r="L570" s="130"/>
      <c r="M570" s="130"/>
      <c r="N570" s="130"/>
      <c r="O570" s="130"/>
      <c r="P570" s="130"/>
    </row>
    <row r="571" spans="1:16" ht="15.75" customHeight="1">
      <c r="A571" s="130"/>
      <c r="B571" s="130"/>
      <c r="C571" s="130"/>
      <c r="D571" s="130"/>
      <c r="E571" s="130"/>
      <c r="F571" s="130"/>
      <c r="G571" s="130"/>
      <c r="H571" s="130"/>
      <c r="I571" s="130"/>
      <c r="J571" s="130"/>
      <c r="K571" s="130"/>
      <c r="L571" s="130"/>
      <c r="M571" s="130"/>
      <c r="N571" s="130"/>
      <c r="O571" s="130"/>
      <c r="P571" s="130"/>
    </row>
    <row r="572" spans="1:16" ht="15.75" customHeight="1">
      <c r="A572" s="130"/>
      <c r="B572" s="130"/>
      <c r="C572" s="130"/>
      <c r="D572" s="130"/>
      <c r="E572" s="130"/>
      <c r="F572" s="130"/>
      <c r="G572" s="130"/>
      <c r="H572" s="130"/>
      <c r="I572" s="130"/>
      <c r="J572" s="130"/>
      <c r="K572" s="130"/>
      <c r="L572" s="130"/>
      <c r="M572" s="130"/>
      <c r="N572" s="130"/>
      <c r="O572" s="130"/>
      <c r="P572" s="130"/>
    </row>
    <row r="573" spans="1:16" ht="15.75" customHeight="1">
      <c r="A573" s="130"/>
      <c r="B573" s="130"/>
      <c r="C573" s="130"/>
      <c r="D573" s="130"/>
      <c r="E573" s="130"/>
      <c r="F573" s="130"/>
      <c r="G573" s="130"/>
      <c r="H573" s="130"/>
      <c r="I573" s="130"/>
      <c r="J573" s="130"/>
      <c r="K573" s="130"/>
      <c r="L573" s="130"/>
      <c r="M573" s="130"/>
      <c r="N573" s="130"/>
      <c r="O573" s="130"/>
      <c r="P573" s="130"/>
    </row>
    <row r="574" spans="1:16" ht="15.75" customHeight="1">
      <c r="A574" s="130"/>
      <c r="B574" s="130"/>
      <c r="C574" s="130"/>
      <c r="D574" s="130"/>
      <c r="E574" s="130"/>
      <c r="F574" s="130"/>
      <c r="G574" s="130"/>
      <c r="H574" s="130"/>
      <c r="I574" s="130"/>
      <c r="J574" s="130"/>
      <c r="K574" s="130"/>
      <c r="L574" s="130"/>
      <c r="M574" s="130"/>
      <c r="N574" s="130"/>
      <c r="O574" s="130"/>
      <c r="P574" s="130"/>
    </row>
    <row r="575" spans="1:16" ht="15.75" customHeight="1">
      <c r="A575" s="130"/>
      <c r="B575" s="130"/>
      <c r="C575" s="130"/>
      <c r="D575" s="130"/>
      <c r="E575" s="130"/>
      <c r="F575" s="130"/>
      <c r="G575" s="130"/>
      <c r="H575" s="130"/>
      <c r="I575" s="130"/>
      <c r="J575" s="130"/>
      <c r="K575" s="130"/>
      <c r="L575" s="130"/>
      <c r="M575" s="130"/>
      <c r="N575" s="130"/>
      <c r="O575" s="130"/>
      <c r="P575" s="130"/>
    </row>
    <row r="576" spans="1:16" ht="15.75" customHeight="1">
      <c r="A576" s="130"/>
      <c r="B576" s="130"/>
      <c r="C576" s="130"/>
      <c r="D576" s="130"/>
      <c r="E576" s="130"/>
      <c r="F576" s="130"/>
      <c r="G576" s="130"/>
      <c r="H576" s="130"/>
      <c r="I576" s="130"/>
      <c r="J576" s="130"/>
      <c r="K576" s="130"/>
      <c r="L576" s="130"/>
      <c r="M576" s="130"/>
      <c r="N576" s="130"/>
      <c r="O576" s="130"/>
      <c r="P576" s="130"/>
    </row>
    <row r="577" spans="1:16" ht="15.75" customHeight="1">
      <c r="A577" s="130"/>
      <c r="B577" s="130"/>
      <c r="C577" s="130"/>
      <c r="D577" s="130"/>
      <c r="E577" s="130"/>
      <c r="F577" s="130"/>
      <c r="G577" s="130"/>
      <c r="H577" s="130"/>
      <c r="I577" s="130"/>
      <c r="J577" s="130"/>
      <c r="K577" s="130"/>
      <c r="L577" s="130"/>
      <c r="M577" s="130"/>
      <c r="N577" s="130"/>
      <c r="O577" s="130"/>
      <c r="P577" s="130"/>
    </row>
    <row r="578" spans="1:16" ht="15.75" customHeight="1">
      <c r="A578" s="130"/>
      <c r="B578" s="130"/>
      <c r="C578" s="130"/>
      <c r="D578" s="130"/>
      <c r="E578" s="130"/>
      <c r="F578" s="130"/>
      <c r="G578" s="130"/>
      <c r="H578" s="130"/>
      <c r="I578" s="130"/>
      <c r="J578" s="130"/>
      <c r="K578" s="130"/>
      <c r="L578" s="130"/>
      <c r="M578" s="130"/>
      <c r="N578" s="130"/>
      <c r="O578" s="130"/>
      <c r="P578" s="130"/>
    </row>
    <row r="579" spans="1:16" ht="15.75" customHeight="1">
      <c r="A579" s="130"/>
      <c r="B579" s="130"/>
      <c r="C579" s="130"/>
      <c r="D579" s="130"/>
      <c r="E579" s="130"/>
      <c r="F579" s="130"/>
      <c r="G579" s="130"/>
      <c r="H579" s="130"/>
      <c r="I579" s="130"/>
      <c r="J579" s="130"/>
      <c r="K579" s="130"/>
      <c r="L579" s="130"/>
      <c r="M579" s="130"/>
      <c r="N579" s="130"/>
      <c r="O579" s="130"/>
      <c r="P579" s="130"/>
    </row>
    <row r="580" spans="1:16" ht="15.75" customHeight="1">
      <c r="A580" s="130"/>
      <c r="B580" s="130"/>
      <c r="C580" s="130"/>
      <c r="D580" s="130"/>
      <c r="E580" s="130"/>
      <c r="F580" s="130"/>
      <c r="G580" s="130"/>
      <c r="H580" s="130"/>
      <c r="I580" s="130"/>
      <c r="J580" s="130"/>
      <c r="K580" s="130"/>
      <c r="L580" s="130"/>
      <c r="M580" s="130"/>
      <c r="N580" s="130"/>
      <c r="O580" s="130"/>
      <c r="P580" s="130"/>
    </row>
    <row r="581" spans="1:16" ht="15.75" customHeight="1">
      <c r="A581" s="130"/>
      <c r="B581" s="130"/>
      <c r="C581" s="130"/>
      <c r="D581" s="130"/>
      <c r="E581" s="130"/>
      <c r="F581" s="130"/>
      <c r="G581" s="130"/>
      <c r="H581" s="130"/>
      <c r="I581" s="130"/>
      <c r="J581" s="130"/>
      <c r="K581" s="130"/>
      <c r="L581" s="130"/>
      <c r="M581" s="130"/>
      <c r="N581" s="130"/>
      <c r="O581" s="130"/>
      <c r="P581" s="130"/>
    </row>
    <row r="582" spans="1:16" ht="15.75" customHeight="1">
      <c r="A582" s="130"/>
      <c r="B582" s="130"/>
      <c r="C582" s="130"/>
      <c r="D582" s="130"/>
      <c r="E582" s="130"/>
      <c r="F582" s="130"/>
      <c r="G582" s="130"/>
      <c r="H582" s="130"/>
      <c r="I582" s="130"/>
      <c r="J582" s="130"/>
      <c r="K582" s="130"/>
      <c r="L582" s="130"/>
      <c r="M582" s="130"/>
      <c r="N582" s="130"/>
      <c r="O582" s="130"/>
      <c r="P582" s="130"/>
    </row>
    <row r="583" spans="1:16" ht="15.75" customHeight="1">
      <c r="A583" s="130"/>
      <c r="B583" s="130"/>
      <c r="C583" s="130"/>
      <c r="D583" s="130"/>
      <c r="E583" s="130"/>
      <c r="F583" s="130"/>
      <c r="G583" s="130"/>
      <c r="H583" s="130"/>
      <c r="I583" s="130"/>
      <c r="J583" s="130"/>
      <c r="K583" s="130"/>
      <c r="L583" s="130"/>
      <c r="M583" s="130"/>
      <c r="N583" s="130"/>
      <c r="O583" s="130"/>
      <c r="P583" s="130"/>
    </row>
    <row r="584" spans="1:16" ht="15.75" customHeight="1">
      <c r="A584" s="130"/>
      <c r="B584" s="130"/>
      <c r="C584" s="130"/>
      <c r="D584" s="130"/>
      <c r="E584" s="130"/>
      <c r="F584" s="130"/>
      <c r="G584" s="130"/>
      <c r="H584" s="130"/>
      <c r="I584" s="130"/>
      <c r="J584" s="130"/>
      <c r="K584" s="130"/>
      <c r="L584" s="130"/>
      <c r="M584" s="130"/>
      <c r="N584" s="130"/>
      <c r="O584" s="130"/>
      <c r="P584" s="130"/>
    </row>
    <row r="585" spans="1:16" ht="15.75" customHeight="1">
      <c r="A585" s="130"/>
      <c r="B585" s="130"/>
      <c r="C585" s="130"/>
      <c r="D585" s="130"/>
      <c r="E585" s="130"/>
      <c r="F585" s="130"/>
      <c r="G585" s="130"/>
      <c r="H585" s="130"/>
      <c r="I585" s="130"/>
      <c r="J585" s="130"/>
      <c r="K585" s="130"/>
      <c r="L585" s="130"/>
      <c r="M585" s="130"/>
      <c r="N585" s="130"/>
      <c r="O585" s="130"/>
      <c r="P585" s="130"/>
    </row>
    <row r="586" spans="1:16" ht="15.75" customHeight="1">
      <c r="A586" s="130"/>
      <c r="B586" s="130"/>
      <c r="C586" s="130"/>
      <c r="D586" s="130"/>
      <c r="E586" s="130"/>
      <c r="F586" s="130"/>
      <c r="G586" s="130"/>
      <c r="H586" s="130"/>
      <c r="I586" s="130"/>
      <c r="J586" s="130"/>
      <c r="K586" s="130"/>
      <c r="L586" s="130"/>
      <c r="M586" s="130"/>
      <c r="N586" s="130"/>
      <c r="O586" s="130"/>
      <c r="P586" s="130"/>
    </row>
    <row r="587" spans="1:16" ht="15.75" customHeight="1">
      <c r="A587" s="130"/>
      <c r="B587" s="130"/>
      <c r="C587" s="130"/>
      <c r="D587" s="130"/>
      <c r="E587" s="130"/>
      <c r="F587" s="130"/>
      <c r="G587" s="130"/>
      <c r="H587" s="130"/>
      <c r="I587" s="130"/>
      <c r="J587" s="130"/>
      <c r="K587" s="130"/>
      <c r="L587" s="130"/>
      <c r="M587" s="130"/>
      <c r="N587" s="130"/>
      <c r="O587" s="130"/>
      <c r="P587" s="130"/>
    </row>
    <row r="588" spans="1:16" ht="15.75" customHeight="1">
      <c r="A588" s="130"/>
      <c r="B588" s="130"/>
      <c r="C588" s="130"/>
      <c r="D588" s="130"/>
      <c r="E588" s="130"/>
      <c r="F588" s="130"/>
      <c r="G588" s="130"/>
      <c r="H588" s="130"/>
      <c r="I588" s="130"/>
      <c r="J588" s="130"/>
      <c r="K588" s="130"/>
      <c r="L588" s="130"/>
      <c r="M588" s="130"/>
      <c r="N588" s="130"/>
      <c r="O588" s="130"/>
      <c r="P588" s="130"/>
    </row>
    <row r="589" spans="1:16" ht="15.75" customHeight="1">
      <c r="A589" s="130"/>
      <c r="B589" s="130"/>
      <c r="C589" s="130"/>
      <c r="D589" s="130"/>
      <c r="E589" s="130"/>
      <c r="F589" s="130"/>
      <c r="G589" s="130"/>
      <c r="H589" s="130"/>
      <c r="I589" s="130"/>
      <c r="J589" s="130"/>
      <c r="K589" s="130"/>
      <c r="L589" s="130"/>
      <c r="M589" s="130"/>
      <c r="N589" s="130"/>
      <c r="O589" s="130"/>
      <c r="P589" s="130"/>
    </row>
    <row r="590" spans="1:16" ht="15.75" customHeight="1">
      <c r="A590" s="130"/>
      <c r="B590" s="130"/>
      <c r="C590" s="130"/>
      <c r="D590" s="130"/>
      <c r="E590" s="130"/>
      <c r="F590" s="130"/>
      <c r="G590" s="130"/>
      <c r="H590" s="130"/>
      <c r="I590" s="130"/>
      <c r="J590" s="130"/>
      <c r="K590" s="130"/>
      <c r="L590" s="130"/>
      <c r="M590" s="130"/>
      <c r="N590" s="130"/>
      <c r="O590" s="130"/>
      <c r="P590" s="130"/>
    </row>
    <row r="591" spans="1:16" ht="15.75" customHeight="1">
      <c r="A591" s="130"/>
      <c r="B591" s="130"/>
      <c r="C591" s="130"/>
      <c r="D591" s="130"/>
      <c r="E591" s="130"/>
      <c r="F591" s="130"/>
      <c r="G591" s="130"/>
      <c r="H591" s="130"/>
      <c r="I591" s="130"/>
      <c r="J591" s="130"/>
      <c r="K591" s="130"/>
      <c r="L591" s="130"/>
      <c r="M591" s="130"/>
      <c r="N591" s="130"/>
      <c r="O591" s="130"/>
      <c r="P591" s="130"/>
    </row>
    <row r="592" spans="1:16" ht="15.75" customHeight="1">
      <c r="A592" s="130"/>
      <c r="B592" s="130"/>
      <c r="C592" s="130"/>
      <c r="D592" s="130"/>
      <c r="E592" s="130"/>
      <c r="F592" s="130"/>
      <c r="G592" s="130"/>
      <c r="H592" s="130"/>
      <c r="I592" s="130"/>
      <c r="J592" s="130"/>
      <c r="K592" s="130"/>
      <c r="L592" s="130"/>
      <c r="M592" s="130"/>
      <c r="N592" s="130"/>
      <c r="O592" s="130"/>
      <c r="P592" s="130"/>
    </row>
    <row r="593" spans="1:16" ht="15.75" customHeight="1">
      <c r="A593" s="130"/>
      <c r="B593" s="130"/>
      <c r="C593" s="130"/>
      <c r="D593" s="130"/>
      <c r="E593" s="130"/>
      <c r="F593" s="130"/>
      <c r="G593" s="130"/>
      <c r="H593" s="130"/>
      <c r="I593" s="130"/>
      <c r="J593" s="130"/>
      <c r="K593" s="130"/>
      <c r="L593" s="130"/>
      <c r="M593" s="130"/>
      <c r="N593" s="130"/>
      <c r="O593" s="130"/>
      <c r="P593" s="130"/>
    </row>
    <row r="594" spans="1:16" ht="15.75" customHeight="1">
      <c r="A594" s="130"/>
      <c r="B594" s="130"/>
      <c r="C594" s="130"/>
      <c r="D594" s="130"/>
      <c r="E594" s="130"/>
      <c r="F594" s="130"/>
      <c r="G594" s="130"/>
      <c r="H594" s="130"/>
      <c r="I594" s="130"/>
      <c r="J594" s="130"/>
      <c r="K594" s="130"/>
      <c r="L594" s="130"/>
      <c r="M594" s="130"/>
      <c r="N594" s="130"/>
      <c r="O594" s="130"/>
      <c r="P594" s="130"/>
    </row>
    <row r="595" spans="1:16" ht="15.75" customHeight="1">
      <c r="A595" s="130"/>
      <c r="B595" s="130"/>
      <c r="C595" s="130"/>
      <c r="D595" s="130"/>
      <c r="E595" s="130"/>
      <c r="F595" s="130"/>
      <c r="G595" s="130"/>
      <c r="H595" s="130"/>
      <c r="I595" s="130"/>
      <c r="J595" s="130"/>
      <c r="K595" s="130"/>
      <c r="L595" s="130"/>
      <c r="M595" s="130"/>
      <c r="N595" s="130"/>
      <c r="O595" s="130"/>
      <c r="P595" s="130"/>
    </row>
    <row r="596" spans="1:16" ht="15.75" customHeight="1">
      <c r="A596" s="130"/>
      <c r="B596" s="130"/>
      <c r="C596" s="130"/>
      <c r="D596" s="130"/>
      <c r="E596" s="130"/>
      <c r="F596" s="130"/>
      <c r="G596" s="130"/>
      <c r="H596" s="130"/>
      <c r="I596" s="130"/>
      <c r="J596" s="130"/>
      <c r="K596" s="130"/>
      <c r="L596" s="130"/>
      <c r="M596" s="130"/>
      <c r="N596" s="130"/>
      <c r="O596" s="130"/>
      <c r="P596" s="130"/>
    </row>
    <row r="597" spans="1:16" ht="15.75" customHeight="1">
      <c r="A597" s="130"/>
      <c r="B597" s="130"/>
      <c r="C597" s="130"/>
      <c r="D597" s="130"/>
      <c r="E597" s="130"/>
      <c r="F597" s="130"/>
      <c r="G597" s="130"/>
      <c r="H597" s="130"/>
      <c r="I597" s="130"/>
      <c r="J597" s="130"/>
      <c r="K597" s="130"/>
      <c r="L597" s="130"/>
      <c r="M597" s="130"/>
      <c r="N597" s="130"/>
      <c r="O597" s="130"/>
      <c r="P597" s="130"/>
    </row>
    <row r="598" spans="1:16" ht="15.75" customHeight="1">
      <c r="A598" s="130"/>
      <c r="B598" s="130"/>
      <c r="C598" s="130"/>
      <c r="D598" s="130"/>
      <c r="E598" s="130"/>
      <c r="F598" s="130"/>
      <c r="G598" s="130"/>
      <c r="H598" s="130"/>
      <c r="I598" s="130"/>
      <c r="J598" s="130"/>
      <c r="K598" s="130"/>
      <c r="L598" s="130"/>
      <c r="M598" s="130"/>
      <c r="N598" s="130"/>
      <c r="O598" s="130"/>
      <c r="P598" s="130"/>
    </row>
    <row r="599" spans="1:16" ht="15.75" customHeight="1">
      <c r="A599" s="130"/>
      <c r="B599" s="130"/>
      <c r="C599" s="130"/>
      <c r="D599" s="130"/>
      <c r="E599" s="130"/>
      <c r="F599" s="130"/>
      <c r="G599" s="130"/>
      <c r="H599" s="130"/>
      <c r="I599" s="130"/>
      <c r="J599" s="130"/>
      <c r="K599" s="130"/>
      <c r="L599" s="130"/>
      <c r="M599" s="130"/>
      <c r="N599" s="130"/>
      <c r="O599" s="130"/>
      <c r="P599" s="130"/>
    </row>
    <row r="600" spans="1:16" ht="15.75" customHeight="1">
      <c r="A600" s="130"/>
      <c r="B600" s="130"/>
      <c r="C600" s="130"/>
      <c r="D600" s="130"/>
      <c r="E600" s="130"/>
      <c r="F600" s="130"/>
      <c r="G600" s="130"/>
      <c r="H600" s="130"/>
      <c r="I600" s="130"/>
      <c r="J600" s="130"/>
      <c r="K600" s="130"/>
      <c r="L600" s="130"/>
      <c r="M600" s="130"/>
      <c r="N600" s="130"/>
      <c r="O600" s="130"/>
      <c r="P600" s="130"/>
    </row>
    <row r="601" spans="1:16" ht="15.75" customHeight="1">
      <c r="A601" s="130"/>
      <c r="B601" s="130"/>
      <c r="C601" s="130"/>
      <c r="D601" s="130"/>
      <c r="E601" s="130"/>
      <c r="F601" s="130"/>
      <c r="G601" s="130"/>
      <c r="H601" s="130"/>
      <c r="I601" s="130"/>
      <c r="J601" s="130"/>
      <c r="K601" s="130"/>
      <c r="L601" s="130"/>
      <c r="M601" s="130"/>
      <c r="N601" s="130"/>
      <c r="O601" s="130"/>
      <c r="P601" s="130"/>
    </row>
    <row r="602" spans="1:16" ht="15.75" customHeight="1">
      <c r="A602" s="130"/>
      <c r="B602" s="130"/>
      <c r="C602" s="130"/>
      <c r="D602" s="130"/>
      <c r="E602" s="130"/>
      <c r="F602" s="130"/>
      <c r="G602" s="130"/>
      <c r="H602" s="130"/>
      <c r="I602" s="130"/>
      <c r="J602" s="130"/>
      <c r="K602" s="130"/>
      <c r="L602" s="130"/>
      <c r="M602" s="130"/>
      <c r="N602" s="130"/>
      <c r="O602" s="130"/>
      <c r="P602" s="130"/>
    </row>
    <row r="603" spans="1:16" ht="15.75" customHeight="1">
      <c r="A603" s="130"/>
      <c r="B603" s="130"/>
      <c r="C603" s="130"/>
      <c r="D603" s="130"/>
      <c r="E603" s="130"/>
      <c r="F603" s="130"/>
      <c r="G603" s="130"/>
      <c r="H603" s="130"/>
      <c r="I603" s="130"/>
      <c r="J603" s="130"/>
      <c r="K603" s="130"/>
      <c r="L603" s="130"/>
      <c r="M603" s="130"/>
      <c r="N603" s="130"/>
      <c r="O603" s="130"/>
      <c r="P603" s="130"/>
    </row>
    <row r="604" spans="1:16" ht="15.75" customHeight="1">
      <c r="A604" s="130"/>
      <c r="B604" s="130"/>
      <c r="C604" s="130"/>
      <c r="D604" s="130"/>
      <c r="E604" s="130"/>
      <c r="F604" s="130"/>
      <c r="G604" s="130"/>
      <c r="H604" s="130"/>
      <c r="I604" s="130"/>
      <c r="J604" s="130"/>
      <c r="K604" s="130"/>
      <c r="L604" s="130"/>
      <c r="M604" s="130"/>
      <c r="N604" s="130"/>
      <c r="O604" s="130"/>
      <c r="P604" s="130"/>
    </row>
    <row r="605" spans="1:16" ht="15.75" customHeight="1">
      <c r="A605" s="130"/>
      <c r="B605" s="130"/>
      <c r="C605" s="130"/>
      <c r="D605" s="130"/>
      <c r="E605" s="130"/>
      <c r="F605" s="130"/>
      <c r="G605" s="130"/>
      <c r="H605" s="130"/>
      <c r="I605" s="130"/>
      <c r="J605" s="130"/>
      <c r="K605" s="130"/>
      <c r="L605" s="130"/>
      <c r="M605" s="130"/>
      <c r="N605" s="130"/>
      <c r="O605" s="130"/>
      <c r="P605" s="130"/>
    </row>
    <row r="606" spans="1:16" ht="15.75" customHeight="1">
      <c r="A606" s="130"/>
      <c r="B606" s="130"/>
      <c r="C606" s="130"/>
      <c r="D606" s="130"/>
      <c r="E606" s="130"/>
      <c r="F606" s="130"/>
      <c r="G606" s="130"/>
      <c r="H606" s="130"/>
      <c r="I606" s="130"/>
      <c r="J606" s="130"/>
      <c r="K606" s="130"/>
      <c r="L606" s="130"/>
      <c r="M606" s="130"/>
      <c r="N606" s="130"/>
      <c r="O606" s="130"/>
      <c r="P606" s="130"/>
    </row>
    <row r="607" spans="1:16" ht="15.75" customHeight="1">
      <c r="A607" s="130"/>
      <c r="B607" s="130"/>
      <c r="C607" s="130"/>
      <c r="D607" s="130"/>
      <c r="E607" s="130"/>
      <c r="F607" s="130"/>
      <c r="G607" s="130"/>
      <c r="H607" s="130"/>
      <c r="I607" s="130"/>
      <c r="J607" s="130"/>
      <c r="K607" s="130"/>
      <c r="L607" s="130"/>
      <c r="M607" s="130"/>
      <c r="N607" s="130"/>
      <c r="O607" s="130"/>
      <c r="P607" s="130"/>
    </row>
    <row r="608" spans="1:16" ht="15.75" customHeight="1">
      <c r="A608" s="130"/>
      <c r="B608" s="130"/>
      <c r="C608" s="130"/>
      <c r="D608" s="130"/>
      <c r="E608" s="130"/>
      <c r="F608" s="130"/>
      <c r="G608" s="130"/>
      <c r="H608" s="130"/>
      <c r="I608" s="130"/>
      <c r="J608" s="130"/>
      <c r="K608" s="130"/>
      <c r="L608" s="130"/>
      <c r="M608" s="130"/>
      <c r="N608" s="130"/>
      <c r="O608" s="130"/>
      <c r="P608" s="130"/>
    </row>
    <row r="609" spans="1:16" ht="15.75" customHeight="1">
      <c r="A609" s="130"/>
      <c r="B609" s="130"/>
      <c r="C609" s="130"/>
      <c r="D609" s="130"/>
      <c r="E609" s="130"/>
      <c r="F609" s="130"/>
      <c r="G609" s="130"/>
      <c r="H609" s="130"/>
      <c r="I609" s="130"/>
      <c r="J609" s="130"/>
      <c r="K609" s="130"/>
      <c r="L609" s="130"/>
      <c r="M609" s="130"/>
      <c r="N609" s="130"/>
      <c r="O609" s="130"/>
      <c r="P609" s="130"/>
    </row>
    <row r="610" spans="1:16" ht="15.75" customHeight="1">
      <c r="A610" s="130"/>
      <c r="B610" s="130"/>
      <c r="C610" s="130"/>
      <c r="D610" s="130"/>
      <c r="E610" s="130"/>
      <c r="F610" s="130"/>
      <c r="G610" s="130"/>
      <c r="H610" s="130"/>
      <c r="I610" s="130"/>
      <c r="J610" s="130"/>
      <c r="K610" s="130"/>
      <c r="L610" s="130"/>
      <c r="M610" s="130"/>
      <c r="N610" s="130"/>
      <c r="O610" s="130"/>
      <c r="P610" s="130"/>
    </row>
    <row r="611" spans="1:16" ht="15.75" customHeight="1">
      <c r="A611" s="130"/>
      <c r="B611" s="130"/>
      <c r="C611" s="130"/>
      <c r="D611" s="130"/>
      <c r="E611" s="130"/>
      <c r="F611" s="130"/>
      <c r="G611" s="130"/>
      <c r="H611" s="130"/>
      <c r="I611" s="130"/>
      <c r="J611" s="130"/>
      <c r="K611" s="130"/>
      <c r="L611" s="130"/>
      <c r="M611" s="130"/>
      <c r="N611" s="130"/>
      <c r="O611" s="130"/>
      <c r="P611" s="130"/>
    </row>
    <row r="612" spans="1:16" ht="15.75" customHeight="1">
      <c r="A612" s="130"/>
      <c r="B612" s="130"/>
      <c r="C612" s="130"/>
      <c r="D612" s="130"/>
      <c r="E612" s="130"/>
      <c r="F612" s="130"/>
      <c r="G612" s="130"/>
      <c r="H612" s="130"/>
      <c r="I612" s="130"/>
      <c r="J612" s="130"/>
      <c r="K612" s="130"/>
      <c r="L612" s="130"/>
      <c r="M612" s="130"/>
      <c r="N612" s="130"/>
      <c r="O612" s="130"/>
      <c r="P612" s="130"/>
    </row>
    <row r="613" spans="1:16" ht="15.75" customHeight="1">
      <c r="A613" s="130"/>
      <c r="B613" s="130"/>
      <c r="C613" s="130"/>
      <c r="D613" s="130"/>
      <c r="E613" s="130"/>
      <c r="F613" s="130"/>
      <c r="G613" s="130"/>
      <c r="H613" s="130"/>
      <c r="I613" s="130"/>
      <c r="J613" s="130"/>
      <c r="K613" s="130"/>
      <c r="L613" s="130"/>
      <c r="M613" s="130"/>
      <c r="N613" s="130"/>
      <c r="O613" s="130"/>
      <c r="P613" s="130"/>
    </row>
    <row r="614" spans="1:16" ht="15.75" customHeight="1">
      <c r="A614" s="130"/>
      <c r="B614" s="130"/>
      <c r="C614" s="130"/>
      <c r="D614" s="130"/>
      <c r="E614" s="130"/>
      <c r="F614" s="130"/>
      <c r="G614" s="130"/>
      <c r="H614" s="130"/>
      <c r="I614" s="130"/>
      <c r="J614" s="130"/>
      <c r="K614" s="130"/>
      <c r="L614" s="130"/>
      <c r="M614" s="130"/>
      <c r="N614" s="130"/>
      <c r="O614" s="130"/>
      <c r="P614" s="130"/>
    </row>
    <row r="615" spans="1:16" ht="15.75" customHeight="1">
      <c r="A615" s="130"/>
      <c r="B615" s="130"/>
      <c r="C615" s="130"/>
      <c r="D615" s="130"/>
      <c r="E615" s="130"/>
      <c r="F615" s="130"/>
      <c r="G615" s="130"/>
      <c r="H615" s="130"/>
      <c r="I615" s="130"/>
      <c r="J615" s="130"/>
      <c r="K615" s="130"/>
      <c r="L615" s="130"/>
      <c r="M615" s="130"/>
      <c r="N615" s="130"/>
      <c r="O615" s="130"/>
      <c r="P615" s="130"/>
    </row>
    <row r="616" spans="1:16" ht="15.75" customHeight="1">
      <c r="A616" s="130"/>
      <c r="B616" s="130"/>
      <c r="C616" s="130"/>
      <c r="D616" s="130"/>
      <c r="E616" s="130"/>
      <c r="F616" s="130"/>
      <c r="G616" s="130"/>
      <c r="H616" s="130"/>
      <c r="I616" s="130"/>
      <c r="J616" s="130"/>
      <c r="K616" s="130"/>
      <c r="L616" s="130"/>
      <c r="M616" s="130"/>
      <c r="N616" s="130"/>
      <c r="O616" s="130"/>
      <c r="P616" s="130"/>
    </row>
    <row r="617" spans="1:16" ht="15.75" customHeight="1">
      <c r="A617" s="130"/>
      <c r="B617" s="130"/>
      <c r="C617" s="130"/>
      <c r="D617" s="130"/>
      <c r="E617" s="130"/>
      <c r="F617" s="130"/>
      <c r="G617" s="130"/>
      <c r="H617" s="130"/>
      <c r="I617" s="130"/>
      <c r="J617" s="130"/>
      <c r="K617" s="130"/>
      <c r="L617" s="130"/>
      <c r="M617" s="130"/>
      <c r="N617" s="130"/>
      <c r="O617" s="130"/>
      <c r="P617" s="130"/>
    </row>
    <row r="618" spans="1:16" ht="15.75" customHeight="1">
      <c r="A618" s="130"/>
      <c r="B618" s="130"/>
      <c r="C618" s="130"/>
      <c r="D618" s="130"/>
      <c r="E618" s="130"/>
      <c r="F618" s="130"/>
      <c r="G618" s="130"/>
      <c r="H618" s="130"/>
      <c r="I618" s="130"/>
      <c r="J618" s="130"/>
      <c r="K618" s="130"/>
      <c r="L618" s="130"/>
      <c r="M618" s="130"/>
      <c r="N618" s="130"/>
      <c r="O618" s="130"/>
      <c r="P618" s="130"/>
    </row>
    <row r="619" spans="1:16" ht="15.75" customHeight="1">
      <c r="A619" s="130"/>
      <c r="B619" s="130"/>
      <c r="C619" s="130"/>
      <c r="D619" s="130"/>
      <c r="E619" s="130"/>
      <c r="F619" s="130"/>
      <c r="G619" s="130"/>
      <c r="H619" s="130"/>
      <c r="I619" s="130"/>
      <c r="J619" s="130"/>
      <c r="K619" s="130"/>
      <c r="L619" s="130"/>
      <c r="M619" s="130"/>
      <c r="N619" s="130"/>
      <c r="O619" s="130"/>
      <c r="P619" s="130"/>
    </row>
    <row r="620" spans="1:16" ht="15.75" customHeight="1">
      <c r="A620" s="130"/>
      <c r="B620" s="130"/>
      <c r="C620" s="130"/>
      <c r="D620" s="130"/>
      <c r="E620" s="130"/>
      <c r="F620" s="130"/>
      <c r="G620" s="130"/>
      <c r="H620" s="130"/>
      <c r="I620" s="130"/>
      <c r="J620" s="130"/>
      <c r="K620" s="130"/>
      <c r="L620" s="130"/>
      <c r="M620" s="130"/>
      <c r="N620" s="130"/>
      <c r="O620" s="130"/>
      <c r="P620" s="130"/>
    </row>
    <row r="621" spans="1:16" ht="15.75" customHeight="1">
      <c r="A621" s="130"/>
      <c r="B621" s="130"/>
      <c r="C621" s="130"/>
      <c r="D621" s="130"/>
      <c r="E621" s="130"/>
      <c r="F621" s="130"/>
      <c r="G621" s="130"/>
      <c r="H621" s="130"/>
      <c r="I621" s="130"/>
      <c r="J621" s="130"/>
      <c r="K621" s="130"/>
      <c r="L621" s="130"/>
      <c r="M621" s="130"/>
      <c r="N621" s="130"/>
      <c r="O621" s="130"/>
      <c r="P621" s="130"/>
    </row>
    <row r="622" spans="1:16" ht="15.75" customHeight="1">
      <c r="A622" s="130"/>
      <c r="B622" s="130"/>
      <c r="C622" s="130"/>
      <c r="D622" s="130"/>
      <c r="E622" s="130"/>
      <c r="F622" s="130"/>
      <c r="G622" s="130"/>
      <c r="H622" s="130"/>
      <c r="I622" s="130"/>
      <c r="J622" s="130"/>
      <c r="K622" s="130"/>
      <c r="L622" s="130"/>
      <c r="M622" s="130"/>
      <c r="N622" s="130"/>
      <c r="O622" s="130"/>
      <c r="P622" s="130"/>
    </row>
    <row r="623" spans="1:16" ht="15.75" customHeight="1">
      <c r="A623" s="130"/>
      <c r="B623" s="130"/>
      <c r="C623" s="130"/>
      <c r="D623" s="130"/>
      <c r="E623" s="130"/>
      <c r="F623" s="130"/>
      <c r="G623" s="130"/>
      <c r="H623" s="130"/>
      <c r="I623" s="130"/>
      <c r="J623" s="130"/>
      <c r="K623" s="130"/>
      <c r="L623" s="130"/>
      <c r="M623" s="130"/>
      <c r="N623" s="130"/>
      <c r="O623" s="130"/>
      <c r="P623" s="130"/>
    </row>
    <row r="624" spans="1:16" ht="15.75" customHeight="1">
      <c r="A624" s="130"/>
      <c r="B624" s="130"/>
      <c r="C624" s="130"/>
      <c r="D624" s="130"/>
      <c r="E624" s="130"/>
      <c r="F624" s="130"/>
      <c r="G624" s="130"/>
      <c r="H624" s="130"/>
      <c r="I624" s="130"/>
      <c r="J624" s="130"/>
      <c r="K624" s="130"/>
      <c r="L624" s="130"/>
      <c r="M624" s="130"/>
      <c r="N624" s="130"/>
      <c r="O624" s="130"/>
      <c r="P624" s="130"/>
    </row>
    <row r="625" spans="1:16" ht="15.75" customHeight="1">
      <c r="A625" s="130"/>
      <c r="B625" s="130"/>
      <c r="C625" s="130"/>
      <c r="D625" s="130"/>
      <c r="E625" s="130"/>
      <c r="F625" s="130"/>
      <c r="G625" s="130"/>
      <c r="H625" s="130"/>
      <c r="I625" s="130"/>
      <c r="J625" s="130"/>
      <c r="K625" s="130"/>
      <c r="L625" s="130"/>
      <c r="M625" s="130"/>
      <c r="N625" s="130"/>
      <c r="O625" s="130"/>
      <c r="P625" s="130"/>
    </row>
    <row r="626" spans="1:16" ht="15.75" customHeight="1">
      <c r="A626" s="130"/>
      <c r="B626" s="130"/>
      <c r="C626" s="130"/>
      <c r="D626" s="130"/>
      <c r="E626" s="130"/>
      <c r="F626" s="130"/>
      <c r="G626" s="130"/>
      <c r="H626" s="130"/>
      <c r="I626" s="130"/>
      <c r="J626" s="130"/>
      <c r="K626" s="130"/>
      <c r="L626" s="130"/>
      <c r="M626" s="130"/>
      <c r="N626" s="130"/>
      <c r="O626" s="130"/>
      <c r="P626" s="130"/>
    </row>
    <row r="627" spans="1:16" ht="15.75" customHeight="1">
      <c r="A627" s="130"/>
      <c r="B627" s="130"/>
      <c r="C627" s="130"/>
      <c r="D627" s="130"/>
      <c r="E627" s="130"/>
      <c r="F627" s="130"/>
      <c r="G627" s="130"/>
      <c r="H627" s="130"/>
      <c r="I627" s="130"/>
      <c r="J627" s="130"/>
      <c r="K627" s="130"/>
      <c r="L627" s="130"/>
      <c r="M627" s="130"/>
      <c r="N627" s="130"/>
      <c r="O627" s="130"/>
      <c r="P627" s="130"/>
    </row>
    <row r="628" spans="1:16" ht="15.75" customHeight="1">
      <c r="A628" s="130"/>
      <c r="B628" s="130"/>
      <c r="C628" s="130"/>
      <c r="D628" s="130"/>
      <c r="E628" s="130"/>
      <c r="F628" s="130"/>
      <c r="G628" s="130"/>
      <c r="H628" s="130"/>
      <c r="I628" s="130"/>
      <c r="J628" s="130"/>
      <c r="K628" s="130"/>
      <c r="L628" s="130"/>
      <c r="M628" s="130"/>
      <c r="N628" s="130"/>
      <c r="O628" s="130"/>
      <c r="P628" s="130"/>
    </row>
    <row r="629" spans="1:16" ht="15.75" customHeight="1">
      <c r="A629" s="130"/>
      <c r="B629" s="130"/>
      <c r="C629" s="130"/>
      <c r="D629" s="130"/>
      <c r="E629" s="130"/>
      <c r="F629" s="130"/>
      <c r="G629" s="130"/>
      <c r="H629" s="130"/>
      <c r="I629" s="130"/>
      <c r="J629" s="130"/>
      <c r="K629" s="130"/>
      <c r="L629" s="130"/>
      <c r="M629" s="130"/>
      <c r="N629" s="130"/>
      <c r="O629" s="130"/>
      <c r="P629" s="130"/>
    </row>
    <row r="630" spans="1:16" ht="15.75" customHeight="1">
      <c r="A630" s="130"/>
      <c r="B630" s="130"/>
      <c r="C630" s="130"/>
      <c r="D630" s="130"/>
      <c r="E630" s="130"/>
      <c r="F630" s="130"/>
      <c r="G630" s="130"/>
      <c r="H630" s="130"/>
      <c r="I630" s="130"/>
      <c r="J630" s="130"/>
      <c r="K630" s="130"/>
      <c r="L630" s="130"/>
      <c r="M630" s="130"/>
      <c r="N630" s="130"/>
      <c r="O630" s="130"/>
      <c r="P630" s="130"/>
    </row>
    <row r="631" spans="1:16" ht="15.75" customHeight="1">
      <c r="A631" s="130"/>
      <c r="B631" s="130"/>
      <c r="C631" s="130"/>
      <c r="D631" s="130"/>
      <c r="E631" s="130"/>
      <c r="F631" s="130"/>
      <c r="G631" s="130"/>
      <c r="H631" s="130"/>
      <c r="I631" s="130"/>
      <c r="J631" s="130"/>
      <c r="K631" s="130"/>
      <c r="L631" s="130"/>
      <c r="M631" s="130"/>
      <c r="N631" s="130"/>
      <c r="O631" s="130"/>
      <c r="P631" s="130"/>
    </row>
    <row r="632" spans="1:16" ht="15.75" customHeight="1">
      <c r="A632" s="130"/>
      <c r="B632" s="130"/>
      <c r="C632" s="130"/>
      <c r="D632" s="130"/>
      <c r="E632" s="130"/>
      <c r="F632" s="130"/>
      <c r="G632" s="130"/>
      <c r="H632" s="130"/>
      <c r="I632" s="130"/>
      <c r="J632" s="130"/>
      <c r="K632" s="130"/>
      <c r="L632" s="130"/>
      <c r="M632" s="130"/>
      <c r="N632" s="130"/>
      <c r="O632" s="130"/>
      <c r="P632" s="130"/>
    </row>
    <row r="633" spans="1:16" ht="15.75" customHeight="1">
      <c r="A633" s="130"/>
      <c r="B633" s="130"/>
      <c r="C633" s="130"/>
      <c r="D633" s="130"/>
      <c r="E633" s="130"/>
      <c r="F633" s="130"/>
      <c r="G633" s="130"/>
      <c r="H633" s="130"/>
      <c r="I633" s="130"/>
      <c r="J633" s="130"/>
      <c r="K633" s="130"/>
      <c r="L633" s="130"/>
      <c r="M633" s="130"/>
      <c r="N633" s="130"/>
      <c r="O633" s="130"/>
      <c r="P633" s="130"/>
    </row>
    <row r="634" spans="1:16" ht="15.75" customHeight="1">
      <c r="A634" s="130"/>
      <c r="B634" s="130"/>
      <c r="C634" s="130"/>
      <c r="D634" s="130"/>
      <c r="E634" s="130"/>
      <c r="F634" s="130"/>
      <c r="G634" s="130"/>
      <c r="H634" s="130"/>
      <c r="I634" s="130"/>
      <c r="J634" s="130"/>
      <c r="K634" s="130"/>
      <c r="L634" s="130"/>
      <c r="M634" s="130"/>
      <c r="N634" s="130"/>
      <c r="O634" s="130"/>
      <c r="P634" s="130"/>
    </row>
    <row r="635" spans="1:16" ht="15.75" customHeight="1">
      <c r="A635" s="130"/>
      <c r="B635" s="130"/>
      <c r="C635" s="130"/>
      <c r="D635" s="130"/>
      <c r="E635" s="130"/>
      <c r="F635" s="130"/>
      <c r="G635" s="130"/>
      <c r="H635" s="130"/>
      <c r="I635" s="130"/>
      <c r="J635" s="130"/>
      <c r="K635" s="130"/>
      <c r="L635" s="130"/>
      <c r="M635" s="130"/>
      <c r="N635" s="130"/>
      <c r="O635" s="130"/>
      <c r="P635" s="130"/>
    </row>
    <row r="636" spans="1:16" ht="15.75" customHeight="1">
      <c r="A636" s="130"/>
      <c r="B636" s="130"/>
      <c r="C636" s="130"/>
      <c r="D636" s="130"/>
      <c r="E636" s="130"/>
      <c r="F636" s="130"/>
      <c r="G636" s="130"/>
      <c r="H636" s="130"/>
      <c r="I636" s="130"/>
      <c r="J636" s="130"/>
      <c r="K636" s="130"/>
      <c r="L636" s="130"/>
      <c r="M636" s="130"/>
      <c r="N636" s="130"/>
      <c r="O636" s="130"/>
      <c r="P636" s="130"/>
    </row>
    <row r="637" spans="1:16" ht="15.75" customHeight="1">
      <c r="A637" s="130"/>
      <c r="B637" s="130"/>
      <c r="C637" s="130"/>
      <c r="D637" s="130"/>
      <c r="E637" s="130"/>
      <c r="F637" s="130"/>
      <c r="G637" s="130"/>
      <c r="H637" s="130"/>
      <c r="I637" s="130"/>
      <c r="J637" s="130"/>
      <c r="K637" s="130"/>
      <c r="L637" s="130"/>
      <c r="M637" s="130"/>
      <c r="N637" s="130"/>
      <c r="O637" s="130"/>
      <c r="P637" s="130"/>
    </row>
    <row r="638" spans="1:16" ht="15.75" customHeight="1">
      <c r="A638" s="130"/>
      <c r="B638" s="130"/>
      <c r="C638" s="130"/>
      <c r="D638" s="130"/>
      <c r="E638" s="130"/>
      <c r="F638" s="130"/>
      <c r="G638" s="130"/>
      <c r="H638" s="130"/>
      <c r="I638" s="130"/>
      <c r="J638" s="130"/>
      <c r="K638" s="130"/>
      <c r="L638" s="130"/>
      <c r="M638" s="130"/>
      <c r="N638" s="130"/>
      <c r="O638" s="130"/>
      <c r="P638" s="130"/>
    </row>
    <row r="639" spans="1:16" ht="15.75" customHeight="1">
      <c r="A639" s="130"/>
      <c r="B639" s="130"/>
      <c r="C639" s="130"/>
      <c r="D639" s="130"/>
      <c r="E639" s="130"/>
      <c r="F639" s="130"/>
      <c r="G639" s="130"/>
      <c r="H639" s="130"/>
      <c r="I639" s="130"/>
      <c r="J639" s="130"/>
      <c r="K639" s="130"/>
      <c r="L639" s="130"/>
      <c r="M639" s="130"/>
      <c r="N639" s="130"/>
      <c r="O639" s="130"/>
      <c r="P639" s="130"/>
    </row>
    <row r="640" spans="1:16" ht="15.75" customHeight="1">
      <c r="A640" s="130"/>
      <c r="B640" s="130"/>
      <c r="C640" s="130"/>
      <c r="D640" s="130"/>
      <c r="E640" s="130"/>
      <c r="F640" s="130"/>
      <c r="G640" s="130"/>
      <c r="H640" s="130"/>
      <c r="I640" s="130"/>
      <c r="J640" s="130"/>
      <c r="K640" s="130"/>
      <c r="L640" s="130"/>
      <c r="M640" s="130"/>
      <c r="N640" s="130"/>
      <c r="O640" s="130"/>
      <c r="P640" s="130"/>
    </row>
    <row r="641" spans="1:16" ht="15.75" customHeight="1">
      <c r="A641" s="130"/>
      <c r="B641" s="130"/>
      <c r="C641" s="130"/>
      <c r="D641" s="130"/>
      <c r="E641" s="130"/>
      <c r="F641" s="130"/>
      <c r="G641" s="130"/>
      <c r="H641" s="130"/>
      <c r="I641" s="130"/>
      <c r="J641" s="130"/>
      <c r="K641" s="130"/>
      <c r="L641" s="130"/>
      <c r="M641" s="130"/>
      <c r="N641" s="130"/>
      <c r="O641" s="130"/>
      <c r="P641" s="130"/>
    </row>
    <row r="642" spans="1:16" ht="15.75" customHeight="1">
      <c r="A642" s="130"/>
      <c r="B642" s="130"/>
      <c r="C642" s="130"/>
      <c r="D642" s="130"/>
      <c r="E642" s="130"/>
      <c r="F642" s="130"/>
      <c r="G642" s="130"/>
      <c r="H642" s="130"/>
      <c r="I642" s="130"/>
      <c r="J642" s="130"/>
      <c r="K642" s="130"/>
      <c r="L642" s="130"/>
      <c r="M642" s="130"/>
      <c r="N642" s="130"/>
      <c r="O642" s="130"/>
      <c r="P642" s="130"/>
    </row>
    <row r="643" spans="1:16" ht="15.75" customHeight="1">
      <c r="A643" s="130"/>
      <c r="B643" s="130"/>
      <c r="C643" s="130"/>
      <c r="D643" s="130"/>
      <c r="E643" s="130"/>
      <c r="F643" s="130"/>
      <c r="G643" s="130"/>
      <c r="H643" s="130"/>
      <c r="I643" s="130"/>
      <c r="J643" s="130"/>
      <c r="K643" s="130"/>
      <c r="L643" s="130"/>
      <c r="M643" s="130"/>
      <c r="N643" s="130"/>
      <c r="O643" s="130"/>
      <c r="P643" s="130"/>
    </row>
    <row r="644" spans="1:16" ht="15.75" customHeight="1">
      <c r="A644" s="130"/>
      <c r="B644" s="130"/>
      <c r="C644" s="130"/>
      <c r="D644" s="130"/>
      <c r="E644" s="130"/>
      <c r="F644" s="130"/>
      <c r="G644" s="130"/>
      <c r="H644" s="130"/>
      <c r="I644" s="130"/>
      <c r="J644" s="130"/>
      <c r="K644" s="130"/>
      <c r="L644" s="130"/>
      <c r="M644" s="130"/>
      <c r="N644" s="130"/>
      <c r="O644" s="130"/>
      <c r="P644" s="130"/>
    </row>
    <row r="645" spans="1:16" ht="15.75" customHeight="1">
      <c r="A645" s="130"/>
      <c r="B645" s="130"/>
      <c r="C645" s="130"/>
      <c r="D645" s="130"/>
      <c r="E645" s="130"/>
      <c r="F645" s="130"/>
      <c r="G645" s="130"/>
      <c r="H645" s="130"/>
      <c r="I645" s="130"/>
      <c r="J645" s="130"/>
      <c r="K645" s="130"/>
      <c r="L645" s="130"/>
      <c r="M645" s="130"/>
      <c r="N645" s="130"/>
      <c r="O645" s="130"/>
      <c r="P645" s="130"/>
    </row>
    <row r="646" spans="1:16" ht="15.75" customHeight="1">
      <c r="A646" s="130"/>
      <c r="B646" s="130"/>
      <c r="C646" s="130"/>
      <c r="D646" s="130"/>
      <c r="E646" s="130"/>
      <c r="F646" s="130"/>
      <c r="G646" s="130"/>
      <c r="H646" s="130"/>
      <c r="I646" s="130"/>
      <c r="J646" s="130"/>
      <c r="K646" s="130"/>
      <c r="L646" s="130"/>
      <c r="M646" s="130"/>
      <c r="N646" s="130"/>
      <c r="O646" s="130"/>
      <c r="P646" s="130"/>
    </row>
    <row r="647" spans="1:16" ht="15.75" customHeight="1">
      <c r="A647" s="130"/>
      <c r="B647" s="130"/>
      <c r="C647" s="130"/>
      <c r="D647" s="130"/>
      <c r="E647" s="130"/>
      <c r="F647" s="130"/>
      <c r="G647" s="130"/>
      <c r="H647" s="130"/>
      <c r="I647" s="130"/>
      <c r="J647" s="130"/>
      <c r="K647" s="130"/>
      <c r="L647" s="130"/>
      <c r="M647" s="130"/>
      <c r="N647" s="130"/>
      <c r="O647" s="130"/>
      <c r="P647" s="130"/>
    </row>
    <row r="648" spans="1:16" ht="15.75" customHeight="1">
      <c r="A648" s="130"/>
      <c r="B648" s="130"/>
      <c r="C648" s="130"/>
      <c r="D648" s="130"/>
      <c r="E648" s="130"/>
      <c r="F648" s="130"/>
      <c r="G648" s="130"/>
      <c r="H648" s="130"/>
      <c r="I648" s="130"/>
      <c r="J648" s="130"/>
      <c r="K648" s="130"/>
      <c r="L648" s="130"/>
      <c r="M648" s="130"/>
      <c r="N648" s="130"/>
      <c r="O648" s="130"/>
      <c r="P648" s="130"/>
    </row>
    <row r="649" spans="1:16" ht="15.75" customHeight="1">
      <c r="A649" s="130"/>
      <c r="B649" s="130"/>
      <c r="C649" s="130"/>
      <c r="D649" s="130"/>
      <c r="E649" s="130"/>
      <c r="F649" s="130"/>
      <c r="G649" s="130"/>
      <c r="H649" s="130"/>
      <c r="I649" s="130"/>
      <c r="J649" s="130"/>
      <c r="K649" s="130"/>
      <c r="L649" s="130"/>
      <c r="M649" s="130"/>
      <c r="N649" s="130"/>
      <c r="O649" s="130"/>
      <c r="P649" s="130"/>
    </row>
    <row r="650" spans="1:16" ht="15.75" customHeight="1">
      <c r="A650" s="130"/>
      <c r="B650" s="130"/>
      <c r="C650" s="130"/>
      <c r="D650" s="130"/>
      <c r="E650" s="130"/>
      <c r="F650" s="130"/>
      <c r="G650" s="130"/>
      <c r="H650" s="130"/>
      <c r="I650" s="130"/>
      <c r="J650" s="130"/>
      <c r="K650" s="130"/>
      <c r="L650" s="130"/>
      <c r="M650" s="130"/>
      <c r="N650" s="130"/>
      <c r="O650" s="130"/>
      <c r="P650" s="130"/>
    </row>
    <row r="651" spans="1:16" ht="15.75" customHeight="1">
      <c r="A651" s="130"/>
      <c r="B651" s="130"/>
      <c r="C651" s="130"/>
      <c r="D651" s="130"/>
      <c r="E651" s="130"/>
      <c r="F651" s="130"/>
      <c r="G651" s="130"/>
      <c r="H651" s="130"/>
      <c r="I651" s="130"/>
      <c r="J651" s="130"/>
      <c r="K651" s="130"/>
      <c r="L651" s="130"/>
      <c r="M651" s="130"/>
      <c r="N651" s="130"/>
      <c r="O651" s="130"/>
      <c r="P651" s="130"/>
    </row>
    <row r="652" spans="1:16" ht="15.75" customHeight="1">
      <c r="A652" s="130"/>
      <c r="B652" s="130"/>
      <c r="C652" s="130"/>
      <c r="D652" s="130"/>
      <c r="E652" s="130"/>
      <c r="F652" s="130"/>
      <c r="G652" s="130"/>
      <c r="H652" s="130"/>
      <c r="I652" s="130"/>
      <c r="J652" s="130"/>
      <c r="K652" s="130"/>
      <c r="L652" s="130"/>
      <c r="M652" s="130"/>
      <c r="N652" s="130"/>
      <c r="O652" s="130"/>
      <c r="P652" s="130"/>
    </row>
    <row r="653" spans="1:16" ht="15.75" customHeight="1">
      <c r="A653" s="130"/>
      <c r="B653" s="130"/>
      <c r="C653" s="130"/>
      <c r="D653" s="130"/>
      <c r="E653" s="130"/>
      <c r="F653" s="130"/>
      <c r="G653" s="130"/>
      <c r="H653" s="130"/>
      <c r="I653" s="130"/>
      <c r="J653" s="130"/>
      <c r="K653" s="130"/>
      <c r="L653" s="130"/>
      <c r="M653" s="130"/>
      <c r="N653" s="130"/>
      <c r="O653" s="130"/>
      <c r="P653" s="130"/>
    </row>
    <row r="654" spans="1:16" ht="15.75" customHeight="1">
      <c r="A654" s="130"/>
      <c r="B654" s="130"/>
      <c r="C654" s="130"/>
      <c r="D654" s="130"/>
      <c r="E654" s="130"/>
      <c r="F654" s="130"/>
      <c r="G654" s="130"/>
      <c r="H654" s="130"/>
      <c r="I654" s="130"/>
      <c r="J654" s="130"/>
      <c r="K654" s="130"/>
      <c r="L654" s="130"/>
      <c r="M654" s="130"/>
      <c r="N654" s="130"/>
      <c r="O654" s="130"/>
      <c r="P654" s="130"/>
    </row>
    <row r="655" spans="1:16" ht="15.75" customHeight="1">
      <c r="A655" s="130"/>
      <c r="B655" s="130"/>
      <c r="C655" s="130"/>
      <c r="D655" s="130"/>
      <c r="E655" s="130"/>
      <c r="F655" s="130"/>
      <c r="G655" s="130"/>
      <c r="H655" s="130"/>
      <c r="I655" s="130"/>
      <c r="J655" s="130"/>
      <c r="K655" s="130"/>
      <c r="L655" s="130"/>
      <c r="M655" s="130"/>
      <c r="N655" s="130"/>
      <c r="O655" s="130"/>
      <c r="P655" s="130"/>
    </row>
    <row r="656" spans="1:16" ht="15.75" customHeight="1">
      <c r="A656" s="130"/>
      <c r="B656" s="130"/>
      <c r="C656" s="130"/>
      <c r="D656" s="130"/>
      <c r="E656" s="130"/>
      <c r="F656" s="130"/>
      <c r="G656" s="130"/>
      <c r="H656" s="130"/>
      <c r="I656" s="130"/>
      <c r="J656" s="130"/>
      <c r="K656" s="130"/>
      <c r="L656" s="130"/>
      <c r="M656" s="130"/>
      <c r="N656" s="130"/>
      <c r="O656" s="130"/>
      <c r="P656" s="130"/>
    </row>
    <row r="657" spans="1:16" ht="15.75" customHeight="1">
      <c r="A657" s="130"/>
      <c r="B657" s="130"/>
      <c r="C657" s="130"/>
      <c r="D657" s="130"/>
      <c r="E657" s="130"/>
      <c r="F657" s="130"/>
      <c r="G657" s="130"/>
      <c r="H657" s="130"/>
      <c r="I657" s="130"/>
      <c r="J657" s="130"/>
      <c r="K657" s="130"/>
      <c r="L657" s="130"/>
      <c r="M657" s="130"/>
      <c r="N657" s="130"/>
      <c r="O657" s="130"/>
      <c r="P657" s="130"/>
    </row>
    <row r="658" spans="1:16" ht="15.75" customHeight="1">
      <c r="A658" s="130"/>
      <c r="B658" s="130"/>
      <c r="C658" s="130"/>
      <c r="D658" s="130"/>
      <c r="E658" s="130"/>
      <c r="F658" s="130"/>
      <c r="G658" s="130"/>
      <c r="H658" s="130"/>
      <c r="I658" s="130"/>
      <c r="J658" s="130"/>
      <c r="K658" s="130"/>
      <c r="L658" s="130"/>
      <c r="M658" s="130"/>
      <c r="N658" s="130"/>
      <c r="O658" s="130"/>
      <c r="P658" s="130"/>
    </row>
    <row r="659" spans="1:16" ht="15.75" customHeight="1">
      <c r="A659" s="130"/>
      <c r="B659" s="130"/>
      <c r="C659" s="130"/>
      <c r="D659" s="130"/>
      <c r="E659" s="130"/>
      <c r="F659" s="130"/>
      <c r="G659" s="130"/>
      <c r="H659" s="130"/>
      <c r="I659" s="130"/>
      <c r="J659" s="130"/>
      <c r="K659" s="130"/>
      <c r="L659" s="130"/>
      <c r="M659" s="130"/>
      <c r="N659" s="130"/>
      <c r="O659" s="130"/>
      <c r="P659" s="130"/>
    </row>
    <row r="660" spans="1:16" ht="15.75" customHeight="1">
      <c r="A660" s="130"/>
      <c r="B660" s="130"/>
      <c r="C660" s="130"/>
      <c r="D660" s="130"/>
      <c r="E660" s="130"/>
      <c r="F660" s="130"/>
      <c r="G660" s="130"/>
      <c r="H660" s="130"/>
      <c r="I660" s="130"/>
      <c r="J660" s="130"/>
      <c r="K660" s="130"/>
      <c r="L660" s="130"/>
      <c r="M660" s="130"/>
      <c r="N660" s="130"/>
      <c r="O660" s="130"/>
      <c r="P660" s="130"/>
    </row>
    <row r="661" spans="1:16" ht="15.75" customHeight="1">
      <c r="A661" s="130"/>
      <c r="B661" s="130"/>
      <c r="C661" s="130"/>
      <c r="D661" s="130"/>
      <c r="E661" s="130"/>
      <c r="F661" s="130"/>
      <c r="G661" s="130"/>
      <c r="H661" s="130"/>
      <c r="I661" s="130"/>
      <c r="J661" s="130"/>
      <c r="K661" s="130"/>
      <c r="L661" s="130"/>
      <c r="M661" s="130"/>
      <c r="N661" s="130"/>
      <c r="O661" s="130"/>
      <c r="P661" s="130"/>
    </row>
    <row r="662" spans="1:16" ht="15.75" customHeight="1">
      <c r="A662" s="130"/>
      <c r="B662" s="130"/>
      <c r="C662" s="130"/>
      <c r="D662" s="130"/>
      <c r="E662" s="130"/>
      <c r="F662" s="130"/>
      <c r="G662" s="130"/>
      <c r="H662" s="130"/>
      <c r="I662" s="130"/>
      <c r="J662" s="130"/>
      <c r="K662" s="130"/>
      <c r="L662" s="130"/>
      <c r="M662" s="130"/>
      <c r="N662" s="130"/>
      <c r="O662" s="130"/>
      <c r="P662" s="130"/>
    </row>
    <row r="663" spans="1:16" ht="15.75" customHeight="1">
      <c r="A663" s="130"/>
      <c r="B663" s="130"/>
      <c r="C663" s="130"/>
      <c r="D663" s="130"/>
      <c r="E663" s="130"/>
      <c r="F663" s="130"/>
      <c r="G663" s="130"/>
      <c r="H663" s="130"/>
      <c r="I663" s="130"/>
      <c r="J663" s="130"/>
      <c r="K663" s="130"/>
      <c r="L663" s="130"/>
      <c r="M663" s="130"/>
      <c r="N663" s="130"/>
      <c r="O663" s="130"/>
      <c r="P663" s="130"/>
    </row>
    <row r="664" spans="1:16" ht="15.75" customHeight="1">
      <c r="A664" s="130"/>
      <c r="B664" s="130"/>
      <c r="C664" s="130"/>
      <c r="D664" s="130"/>
      <c r="E664" s="130"/>
      <c r="F664" s="130"/>
      <c r="G664" s="130"/>
      <c r="H664" s="130"/>
      <c r="I664" s="130"/>
      <c r="J664" s="130"/>
      <c r="K664" s="130"/>
      <c r="L664" s="130"/>
      <c r="M664" s="130"/>
      <c r="N664" s="130"/>
      <c r="O664" s="130"/>
      <c r="P664" s="130"/>
    </row>
    <row r="665" spans="1:16" ht="15.75" customHeight="1">
      <c r="A665" s="130"/>
      <c r="B665" s="130"/>
      <c r="C665" s="130"/>
      <c r="D665" s="130"/>
      <c r="E665" s="130"/>
      <c r="F665" s="130"/>
      <c r="G665" s="130"/>
      <c r="H665" s="130"/>
      <c r="I665" s="130"/>
      <c r="J665" s="130"/>
      <c r="K665" s="130"/>
      <c r="L665" s="130"/>
      <c r="M665" s="130"/>
      <c r="N665" s="130"/>
      <c r="O665" s="130"/>
      <c r="P665" s="130"/>
    </row>
    <row r="666" spans="1:16" ht="15.75" customHeight="1">
      <c r="A666" s="130"/>
      <c r="B666" s="130"/>
      <c r="C666" s="130"/>
      <c r="D666" s="130"/>
      <c r="E666" s="130"/>
      <c r="F666" s="130"/>
      <c r="G666" s="130"/>
      <c r="H666" s="130"/>
      <c r="I666" s="130"/>
      <c r="J666" s="130"/>
      <c r="K666" s="130"/>
      <c r="L666" s="130"/>
      <c r="M666" s="130"/>
      <c r="N666" s="130"/>
      <c r="O666" s="130"/>
      <c r="P666" s="130"/>
    </row>
    <row r="667" spans="1:16" ht="15.75" customHeight="1">
      <c r="A667" s="130"/>
      <c r="B667" s="130"/>
      <c r="C667" s="130"/>
      <c r="D667" s="130"/>
      <c r="E667" s="130"/>
      <c r="F667" s="130"/>
      <c r="G667" s="130"/>
      <c r="H667" s="130"/>
      <c r="I667" s="130"/>
      <c r="J667" s="130"/>
      <c r="K667" s="130"/>
      <c r="L667" s="130"/>
      <c r="M667" s="130"/>
      <c r="N667" s="130"/>
      <c r="O667" s="130"/>
      <c r="P667" s="130"/>
    </row>
    <row r="668" spans="1:16" ht="15.75" customHeight="1">
      <c r="A668" s="130"/>
      <c r="B668" s="130"/>
      <c r="C668" s="130"/>
      <c r="D668" s="130"/>
      <c r="E668" s="130"/>
      <c r="F668" s="130"/>
      <c r="G668" s="130"/>
      <c r="H668" s="130"/>
      <c r="I668" s="130"/>
      <c r="J668" s="130"/>
      <c r="K668" s="130"/>
      <c r="L668" s="130"/>
      <c r="M668" s="130"/>
      <c r="N668" s="130"/>
      <c r="O668" s="130"/>
      <c r="P668" s="130"/>
    </row>
    <row r="669" spans="1:16" ht="15.75" customHeight="1">
      <c r="A669" s="130"/>
      <c r="B669" s="130"/>
      <c r="C669" s="130"/>
      <c r="D669" s="130"/>
      <c r="E669" s="130"/>
      <c r="F669" s="130"/>
      <c r="G669" s="130"/>
      <c r="H669" s="130"/>
      <c r="I669" s="130"/>
      <c r="J669" s="130"/>
      <c r="K669" s="130"/>
      <c r="L669" s="130"/>
      <c r="M669" s="130"/>
      <c r="N669" s="130"/>
      <c r="O669" s="130"/>
      <c r="P669" s="130"/>
    </row>
    <row r="670" spans="1:16" ht="15.75" customHeight="1">
      <c r="A670" s="130"/>
      <c r="B670" s="130"/>
      <c r="C670" s="130"/>
      <c r="D670" s="130"/>
      <c r="E670" s="130"/>
      <c r="F670" s="130"/>
      <c r="G670" s="130"/>
      <c r="H670" s="130"/>
      <c r="I670" s="130"/>
      <c r="J670" s="130"/>
      <c r="K670" s="130"/>
      <c r="L670" s="130"/>
      <c r="M670" s="130"/>
      <c r="N670" s="130"/>
      <c r="O670" s="130"/>
      <c r="P670" s="130"/>
    </row>
    <row r="671" spans="1:16" ht="15.75" customHeight="1">
      <c r="A671" s="130"/>
      <c r="B671" s="130"/>
      <c r="C671" s="130"/>
      <c r="D671" s="130"/>
      <c r="E671" s="130"/>
      <c r="F671" s="130"/>
      <c r="G671" s="130"/>
      <c r="H671" s="130"/>
      <c r="I671" s="130"/>
      <c r="J671" s="130"/>
      <c r="K671" s="130"/>
      <c r="L671" s="130"/>
      <c r="M671" s="130"/>
      <c r="N671" s="130"/>
      <c r="O671" s="130"/>
      <c r="P671" s="130"/>
    </row>
    <row r="672" spans="1:16" ht="15.75" customHeight="1">
      <c r="A672" s="130"/>
      <c r="B672" s="130"/>
      <c r="C672" s="130"/>
      <c r="D672" s="130"/>
      <c r="E672" s="130"/>
      <c r="F672" s="130"/>
      <c r="G672" s="130"/>
      <c r="H672" s="130"/>
      <c r="I672" s="130"/>
      <c r="J672" s="130"/>
      <c r="K672" s="130"/>
      <c r="L672" s="130"/>
      <c r="M672" s="130"/>
      <c r="N672" s="130"/>
      <c r="O672" s="130"/>
      <c r="P672" s="130"/>
    </row>
    <row r="673" spans="1:16" ht="15.75" customHeight="1">
      <c r="A673" s="130"/>
      <c r="B673" s="130"/>
      <c r="C673" s="130"/>
      <c r="D673" s="130"/>
      <c r="E673" s="130"/>
      <c r="F673" s="130"/>
      <c r="G673" s="130"/>
      <c r="H673" s="130"/>
      <c r="I673" s="130"/>
      <c r="J673" s="130"/>
      <c r="K673" s="130"/>
      <c r="L673" s="130"/>
      <c r="M673" s="130"/>
      <c r="N673" s="130"/>
      <c r="O673" s="130"/>
      <c r="P673" s="130"/>
    </row>
    <row r="674" spans="1:16" ht="15.75" customHeight="1">
      <c r="A674" s="130"/>
      <c r="B674" s="130"/>
      <c r="C674" s="130"/>
      <c r="D674" s="130"/>
      <c r="E674" s="130"/>
      <c r="F674" s="130"/>
      <c r="G674" s="130"/>
      <c r="H674" s="130"/>
      <c r="I674" s="130"/>
      <c r="J674" s="130"/>
      <c r="K674" s="130"/>
      <c r="L674" s="130"/>
      <c r="M674" s="130"/>
      <c r="N674" s="130"/>
      <c r="O674" s="130"/>
      <c r="P674" s="130"/>
    </row>
    <row r="675" spans="1:16" ht="15.75" customHeight="1">
      <c r="A675" s="130"/>
      <c r="B675" s="130"/>
      <c r="C675" s="130"/>
      <c r="D675" s="130"/>
      <c r="E675" s="130"/>
      <c r="F675" s="130"/>
      <c r="G675" s="130"/>
      <c r="H675" s="130"/>
      <c r="I675" s="130"/>
      <c r="J675" s="130"/>
      <c r="K675" s="130"/>
      <c r="L675" s="130"/>
      <c r="M675" s="130"/>
      <c r="N675" s="130"/>
      <c r="O675" s="130"/>
      <c r="P675" s="130"/>
    </row>
    <row r="676" spans="1:16" ht="15.75" customHeight="1">
      <c r="A676" s="130"/>
      <c r="B676" s="130"/>
      <c r="C676" s="130"/>
      <c r="D676" s="130"/>
      <c r="E676" s="130"/>
      <c r="F676" s="130"/>
      <c r="G676" s="130"/>
      <c r="H676" s="130"/>
      <c r="I676" s="130"/>
      <c r="J676" s="130"/>
      <c r="K676" s="130"/>
      <c r="L676" s="130"/>
      <c r="M676" s="130"/>
      <c r="N676" s="130"/>
      <c r="O676" s="130"/>
      <c r="P676" s="130"/>
    </row>
    <row r="677" spans="1:16" ht="15.75" customHeight="1">
      <c r="A677" s="130"/>
      <c r="B677" s="130"/>
      <c r="C677" s="130"/>
      <c r="D677" s="130"/>
      <c r="E677" s="130"/>
      <c r="F677" s="130"/>
      <c r="G677" s="130"/>
      <c r="H677" s="130"/>
      <c r="I677" s="130"/>
      <c r="J677" s="130"/>
      <c r="K677" s="130"/>
      <c r="L677" s="130"/>
      <c r="M677" s="130"/>
      <c r="N677" s="130"/>
      <c r="O677" s="130"/>
      <c r="P677" s="130"/>
    </row>
    <row r="678" spans="1:16" ht="15.75" customHeight="1">
      <c r="A678" s="130"/>
      <c r="B678" s="130"/>
      <c r="C678" s="130"/>
      <c r="D678" s="130"/>
      <c r="E678" s="130"/>
      <c r="F678" s="130"/>
      <c r="G678" s="130"/>
      <c r="H678" s="130"/>
      <c r="I678" s="130"/>
      <c r="J678" s="130"/>
      <c r="K678" s="130"/>
      <c r="L678" s="130"/>
      <c r="M678" s="130"/>
      <c r="N678" s="130"/>
      <c r="O678" s="130"/>
      <c r="P678" s="130"/>
    </row>
    <row r="679" spans="1:16" ht="15.75" customHeight="1">
      <c r="A679" s="130"/>
      <c r="B679" s="130"/>
      <c r="C679" s="130"/>
      <c r="D679" s="130"/>
      <c r="E679" s="130"/>
      <c r="F679" s="130"/>
      <c r="G679" s="130"/>
      <c r="H679" s="130"/>
      <c r="I679" s="130"/>
      <c r="J679" s="130"/>
      <c r="K679" s="130"/>
      <c r="L679" s="130"/>
      <c r="M679" s="130"/>
      <c r="N679" s="130"/>
      <c r="O679" s="130"/>
      <c r="P679" s="130"/>
    </row>
    <row r="680" spans="1:16" ht="15.75" customHeight="1">
      <c r="A680" s="130"/>
      <c r="B680" s="130"/>
      <c r="C680" s="130"/>
      <c r="D680" s="130"/>
      <c r="E680" s="130"/>
      <c r="F680" s="130"/>
      <c r="G680" s="130"/>
      <c r="H680" s="130"/>
      <c r="I680" s="130"/>
      <c r="J680" s="130"/>
      <c r="K680" s="130"/>
      <c r="L680" s="130"/>
      <c r="M680" s="130"/>
      <c r="N680" s="130"/>
      <c r="O680" s="130"/>
      <c r="P680" s="130"/>
    </row>
    <row r="681" spans="1:16" ht="15.75" customHeight="1">
      <c r="A681" s="130"/>
      <c r="B681" s="130"/>
      <c r="C681" s="130"/>
      <c r="D681" s="130"/>
      <c r="E681" s="130"/>
      <c r="F681" s="130"/>
      <c r="G681" s="130"/>
      <c r="H681" s="130"/>
      <c r="I681" s="130"/>
      <c r="J681" s="130"/>
      <c r="K681" s="130"/>
      <c r="L681" s="130"/>
      <c r="M681" s="130"/>
      <c r="N681" s="130"/>
      <c r="O681" s="130"/>
      <c r="P681" s="130"/>
    </row>
    <row r="682" spans="1:16" ht="15.75" customHeight="1">
      <c r="A682" s="130"/>
      <c r="B682" s="130"/>
      <c r="C682" s="130"/>
      <c r="D682" s="130"/>
      <c r="E682" s="130"/>
      <c r="F682" s="130"/>
      <c r="G682" s="130"/>
      <c r="H682" s="130"/>
      <c r="I682" s="130"/>
      <c r="J682" s="130"/>
      <c r="K682" s="130"/>
      <c r="L682" s="130"/>
      <c r="M682" s="130"/>
      <c r="N682" s="130"/>
      <c r="O682" s="130"/>
      <c r="P682" s="130"/>
    </row>
    <row r="683" spans="1:16" ht="15.75" customHeight="1">
      <c r="A683" s="130"/>
      <c r="B683" s="130"/>
      <c r="C683" s="130"/>
      <c r="D683" s="130"/>
      <c r="E683" s="130"/>
      <c r="F683" s="130"/>
      <c r="G683" s="130"/>
      <c r="H683" s="130"/>
      <c r="I683" s="130"/>
      <c r="J683" s="130"/>
      <c r="K683" s="130"/>
      <c r="L683" s="130"/>
      <c r="M683" s="130"/>
      <c r="N683" s="130"/>
      <c r="O683" s="130"/>
      <c r="P683" s="130"/>
    </row>
    <row r="684" spans="1:16" ht="15.75" customHeight="1">
      <c r="A684" s="130"/>
      <c r="B684" s="130"/>
      <c r="C684" s="130"/>
      <c r="D684" s="130"/>
      <c r="E684" s="130"/>
      <c r="F684" s="130"/>
      <c r="G684" s="130"/>
      <c r="H684" s="130"/>
      <c r="I684" s="130"/>
      <c r="J684" s="130"/>
      <c r="K684" s="130"/>
      <c r="L684" s="130"/>
      <c r="M684" s="130"/>
      <c r="N684" s="130"/>
      <c r="O684" s="130"/>
      <c r="P684" s="130"/>
    </row>
    <row r="685" spans="1:16" ht="15.75" customHeight="1">
      <c r="A685" s="130"/>
      <c r="B685" s="130"/>
      <c r="C685" s="130"/>
      <c r="D685" s="130"/>
      <c r="E685" s="130"/>
      <c r="F685" s="130"/>
      <c r="G685" s="130"/>
      <c r="H685" s="130"/>
      <c r="I685" s="130"/>
      <c r="J685" s="130"/>
      <c r="K685" s="130"/>
      <c r="L685" s="130"/>
      <c r="M685" s="130"/>
      <c r="N685" s="130"/>
      <c r="O685" s="130"/>
      <c r="P685" s="130"/>
    </row>
    <row r="686" spans="1:16" ht="15.75" customHeight="1">
      <c r="A686" s="130"/>
      <c r="B686" s="130"/>
      <c r="C686" s="130"/>
      <c r="D686" s="130"/>
      <c r="E686" s="130"/>
      <c r="F686" s="130"/>
      <c r="G686" s="130"/>
      <c r="H686" s="130"/>
      <c r="I686" s="130"/>
      <c r="J686" s="130"/>
      <c r="K686" s="130"/>
      <c r="L686" s="130"/>
      <c r="M686" s="130"/>
      <c r="N686" s="130"/>
      <c r="O686" s="130"/>
      <c r="P686" s="130"/>
    </row>
    <row r="687" spans="1:16" ht="15.75" customHeight="1">
      <c r="A687" s="130"/>
      <c r="B687" s="130"/>
      <c r="C687" s="130"/>
      <c r="D687" s="130"/>
      <c r="E687" s="130"/>
      <c r="F687" s="130"/>
      <c r="G687" s="130"/>
      <c r="H687" s="130"/>
      <c r="I687" s="130"/>
      <c r="J687" s="130"/>
      <c r="K687" s="130"/>
      <c r="L687" s="130"/>
      <c r="M687" s="130"/>
      <c r="N687" s="130"/>
      <c r="O687" s="130"/>
      <c r="P687" s="130"/>
    </row>
    <row r="688" spans="1:16" ht="15.75" customHeight="1">
      <c r="A688" s="130"/>
      <c r="B688" s="130"/>
      <c r="C688" s="130"/>
      <c r="D688" s="130"/>
      <c r="E688" s="130"/>
      <c r="F688" s="130"/>
      <c r="G688" s="130"/>
      <c r="H688" s="130"/>
      <c r="I688" s="130"/>
      <c r="J688" s="130"/>
      <c r="K688" s="130"/>
      <c r="L688" s="130"/>
      <c r="M688" s="130"/>
      <c r="N688" s="130"/>
      <c r="O688" s="130"/>
      <c r="P688" s="130"/>
    </row>
    <row r="689" spans="1:16" ht="15.75" customHeight="1">
      <c r="A689" s="130"/>
      <c r="B689" s="130"/>
      <c r="C689" s="130"/>
      <c r="D689" s="130"/>
      <c r="E689" s="130"/>
      <c r="F689" s="130"/>
      <c r="G689" s="130"/>
      <c r="H689" s="130"/>
      <c r="I689" s="130"/>
      <c r="J689" s="130"/>
      <c r="K689" s="130"/>
      <c r="L689" s="130"/>
      <c r="M689" s="130"/>
      <c r="N689" s="130"/>
      <c r="O689" s="130"/>
      <c r="P689" s="130"/>
    </row>
    <row r="690" spans="1:16" ht="15.75" customHeight="1">
      <c r="A690" s="130"/>
      <c r="B690" s="130"/>
      <c r="C690" s="130"/>
      <c r="D690" s="130"/>
      <c r="E690" s="130"/>
      <c r="F690" s="130"/>
      <c r="G690" s="130"/>
      <c r="H690" s="130"/>
      <c r="I690" s="130"/>
      <c r="J690" s="130"/>
      <c r="K690" s="130"/>
      <c r="L690" s="130"/>
      <c r="M690" s="130"/>
      <c r="N690" s="130"/>
      <c r="O690" s="130"/>
      <c r="P690" s="130"/>
    </row>
    <row r="691" spans="1:16" ht="15.75" customHeight="1">
      <c r="A691" s="130"/>
      <c r="B691" s="130"/>
      <c r="C691" s="130"/>
      <c r="D691" s="130"/>
      <c r="E691" s="130"/>
      <c r="F691" s="130"/>
      <c r="G691" s="130"/>
      <c r="H691" s="130"/>
      <c r="I691" s="130"/>
      <c r="J691" s="130"/>
      <c r="K691" s="130"/>
      <c r="L691" s="130"/>
      <c r="M691" s="130"/>
      <c r="N691" s="130"/>
      <c r="O691" s="130"/>
      <c r="P691" s="130"/>
    </row>
    <row r="692" spans="1:16" ht="15.75" customHeight="1">
      <c r="A692" s="130"/>
      <c r="B692" s="130"/>
      <c r="C692" s="130"/>
      <c r="D692" s="130"/>
      <c r="E692" s="130"/>
      <c r="F692" s="130"/>
      <c r="G692" s="130"/>
      <c r="H692" s="130"/>
      <c r="I692" s="130"/>
      <c r="J692" s="130"/>
      <c r="K692" s="130"/>
      <c r="L692" s="130"/>
      <c r="M692" s="130"/>
      <c r="N692" s="130"/>
      <c r="O692" s="130"/>
      <c r="P692" s="130"/>
    </row>
    <row r="693" spans="1:16" ht="15.75" customHeight="1">
      <c r="A693" s="130"/>
      <c r="B693" s="130"/>
      <c r="C693" s="130"/>
      <c r="D693" s="130"/>
      <c r="E693" s="130"/>
      <c r="F693" s="130"/>
      <c r="G693" s="130"/>
      <c r="H693" s="130"/>
      <c r="I693" s="130"/>
      <c r="J693" s="130"/>
      <c r="K693" s="130"/>
      <c r="L693" s="130"/>
      <c r="M693" s="130"/>
      <c r="N693" s="130"/>
      <c r="O693" s="130"/>
      <c r="P693" s="130"/>
    </row>
    <row r="694" spans="1:16" ht="15.75" customHeight="1">
      <c r="A694" s="130"/>
      <c r="B694" s="130"/>
      <c r="C694" s="130"/>
      <c r="D694" s="130"/>
      <c r="E694" s="130"/>
      <c r="F694" s="130"/>
      <c r="G694" s="130"/>
      <c r="H694" s="130"/>
      <c r="I694" s="130"/>
      <c r="J694" s="130"/>
      <c r="K694" s="130"/>
      <c r="L694" s="130"/>
      <c r="M694" s="130"/>
      <c r="N694" s="130"/>
      <c r="O694" s="130"/>
      <c r="P694" s="130"/>
    </row>
    <row r="695" spans="1:16" ht="15.75" customHeight="1">
      <c r="A695" s="130"/>
      <c r="B695" s="130"/>
      <c r="C695" s="130"/>
      <c r="D695" s="130"/>
      <c r="E695" s="130"/>
      <c r="F695" s="130"/>
      <c r="G695" s="130"/>
      <c r="H695" s="130"/>
      <c r="I695" s="130"/>
      <c r="J695" s="130"/>
      <c r="K695" s="130"/>
      <c r="L695" s="130"/>
      <c r="M695" s="130"/>
      <c r="N695" s="130"/>
      <c r="O695" s="130"/>
      <c r="P695" s="130"/>
    </row>
    <row r="696" spans="1:16" ht="15.75" customHeight="1">
      <c r="A696" s="130"/>
      <c r="B696" s="130"/>
      <c r="C696" s="130"/>
      <c r="D696" s="130"/>
      <c r="E696" s="130"/>
      <c r="F696" s="130"/>
      <c r="G696" s="130"/>
      <c r="H696" s="130"/>
      <c r="I696" s="130"/>
      <c r="J696" s="130"/>
      <c r="K696" s="130"/>
      <c r="L696" s="130"/>
      <c r="M696" s="130"/>
      <c r="N696" s="130"/>
      <c r="O696" s="130"/>
      <c r="P696" s="130"/>
    </row>
    <row r="697" spans="1:16" ht="15.75" customHeight="1">
      <c r="A697" s="130"/>
      <c r="B697" s="130"/>
      <c r="C697" s="130"/>
      <c r="D697" s="130"/>
      <c r="E697" s="130"/>
      <c r="F697" s="130"/>
      <c r="G697" s="130"/>
      <c r="H697" s="130"/>
      <c r="I697" s="130"/>
      <c r="J697" s="130"/>
      <c r="K697" s="130"/>
      <c r="L697" s="130"/>
      <c r="M697" s="130"/>
      <c r="N697" s="130"/>
      <c r="O697" s="130"/>
      <c r="P697" s="130"/>
    </row>
    <row r="698" spans="1:16" ht="15.75" customHeight="1">
      <c r="A698" s="130"/>
      <c r="B698" s="130"/>
      <c r="C698" s="130"/>
      <c r="D698" s="130"/>
      <c r="E698" s="130"/>
      <c r="F698" s="130"/>
      <c r="G698" s="130"/>
      <c r="H698" s="130"/>
      <c r="I698" s="130"/>
      <c r="J698" s="130"/>
      <c r="K698" s="130"/>
      <c r="L698" s="130"/>
      <c r="M698" s="130"/>
      <c r="N698" s="130"/>
      <c r="O698" s="130"/>
      <c r="P698" s="130"/>
    </row>
    <row r="699" spans="1:16" ht="15.75" customHeight="1">
      <c r="A699" s="130"/>
      <c r="B699" s="130"/>
      <c r="C699" s="130"/>
      <c r="D699" s="130"/>
      <c r="E699" s="130"/>
      <c r="F699" s="130"/>
      <c r="G699" s="130"/>
      <c r="H699" s="130"/>
      <c r="I699" s="130"/>
      <c r="J699" s="130"/>
      <c r="K699" s="130"/>
      <c r="L699" s="130"/>
      <c r="M699" s="130"/>
      <c r="N699" s="130"/>
      <c r="O699" s="130"/>
      <c r="P699" s="130"/>
    </row>
    <row r="700" spans="1:16" ht="15.75" customHeight="1">
      <c r="A700" s="130"/>
      <c r="B700" s="130"/>
      <c r="C700" s="130"/>
      <c r="D700" s="130"/>
      <c r="E700" s="130"/>
      <c r="F700" s="130"/>
      <c r="G700" s="130"/>
      <c r="H700" s="130"/>
      <c r="I700" s="130"/>
      <c r="J700" s="130"/>
      <c r="K700" s="130"/>
      <c r="L700" s="130"/>
      <c r="M700" s="130"/>
      <c r="N700" s="130"/>
      <c r="O700" s="130"/>
      <c r="P700" s="130"/>
    </row>
    <row r="701" spans="1:16" ht="15.75" customHeight="1">
      <c r="A701" s="130"/>
      <c r="B701" s="130"/>
      <c r="C701" s="130"/>
      <c r="D701" s="130"/>
      <c r="E701" s="130"/>
      <c r="F701" s="130"/>
      <c r="G701" s="130"/>
      <c r="H701" s="130"/>
      <c r="I701" s="130"/>
      <c r="J701" s="130"/>
      <c r="K701" s="130"/>
      <c r="L701" s="130"/>
      <c r="M701" s="130"/>
      <c r="N701" s="130"/>
      <c r="O701" s="130"/>
      <c r="P701" s="130"/>
    </row>
    <row r="702" spans="1:16" ht="15.75" customHeight="1">
      <c r="A702" s="130"/>
      <c r="B702" s="130"/>
      <c r="C702" s="130"/>
      <c r="D702" s="130"/>
      <c r="E702" s="130"/>
      <c r="F702" s="130"/>
      <c r="G702" s="130"/>
      <c r="H702" s="130"/>
      <c r="I702" s="130"/>
      <c r="J702" s="130"/>
      <c r="K702" s="130"/>
      <c r="L702" s="130"/>
      <c r="M702" s="130"/>
      <c r="N702" s="130"/>
      <c r="O702" s="130"/>
      <c r="P702" s="130"/>
    </row>
    <row r="703" spans="1:16" ht="15.75" customHeight="1">
      <c r="A703" s="130"/>
      <c r="B703" s="130"/>
      <c r="C703" s="130"/>
      <c r="D703" s="130"/>
      <c r="E703" s="130"/>
      <c r="F703" s="130"/>
      <c r="G703" s="130"/>
      <c r="H703" s="130"/>
      <c r="I703" s="130"/>
      <c r="J703" s="130"/>
      <c r="K703" s="130"/>
      <c r="L703" s="130"/>
      <c r="M703" s="130"/>
      <c r="N703" s="130"/>
      <c r="O703" s="130"/>
      <c r="P703" s="130"/>
    </row>
    <row r="704" spans="1:16" ht="15.75" customHeight="1">
      <c r="A704" s="130"/>
      <c r="B704" s="130"/>
      <c r="C704" s="130"/>
      <c r="D704" s="130"/>
      <c r="E704" s="130"/>
      <c r="F704" s="130"/>
      <c r="G704" s="130"/>
      <c r="H704" s="130"/>
      <c r="I704" s="130"/>
      <c r="J704" s="130"/>
      <c r="K704" s="130"/>
      <c r="L704" s="130"/>
      <c r="M704" s="130"/>
      <c r="N704" s="130"/>
      <c r="O704" s="130"/>
      <c r="P704" s="130"/>
    </row>
    <row r="705" spans="1:16" ht="15.75" customHeight="1">
      <c r="A705" s="130"/>
      <c r="B705" s="130"/>
      <c r="C705" s="130"/>
      <c r="D705" s="130"/>
      <c r="E705" s="130"/>
      <c r="F705" s="130"/>
      <c r="G705" s="130"/>
      <c r="H705" s="130"/>
      <c r="I705" s="130"/>
      <c r="J705" s="130"/>
      <c r="K705" s="130"/>
      <c r="L705" s="130"/>
      <c r="M705" s="130"/>
      <c r="N705" s="130"/>
      <c r="O705" s="130"/>
      <c r="P705" s="130"/>
    </row>
    <row r="706" spans="1:16" ht="15.75" customHeight="1">
      <c r="A706" s="130"/>
      <c r="B706" s="130"/>
      <c r="C706" s="130"/>
      <c r="D706" s="130"/>
      <c r="E706" s="130"/>
      <c r="F706" s="130"/>
      <c r="G706" s="130"/>
      <c r="H706" s="130"/>
      <c r="I706" s="130"/>
      <c r="J706" s="130"/>
      <c r="K706" s="130"/>
      <c r="L706" s="130"/>
      <c r="M706" s="130"/>
      <c r="N706" s="130"/>
      <c r="O706" s="130"/>
      <c r="P706" s="130"/>
    </row>
    <row r="707" spans="1:16" ht="15.75" customHeight="1">
      <c r="A707" s="130"/>
      <c r="B707" s="130"/>
      <c r="C707" s="130"/>
      <c r="D707" s="130"/>
      <c r="E707" s="130"/>
      <c r="F707" s="130"/>
      <c r="G707" s="130"/>
      <c r="H707" s="130"/>
      <c r="I707" s="130"/>
      <c r="J707" s="130"/>
      <c r="K707" s="130"/>
      <c r="L707" s="130"/>
      <c r="M707" s="130"/>
      <c r="N707" s="130"/>
      <c r="O707" s="130"/>
      <c r="P707" s="130"/>
    </row>
    <row r="708" spans="1:16" ht="15.75" customHeight="1">
      <c r="A708" s="130"/>
      <c r="B708" s="130"/>
      <c r="C708" s="130"/>
      <c r="D708" s="130"/>
      <c r="E708" s="130"/>
      <c r="F708" s="130"/>
      <c r="G708" s="130"/>
      <c r="H708" s="130"/>
      <c r="I708" s="130"/>
      <c r="J708" s="130"/>
      <c r="K708" s="130"/>
      <c r="L708" s="130"/>
      <c r="M708" s="130"/>
      <c r="N708" s="130"/>
      <c r="O708" s="130"/>
      <c r="P708" s="130"/>
    </row>
    <row r="709" spans="1:16" ht="15.75" customHeight="1">
      <c r="A709" s="130"/>
      <c r="B709" s="130"/>
      <c r="C709" s="130"/>
      <c r="D709" s="130"/>
      <c r="E709" s="130"/>
      <c r="F709" s="130"/>
      <c r="G709" s="130"/>
      <c r="H709" s="130"/>
      <c r="I709" s="130"/>
      <c r="J709" s="130"/>
      <c r="K709" s="130"/>
      <c r="L709" s="130"/>
      <c r="M709" s="130"/>
      <c r="N709" s="130"/>
      <c r="O709" s="130"/>
      <c r="P709" s="130"/>
    </row>
    <row r="710" spans="1:16" ht="15.75" customHeight="1">
      <c r="A710" s="130"/>
      <c r="B710" s="130"/>
      <c r="C710" s="130"/>
      <c r="D710" s="130"/>
      <c r="E710" s="130"/>
      <c r="F710" s="130"/>
      <c r="G710" s="130"/>
      <c r="H710" s="130"/>
      <c r="I710" s="130"/>
      <c r="J710" s="130"/>
      <c r="K710" s="130"/>
      <c r="L710" s="130"/>
      <c r="M710" s="130"/>
      <c r="N710" s="130"/>
      <c r="O710" s="130"/>
      <c r="P710" s="130"/>
    </row>
    <row r="711" spans="1:16" ht="15.75" customHeight="1">
      <c r="A711" s="130"/>
      <c r="B711" s="130"/>
      <c r="C711" s="130"/>
      <c r="D711" s="130"/>
      <c r="E711" s="130"/>
      <c r="F711" s="130"/>
      <c r="G711" s="130"/>
      <c r="H711" s="130"/>
      <c r="I711" s="130"/>
      <c r="J711" s="130"/>
      <c r="K711" s="130"/>
      <c r="L711" s="130"/>
      <c r="M711" s="130"/>
      <c r="N711" s="130"/>
      <c r="O711" s="130"/>
      <c r="P711" s="130"/>
    </row>
    <row r="712" spans="1:16" ht="15.75" customHeight="1">
      <c r="A712" s="130"/>
      <c r="B712" s="130"/>
      <c r="C712" s="130"/>
      <c r="D712" s="130"/>
      <c r="E712" s="130"/>
      <c r="F712" s="130"/>
      <c r="G712" s="130"/>
      <c r="H712" s="130"/>
      <c r="I712" s="130"/>
      <c r="J712" s="130"/>
      <c r="K712" s="130"/>
      <c r="L712" s="130"/>
      <c r="M712" s="130"/>
      <c r="N712" s="130"/>
      <c r="O712" s="130"/>
      <c r="P712" s="130"/>
    </row>
    <row r="713" spans="1:16" ht="15.75" customHeight="1">
      <c r="A713" s="130"/>
      <c r="B713" s="130"/>
      <c r="C713" s="130"/>
      <c r="D713" s="130"/>
      <c r="E713" s="130"/>
      <c r="F713" s="130"/>
      <c r="G713" s="130"/>
      <c r="H713" s="130"/>
      <c r="I713" s="130"/>
      <c r="J713" s="130"/>
      <c r="K713" s="130"/>
      <c r="L713" s="130"/>
      <c r="M713" s="130"/>
      <c r="N713" s="130"/>
      <c r="O713" s="130"/>
      <c r="P713" s="130"/>
    </row>
    <row r="714" spans="1:16" ht="15.75" customHeight="1">
      <c r="A714" s="130"/>
      <c r="B714" s="130"/>
      <c r="C714" s="130"/>
      <c r="D714" s="130"/>
      <c r="E714" s="130"/>
      <c r="F714" s="130"/>
      <c r="G714" s="130"/>
      <c r="H714" s="130"/>
      <c r="I714" s="130"/>
      <c r="J714" s="130"/>
      <c r="K714" s="130"/>
      <c r="L714" s="130"/>
      <c r="M714" s="130"/>
      <c r="N714" s="130"/>
      <c r="O714" s="130"/>
      <c r="P714" s="130"/>
    </row>
    <row r="715" spans="1:16" ht="15.75" customHeight="1">
      <c r="A715" s="130"/>
      <c r="B715" s="130"/>
      <c r="C715" s="130"/>
      <c r="D715" s="130"/>
      <c r="E715" s="130"/>
      <c r="F715" s="130"/>
      <c r="G715" s="130"/>
      <c r="H715" s="130"/>
      <c r="I715" s="130"/>
      <c r="J715" s="130"/>
      <c r="K715" s="130"/>
      <c r="L715" s="130"/>
      <c r="M715" s="130"/>
      <c r="N715" s="130"/>
      <c r="O715" s="130"/>
      <c r="P715" s="130"/>
    </row>
    <row r="716" spans="1:16" ht="15.75" customHeight="1">
      <c r="A716" s="130"/>
      <c r="B716" s="130"/>
      <c r="C716" s="130"/>
      <c r="D716" s="130"/>
      <c r="E716" s="130"/>
      <c r="F716" s="130"/>
      <c r="G716" s="130"/>
      <c r="H716" s="130"/>
      <c r="I716" s="130"/>
      <c r="J716" s="130"/>
      <c r="K716" s="130"/>
      <c r="L716" s="130"/>
      <c r="M716" s="130"/>
      <c r="N716" s="130"/>
      <c r="O716" s="130"/>
      <c r="P716" s="130"/>
    </row>
    <row r="717" spans="1:16" ht="15.75" customHeight="1">
      <c r="A717" s="130"/>
      <c r="B717" s="130"/>
      <c r="C717" s="130"/>
      <c r="D717" s="130"/>
      <c r="E717" s="130"/>
      <c r="F717" s="130"/>
      <c r="G717" s="130"/>
      <c r="H717" s="130"/>
      <c r="I717" s="130"/>
      <c r="J717" s="130"/>
      <c r="K717" s="130"/>
      <c r="L717" s="130"/>
      <c r="M717" s="130"/>
      <c r="N717" s="130"/>
      <c r="O717" s="130"/>
      <c r="P717" s="130"/>
    </row>
    <row r="718" spans="1:16" ht="15.75" customHeight="1">
      <c r="A718" s="130"/>
      <c r="B718" s="130"/>
      <c r="C718" s="130"/>
      <c r="D718" s="130"/>
      <c r="E718" s="130"/>
      <c r="F718" s="130"/>
      <c r="G718" s="130"/>
      <c r="H718" s="130"/>
      <c r="I718" s="130"/>
      <c r="J718" s="130"/>
      <c r="K718" s="130"/>
      <c r="L718" s="130"/>
      <c r="M718" s="130"/>
      <c r="N718" s="130"/>
      <c r="O718" s="130"/>
      <c r="P718" s="130"/>
    </row>
    <row r="719" spans="1:16" ht="15.75" customHeight="1">
      <c r="A719" s="130"/>
      <c r="B719" s="130"/>
      <c r="C719" s="130"/>
      <c r="D719" s="130"/>
      <c r="E719" s="130"/>
      <c r="F719" s="130"/>
      <c r="G719" s="130"/>
      <c r="H719" s="130"/>
      <c r="I719" s="130"/>
      <c r="J719" s="130"/>
      <c r="K719" s="130"/>
      <c r="L719" s="130"/>
      <c r="M719" s="130"/>
      <c r="N719" s="130"/>
      <c r="O719" s="130"/>
      <c r="P719" s="130"/>
    </row>
    <row r="720" spans="1:16" ht="15.75" customHeight="1">
      <c r="A720" s="130"/>
      <c r="B720" s="130"/>
      <c r="C720" s="130"/>
      <c r="D720" s="130"/>
      <c r="E720" s="130"/>
      <c r="F720" s="130"/>
      <c r="G720" s="130"/>
      <c r="H720" s="130"/>
      <c r="I720" s="130"/>
      <c r="J720" s="130"/>
      <c r="K720" s="130"/>
      <c r="L720" s="130"/>
      <c r="M720" s="130"/>
      <c r="N720" s="130"/>
      <c r="O720" s="130"/>
      <c r="P720" s="130"/>
    </row>
    <row r="721" spans="1:16" ht="15.75" customHeight="1">
      <c r="A721" s="130"/>
      <c r="B721" s="130"/>
      <c r="C721" s="130"/>
      <c r="D721" s="130"/>
      <c r="E721" s="130"/>
      <c r="F721" s="130"/>
      <c r="G721" s="130"/>
      <c r="H721" s="130"/>
      <c r="I721" s="130"/>
      <c r="J721" s="130"/>
      <c r="K721" s="130"/>
      <c r="L721" s="130"/>
      <c r="M721" s="130"/>
      <c r="N721" s="130"/>
      <c r="O721" s="130"/>
      <c r="P721" s="130"/>
    </row>
    <row r="722" spans="1:16" ht="15.75" customHeight="1">
      <c r="A722" s="130"/>
      <c r="B722" s="130"/>
      <c r="C722" s="130"/>
      <c r="D722" s="130"/>
      <c r="E722" s="130"/>
      <c r="F722" s="130"/>
      <c r="G722" s="130"/>
      <c r="H722" s="130"/>
      <c r="I722" s="130"/>
      <c r="J722" s="130"/>
      <c r="K722" s="130"/>
      <c r="L722" s="130"/>
      <c r="M722" s="130"/>
      <c r="N722" s="130"/>
      <c r="O722" s="130"/>
      <c r="P722" s="130"/>
    </row>
    <row r="723" spans="1:16" ht="15.75" customHeight="1">
      <c r="A723" s="130"/>
      <c r="B723" s="130"/>
      <c r="C723" s="130"/>
      <c r="D723" s="130"/>
      <c r="E723" s="130"/>
      <c r="F723" s="130"/>
      <c r="G723" s="130"/>
      <c r="H723" s="130"/>
      <c r="I723" s="130"/>
      <c r="J723" s="130"/>
      <c r="K723" s="130"/>
      <c r="L723" s="130"/>
      <c r="M723" s="130"/>
      <c r="N723" s="130"/>
      <c r="O723" s="130"/>
      <c r="P723" s="130"/>
    </row>
    <row r="724" spans="1:16" ht="15.75" customHeight="1">
      <c r="A724" s="130"/>
      <c r="B724" s="130"/>
      <c r="C724" s="130"/>
      <c r="D724" s="130"/>
      <c r="E724" s="130"/>
      <c r="F724" s="130"/>
      <c r="G724" s="130"/>
      <c r="H724" s="130"/>
      <c r="I724" s="130"/>
      <c r="J724" s="130"/>
      <c r="K724" s="130"/>
      <c r="L724" s="130"/>
      <c r="M724" s="130"/>
      <c r="N724" s="130"/>
      <c r="O724" s="130"/>
      <c r="P724" s="130"/>
    </row>
    <row r="725" spans="1:16" ht="15.75" customHeight="1">
      <c r="A725" s="130"/>
      <c r="B725" s="130"/>
      <c r="C725" s="130"/>
      <c r="D725" s="130"/>
      <c r="E725" s="130"/>
      <c r="F725" s="130"/>
      <c r="G725" s="130"/>
      <c r="H725" s="130"/>
      <c r="I725" s="130"/>
      <c r="J725" s="130"/>
      <c r="K725" s="130"/>
      <c r="L725" s="130"/>
      <c r="M725" s="130"/>
      <c r="N725" s="130"/>
      <c r="O725" s="130"/>
      <c r="P725" s="130"/>
    </row>
    <row r="726" spans="1:16" ht="15.75" customHeight="1">
      <c r="A726" s="130"/>
      <c r="B726" s="130"/>
      <c r="C726" s="130"/>
      <c r="D726" s="130"/>
      <c r="E726" s="130"/>
      <c r="F726" s="130"/>
      <c r="G726" s="130"/>
      <c r="H726" s="130"/>
      <c r="I726" s="130"/>
      <c r="J726" s="130"/>
      <c r="K726" s="130"/>
      <c r="L726" s="130"/>
      <c r="M726" s="130"/>
      <c r="N726" s="130"/>
      <c r="O726" s="130"/>
      <c r="P726" s="130"/>
    </row>
    <row r="727" spans="1:16" ht="15.75" customHeight="1">
      <c r="A727" s="130"/>
      <c r="B727" s="130"/>
      <c r="C727" s="130"/>
      <c r="D727" s="130"/>
      <c r="E727" s="130"/>
      <c r="F727" s="130"/>
      <c r="G727" s="130"/>
      <c r="H727" s="130"/>
      <c r="I727" s="130"/>
      <c r="J727" s="130"/>
      <c r="K727" s="130"/>
      <c r="L727" s="130"/>
      <c r="M727" s="130"/>
      <c r="N727" s="130"/>
      <c r="O727" s="130"/>
      <c r="P727" s="130"/>
    </row>
    <row r="728" spans="1:16" ht="15.75" customHeight="1">
      <c r="A728" s="130"/>
      <c r="B728" s="130"/>
      <c r="C728" s="130"/>
      <c r="D728" s="130"/>
      <c r="E728" s="130"/>
      <c r="F728" s="130"/>
      <c r="G728" s="130"/>
      <c r="H728" s="130"/>
      <c r="I728" s="130"/>
      <c r="J728" s="130"/>
      <c r="K728" s="130"/>
      <c r="L728" s="130"/>
      <c r="M728" s="130"/>
      <c r="N728" s="130"/>
      <c r="O728" s="130"/>
      <c r="P728" s="130"/>
    </row>
    <row r="729" spans="1:16" ht="15.75" customHeight="1">
      <c r="A729" s="130"/>
      <c r="B729" s="130"/>
      <c r="C729" s="130"/>
      <c r="D729" s="130"/>
      <c r="E729" s="130"/>
      <c r="F729" s="130"/>
      <c r="G729" s="130"/>
      <c r="H729" s="130"/>
      <c r="I729" s="130"/>
      <c r="J729" s="130"/>
      <c r="K729" s="130"/>
      <c r="L729" s="130"/>
      <c r="M729" s="130"/>
      <c r="N729" s="130"/>
      <c r="O729" s="130"/>
      <c r="P729" s="130"/>
    </row>
    <row r="730" spans="1:16" ht="15.75" customHeight="1">
      <c r="A730" s="130"/>
      <c r="B730" s="130"/>
      <c r="C730" s="130"/>
      <c r="D730" s="130"/>
      <c r="E730" s="130"/>
      <c r="F730" s="130"/>
      <c r="G730" s="130"/>
      <c r="H730" s="130"/>
      <c r="I730" s="130"/>
      <c r="J730" s="130"/>
      <c r="K730" s="130"/>
      <c r="L730" s="130"/>
      <c r="M730" s="130"/>
      <c r="N730" s="130"/>
      <c r="O730" s="130"/>
      <c r="P730" s="130"/>
    </row>
    <row r="731" spans="1:16" ht="15.75" customHeight="1">
      <c r="A731" s="130"/>
      <c r="B731" s="130"/>
      <c r="C731" s="130"/>
      <c r="D731" s="130"/>
      <c r="E731" s="130"/>
      <c r="F731" s="130"/>
      <c r="G731" s="130"/>
      <c r="H731" s="130"/>
      <c r="I731" s="130"/>
      <c r="J731" s="130"/>
      <c r="K731" s="130"/>
      <c r="L731" s="130"/>
      <c r="M731" s="130"/>
      <c r="N731" s="130"/>
      <c r="O731" s="130"/>
      <c r="P731" s="130"/>
    </row>
    <row r="732" spans="1:16" ht="15.75" customHeight="1">
      <c r="A732" s="130"/>
      <c r="B732" s="130"/>
      <c r="C732" s="130"/>
      <c r="D732" s="130"/>
      <c r="E732" s="130"/>
      <c r="F732" s="130"/>
      <c r="G732" s="130"/>
      <c r="H732" s="130"/>
      <c r="I732" s="130"/>
      <c r="J732" s="130"/>
      <c r="K732" s="130"/>
      <c r="L732" s="130"/>
      <c r="M732" s="130"/>
      <c r="N732" s="130"/>
      <c r="O732" s="130"/>
      <c r="P732" s="130"/>
    </row>
    <row r="733" spans="1:16" ht="15.75" customHeight="1">
      <c r="A733" s="130"/>
      <c r="B733" s="130"/>
      <c r="C733" s="130"/>
      <c r="D733" s="130"/>
      <c r="E733" s="130"/>
      <c r="F733" s="130"/>
      <c r="G733" s="130"/>
      <c r="H733" s="130"/>
      <c r="I733" s="130"/>
      <c r="J733" s="130"/>
      <c r="K733" s="130"/>
      <c r="L733" s="130"/>
      <c r="M733" s="130"/>
      <c r="N733" s="130"/>
      <c r="O733" s="130"/>
      <c r="P733" s="130"/>
    </row>
    <row r="734" spans="1:16" ht="15.75" customHeight="1">
      <c r="A734" s="130"/>
      <c r="B734" s="130"/>
      <c r="C734" s="130"/>
      <c r="D734" s="130"/>
      <c r="E734" s="130"/>
      <c r="F734" s="130"/>
      <c r="G734" s="130"/>
      <c r="H734" s="130"/>
      <c r="I734" s="130"/>
      <c r="J734" s="130"/>
      <c r="K734" s="130"/>
      <c r="L734" s="130"/>
      <c r="M734" s="130"/>
      <c r="N734" s="130"/>
      <c r="O734" s="130"/>
      <c r="P734" s="130"/>
    </row>
    <row r="735" spans="1:16" ht="15.75" customHeight="1">
      <c r="A735" s="130"/>
      <c r="B735" s="130"/>
      <c r="C735" s="130"/>
      <c r="D735" s="130"/>
      <c r="E735" s="130"/>
      <c r="F735" s="130"/>
      <c r="G735" s="130"/>
      <c r="H735" s="130"/>
      <c r="I735" s="130"/>
      <c r="J735" s="130"/>
      <c r="K735" s="130"/>
      <c r="L735" s="130"/>
      <c r="M735" s="130"/>
      <c r="N735" s="130"/>
      <c r="O735" s="130"/>
      <c r="P735" s="130"/>
    </row>
    <row r="736" spans="1:16" ht="15.75" customHeight="1">
      <c r="A736" s="130"/>
      <c r="B736" s="130"/>
      <c r="C736" s="130"/>
      <c r="D736" s="130"/>
      <c r="E736" s="130"/>
      <c r="F736" s="130"/>
      <c r="G736" s="130"/>
      <c r="H736" s="130"/>
      <c r="I736" s="130"/>
      <c r="J736" s="130"/>
      <c r="K736" s="130"/>
      <c r="L736" s="130"/>
      <c r="M736" s="130"/>
      <c r="N736" s="130"/>
      <c r="O736" s="130"/>
      <c r="P736" s="130"/>
    </row>
    <row r="737" spans="1:16" ht="15.75" customHeight="1">
      <c r="A737" s="130"/>
      <c r="B737" s="130"/>
      <c r="C737" s="130"/>
      <c r="D737" s="130"/>
      <c r="E737" s="130"/>
      <c r="F737" s="130"/>
      <c r="G737" s="130"/>
      <c r="H737" s="130"/>
      <c r="I737" s="130"/>
      <c r="J737" s="130"/>
      <c r="K737" s="130"/>
      <c r="L737" s="130"/>
      <c r="M737" s="130"/>
      <c r="N737" s="130"/>
      <c r="O737" s="130"/>
      <c r="P737" s="130"/>
    </row>
    <row r="738" spans="1:16" ht="15.75" customHeight="1">
      <c r="A738" s="130"/>
      <c r="B738" s="130"/>
      <c r="C738" s="130"/>
      <c r="D738" s="130"/>
      <c r="E738" s="130"/>
      <c r="F738" s="130"/>
      <c r="G738" s="130"/>
      <c r="H738" s="130"/>
      <c r="I738" s="130"/>
      <c r="J738" s="130"/>
      <c r="K738" s="130"/>
      <c r="L738" s="130"/>
      <c r="M738" s="130"/>
      <c r="N738" s="130"/>
      <c r="O738" s="130"/>
      <c r="P738" s="130"/>
    </row>
    <row r="739" spans="1:16" ht="15.75" customHeight="1">
      <c r="A739" s="130"/>
      <c r="B739" s="130"/>
      <c r="C739" s="130"/>
      <c r="D739" s="130"/>
      <c r="E739" s="130"/>
      <c r="F739" s="130"/>
      <c r="G739" s="130"/>
      <c r="H739" s="130"/>
      <c r="I739" s="130"/>
      <c r="J739" s="130"/>
      <c r="K739" s="130"/>
      <c r="L739" s="130"/>
      <c r="M739" s="130"/>
      <c r="N739" s="130"/>
      <c r="O739" s="130"/>
      <c r="P739" s="130"/>
    </row>
    <row r="740" spans="1:16" ht="15.75" customHeight="1">
      <c r="A740" s="130"/>
      <c r="B740" s="130"/>
      <c r="C740" s="130"/>
      <c r="D740" s="130"/>
      <c r="E740" s="130"/>
      <c r="F740" s="130"/>
      <c r="G740" s="130"/>
      <c r="H740" s="130"/>
      <c r="I740" s="130"/>
      <c r="J740" s="130"/>
      <c r="K740" s="130"/>
      <c r="L740" s="130"/>
      <c r="M740" s="130"/>
      <c r="N740" s="130"/>
      <c r="O740" s="130"/>
      <c r="P740" s="130"/>
    </row>
    <row r="741" spans="1:16" ht="15.75" customHeight="1">
      <c r="A741" s="130"/>
      <c r="B741" s="130"/>
      <c r="C741" s="130"/>
      <c r="D741" s="130"/>
      <c r="E741" s="130"/>
      <c r="F741" s="130"/>
      <c r="G741" s="130"/>
      <c r="H741" s="130"/>
      <c r="I741" s="130"/>
      <c r="J741" s="130"/>
      <c r="K741" s="130"/>
      <c r="L741" s="130"/>
      <c r="M741" s="130"/>
      <c r="N741" s="130"/>
      <c r="O741" s="130"/>
      <c r="P741" s="130"/>
    </row>
    <row r="742" spans="1:16" ht="15.75" customHeight="1">
      <c r="A742" s="130"/>
      <c r="B742" s="130"/>
      <c r="C742" s="130"/>
      <c r="D742" s="130"/>
      <c r="E742" s="130"/>
      <c r="F742" s="130"/>
      <c r="G742" s="130"/>
      <c r="H742" s="130"/>
      <c r="I742" s="130"/>
      <c r="J742" s="130"/>
      <c r="K742" s="130"/>
      <c r="L742" s="130"/>
      <c r="M742" s="130"/>
      <c r="N742" s="130"/>
      <c r="O742" s="130"/>
      <c r="P742" s="130"/>
    </row>
    <row r="743" spans="1:16" ht="15.75" customHeight="1">
      <c r="A743" s="130"/>
      <c r="B743" s="130"/>
      <c r="C743" s="130"/>
      <c r="D743" s="130"/>
      <c r="E743" s="130"/>
      <c r="F743" s="130"/>
      <c r="G743" s="130"/>
      <c r="H743" s="130"/>
      <c r="I743" s="130"/>
      <c r="J743" s="130"/>
      <c r="K743" s="130"/>
      <c r="L743" s="130"/>
      <c r="M743" s="130"/>
      <c r="N743" s="130"/>
      <c r="O743" s="130"/>
      <c r="P743" s="130"/>
    </row>
    <row r="744" spans="1:16" ht="15.75" customHeight="1">
      <c r="A744" s="130"/>
      <c r="B744" s="130"/>
      <c r="C744" s="130"/>
      <c r="D744" s="130"/>
      <c r="E744" s="130"/>
      <c r="F744" s="130"/>
      <c r="G744" s="130"/>
      <c r="H744" s="130"/>
      <c r="I744" s="130"/>
      <c r="J744" s="130"/>
      <c r="K744" s="130"/>
      <c r="L744" s="130"/>
      <c r="M744" s="130"/>
      <c r="N744" s="130"/>
      <c r="O744" s="130"/>
      <c r="P744" s="130"/>
    </row>
    <row r="745" spans="1:16" ht="15.75" customHeight="1">
      <c r="A745" s="130"/>
      <c r="B745" s="130"/>
      <c r="C745" s="130"/>
      <c r="D745" s="130"/>
      <c r="E745" s="130"/>
      <c r="F745" s="130"/>
      <c r="G745" s="130"/>
      <c r="H745" s="130"/>
      <c r="I745" s="130"/>
      <c r="J745" s="130"/>
      <c r="K745" s="130"/>
      <c r="L745" s="130"/>
      <c r="M745" s="130"/>
      <c r="N745" s="130"/>
      <c r="O745" s="130"/>
      <c r="P745" s="130"/>
    </row>
    <row r="746" spans="1:16" ht="15.75" customHeight="1">
      <c r="A746" s="130"/>
      <c r="B746" s="130"/>
      <c r="C746" s="130"/>
      <c r="D746" s="130"/>
      <c r="E746" s="130"/>
      <c r="F746" s="130"/>
      <c r="G746" s="130"/>
      <c r="H746" s="130"/>
      <c r="I746" s="130"/>
      <c r="J746" s="130"/>
      <c r="K746" s="130"/>
      <c r="L746" s="130"/>
      <c r="M746" s="130"/>
      <c r="N746" s="130"/>
      <c r="O746" s="130"/>
      <c r="P746" s="130"/>
    </row>
    <row r="747" spans="1:16" ht="15.75" customHeight="1">
      <c r="A747" s="130"/>
      <c r="B747" s="130"/>
      <c r="C747" s="130"/>
      <c r="D747" s="130"/>
      <c r="E747" s="130"/>
      <c r="F747" s="130"/>
      <c r="G747" s="130"/>
      <c r="H747" s="130"/>
      <c r="I747" s="130"/>
      <c r="J747" s="130"/>
      <c r="K747" s="130"/>
      <c r="L747" s="130"/>
      <c r="M747" s="130"/>
      <c r="N747" s="130"/>
      <c r="O747" s="130"/>
      <c r="P747" s="130"/>
    </row>
    <row r="748" spans="1:16" ht="15.75" customHeight="1">
      <c r="A748" s="130"/>
      <c r="B748" s="130"/>
      <c r="C748" s="130"/>
      <c r="D748" s="130"/>
      <c r="E748" s="130"/>
      <c r="F748" s="130"/>
      <c r="G748" s="130"/>
      <c r="H748" s="130"/>
      <c r="I748" s="130"/>
      <c r="J748" s="130"/>
      <c r="K748" s="130"/>
      <c r="L748" s="130"/>
      <c r="M748" s="130"/>
      <c r="N748" s="130"/>
      <c r="O748" s="130"/>
      <c r="P748" s="130"/>
    </row>
    <row r="749" spans="1:16" ht="15.75" customHeight="1">
      <c r="A749" s="130"/>
      <c r="B749" s="130"/>
      <c r="C749" s="130"/>
      <c r="D749" s="130"/>
      <c r="E749" s="130"/>
      <c r="F749" s="130"/>
      <c r="G749" s="130"/>
      <c r="H749" s="130"/>
      <c r="I749" s="130"/>
      <c r="J749" s="130"/>
      <c r="K749" s="130"/>
      <c r="L749" s="130"/>
      <c r="M749" s="130"/>
      <c r="N749" s="130"/>
      <c r="O749" s="130"/>
      <c r="P749" s="130"/>
    </row>
    <row r="750" spans="1:16" ht="15.75" customHeight="1">
      <c r="A750" s="130"/>
      <c r="B750" s="130"/>
      <c r="C750" s="130"/>
      <c r="D750" s="130"/>
      <c r="E750" s="130"/>
      <c r="F750" s="130"/>
      <c r="G750" s="130"/>
      <c r="H750" s="130"/>
      <c r="I750" s="130"/>
      <c r="J750" s="130"/>
      <c r="K750" s="130"/>
      <c r="L750" s="130"/>
      <c r="M750" s="130"/>
      <c r="N750" s="130"/>
      <c r="O750" s="130"/>
      <c r="P750" s="130"/>
    </row>
    <row r="751" spans="1:16" ht="15.75" customHeight="1">
      <c r="A751" s="130"/>
      <c r="B751" s="130"/>
      <c r="C751" s="130"/>
      <c r="D751" s="130"/>
      <c r="E751" s="130"/>
      <c r="F751" s="130"/>
      <c r="G751" s="130"/>
      <c r="H751" s="130"/>
      <c r="I751" s="130"/>
      <c r="J751" s="130"/>
      <c r="K751" s="130"/>
      <c r="L751" s="130"/>
      <c r="M751" s="130"/>
      <c r="N751" s="130"/>
      <c r="O751" s="130"/>
      <c r="P751" s="130"/>
    </row>
    <row r="752" spans="1:16" ht="15.75" customHeight="1">
      <c r="A752" s="130"/>
      <c r="B752" s="130"/>
      <c r="C752" s="130"/>
      <c r="D752" s="130"/>
      <c r="E752" s="130"/>
      <c r="F752" s="130"/>
      <c r="G752" s="130"/>
      <c r="H752" s="130"/>
      <c r="I752" s="130"/>
      <c r="J752" s="130"/>
      <c r="K752" s="130"/>
      <c r="L752" s="130"/>
      <c r="M752" s="130"/>
      <c r="N752" s="130"/>
      <c r="O752" s="130"/>
      <c r="P752" s="130"/>
    </row>
    <row r="753" spans="1:16" ht="15.75" customHeight="1">
      <c r="A753" s="130"/>
      <c r="B753" s="130"/>
      <c r="C753" s="130"/>
      <c r="D753" s="130"/>
      <c r="E753" s="130"/>
      <c r="F753" s="130"/>
      <c r="G753" s="130"/>
      <c r="H753" s="130"/>
      <c r="I753" s="130"/>
      <c r="J753" s="130"/>
      <c r="K753" s="130"/>
      <c r="L753" s="130"/>
      <c r="M753" s="130"/>
      <c r="N753" s="130"/>
      <c r="O753" s="130"/>
      <c r="P753" s="130"/>
    </row>
    <row r="754" spans="1:16" ht="15.75" customHeight="1">
      <c r="A754" s="130"/>
      <c r="B754" s="130"/>
      <c r="C754" s="130"/>
      <c r="D754" s="130"/>
      <c r="E754" s="130"/>
      <c r="F754" s="130"/>
      <c r="G754" s="130"/>
      <c r="H754" s="130"/>
      <c r="I754" s="130"/>
      <c r="J754" s="130"/>
      <c r="K754" s="130"/>
      <c r="L754" s="130"/>
      <c r="M754" s="130"/>
      <c r="N754" s="130"/>
      <c r="O754" s="130"/>
      <c r="P754" s="130"/>
    </row>
    <row r="755" spans="1:16" ht="15.75" customHeight="1">
      <c r="A755" s="130"/>
      <c r="B755" s="130"/>
      <c r="C755" s="130"/>
      <c r="D755" s="130"/>
      <c r="E755" s="130"/>
      <c r="F755" s="130"/>
      <c r="G755" s="130"/>
      <c r="H755" s="130"/>
      <c r="I755" s="130"/>
      <c r="J755" s="130"/>
      <c r="K755" s="130"/>
      <c r="L755" s="130"/>
      <c r="M755" s="130"/>
      <c r="N755" s="130"/>
      <c r="O755" s="130"/>
      <c r="P755" s="130"/>
    </row>
    <row r="756" spans="1:16" ht="15.75" customHeight="1">
      <c r="A756" s="130"/>
      <c r="B756" s="130"/>
      <c r="C756" s="130"/>
      <c r="D756" s="130"/>
      <c r="E756" s="130"/>
      <c r="F756" s="130"/>
      <c r="G756" s="130"/>
      <c r="H756" s="130"/>
      <c r="I756" s="130"/>
      <c r="J756" s="130"/>
      <c r="K756" s="130"/>
      <c r="L756" s="130"/>
      <c r="M756" s="130"/>
      <c r="N756" s="130"/>
      <c r="O756" s="130"/>
      <c r="P756" s="130"/>
    </row>
    <row r="757" spans="1:16" ht="15.75" customHeight="1">
      <c r="A757" s="130"/>
      <c r="B757" s="130"/>
      <c r="C757" s="130"/>
      <c r="D757" s="130"/>
      <c r="E757" s="130"/>
      <c r="F757" s="130"/>
      <c r="G757" s="130"/>
      <c r="H757" s="130"/>
      <c r="I757" s="130"/>
      <c r="J757" s="130"/>
      <c r="K757" s="130"/>
      <c r="L757" s="130"/>
      <c r="M757" s="130"/>
      <c r="N757" s="130"/>
      <c r="O757" s="130"/>
      <c r="P757" s="130"/>
    </row>
    <row r="758" spans="1:16" ht="15.75" customHeight="1">
      <c r="A758" s="130"/>
      <c r="B758" s="130"/>
      <c r="C758" s="130"/>
      <c r="D758" s="130"/>
      <c r="E758" s="130"/>
      <c r="F758" s="130"/>
      <c r="G758" s="130"/>
      <c r="H758" s="130"/>
      <c r="I758" s="130"/>
      <c r="J758" s="130"/>
      <c r="K758" s="130"/>
      <c r="L758" s="130"/>
      <c r="M758" s="130"/>
      <c r="N758" s="130"/>
      <c r="O758" s="130"/>
      <c r="P758" s="130"/>
    </row>
    <row r="759" spans="1:16" ht="15.75" customHeight="1">
      <c r="A759" s="130"/>
      <c r="B759" s="130"/>
      <c r="C759" s="130"/>
      <c r="D759" s="130"/>
      <c r="E759" s="130"/>
      <c r="F759" s="130"/>
      <c r="G759" s="130"/>
      <c r="H759" s="130"/>
      <c r="I759" s="130"/>
      <c r="J759" s="130"/>
      <c r="K759" s="130"/>
      <c r="L759" s="130"/>
      <c r="M759" s="130"/>
      <c r="N759" s="130"/>
      <c r="O759" s="130"/>
      <c r="P759" s="130"/>
    </row>
    <row r="760" spans="1:16" ht="15.75" customHeight="1">
      <c r="A760" s="130"/>
      <c r="B760" s="130"/>
      <c r="C760" s="130"/>
      <c r="D760" s="130"/>
      <c r="E760" s="130"/>
      <c r="F760" s="130"/>
      <c r="G760" s="130"/>
      <c r="H760" s="130"/>
      <c r="I760" s="130"/>
      <c r="J760" s="130"/>
      <c r="K760" s="130"/>
      <c r="L760" s="130"/>
      <c r="M760" s="130"/>
      <c r="N760" s="130"/>
      <c r="O760" s="130"/>
      <c r="P760" s="130"/>
    </row>
    <row r="761" spans="1:16" ht="15.75" customHeight="1">
      <c r="A761" s="130"/>
      <c r="B761" s="130"/>
      <c r="C761" s="130"/>
      <c r="D761" s="130"/>
      <c r="E761" s="130"/>
      <c r="F761" s="130"/>
      <c r="G761" s="130"/>
      <c r="H761" s="130"/>
      <c r="I761" s="130"/>
      <c r="J761" s="130"/>
      <c r="K761" s="130"/>
      <c r="L761" s="130"/>
      <c r="M761" s="130"/>
      <c r="N761" s="130"/>
      <c r="O761" s="130"/>
      <c r="P761" s="130"/>
    </row>
    <row r="762" spans="1:16" ht="15.75" customHeight="1">
      <c r="A762" s="130"/>
      <c r="B762" s="130"/>
      <c r="C762" s="130"/>
      <c r="D762" s="130"/>
      <c r="E762" s="130"/>
      <c r="F762" s="130"/>
      <c r="G762" s="130"/>
      <c r="H762" s="130"/>
      <c r="I762" s="130"/>
      <c r="J762" s="130"/>
      <c r="K762" s="130"/>
      <c r="L762" s="130"/>
      <c r="M762" s="130"/>
      <c r="N762" s="130"/>
      <c r="O762" s="130"/>
      <c r="P762" s="130"/>
    </row>
    <row r="763" spans="1:16" ht="15.75" customHeight="1">
      <c r="A763" s="130"/>
      <c r="B763" s="130"/>
      <c r="C763" s="130"/>
      <c r="D763" s="130"/>
      <c r="E763" s="130"/>
      <c r="F763" s="130"/>
      <c r="G763" s="130"/>
      <c r="H763" s="130"/>
      <c r="I763" s="130"/>
      <c r="J763" s="130"/>
      <c r="K763" s="130"/>
      <c r="L763" s="130"/>
      <c r="M763" s="130"/>
      <c r="N763" s="130"/>
      <c r="O763" s="130"/>
      <c r="P763" s="130"/>
    </row>
    <row r="764" spans="1:16" ht="15.75" customHeight="1">
      <c r="A764" s="130"/>
      <c r="B764" s="130"/>
      <c r="C764" s="130"/>
      <c r="D764" s="130"/>
      <c r="E764" s="130"/>
      <c r="F764" s="130"/>
      <c r="G764" s="130"/>
      <c r="H764" s="130"/>
      <c r="I764" s="130"/>
      <c r="J764" s="130"/>
      <c r="K764" s="130"/>
      <c r="L764" s="130"/>
      <c r="M764" s="130"/>
      <c r="N764" s="130"/>
      <c r="O764" s="130"/>
      <c r="P764" s="130"/>
    </row>
    <row r="765" spans="1:16" ht="15.75" customHeight="1">
      <c r="A765" s="130"/>
      <c r="B765" s="130"/>
      <c r="C765" s="130"/>
      <c r="D765" s="130"/>
      <c r="E765" s="130"/>
      <c r="F765" s="130"/>
      <c r="G765" s="130"/>
      <c r="H765" s="130"/>
      <c r="I765" s="130"/>
      <c r="J765" s="130"/>
      <c r="K765" s="130"/>
      <c r="L765" s="130"/>
      <c r="M765" s="130"/>
      <c r="N765" s="130"/>
      <c r="O765" s="130"/>
      <c r="P765" s="130"/>
    </row>
    <row r="766" spans="1:16" ht="15.75" customHeight="1">
      <c r="A766" s="130"/>
      <c r="B766" s="130"/>
      <c r="C766" s="130"/>
      <c r="D766" s="130"/>
      <c r="E766" s="130"/>
      <c r="F766" s="130"/>
      <c r="G766" s="130"/>
      <c r="H766" s="130"/>
      <c r="I766" s="130"/>
      <c r="J766" s="130"/>
      <c r="K766" s="130"/>
      <c r="L766" s="130"/>
      <c r="M766" s="130"/>
      <c r="N766" s="130"/>
      <c r="O766" s="130"/>
      <c r="P766" s="130"/>
    </row>
    <row r="767" spans="1:16" ht="15.75" customHeight="1">
      <c r="A767" s="130"/>
      <c r="B767" s="130"/>
      <c r="C767" s="130"/>
      <c r="D767" s="130"/>
      <c r="E767" s="130"/>
      <c r="F767" s="130"/>
      <c r="G767" s="130"/>
      <c r="H767" s="130"/>
      <c r="I767" s="130"/>
      <c r="J767" s="130"/>
      <c r="K767" s="130"/>
      <c r="L767" s="130"/>
      <c r="M767" s="130"/>
      <c r="N767" s="130"/>
      <c r="O767" s="130"/>
      <c r="P767" s="130"/>
    </row>
    <row r="768" spans="1:16" ht="15.75" customHeight="1">
      <c r="A768" s="130"/>
      <c r="B768" s="130"/>
      <c r="C768" s="130"/>
      <c r="D768" s="130"/>
      <c r="E768" s="130"/>
      <c r="F768" s="130"/>
      <c r="G768" s="130"/>
      <c r="H768" s="130"/>
      <c r="I768" s="130"/>
      <c r="J768" s="130"/>
      <c r="K768" s="130"/>
      <c r="L768" s="130"/>
      <c r="M768" s="130"/>
      <c r="N768" s="130"/>
      <c r="O768" s="130"/>
      <c r="P768" s="130"/>
    </row>
    <row r="769" spans="1:16" ht="15.75" customHeight="1">
      <c r="A769" s="130"/>
      <c r="B769" s="130"/>
      <c r="C769" s="130"/>
      <c r="D769" s="130"/>
      <c r="E769" s="130"/>
      <c r="F769" s="130"/>
      <c r="G769" s="130"/>
      <c r="H769" s="130"/>
      <c r="I769" s="130"/>
      <c r="J769" s="130"/>
      <c r="K769" s="130"/>
      <c r="L769" s="130"/>
      <c r="M769" s="130"/>
      <c r="N769" s="130"/>
      <c r="O769" s="130"/>
      <c r="P769" s="130"/>
    </row>
    <row r="770" spans="1:16" ht="15.75" customHeight="1">
      <c r="A770" s="130"/>
      <c r="B770" s="130"/>
      <c r="C770" s="130"/>
      <c r="D770" s="130"/>
      <c r="E770" s="130"/>
      <c r="F770" s="130"/>
      <c r="G770" s="130"/>
      <c r="H770" s="130"/>
      <c r="I770" s="130"/>
      <c r="J770" s="130"/>
      <c r="K770" s="130"/>
      <c r="L770" s="130"/>
      <c r="M770" s="130"/>
      <c r="N770" s="130"/>
      <c r="O770" s="130"/>
      <c r="P770" s="130"/>
    </row>
    <row r="771" spans="1:16" ht="15.75" customHeight="1">
      <c r="A771" s="130"/>
      <c r="B771" s="130"/>
      <c r="C771" s="130"/>
      <c r="D771" s="130"/>
      <c r="E771" s="130"/>
      <c r="F771" s="130"/>
      <c r="G771" s="130"/>
      <c r="H771" s="130"/>
      <c r="I771" s="130"/>
      <c r="J771" s="130"/>
      <c r="K771" s="130"/>
      <c r="L771" s="130"/>
      <c r="M771" s="130"/>
      <c r="N771" s="130"/>
      <c r="O771" s="130"/>
      <c r="P771" s="130"/>
    </row>
    <row r="772" spans="1:16" ht="15.75" customHeight="1">
      <c r="A772" s="130"/>
      <c r="B772" s="130"/>
      <c r="C772" s="130"/>
      <c r="D772" s="130"/>
      <c r="E772" s="130"/>
      <c r="F772" s="130"/>
      <c r="G772" s="130"/>
      <c r="H772" s="130"/>
      <c r="I772" s="130"/>
      <c r="J772" s="130"/>
      <c r="K772" s="130"/>
      <c r="L772" s="130"/>
      <c r="M772" s="130"/>
      <c r="N772" s="130"/>
      <c r="O772" s="130"/>
      <c r="P772" s="130"/>
    </row>
    <row r="773" spans="1:16" ht="15.75" customHeight="1">
      <c r="A773" s="130"/>
      <c r="B773" s="130"/>
      <c r="C773" s="130"/>
      <c r="D773" s="130"/>
      <c r="E773" s="130"/>
      <c r="F773" s="130"/>
      <c r="G773" s="130"/>
      <c r="H773" s="130"/>
      <c r="I773" s="130"/>
      <c r="J773" s="130"/>
      <c r="K773" s="130"/>
      <c r="L773" s="130"/>
      <c r="M773" s="130"/>
      <c r="N773" s="130"/>
      <c r="O773" s="130"/>
      <c r="P773" s="130"/>
    </row>
    <row r="774" spans="1:16" ht="15.75" customHeight="1">
      <c r="A774" s="130"/>
      <c r="B774" s="130"/>
      <c r="C774" s="130"/>
      <c r="D774" s="130"/>
      <c r="E774" s="130"/>
      <c r="F774" s="130"/>
      <c r="G774" s="130"/>
      <c r="H774" s="130"/>
      <c r="I774" s="130"/>
      <c r="J774" s="130"/>
      <c r="K774" s="130"/>
      <c r="L774" s="130"/>
      <c r="M774" s="130"/>
      <c r="N774" s="130"/>
      <c r="O774" s="130"/>
      <c r="P774" s="130"/>
    </row>
    <row r="775" spans="1:16" ht="15.75" customHeight="1">
      <c r="A775" s="130"/>
      <c r="B775" s="130"/>
      <c r="C775" s="130"/>
      <c r="D775" s="130"/>
      <c r="E775" s="130"/>
      <c r="F775" s="130"/>
      <c r="G775" s="130"/>
      <c r="H775" s="130"/>
      <c r="I775" s="130"/>
      <c r="J775" s="130"/>
      <c r="K775" s="130"/>
      <c r="L775" s="130"/>
      <c r="M775" s="130"/>
      <c r="N775" s="130"/>
      <c r="O775" s="130"/>
      <c r="P775" s="130"/>
    </row>
    <row r="776" spans="1:16" ht="15.75" customHeight="1">
      <c r="A776" s="130"/>
      <c r="B776" s="130"/>
      <c r="C776" s="130"/>
      <c r="D776" s="130"/>
      <c r="E776" s="130"/>
      <c r="F776" s="130"/>
      <c r="G776" s="130"/>
      <c r="H776" s="130"/>
      <c r="I776" s="130"/>
      <c r="J776" s="130"/>
      <c r="K776" s="130"/>
      <c r="L776" s="130"/>
      <c r="M776" s="130"/>
      <c r="N776" s="130"/>
      <c r="O776" s="130"/>
      <c r="P776" s="130"/>
    </row>
    <row r="777" spans="1:16" ht="15.75" customHeight="1">
      <c r="A777" s="130"/>
      <c r="B777" s="130"/>
      <c r="C777" s="130"/>
      <c r="D777" s="130"/>
      <c r="E777" s="130"/>
      <c r="F777" s="130"/>
      <c r="G777" s="130"/>
      <c r="H777" s="130"/>
      <c r="I777" s="130"/>
      <c r="J777" s="130"/>
      <c r="K777" s="130"/>
      <c r="L777" s="130"/>
      <c r="M777" s="130"/>
      <c r="N777" s="130"/>
      <c r="O777" s="130"/>
      <c r="P777" s="130"/>
    </row>
    <row r="778" spans="1:16" ht="15.75" customHeight="1">
      <c r="A778" s="130"/>
      <c r="B778" s="130"/>
      <c r="C778" s="130"/>
      <c r="D778" s="130"/>
      <c r="E778" s="130"/>
      <c r="F778" s="130"/>
      <c r="G778" s="130"/>
      <c r="H778" s="130"/>
      <c r="I778" s="130"/>
      <c r="J778" s="130"/>
      <c r="K778" s="130"/>
      <c r="L778" s="130"/>
      <c r="M778" s="130"/>
      <c r="N778" s="130"/>
      <c r="O778" s="130"/>
      <c r="P778" s="130"/>
    </row>
    <row r="779" spans="1:16" ht="15.75" customHeight="1">
      <c r="A779" s="130"/>
      <c r="B779" s="130"/>
      <c r="C779" s="130"/>
      <c r="D779" s="130"/>
      <c r="E779" s="130"/>
      <c r="F779" s="130"/>
      <c r="G779" s="130"/>
      <c r="H779" s="130"/>
      <c r="I779" s="130"/>
      <c r="J779" s="130"/>
      <c r="K779" s="130"/>
      <c r="L779" s="130"/>
      <c r="M779" s="130"/>
      <c r="N779" s="130"/>
      <c r="O779" s="130"/>
      <c r="P779" s="130"/>
    </row>
    <row r="780" spans="1:16" ht="15.75" customHeight="1">
      <c r="A780" s="130"/>
      <c r="B780" s="130"/>
      <c r="C780" s="130"/>
      <c r="D780" s="130"/>
      <c r="E780" s="130"/>
      <c r="F780" s="130"/>
      <c r="G780" s="130"/>
      <c r="H780" s="130"/>
      <c r="I780" s="130"/>
      <c r="J780" s="130"/>
      <c r="K780" s="130"/>
      <c r="L780" s="130"/>
      <c r="M780" s="130"/>
      <c r="N780" s="130"/>
      <c r="O780" s="130"/>
      <c r="P780" s="130"/>
    </row>
    <row r="781" spans="1:16" ht="15.75" customHeight="1">
      <c r="A781" s="130"/>
      <c r="B781" s="130"/>
      <c r="C781" s="130"/>
      <c r="D781" s="130"/>
      <c r="E781" s="130"/>
      <c r="F781" s="130"/>
      <c r="G781" s="130"/>
      <c r="H781" s="130"/>
      <c r="I781" s="130"/>
      <c r="J781" s="130"/>
      <c r="K781" s="130"/>
      <c r="L781" s="130"/>
      <c r="M781" s="130"/>
      <c r="N781" s="130"/>
      <c r="O781" s="130"/>
      <c r="P781" s="130"/>
    </row>
    <row r="782" spans="1:16" ht="15.75" customHeight="1">
      <c r="A782" s="130"/>
      <c r="B782" s="130"/>
      <c r="C782" s="130"/>
      <c r="D782" s="130"/>
      <c r="E782" s="130"/>
      <c r="F782" s="130"/>
      <c r="G782" s="130"/>
      <c r="H782" s="130"/>
      <c r="I782" s="130"/>
      <c r="J782" s="130"/>
      <c r="K782" s="130"/>
      <c r="L782" s="130"/>
      <c r="M782" s="130"/>
      <c r="N782" s="130"/>
      <c r="O782" s="130"/>
      <c r="P782" s="130"/>
    </row>
    <row r="783" spans="1:16" ht="15.75" customHeight="1">
      <c r="A783" s="130"/>
      <c r="B783" s="130"/>
      <c r="C783" s="130"/>
      <c r="D783" s="130"/>
      <c r="E783" s="130"/>
      <c r="F783" s="130"/>
      <c r="G783" s="130"/>
      <c r="H783" s="130"/>
      <c r="I783" s="130"/>
      <c r="J783" s="130"/>
      <c r="K783" s="130"/>
      <c r="L783" s="130"/>
      <c r="M783" s="130"/>
      <c r="N783" s="130"/>
      <c r="O783" s="130"/>
      <c r="P783" s="130"/>
    </row>
    <row r="784" spans="1:16" ht="15.75" customHeight="1">
      <c r="A784" s="130"/>
      <c r="B784" s="130"/>
      <c r="C784" s="130"/>
      <c r="D784" s="130"/>
      <c r="E784" s="130"/>
      <c r="F784" s="130"/>
      <c r="G784" s="130"/>
      <c r="H784" s="130"/>
      <c r="I784" s="130"/>
      <c r="J784" s="130"/>
      <c r="K784" s="130"/>
      <c r="L784" s="130"/>
      <c r="M784" s="130"/>
      <c r="N784" s="130"/>
      <c r="O784" s="130"/>
      <c r="P784" s="130"/>
    </row>
    <row r="785" spans="1:16" ht="15.75" customHeight="1">
      <c r="A785" s="130"/>
      <c r="B785" s="130"/>
      <c r="C785" s="130"/>
      <c r="D785" s="130"/>
      <c r="E785" s="130"/>
      <c r="F785" s="130"/>
      <c r="G785" s="130"/>
      <c r="H785" s="130"/>
      <c r="I785" s="130"/>
      <c r="J785" s="130"/>
      <c r="K785" s="130"/>
      <c r="L785" s="130"/>
      <c r="M785" s="130"/>
      <c r="N785" s="130"/>
      <c r="O785" s="130"/>
      <c r="P785" s="130"/>
    </row>
    <row r="786" spans="1:16" ht="15.75" customHeight="1">
      <c r="A786" s="130"/>
      <c r="B786" s="130"/>
      <c r="C786" s="130"/>
      <c r="D786" s="130"/>
      <c r="E786" s="130"/>
      <c r="F786" s="130"/>
      <c r="G786" s="130"/>
      <c r="H786" s="130"/>
      <c r="I786" s="130"/>
      <c r="J786" s="130"/>
      <c r="K786" s="130"/>
      <c r="L786" s="130"/>
      <c r="M786" s="130"/>
      <c r="N786" s="130"/>
      <c r="O786" s="130"/>
      <c r="P786" s="130"/>
    </row>
    <row r="787" spans="1:16" ht="15.75" customHeight="1">
      <c r="A787" s="130"/>
      <c r="B787" s="130"/>
      <c r="C787" s="130"/>
      <c r="D787" s="130"/>
      <c r="E787" s="130"/>
      <c r="F787" s="130"/>
      <c r="G787" s="130"/>
      <c r="H787" s="130"/>
      <c r="I787" s="130"/>
      <c r="J787" s="130"/>
      <c r="K787" s="130"/>
      <c r="L787" s="130"/>
      <c r="M787" s="130"/>
      <c r="N787" s="130"/>
      <c r="O787" s="130"/>
      <c r="P787" s="130"/>
    </row>
    <row r="788" spans="1:16" ht="15.75" customHeight="1">
      <c r="A788" s="130"/>
      <c r="B788" s="130"/>
      <c r="C788" s="130"/>
      <c r="D788" s="130"/>
      <c r="E788" s="130"/>
      <c r="F788" s="130"/>
      <c r="G788" s="130"/>
      <c r="H788" s="130"/>
      <c r="I788" s="130"/>
      <c r="J788" s="130"/>
      <c r="K788" s="130"/>
      <c r="L788" s="130"/>
      <c r="M788" s="130"/>
      <c r="N788" s="130"/>
      <c r="O788" s="130"/>
      <c r="P788" s="130"/>
    </row>
    <row r="789" spans="1:16" ht="15.75" customHeight="1">
      <c r="A789" s="130"/>
      <c r="B789" s="130"/>
      <c r="C789" s="130"/>
      <c r="D789" s="130"/>
      <c r="E789" s="130"/>
      <c r="F789" s="130"/>
      <c r="G789" s="130"/>
      <c r="H789" s="130"/>
      <c r="I789" s="130"/>
      <c r="J789" s="130"/>
      <c r="K789" s="130"/>
      <c r="L789" s="130"/>
      <c r="M789" s="130"/>
      <c r="N789" s="130"/>
      <c r="O789" s="130"/>
      <c r="P789" s="130"/>
    </row>
    <row r="790" spans="1:16" ht="15.75" customHeight="1">
      <c r="A790" s="130"/>
      <c r="B790" s="130"/>
      <c r="C790" s="130"/>
      <c r="D790" s="130"/>
      <c r="E790" s="130"/>
      <c r="F790" s="130"/>
      <c r="G790" s="130"/>
      <c r="H790" s="130"/>
      <c r="I790" s="130"/>
      <c r="J790" s="130"/>
      <c r="K790" s="130"/>
      <c r="L790" s="130"/>
      <c r="M790" s="130"/>
      <c r="N790" s="130"/>
      <c r="O790" s="130"/>
      <c r="P790" s="130"/>
    </row>
    <row r="791" spans="1:16" ht="15.75" customHeight="1">
      <c r="A791" s="130"/>
      <c r="B791" s="130"/>
      <c r="C791" s="130"/>
      <c r="D791" s="130"/>
      <c r="E791" s="130"/>
      <c r="F791" s="130"/>
      <c r="G791" s="130"/>
      <c r="H791" s="130"/>
      <c r="I791" s="130"/>
      <c r="J791" s="130"/>
      <c r="K791" s="130"/>
      <c r="L791" s="130"/>
      <c r="M791" s="130"/>
      <c r="N791" s="130"/>
      <c r="O791" s="130"/>
      <c r="P791" s="130"/>
    </row>
    <row r="792" spans="1:16" ht="15.75" customHeight="1">
      <c r="A792" s="130"/>
      <c r="B792" s="130"/>
      <c r="C792" s="130"/>
      <c r="D792" s="130"/>
      <c r="E792" s="130"/>
      <c r="F792" s="130"/>
      <c r="G792" s="130"/>
      <c r="H792" s="130"/>
      <c r="I792" s="130"/>
      <c r="J792" s="130"/>
      <c r="K792" s="130"/>
      <c r="L792" s="130"/>
      <c r="M792" s="130"/>
      <c r="N792" s="130"/>
      <c r="O792" s="130"/>
      <c r="P792" s="130"/>
    </row>
    <row r="793" spans="1:16" ht="15.75" customHeight="1">
      <c r="A793" s="130"/>
      <c r="B793" s="130"/>
      <c r="C793" s="130"/>
      <c r="D793" s="130"/>
      <c r="E793" s="130"/>
      <c r="F793" s="130"/>
      <c r="G793" s="130"/>
      <c r="H793" s="130"/>
      <c r="I793" s="130"/>
      <c r="J793" s="130"/>
      <c r="K793" s="130"/>
      <c r="L793" s="130"/>
      <c r="M793" s="130"/>
      <c r="N793" s="130"/>
      <c r="O793" s="130"/>
      <c r="P793" s="130"/>
    </row>
    <row r="794" spans="1:16" ht="15.75" customHeight="1">
      <c r="A794" s="130"/>
      <c r="B794" s="130"/>
      <c r="C794" s="130"/>
      <c r="D794" s="130"/>
      <c r="E794" s="130"/>
      <c r="F794" s="130"/>
      <c r="G794" s="130"/>
      <c r="H794" s="130"/>
      <c r="I794" s="130"/>
      <c r="J794" s="130"/>
      <c r="K794" s="130"/>
      <c r="L794" s="130"/>
      <c r="M794" s="130"/>
      <c r="N794" s="130"/>
      <c r="O794" s="130"/>
      <c r="P794" s="130"/>
    </row>
    <row r="795" spans="1:16" ht="15.75" customHeight="1">
      <c r="A795" s="130"/>
      <c r="B795" s="130"/>
      <c r="C795" s="130"/>
      <c r="D795" s="130"/>
      <c r="E795" s="130"/>
      <c r="F795" s="130"/>
      <c r="G795" s="130"/>
      <c r="H795" s="130"/>
      <c r="I795" s="130"/>
      <c r="J795" s="130"/>
      <c r="K795" s="130"/>
      <c r="L795" s="130"/>
      <c r="M795" s="130"/>
      <c r="N795" s="130"/>
      <c r="O795" s="130"/>
      <c r="P795" s="130"/>
    </row>
    <row r="796" spans="1:16" ht="15.75" customHeight="1">
      <c r="A796" s="130"/>
      <c r="B796" s="130"/>
      <c r="C796" s="130"/>
      <c r="D796" s="130"/>
      <c r="E796" s="130"/>
      <c r="F796" s="130"/>
      <c r="G796" s="130"/>
      <c r="H796" s="130"/>
      <c r="I796" s="130"/>
      <c r="J796" s="130"/>
      <c r="K796" s="130"/>
      <c r="L796" s="130"/>
      <c r="M796" s="130"/>
      <c r="N796" s="130"/>
      <c r="O796" s="130"/>
      <c r="P796" s="130"/>
    </row>
    <row r="797" spans="1:16" ht="15.75" customHeight="1">
      <c r="A797" s="130"/>
      <c r="B797" s="130"/>
      <c r="C797" s="130"/>
      <c r="D797" s="130"/>
      <c r="E797" s="130"/>
      <c r="F797" s="130"/>
      <c r="G797" s="130"/>
      <c r="H797" s="130"/>
      <c r="I797" s="130"/>
      <c r="J797" s="130"/>
      <c r="K797" s="130"/>
      <c r="L797" s="130"/>
      <c r="M797" s="130"/>
      <c r="N797" s="130"/>
      <c r="O797" s="130"/>
      <c r="P797" s="130"/>
    </row>
    <row r="798" spans="1:16" ht="15.75" customHeight="1">
      <c r="A798" s="130"/>
      <c r="B798" s="130"/>
      <c r="C798" s="130"/>
      <c r="D798" s="130"/>
      <c r="E798" s="130"/>
      <c r="F798" s="130"/>
      <c r="G798" s="130"/>
      <c r="H798" s="130"/>
      <c r="I798" s="130"/>
      <c r="J798" s="130"/>
      <c r="K798" s="130"/>
      <c r="L798" s="130"/>
      <c r="M798" s="130"/>
      <c r="N798" s="130"/>
      <c r="O798" s="130"/>
      <c r="P798" s="130"/>
    </row>
    <row r="799" spans="1:16" ht="15.75" customHeight="1">
      <c r="A799" s="130"/>
      <c r="B799" s="130"/>
      <c r="C799" s="130"/>
      <c r="D799" s="130"/>
      <c r="E799" s="130"/>
      <c r="F799" s="130"/>
      <c r="G799" s="130"/>
      <c r="H799" s="130"/>
      <c r="I799" s="130"/>
      <c r="J799" s="130"/>
      <c r="K799" s="130"/>
      <c r="L799" s="130"/>
      <c r="M799" s="130"/>
      <c r="N799" s="130"/>
      <c r="O799" s="130"/>
      <c r="P799" s="130"/>
    </row>
    <row r="800" spans="1:16" ht="15.75" customHeight="1">
      <c r="A800" s="130"/>
      <c r="B800" s="130"/>
      <c r="C800" s="130"/>
      <c r="D800" s="130"/>
      <c r="E800" s="130"/>
      <c r="F800" s="130"/>
      <c r="G800" s="130"/>
      <c r="H800" s="130"/>
      <c r="I800" s="130"/>
      <c r="J800" s="130"/>
      <c r="K800" s="130"/>
      <c r="L800" s="130"/>
      <c r="M800" s="130"/>
      <c r="N800" s="130"/>
      <c r="O800" s="130"/>
      <c r="P800" s="130"/>
    </row>
    <row r="801" spans="1:16" ht="15.75" customHeight="1">
      <c r="A801" s="130"/>
      <c r="B801" s="130"/>
      <c r="C801" s="130"/>
      <c r="D801" s="130"/>
      <c r="E801" s="130"/>
      <c r="F801" s="130"/>
      <c r="G801" s="130"/>
      <c r="H801" s="130"/>
      <c r="I801" s="130"/>
      <c r="J801" s="130"/>
      <c r="K801" s="130"/>
      <c r="L801" s="130"/>
      <c r="M801" s="130"/>
      <c r="N801" s="130"/>
      <c r="O801" s="130"/>
      <c r="P801" s="130"/>
    </row>
    <row r="802" spans="1:16" ht="15.75" customHeight="1">
      <c r="A802" s="130"/>
      <c r="B802" s="130"/>
      <c r="C802" s="130"/>
      <c r="D802" s="130"/>
      <c r="E802" s="130"/>
      <c r="F802" s="130"/>
      <c r="G802" s="130"/>
      <c r="H802" s="130"/>
      <c r="I802" s="130"/>
      <c r="J802" s="130"/>
      <c r="K802" s="130"/>
      <c r="L802" s="130"/>
      <c r="M802" s="130"/>
      <c r="N802" s="130"/>
      <c r="O802" s="130"/>
      <c r="P802" s="130"/>
    </row>
    <row r="803" spans="1:16" ht="15.75" customHeight="1">
      <c r="A803" s="130"/>
      <c r="B803" s="130"/>
      <c r="C803" s="130"/>
      <c r="D803" s="130"/>
      <c r="E803" s="130"/>
      <c r="F803" s="130"/>
      <c r="G803" s="130"/>
      <c r="H803" s="130"/>
      <c r="I803" s="130"/>
      <c r="J803" s="130"/>
      <c r="K803" s="130"/>
      <c r="L803" s="130"/>
      <c r="M803" s="130"/>
      <c r="N803" s="130"/>
      <c r="O803" s="130"/>
      <c r="P803" s="130"/>
    </row>
    <row r="804" spans="1:16" ht="15.75" customHeight="1">
      <c r="A804" s="130"/>
      <c r="B804" s="130"/>
      <c r="C804" s="130"/>
      <c r="D804" s="130"/>
      <c r="E804" s="130"/>
      <c r="F804" s="130"/>
      <c r="G804" s="130"/>
      <c r="H804" s="130"/>
      <c r="I804" s="130"/>
      <c r="J804" s="130"/>
      <c r="K804" s="130"/>
      <c r="L804" s="130"/>
      <c r="M804" s="130"/>
      <c r="N804" s="130"/>
      <c r="O804" s="130"/>
      <c r="P804" s="130"/>
    </row>
    <row r="805" spans="1:16" ht="15.75" customHeight="1">
      <c r="A805" s="130"/>
      <c r="B805" s="130"/>
      <c r="C805" s="130"/>
      <c r="D805" s="130"/>
      <c r="E805" s="130"/>
      <c r="F805" s="130"/>
      <c r="G805" s="130"/>
      <c r="H805" s="130"/>
      <c r="I805" s="130"/>
      <c r="J805" s="130"/>
      <c r="K805" s="130"/>
      <c r="L805" s="130"/>
      <c r="M805" s="130"/>
      <c r="N805" s="130"/>
      <c r="O805" s="130"/>
      <c r="P805" s="130"/>
    </row>
    <row r="806" spans="1:16" ht="15.75" customHeight="1">
      <c r="A806" s="130"/>
      <c r="B806" s="130"/>
      <c r="C806" s="130"/>
      <c r="D806" s="130"/>
      <c r="E806" s="130"/>
      <c r="F806" s="130"/>
      <c r="G806" s="130"/>
      <c r="H806" s="130"/>
      <c r="I806" s="130"/>
      <c r="J806" s="130"/>
      <c r="K806" s="130"/>
      <c r="L806" s="130"/>
      <c r="M806" s="130"/>
      <c r="N806" s="130"/>
      <c r="O806" s="130"/>
      <c r="P806" s="130"/>
    </row>
    <row r="807" spans="1:16" ht="15.75" customHeight="1">
      <c r="A807" s="130"/>
      <c r="B807" s="130"/>
      <c r="C807" s="130"/>
      <c r="D807" s="130"/>
      <c r="E807" s="130"/>
      <c r="F807" s="130"/>
      <c r="G807" s="130"/>
      <c r="H807" s="130"/>
      <c r="I807" s="130"/>
      <c r="J807" s="130"/>
      <c r="K807" s="130"/>
      <c r="L807" s="130"/>
      <c r="M807" s="130"/>
      <c r="N807" s="130"/>
      <c r="O807" s="130"/>
      <c r="P807" s="130"/>
    </row>
    <row r="808" spans="1:16" ht="15.75" customHeight="1">
      <c r="A808" s="130"/>
      <c r="B808" s="130"/>
      <c r="C808" s="130"/>
      <c r="D808" s="130"/>
      <c r="E808" s="130"/>
      <c r="F808" s="130"/>
      <c r="G808" s="130"/>
      <c r="H808" s="130"/>
      <c r="I808" s="130"/>
      <c r="J808" s="130"/>
      <c r="K808" s="130"/>
      <c r="L808" s="130"/>
      <c r="M808" s="130"/>
      <c r="N808" s="130"/>
      <c r="O808" s="130"/>
      <c r="P808" s="130"/>
    </row>
    <row r="809" spans="1:16" ht="15.75" customHeight="1">
      <c r="A809" s="130"/>
      <c r="B809" s="130"/>
      <c r="C809" s="130"/>
      <c r="D809" s="130"/>
      <c r="E809" s="130"/>
      <c r="F809" s="130"/>
      <c r="G809" s="130"/>
      <c r="H809" s="130"/>
      <c r="I809" s="130"/>
      <c r="J809" s="130"/>
      <c r="K809" s="130"/>
      <c r="L809" s="130"/>
      <c r="M809" s="130"/>
      <c r="N809" s="130"/>
      <c r="O809" s="130"/>
      <c r="P809" s="130"/>
    </row>
    <row r="810" spans="1:16" ht="15.75" customHeight="1">
      <c r="A810" s="130"/>
      <c r="B810" s="130"/>
      <c r="C810" s="130"/>
      <c r="D810" s="130"/>
      <c r="E810" s="130"/>
      <c r="F810" s="130"/>
      <c r="G810" s="130"/>
      <c r="H810" s="130"/>
      <c r="I810" s="130"/>
      <c r="J810" s="130"/>
      <c r="K810" s="130"/>
      <c r="L810" s="130"/>
      <c r="M810" s="130"/>
      <c r="N810" s="130"/>
      <c r="O810" s="130"/>
      <c r="P810" s="130"/>
    </row>
    <row r="811" spans="1:16" ht="15.75" customHeight="1">
      <c r="A811" s="130"/>
      <c r="B811" s="130"/>
      <c r="C811" s="130"/>
      <c r="D811" s="130"/>
      <c r="E811" s="130"/>
      <c r="F811" s="130"/>
      <c r="G811" s="130"/>
      <c r="H811" s="130"/>
      <c r="I811" s="130"/>
      <c r="J811" s="130"/>
      <c r="K811" s="130"/>
      <c r="L811" s="130"/>
      <c r="M811" s="130"/>
      <c r="N811" s="130"/>
      <c r="O811" s="130"/>
      <c r="P811" s="130"/>
    </row>
    <row r="812" spans="1:16" ht="15.75" customHeight="1">
      <c r="A812" s="130"/>
      <c r="B812" s="130"/>
      <c r="C812" s="130"/>
      <c r="D812" s="130"/>
      <c r="E812" s="130"/>
      <c r="F812" s="130"/>
      <c r="G812" s="130"/>
      <c r="H812" s="130"/>
      <c r="I812" s="130"/>
      <c r="J812" s="130"/>
      <c r="K812" s="130"/>
      <c r="L812" s="130"/>
      <c r="M812" s="130"/>
      <c r="N812" s="130"/>
      <c r="O812" s="130"/>
      <c r="P812" s="130"/>
    </row>
    <row r="813" spans="1:16" ht="15.75" customHeight="1">
      <c r="A813" s="130"/>
      <c r="B813" s="130"/>
      <c r="C813" s="130"/>
      <c r="D813" s="130"/>
      <c r="E813" s="130"/>
      <c r="F813" s="130"/>
      <c r="G813" s="130"/>
      <c r="H813" s="130"/>
      <c r="I813" s="130"/>
      <c r="J813" s="130"/>
      <c r="K813" s="130"/>
      <c r="L813" s="130"/>
      <c r="M813" s="130"/>
      <c r="N813" s="130"/>
      <c r="O813" s="130"/>
      <c r="P813" s="130"/>
    </row>
    <row r="814" spans="1:16" ht="15.75" customHeight="1">
      <c r="A814" s="130"/>
      <c r="B814" s="130"/>
      <c r="C814" s="130"/>
      <c r="D814" s="130"/>
      <c r="E814" s="130"/>
      <c r="F814" s="130"/>
      <c r="G814" s="130"/>
      <c r="H814" s="130"/>
      <c r="I814" s="130"/>
      <c r="J814" s="130"/>
      <c r="K814" s="130"/>
      <c r="L814" s="130"/>
      <c r="M814" s="130"/>
      <c r="N814" s="130"/>
      <c r="O814" s="130"/>
      <c r="P814" s="130"/>
    </row>
    <row r="815" spans="1:16" ht="15.75" customHeight="1">
      <c r="A815" s="130"/>
      <c r="B815" s="130"/>
      <c r="C815" s="130"/>
      <c r="D815" s="130"/>
      <c r="E815" s="130"/>
      <c r="F815" s="130"/>
      <c r="G815" s="130"/>
      <c r="H815" s="130"/>
      <c r="I815" s="130"/>
      <c r="J815" s="130"/>
      <c r="K815" s="130"/>
      <c r="L815" s="130"/>
      <c r="M815" s="130"/>
      <c r="N815" s="130"/>
      <c r="O815" s="130"/>
      <c r="P815" s="130"/>
    </row>
    <row r="816" spans="1:16" ht="15.75" customHeight="1">
      <c r="A816" s="130"/>
      <c r="B816" s="130"/>
      <c r="C816" s="130"/>
      <c r="D816" s="130"/>
      <c r="E816" s="130"/>
      <c r="F816" s="130"/>
      <c r="G816" s="130"/>
      <c r="H816" s="130"/>
      <c r="I816" s="130"/>
      <c r="J816" s="130"/>
      <c r="K816" s="130"/>
      <c r="L816" s="130"/>
      <c r="M816" s="130"/>
      <c r="N816" s="130"/>
      <c r="O816" s="130"/>
      <c r="P816" s="130"/>
    </row>
    <row r="817" spans="1:16" ht="15.75" customHeight="1">
      <c r="A817" s="130"/>
      <c r="B817" s="130"/>
      <c r="C817" s="130"/>
      <c r="D817" s="130"/>
      <c r="E817" s="130"/>
      <c r="F817" s="130"/>
      <c r="G817" s="130"/>
      <c r="H817" s="130"/>
      <c r="I817" s="130"/>
      <c r="J817" s="130"/>
      <c r="K817" s="130"/>
      <c r="L817" s="130"/>
      <c r="M817" s="130"/>
      <c r="N817" s="130"/>
      <c r="O817" s="130"/>
      <c r="P817" s="130"/>
    </row>
    <row r="818" spans="1:16" ht="15.75" customHeight="1">
      <c r="A818" s="130"/>
      <c r="B818" s="130"/>
      <c r="C818" s="130"/>
      <c r="D818" s="130"/>
      <c r="E818" s="130"/>
      <c r="F818" s="130"/>
      <c r="G818" s="130"/>
      <c r="H818" s="130"/>
      <c r="I818" s="130"/>
      <c r="J818" s="130"/>
      <c r="K818" s="130"/>
      <c r="L818" s="130"/>
      <c r="M818" s="130"/>
      <c r="N818" s="130"/>
      <c r="O818" s="130"/>
      <c r="P818" s="130"/>
    </row>
    <row r="819" spans="1:16" ht="15.75" customHeight="1">
      <c r="A819" s="130"/>
      <c r="B819" s="130"/>
      <c r="C819" s="130"/>
      <c r="D819" s="130"/>
      <c r="E819" s="130"/>
      <c r="F819" s="130"/>
      <c r="G819" s="130"/>
      <c r="H819" s="130"/>
      <c r="I819" s="130"/>
      <c r="J819" s="130"/>
      <c r="K819" s="130"/>
      <c r="L819" s="130"/>
      <c r="M819" s="130"/>
      <c r="N819" s="130"/>
      <c r="O819" s="130"/>
      <c r="P819" s="130"/>
    </row>
    <row r="820" spans="1:16" ht="15.75" customHeight="1">
      <c r="A820" s="130"/>
      <c r="B820" s="130"/>
      <c r="C820" s="130"/>
      <c r="D820" s="130"/>
      <c r="E820" s="130"/>
      <c r="F820" s="130"/>
      <c r="G820" s="130"/>
      <c r="H820" s="130"/>
      <c r="I820" s="130"/>
      <c r="J820" s="130"/>
      <c r="K820" s="130"/>
      <c r="L820" s="130"/>
      <c r="M820" s="130"/>
      <c r="N820" s="130"/>
      <c r="O820" s="130"/>
      <c r="P820" s="130"/>
    </row>
    <row r="821" spans="1:16" ht="15.75" customHeight="1">
      <c r="A821" s="130"/>
      <c r="B821" s="130"/>
      <c r="C821" s="130"/>
      <c r="D821" s="130"/>
      <c r="E821" s="130"/>
      <c r="F821" s="130"/>
      <c r="G821" s="130"/>
      <c r="H821" s="130"/>
      <c r="I821" s="130"/>
      <c r="J821" s="130"/>
      <c r="K821" s="130"/>
      <c r="L821" s="130"/>
      <c r="M821" s="130"/>
      <c r="N821" s="130"/>
      <c r="O821" s="130"/>
      <c r="P821" s="130"/>
    </row>
    <row r="822" spans="1:16" ht="15.75" customHeight="1">
      <c r="A822" s="130"/>
      <c r="B822" s="130"/>
      <c r="C822" s="130"/>
      <c r="D822" s="130"/>
      <c r="E822" s="130"/>
      <c r="F822" s="130"/>
      <c r="G822" s="130"/>
      <c r="H822" s="130"/>
      <c r="I822" s="130"/>
      <c r="J822" s="130"/>
      <c r="K822" s="130"/>
      <c r="L822" s="130"/>
      <c r="M822" s="130"/>
      <c r="N822" s="130"/>
      <c r="O822" s="130"/>
      <c r="P822" s="130"/>
    </row>
    <row r="823" spans="1:16" ht="15.75" customHeight="1">
      <c r="A823" s="130"/>
      <c r="B823" s="130"/>
      <c r="C823" s="130"/>
      <c r="D823" s="130"/>
      <c r="E823" s="130"/>
      <c r="F823" s="130"/>
      <c r="G823" s="130"/>
      <c r="H823" s="130"/>
      <c r="I823" s="130"/>
      <c r="J823" s="130"/>
      <c r="K823" s="130"/>
      <c r="L823" s="130"/>
      <c r="M823" s="130"/>
      <c r="N823" s="130"/>
      <c r="O823" s="130"/>
      <c r="P823" s="130"/>
    </row>
    <row r="824" spans="1:16" ht="15.75" customHeight="1">
      <c r="A824" s="130"/>
      <c r="B824" s="130"/>
      <c r="C824" s="130"/>
      <c r="D824" s="130"/>
      <c r="E824" s="130"/>
      <c r="F824" s="130"/>
      <c r="G824" s="130"/>
      <c r="H824" s="130"/>
      <c r="I824" s="130"/>
      <c r="J824" s="130"/>
      <c r="K824" s="130"/>
      <c r="L824" s="130"/>
      <c r="M824" s="130"/>
      <c r="N824" s="130"/>
      <c r="O824" s="130"/>
      <c r="P824" s="130"/>
    </row>
    <row r="825" spans="1:16" ht="15.75" customHeight="1">
      <c r="A825" s="130"/>
      <c r="B825" s="130"/>
      <c r="C825" s="130"/>
      <c r="D825" s="130"/>
      <c r="E825" s="130"/>
      <c r="F825" s="130"/>
      <c r="G825" s="130"/>
      <c r="H825" s="130"/>
      <c r="I825" s="130"/>
      <c r="J825" s="130"/>
      <c r="K825" s="130"/>
      <c r="L825" s="130"/>
      <c r="M825" s="130"/>
      <c r="N825" s="130"/>
      <c r="O825" s="130"/>
      <c r="P825" s="130"/>
    </row>
    <row r="826" spans="1:16" ht="15.75" customHeight="1">
      <c r="A826" s="130"/>
      <c r="B826" s="130"/>
      <c r="C826" s="130"/>
      <c r="D826" s="130"/>
      <c r="E826" s="130"/>
      <c r="F826" s="130"/>
      <c r="G826" s="130"/>
      <c r="H826" s="130"/>
      <c r="I826" s="130"/>
      <c r="J826" s="130"/>
      <c r="K826" s="130"/>
      <c r="L826" s="130"/>
      <c r="M826" s="130"/>
      <c r="N826" s="130"/>
      <c r="O826" s="130"/>
      <c r="P826" s="130"/>
    </row>
    <row r="827" spans="1:16" ht="15.75" customHeight="1">
      <c r="A827" s="130"/>
      <c r="B827" s="130"/>
      <c r="C827" s="130"/>
      <c r="D827" s="130"/>
      <c r="E827" s="130"/>
      <c r="F827" s="130"/>
      <c r="G827" s="130"/>
      <c r="H827" s="130"/>
      <c r="I827" s="130"/>
      <c r="J827" s="130"/>
      <c r="K827" s="130"/>
      <c r="L827" s="130"/>
      <c r="M827" s="130"/>
      <c r="N827" s="130"/>
      <c r="O827" s="130"/>
      <c r="P827" s="130"/>
    </row>
    <row r="828" spans="1:16" ht="15.75" customHeight="1">
      <c r="A828" s="130"/>
      <c r="B828" s="130"/>
      <c r="C828" s="130"/>
      <c r="D828" s="130"/>
      <c r="E828" s="130"/>
      <c r="F828" s="130"/>
      <c r="G828" s="130"/>
      <c r="H828" s="130"/>
      <c r="I828" s="130"/>
      <c r="J828" s="130"/>
      <c r="K828" s="130"/>
      <c r="L828" s="130"/>
      <c r="M828" s="130"/>
      <c r="N828" s="130"/>
      <c r="O828" s="130"/>
      <c r="P828" s="130"/>
    </row>
    <row r="829" spans="1:16" ht="15.75" customHeight="1">
      <c r="A829" s="130"/>
      <c r="B829" s="130"/>
      <c r="C829" s="130"/>
      <c r="D829" s="130"/>
      <c r="E829" s="130"/>
      <c r="F829" s="130"/>
      <c r="G829" s="130"/>
      <c r="H829" s="130"/>
      <c r="I829" s="130"/>
      <c r="J829" s="130"/>
      <c r="K829" s="130"/>
      <c r="L829" s="130"/>
      <c r="M829" s="130"/>
      <c r="N829" s="130"/>
      <c r="O829" s="130"/>
      <c r="P829" s="130"/>
    </row>
    <row r="830" spans="1:16" ht="15.75" customHeight="1">
      <c r="A830" s="130"/>
      <c r="B830" s="130"/>
      <c r="C830" s="130"/>
      <c r="D830" s="130"/>
      <c r="E830" s="130"/>
      <c r="F830" s="130"/>
      <c r="G830" s="130"/>
      <c r="H830" s="130"/>
      <c r="I830" s="130"/>
      <c r="J830" s="130"/>
      <c r="K830" s="130"/>
      <c r="L830" s="130"/>
      <c r="M830" s="130"/>
      <c r="N830" s="130"/>
      <c r="O830" s="130"/>
      <c r="P830" s="130"/>
    </row>
    <row r="831" spans="1:16" ht="15.75" customHeight="1">
      <c r="A831" s="130"/>
      <c r="B831" s="130"/>
      <c r="C831" s="130"/>
      <c r="D831" s="130"/>
      <c r="E831" s="130"/>
      <c r="F831" s="130"/>
      <c r="G831" s="130"/>
      <c r="H831" s="130"/>
      <c r="I831" s="130"/>
      <c r="J831" s="130"/>
      <c r="K831" s="130"/>
      <c r="L831" s="130"/>
      <c r="M831" s="130"/>
      <c r="N831" s="130"/>
      <c r="O831" s="130"/>
      <c r="P831" s="130"/>
    </row>
    <row r="832" spans="1:16" ht="15.75" customHeight="1">
      <c r="A832" s="130"/>
      <c r="B832" s="130"/>
      <c r="C832" s="130"/>
      <c r="D832" s="130"/>
      <c r="E832" s="130"/>
      <c r="F832" s="130"/>
      <c r="G832" s="130"/>
      <c r="H832" s="130"/>
      <c r="I832" s="130"/>
      <c r="J832" s="130"/>
      <c r="K832" s="130"/>
      <c r="L832" s="130"/>
      <c r="M832" s="130"/>
      <c r="N832" s="130"/>
      <c r="O832" s="130"/>
      <c r="P832" s="130"/>
    </row>
    <row r="833" spans="1:16" ht="15.75" customHeight="1">
      <c r="A833" s="130"/>
      <c r="B833" s="130"/>
      <c r="C833" s="130"/>
      <c r="D833" s="130"/>
      <c r="E833" s="130"/>
      <c r="F833" s="130"/>
      <c r="G833" s="130"/>
      <c r="H833" s="130"/>
      <c r="I833" s="130"/>
      <c r="J833" s="130"/>
      <c r="K833" s="130"/>
      <c r="L833" s="130"/>
      <c r="M833" s="130"/>
      <c r="N833" s="130"/>
      <c r="O833" s="130"/>
      <c r="P833" s="130"/>
    </row>
    <row r="834" spans="1:16" ht="15.75" customHeight="1">
      <c r="A834" s="130"/>
      <c r="B834" s="130"/>
      <c r="C834" s="130"/>
      <c r="D834" s="130"/>
      <c r="E834" s="130"/>
      <c r="F834" s="130"/>
      <c r="G834" s="130"/>
      <c r="H834" s="130"/>
      <c r="I834" s="130"/>
      <c r="J834" s="130"/>
      <c r="K834" s="130"/>
      <c r="L834" s="130"/>
      <c r="M834" s="130"/>
      <c r="N834" s="130"/>
      <c r="O834" s="130"/>
      <c r="P834" s="130"/>
    </row>
    <row r="835" spans="1:16" ht="15.75" customHeight="1">
      <c r="A835" s="130"/>
      <c r="B835" s="130"/>
      <c r="C835" s="130"/>
      <c r="D835" s="130"/>
      <c r="E835" s="130"/>
      <c r="F835" s="130"/>
      <c r="G835" s="130"/>
      <c r="H835" s="130"/>
      <c r="I835" s="130"/>
      <c r="J835" s="130"/>
      <c r="K835" s="130"/>
      <c r="L835" s="130"/>
      <c r="M835" s="130"/>
      <c r="N835" s="130"/>
      <c r="O835" s="130"/>
      <c r="P835" s="130"/>
    </row>
    <row r="836" spans="1:16" ht="15.75" customHeight="1">
      <c r="A836" s="130"/>
      <c r="B836" s="130"/>
      <c r="C836" s="130"/>
      <c r="D836" s="130"/>
      <c r="E836" s="130"/>
      <c r="F836" s="130"/>
      <c r="G836" s="130"/>
      <c r="H836" s="130"/>
      <c r="I836" s="130"/>
      <c r="J836" s="130"/>
      <c r="K836" s="130"/>
      <c r="L836" s="130"/>
      <c r="M836" s="130"/>
      <c r="N836" s="130"/>
      <c r="O836" s="130"/>
      <c r="P836" s="130"/>
    </row>
    <row r="837" spans="1:16" ht="15.75" customHeight="1">
      <c r="A837" s="130"/>
      <c r="B837" s="130"/>
      <c r="C837" s="130"/>
      <c r="D837" s="130"/>
      <c r="E837" s="130"/>
      <c r="F837" s="130"/>
      <c r="G837" s="130"/>
      <c r="H837" s="130"/>
      <c r="I837" s="130"/>
      <c r="J837" s="130"/>
      <c r="K837" s="130"/>
      <c r="L837" s="130"/>
      <c r="M837" s="130"/>
      <c r="N837" s="130"/>
      <c r="O837" s="130"/>
      <c r="P837" s="130"/>
    </row>
    <row r="838" spans="1:16" ht="15.75" customHeight="1">
      <c r="A838" s="130"/>
      <c r="B838" s="130"/>
      <c r="C838" s="130"/>
      <c r="D838" s="130"/>
      <c r="E838" s="130"/>
      <c r="F838" s="130"/>
      <c r="G838" s="130"/>
      <c r="H838" s="130"/>
      <c r="I838" s="130"/>
      <c r="J838" s="130"/>
      <c r="K838" s="130"/>
      <c r="L838" s="130"/>
      <c r="M838" s="130"/>
      <c r="N838" s="130"/>
      <c r="O838" s="130"/>
      <c r="P838" s="130"/>
    </row>
    <row r="839" spans="1:16" ht="15.75" customHeight="1">
      <c r="A839" s="130"/>
      <c r="B839" s="130"/>
      <c r="C839" s="130"/>
      <c r="D839" s="130"/>
      <c r="E839" s="130"/>
      <c r="F839" s="130"/>
      <c r="G839" s="130"/>
      <c r="H839" s="130"/>
      <c r="I839" s="130"/>
      <c r="J839" s="130"/>
      <c r="K839" s="130"/>
      <c r="L839" s="130"/>
      <c r="M839" s="130"/>
      <c r="N839" s="130"/>
      <c r="O839" s="130"/>
      <c r="P839" s="130"/>
    </row>
    <row r="840" spans="1:16" ht="15.75" customHeight="1">
      <c r="A840" s="130"/>
      <c r="B840" s="130"/>
      <c r="C840" s="130"/>
      <c r="D840" s="130"/>
      <c r="E840" s="130"/>
      <c r="F840" s="130"/>
      <c r="G840" s="130"/>
      <c r="H840" s="130"/>
      <c r="I840" s="130"/>
      <c r="J840" s="130"/>
      <c r="K840" s="130"/>
      <c r="L840" s="130"/>
      <c r="M840" s="130"/>
      <c r="N840" s="130"/>
      <c r="O840" s="130"/>
      <c r="P840" s="130"/>
    </row>
    <row r="841" spans="1:16" ht="15.75" customHeight="1">
      <c r="A841" s="130"/>
      <c r="B841" s="130"/>
      <c r="C841" s="130"/>
      <c r="D841" s="130"/>
      <c r="E841" s="130"/>
      <c r="F841" s="130"/>
      <c r="G841" s="130"/>
      <c r="H841" s="130"/>
      <c r="I841" s="130"/>
      <c r="J841" s="130"/>
      <c r="K841" s="130"/>
      <c r="L841" s="130"/>
      <c r="M841" s="130"/>
      <c r="N841" s="130"/>
      <c r="O841" s="130"/>
      <c r="P841" s="130"/>
    </row>
    <row r="842" spans="1:16" ht="15.75" customHeight="1">
      <c r="A842" s="130"/>
      <c r="B842" s="130"/>
      <c r="C842" s="130"/>
      <c r="D842" s="130"/>
      <c r="E842" s="130"/>
      <c r="F842" s="130"/>
      <c r="G842" s="130"/>
      <c r="H842" s="130"/>
      <c r="I842" s="130"/>
      <c r="J842" s="130"/>
      <c r="K842" s="130"/>
      <c r="L842" s="130"/>
      <c r="M842" s="130"/>
      <c r="N842" s="130"/>
      <c r="O842" s="130"/>
      <c r="P842" s="130"/>
    </row>
    <row r="843" spans="1:16" ht="15.75" customHeight="1">
      <c r="A843" s="130"/>
      <c r="B843" s="130"/>
      <c r="C843" s="130"/>
      <c r="D843" s="130"/>
      <c r="E843" s="130"/>
      <c r="F843" s="130"/>
      <c r="G843" s="130"/>
      <c r="H843" s="130"/>
      <c r="I843" s="130"/>
      <c r="J843" s="130"/>
      <c r="K843" s="130"/>
      <c r="L843" s="130"/>
      <c r="M843" s="130"/>
      <c r="N843" s="130"/>
      <c r="O843" s="130"/>
      <c r="P843" s="130"/>
    </row>
    <row r="844" spans="1:16" ht="15.75" customHeight="1">
      <c r="A844" s="130"/>
      <c r="B844" s="130"/>
      <c r="C844" s="130"/>
      <c r="D844" s="130"/>
      <c r="E844" s="130"/>
      <c r="F844" s="130"/>
      <c r="G844" s="130"/>
      <c r="H844" s="130"/>
      <c r="I844" s="130"/>
      <c r="J844" s="130"/>
      <c r="K844" s="130"/>
      <c r="L844" s="130"/>
      <c r="M844" s="130"/>
      <c r="N844" s="130"/>
      <c r="O844" s="130"/>
      <c r="P844" s="130"/>
    </row>
    <row r="845" spans="1:16" ht="15.75" customHeight="1">
      <c r="A845" s="130"/>
      <c r="B845" s="130"/>
      <c r="C845" s="130"/>
      <c r="D845" s="130"/>
      <c r="E845" s="130"/>
      <c r="F845" s="130"/>
      <c r="G845" s="130"/>
      <c r="H845" s="130"/>
      <c r="I845" s="130"/>
      <c r="J845" s="130"/>
      <c r="K845" s="130"/>
      <c r="L845" s="130"/>
      <c r="M845" s="130"/>
      <c r="N845" s="130"/>
      <c r="O845" s="130"/>
      <c r="P845" s="130"/>
    </row>
    <row r="846" spans="1:16" ht="15.75" customHeight="1">
      <c r="A846" s="130"/>
      <c r="B846" s="130"/>
      <c r="C846" s="130"/>
      <c r="D846" s="130"/>
      <c r="E846" s="130"/>
      <c r="F846" s="130"/>
      <c r="G846" s="130"/>
      <c r="H846" s="130"/>
      <c r="I846" s="130"/>
      <c r="J846" s="130"/>
      <c r="K846" s="130"/>
      <c r="L846" s="130"/>
      <c r="M846" s="130"/>
      <c r="N846" s="130"/>
      <c r="O846" s="130"/>
      <c r="P846" s="130"/>
    </row>
    <row r="847" spans="1:16" ht="15.75" customHeight="1">
      <c r="A847" s="130"/>
      <c r="B847" s="130"/>
      <c r="C847" s="130"/>
      <c r="D847" s="130"/>
      <c r="E847" s="130"/>
      <c r="F847" s="130"/>
      <c r="G847" s="130"/>
      <c r="H847" s="130"/>
      <c r="I847" s="130"/>
      <c r="J847" s="130"/>
      <c r="K847" s="130"/>
      <c r="L847" s="130"/>
      <c r="M847" s="130"/>
      <c r="N847" s="130"/>
      <c r="O847" s="130"/>
      <c r="P847" s="130"/>
    </row>
    <row r="848" spans="1:16" ht="15.75" customHeight="1">
      <c r="A848" s="130"/>
      <c r="B848" s="130"/>
      <c r="C848" s="130"/>
      <c r="D848" s="130"/>
      <c r="E848" s="130"/>
      <c r="F848" s="130"/>
      <c r="G848" s="130"/>
      <c r="H848" s="130"/>
      <c r="I848" s="130"/>
      <c r="J848" s="130"/>
      <c r="K848" s="130"/>
      <c r="L848" s="130"/>
      <c r="M848" s="130"/>
      <c r="N848" s="130"/>
      <c r="O848" s="130"/>
      <c r="P848" s="130"/>
    </row>
    <row r="849" spans="1:16" ht="15.75" customHeight="1">
      <c r="A849" s="130"/>
      <c r="B849" s="130"/>
      <c r="C849" s="130"/>
      <c r="D849" s="130"/>
      <c r="E849" s="130"/>
      <c r="F849" s="130"/>
      <c r="G849" s="130"/>
      <c r="H849" s="130"/>
      <c r="I849" s="130"/>
      <c r="J849" s="130"/>
      <c r="K849" s="130"/>
      <c r="L849" s="130"/>
      <c r="M849" s="130"/>
      <c r="N849" s="130"/>
      <c r="O849" s="130"/>
      <c r="P849" s="130"/>
    </row>
    <row r="850" spans="1:16" ht="15.75" customHeight="1">
      <c r="A850" s="130"/>
      <c r="B850" s="130"/>
      <c r="C850" s="130"/>
      <c r="D850" s="130"/>
      <c r="E850" s="130"/>
      <c r="F850" s="130"/>
      <c r="G850" s="130"/>
      <c r="H850" s="130"/>
      <c r="I850" s="130"/>
      <c r="J850" s="130"/>
      <c r="K850" s="130"/>
      <c r="L850" s="130"/>
      <c r="M850" s="130"/>
      <c r="N850" s="130"/>
      <c r="O850" s="130"/>
      <c r="P850" s="130"/>
    </row>
    <row r="851" spans="1:16" ht="15.75" customHeight="1">
      <c r="A851" s="130"/>
      <c r="B851" s="130"/>
      <c r="C851" s="130"/>
      <c r="D851" s="130"/>
      <c r="E851" s="130"/>
      <c r="F851" s="130"/>
      <c r="G851" s="130"/>
      <c r="H851" s="130"/>
      <c r="I851" s="130"/>
      <c r="J851" s="130"/>
      <c r="K851" s="130"/>
      <c r="L851" s="130"/>
      <c r="M851" s="130"/>
      <c r="N851" s="130"/>
      <c r="O851" s="130"/>
      <c r="P851" s="130"/>
    </row>
    <row r="852" spans="1:16" ht="15.75" customHeight="1">
      <c r="A852" s="130"/>
      <c r="B852" s="130"/>
      <c r="C852" s="130"/>
      <c r="D852" s="130"/>
      <c r="E852" s="130"/>
      <c r="F852" s="130"/>
      <c r="G852" s="130"/>
      <c r="H852" s="130"/>
      <c r="I852" s="130"/>
      <c r="J852" s="130"/>
      <c r="K852" s="130"/>
      <c r="L852" s="130"/>
      <c r="M852" s="130"/>
      <c r="N852" s="130"/>
      <c r="O852" s="130"/>
      <c r="P852" s="130"/>
    </row>
    <row r="853" spans="1:16" ht="15.75" customHeight="1">
      <c r="A853" s="130"/>
      <c r="B853" s="130"/>
      <c r="C853" s="130"/>
      <c r="D853" s="130"/>
      <c r="E853" s="130"/>
      <c r="F853" s="130"/>
      <c r="G853" s="130"/>
      <c r="H853" s="130"/>
      <c r="I853" s="130"/>
      <c r="J853" s="130"/>
      <c r="K853" s="130"/>
      <c r="L853" s="130"/>
      <c r="M853" s="130"/>
      <c r="N853" s="130"/>
      <c r="O853" s="130"/>
      <c r="P853" s="130"/>
    </row>
    <row r="854" spans="1:16" ht="15.75" customHeight="1">
      <c r="A854" s="130"/>
      <c r="B854" s="130"/>
      <c r="C854" s="130"/>
      <c r="D854" s="130"/>
      <c r="E854" s="130"/>
      <c r="F854" s="130"/>
      <c r="G854" s="130"/>
      <c r="H854" s="130"/>
      <c r="I854" s="130"/>
      <c r="J854" s="130"/>
      <c r="K854" s="130"/>
      <c r="L854" s="130"/>
      <c r="M854" s="130"/>
      <c r="N854" s="130"/>
      <c r="O854" s="130"/>
      <c r="P854" s="130"/>
    </row>
    <row r="855" spans="1:16" ht="15.75" customHeight="1">
      <c r="A855" s="130"/>
      <c r="B855" s="130"/>
      <c r="C855" s="130"/>
      <c r="D855" s="130"/>
      <c r="E855" s="130"/>
      <c r="F855" s="130"/>
      <c r="G855" s="130"/>
      <c r="H855" s="130"/>
      <c r="I855" s="130"/>
      <c r="J855" s="130"/>
      <c r="K855" s="130"/>
      <c r="L855" s="130"/>
      <c r="M855" s="130"/>
      <c r="N855" s="130"/>
      <c r="O855" s="130"/>
      <c r="P855" s="130"/>
    </row>
    <row r="856" spans="1:16" ht="15.75" customHeight="1">
      <c r="A856" s="130"/>
      <c r="B856" s="130"/>
      <c r="C856" s="130"/>
      <c r="D856" s="130"/>
      <c r="E856" s="130"/>
      <c r="F856" s="130"/>
      <c r="G856" s="130"/>
      <c r="H856" s="130"/>
      <c r="I856" s="130"/>
      <c r="J856" s="130"/>
      <c r="K856" s="130"/>
      <c r="L856" s="130"/>
      <c r="M856" s="130"/>
      <c r="N856" s="130"/>
      <c r="O856" s="130"/>
      <c r="P856" s="130"/>
    </row>
    <row r="857" spans="1:16" ht="15.75" customHeight="1">
      <c r="A857" s="130"/>
      <c r="B857" s="130"/>
      <c r="C857" s="130"/>
      <c r="D857" s="130"/>
      <c r="E857" s="130"/>
      <c r="F857" s="130"/>
      <c r="G857" s="130"/>
      <c r="H857" s="130"/>
      <c r="I857" s="130"/>
      <c r="J857" s="130"/>
      <c r="K857" s="130"/>
      <c r="L857" s="130"/>
      <c r="M857" s="130"/>
      <c r="N857" s="130"/>
      <c r="O857" s="130"/>
      <c r="P857" s="130"/>
    </row>
    <row r="858" spans="1:16" ht="15.75" customHeight="1">
      <c r="A858" s="130"/>
      <c r="B858" s="130"/>
      <c r="C858" s="130"/>
      <c r="D858" s="130"/>
      <c r="E858" s="130"/>
      <c r="F858" s="130"/>
      <c r="G858" s="130"/>
      <c r="H858" s="130"/>
      <c r="I858" s="130"/>
      <c r="J858" s="130"/>
      <c r="K858" s="130"/>
      <c r="L858" s="130"/>
      <c r="M858" s="130"/>
      <c r="N858" s="130"/>
      <c r="O858" s="130"/>
      <c r="P858" s="130"/>
    </row>
    <row r="859" spans="1:16" ht="15.75" customHeight="1">
      <c r="A859" s="130"/>
      <c r="B859" s="130"/>
      <c r="C859" s="130"/>
      <c r="D859" s="130"/>
      <c r="E859" s="130"/>
      <c r="F859" s="130"/>
      <c r="G859" s="130"/>
      <c r="H859" s="130"/>
      <c r="I859" s="130"/>
      <c r="J859" s="130"/>
      <c r="K859" s="130"/>
      <c r="L859" s="130"/>
      <c r="M859" s="130"/>
      <c r="N859" s="130"/>
      <c r="O859" s="130"/>
      <c r="P859" s="130"/>
    </row>
    <row r="860" spans="1:16" ht="15.75" customHeight="1">
      <c r="A860" s="130"/>
      <c r="B860" s="130"/>
      <c r="C860" s="130"/>
      <c r="D860" s="130"/>
      <c r="E860" s="130"/>
      <c r="F860" s="130"/>
      <c r="G860" s="130"/>
      <c r="H860" s="130"/>
      <c r="I860" s="130"/>
      <c r="J860" s="130"/>
      <c r="K860" s="130"/>
      <c r="L860" s="130"/>
      <c r="M860" s="130"/>
      <c r="N860" s="130"/>
      <c r="O860" s="130"/>
      <c r="P860" s="130"/>
    </row>
    <row r="861" spans="1:16" ht="15.75" customHeight="1">
      <c r="A861" s="130"/>
      <c r="B861" s="130"/>
      <c r="C861" s="130"/>
      <c r="D861" s="130"/>
      <c r="E861" s="130"/>
      <c r="F861" s="130"/>
      <c r="G861" s="130"/>
      <c r="H861" s="130"/>
      <c r="I861" s="130"/>
      <c r="J861" s="130"/>
      <c r="K861" s="130"/>
      <c r="L861" s="130"/>
      <c r="M861" s="130"/>
      <c r="N861" s="130"/>
      <c r="O861" s="130"/>
      <c r="P861" s="130"/>
    </row>
    <row r="862" spans="1:16" ht="15.75" customHeight="1">
      <c r="A862" s="130"/>
      <c r="B862" s="130"/>
      <c r="C862" s="130"/>
      <c r="D862" s="130"/>
      <c r="E862" s="130"/>
      <c r="F862" s="130"/>
      <c r="G862" s="130"/>
      <c r="H862" s="130"/>
      <c r="I862" s="130"/>
      <c r="J862" s="130"/>
      <c r="K862" s="130"/>
      <c r="L862" s="130"/>
      <c r="M862" s="130"/>
      <c r="N862" s="130"/>
      <c r="O862" s="130"/>
      <c r="P862" s="130"/>
    </row>
    <row r="863" spans="1:16" ht="15.75" customHeight="1">
      <c r="A863" s="130"/>
      <c r="B863" s="130"/>
      <c r="C863" s="130"/>
      <c r="D863" s="130"/>
      <c r="E863" s="130"/>
      <c r="F863" s="130"/>
      <c r="G863" s="130"/>
      <c r="H863" s="130"/>
      <c r="I863" s="130"/>
      <c r="J863" s="130"/>
      <c r="K863" s="130"/>
      <c r="L863" s="130"/>
      <c r="M863" s="130"/>
      <c r="N863" s="130"/>
      <c r="O863" s="130"/>
      <c r="P863" s="130"/>
    </row>
    <row r="864" spans="1:16" ht="15.75" customHeight="1">
      <c r="A864" s="130"/>
      <c r="B864" s="130"/>
      <c r="C864" s="130"/>
      <c r="D864" s="130"/>
      <c r="E864" s="130"/>
      <c r="F864" s="130"/>
      <c r="G864" s="130"/>
      <c r="H864" s="130"/>
      <c r="I864" s="130"/>
      <c r="J864" s="130"/>
      <c r="K864" s="130"/>
      <c r="L864" s="130"/>
      <c r="M864" s="130"/>
      <c r="N864" s="130"/>
      <c r="O864" s="130"/>
      <c r="P864" s="130"/>
    </row>
    <row r="865" spans="1:16" ht="15.75" customHeight="1">
      <c r="A865" s="130"/>
      <c r="B865" s="130"/>
      <c r="C865" s="130"/>
      <c r="D865" s="130"/>
      <c r="E865" s="130"/>
      <c r="F865" s="130"/>
      <c r="G865" s="130"/>
      <c r="H865" s="130"/>
      <c r="I865" s="130"/>
      <c r="J865" s="130"/>
      <c r="K865" s="130"/>
      <c r="L865" s="130"/>
      <c r="M865" s="130"/>
      <c r="N865" s="130"/>
      <c r="O865" s="130"/>
      <c r="P865" s="130"/>
    </row>
    <row r="866" spans="1:16" ht="15.75" customHeight="1">
      <c r="A866" s="130"/>
      <c r="B866" s="130"/>
      <c r="C866" s="130"/>
      <c r="D866" s="130"/>
      <c r="E866" s="130"/>
      <c r="F866" s="130"/>
      <c r="G866" s="130"/>
      <c r="H866" s="130"/>
      <c r="I866" s="130"/>
      <c r="J866" s="130"/>
      <c r="K866" s="130"/>
      <c r="L866" s="130"/>
      <c r="M866" s="130"/>
      <c r="N866" s="130"/>
      <c r="O866" s="130"/>
      <c r="P866" s="130"/>
    </row>
    <row r="867" spans="1:16" ht="15.75" customHeight="1">
      <c r="A867" s="130"/>
      <c r="B867" s="130"/>
      <c r="C867" s="130"/>
      <c r="D867" s="130"/>
      <c r="E867" s="130"/>
      <c r="F867" s="130"/>
      <c r="G867" s="130"/>
      <c r="H867" s="130"/>
      <c r="I867" s="130"/>
      <c r="J867" s="130"/>
      <c r="K867" s="130"/>
      <c r="L867" s="130"/>
      <c r="M867" s="130"/>
      <c r="N867" s="130"/>
      <c r="O867" s="130"/>
      <c r="P867" s="130"/>
    </row>
    <row r="868" spans="1:16" ht="15.75" customHeight="1">
      <c r="A868" s="130"/>
      <c r="B868" s="130"/>
      <c r="C868" s="130"/>
      <c r="D868" s="130"/>
      <c r="E868" s="130"/>
      <c r="F868" s="130"/>
      <c r="G868" s="130"/>
      <c r="H868" s="130"/>
      <c r="I868" s="130"/>
      <c r="J868" s="130"/>
      <c r="K868" s="130"/>
      <c r="L868" s="130"/>
      <c r="M868" s="130"/>
      <c r="N868" s="130"/>
      <c r="O868" s="130"/>
      <c r="P868" s="130"/>
    </row>
    <row r="869" spans="1:16" ht="15.75" customHeight="1">
      <c r="A869" s="130"/>
      <c r="B869" s="130"/>
      <c r="C869" s="130"/>
      <c r="D869" s="130"/>
      <c r="E869" s="130"/>
      <c r="F869" s="130"/>
      <c r="G869" s="130"/>
      <c r="H869" s="130"/>
      <c r="I869" s="130"/>
      <c r="J869" s="130"/>
      <c r="K869" s="130"/>
      <c r="L869" s="130"/>
      <c r="M869" s="130"/>
      <c r="N869" s="130"/>
      <c r="O869" s="130"/>
      <c r="P869" s="130"/>
    </row>
    <row r="870" spans="1:16" ht="15.75" customHeight="1">
      <c r="A870" s="130"/>
      <c r="B870" s="130"/>
      <c r="C870" s="130"/>
      <c r="D870" s="130"/>
      <c r="E870" s="130"/>
      <c r="F870" s="130"/>
      <c r="G870" s="130"/>
      <c r="H870" s="130"/>
      <c r="I870" s="130"/>
      <c r="J870" s="130"/>
      <c r="K870" s="130"/>
      <c r="L870" s="130"/>
      <c r="M870" s="130"/>
      <c r="N870" s="130"/>
      <c r="O870" s="130"/>
      <c r="P870" s="130"/>
    </row>
    <row r="871" spans="1:16" ht="15.75" customHeight="1">
      <c r="A871" s="130"/>
      <c r="B871" s="130"/>
      <c r="C871" s="130"/>
      <c r="D871" s="130"/>
      <c r="E871" s="130"/>
      <c r="F871" s="130"/>
      <c r="G871" s="130"/>
      <c r="H871" s="130"/>
      <c r="I871" s="130"/>
      <c r="J871" s="130"/>
      <c r="K871" s="130"/>
      <c r="L871" s="130"/>
      <c r="M871" s="130"/>
      <c r="N871" s="130"/>
      <c r="O871" s="130"/>
      <c r="P871" s="130"/>
    </row>
    <row r="872" spans="1:16" ht="15.75" customHeight="1">
      <c r="A872" s="130"/>
      <c r="B872" s="130"/>
      <c r="C872" s="130"/>
      <c r="D872" s="130"/>
      <c r="E872" s="130"/>
      <c r="F872" s="130"/>
      <c r="G872" s="130"/>
      <c r="H872" s="130"/>
      <c r="I872" s="130"/>
      <c r="J872" s="130"/>
      <c r="K872" s="130"/>
      <c r="L872" s="130"/>
      <c r="M872" s="130"/>
      <c r="N872" s="130"/>
      <c r="O872" s="130"/>
      <c r="P872" s="130"/>
    </row>
    <row r="873" spans="1:16" ht="15.75" customHeight="1">
      <c r="A873" s="130"/>
      <c r="B873" s="130"/>
      <c r="C873" s="130"/>
      <c r="D873" s="130"/>
      <c r="E873" s="130"/>
      <c r="F873" s="130"/>
      <c r="G873" s="130"/>
      <c r="H873" s="130"/>
      <c r="I873" s="130"/>
      <c r="J873" s="130"/>
      <c r="K873" s="130"/>
      <c r="L873" s="130"/>
      <c r="M873" s="130"/>
      <c r="N873" s="130"/>
      <c r="O873" s="130"/>
      <c r="P873" s="130"/>
    </row>
    <row r="874" spans="1:16" ht="15.75" customHeight="1">
      <c r="A874" s="130"/>
      <c r="B874" s="130"/>
      <c r="C874" s="130"/>
      <c r="D874" s="130"/>
      <c r="E874" s="130"/>
      <c r="F874" s="130"/>
      <c r="G874" s="130"/>
      <c r="H874" s="130"/>
      <c r="I874" s="130"/>
      <c r="J874" s="130"/>
      <c r="K874" s="130"/>
      <c r="L874" s="130"/>
      <c r="M874" s="130"/>
      <c r="N874" s="130"/>
      <c r="O874" s="130"/>
      <c r="P874" s="130"/>
    </row>
    <row r="875" spans="1:16" ht="15.75" customHeight="1">
      <c r="A875" s="130"/>
      <c r="B875" s="130"/>
      <c r="C875" s="130"/>
      <c r="D875" s="130"/>
      <c r="E875" s="130"/>
      <c r="F875" s="130"/>
      <c r="G875" s="130"/>
      <c r="H875" s="130"/>
      <c r="I875" s="130"/>
      <c r="J875" s="130"/>
      <c r="K875" s="130"/>
      <c r="L875" s="130"/>
      <c r="M875" s="130"/>
      <c r="N875" s="130"/>
      <c r="O875" s="130"/>
      <c r="P875" s="130"/>
    </row>
    <row r="876" spans="1:16" ht="15.75" customHeight="1">
      <c r="A876" s="130"/>
      <c r="B876" s="130"/>
      <c r="C876" s="130"/>
      <c r="D876" s="130"/>
      <c r="E876" s="130"/>
      <c r="F876" s="130"/>
      <c r="G876" s="130"/>
      <c r="H876" s="130"/>
      <c r="I876" s="130"/>
      <c r="J876" s="130"/>
      <c r="K876" s="130"/>
      <c r="L876" s="130"/>
      <c r="M876" s="130"/>
      <c r="N876" s="130"/>
      <c r="O876" s="130"/>
      <c r="P876" s="130"/>
    </row>
    <row r="877" spans="1:16" ht="15.75" customHeight="1">
      <c r="A877" s="130"/>
      <c r="B877" s="130"/>
      <c r="C877" s="130"/>
      <c r="D877" s="130"/>
      <c r="E877" s="130"/>
      <c r="F877" s="130"/>
      <c r="G877" s="130"/>
      <c r="H877" s="130"/>
      <c r="I877" s="130"/>
      <c r="J877" s="130"/>
      <c r="K877" s="130"/>
      <c r="L877" s="130"/>
      <c r="M877" s="130"/>
      <c r="N877" s="130"/>
      <c r="O877" s="130"/>
      <c r="P877" s="130"/>
    </row>
    <row r="878" spans="1:16" ht="15.75" customHeight="1">
      <c r="A878" s="130"/>
      <c r="B878" s="130"/>
      <c r="C878" s="130"/>
      <c r="D878" s="130"/>
      <c r="E878" s="130"/>
      <c r="F878" s="130"/>
      <c r="G878" s="130"/>
      <c r="H878" s="130"/>
      <c r="I878" s="130"/>
      <c r="J878" s="130"/>
      <c r="K878" s="130"/>
      <c r="L878" s="130"/>
      <c r="M878" s="130"/>
      <c r="N878" s="130"/>
      <c r="O878" s="130"/>
      <c r="P878" s="130"/>
    </row>
    <row r="879" spans="1:16" ht="15.75" customHeight="1">
      <c r="A879" s="130"/>
      <c r="B879" s="130"/>
      <c r="C879" s="130"/>
      <c r="D879" s="130"/>
      <c r="E879" s="130"/>
      <c r="F879" s="130"/>
      <c r="G879" s="130"/>
      <c r="H879" s="130"/>
      <c r="I879" s="130"/>
      <c r="J879" s="130"/>
      <c r="K879" s="130"/>
      <c r="L879" s="130"/>
      <c r="M879" s="130"/>
      <c r="N879" s="130"/>
      <c r="O879" s="130"/>
      <c r="P879" s="130"/>
    </row>
    <row r="880" spans="1:16" ht="15.75" customHeight="1">
      <c r="A880" s="130"/>
      <c r="B880" s="130"/>
      <c r="C880" s="130"/>
      <c r="D880" s="130"/>
      <c r="E880" s="130"/>
      <c r="F880" s="130"/>
      <c r="G880" s="130"/>
      <c r="H880" s="130"/>
      <c r="I880" s="130"/>
      <c r="J880" s="130"/>
      <c r="K880" s="130"/>
      <c r="L880" s="130"/>
      <c r="M880" s="130"/>
      <c r="N880" s="130"/>
      <c r="O880" s="130"/>
      <c r="P880" s="130"/>
    </row>
    <row r="881" spans="1:16" ht="15.75" customHeight="1">
      <c r="A881" s="130"/>
      <c r="B881" s="130"/>
      <c r="C881" s="130"/>
      <c r="D881" s="130"/>
      <c r="E881" s="130"/>
      <c r="F881" s="130"/>
      <c r="G881" s="130"/>
      <c r="H881" s="130"/>
      <c r="I881" s="130"/>
      <c r="J881" s="130"/>
      <c r="K881" s="130"/>
      <c r="L881" s="130"/>
      <c r="M881" s="130"/>
      <c r="N881" s="130"/>
      <c r="O881" s="130"/>
      <c r="P881" s="130"/>
    </row>
    <row r="882" spans="1:16" ht="15.75" customHeight="1">
      <c r="A882" s="130"/>
      <c r="B882" s="130"/>
      <c r="C882" s="130"/>
      <c r="D882" s="130"/>
      <c r="E882" s="130"/>
      <c r="F882" s="130"/>
      <c r="G882" s="130"/>
      <c r="H882" s="130"/>
      <c r="I882" s="130"/>
      <c r="J882" s="130"/>
      <c r="K882" s="130"/>
      <c r="L882" s="130"/>
      <c r="M882" s="130"/>
      <c r="N882" s="130"/>
      <c r="O882" s="130"/>
      <c r="P882" s="130"/>
    </row>
    <row r="883" spans="1:16" ht="15.75" customHeight="1">
      <c r="A883" s="130"/>
      <c r="B883" s="130"/>
      <c r="C883" s="130"/>
      <c r="D883" s="130"/>
      <c r="E883" s="130"/>
      <c r="F883" s="130"/>
      <c r="G883" s="130"/>
      <c r="H883" s="130"/>
      <c r="I883" s="130"/>
      <c r="J883" s="130"/>
      <c r="K883" s="130"/>
      <c r="L883" s="130"/>
      <c r="M883" s="130"/>
      <c r="N883" s="130"/>
      <c r="O883" s="130"/>
      <c r="P883" s="130"/>
    </row>
    <row r="884" spans="1:16" ht="15.75" customHeight="1">
      <c r="A884" s="130"/>
      <c r="B884" s="130"/>
      <c r="C884" s="130"/>
      <c r="D884" s="130"/>
      <c r="E884" s="130"/>
      <c r="F884" s="130"/>
      <c r="G884" s="130"/>
      <c r="H884" s="130"/>
      <c r="I884" s="130"/>
      <c r="J884" s="130"/>
      <c r="K884" s="130"/>
      <c r="L884" s="130"/>
      <c r="M884" s="130"/>
      <c r="N884" s="130"/>
      <c r="O884" s="130"/>
      <c r="P884" s="130"/>
    </row>
    <row r="885" spans="1:16" ht="15.75" customHeight="1">
      <c r="A885" s="130"/>
      <c r="B885" s="130"/>
      <c r="C885" s="130"/>
      <c r="D885" s="130"/>
      <c r="E885" s="130"/>
      <c r="F885" s="130"/>
      <c r="G885" s="130"/>
      <c r="H885" s="130"/>
      <c r="I885" s="130"/>
      <c r="J885" s="130"/>
      <c r="K885" s="130"/>
      <c r="L885" s="130"/>
      <c r="M885" s="130"/>
      <c r="N885" s="130"/>
      <c r="O885" s="130"/>
      <c r="P885" s="130"/>
    </row>
    <row r="886" spans="1:16" ht="15.75" customHeight="1">
      <c r="A886" s="130"/>
      <c r="B886" s="130"/>
      <c r="C886" s="130"/>
      <c r="D886" s="130"/>
      <c r="E886" s="130"/>
      <c r="F886" s="130"/>
      <c r="G886" s="130"/>
      <c r="H886" s="130"/>
      <c r="I886" s="130"/>
      <c r="J886" s="130"/>
      <c r="K886" s="130"/>
      <c r="L886" s="130"/>
      <c r="M886" s="130"/>
      <c r="N886" s="130"/>
      <c r="O886" s="130"/>
      <c r="P886" s="130"/>
    </row>
    <row r="887" spans="1:16" ht="15.75" customHeight="1">
      <c r="A887" s="130"/>
      <c r="B887" s="130"/>
      <c r="C887" s="130"/>
      <c r="D887" s="130"/>
      <c r="E887" s="130"/>
      <c r="F887" s="130"/>
      <c r="G887" s="130"/>
      <c r="H887" s="130"/>
      <c r="I887" s="130"/>
      <c r="J887" s="130"/>
      <c r="K887" s="130"/>
      <c r="L887" s="130"/>
      <c r="M887" s="130"/>
      <c r="N887" s="130"/>
      <c r="O887" s="130"/>
      <c r="P887" s="130"/>
    </row>
    <row r="888" spans="1:16" ht="15.75" customHeight="1">
      <c r="A888" s="130"/>
      <c r="B888" s="130"/>
      <c r="C888" s="130"/>
      <c r="D888" s="130"/>
      <c r="E888" s="130"/>
      <c r="F888" s="130"/>
      <c r="G888" s="130"/>
      <c r="H888" s="130"/>
      <c r="I888" s="130"/>
      <c r="J888" s="130"/>
      <c r="K888" s="130"/>
      <c r="L888" s="130"/>
      <c r="M888" s="130"/>
      <c r="N888" s="130"/>
      <c r="O888" s="130"/>
      <c r="P888" s="130"/>
    </row>
    <row r="889" spans="1:16" ht="15.75" customHeight="1">
      <c r="A889" s="130"/>
      <c r="B889" s="130"/>
      <c r="C889" s="130"/>
      <c r="D889" s="130"/>
      <c r="E889" s="130"/>
      <c r="F889" s="130"/>
      <c r="G889" s="130"/>
      <c r="H889" s="130"/>
      <c r="I889" s="130"/>
      <c r="J889" s="130"/>
      <c r="K889" s="130"/>
      <c r="L889" s="130"/>
      <c r="M889" s="130"/>
      <c r="N889" s="130"/>
      <c r="O889" s="130"/>
      <c r="P889" s="130"/>
    </row>
    <row r="890" spans="1:16" ht="15.75" customHeight="1">
      <c r="A890" s="130"/>
      <c r="B890" s="130"/>
      <c r="C890" s="130"/>
      <c r="D890" s="130"/>
      <c r="E890" s="130"/>
      <c r="F890" s="130"/>
      <c r="G890" s="130"/>
      <c r="H890" s="130"/>
      <c r="I890" s="130"/>
      <c r="J890" s="130"/>
      <c r="K890" s="130"/>
      <c r="L890" s="130"/>
      <c r="M890" s="130"/>
      <c r="N890" s="130"/>
      <c r="O890" s="130"/>
      <c r="P890" s="130"/>
    </row>
    <row r="891" spans="1:16" ht="15.75" customHeight="1">
      <c r="A891" s="130"/>
      <c r="B891" s="130"/>
      <c r="C891" s="130"/>
      <c r="D891" s="130"/>
      <c r="E891" s="130"/>
      <c r="F891" s="130"/>
      <c r="G891" s="130"/>
      <c r="H891" s="130"/>
      <c r="I891" s="130"/>
      <c r="J891" s="130"/>
      <c r="K891" s="130"/>
      <c r="L891" s="130"/>
      <c r="M891" s="130"/>
      <c r="N891" s="130"/>
      <c r="O891" s="130"/>
      <c r="P891" s="130"/>
    </row>
    <row r="892" spans="1:16" ht="15.75" customHeight="1">
      <c r="A892" s="130"/>
      <c r="B892" s="130"/>
      <c r="C892" s="130"/>
      <c r="D892" s="130"/>
      <c r="E892" s="130"/>
      <c r="F892" s="130"/>
      <c r="G892" s="130"/>
      <c r="H892" s="130"/>
      <c r="I892" s="130"/>
      <c r="J892" s="130"/>
      <c r="K892" s="130"/>
      <c r="L892" s="130"/>
      <c r="M892" s="130"/>
      <c r="N892" s="130"/>
      <c r="O892" s="130"/>
      <c r="P892" s="130"/>
    </row>
    <row r="893" spans="1:16" ht="15.75" customHeight="1">
      <c r="A893" s="130"/>
      <c r="B893" s="130"/>
      <c r="C893" s="130"/>
      <c r="D893" s="130"/>
      <c r="E893" s="130"/>
      <c r="F893" s="130"/>
      <c r="G893" s="130"/>
      <c r="H893" s="130"/>
      <c r="I893" s="130"/>
      <c r="J893" s="130"/>
      <c r="K893" s="130"/>
      <c r="L893" s="130"/>
      <c r="M893" s="130"/>
      <c r="N893" s="130"/>
      <c r="O893" s="130"/>
      <c r="P893" s="130"/>
    </row>
    <row r="894" spans="1:16" ht="15.75" customHeight="1">
      <c r="A894" s="130"/>
      <c r="B894" s="130"/>
      <c r="C894" s="130"/>
      <c r="D894" s="130"/>
      <c r="E894" s="130"/>
      <c r="F894" s="130"/>
      <c r="G894" s="130"/>
      <c r="H894" s="130"/>
      <c r="I894" s="130"/>
      <c r="J894" s="130"/>
      <c r="K894" s="130"/>
      <c r="L894" s="130"/>
      <c r="M894" s="130"/>
      <c r="N894" s="130"/>
      <c r="O894" s="130"/>
      <c r="P894" s="130"/>
    </row>
    <row r="895" spans="1:16" ht="15.75" customHeight="1">
      <c r="A895" s="130"/>
      <c r="B895" s="130"/>
      <c r="C895" s="130"/>
      <c r="D895" s="130"/>
      <c r="E895" s="130"/>
      <c r="F895" s="130"/>
      <c r="G895" s="130"/>
      <c r="H895" s="130"/>
      <c r="I895" s="130"/>
      <c r="J895" s="130"/>
      <c r="K895" s="130"/>
      <c r="L895" s="130"/>
      <c r="M895" s="130"/>
      <c r="N895" s="130"/>
      <c r="O895" s="130"/>
      <c r="P895" s="130"/>
    </row>
    <row r="896" spans="1:16" ht="15.75" customHeight="1">
      <c r="A896" s="130"/>
      <c r="B896" s="130"/>
      <c r="C896" s="130"/>
      <c r="D896" s="130"/>
      <c r="E896" s="130"/>
      <c r="F896" s="130"/>
      <c r="G896" s="130"/>
      <c r="H896" s="130"/>
      <c r="I896" s="130"/>
      <c r="J896" s="130"/>
      <c r="K896" s="130"/>
      <c r="L896" s="130"/>
      <c r="M896" s="130"/>
      <c r="N896" s="130"/>
      <c r="O896" s="130"/>
      <c r="P896" s="130"/>
    </row>
    <row r="897" spans="1:16" ht="15.75" customHeight="1">
      <c r="A897" s="130"/>
      <c r="B897" s="130"/>
      <c r="C897" s="130"/>
      <c r="D897" s="130"/>
      <c r="E897" s="130"/>
      <c r="F897" s="130"/>
      <c r="G897" s="130"/>
      <c r="H897" s="130"/>
      <c r="I897" s="130"/>
      <c r="J897" s="130"/>
      <c r="K897" s="130"/>
      <c r="L897" s="130"/>
      <c r="M897" s="130"/>
      <c r="N897" s="130"/>
      <c r="O897" s="130"/>
      <c r="P897" s="130"/>
    </row>
    <row r="898" spans="1:16" ht="15.75" customHeight="1">
      <c r="A898" s="130"/>
      <c r="B898" s="130"/>
      <c r="C898" s="130"/>
      <c r="D898" s="130"/>
      <c r="E898" s="130"/>
      <c r="F898" s="130"/>
      <c r="G898" s="130"/>
      <c r="H898" s="130"/>
      <c r="I898" s="130"/>
      <c r="J898" s="130"/>
      <c r="K898" s="130"/>
      <c r="L898" s="130"/>
      <c r="M898" s="130"/>
      <c r="N898" s="130"/>
      <c r="O898" s="130"/>
      <c r="P898" s="130"/>
    </row>
    <row r="899" spans="1:16" ht="15.75" customHeight="1">
      <c r="A899" s="130"/>
      <c r="B899" s="130"/>
      <c r="C899" s="130"/>
      <c r="D899" s="130"/>
      <c r="E899" s="130"/>
      <c r="F899" s="130"/>
      <c r="G899" s="130"/>
      <c r="H899" s="130"/>
      <c r="I899" s="130"/>
      <c r="J899" s="130"/>
      <c r="K899" s="130"/>
      <c r="L899" s="130"/>
      <c r="M899" s="130"/>
      <c r="N899" s="130"/>
      <c r="O899" s="130"/>
      <c r="P899" s="130"/>
    </row>
    <row r="900" spans="1:16" ht="15.75" customHeight="1">
      <c r="A900" s="130"/>
      <c r="B900" s="130"/>
      <c r="C900" s="130"/>
      <c r="D900" s="130"/>
      <c r="E900" s="130"/>
      <c r="F900" s="130"/>
      <c r="G900" s="130"/>
      <c r="H900" s="130"/>
      <c r="I900" s="130"/>
      <c r="J900" s="130"/>
      <c r="K900" s="130"/>
      <c r="L900" s="130"/>
      <c r="M900" s="130"/>
      <c r="N900" s="130"/>
      <c r="O900" s="130"/>
      <c r="P900" s="130"/>
    </row>
    <row r="901" spans="1:16" ht="15.75" customHeight="1">
      <c r="A901" s="130"/>
      <c r="B901" s="130"/>
      <c r="C901" s="130"/>
      <c r="D901" s="130"/>
      <c r="E901" s="130"/>
      <c r="F901" s="130"/>
      <c r="G901" s="130"/>
      <c r="H901" s="130"/>
      <c r="I901" s="130"/>
      <c r="J901" s="130"/>
      <c r="K901" s="130"/>
      <c r="L901" s="130"/>
      <c r="M901" s="130"/>
      <c r="N901" s="130"/>
      <c r="O901" s="130"/>
      <c r="P901" s="130"/>
    </row>
    <row r="902" spans="1:16" ht="15.75" customHeight="1">
      <c r="A902" s="130"/>
      <c r="B902" s="130"/>
      <c r="C902" s="130"/>
      <c r="D902" s="130"/>
      <c r="E902" s="130"/>
      <c r="F902" s="130"/>
      <c r="G902" s="130"/>
      <c r="H902" s="130"/>
      <c r="I902" s="130"/>
      <c r="J902" s="130"/>
      <c r="K902" s="130"/>
      <c r="L902" s="130"/>
      <c r="M902" s="130"/>
      <c r="N902" s="130"/>
      <c r="O902" s="130"/>
      <c r="P902" s="130"/>
    </row>
    <row r="903" spans="1:16" ht="15.75" customHeight="1">
      <c r="A903" s="130"/>
      <c r="B903" s="130"/>
      <c r="C903" s="130"/>
      <c r="D903" s="130"/>
      <c r="E903" s="130"/>
      <c r="F903" s="130"/>
      <c r="G903" s="130"/>
      <c r="H903" s="130"/>
      <c r="I903" s="130"/>
      <c r="J903" s="130"/>
      <c r="K903" s="130"/>
      <c r="L903" s="130"/>
      <c r="M903" s="130"/>
      <c r="N903" s="130"/>
      <c r="O903" s="130"/>
      <c r="P903" s="130"/>
    </row>
    <row r="904" spans="1:16" ht="15.75" customHeight="1">
      <c r="A904" s="130"/>
      <c r="B904" s="130"/>
      <c r="C904" s="130"/>
      <c r="D904" s="130"/>
      <c r="E904" s="130"/>
      <c r="F904" s="130"/>
      <c r="G904" s="130"/>
      <c r="H904" s="130"/>
      <c r="I904" s="130"/>
      <c r="J904" s="130"/>
      <c r="K904" s="130"/>
      <c r="L904" s="130"/>
      <c r="M904" s="130"/>
      <c r="N904" s="130"/>
      <c r="O904" s="130"/>
      <c r="P904" s="130"/>
    </row>
    <row r="905" spans="1:16" ht="15.75" customHeight="1">
      <c r="A905" s="130"/>
      <c r="B905" s="130"/>
      <c r="C905" s="130"/>
      <c r="D905" s="130"/>
      <c r="E905" s="130"/>
      <c r="F905" s="130"/>
      <c r="G905" s="130"/>
      <c r="H905" s="130"/>
      <c r="I905" s="130"/>
      <c r="J905" s="130"/>
      <c r="K905" s="130"/>
      <c r="L905" s="130"/>
      <c r="M905" s="130"/>
      <c r="N905" s="130"/>
      <c r="O905" s="130"/>
      <c r="P905" s="130"/>
    </row>
    <row r="906" spans="1:16" ht="15.75" customHeight="1">
      <c r="A906" s="130"/>
      <c r="B906" s="130"/>
      <c r="C906" s="130"/>
      <c r="D906" s="130"/>
      <c r="E906" s="130"/>
      <c r="F906" s="130"/>
      <c r="G906" s="130"/>
      <c r="H906" s="130"/>
      <c r="I906" s="130"/>
      <c r="J906" s="130"/>
      <c r="K906" s="130"/>
      <c r="L906" s="130"/>
      <c r="M906" s="130"/>
      <c r="N906" s="130"/>
      <c r="O906" s="130"/>
      <c r="P906" s="130"/>
    </row>
    <row r="907" spans="1:16" ht="15.75" customHeight="1">
      <c r="A907" s="130"/>
      <c r="B907" s="130"/>
      <c r="C907" s="130"/>
      <c r="D907" s="130"/>
      <c r="E907" s="130"/>
      <c r="F907" s="130"/>
      <c r="G907" s="130"/>
      <c r="H907" s="130"/>
      <c r="I907" s="130"/>
      <c r="J907" s="130"/>
      <c r="K907" s="130"/>
      <c r="L907" s="130"/>
      <c r="M907" s="130"/>
      <c r="N907" s="130"/>
      <c r="O907" s="130"/>
      <c r="P907" s="130"/>
    </row>
    <row r="908" spans="1:16" ht="15.75" customHeight="1">
      <c r="A908" s="130"/>
      <c r="B908" s="130"/>
      <c r="C908" s="130"/>
      <c r="D908" s="130"/>
      <c r="E908" s="130"/>
      <c r="F908" s="130"/>
      <c r="G908" s="130"/>
      <c r="H908" s="130"/>
      <c r="I908" s="130"/>
      <c r="J908" s="130"/>
      <c r="K908" s="130"/>
      <c r="L908" s="130"/>
      <c r="M908" s="130"/>
      <c r="N908" s="130"/>
      <c r="O908" s="130"/>
      <c r="P908" s="130"/>
    </row>
    <row r="909" spans="1:16" ht="15.75" customHeight="1">
      <c r="A909" s="130"/>
      <c r="B909" s="130"/>
      <c r="C909" s="130"/>
      <c r="D909" s="130"/>
      <c r="E909" s="130"/>
      <c r="F909" s="130"/>
      <c r="G909" s="130"/>
      <c r="H909" s="130"/>
      <c r="I909" s="130"/>
      <c r="J909" s="130"/>
      <c r="K909" s="130"/>
      <c r="L909" s="130"/>
      <c r="M909" s="130"/>
      <c r="N909" s="130"/>
      <c r="O909" s="130"/>
      <c r="P909" s="130"/>
    </row>
    <row r="910" spans="1:16" ht="15.75" customHeight="1">
      <c r="A910" s="130"/>
      <c r="B910" s="130"/>
      <c r="C910" s="130"/>
      <c r="D910" s="130"/>
      <c r="E910" s="130"/>
      <c r="F910" s="130"/>
      <c r="G910" s="130"/>
      <c r="H910" s="130"/>
      <c r="I910" s="130"/>
      <c r="J910" s="130"/>
      <c r="K910" s="130"/>
      <c r="L910" s="130"/>
      <c r="M910" s="130"/>
      <c r="N910" s="130"/>
      <c r="O910" s="130"/>
      <c r="P910" s="130"/>
    </row>
    <row r="911" spans="1:16" ht="15.75" customHeight="1">
      <c r="A911" s="130"/>
      <c r="B911" s="130"/>
      <c r="C911" s="130"/>
      <c r="D911" s="130"/>
      <c r="E911" s="130"/>
      <c r="F911" s="130"/>
      <c r="G911" s="130"/>
      <c r="H911" s="130"/>
      <c r="I911" s="130"/>
      <c r="J911" s="130"/>
      <c r="K911" s="130"/>
      <c r="L911" s="130"/>
      <c r="M911" s="130"/>
      <c r="N911" s="130"/>
      <c r="O911" s="130"/>
      <c r="P911" s="130"/>
    </row>
    <row r="912" spans="1:16" ht="15.75" customHeight="1">
      <c r="A912" s="130"/>
      <c r="B912" s="130"/>
      <c r="C912" s="130"/>
      <c r="D912" s="130"/>
      <c r="E912" s="130"/>
      <c r="F912" s="130"/>
      <c r="G912" s="130"/>
      <c r="H912" s="130"/>
      <c r="I912" s="130"/>
      <c r="J912" s="130"/>
      <c r="K912" s="130"/>
      <c r="L912" s="130"/>
      <c r="M912" s="130"/>
      <c r="N912" s="130"/>
      <c r="O912" s="130"/>
      <c r="P912" s="130"/>
    </row>
    <row r="913" spans="1:16" ht="15.75" customHeight="1">
      <c r="A913" s="130"/>
      <c r="B913" s="130"/>
      <c r="C913" s="130"/>
      <c r="D913" s="130"/>
      <c r="E913" s="130"/>
      <c r="F913" s="130"/>
      <c r="G913" s="130"/>
      <c r="H913" s="130"/>
      <c r="I913" s="130"/>
      <c r="J913" s="130"/>
      <c r="K913" s="130"/>
      <c r="L913" s="130"/>
      <c r="M913" s="130"/>
      <c r="N913" s="130"/>
      <c r="O913" s="130"/>
      <c r="P913" s="130"/>
    </row>
    <row r="914" spans="1:16" ht="15.75" customHeight="1">
      <c r="A914" s="130"/>
      <c r="B914" s="130"/>
      <c r="C914" s="130"/>
      <c r="D914" s="130"/>
      <c r="E914" s="130"/>
      <c r="F914" s="130"/>
      <c r="G914" s="130"/>
      <c r="H914" s="130"/>
      <c r="I914" s="130"/>
      <c r="J914" s="130"/>
      <c r="K914" s="130"/>
      <c r="L914" s="130"/>
      <c r="M914" s="130"/>
      <c r="N914" s="130"/>
      <c r="O914" s="130"/>
      <c r="P914" s="130"/>
    </row>
    <row r="915" spans="1:16" ht="15.75" customHeight="1">
      <c r="A915" s="130"/>
      <c r="B915" s="130"/>
      <c r="C915" s="130"/>
      <c r="D915" s="130"/>
      <c r="E915" s="130"/>
      <c r="F915" s="130"/>
      <c r="G915" s="130"/>
      <c r="H915" s="130"/>
      <c r="I915" s="130"/>
      <c r="J915" s="130"/>
      <c r="K915" s="130"/>
      <c r="L915" s="130"/>
      <c r="M915" s="130"/>
      <c r="N915" s="130"/>
      <c r="O915" s="130"/>
      <c r="P915" s="130"/>
    </row>
    <row r="916" spans="1:16" ht="15.75" customHeight="1">
      <c r="A916" s="130"/>
      <c r="B916" s="130"/>
      <c r="C916" s="130"/>
      <c r="D916" s="130"/>
      <c r="E916" s="130"/>
      <c r="F916" s="130"/>
      <c r="G916" s="130"/>
      <c r="H916" s="130"/>
      <c r="I916" s="130"/>
      <c r="J916" s="130"/>
      <c r="K916" s="130"/>
      <c r="L916" s="130"/>
      <c r="M916" s="130"/>
      <c r="N916" s="130"/>
      <c r="O916" s="130"/>
      <c r="P916" s="130"/>
    </row>
    <row r="917" spans="1:16" ht="15.75" customHeight="1">
      <c r="A917" s="130"/>
      <c r="B917" s="130"/>
      <c r="C917" s="130"/>
      <c r="D917" s="130"/>
      <c r="E917" s="130"/>
      <c r="F917" s="130"/>
      <c r="G917" s="130"/>
      <c r="H917" s="130"/>
      <c r="I917" s="130"/>
      <c r="J917" s="130"/>
      <c r="K917" s="130"/>
      <c r="L917" s="130"/>
      <c r="M917" s="130"/>
      <c r="N917" s="130"/>
      <c r="O917" s="130"/>
      <c r="P917" s="130"/>
    </row>
    <row r="918" spans="1:16" ht="15.75" customHeight="1">
      <c r="A918" s="130"/>
      <c r="B918" s="130"/>
      <c r="C918" s="130"/>
      <c r="D918" s="130"/>
      <c r="E918" s="130"/>
      <c r="F918" s="130"/>
      <c r="G918" s="130"/>
      <c r="H918" s="130"/>
      <c r="I918" s="130"/>
      <c r="J918" s="130"/>
      <c r="K918" s="130"/>
      <c r="L918" s="130"/>
      <c r="M918" s="130"/>
      <c r="N918" s="130"/>
      <c r="O918" s="130"/>
      <c r="P918" s="130"/>
    </row>
    <row r="919" spans="1:16" ht="15.75" customHeight="1">
      <c r="A919" s="130"/>
      <c r="B919" s="130"/>
      <c r="C919" s="130"/>
      <c r="D919" s="130"/>
      <c r="E919" s="130"/>
      <c r="F919" s="130"/>
      <c r="G919" s="130"/>
      <c r="H919" s="130"/>
      <c r="I919" s="130"/>
      <c r="J919" s="130"/>
      <c r="K919" s="130"/>
      <c r="L919" s="130"/>
      <c r="M919" s="130"/>
      <c r="N919" s="130"/>
      <c r="O919" s="130"/>
      <c r="P919" s="130"/>
    </row>
    <row r="920" spans="1:16" ht="15.75" customHeight="1">
      <c r="A920" s="130"/>
      <c r="B920" s="130"/>
      <c r="C920" s="130"/>
      <c r="D920" s="130"/>
      <c r="E920" s="130"/>
      <c r="F920" s="130"/>
      <c r="G920" s="130"/>
      <c r="H920" s="130"/>
      <c r="I920" s="130"/>
      <c r="J920" s="130"/>
      <c r="K920" s="130"/>
      <c r="L920" s="130"/>
      <c r="M920" s="130"/>
      <c r="N920" s="130"/>
      <c r="O920" s="130"/>
      <c r="P920" s="130"/>
    </row>
    <row r="921" spans="1:16" ht="15.75" customHeight="1">
      <c r="A921" s="130"/>
      <c r="B921" s="130"/>
      <c r="C921" s="130"/>
      <c r="D921" s="130"/>
      <c r="E921" s="130"/>
      <c r="F921" s="130"/>
      <c r="G921" s="130"/>
      <c r="H921" s="130"/>
      <c r="I921" s="130"/>
      <c r="J921" s="130"/>
      <c r="K921" s="130"/>
      <c r="L921" s="130"/>
      <c r="M921" s="130"/>
      <c r="N921" s="130"/>
      <c r="O921" s="130"/>
      <c r="P921" s="130"/>
    </row>
    <row r="922" spans="1:16" ht="15.75" customHeight="1">
      <c r="A922" s="130"/>
      <c r="B922" s="130"/>
      <c r="C922" s="130"/>
      <c r="D922" s="130"/>
      <c r="E922" s="130"/>
      <c r="F922" s="130"/>
      <c r="G922" s="130"/>
      <c r="H922" s="130"/>
      <c r="I922" s="130"/>
      <c r="J922" s="130"/>
      <c r="K922" s="130"/>
      <c r="L922" s="130"/>
      <c r="M922" s="130"/>
      <c r="N922" s="130"/>
      <c r="O922" s="130"/>
      <c r="P922" s="130"/>
    </row>
    <row r="923" spans="1:16" ht="15.75" customHeight="1">
      <c r="A923" s="130"/>
      <c r="B923" s="130"/>
      <c r="C923" s="130"/>
      <c r="D923" s="130"/>
      <c r="E923" s="130"/>
      <c r="F923" s="130"/>
      <c r="G923" s="130"/>
      <c r="H923" s="130"/>
      <c r="I923" s="130"/>
      <c r="J923" s="130"/>
      <c r="K923" s="130"/>
      <c r="L923" s="130"/>
      <c r="M923" s="130"/>
      <c r="N923" s="130"/>
      <c r="O923" s="130"/>
      <c r="P923" s="130"/>
    </row>
    <row r="924" spans="1:16" ht="15.75" customHeight="1">
      <c r="A924" s="130"/>
      <c r="B924" s="130"/>
      <c r="C924" s="130"/>
      <c r="D924" s="130"/>
      <c r="E924" s="130"/>
      <c r="F924" s="130"/>
      <c r="G924" s="130"/>
      <c r="H924" s="130"/>
      <c r="I924" s="130"/>
      <c r="J924" s="130"/>
      <c r="K924" s="130"/>
      <c r="L924" s="130"/>
      <c r="M924" s="130"/>
      <c r="N924" s="130"/>
      <c r="O924" s="130"/>
      <c r="P924" s="130"/>
    </row>
    <row r="925" spans="1:16" ht="15.75" customHeight="1">
      <c r="A925" s="130"/>
      <c r="B925" s="130"/>
      <c r="C925" s="130"/>
      <c r="D925" s="130"/>
      <c r="E925" s="130"/>
      <c r="F925" s="130"/>
      <c r="G925" s="130"/>
      <c r="H925" s="130"/>
      <c r="I925" s="130"/>
      <c r="J925" s="130"/>
      <c r="K925" s="130"/>
      <c r="L925" s="130"/>
      <c r="M925" s="130"/>
      <c r="N925" s="130"/>
      <c r="O925" s="130"/>
      <c r="P925" s="130"/>
    </row>
    <row r="926" spans="1:16" ht="15.75" customHeight="1">
      <c r="A926" s="130"/>
      <c r="B926" s="130"/>
      <c r="C926" s="130"/>
      <c r="D926" s="130"/>
      <c r="E926" s="130"/>
      <c r="F926" s="130"/>
      <c r="G926" s="130"/>
      <c r="H926" s="130"/>
      <c r="I926" s="130"/>
      <c r="J926" s="130"/>
      <c r="K926" s="130"/>
      <c r="L926" s="130"/>
      <c r="M926" s="130"/>
      <c r="N926" s="130"/>
      <c r="O926" s="130"/>
      <c r="P926" s="130"/>
    </row>
    <row r="927" spans="1:16" ht="15.75" customHeight="1">
      <c r="A927" s="130"/>
      <c r="B927" s="130"/>
      <c r="C927" s="130"/>
      <c r="D927" s="130"/>
      <c r="E927" s="130"/>
      <c r="F927" s="130"/>
      <c r="G927" s="130"/>
      <c r="H927" s="130"/>
      <c r="I927" s="130"/>
      <c r="J927" s="130"/>
      <c r="K927" s="130"/>
      <c r="L927" s="130"/>
      <c r="M927" s="130"/>
      <c r="N927" s="130"/>
      <c r="O927" s="130"/>
      <c r="P927" s="130"/>
    </row>
    <row r="928" spans="1:16" ht="15.75" customHeight="1">
      <c r="A928" s="130"/>
      <c r="B928" s="130"/>
      <c r="C928" s="130"/>
      <c r="D928" s="130"/>
      <c r="E928" s="130"/>
      <c r="F928" s="130"/>
      <c r="G928" s="130"/>
      <c r="H928" s="130"/>
      <c r="I928" s="130"/>
      <c r="J928" s="130"/>
      <c r="K928" s="130"/>
      <c r="L928" s="130"/>
      <c r="M928" s="130"/>
      <c r="N928" s="130"/>
      <c r="O928" s="130"/>
      <c r="P928" s="130"/>
    </row>
    <row r="929" spans="1:16" ht="15.75" customHeight="1">
      <c r="A929" s="130"/>
      <c r="B929" s="130"/>
      <c r="C929" s="130"/>
      <c r="D929" s="130"/>
      <c r="E929" s="130"/>
      <c r="F929" s="130"/>
      <c r="G929" s="130"/>
      <c r="H929" s="130"/>
      <c r="I929" s="130"/>
      <c r="J929" s="130"/>
      <c r="K929" s="130"/>
      <c r="L929" s="130"/>
      <c r="M929" s="130"/>
      <c r="N929" s="130"/>
      <c r="O929" s="130"/>
      <c r="P929" s="130"/>
    </row>
    <row r="930" spans="1:16" ht="15.75" customHeight="1">
      <c r="A930" s="130"/>
      <c r="B930" s="130"/>
      <c r="C930" s="130"/>
      <c r="D930" s="130"/>
      <c r="E930" s="130"/>
      <c r="F930" s="130"/>
      <c r="G930" s="130"/>
      <c r="H930" s="130"/>
      <c r="I930" s="130"/>
      <c r="J930" s="130"/>
      <c r="K930" s="130"/>
      <c r="L930" s="130"/>
      <c r="M930" s="130"/>
      <c r="N930" s="130"/>
      <c r="O930" s="130"/>
      <c r="P930" s="130"/>
    </row>
    <row r="931" spans="1:16" ht="15.75" customHeight="1">
      <c r="A931" s="130"/>
      <c r="B931" s="130"/>
      <c r="C931" s="130"/>
      <c r="D931" s="130"/>
      <c r="E931" s="130"/>
      <c r="F931" s="130"/>
      <c r="G931" s="130"/>
      <c r="H931" s="130"/>
      <c r="I931" s="130"/>
      <c r="J931" s="130"/>
      <c r="K931" s="130"/>
      <c r="L931" s="130"/>
      <c r="M931" s="130"/>
      <c r="N931" s="130"/>
      <c r="O931" s="130"/>
      <c r="P931" s="130"/>
    </row>
    <row r="932" spans="1:16" ht="15.75" customHeight="1">
      <c r="A932" s="130"/>
      <c r="B932" s="130"/>
      <c r="C932" s="130"/>
      <c r="D932" s="130"/>
      <c r="E932" s="130"/>
      <c r="F932" s="130"/>
      <c r="G932" s="130"/>
      <c r="H932" s="130"/>
      <c r="I932" s="130"/>
      <c r="J932" s="130"/>
      <c r="K932" s="130"/>
      <c r="L932" s="130"/>
      <c r="M932" s="130"/>
      <c r="N932" s="130"/>
      <c r="O932" s="130"/>
      <c r="P932" s="130"/>
    </row>
    <row r="933" spans="1:16" ht="15.75" customHeight="1">
      <c r="A933" s="130"/>
      <c r="B933" s="130"/>
      <c r="C933" s="130"/>
      <c r="D933" s="130"/>
      <c r="E933" s="130"/>
      <c r="F933" s="130"/>
      <c r="G933" s="130"/>
      <c r="H933" s="130"/>
      <c r="I933" s="130"/>
      <c r="J933" s="130"/>
      <c r="K933" s="130"/>
      <c r="L933" s="130"/>
      <c r="M933" s="130"/>
      <c r="N933" s="130"/>
      <c r="O933" s="130"/>
      <c r="P933" s="130"/>
    </row>
    <row r="934" spans="1:16" ht="15.75" customHeight="1">
      <c r="A934" s="130"/>
      <c r="B934" s="130"/>
      <c r="C934" s="130"/>
      <c r="D934" s="130"/>
      <c r="E934" s="130"/>
      <c r="F934" s="130"/>
      <c r="G934" s="130"/>
      <c r="H934" s="130"/>
      <c r="I934" s="130"/>
      <c r="J934" s="130"/>
      <c r="K934" s="130"/>
      <c r="L934" s="130"/>
      <c r="M934" s="130"/>
      <c r="N934" s="130"/>
      <c r="O934" s="130"/>
      <c r="P934" s="130"/>
    </row>
    <row r="935" spans="1:16" ht="15.75" customHeight="1">
      <c r="A935" s="130"/>
      <c r="B935" s="130"/>
      <c r="C935" s="130"/>
      <c r="D935" s="130"/>
      <c r="E935" s="130"/>
      <c r="F935" s="130"/>
      <c r="G935" s="130"/>
      <c r="H935" s="130"/>
      <c r="I935" s="130"/>
      <c r="J935" s="130"/>
      <c r="K935" s="130"/>
      <c r="L935" s="130"/>
      <c r="M935" s="130"/>
      <c r="N935" s="130"/>
      <c r="O935" s="130"/>
      <c r="P935" s="130"/>
    </row>
    <row r="936" spans="1:16" ht="15.75" customHeight="1">
      <c r="A936" s="130"/>
      <c r="B936" s="130"/>
      <c r="C936" s="130"/>
      <c r="D936" s="130"/>
      <c r="E936" s="130"/>
      <c r="F936" s="130"/>
      <c r="G936" s="130"/>
      <c r="H936" s="130"/>
      <c r="I936" s="130"/>
      <c r="J936" s="130"/>
      <c r="K936" s="130"/>
      <c r="L936" s="130"/>
      <c r="M936" s="130"/>
      <c r="N936" s="130"/>
      <c r="O936" s="130"/>
      <c r="P936" s="130"/>
    </row>
    <row r="937" spans="1:16" ht="15.75" customHeight="1">
      <c r="A937" s="130"/>
      <c r="B937" s="130"/>
      <c r="C937" s="130"/>
      <c r="D937" s="130"/>
      <c r="E937" s="130"/>
      <c r="F937" s="130"/>
      <c r="G937" s="130"/>
      <c r="H937" s="130"/>
      <c r="I937" s="130"/>
      <c r="J937" s="130"/>
      <c r="K937" s="130"/>
      <c r="L937" s="130"/>
      <c r="M937" s="130"/>
      <c r="N937" s="130"/>
      <c r="O937" s="130"/>
      <c r="P937" s="130"/>
    </row>
    <row r="938" spans="1:16" ht="15.75" customHeight="1">
      <c r="A938" s="130"/>
      <c r="B938" s="130"/>
      <c r="C938" s="130"/>
      <c r="D938" s="130"/>
      <c r="E938" s="130"/>
      <c r="F938" s="130"/>
      <c r="G938" s="130"/>
      <c r="H938" s="130"/>
      <c r="I938" s="130"/>
      <c r="J938" s="130"/>
      <c r="K938" s="130"/>
      <c r="L938" s="130"/>
      <c r="M938" s="130"/>
      <c r="N938" s="130"/>
      <c r="O938" s="130"/>
      <c r="P938" s="130"/>
    </row>
    <row r="939" spans="1:16" ht="15.75" customHeight="1">
      <c r="A939" s="130"/>
      <c r="B939" s="130"/>
      <c r="C939" s="130"/>
      <c r="D939" s="130"/>
      <c r="E939" s="130"/>
      <c r="F939" s="130"/>
      <c r="G939" s="130"/>
      <c r="H939" s="130"/>
      <c r="I939" s="130"/>
      <c r="J939" s="130"/>
      <c r="K939" s="130"/>
      <c r="L939" s="130"/>
      <c r="M939" s="130"/>
      <c r="N939" s="130"/>
      <c r="O939" s="130"/>
      <c r="P939" s="130"/>
    </row>
    <row r="940" spans="1:16" ht="15.75" customHeight="1">
      <c r="A940" s="130"/>
      <c r="B940" s="130"/>
      <c r="C940" s="130"/>
      <c r="D940" s="130"/>
      <c r="E940" s="130"/>
      <c r="F940" s="130"/>
      <c r="G940" s="130"/>
      <c r="H940" s="130"/>
      <c r="I940" s="130"/>
      <c r="J940" s="130"/>
      <c r="K940" s="130"/>
      <c r="L940" s="130"/>
      <c r="M940" s="130"/>
      <c r="N940" s="130"/>
      <c r="O940" s="130"/>
      <c r="P940" s="130"/>
    </row>
    <row r="941" spans="1:16" ht="15.75" customHeight="1">
      <c r="A941" s="130"/>
      <c r="B941" s="130"/>
      <c r="C941" s="130"/>
      <c r="D941" s="130"/>
      <c r="E941" s="130"/>
      <c r="F941" s="130"/>
      <c r="G941" s="130"/>
      <c r="H941" s="130"/>
      <c r="I941" s="130"/>
      <c r="J941" s="130"/>
      <c r="K941" s="130"/>
      <c r="L941" s="130"/>
      <c r="M941" s="130"/>
      <c r="N941" s="130"/>
      <c r="O941" s="130"/>
      <c r="P941" s="130"/>
    </row>
    <row r="942" spans="1:16" ht="15.75" customHeight="1">
      <c r="A942" s="130"/>
      <c r="B942" s="130"/>
      <c r="C942" s="130"/>
      <c r="D942" s="130"/>
      <c r="E942" s="130"/>
      <c r="F942" s="130"/>
      <c r="G942" s="130"/>
      <c r="H942" s="130"/>
      <c r="I942" s="130"/>
      <c r="J942" s="130"/>
      <c r="K942" s="130"/>
      <c r="L942" s="130"/>
      <c r="M942" s="130"/>
      <c r="N942" s="130"/>
      <c r="O942" s="130"/>
      <c r="P942" s="130"/>
    </row>
    <row r="943" spans="1:16" ht="15.75" customHeight="1">
      <c r="A943" s="130"/>
      <c r="B943" s="130"/>
      <c r="C943" s="130"/>
      <c r="D943" s="130"/>
      <c r="E943" s="130"/>
      <c r="F943" s="130"/>
      <c r="G943" s="130"/>
      <c r="H943" s="130"/>
      <c r="I943" s="130"/>
      <c r="J943" s="130"/>
      <c r="K943" s="130"/>
      <c r="L943" s="130"/>
      <c r="M943" s="130"/>
      <c r="N943" s="130"/>
      <c r="O943" s="130"/>
      <c r="P943" s="130"/>
    </row>
    <row r="944" spans="1:16" ht="15.75" customHeight="1">
      <c r="A944" s="130"/>
      <c r="B944" s="130"/>
      <c r="C944" s="130"/>
      <c r="D944" s="130"/>
      <c r="E944" s="130"/>
      <c r="F944" s="130"/>
      <c r="G944" s="130"/>
      <c r="H944" s="130"/>
      <c r="I944" s="130"/>
      <c r="J944" s="130"/>
      <c r="K944" s="130"/>
      <c r="L944" s="130"/>
      <c r="M944" s="130"/>
      <c r="N944" s="130"/>
      <c r="O944" s="130"/>
      <c r="P944" s="130"/>
    </row>
    <row r="945" spans="1:16" ht="15.75" customHeight="1">
      <c r="A945" s="130"/>
      <c r="B945" s="130"/>
      <c r="C945" s="130"/>
      <c r="D945" s="130"/>
      <c r="E945" s="130"/>
      <c r="F945" s="130"/>
      <c r="G945" s="130"/>
      <c r="H945" s="130"/>
      <c r="I945" s="130"/>
      <c r="J945" s="130"/>
      <c r="K945" s="130"/>
      <c r="L945" s="130"/>
      <c r="M945" s="130"/>
      <c r="N945" s="130"/>
      <c r="O945" s="130"/>
      <c r="P945" s="130"/>
    </row>
    <row r="946" spans="1:16" ht="15.75" customHeight="1">
      <c r="A946" s="130"/>
      <c r="B946" s="130"/>
      <c r="C946" s="130"/>
      <c r="D946" s="130"/>
      <c r="E946" s="130"/>
      <c r="F946" s="130"/>
      <c r="G946" s="130"/>
      <c r="H946" s="130"/>
      <c r="I946" s="130"/>
      <c r="J946" s="130"/>
      <c r="K946" s="130"/>
      <c r="L946" s="130"/>
      <c r="M946" s="130"/>
      <c r="N946" s="130"/>
      <c r="O946" s="130"/>
      <c r="P946" s="130"/>
    </row>
    <row r="947" spans="1:16" ht="15.75" customHeight="1">
      <c r="A947" s="130"/>
      <c r="B947" s="130"/>
      <c r="C947" s="130"/>
      <c r="D947" s="130"/>
      <c r="E947" s="130"/>
      <c r="F947" s="130"/>
      <c r="G947" s="130"/>
      <c r="H947" s="130"/>
      <c r="I947" s="130"/>
      <c r="J947" s="130"/>
      <c r="K947" s="130"/>
      <c r="L947" s="130"/>
      <c r="M947" s="130"/>
      <c r="N947" s="130"/>
      <c r="O947" s="130"/>
      <c r="P947" s="130"/>
    </row>
    <row r="948" spans="1:16" ht="15.75" customHeight="1">
      <c r="A948" s="130"/>
      <c r="B948" s="130"/>
      <c r="C948" s="130"/>
      <c r="D948" s="130"/>
      <c r="E948" s="130"/>
      <c r="F948" s="130"/>
      <c r="G948" s="130"/>
      <c r="H948" s="130"/>
      <c r="I948" s="130"/>
      <c r="J948" s="130"/>
      <c r="K948" s="130"/>
      <c r="L948" s="130"/>
      <c r="M948" s="130"/>
      <c r="N948" s="130"/>
      <c r="O948" s="130"/>
      <c r="P948" s="130"/>
    </row>
    <row r="949" spans="1:16" ht="15.75" customHeight="1">
      <c r="A949" s="130"/>
      <c r="B949" s="130"/>
      <c r="C949" s="130"/>
      <c r="D949" s="130"/>
      <c r="E949" s="130"/>
      <c r="F949" s="130"/>
      <c r="G949" s="130"/>
      <c r="H949" s="130"/>
      <c r="I949" s="130"/>
      <c r="J949" s="130"/>
      <c r="K949" s="130"/>
      <c r="L949" s="130"/>
      <c r="M949" s="130"/>
      <c r="N949" s="130"/>
      <c r="O949" s="130"/>
      <c r="P949" s="130"/>
    </row>
    <row r="950" spans="1:16" ht="15.75" customHeight="1">
      <c r="A950" s="130"/>
      <c r="B950" s="130"/>
      <c r="C950" s="130"/>
      <c r="D950" s="130"/>
      <c r="E950" s="130"/>
      <c r="F950" s="130"/>
      <c r="G950" s="130"/>
      <c r="H950" s="130"/>
      <c r="I950" s="130"/>
      <c r="J950" s="130"/>
      <c r="K950" s="130"/>
      <c r="L950" s="130"/>
      <c r="M950" s="130"/>
      <c r="N950" s="130"/>
      <c r="O950" s="130"/>
      <c r="P950" s="130"/>
    </row>
    <row r="951" spans="1:16" ht="15.75" customHeight="1">
      <c r="A951" s="130"/>
      <c r="B951" s="130"/>
      <c r="C951" s="130"/>
      <c r="D951" s="130"/>
      <c r="E951" s="130"/>
      <c r="F951" s="130"/>
      <c r="G951" s="130"/>
      <c r="H951" s="130"/>
      <c r="I951" s="130"/>
      <c r="J951" s="130"/>
      <c r="K951" s="130"/>
      <c r="L951" s="130"/>
      <c r="M951" s="130"/>
      <c r="N951" s="130"/>
      <c r="O951" s="130"/>
      <c r="P951" s="130"/>
    </row>
    <row r="952" spans="1:16" ht="15.75" customHeight="1">
      <c r="A952" s="130"/>
      <c r="B952" s="130"/>
      <c r="C952" s="130"/>
      <c r="D952" s="130"/>
      <c r="E952" s="130"/>
      <c r="F952" s="130"/>
      <c r="G952" s="130"/>
      <c r="H952" s="130"/>
      <c r="I952" s="130"/>
      <c r="J952" s="130"/>
      <c r="K952" s="130"/>
      <c r="L952" s="130"/>
      <c r="M952" s="130"/>
      <c r="N952" s="130"/>
      <c r="O952" s="130"/>
      <c r="P952" s="130"/>
    </row>
    <row r="953" spans="1:16" ht="15.75" customHeight="1">
      <c r="A953" s="130"/>
      <c r="B953" s="130"/>
      <c r="C953" s="130"/>
      <c r="D953" s="130"/>
      <c r="E953" s="130"/>
      <c r="F953" s="130"/>
      <c r="G953" s="130"/>
      <c r="H953" s="130"/>
      <c r="I953" s="130"/>
      <c r="J953" s="130"/>
      <c r="K953" s="130"/>
      <c r="L953" s="130"/>
      <c r="M953" s="130"/>
      <c r="N953" s="130"/>
      <c r="O953" s="130"/>
      <c r="P953" s="130"/>
    </row>
    <row r="954" spans="1:16" ht="15.75" customHeight="1">
      <c r="A954" s="130"/>
      <c r="B954" s="130"/>
      <c r="C954" s="130"/>
      <c r="D954" s="130"/>
      <c r="E954" s="130"/>
      <c r="F954" s="130"/>
      <c r="G954" s="130"/>
      <c r="H954" s="130"/>
      <c r="I954" s="130"/>
      <c r="J954" s="130"/>
      <c r="K954" s="130"/>
      <c r="L954" s="130"/>
      <c r="M954" s="130"/>
      <c r="N954" s="130"/>
      <c r="O954" s="130"/>
      <c r="P954" s="130"/>
    </row>
    <row r="955" spans="1:16" ht="15.75" customHeight="1">
      <c r="A955" s="130"/>
      <c r="B955" s="130"/>
      <c r="C955" s="130"/>
      <c r="D955" s="130"/>
      <c r="E955" s="130"/>
      <c r="F955" s="130"/>
      <c r="G955" s="130"/>
      <c r="H955" s="130"/>
      <c r="I955" s="130"/>
      <c r="J955" s="130"/>
      <c r="K955" s="130"/>
      <c r="L955" s="130"/>
      <c r="M955" s="130"/>
      <c r="N955" s="130"/>
      <c r="O955" s="130"/>
      <c r="P955" s="130"/>
    </row>
    <row r="956" spans="1:16" ht="15.75" customHeight="1">
      <c r="A956" s="130"/>
      <c r="B956" s="130"/>
      <c r="C956" s="130"/>
      <c r="D956" s="130"/>
      <c r="E956" s="130"/>
      <c r="F956" s="130"/>
      <c r="G956" s="130"/>
      <c r="H956" s="130"/>
      <c r="I956" s="130"/>
      <c r="J956" s="130"/>
      <c r="K956" s="130"/>
      <c r="L956" s="130"/>
      <c r="M956" s="130"/>
      <c r="N956" s="130"/>
      <c r="O956" s="130"/>
      <c r="P956" s="130"/>
    </row>
    <row r="957" spans="1:16" ht="15.75" customHeight="1">
      <c r="A957" s="130"/>
      <c r="B957" s="130"/>
      <c r="C957" s="130"/>
      <c r="D957" s="130"/>
      <c r="E957" s="130"/>
      <c r="F957" s="130"/>
      <c r="G957" s="130"/>
      <c r="H957" s="130"/>
      <c r="I957" s="130"/>
      <c r="J957" s="130"/>
      <c r="K957" s="130"/>
      <c r="L957" s="130"/>
      <c r="M957" s="130"/>
      <c r="N957" s="130"/>
      <c r="O957" s="130"/>
      <c r="P957" s="130"/>
    </row>
    <row r="958" spans="1:16" ht="15.75" customHeight="1">
      <c r="A958" s="130"/>
      <c r="B958" s="130"/>
      <c r="C958" s="130"/>
      <c r="D958" s="130"/>
      <c r="E958" s="130"/>
      <c r="F958" s="130"/>
      <c r="G958" s="130"/>
      <c r="H958" s="130"/>
      <c r="I958" s="130"/>
      <c r="J958" s="130"/>
      <c r="K958" s="130"/>
      <c r="L958" s="130"/>
      <c r="M958" s="130"/>
      <c r="N958" s="130"/>
      <c r="O958" s="130"/>
      <c r="P958" s="130"/>
    </row>
    <row r="959" spans="1:16" ht="15.75" customHeight="1">
      <c r="A959" s="130"/>
      <c r="B959" s="130"/>
      <c r="C959" s="130"/>
      <c r="D959" s="130"/>
      <c r="E959" s="130"/>
      <c r="F959" s="130"/>
      <c r="G959" s="130"/>
      <c r="H959" s="130"/>
      <c r="I959" s="130"/>
      <c r="J959" s="130"/>
      <c r="K959" s="130"/>
      <c r="L959" s="130"/>
      <c r="M959" s="130"/>
      <c r="N959" s="130"/>
      <c r="O959" s="130"/>
      <c r="P959" s="130"/>
    </row>
    <row r="960" spans="1:16" ht="15.75" customHeight="1">
      <c r="A960" s="130"/>
      <c r="B960" s="130"/>
      <c r="C960" s="130"/>
      <c r="D960" s="130"/>
      <c r="E960" s="130"/>
      <c r="F960" s="130"/>
      <c r="G960" s="130"/>
      <c r="H960" s="130"/>
      <c r="I960" s="130"/>
      <c r="J960" s="130"/>
      <c r="K960" s="130"/>
      <c r="L960" s="130"/>
      <c r="M960" s="130"/>
      <c r="N960" s="130"/>
      <c r="O960" s="130"/>
      <c r="P960" s="130"/>
    </row>
    <row r="961" spans="1:16" ht="15.75" customHeight="1">
      <c r="A961" s="130"/>
      <c r="B961" s="130"/>
      <c r="C961" s="130"/>
      <c r="D961" s="130"/>
      <c r="E961" s="130"/>
      <c r="F961" s="130"/>
      <c r="G961" s="130"/>
      <c r="H961" s="130"/>
      <c r="I961" s="130"/>
      <c r="J961" s="130"/>
      <c r="K961" s="130"/>
      <c r="L961" s="130"/>
      <c r="M961" s="130"/>
      <c r="N961" s="130"/>
      <c r="O961" s="130"/>
      <c r="P961" s="130"/>
    </row>
    <row r="962" spans="1:16" ht="15.75" customHeight="1">
      <c r="A962" s="130"/>
      <c r="B962" s="130"/>
      <c r="C962" s="130"/>
      <c r="D962" s="130"/>
      <c r="E962" s="130"/>
      <c r="F962" s="130"/>
      <c r="G962" s="130"/>
      <c r="H962" s="130"/>
      <c r="I962" s="130"/>
      <c r="J962" s="130"/>
      <c r="K962" s="130"/>
      <c r="L962" s="130"/>
      <c r="M962" s="130"/>
      <c r="N962" s="130"/>
      <c r="O962" s="130"/>
      <c r="P962" s="130"/>
    </row>
    <row r="963" spans="1:16" ht="15.75" customHeight="1">
      <c r="A963" s="130"/>
      <c r="B963" s="130"/>
      <c r="C963" s="130"/>
      <c r="D963" s="130"/>
      <c r="E963" s="130"/>
      <c r="F963" s="130"/>
      <c r="G963" s="130"/>
      <c r="H963" s="130"/>
      <c r="I963" s="130"/>
      <c r="J963" s="130"/>
      <c r="K963" s="130"/>
      <c r="L963" s="130"/>
      <c r="M963" s="130"/>
      <c r="N963" s="130"/>
      <c r="O963" s="130"/>
      <c r="P963" s="130"/>
    </row>
    <row r="964" spans="1:16" ht="15.75" customHeight="1">
      <c r="A964" s="130"/>
      <c r="B964" s="130"/>
      <c r="C964" s="130"/>
      <c r="D964" s="130"/>
      <c r="E964" s="130"/>
      <c r="F964" s="130"/>
      <c r="G964" s="130"/>
      <c r="H964" s="130"/>
      <c r="I964" s="130"/>
      <c r="J964" s="130"/>
      <c r="K964" s="130"/>
      <c r="L964" s="130"/>
      <c r="M964" s="130"/>
      <c r="N964" s="130"/>
      <c r="O964" s="130"/>
      <c r="P964" s="130"/>
    </row>
    <row r="965" spans="1:16" ht="15.75" customHeight="1">
      <c r="A965" s="130"/>
      <c r="B965" s="130"/>
      <c r="C965" s="130"/>
      <c r="D965" s="130"/>
      <c r="E965" s="130"/>
      <c r="F965" s="130"/>
      <c r="G965" s="130"/>
      <c r="H965" s="130"/>
      <c r="I965" s="130"/>
      <c r="J965" s="130"/>
      <c r="K965" s="130"/>
      <c r="L965" s="130"/>
      <c r="M965" s="130"/>
      <c r="N965" s="130"/>
      <c r="O965" s="130"/>
      <c r="P965" s="130"/>
    </row>
    <row r="966" spans="1:16" ht="15.75" customHeight="1">
      <c r="A966" s="130"/>
      <c r="B966" s="130"/>
      <c r="C966" s="130"/>
      <c r="D966" s="130"/>
      <c r="E966" s="130"/>
      <c r="F966" s="130"/>
      <c r="G966" s="130"/>
      <c r="H966" s="130"/>
      <c r="I966" s="130"/>
      <c r="J966" s="130"/>
      <c r="K966" s="130"/>
      <c r="L966" s="130"/>
      <c r="M966" s="130"/>
      <c r="N966" s="130"/>
      <c r="O966" s="130"/>
      <c r="P966" s="130"/>
    </row>
    <row r="967" spans="1:16" ht="15.75" customHeight="1">
      <c r="A967" s="130"/>
      <c r="B967" s="130"/>
      <c r="C967" s="130"/>
      <c r="D967" s="130"/>
      <c r="E967" s="130"/>
      <c r="F967" s="130"/>
      <c r="G967" s="130"/>
      <c r="H967" s="130"/>
      <c r="I967" s="130"/>
      <c r="J967" s="130"/>
      <c r="K967" s="130"/>
      <c r="L967" s="130"/>
      <c r="M967" s="130"/>
      <c r="N967" s="130"/>
      <c r="O967" s="130"/>
      <c r="P967" s="130"/>
    </row>
    <row r="968" spans="1:16" ht="15.75" customHeight="1">
      <c r="A968" s="130"/>
      <c r="B968" s="130"/>
      <c r="C968" s="130"/>
      <c r="D968" s="130"/>
      <c r="E968" s="130"/>
      <c r="F968" s="130"/>
      <c r="G968" s="130"/>
      <c r="H968" s="130"/>
      <c r="I968" s="130"/>
      <c r="J968" s="130"/>
      <c r="K968" s="130"/>
      <c r="L968" s="130"/>
      <c r="M968" s="130"/>
      <c r="N968" s="130"/>
      <c r="O968" s="130"/>
      <c r="P968" s="130"/>
    </row>
    <row r="969" spans="1:16" ht="15.75" customHeight="1">
      <c r="A969" s="130"/>
      <c r="B969" s="130"/>
      <c r="C969" s="130"/>
      <c r="D969" s="130"/>
      <c r="E969" s="130"/>
      <c r="F969" s="130"/>
      <c r="G969" s="130"/>
      <c r="H969" s="130"/>
      <c r="I969" s="130"/>
      <c r="J969" s="130"/>
      <c r="K969" s="130"/>
      <c r="L969" s="130"/>
      <c r="M969" s="130"/>
      <c r="N969" s="130"/>
      <c r="O969" s="130"/>
      <c r="P969" s="130"/>
    </row>
    <row r="970" spans="1:16" ht="15.75" customHeight="1">
      <c r="A970" s="130"/>
      <c r="B970" s="130"/>
      <c r="C970" s="130"/>
      <c r="D970" s="130"/>
      <c r="E970" s="130"/>
      <c r="F970" s="130"/>
      <c r="G970" s="130"/>
      <c r="H970" s="130"/>
      <c r="I970" s="130"/>
      <c r="J970" s="130"/>
      <c r="K970" s="130"/>
      <c r="L970" s="130"/>
      <c r="M970" s="130"/>
      <c r="N970" s="130"/>
      <c r="O970" s="130"/>
      <c r="P970" s="130"/>
    </row>
    <row r="971" spans="1:16" ht="15.75" customHeight="1">
      <c r="A971" s="130"/>
      <c r="B971" s="130"/>
      <c r="C971" s="130"/>
      <c r="D971" s="130"/>
      <c r="E971" s="130"/>
      <c r="F971" s="130"/>
      <c r="G971" s="130"/>
      <c r="H971" s="130"/>
      <c r="I971" s="130"/>
      <c r="J971" s="130"/>
      <c r="K971" s="130"/>
      <c r="L971" s="130"/>
      <c r="M971" s="130"/>
      <c r="N971" s="130"/>
      <c r="O971" s="130"/>
      <c r="P971" s="130"/>
    </row>
    <row r="972" spans="1:16" ht="15.75" customHeight="1">
      <c r="A972" s="130"/>
      <c r="B972" s="130"/>
      <c r="C972" s="130"/>
      <c r="D972" s="130"/>
      <c r="E972" s="130"/>
      <c r="F972" s="130"/>
      <c r="G972" s="130"/>
      <c r="H972" s="130"/>
      <c r="I972" s="130"/>
      <c r="J972" s="130"/>
      <c r="K972" s="130"/>
      <c r="L972" s="130"/>
      <c r="M972" s="130"/>
      <c r="N972" s="130"/>
      <c r="O972" s="130"/>
      <c r="P972" s="130"/>
    </row>
    <row r="973" spans="1:16" ht="15.75" customHeight="1">
      <c r="A973" s="130"/>
      <c r="B973" s="130"/>
      <c r="C973" s="130"/>
      <c r="D973" s="130"/>
      <c r="E973" s="130"/>
      <c r="F973" s="130"/>
      <c r="G973" s="130"/>
      <c r="H973" s="130"/>
      <c r="I973" s="130"/>
      <c r="J973" s="130"/>
      <c r="K973" s="130"/>
      <c r="L973" s="130"/>
      <c r="M973" s="130"/>
      <c r="N973" s="130"/>
      <c r="O973" s="130"/>
      <c r="P973" s="130"/>
    </row>
    <row r="974" spans="1:16" ht="15.75" customHeight="1">
      <c r="A974" s="130"/>
      <c r="B974" s="130"/>
      <c r="C974" s="130"/>
      <c r="D974" s="130"/>
      <c r="E974" s="130"/>
      <c r="F974" s="130"/>
      <c r="G974" s="130"/>
      <c r="H974" s="130"/>
      <c r="I974" s="130"/>
      <c r="J974" s="130"/>
      <c r="K974" s="130"/>
      <c r="L974" s="130"/>
      <c r="M974" s="130"/>
      <c r="N974" s="130"/>
      <c r="O974" s="130"/>
      <c r="P974" s="130"/>
    </row>
    <row r="975" spans="1:16" ht="15.75" customHeight="1">
      <c r="A975" s="130"/>
      <c r="B975" s="130"/>
      <c r="C975" s="130"/>
      <c r="D975" s="130"/>
      <c r="E975" s="130"/>
      <c r="F975" s="130"/>
      <c r="G975" s="130"/>
      <c r="H975" s="130"/>
      <c r="I975" s="130"/>
      <c r="J975" s="130"/>
      <c r="K975" s="130"/>
      <c r="L975" s="130"/>
      <c r="M975" s="130"/>
      <c r="N975" s="130"/>
      <c r="O975" s="130"/>
      <c r="P975" s="130"/>
    </row>
    <row r="976" spans="1:16" ht="15.75" customHeight="1">
      <c r="A976" s="130"/>
      <c r="B976" s="130"/>
      <c r="C976" s="130"/>
      <c r="D976" s="130"/>
      <c r="E976" s="130"/>
      <c r="F976" s="130"/>
      <c r="G976" s="130"/>
      <c r="H976" s="130"/>
      <c r="I976" s="130"/>
      <c r="J976" s="130"/>
      <c r="K976" s="130"/>
      <c r="L976" s="130"/>
      <c r="M976" s="130"/>
      <c r="N976" s="130"/>
      <c r="O976" s="130"/>
      <c r="P976" s="130"/>
    </row>
    <row r="977" spans="1:16" ht="15.75" customHeight="1">
      <c r="A977" s="130"/>
      <c r="B977" s="130"/>
      <c r="C977" s="130"/>
      <c r="D977" s="130"/>
      <c r="E977" s="130"/>
      <c r="F977" s="130"/>
      <c r="G977" s="130"/>
      <c r="H977" s="130"/>
      <c r="I977" s="130"/>
      <c r="J977" s="130"/>
      <c r="K977" s="130"/>
      <c r="L977" s="130"/>
      <c r="M977" s="130"/>
      <c r="N977" s="130"/>
      <c r="O977" s="130"/>
      <c r="P977" s="130"/>
    </row>
    <row r="978" spans="1:16" ht="15.75" customHeight="1">
      <c r="A978" s="130"/>
      <c r="B978" s="130"/>
      <c r="C978" s="130"/>
      <c r="D978" s="130"/>
      <c r="E978" s="130"/>
      <c r="F978" s="130"/>
      <c r="G978" s="130"/>
      <c r="H978" s="130"/>
      <c r="I978" s="130"/>
      <c r="J978" s="130"/>
      <c r="K978" s="130"/>
      <c r="L978" s="130"/>
      <c r="M978" s="130"/>
      <c r="N978" s="130"/>
      <c r="O978" s="130"/>
      <c r="P978" s="130"/>
    </row>
    <row r="979" spans="1:16" ht="15.75" customHeight="1">
      <c r="A979" s="130"/>
      <c r="B979" s="130"/>
      <c r="C979" s="130"/>
      <c r="D979" s="130"/>
      <c r="E979" s="130"/>
      <c r="F979" s="130"/>
      <c r="G979" s="130"/>
      <c r="H979" s="130"/>
      <c r="I979" s="130"/>
      <c r="J979" s="130"/>
      <c r="K979" s="130"/>
      <c r="L979" s="130"/>
      <c r="M979" s="130"/>
      <c r="N979" s="130"/>
      <c r="O979" s="130"/>
      <c r="P979" s="130"/>
    </row>
    <row r="980" spans="1:16" ht="15.75" customHeight="1">
      <c r="A980" s="130"/>
      <c r="B980" s="130"/>
      <c r="C980" s="130"/>
      <c r="D980" s="130"/>
      <c r="E980" s="130"/>
      <c r="F980" s="130"/>
      <c r="G980" s="130"/>
      <c r="H980" s="130"/>
      <c r="I980" s="130"/>
      <c r="J980" s="130"/>
      <c r="K980" s="130"/>
      <c r="L980" s="130"/>
      <c r="M980" s="130"/>
      <c r="N980" s="130"/>
      <c r="O980" s="130"/>
      <c r="P980" s="130"/>
    </row>
    <row r="981" spans="1:16" ht="15.75" customHeight="1">
      <c r="A981" s="130"/>
      <c r="B981" s="130"/>
      <c r="C981" s="130"/>
      <c r="D981" s="130"/>
      <c r="E981" s="130"/>
      <c r="F981" s="130"/>
      <c r="G981" s="130"/>
      <c r="H981" s="130"/>
      <c r="I981" s="130"/>
      <c r="J981" s="130"/>
      <c r="K981" s="130"/>
      <c r="L981" s="130"/>
      <c r="M981" s="130"/>
      <c r="N981" s="130"/>
      <c r="O981" s="130"/>
      <c r="P981" s="130"/>
    </row>
    <row r="982" spans="1:16" ht="15.75" customHeight="1">
      <c r="A982" s="130"/>
      <c r="B982" s="130"/>
      <c r="C982" s="130"/>
      <c r="D982" s="130"/>
      <c r="E982" s="130"/>
      <c r="F982" s="130"/>
      <c r="G982" s="130"/>
      <c r="H982" s="130"/>
      <c r="I982" s="130"/>
      <c r="J982" s="130"/>
      <c r="K982" s="130"/>
      <c r="L982" s="130"/>
      <c r="M982" s="130"/>
      <c r="N982" s="130"/>
      <c r="O982" s="130"/>
      <c r="P982" s="130"/>
    </row>
    <row r="983" spans="1:16" ht="15.75" customHeight="1">
      <c r="A983" s="130"/>
      <c r="B983" s="130"/>
      <c r="C983" s="130"/>
      <c r="D983" s="130"/>
      <c r="E983" s="130"/>
      <c r="F983" s="130"/>
      <c r="G983" s="130"/>
      <c r="H983" s="130"/>
      <c r="I983" s="130"/>
      <c r="J983" s="130"/>
      <c r="K983" s="130"/>
      <c r="L983" s="130"/>
      <c r="M983" s="130"/>
      <c r="N983" s="130"/>
      <c r="O983" s="130"/>
      <c r="P983" s="130"/>
    </row>
    <row r="984" spans="1:16" ht="15.75" customHeight="1">
      <c r="A984" s="130"/>
      <c r="B984" s="130"/>
      <c r="C984" s="130"/>
      <c r="D984" s="130"/>
      <c r="E984" s="130"/>
      <c r="F984" s="130"/>
      <c r="G984" s="130"/>
      <c r="H984" s="130"/>
      <c r="I984" s="130"/>
      <c r="J984" s="130"/>
      <c r="K984" s="130"/>
      <c r="L984" s="130"/>
      <c r="M984" s="130"/>
      <c r="N984" s="130"/>
      <c r="O984" s="130"/>
      <c r="P984" s="130"/>
    </row>
    <row r="985" spans="1:16" ht="15.75" customHeight="1">
      <c r="A985" s="130"/>
      <c r="B985" s="130"/>
      <c r="C985" s="130"/>
      <c r="D985" s="130"/>
      <c r="E985" s="130"/>
      <c r="F985" s="130"/>
      <c r="G985" s="130"/>
      <c r="H985" s="130"/>
      <c r="I985" s="130"/>
      <c r="J985" s="130"/>
      <c r="K985" s="130"/>
      <c r="L985" s="130"/>
      <c r="M985" s="130"/>
      <c r="N985" s="130"/>
      <c r="O985" s="130"/>
      <c r="P985" s="130"/>
    </row>
    <row r="986" spans="1:16" ht="15.75" customHeight="1">
      <c r="A986" s="130"/>
      <c r="B986" s="130"/>
      <c r="C986" s="130"/>
      <c r="D986" s="130"/>
      <c r="E986" s="130"/>
      <c r="F986" s="130"/>
      <c r="G986" s="130"/>
      <c r="H986" s="130"/>
      <c r="I986" s="130"/>
      <c r="J986" s="130"/>
      <c r="K986" s="130"/>
      <c r="L986" s="130"/>
      <c r="M986" s="130"/>
      <c r="N986" s="130"/>
      <c r="O986" s="130"/>
      <c r="P986" s="130"/>
    </row>
    <row r="987" spans="1:16" ht="15.75" customHeight="1">
      <c r="A987" s="130"/>
      <c r="B987" s="130"/>
      <c r="C987" s="130"/>
      <c r="D987" s="130"/>
      <c r="E987" s="130"/>
      <c r="F987" s="130"/>
      <c r="G987" s="130"/>
      <c r="H987" s="130"/>
      <c r="I987" s="130"/>
      <c r="J987" s="130"/>
      <c r="K987" s="130"/>
      <c r="L987" s="130"/>
      <c r="M987" s="130"/>
      <c r="N987" s="130"/>
      <c r="O987" s="130"/>
      <c r="P987" s="130"/>
    </row>
    <row r="988" spans="1:16" ht="15.75" customHeight="1">
      <c r="A988" s="130"/>
      <c r="B988" s="130"/>
      <c r="C988" s="130"/>
      <c r="D988" s="130"/>
      <c r="E988" s="130"/>
      <c r="F988" s="130"/>
      <c r="G988" s="130"/>
      <c r="H988" s="130"/>
      <c r="I988" s="130"/>
      <c r="J988" s="130"/>
      <c r="K988" s="130"/>
      <c r="L988" s="130"/>
      <c r="M988" s="130"/>
      <c r="N988" s="130"/>
      <c r="O988" s="130"/>
      <c r="P988" s="130"/>
    </row>
    <row r="989" spans="1:16" ht="15.75" customHeight="1">
      <c r="A989" s="130"/>
      <c r="B989" s="130"/>
      <c r="C989" s="130"/>
      <c r="D989" s="130"/>
      <c r="E989" s="130"/>
      <c r="F989" s="130"/>
      <c r="G989" s="130"/>
      <c r="H989" s="130"/>
      <c r="I989" s="130"/>
      <c r="J989" s="130"/>
      <c r="K989" s="130"/>
      <c r="L989" s="130"/>
      <c r="M989" s="130"/>
      <c r="N989" s="130"/>
      <c r="O989" s="130"/>
      <c r="P989" s="130"/>
    </row>
    <row r="990" spans="1:16" ht="15.75" customHeight="1">
      <c r="A990" s="130"/>
      <c r="B990" s="130"/>
      <c r="C990" s="130"/>
      <c r="D990" s="130"/>
      <c r="E990" s="130"/>
      <c r="F990" s="130"/>
      <c r="G990" s="130"/>
      <c r="H990" s="130"/>
      <c r="I990" s="130"/>
      <c r="J990" s="130"/>
      <c r="K990" s="130"/>
      <c r="L990" s="130"/>
      <c r="M990" s="130"/>
      <c r="N990" s="130"/>
      <c r="O990" s="130"/>
      <c r="P990" s="130"/>
    </row>
    <row r="991" spans="1:16" ht="15.75" customHeight="1">
      <c r="A991" s="130"/>
      <c r="B991" s="130"/>
      <c r="C991" s="130"/>
      <c r="D991" s="130"/>
      <c r="E991" s="130"/>
      <c r="F991" s="130"/>
      <c r="G991" s="130"/>
      <c r="H991" s="130"/>
      <c r="I991" s="130"/>
      <c r="J991" s="130"/>
      <c r="K991" s="130"/>
      <c r="L991" s="130"/>
      <c r="M991" s="130"/>
      <c r="N991" s="130"/>
      <c r="O991" s="130"/>
      <c r="P991" s="130"/>
    </row>
    <row r="992" spans="1:16" ht="15.75" customHeight="1">
      <c r="A992" s="130"/>
      <c r="B992" s="130"/>
      <c r="C992" s="130"/>
      <c r="D992" s="130"/>
      <c r="E992" s="130"/>
      <c r="F992" s="130"/>
      <c r="G992" s="130"/>
      <c r="H992" s="130"/>
      <c r="I992" s="130"/>
      <c r="J992" s="130"/>
      <c r="K992" s="130"/>
      <c r="L992" s="130"/>
      <c r="M992" s="130"/>
      <c r="N992" s="130"/>
      <c r="O992" s="130"/>
      <c r="P992" s="130"/>
    </row>
    <row r="993" spans="1:16" ht="15.75" customHeight="1">
      <c r="A993" s="130"/>
      <c r="B993" s="130"/>
      <c r="C993" s="130"/>
      <c r="D993" s="130"/>
      <c r="E993" s="130"/>
      <c r="F993" s="130"/>
      <c r="G993" s="130"/>
      <c r="H993" s="130"/>
      <c r="I993" s="130"/>
      <c r="J993" s="130"/>
      <c r="K993" s="130"/>
      <c r="L993" s="130"/>
      <c r="M993" s="130"/>
      <c r="N993" s="130"/>
      <c r="O993" s="130"/>
      <c r="P993" s="130"/>
    </row>
    <row r="994" spans="1:16" ht="15.75" customHeight="1">
      <c r="A994" s="130"/>
      <c r="B994" s="130"/>
      <c r="C994" s="130"/>
      <c r="D994" s="130"/>
      <c r="E994" s="130"/>
      <c r="F994" s="130"/>
      <c r="G994" s="130"/>
      <c r="H994" s="130"/>
      <c r="I994" s="130"/>
      <c r="J994" s="130"/>
      <c r="K994" s="130"/>
      <c r="L994" s="130"/>
      <c r="M994" s="130"/>
      <c r="N994" s="130"/>
      <c r="O994" s="130"/>
      <c r="P994" s="130"/>
    </row>
    <row r="995" spans="1:16" ht="15.75" customHeight="1">
      <c r="A995" s="130"/>
      <c r="B995" s="130"/>
      <c r="C995" s="130"/>
      <c r="D995" s="130"/>
      <c r="E995" s="130"/>
      <c r="F995" s="130"/>
      <c r="G995" s="130"/>
      <c r="H995" s="130"/>
      <c r="I995" s="130"/>
      <c r="J995" s="130"/>
      <c r="K995" s="130"/>
      <c r="L995" s="130"/>
      <c r="M995" s="130"/>
      <c r="N995" s="130"/>
      <c r="O995" s="130"/>
      <c r="P995" s="130"/>
    </row>
    <row r="996" spans="1:16" ht="15.75" customHeight="1">
      <c r="A996" s="130"/>
      <c r="B996" s="130"/>
      <c r="C996" s="130"/>
      <c r="D996" s="130"/>
      <c r="E996" s="130"/>
      <c r="F996" s="130"/>
      <c r="G996" s="130"/>
      <c r="H996" s="130"/>
      <c r="I996" s="130"/>
      <c r="J996" s="130"/>
      <c r="K996" s="130"/>
      <c r="L996" s="130"/>
      <c r="M996" s="130"/>
      <c r="N996" s="130"/>
      <c r="O996" s="130"/>
      <c r="P996" s="130"/>
    </row>
    <row r="997" spans="1:16" ht="15.75" customHeight="1">
      <c r="A997" s="130"/>
      <c r="B997" s="130"/>
      <c r="C997" s="130"/>
      <c r="D997" s="130"/>
      <c r="E997" s="130"/>
      <c r="F997" s="130"/>
      <c r="G997" s="130"/>
      <c r="H997" s="130"/>
      <c r="I997" s="130"/>
      <c r="J997" s="130"/>
      <c r="K997" s="130"/>
      <c r="L997" s="130"/>
      <c r="M997" s="130"/>
      <c r="N997" s="130"/>
      <c r="O997" s="130"/>
      <c r="P997" s="130"/>
    </row>
    <row r="998" spans="1:16" ht="15.75" customHeight="1">
      <c r="A998" s="130"/>
      <c r="B998" s="130"/>
      <c r="C998" s="130"/>
      <c r="D998" s="130"/>
      <c r="E998" s="130"/>
      <c r="F998" s="130"/>
      <c r="G998" s="130"/>
      <c r="H998" s="130"/>
      <c r="I998" s="130"/>
      <c r="J998" s="130"/>
      <c r="K998" s="130"/>
      <c r="L998" s="130"/>
      <c r="M998" s="130"/>
      <c r="N998" s="130"/>
      <c r="O998" s="130"/>
      <c r="P998" s="130"/>
    </row>
    <row r="999" spans="1:16" ht="15.75" customHeight="1">
      <c r="A999" s="130"/>
      <c r="B999" s="130"/>
      <c r="C999" s="130"/>
      <c r="D999" s="130"/>
      <c r="E999" s="130"/>
      <c r="F999" s="130"/>
      <c r="G999" s="130"/>
      <c r="H999" s="130"/>
      <c r="I999" s="130"/>
      <c r="J999" s="130"/>
      <c r="K999" s="130"/>
      <c r="L999" s="130"/>
      <c r="M999" s="130"/>
      <c r="N999" s="130"/>
      <c r="O999" s="130"/>
      <c r="P999" s="130"/>
    </row>
    <row r="1000" spans="1:16" ht="15.75" customHeight="1">
      <c r="A1000" s="130"/>
      <c r="B1000" s="130"/>
      <c r="C1000" s="130"/>
      <c r="D1000" s="130"/>
      <c r="E1000" s="130"/>
      <c r="F1000" s="130"/>
      <c r="G1000" s="130"/>
      <c r="H1000" s="130"/>
      <c r="I1000" s="130"/>
      <c r="J1000" s="130"/>
      <c r="K1000" s="130"/>
      <c r="L1000" s="130"/>
      <c r="M1000" s="130"/>
      <c r="N1000" s="130"/>
      <c r="O1000" s="130"/>
      <c r="P1000" s="130"/>
    </row>
    <row r="1001" spans="1:16" ht="15.75" customHeight="1">
      <c r="A1001" s="130"/>
      <c r="B1001" s="130"/>
      <c r="C1001" s="130"/>
      <c r="D1001" s="130"/>
      <c r="E1001" s="130"/>
      <c r="F1001" s="130"/>
      <c r="G1001" s="130"/>
      <c r="H1001" s="130"/>
      <c r="I1001" s="130"/>
      <c r="J1001" s="130"/>
      <c r="K1001" s="130"/>
      <c r="L1001" s="130"/>
      <c r="M1001" s="130"/>
      <c r="N1001" s="130"/>
      <c r="O1001" s="130"/>
      <c r="P1001" s="130"/>
    </row>
    <row r="1002" spans="1:16" ht="15.75" customHeight="1">
      <c r="A1002" s="130"/>
      <c r="B1002" s="130"/>
      <c r="C1002" s="130"/>
      <c r="D1002" s="130"/>
      <c r="E1002" s="130"/>
      <c r="F1002" s="130"/>
      <c r="G1002" s="130"/>
      <c r="H1002" s="130"/>
      <c r="I1002" s="130"/>
      <c r="J1002" s="130"/>
      <c r="K1002" s="130"/>
      <c r="L1002" s="130"/>
      <c r="M1002" s="130"/>
      <c r="N1002" s="130"/>
      <c r="O1002" s="130"/>
      <c r="P1002" s="130"/>
    </row>
    <row r="1003" spans="1:16" ht="15.75" customHeight="1">
      <c r="A1003" s="130"/>
      <c r="B1003" s="130"/>
      <c r="C1003" s="130"/>
      <c r="D1003" s="130"/>
      <c r="E1003" s="130"/>
      <c r="F1003" s="130"/>
      <c r="G1003" s="130"/>
      <c r="H1003" s="130"/>
      <c r="I1003" s="130"/>
      <c r="J1003" s="130"/>
      <c r="K1003" s="130"/>
      <c r="L1003" s="130"/>
      <c r="M1003" s="130"/>
      <c r="N1003" s="130"/>
      <c r="O1003" s="130"/>
      <c r="P1003" s="130"/>
    </row>
    <row r="1004" spans="1:16" ht="15.75" customHeight="1">
      <c r="A1004" s="130"/>
      <c r="B1004" s="130"/>
      <c r="C1004" s="130"/>
      <c r="D1004" s="130"/>
      <c r="E1004" s="130"/>
      <c r="F1004" s="130"/>
      <c r="G1004" s="130"/>
      <c r="H1004" s="130"/>
      <c r="I1004" s="130"/>
      <c r="J1004" s="130"/>
      <c r="K1004" s="130"/>
      <c r="L1004" s="130"/>
      <c r="M1004" s="130"/>
      <c r="N1004" s="130"/>
      <c r="O1004" s="130"/>
      <c r="P1004" s="130"/>
    </row>
    <row r="1005" spans="1:16" ht="15.75" customHeight="1">
      <c r="A1005" s="130"/>
      <c r="B1005" s="130"/>
      <c r="C1005" s="130"/>
      <c r="D1005" s="130"/>
      <c r="E1005" s="130"/>
      <c r="F1005" s="130"/>
      <c r="G1005" s="130"/>
      <c r="H1005" s="130"/>
      <c r="I1005" s="130"/>
      <c r="J1005" s="130"/>
      <c r="K1005" s="130"/>
      <c r="L1005" s="130"/>
      <c r="M1005" s="130"/>
      <c r="N1005" s="130"/>
      <c r="O1005" s="130"/>
      <c r="P1005" s="130"/>
    </row>
    <row r="1006" spans="1:16" ht="15.75" customHeight="1">
      <c r="A1006" s="130"/>
      <c r="B1006" s="130"/>
      <c r="C1006" s="130"/>
      <c r="D1006" s="130"/>
      <c r="E1006" s="130"/>
      <c r="F1006" s="130"/>
      <c r="G1006" s="130"/>
      <c r="H1006" s="130"/>
      <c r="I1006" s="130"/>
      <c r="J1006" s="130"/>
      <c r="K1006" s="130"/>
      <c r="L1006" s="130"/>
      <c r="M1006" s="130"/>
      <c r="N1006" s="130"/>
      <c r="O1006" s="130"/>
      <c r="P1006" s="130"/>
    </row>
    <row r="1007" spans="1:16" ht="15.75" customHeight="1">
      <c r="A1007" s="130"/>
      <c r="B1007" s="130"/>
      <c r="C1007" s="130"/>
      <c r="D1007" s="130"/>
      <c r="E1007" s="130"/>
      <c r="F1007" s="130"/>
      <c r="G1007" s="130"/>
      <c r="H1007" s="130"/>
      <c r="I1007" s="130"/>
      <c r="J1007" s="130"/>
      <c r="K1007" s="130"/>
      <c r="L1007" s="130"/>
      <c r="M1007" s="130"/>
      <c r="N1007" s="130"/>
      <c r="O1007" s="130"/>
      <c r="P1007" s="130"/>
    </row>
    <row r="1008" spans="1:16" ht="15.75" customHeight="1">
      <c r="A1008" s="130"/>
      <c r="B1008" s="130"/>
      <c r="C1008" s="130"/>
      <c r="D1008" s="130"/>
      <c r="E1008" s="130"/>
      <c r="F1008" s="130"/>
      <c r="G1008" s="130"/>
      <c r="H1008" s="130"/>
      <c r="I1008" s="130"/>
      <c r="J1008" s="130"/>
      <c r="K1008" s="130"/>
      <c r="L1008" s="130"/>
      <c r="M1008" s="130"/>
      <c r="N1008" s="130"/>
      <c r="O1008" s="130"/>
      <c r="P1008" s="130"/>
    </row>
    <row r="1009" spans="1:16" ht="15.75" customHeight="1">
      <c r="A1009" s="130"/>
      <c r="B1009" s="130"/>
      <c r="C1009" s="130"/>
      <c r="D1009" s="130"/>
      <c r="E1009" s="130"/>
      <c r="F1009" s="130"/>
      <c r="G1009" s="130"/>
      <c r="H1009" s="130"/>
      <c r="I1009" s="130"/>
      <c r="J1009" s="130"/>
      <c r="K1009" s="130"/>
      <c r="L1009" s="130"/>
      <c r="M1009" s="130"/>
      <c r="N1009" s="130"/>
      <c r="O1009" s="130"/>
      <c r="P1009" s="130"/>
    </row>
  </sheetData>
  <mergeCells count="2">
    <mergeCell ref="A1:B1"/>
    <mergeCell ref="A2:B2"/>
  </mergeCells>
  <conditionalFormatting sqref="B96">
    <cfRule type="duplicateValues" dxfId="0" priority="1"/>
  </conditionalFormatting>
  <pageMargins left="0.70866141732283505" right="0.70866141732283505" top="0.74803149606299202" bottom="0.74803149606299202" header="0" footer="0"/>
  <pageSetup scale="80"/>
  <headerFooter>
    <oddFooter>&amp;C&amp;P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pageSetUpPr fitToPage="1"/>
  </sheetPr>
  <dimension ref="A1:AB999"/>
  <sheetViews>
    <sheetView workbookViewId="0">
      <pane ySplit="2" topLeftCell="A53" activePane="bottomLeft" state="frozen"/>
      <selection pane="bottomLeft" activeCell="P71" sqref="P71:P74"/>
    </sheetView>
  </sheetViews>
  <sheetFormatPr defaultColWidth="14" defaultRowHeight="15" customHeight="1"/>
  <cols>
    <col min="1" max="1" width="10.42578125" customWidth="1"/>
    <col min="2" max="2" width="82.28515625" customWidth="1"/>
    <col min="3" max="6" width="17.42578125" hidden="1" customWidth="1"/>
    <col min="7" max="7" width="18.28515625" hidden="1" customWidth="1"/>
    <col min="8" max="8" width="14.28515625" hidden="1" customWidth="1"/>
    <col min="9" max="9" width="18.28515625" hidden="1" customWidth="1"/>
    <col min="10" max="10" width="6.7109375" hidden="1" customWidth="1"/>
    <col min="11" max="11" width="5.7109375" style="79" hidden="1" customWidth="1"/>
    <col min="12" max="12" width="3.7109375" style="79" hidden="1" customWidth="1"/>
    <col min="13" max="14" width="16.85546875" style="79" hidden="1" customWidth="1"/>
    <col min="15" max="15" width="16.85546875" style="79" customWidth="1"/>
    <col min="16" max="16" width="16.85546875" style="1320" customWidth="1"/>
    <col min="17" max="28" width="7.85546875" customWidth="1"/>
  </cols>
  <sheetData>
    <row r="1" spans="1:28" ht="15.75" customHeight="1">
      <c r="A1" s="1833" t="s">
        <v>1890</v>
      </c>
      <c r="B1" s="1797"/>
      <c r="C1" s="39"/>
      <c r="D1" s="39"/>
      <c r="E1" s="39"/>
      <c r="F1" s="39"/>
      <c r="G1" s="39"/>
      <c r="H1" s="39"/>
      <c r="I1" s="39"/>
      <c r="J1" s="39"/>
      <c r="K1" s="80"/>
      <c r="L1" s="80"/>
      <c r="M1" s="80"/>
      <c r="N1" s="80"/>
      <c r="O1" s="80"/>
      <c r="P1" s="556"/>
    </row>
    <row r="2" spans="1:28" ht="65.25" customHeight="1">
      <c r="A2" s="1816" t="s">
        <v>2537</v>
      </c>
      <c r="B2" s="1817"/>
      <c r="C2" s="558" t="s">
        <v>217</v>
      </c>
      <c r="D2" s="1302" t="s">
        <v>2538</v>
      </c>
      <c r="E2" s="1302" t="s">
        <v>177</v>
      </c>
      <c r="F2" s="559" t="s">
        <v>218</v>
      </c>
      <c r="G2" s="559" t="s">
        <v>115</v>
      </c>
      <c r="H2" s="941" t="s">
        <v>2539</v>
      </c>
      <c r="I2" s="941" t="s">
        <v>115</v>
      </c>
      <c r="J2" s="560" t="s">
        <v>202</v>
      </c>
      <c r="K2" s="561" t="s">
        <v>114</v>
      </c>
      <c r="L2" s="561" t="s">
        <v>111</v>
      </c>
      <c r="M2" s="561" t="s">
        <v>116</v>
      </c>
      <c r="N2" s="561" t="s">
        <v>111</v>
      </c>
      <c r="O2" s="561" t="s">
        <v>117</v>
      </c>
      <c r="P2" s="1321" t="s">
        <v>118</v>
      </c>
      <c r="Q2" s="1027"/>
      <c r="R2" s="1027"/>
      <c r="S2" s="1027"/>
      <c r="T2" s="1027"/>
      <c r="U2" s="1027"/>
      <c r="V2" s="1027"/>
      <c r="W2" s="1027"/>
      <c r="X2" s="1027"/>
      <c r="Y2" s="1027"/>
      <c r="Z2" s="1027"/>
      <c r="AA2" s="1027"/>
      <c r="AB2" s="1027"/>
    </row>
    <row r="3" spans="1:28" ht="15.75">
      <c r="A3" s="563">
        <v>11001</v>
      </c>
      <c r="B3" s="563" t="s">
        <v>2540</v>
      </c>
      <c r="C3" s="21"/>
      <c r="D3" s="21"/>
      <c r="E3" s="21"/>
      <c r="F3" s="21"/>
      <c r="G3" s="21"/>
      <c r="H3" s="21"/>
      <c r="I3" s="21"/>
      <c r="J3" s="21"/>
      <c r="K3" s="1322"/>
      <c r="L3" s="1322"/>
      <c r="M3" s="1322"/>
      <c r="N3" s="1322"/>
      <c r="O3" s="1322"/>
      <c r="P3" s="1323"/>
      <c r="Q3" s="1027"/>
      <c r="R3" s="1027"/>
      <c r="S3" s="1027"/>
      <c r="T3" s="1027"/>
      <c r="U3" s="1027"/>
      <c r="V3" s="1027"/>
      <c r="W3" s="1027"/>
      <c r="X3" s="1027"/>
      <c r="Y3" s="1027"/>
      <c r="Z3" s="1027"/>
      <c r="AA3" s="1027"/>
      <c r="AB3" s="1027"/>
    </row>
    <row r="4" spans="1:28" ht="15.75">
      <c r="A4" s="563">
        <v>2100000</v>
      </c>
      <c r="B4" s="563" t="s">
        <v>2541</v>
      </c>
      <c r="C4" s="21"/>
      <c r="D4" s="21"/>
      <c r="E4" s="21"/>
      <c r="F4" s="21"/>
      <c r="G4" s="21"/>
      <c r="H4" s="21"/>
      <c r="I4" s="21"/>
      <c r="J4" s="21"/>
      <c r="K4" s="1322"/>
      <c r="L4" s="1322"/>
      <c r="M4" s="549"/>
      <c r="N4" s="549"/>
      <c r="O4" s="549"/>
      <c r="P4" s="1323"/>
      <c r="Q4" s="1027"/>
      <c r="R4" s="1027"/>
      <c r="S4" s="1027"/>
      <c r="T4" s="1027"/>
      <c r="U4" s="1027"/>
      <c r="V4" s="1027"/>
      <c r="W4" s="1027"/>
      <c r="X4" s="1027"/>
      <c r="Y4" s="1027"/>
      <c r="Z4" s="1027"/>
      <c r="AA4" s="1027"/>
      <c r="AB4" s="1027"/>
    </row>
    <row r="5" spans="1:28" ht="15.75" customHeight="1">
      <c r="A5" s="613"/>
      <c r="B5" s="176" t="s">
        <v>2542</v>
      </c>
      <c r="C5" s="93"/>
      <c r="D5" s="93"/>
      <c r="E5" s="93"/>
      <c r="F5" s="93"/>
      <c r="G5" s="93"/>
      <c r="H5" s="93"/>
      <c r="I5" s="93"/>
      <c r="J5" s="93"/>
      <c r="K5" s="1324"/>
      <c r="L5" s="1324"/>
      <c r="M5" s="95"/>
      <c r="N5" s="95"/>
      <c r="O5" s="95"/>
      <c r="P5" s="1325"/>
    </row>
    <row r="6" spans="1:28" ht="15.75" customHeight="1">
      <c r="A6" s="103" t="s">
        <v>2543</v>
      </c>
      <c r="B6" s="36" t="s">
        <v>2544</v>
      </c>
      <c r="C6" s="99">
        <v>98000000</v>
      </c>
      <c r="D6" s="99"/>
      <c r="E6" s="99">
        <f>SUM(C6:D6)</f>
        <v>98000000</v>
      </c>
      <c r="F6" s="99">
        <v>89461500</v>
      </c>
      <c r="G6" s="99"/>
      <c r="H6" s="99">
        <f>F6+G6</f>
        <v>89461500</v>
      </c>
      <c r="I6" s="99"/>
      <c r="J6" s="99">
        <f>H6+I6</f>
        <v>89461500</v>
      </c>
      <c r="K6" s="1326">
        <v>108811500</v>
      </c>
      <c r="L6" s="1326">
        <v>-50000000</v>
      </c>
      <c r="M6" s="548">
        <f t="shared" ref="M6:O6" si="0">SUM(K6:L6)</f>
        <v>58811500</v>
      </c>
      <c r="N6" s="548"/>
      <c r="O6" s="548">
        <f t="shared" si="0"/>
        <v>58811500</v>
      </c>
      <c r="P6" s="1327">
        <v>58811500</v>
      </c>
    </row>
    <row r="7" spans="1:28" ht="15.75" customHeight="1">
      <c r="A7" s="746" t="s">
        <v>413</v>
      </c>
      <c r="B7" s="569"/>
      <c r="C7" s="570">
        <v>98000000</v>
      </c>
      <c r="D7" s="570">
        <f t="shared" ref="D7:F7" si="1">SUM(D6)</f>
        <v>0</v>
      </c>
      <c r="E7" s="570">
        <f t="shared" si="1"/>
        <v>98000000</v>
      </c>
      <c r="F7" s="570">
        <f t="shared" si="1"/>
        <v>89461500</v>
      </c>
      <c r="G7" s="570">
        <f t="shared" ref="G7:I7" si="2">SUM(G6)</f>
        <v>0</v>
      </c>
      <c r="H7" s="570">
        <f t="shared" ref="H7:H71" si="3">F7+G7</f>
        <v>89461500</v>
      </c>
      <c r="I7" s="570">
        <f t="shared" si="2"/>
        <v>0</v>
      </c>
      <c r="J7" s="570">
        <f t="shared" ref="J7:J28" si="4">H7+I7</f>
        <v>89461500</v>
      </c>
      <c r="K7" s="1328">
        <f t="shared" ref="K7:L7" si="5">SUM(K6)</f>
        <v>108811500</v>
      </c>
      <c r="L7" s="1328">
        <f t="shared" si="5"/>
        <v>-50000000</v>
      </c>
      <c r="M7" s="1329">
        <f t="shared" ref="M7:M70" si="6">SUM(K7:L7)</f>
        <v>58811500</v>
      </c>
      <c r="N7" s="1329">
        <f t="shared" ref="N7" si="7">SUM(N6)</f>
        <v>0</v>
      </c>
      <c r="O7" s="1329">
        <f t="shared" ref="O7:O70" si="8">SUM(M7:N7)</f>
        <v>58811500</v>
      </c>
      <c r="P7" s="1330">
        <f>SUM(P6)</f>
        <v>58811500</v>
      </c>
    </row>
    <row r="8" spans="1:28" ht="15.75" customHeight="1">
      <c r="A8" s="103"/>
      <c r="B8" s="176" t="s">
        <v>2545</v>
      </c>
      <c r="C8" s="99"/>
      <c r="D8" s="99"/>
      <c r="E8" s="99"/>
      <c r="F8" s="99"/>
      <c r="G8" s="99"/>
      <c r="H8" s="99">
        <f t="shared" si="3"/>
        <v>0</v>
      </c>
      <c r="I8" s="99"/>
      <c r="J8" s="99">
        <f t="shared" si="4"/>
        <v>0</v>
      </c>
      <c r="K8" s="1326"/>
      <c r="L8" s="1326"/>
      <c r="M8" s="548">
        <f t="shared" si="6"/>
        <v>0</v>
      </c>
      <c r="N8" s="548"/>
      <c r="O8" s="548">
        <f t="shared" si="8"/>
        <v>0</v>
      </c>
      <c r="P8" s="1327"/>
    </row>
    <row r="9" spans="1:28" ht="15.75" customHeight="1">
      <c r="A9" s="103" t="s">
        <v>2546</v>
      </c>
      <c r="B9" s="36" t="s">
        <v>2547</v>
      </c>
      <c r="C9" s="99">
        <v>25000000</v>
      </c>
      <c r="D9" s="99"/>
      <c r="E9" s="99">
        <f t="shared" ref="E9:E11" si="9">SUM(C9:D9)</f>
        <v>25000000</v>
      </c>
      <c r="F9" s="99">
        <v>18382500</v>
      </c>
      <c r="G9" s="99"/>
      <c r="H9" s="99">
        <f t="shared" si="3"/>
        <v>18382500</v>
      </c>
      <c r="I9" s="99"/>
      <c r="J9" s="99">
        <f t="shared" si="4"/>
        <v>18382500</v>
      </c>
      <c r="K9" s="1326">
        <v>18382500</v>
      </c>
      <c r="L9" s="1326"/>
      <c r="M9" s="548">
        <f t="shared" si="6"/>
        <v>18382500</v>
      </c>
      <c r="N9" s="548"/>
      <c r="O9" s="548">
        <f t="shared" si="8"/>
        <v>18382500</v>
      </c>
      <c r="P9" s="1327">
        <v>18382500</v>
      </c>
    </row>
    <row r="10" spans="1:28" ht="15.75" customHeight="1">
      <c r="A10" s="103" t="s">
        <v>2548</v>
      </c>
      <c r="B10" s="36" t="s">
        <v>2549</v>
      </c>
      <c r="C10" s="99">
        <v>15000000</v>
      </c>
      <c r="D10" s="99"/>
      <c r="E10" s="99">
        <f t="shared" si="9"/>
        <v>15000000</v>
      </c>
      <c r="F10" s="99">
        <v>11519700</v>
      </c>
      <c r="G10" s="99"/>
      <c r="H10" s="99">
        <f t="shared" si="3"/>
        <v>11519700</v>
      </c>
      <c r="I10" s="99"/>
      <c r="J10" s="99">
        <f t="shared" si="4"/>
        <v>11519700</v>
      </c>
      <c r="K10" s="1326">
        <v>11519700</v>
      </c>
      <c r="L10" s="1326"/>
      <c r="M10" s="548">
        <f t="shared" si="6"/>
        <v>11519700</v>
      </c>
      <c r="N10" s="548"/>
      <c r="O10" s="548">
        <f t="shared" si="8"/>
        <v>11519700</v>
      </c>
      <c r="P10" s="1327">
        <v>11519700</v>
      </c>
    </row>
    <row r="11" spans="1:28" ht="15.75" customHeight="1">
      <c r="A11" s="103" t="s">
        <v>2550</v>
      </c>
      <c r="B11" s="36" t="s">
        <v>2551</v>
      </c>
      <c r="C11" s="99">
        <v>2000000</v>
      </c>
      <c r="D11" s="99"/>
      <c r="E11" s="99">
        <f t="shared" si="9"/>
        <v>2000000</v>
      </c>
      <c r="F11" s="99">
        <v>3186300</v>
      </c>
      <c r="G11" s="99"/>
      <c r="H11" s="99">
        <f t="shared" si="3"/>
        <v>3186300</v>
      </c>
      <c r="I11" s="99"/>
      <c r="J11" s="99">
        <f t="shared" si="4"/>
        <v>3186300</v>
      </c>
      <c r="K11" s="1326">
        <v>3186300</v>
      </c>
      <c r="L11" s="1326"/>
      <c r="M11" s="548">
        <f t="shared" si="6"/>
        <v>3186300</v>
      </c>
      <c r="N11" s="548"/>
      <c r="O11" s="548">
        <f t="shared" si="8"/>
        <v>3186300</v>
      </c>
      <c r="P11" s="1327">
        <v>3186300</v>
      </c>
    </row>
    <row r="12" spans="1:28" ht="15.75" customHeight="1">
      <c r="A12" s="746" t="s">
        <v>413</v>
      </c>
      <c r="B12" s="569"/>
      <c r="C12" s="570">
        <v>42000000</v>
      </c>
      <c r="D12" s="570">
        <f t="shared" ref="D12:F12" si="10">SUM(D9:D11)</f>
        <v>0</v>
      </c>
      <c r="E12" s="570">
        <f t="shared" si="10"/>
        <v>42000000</v>
      </c>
      <c r="F12" s="570">
        <f t="shared" si="10"/>
        <v>33088500</v>
      </c>
      <c r="G12" s="570">
        <f t="shared" ref="G12:I12" si="11">SUM(G9:G11)</f>
        <v>0</v>
      </c>
      <c r="H12" s="570">
        <f t="shared" si="3"/>
        <v>33088500</v>
      </c>
      <c r="I12" s="570">
        <f t="shared" si="11"/>
        <v>0</v>
      </c>
      <c r="J12" s="570">
        <f t="shared" si="4"/>
        <v>33088500</v>
      </c>
      <c r="K12" s="1328">
        <f t="shared" ref="K12" si="12">SUM(K9:K11)</f>
        <v>33088500</v>
      </c>
      <c r="L12" s="1328">
        <f t="shared" ref="L12:N12" si="13">SUM(L9:L11)</f>
        <v>0</v>
      </c>
      <c r="M12" s="1329">
        <f t="shared" si="6"/>
        <v>33088500</v>
      </c>
      <c r="N12" s="1329">
        <f t="shared" si="13"/>
        <v>0</v>
      </c>
      <c r="O12" s="1329">
        <f t="shared" si="8"/>
        <v>33088500</v>
      </c>
      <c r="P12" s="1330">
        <f>SUM(P9:P11)</f>
        <v>33088500</v>
      </c>
    </row>
    <row r="13" spans="1:28" ht="15.75" customHeight="1">
      <c r="A13" s="978" t="s">
        <v>2557</v>
      </c>
      <c r="B13" s="979"/>
      <c r="C13" s="1303">
        <v>140000000</v>
      </c>
      <c r="D13" s="1303">
        <f t="shared" ref="D13:F13" si="14">SUM(D7,D12)</f>
        <v>0</v>
      </c>
      <c r="E13" s="1303">
        <f t="shared" si="14"/>
        <v>140000000</v>
      </c>
      <c r="F13" s="1303">
        <f t="shared" si="14"/>
        <v>122550000</v>
      </c>
      <c r="G13" s="1303">
        <f t="shared" ref="G13:I13" si="15">SUM(G7,G12)</f>
        <v>0</v>
      </c>
      <c r="H13" s="1303">
        <f t="shared" si="3"/>
        <v>122550000</v>
      </c>
      <c r="I13" s="1303">
        <f t="shared" si="15"/>
        <v>0</v>
      </c>
      <c r="J13" s="1303">
        <f t="shared" si="4"/>
        <v>122550000</v>
      </c>
      <c r="K13" s="1331">
        <f t="shared" ref="K13" si="16">SUM(K7,K12)</f>
        <v>141900000</v>
      </c>
      <c r="L13" s="1331">
        <f t="shared" ref="L13:N13" si="17">SUM(L7,L12)</f>
        <v>-50000000</v>
      </c>
      <c r="M13" s="1332">
        <f t="shared" si="6"/>
        <v>91900000</v>
      </c>
      <c r="N13" s="1332">
        <f t="shared" si="17"/>
        <v>0</v>
      </c>
      <c r="O13" s="1332">
        <f t="shared" si="8"/>
        <v>91900000</v>
      </c>
      <c r="P13" s="1333">
        <f>SUM(P7,P12)</f>
        <v>91900000</v>
      </c>
    </row>
    <row r="14" spans="1:28" ht="15.75" customHeight="1">
      <c r="A14" s="563">
        <v>2200000</v>
      </c>
      <c r="B14" s="581" t="s">
        <v>2558</v>
      </c>
      <c r="C14" s="99"/>
      <c r="D14" s="99"/>
      <c r="E14" s="99"/>
      <c r="F14" s="99"/>
      <c r="G14" s="99"/>
      <c r="H14" s="99">
        <f t="shared" si="3"/>
        <v>0</v>
      </c>
      <c r="I14" s="99"/>
      <c r="J14" s="99">
        <f t="shared" si="4"/>
        <v>0</v>
      </c>
      <c r="K14" s="1326"/>
      <c r="L14" s="1326"/>
      <c r="M14" s="548">
        <f t="shared" si="6"/>
        <v>0</v>
      </c>
      <c r="N14" s="548"/>
      <c r="O14" s="548">
        <f t="shared" si="8"/>
        <v>0</v>
      </c>
      <c r="P14" s="1327"/>
      <c r="Q14" s="664"/>
      <c r="R14" s="664"/>
      <c r="S14" s="664"/>
      <c r="T14" s="664"/>
      <c r="U14" s="664"/>
      <c r="V14" s="664"/>
      <c r="W14" s="664"/>
      <c r="X14" s="664"/>
      <c r="Y14" s="664"/>
      <c r="Z14" s="664"/>
      <c r="AA14" s="664"/>
      <c r="AB14" s="664"/>
    </row>
    <row r="15" spans="1:28" ht="15.75" hidden="1" customHeight="1">
      <c r="A15" s="103"/>
      <c r="B15" s="176" t="s">
        <v>2559</v>
      </c>
      <c r="C15" s="99"/>
      <c r="D15" s="99"/>
      <c r="E15" s="99"/>
      <c r="F15" s="99"/>
      <c r="G15" s="99"/>
      <c r="H15" s="99">
        <f t="shared" si="3"/>
        <v>0</v>
      </c>
      <c r="I15" s="99"/>
      <c r="J15" s="99">
        <f t="shared" si="4"/>
        <v>0</v>
      </c>
      <c r="K15" s="1326"/>
      <c r="L15" s="1326"/>
      <c r="M15" s="548">
        <f t="shared" si="6"/>
        <v>0</v>
      </c>
      <c r="N15" s="548"/>
      <c r="O15" s="548">
        <f t="shared" si="8"/>
        <v>0</v>
      </c>
      <c r="P15" s="1327"/>
    </row>
    <row r="16" spans="1:28" ht="15.75" hidden="1" customHeight="1">
      <c r="A16" s="103" t="s">
        <v>2560</v>
      </c>
      <c r="B16" s="36" t="s">
        <v>2561</v>
      </c>
      <c r="C16" s="99">
        <v>100000</v>
      </c>
      <c r="D16" s="99"/>
      <c r="E16" s="99">
        <f t="shared" ref="E16:E17" si="18">SUM(C16:D16)</f>
        <v>100000</v>
      </c>
      <c r="F16" s="99">
        <v>0</v>
      </c>
      <c r="G16" s="99">
        <v>0</v>
      </c>
      <c r="H16" s="99">
        <f t="shared" si="3"/>
        <v>0</v>
      </c>
      <c r="I16" s="99">
        <v>0</v>
      </c>
      <c r="J16" s="99">
        <f t="shared" si="4"/>
        <v>0</v>
      </c>
      <c r="K16" s="1326">
        <v>0</v>
      </c>
      <c r="L16" s="1326"/>
      <c r="M16" s="548">
        <f t="shared" si="6"/>
        <v>0</v>
      </c>
      <c r="N16" s="548"/>
      <c r="O16" s="548">
        <f t="shared" si="8"/>
        <v>0</v>
      </c>
      <c r="P16" s="1327">
        <v>0</v>
      </c>
    </row>
    <row r="17" spans="1:16" ht="15.75" hidden="1" customHeight="1">
      <c r="A17" s="103" t="s">
        <v>2562</v>
      </c>
      <c r="B17" s="36" t="s">
        <v>2563</v>
      </c>
      <c r="C17" s="99">
        <v>100000</v>
      </c>
      <c r="D17" s="99"/>
      <c r="E17" s="99">
        <f t="shared" si="18"/>
        <v>100000</v>
      </c>
      <c r="F17" s="99">
        <v>0</v>
      </c>
      <c r="G17" s="99">
        <v>0</v>
      </c>
      <c r="H17" s="99">
        <f t="shared" si="3"/>
        <v>0</v>
      </c>
      <c r="I17" s="99">
        <v>0</v>
      </c>
      <c r="J17" s="99">
        <f t="shared" si="4"/>
        <v>0</v>
      </c>
      <c r="K17" s="1326">
        <v>0</v>
      </c>
      <c r="L17" s="1326"/>
      <c r="M17" s="548">
        <f t="shared" si="6"/>
        <v>0</v>
      </c>
      <c r="N17" s="548"/>
      <c r="O17" s="548">
        <f t="shared" si="8"/>
        <v>0</v>
      </c>
      <c r="P17" s="1327">
        <v>0</v>
      </c>
    </row>
    <row r="18" spans="1:16" ht="15.75" hidden="1" customHeight="1">
      <c r="A18" s="746" t="s">
        <v>413</v>
      </c>
      <c r="B18" s="569"/>
      <c r="C18" s="570">
        <v>200000</v>
      </c>
      <c r="D18" s="570">
        <f t="shared" ref="D18:F18" si="19">SUM(D16:D17)</f>
        <v>0</v>
      </c>
      <c r="E18" s="570">
        <f t="shared" si="19"/>
        <v>200000</v>
      </c>
      <c r="F18" s="570">
        <f t="shared" si="19"/>
        <v>0</v>
      </c>
      <c r="G18" s="570">
        <f t="shared" ref="G18:I18" si="20">SUM(G16:G17)</f>
        <v>0</v>
      </c>
      <c r="H18" s="570">
        <f t="shared" si="3"/>
        <v>0</v>
      </c>
      <c r="I18" s="570">
        <f t="shared" si="20"/>
        <v>0</v>
      </c>
      <c r="J18" s="570">
        <f t="shared" si="4"/>
        <v>0</v>
      </c>
      <c r="K18" s="1328">
        <f t="shared" ref="K18" si="21">SUM(K16:K17)</f>
        <v>0</v>
      </c>
      <c r="L18" s="1328"/>
      <c r="M18" s="1329">
        <f t="shared" si="6"/>
        <v>0</v>
      </c>
      <c r="N18" s="1329"/>
      <c r="O18" s="1329">
        <f t="shared" si="8"/>
        <v>0</v>
      </c>
      <c r="P18" s="1330">
        <f>SUM(P16:P17)</f>
        <v>0</v>
      </c>
    </row>
    <row r="19" spans="1:16" ht="15.75" hidden="1" customHeight="1">
      <c r="A19" s="103"/>
      <c r="B19" s="176" t="s">
        <v>2564</v>
      </c>
      <c r="C19" s="99"/>
      <c r="D19" s="99"/>
      <c r="E19" s="99">
        <f t="shared" ref="E19:E23" si="22">SUM(C19:D19)</f>
        <v>0</v>
      </c>
      <c r="F19" s="99"/>
      <c r="G19" s="99"/>
      <c r="H19" s="99">
        <f t="shared" si="3"/>
        <v>0</v>
      </c>
      <c r="I19" s="99"/>
      <c r="J19" s="99">
        <f t="shared" si="4"/>
        <v>0</v>
      </c>
      <c r="K19" s="1326"/>
      <c r="L19" s="1326"/>
      <c r="M19" s="548">
        <f t="shared" si="6"/>
        <v>0</v>
      </c>
      <c r="N19" s="548"/>
      <c r="O19" s="548">
        <f t="shared" si="8"/>
        <v>0</v>
      </c>
      <c r="P19" s="1327"/>
    </row>
    <row r="20" spans="1:16" ht="15.75" hidden="1" customHeight="1">
      <c r="A20" s="103" t="s">
        <v>2565</v>
      </c>
      <c r="B20" s="36" t="s">
        <v>2566</v>
      </c>
      <c r="C20" s="99">
        <v>0</v>
      </c>
      <c r="D20" s="99"/>
      <c r="E20" s="99">
        <f t="shared" si="22"/>
        <v>0</v>
      </c>
      <c r="F20" s="99"/>
      <c r="G20" s="99"/>
      <c r="H20" s="99">
        <f t="shared" si="3"/>
        <v>0</v>
      </c>
      <c r="I20" s="99"/>
      <c r="J20" s="99">
        <f t="shared" si="4"/>
        <v>0</v>
      </c>
      <c r="K20" s="1326"/>
      <c r="L20" s="1326"/>
      <c r="M20" s="548">
        <f t="shared" si="6"/>
        <v>0</v>
      </c>
      <c r="N20" s="548"/>
      <c r="O20" s="548">
        <f t="shared" si="8"/>
        <v>0</v>
      </c>
      <c r="P20" s="1327"/>
    </row>
    <row r="21" spans="1:16" ht="15.75" hidden="1" customHeight="1">
      <c r="A21" s="103" t="s">
        <v>2874</v>
      </c>
      <c r="B21" s="36" t="s">
        <v>2875</v>
      </c>
      <c r="C21" s="99">
        <v>0</v>
      </c>
      <c r="D21" s="99"/>
      <c r="E21" s="99">
        <f t="shared" si="22"/>
        <v>0</v>
      </c>
      <c r="F21" s="99"/>
      <c r="G21" s="99"/>
      <c r="H21" s="99">
        <f t="shared" si="3"/>
        <v>0</v>
      </c>
      <c r="I21" s="99"/>
      <c r="J21" s="99">
        <f t="shared" si="4"/>
        <v>0</v>
      </c>
      <c r="K21" s="1326"/>
      <c r="L21" s="1326"/>
      <c r="M21" s="548">
        <f t="shared" si="6"/>
        <v>0</v>
      </c>
      <c r="N21" s="548"/>
      <c r="O21" s="548">
        <f t="shared" si="8"/>
        <v>0</v>
      </c>
      <c r="P21" s="1327"/>
    </row>
    <row r="22" spans="1:16" ht="15.75" hidden="1" customHeight="1">
      <c r="A22" s="103" t="s">
        <v>2567</v>
      </c>
      <c r="B22" s="36" t="s">
        <v>2568</v>
      </c>
      <c r="C22" s="99">
        <v>0</v>
      </c>
      <c r="D22" s="99"/>
      <c r="E22" s="99">
        <f t="shared" si="22"/>
        <v>0</v>
      </c>
      <c r="F22" s="99"/>
      <c r="G22" s="99"/>
      <c r="H22" s="99">
        <f t="shared" si="3"/>
        <v>0</v>
      </c>
      <c r="I22" s="99"/>
      <c r="J22" s="99">
        <f t="shared" si="4"/>
        <v>0</v>
      </c>
      <c r="K22" s="1326"/>
      <c r="L22" s="1326"/>
      <c r="M22" s="548">
        <f t="shared" si="6"/>
        <v>0</v>
      </c>
      <c r="N22" s="548"/>
      <c r="O22" s="548">
        <f t="shared" si="8"/>
        <v>0</v>
      </c>
      <c r="P22" s="1327"/>
    </row>
    <row r="23" spans="1:16" ht="15.75" hidden="1" customHeight="1">
      <c r="A23" s="746" t="s">
        <v>413</v>
      </c>
      <c r="B23" s="569"/>
      <c r="C23" s="570">
        <v>0</v>
      </c>
      <c r="D23" s="570"/>
      <c r="E23" s="99">
        <f t="shared" si="22"/>
        <v>0</v>
      </c>
      <c r="F23" s="99"/>
      <c r="G23" s="99"/>
      <c r="H23" s="99">
        <f t="shared" si="3"/>
        <v>0</v>
      </c>
      <c r="I23" s="99"/>
      <c r="J23" s="99">
        <f t="shared" si="4"/>
        <v>0</v>
      </c>
      <c r="K23" s="1326"/>
      <c r="L23" s="1326"/>
      <c r="M23" s="548">
        <f t="shared" si="6"/>
        <v>0</v>
      </c>
      <c r="N23" s="548"/>
      <c r="O23" s="548">
        <f t="shared" si="8"/>
        <v>0</v>
      </c>
      <c r="P23" s="1327"/>
    </row>
    <row r="24" spans="1:16" ht="15.75" customHeight="1">
      <c r="A24" s="103"/>
      <c r="B24" s="176" t="s">
        <v>2569</v>
      </c>
      <c r="C24" s="99"/>
      <c r="D24" s="99"/>
      <c r="E24" s="99"/>
      <c r="F24" s="99"/>
      <c r="G24" s="99"/>
      <c r="H24" s="99">
        <f t="shared" si="3"/>
        <v>0</v>
      </c>
      <c r="I24" s="99"/>
      <c r="J24" s="99">
        <f t="shared" si="4"/>
        <v>0</v>
      </c>
      <c r="K24" s="1326"/>
      <c r="L24" s="1326"/>
      <c r="M24" s="548">
        <f t="shared" si="6"/>
        <v>0</v>
      </c>
      <c r="N24" s="548"/>
      <c r="O24" s="548">
        <f t="shared" si="8"/>
        <v>0</v>
      </c>
      <c r="P24" s="1327"/>
    </row>
    <row r="25" spans="1:16" ht="15.75" customHeight="1">
      <c r="A25" s="103" t="s">
        <v>2649</v>
      </c>
      <c r="B25" s="36" t="s">
        <v>2570</v>
      </c>
      <c r="C25" s="99">
        <v>200000</v>
      </c>
      <c r="D25" s="99"/>
      <c r="E25" s="99">
        <f t="shared" ref="E25:E28" si="23">SUM(C25:D25)</f>
        <v>200000</v>
      </c>
      <c r="F25" s="99">
        <v>200000</v>
      </c>
      <c r="G25" s="99"/>
      <c r="H25" s="99">
        <f t="shared" si="3"/>
        <v>200000</v>
      </c>
      <c r="I25" s="99"/>
      <c r="J25" s="99">
        <f t="shared" si="4"/>
        <v>200000</v>
      </c>
      <c r="K25" s="1326">
        <v>200000</v>
      </c>
      <c r="L25" s="1326">
        <v>500000</v>
      </c>
      <c r="M25" s="548">
        <f t="shared" si="6"/>
        <v>700000</v>
      </c>
      <c r="N25" s="548"/>
      <c r="O25" s="548">
        <f t="shared" si="8"/>
        <v>700000</v>
      </c>
      <c r="P25" s="1327">
        <v>700000</v>
      </c>
    </row>
    <row r="26" spans="1:16" ht="15.75" customHeight="1">
      <c r="A26" s="103" t="s">
        <v>2571</v>
      </c>
      <c r="B26" s="36" t="s">
        <v>2572</v>
      </c>
      <c r="C26" s="99"/>
      <c r="D26" s="99"/>
      <c r="E26" s="99">
        <f t="shared" si="23"/>
        <v>0</v>
      </c>
      <c r="F26" s="99">
        <v>1000000</v>
      </c>
      <c r="G26" s="99"/>
      <c r="H26" s="99">
        <f t="shared" si="3"/>
        <v>1000000</v>
      </c>
      <c r="I26" s="99"/>
      <c r="J26" s="99">
        <f t="shared" si="4"/>
        <v>1000000</v>
      </c>
      <c r="K26" s="1326">
        <v>2000000</v>
      </c>
      <c r="L26" s="1326">
        <f>5301220-6</f>
        <v>5301214</v>
      </c>
      <c r="M26" s="548">
        <f t="shared" si="6"/>
        <v>7301214</v>
      </c>
      <c r="N26" s="548"/>
      <c r="O26" s="548">
        <f t="shared" si="8"/>
        <v>7301214</v>
      </c>
      <c r="P26" s="1327">
        <v>5000000</v>
      </c>
    </row>
    <row r="27" spans="1:16" ht="15.75" customHeight="1">
      <c r="A27" s="103" t="s">
        <v>2573</v>
      </c>
      <c r="B27" s="36" t="s">
        <v>2574</v>
      </c>
      <c r="C27" s="99">
        <v>2000000</v>
      </c>
      <c r="D27" s="99"/>
      <c r="E27" s="99">
        <f t="shared" si="23"/>
        <v>2000000</v>
      </c>
      <c r="F27" s="99">
        <v>2000000</v>
      </c>
      <c r="G27" s="99"/>
      <c r="H27" s="99">
        <f t="shared" si="3"/>
        <v>2000000</v>
      </c>
      <c r="I27" s="99"/>
      <c r="J27" s="99">
        <f t="shared" si="4"/>
        <v>2000000</v>
      </c>
      <c r="K27" s="1326">
        <v>2000000</v>
      </c>
      <c r="L27" s="1326"/>
      <c r="M27" s="548">
        <f t="shared" si="6"/>
        <v>2000000</v>
      </c>
      <c r="N27" s="548"/>
      <c r="O27" s="548">
        <f t="shared" si="8"/>
        <v>2000000</v>
      </c>
      <c r="P27" s="1327">
        <v>2000000</v>
      </c>
    </row>
    <row r="28" spans="1:16" ht="15.75" customHeight="1">
      <c r="A28" s="103">
        <v>2210309</v>
      </c>
      <c r="B28" s="36" t="s">
        <v>3297</v>
      </c>
      <c r="C28" s="99">
        <v>0</v>
      </c>
      <c r="D28" s="99"/>
      <c r="E28" s="99">
        <f t="shared" si="23"/>
        <v>0</v>
      </c>
      <c r="F28" s="99">
        <v>20000000</v>
      </c>
      <c r="G28" s="99">
        <v>-17000000</v>
      </c>
      <c r="H28" s="99">
        <f t="shared" si="3"/>
        <v>3000000</v>
      </c>
      <c r="I28" s="99"/>
      <c r="J28" s="99">
        <f t="shared" si="4"/>
        <v>3000000</v>
      </c>
      <c r="K28" s="1326">
        <v>1000000</v>
      </c>
      <c r="L28" s="1326"/>
      <c r="M28" s="548">
        <f t="shared" si="6"/>
        <v>1000000</v>
      </c>
      <c r="N28" s="548"/>
      <c r="O28" s="548">
        <f t="shared" si="8"/>
        <v>1000000</v>
      </c>
      <c r="P28" s="1327">
        <v>3000000</v>
      </c>
    </row>
    <row r="29" spans="1:16" ht="15.75" customHeight="1">
      <c r="A29" s="746" t="s">
        <v>413</v>
      </c>
      <c r="B29" s="569"/>
      <c r="C29" s="570">
        <v>2200000</v>
      </c>
      <c r="D29" s="570">
        <f t="shared" ref="D29:E29" si="24">SUM(D26:D28)</f>
        <v>0</v>
      </c>
      <c r="E29" s="570">
        <f t="shared" si="24"/>
        <v>2000000</v>
      </c>
      <c r="F29" s="570">
        <f t="shared" ref="F29:L29" si="25">SUM(F25:F28)</f>
        <v>23200000</v>
      </c>
      <c r="G29" s="570">
        <f t="shared" si="25"/>
        <v>-17000000</v>
      </c>
      <c r="H29" s="570">
        <f t="shared" si="25"/>
        <v>6200000</v>
      </c>
      <c r="I29" s="570">
        <f t="shared" si="25"/>
        <v>0</v>
      </c>
      <c r="J29" s="570">
        <f t="shared" si="25"/>
        <v>6200000</v>
      </c>
      <c r="K29" s="1328">
        <f t="shared" si="25"/>
        <v>5200000</v>
      </c>
      <c r="L29" s="1328">
        <f t="shared" si="25"/>
        <v>5801214</v>
      </c>
      <c r="M29" s="1329">
        <f t="shared" si="6"/>
        <v>11001214</v>
      </c>
      <c r="N29" s="1329">
        <f t="shared" ref="N29" si="26">SUM(N25:N28)</f>
        <v>0</v>
      </c>
      <c r="O29" s="1329">
        <f t="shared" si="8"/>
        <v>11001214</v>
      </c>
      <c r="P29" s="1330">
        <f>SUM(P25:P28)</f>
        <v>10700000</v>
      </c>
    </row>
    <row r="30" spans="1:16" ht="15.75" hidden="1" customHeight="1">
      <c r="A30" s="103"/>
      <c r="B30" s="176" t="s">
        <v>2577</v>
      </c>
      <c r="C30" s="99"/>
      <c r="D30" s="99"/>
      <c r="E30" s="99"/>
      <c r="F30" s="99"/>
      <c r="G30" s="99"/>
      <c r="H30" s="99">
        <f t="shared" si="3"/>
        <v>0</v>
      </c>
      <c r="I30" s="99"/>
      <c r="J30" s="99">
        <f t="shared" ref="J30:J84" si="27">H30+I30</f>
        <v>0</v>
      </c>
      <c r="K30" s="1326"/>
      <c r="L30" s="1326"/>
      <c r="M30" s="548">
        <f t="shared" si="6"/>
        <v>0</v>
      </c>
      <c r="N30" s="548"/>
      <c r="O30" s="548">
        <f t="shared" si="8"/>
        <v>0</v>
      </c>
      <c r="P30" s="1327"/>
    </row>
    <row r="31" spans="1:16" ht="15.75" hidden="1" customHeight="1">
      <c r="A31" s="103" t="s">
        <v>2687</v>
      </c>
      <c r="B31" s="36" t="s">
        <v>2578</v>
      </c>
      <c r="C31" s="99">
        <v>1000000</v>
      </c>
      <c r="D31" s="99">
        <v>-1000000</v>
      </c>
      <c r="E31" s="99">
        <f t="shared" ref="E31:E33" si="28">SUM(C31:D31)</f>
        <v>0</v>
      </c>
      <c r="F31" s="99">
        <v>0</v>
      </c>
      <c r="G31" s="99">
        <v>0</v>
      </c>
      <c r="H31" s="99">
        <f t="shared" si="3"/>
        <v>0</v>
      </c>
      <c r="I31" s="99">
        <v>0</v>
      </c>
      <c r="J31" s="99">
        <f t="shared" si="27"/>
        <v>0</v>
      </c>
      <c r="K31" s="1326">
        <v>0</v>
      </c>
      <c r="L31" s="1326"/>
      <c r="M31" s="548">
        <f t="shared" si="6"/>
        <v>0</v>
      </c>
      <c r="N31" s="548"/>
      <c r="O31" s="548">
        <f t="shared" si="8"/>
        <v>0</v>
      </c>
      <c r="P31" s="1327">
        <v>0</v>
      </c>
    </row>
    <row r="32" spans="1:16" ht="15.75" hidden="1" customHeight="1">
      <c r="A32" s="103" t="s">
        <v>2579</v>
      </c>
      <c r="B32" s="36" t="s">
        <v>2580</v>
      </c>
      <c r="C32" s="99">
        <v>0</v>
      </c>
      <c r="D32" s="99"/>
      <c r="E32" s="99">
        <f t="shared" si="28"/>
        <v>0</v>
      </c>
      <c r="F32" s="99"/>
      <c r="G32" s="99"/>
      <c r="H32" s="99">
        <f t="shared" si="3"/>
        <v>0</v>
      </c>
      <c r="I32" s="99"/>
      <c r="J32" s="99">
        <f t="shared" si="27"/>
        <v>0</v>
      </c>
      <c r="K32" s="1326"/>
      <c r="L32" s="1326"/>
      <c r="M32" s="548">
        <f t="shared" si="6"/>
        <v>0</v>
      </c>
      <c r="N32" s="548"/>
      <c r="O32" s="548">
        <f t="shared" si="8"/>
        <v>0</v>
      </c>
      <c r="P32" s="1327"/>
    </row>
    <row r="33" spans="1:16" ht="15.75" hidden="1" customHeight="1">
      <c r="A33" s="103" t="s">
        <v>2581</v>
      </c>
      <c r="B33" s="36" t="s">
        <v>2574</v>
      </c>
      <c r="C33" s="99">
        <v>1400000</v>
      </c>
      <c r="D33" s="99">
        <v>-1400000</v>
      </c>
      <c r="E33" s="99">
        <f t="shared" si="28"/>
        <v>0</v>
      </c>
      <c r="F33" s="99">
        <v>0</v>
      </c>
      <c r="G33" s="99">
        <v>0</v>
      </c>
      <c r="H33" s="99">
        <f t="shared" si="3"/>
        <v>0</v>
      </c>
      <c r="I33" s="99">
        <v>0</v>
      </c>
      <c r="J33" s="99">
        <f t="shared" si="27"/>
        <v>0</v>
      </c>
      <c r="K33" s="1326">
        <v>0</v>
      </c>
      <c r="L33" s="1326"/>
      <c r="M33" s="548">
        <f t="shared" si="6"/>
        <v>0</v>
      </c>
      <c r="N33" s="548"/>
      <c r="O33" s="548">
        <f t="shared" si="8"/>
        <v>0</v>
      </c>
      <c r="P33" s="1327">
        <v>0</v>
      </c>
    </row>
    <row r="34" spans="1:16" ht="15.75" hidden="1" customHeight="1">
      <c r="A34" s="746" t="s">
        <v>413</v>
      </c>
      <c r="B34" s="569"/>
      <c r="C34" s="570">
        <v>2400000</v>
      </c>
      <c r="D34" s="570">
        <f t="shared" ref="D34:F34" si="29">SUM(D31:D33)</f>
        <v>-2400000</v>
      </c>
      <c r="E34" s="570">
        <f t="shared" si="29"/>
        <v>0</v>
      </c>
      <c r="F34" s="570">
        <f t="shared" si="29"/>
        <v>0</v>
      </c>
      <c r="G34" s="570">
        <f t="shared" ref="G34:I34" si="30">SUM(G31:G33)</f>
        <v>0</v>
      </c>
      <c r="H34" s="570">
        <f t="shared" si="3"/>
        <v>0</v>
      </c>
      <c r="I34" s="570">
        <f t="shared" si="30"/>
        <v>0</v>
      </c>
      <c r="J34" s="570">
        <f t="shared" si="27"/>
        <v>0</v>
      </c>
      <c r="K34" s="1328">
        <f t="shared" ref="K34" si="31">SUM(K31:K33)</f>
        <v>0</v>
      </c>
      <c r="L34" s="1328"/>
      <c r="M34" s="1329">
        <f t="shared" si="6"/>
        <v>0</v>
      </c>
      <c r="N34" s="1329"/>
      <c r="O34" s="1329">
        <f t="shared" si="8"/>
        <v>0</v>
      </c>
      <c r="P34" s="1330">
        <f>SUM(P31:P33)</f>
        <v>0</v>
      </c>
    </row>
    <row r="35" spans="1:16" ht="15.75" customHeight="1">
      <c r="A35" s="103"/>
      <c r="B35" s="176" t="s">
        <v>2584</v>
      </c>
      <c r="C35" s="99"/>
      <c r="D35" s="99"/>
      <c r="E35" s="99"/>
      <c r="F35" s="99"/>
      <c r="G35" s="99"/>
      <c r="H35" s="99">
        <f t="shared" si="3"/>
        <v>0</v>
      </c>
      <c r="I35" s="99"/>
      <c r="J35" s="99">
        <f t="shared" si="27"/>
        <v>0</v>
      </c>
      <c r="K35" s="1326"/>
      <c r="L35" s="1326"/>
      <c r="M35" s="548">
        <f t="shared" si="6"/>
        <v>0</v>
      </c>
      <c r="N35" s="548"/>
      <c r="O35" s="548">
        <f t="shared" si="8"/>
        <v>0</v>
      </c>
      <c r="P35" s="1327"/>
    </row>
    <row r="36" spans="1:16" ht="15.75" hidden="1" customHeight="1">
      <c r="A36" s="103" t="s">
        <v>2585</v>
      </c>
      <c r="B36" s="36" t="s">
        <v>2586</v>
      </c>
      <c r="C36" s="99">
        <v>20000</v>
      </c>
      <c r="D36" s="99"/>
      <c r="E36" s="99">
        <f t="shared" ref="E36:E37" si="32">SUM(C36:D36)</f>
        <v>20000</v>
      </c>
      <c r="F36" s="99">
        <v>0</v>
      </c>
      <c r="G36" s="99">
        <v>0</v>
      </c>
      <c r="H36" s="99">
        <f t="shared" si="3"/>
        <v>0</v>
      </c>
      <c r="I36" s="99">
        <v>0</v>
      </c>
      <c r="J36" s="99">
        <f t="shared" si="27"/>
        <v>0</v>
      </c>
      <c r="K36" s="1326">
        <v>0</v>
      </c>
      <c r="L36" s="1326"/>
      <c r="M36" s="548">
        <f t="shared" si="6"/>
        <v>0</v>
      </c>
      <c r="N36" s="548"/>
      <c r="O36" s="548">
        <f t="shared" si="8"/>
        <v>0</v>
      </c>
      <c r="P36" s="1327">
        <v>0</v>
      </c>
    </row>
    <row r="37" spans="1:16" ht="15.75" hidden="1" customHeight="1">
      <c r="A37" s="103" t="s">
        <v>2587</v>
      </c>
      <c r="B37" s="36" t="s">
        <v>2588</v>
      </c>
      <c r="C37" s="99">
        <v>80000</v>
      </c>
      <c r="D37" s="99"/>
      <c r="E37" s="99">
        <f t="shared" si="32"/>
        <v>80000</v>
      </c>
      <c r="F37" s="99">
        <v>0</v>
      </c>
      <c r="G37" s="99">
        <v>0</v>
      </c>
      <c r="H37" s="99">
        <f t="shared" si="3"/>
        <v>0</v>
      </c>
      <c r="I37" s="99">
        <v>0</v>
      </c>
      <c r="J37" s="99">
        <f t="shared" si="27"/>
        <v>0</v>
      </c>
      <c r="K37" s="1326">
        <v>0</v>
      </c>
      <c r="L37" s="1326"/>
      <c r="M37" s="548">
        <f t="shared" si="6"/>
        <v>0</v>
      </c>
      <c r="N37" s="548"/>
      <c r="O37" s="548">
        <f t="shared" si="8"/>
        <v>0</v>
      </c>
      <c r="P37" s="1327">
        <v>0</v>
      </c>
    </row>
    <row r="38" spans="1:16" s="40" customFormat="1" ht="15.75" customHeight="1">
      <c r="A38" s="145"/>
      <c r="B38" s="173" t="s">
        <v>3298</v>
      </c>
      <c r="C38" s="1334"/>
      <c r="D38" s="1334"/>
      <c r="E38" s="1334">
        <v>0</v>
      </c>
      <c r="F38" s="1334">
        <v>500000</v>
      </c>
      <c r="G38" s="1334">
        <v>-273800</v>
      </c>
      <c r="H38" s="1334">
        <f t="shared" si="3"/>
        <v>226200</v>
      </c>
      <c r="I38" s="1335">
        <v>226200</v>
      </c>
      <c r="J38" s="1334">
        <f t="shared" si="27"/>
        <v>452400</v>
      </c>
      <c r="K38" s="1336">
        <v>500000</v>
      </c>
      <c r="L38" s="1336">
        <v>10000000</v>
      </c>
      <c r="M38" s="1337">
        <f t="shared" si="6"/>
        <v>10500000</v>
      </c>
      <c r="N38" s="1337">
        <v>2400000</v>
      </c>
      <c r="O38" s="1337">
        <f t="shared" si="8"/>
        <v>12900000</v>
      </c>
      <c r="P38" s="1338">
        <v>10000000</v>
      </c>
    </row>
    <row r="39" spans="1:16" ht="15.75" customHeight="1">
      <c r="A39" s="746" t="s">
        <v>413</v>
      </c>
      <c r="B39" s="569"/>
      <c r="C39" s="570">
        <v>100000</v>
      </c>
      <c r="D39" s="570">
        <f>SUM(D36:D37)</f>
        <v>0</v>
      </c>
      <c r="E39" s="570">
        <f t="shared" ref="E39:F39" si="33">SUM(E36:E38)</f>
        <v>100000</v>
      </c>
      <c r="F39" s="570">
        <f t="shared" si="33"/>
        <v>500000</v>
      </c>
      <c r="G39" s="570">
        <f t="shared" ref="G39:I39" si="34">SUM(G36:G38)</f>
        <v>-273800</v>
      </c>
      <c r="H39" s="570">
        <f t="shared" si="3"/>
        <v>226200</v>
      </c>
      <c r="I39" s="570">
        <f t="shared" si="34"/>
        <v>226200</v>
      </c>
      <c r="J39" s="570">
        <f t="shared" si="27"/>
        <v>452400</v>
      </c>
      <c r="K39" s="1328">
        <f t="shared" ref="K39:L39" si="35">SUM(K36:K38)</f>
        <v>500000</v>
      </c>
      <c r="L39" s="1328">
        <f t="shared" si="35"/>
        <v>10000000</v>
      </c>
      <c r="M39" s="1329">
        <f t="shared" si="6"/>
        <v>10500000</v>
      </c>
      <c r="N39" s="1329">
        <f t="shared" ref="N39" si="36">SUM(N36:N38)</f>
        <v>2400000</v>
      </c>
      <c r="O39" s="1329">
        <f t="shared" si="8"/>
        <v>12900000</v>
      </c>
      <c r="P39" s="1330">
        <f>SUM(P36:P38)</f>
        <v>10000000</v>
      </c>
    </row>
    <row r="40" spans="1:16" ht="15.75" customHeight="1">
      <c r="A40" s="103"/>
      <c r="B40" s="176" t="s">
        <v>2591</v>
      </c>
      <c r="C40" s="99"/>
      <c r="D40" s="99"/>
      <c r="E40" s="99"/>
      <c r="F40" s="99"/>
      <c r="G40" s="99"/>
      <c r="H40" s="99">
        <f t="shared" si="3"/>
        <v>0</v>
      </c>
      <c r="I40" s="99"/>
      <c r="J40" s="99">
        <f t="shared" si="27"/>
        <v>0</v>
      </c>
      <c r="K40" s="1326"/>
      <c r="L40" s="1326"/>
      <c r="M40" s="548">
        <f t="shared" si="6"/>
        <v>0</v>
      </c>
      <c r="N40" s="548"/>
      <c r="O40" s="548">
        <f t="shared" si="8"/>
        <v>0</v>
      </c>
      <c r="P40" s="1327"/>
    </row>
    <row r="41" spans="1:16" ht="15.75" customHeight="1">
      <c r="A41" s="103" t="s">
        <v>3299</v>
      </c>
      <c r="B41" s="36" t="s">
        <v>3300</v>
      </c>
      <c r="C41" s="99">
        <v>200000</v>
      </c>
      <c r="D41" s="99"/>
      <c r="E41" s="99">
        <f>SUM(C41:D41)</f>
        <v>200000</v>
      </c>
      <c r="F41" s="99">
        <v>300000</v>
      </c>
      <c r="G41" s="99"/>
      <c r="H41" s="99">
        <f t="shared" si="3"/>
        <v>300000</v>
      </c>
      <c r="I41" s="99"/>
      <c r="J41" s="99">
        <f t="shared" si="27"/>
        <v>300000</v>
      </c>
      <c r="K41" s="1326">
        <v>700000</v>
      </c>
      <c r="L41" s="1326"/>
      <c r="M41" s="548">
        <f t="shared" si="6"/>
        <v>700000</v>
      </c>
      <c r="N41" s="548"/>
      <c r="O41" s="548">
        <f t="shared" si="8"/>
        <v>700000</v>
      </c>
      <c r="P41" s="1327">
        <v>1000000</v>
      </c>
    </row>
    <row r="42" spans="1:16" ht="15.75" customHeight="1">
      <c r="A42" s="746" t="s">
        <v>413</v>
      </c>
      <c r="B42" s="569"/>
      <c r="C42" s="570">
        <v>200000</v>
      </c>
      <c r="D42" s="570">
        <f t="shared" ref="D42:F42" si="37">SUM(D41)</f>
        <v>0</v>
      </c>
      <c r="E42" s="570">
        <f t="shared" si="37"/>
        <v>200000</v>
      </c>
      <c r="F42" s="570">
        <f t="shared" si="37"/>
        <v>300000</v>
      </c>
      <c r="G42" s="570">
        <f t="shared" ref="G42:I42" si="38">SUM(G41)</f>
        <v>0</v>
      </c>
      <c r="H42" s="570">
        <f t="shared" si="3"/>
        <v>300000</v>
      </c>
      <c r="I42" s="570">
        <f t="shared" si="38"/>
        <v>0</v>
      </c>
      <c r="J42" s="570">
        <f t="shared" si="27"/>
        <v>300000</v>
      </c>
      <c r="K42" s="1328">
        <f t="shared" ref="K42:L42" si="39">SUM(K41)</f>
        <v>700000</v>
      </c>
      <c r="L42" s="1328">
        <f t="shared" si="39"/>
        <v>0</v>
      </c>
      <c r="M42" s="1329">
        <f t="shared" si="6"/>
        <v>700000</v>
      </c>
      <c r="N42" s="1329">
        <f t="shared" ref="N42" si="40">SUM(N41)</f>
        <v>0</v>
      </c>
      <c r="O42" s="1329">
        <f t="shared" si="8"/>
        <v>700000</v>
      </c>
      <c r="P42" s="1330">
        <f>SUM(P41)</f>
        <v>1000000</v>
      </c>
    </row>
    <row r="43" spans="1:16" ht="15.75" customHeight="1">
      <c r="A43" s="103"/>
      <c r="B43" s="176" t="s">
        <v>2594</v>
      </c>
      <c r="C43" s="99"/>
      <c r="D43" s="99"/>
      <c r="E43" s="99"/>
      <c r="F43" s="99"/>
      <c r="G43" s="99"/>
      <c r="H43" s="99">
        <f t="shared" si="3"/>
        <v>0</v>
      </c>
      <c r="I43" s="99"/>
      <c r="J43" s="99">
        <f t="shared" si="27"/>
        <v>0</v>
      </c>
      <c r="K43" s="1326"/>
      <c r="L43" s="1326"/>
      <c r="M43" s="548">
        <f t="shared" si="6"/>
        <v>0</v>
      </c>
      <c r="N43" s="548"/>
      <c r="O43" s="548">
        <f t="shared" si="8"/>
        <v>0</v>
      </c>
      <c r="P43" s="1327"/>
    </row>
    <row r="44" spans="1:16" ht="15.75" hidden="1" customHeight="1">
      <c r="A44" s="103" t="s">
        <v>2595</v>
      </c>
      <c r="B44" s="36" t="s">
        <v>2596</v>
      </c>
      <c r="C44" s="99">
        <v>50000</v>
      </c>
      <c r="D44" s="99"/>
      <c r="E44" s="99">
        <f t="shared" ref="E44:E47" si="41">SUM(C44:D44)</f>
        <v>50000</v>
      </c>
      <c r="F44" s="99">
        <v>0</v>
      </c>
      <c r="G44" s="99">
        <v>0</v>
      </c>
      <c r="H44" s="99">
        <f t="shared" si="3"/>
        <v>0</v>
      </c>
      <c r="I44" s="99">
        <v>0</v>
      </c>
      <c r="J44" s="99">
        <f t="shared" si="27"/>
        <v>0</v>
      </c>
      <c r="K44" s="1326">
        <v>0</v>
      </c>
      <c r="L44" s="1326"/>
      <c r="M44" s="548">
        <f t="shared" si="6"/>
        <v>0</v>
      </c>
      <c r="N44" s="548"/>
      <c r="O44" s="548">
        <f t="shared" si="8"/>
        <v>0</v>
      </c>
      <c r="P44" s="1327">
        <v>0</v>
      </c>
    </row>
    <row r="45" spans="1:16" ht="15.75" hidden="1" customHeight="1">
      <c r="A45" s="103" t="s">
        <v>3071</v>
      </c>
      <c r="B45" s="36" t="s">
        <v>3070</v>
      </c>
      <c r="C45" s="99"/>
      <c r="D45" s="99"/>
      <c r="E45" s="99">
        <f t="shared" si="41"/>
        <v>0</v>
      </c>
      <c r="F45" s="99"/>
      <c r="G45" s="99"/>
      <c r="H45" s="99">
        <f t="shared" si="3"/>
        <v>0</v>
      </c>
      <c r="I45" s="99"/>
      <c r="J45" s="99">
        <f t="shared" si="27"/>
        <v>0</v>
      </c>
      <c r="K45" s="1326"/>
      <c r="L45" s="1326"/>
      <c r="M45" s="548">
        <f t="shared" si="6"/>
        <v>0</v>
      </c>
      <c r="N45" s="548"/>
      <c r="O45" s="548">
        <f t="shared" si="8"/>
        <v>0</v>
      </c>
      <c r="P45" s="1327"/>
    </row>
    <row r="46" spans="1:16" ht="15.75" customHeight="1">
      <c r="A46" s="103">
        <v>2210715</v>
      </c>
      <c r="B46" s="36" t="s">
        <v>2654</v>
      </c>
      <c r="C46" s="99">
        <v>500000</v>
      </c>
      <c r="D46" s="99">
        <v>2865000</v>
      </c>
      <c r="E46" s="99">
        <f t="shared" si="41"/>
        <v>3365000</v>
      </c>
      <c r="F46" s="99">
        <v>300000</v>
      </c>
      <c r="G46" s="99"/>
      <c r="H46" s="99">
        <f t="shared" si="3"/>
        <v>300000</v>
      </c>
      <c r="I46" s="99"/>
      <c r="J46" s="99">
        <f t="shared" si="27"/>
        <v>300000</v>
      </c>
      <c r="K46" s="1326">
        <v>500000</v>
      </c>
      <c r="L46" s="1326">
        <v>1000000</v>
      </c>
      <c r="M46" s="548">
        <f t="shared" si="6"/>
        <v>1500000</v>
      </c>
      <c r="N46" s="548"/>
      <c r="O46" s="548">
        <f t="shared" si="8"/>
        <v>1500000</v>
      </c>
      <c r="P46" s="1327">
        <v>1500000</v>
      </c>
    </row>
    <row r="47" spans="1:16" ht="15.75" hidden="1" customHeight="1">
      <c r="A47" s="103" t="s">
        <v>2599</v>
      </c>
      <c r="B47" s="36" t="s">
        <v>2600</v>
      </c>
      <c r="C47" s="99">
        <v>100000</v>
      </c>
      <c r="D47" s="99"/>
      <c r="E47" s="99">
        <f t="shared" si="41"/>
        <v>100000</v>
      </c>
      <c r="F47" s="99">
        <v>0</v>
      </c>
      <c r="G47" s="99">
        <v>0</v>
      </c>
      <c r="H47" s="99">
        <f t="shared" si="3"/>
        <v>0</v>
      </c>
      <c r="I47" s="99">
        <v>0</v>
      </c>
      <c r="J47" s="99">
        <f t="shared" si="27"/>
        <v>0</v>
      </c>
      <c r="K47" s="1326">
        <v>0</v>
      </c>
      <c r="L47" s="1326"/>
      <c r="M47" s="548">
        <f t="shared" si="6"/>
        <v>0</v>
      </c>
      <c r="N47" s="548"/>
      <c r="O47" s="548">
        <f t="shared" si="8"/>
        <v>0</v>
      </c>
      <c r="P47" s="1327">
        <v>0</v>
      </c>
    </row>
    <row r="48" spans="1:16" ht="15.75" customHeight="1">
      <c r="A48" s="746" t="s">
        <v>413</v>
      </c>
      <c r="B48" s="569"/>
      <c r="C48" s="570">
        <v>650000</v>
      </c>
      <c r="D48" s="570">
        <f t="shared" ref="D48:F48" si="42">SUM(D44:D47)</f>
        <v>2865000</v>
      </c>
      <c r="E48" s="570">
        <f t="shared" si="42"/>
        <v>3515000</v>
      </c>
      <c r="F48" s="570">
        <f t="shared" si="42"/>
        <v>300000</v>
      </c>
      <c r="G48" s="570">
        <f t="shared" ref="G48:I48" si="43">SUM(G44:G47)</f>
        <v>0</v>
      </c>
      <c r="H48" s="570">
        <f t="shared" si="3"/>
        <v>300000</v>
      </c>
      <c r="I48" s="570">
        <f t="shared" si="43"/>
        <v>0</v>
      </c>
      <c r="J48" s="570">
        <f t="shared" si="27"/>
        <v>300000</v>
      </c>
      <c r="K48" s="1328">
        <f t="shared" ref="K48:L48" si="44">SUM(K44:K47)</f>
        <v>500000</v>
      </c>
      <c r="L48" s="1328">
        <f t="shared" si="44"/>
        <v>1000000</v>
      </c>
      <c r="M48" s="1329">
        <f t="shared" si="6"/>
        <v>1500000</v>
      </c>
      <c r="N48" s="1329">
        <f t="shared" ref="N48" si="45">SUM(N44:N47)</f>
        <v>0</v>
      </c>
      <c r="O48" s="1329">
        <f t="shared" si="8"/>
        <v>1500000</v>
      </c>
      <c r="P48" s="1330">
        <f>SUM(P44:P47)</f>
        <v>1500000</v>
      </c>
    </row>
    <row r="49" spans="1:16" ht="15.75" customHeight="1">
      <c r="A49" s="103"/>
      <c r="B49" s="176" t="s">
        <v>2602</v>
      </c>
      <c r="C49" s="99"/>
      <c r="D49" s="99"/>
      <c r="E49" s="99"/>
      <c r="F49" s="99"/>
      <c r="G49" s="99"/>
      <c r="H49" s="99">
        <f t="shared" si="3"/>
        <v>0</v>
      </c>
      <c r="I49" s="99"/>
      <c r="J49" s="99">
        <f t="shared" si="27"/>
        <v>0</v>
      </c>
      <c r="K49" s="1326"/>
      <c r="L49" s="1326"/>
      <c r="M49" s="548">
        <f t="shared" si="6"/>
        <v>0</v>
      </c>
      <c r="N49" s="548"/>
      <c r="O49" s="548">
        <f t="shared" si="8"/>
        <v>0</v>
      </c>
      <c r="P49" s="1327"/>
    </row>
    <row r="50" spans="1:16" ht="15.75" hidden="1" customHeight="1">
      <c r="A50" s="103" t="s">
        <v>2655</v>
      </c>
      <c r="B50" s="36" t="s">
        <v>2656</v>
      </c>
      <c r="C50" s="99">
        <v>500000</v>
      </c>
      <c r="D50" s="99"/>
      <c r="E50" s="99">
        <f t="shared" ref="E50:E51" si="46">SUM(C50:D50)</f>
        <v>500000</v>
      </c>
      <c r="F50" s="99">
        <v>0</v>
      </c>
      <c r="G50" s="99">
        <v>0</v>
      </c>
      <c r="H50" s="99">
        <f t="shared" si="3"/>
        <v>0</v>
      </c>
      <c r="I50" s="99">
        <v>0</v>
      </c>
      <c r="J50" s="99">
        <f t="shared" si="27"/>
        <v>0</v>
      </c>
      <c r="K50" s="1326">
        <v>0</v>
      </c>
      <c r="L50" s="1326"/>
      <c r="M50" s="548">
        <f t="shared" si="6"/>
        <v>0</v>
      </c>
      <c r="N50" s="548"/>
      <c r="O50" s="548">
        <f t="shared" si="8"/>
        <v>0</v>
      </c>
      <c r="P50" s="1327">
        <v>0</v>
      </c>
    </row>
    <row r="51" spans="1:16" s="40" customFormat="1" ht="15.75" customHeight="1">
      <c r="A51" s="145" t="s">
        <v>2603</v>
      </c>
      <c r="B51" s="173" t="s">
        <v>2604</v>
      </c>
      <c r="C51" s="1334">
        <v>1000000</v>
      </c>
      <c r="D51" s="1334"/>
      <c r="E51" s="1334">
        <f t="shared" si="46"/>
        <v>1000000</v>
      </c>
      <c r="F51" s="1334">
        <v>5200000</v>
      </c>
      <c r="G51" s="1334">
        <v>-4800000</v>
      </c>
      <c r="H51" s="1334">
        <f t="shared" si="3"/>
        <v>400000</v>
      </c>
      <c r="I51" s="1334"/>
      <c r="J51" s="1334">
        <f t="shared" si="27"/>
        <v>400000</v>
      </c>
      <c r="K51" s="1336">
        <v>2000000</v>
      </c>
      <c r="L51" s="1336"/>
      <c r="M51" s="1337">
        <f t="shared" si="6"/>
        <v>2000000</v>
      </c>
      <c r="N51" s="1337">
        <v>5000000</v>
      </c>
      <c r="O51" s="1337">
        <f t="shared" si="8"/>
        <v>7000000</v>
      </c>
      <c r="P51" s="1338">
        <v>5000000</v>
      </c>
    </row>
    <row r="52" spans="1:16" ht="15.75" customHeight="1">
      <c r="A52" s="746" t="s">
        <v>413</v>
      </c>
      <c r="B52" s="569"/>
      <c r="C52" s="570">
        <v>1500000</v>
      </c>
      <c r="D52" s="570">
        <f t="shared" ref="D52:F52" si="47">SUM(D50:D51)</f>
        <v>0</v>
      </c>
      <c r="E52" s="570">
        <f t="shared" si="47"/>
        <v>1500000</v>
      </c>
      <c r="F52" s="570">
        <f t="shared" si="47"/>
        <v>5200000</v>
      </c>
      <c r="G52" s="570">
        <f t="shared" ref="G52:I52" si="48">SUM(G50:G51)</f>
        <v>-4800000</v>
      </c>
      <c r="H52" s="570">
        <f t="shared" si="3"/>
        <v>400000</v>
      </c>
      <c r="I52" s="570">
        <f t="shared" si="48"/>
        <v>0</v>
      </c>
      <c r="J52" s="570">
        <f t="shared" si="27"/>
        <v>400000</v>
      </c>
      <c r="K52" s="1328">
        <f t="shared" ref="K52:L52" si="49">SUM(K50:K51)</f>
        <v>2000000</v>
      </c>
      <c r="L52" s="1328">
        <f t="shared" si="49"/>
        <v>0</v>
      </c>
      <c r="M52" s="1329">
        <f t="shared" si="6"/>
        <v>2000000</v>
      </c>
      <c r="N52" s="1329">
        <f t="shared" ref="N52" si="50">SUM(N50:N51)</f>
        <v>5000000</v>
      </c>
      <c r="O52" s="1329">
        <f t="shared" si="8"/>
        <v>7000000</v>
      </c>
      <c r="P52" s="1330">
        <f>SUM(P50:P51)</f>
        <v>5000000</v>
      </c>
    </row>
    <row r="53" spans="1:16" ht="15.75" customHeight="1">
      <c r="A53" s="613"/>
      <c r="B53" s="176" t="s">
        <v>2855</v>
      </c>
      <c r="C53" s="99"/>
      <c r="D53" s="99"/>
      <c r="E53" s="99"/>
      <c r="F53" s="99"/>
      <c r="G53" s="99"/>
      <c r="H53" s="99">
        <f t="shared" si="3"/>
        <v>0</v>
      </c>
      <c r="I53" s="99"/>
      <c r="J53" s="99">
        <f t="shared" si="27"/>
        <v>0</v>
      </c>
      <c r="K53" s="1326"/>
      <c r="L53" s="1326"/>
      <c r="M53" s="548">
        <f t="shared" si="6"/>
        <v>0</v>
      </c>
      <c r="N53" s="548"/>
      <c r="O53" s="548">
        <f t="shared" si="8"/>
        <v>0</v>
      </c>
      <c r="P53" s="1327"/>
    </row>
    <row r="54" spans="1:16" ht="15.75" customHeight="1">
      <c r="A54" s="103">
        <v>2211006</v>
      </c>
      <c r="B54" s="36" t="s">
        <v>3301</v>
      </c>
      <c r="C54" s="99">
        <v>500000</v>
      </c>
      <c r="D54" s="99"/>
      <c r="E54" s="99">
        <f>SUM(C54:D54)</f>
        <v>500000</v>
      </c>
      <c r="F54" s="99">
        <v>500000</v>
      </c>
      <c r="G54" s="99">
        <v>-500000</v>
      </c>
      <c r="H54" s="99">
        <f t="shared" si="3"/>
        <v>0</v>
      </c>
      <c r="I54" s="99"/>
      <c r="J54" s="99">
        <f t="shared" si="27"/>
        <v>0</v>
      </c>
      <c r="K54" s="1326"/>
      <c r="L54" s="1326"/>
      <c r="M54" s="548">
        <f t="shared" si="6"/>
        <v>0</v>
      </c>
      <c r="N54" s="548"/>
      <c r="O54" s="548">
        <f t="shared" si="8"/>
        <v>0</v>
      </c>
      <c r="P54" s="1327"/>
    </row>
    <row r="55" spans="1:16" ht="15.75" customHeight="1">
      <c r="A55" s="746" t="s">
        <v>413</v>
      </c>
      <c r="B55" s="569"/>
      <c r="C55" s="570">
        <v>500000</v>
      </c>
      <c r="D55" s="570">
        <f t="shared" ref="D55:F55" si="51">SUM(D54)</f>
        <v>0</v>
      </c>
      <c r="E55" s="570">
        <f t="shared" si="51"/>
        <v>500000</v>
      </c>
      <c r="F55" s="570">
        <f t="shared" si="51"/>
        <v>500000</v>
      </c>
      <c r="G55" s="570">
        <f t="shared" ref="G55:I55" si="52">SUM(G54)</f>
        <v>-500000</v>
      </c>
      <c r="H55" s="570">
        <f t="shared" si="3"/>
        <v>0</v>
      </c>
      <c r="I55" s="570">
        <f t="shared" si="52"/>
        <v>0</v>
      </c>
      <c r="J55" s="570">
        <f t="shared" si="27"/>
        <v>0</v>
      </c>
      <c r="K55" s="1328">
        <f t="shared" ref="K55:L55" si="53">SUM(K54)</f>
        <v>0</v>
      </c>
      <c r="L55" s="1328">
        <f t="shared" si="53"/>
        <v>0</v>
      </c>
      <c r="M55" s="1329">
        <f t="shared" si="6"/>
        <v>0</v>
      </c>
      <c r="N55" s="1329">
        <f t="shared" ref="N55" si="54">SUM(N54)</f>
        <v>0</v>
      </c>
      <c r="O55" s="1329">
        <f t="shared" si="8"/>
        <v>0</v>
      </c>
      <c r="P55" s="1330">
        <f>SUM(P54)</f>
        <v>0</v>
      </c>
    </row>
    <row r="56" spans="1:16" ht="15.75" customHeight="1">
      <c r="A56" s="103"/>
      <c r="B56" s="176" t="s">
        <v>2605</v>
      </c>
      <c r="C56" s="99"/>
      <c r="D56" s="99"/>
      <c r="E56" s="99"/>
      <c r="F56" s="99"/>
      <c r="G56" s="99"/>
      <c r="H56" s="99">
        <f t="shared" si="3"/>
        <v>0</v>
      </c>
      <c r="I56" s="99"/>
      <c r="J56" s="99">
        <f t="shared" si="27"/>
        <v>0</v>
      </c>
      <c r="K56" s="1326"/>
      <c r="L56" s="1326"/>
      <c r="M56" s="548">
        <f t="shared" si="6"/>
        <v>0</v>
      </c>
      <c r="N56" s="548"/>
      <c r="O56" s="548">
        <f t="shared" si="8"/>
        <v>0</v>
      </c>
      <c r="P56" s="1327"/>
    </row>
    <row r="57" spans="1:16" ht="15.75" customHeight="1">
      <c r="A57" s="103" t="s">
        <v>2606</v>
      </c>
      <c r="B57" s="36" t="s">
        <v>2607</v>
      </c>
      <c r="C57" s="99">
        <v>500000</v>
      </c>
      <c r="D57" s="99"/>
      <c r="E57" s="99">
        <f t="shared" ref="E57:E59" si="55">SUM(C57:D57)</f>
        <v>500000</v>
      </c>
      <c r="F57" s="99">
        <v>2150000</v>
      </c>
      <c r="G57" s="99"/>
      <c r="H57" s="99">
        <f t="shared" si="3"/>
        <v>2150000</v>
      </c>
      <c r="I57" s="99"/>
      <c r="J57" s="99">
        <f t="shared" si="27"/>
        <v>2150000</v>
      </c>
      <c r="K57" s="1326">
        <v>2000000</v>
      </c>
      <c r="L57" s="1326">
        <v>3000000</v>
      </c>
      <c r="M57" s="548">
        <f t="shared" si="6"/>
        <v>5000000</v>
      </c>
      <c r="N57" s="548"/>
      <c r="O57" s="548">
        <f t="shared" si="8"/>
        <v>5000000</v>
      </c>
      <c r="P57" s="1327">
        <v>3000000</v>
      </c>
    </row>
    <row r="58" spans="1:16" s="40" customFormat="1" ht="15.75" customHeight="1">
      <c r="A58" s="145" t="s">
        <v>2608</v>
      </c>
      <c r="B58" s="173" t="s">
        <v>2609</v>
      </c>
      <c r="C58" s="1334">
        <v>500000</v>
      </c>
      <c r="D58" s="1334"/>
      <c r="E58" s="1334">
        <f t="shared" si="55"/>
        <v>500000</v>
      </c>
      <c r="F58" s="1334">
        <v>1000000</v>
      </c>
      <c r="G58" s="1334">
        <v>-626200</v>
      </c>
      <c r="H58" s="1334">
        <f t="shared" si="3"/>
        <v>373800</v>
      </c>
      <c r="I58" s="1334"/>
      <c r="J58" s="1334">
        <f t="shared" si="27"/>
        <v>373800</v>
      </c>
      <c r="K58" s="1336">
        <v>800000</v>
      </c>
      <c r="L58" s="1336"/>
      <c r="M58" s="1337">
        <f t="shared" si="6"/>
        <v>800000</v>
      </c>
      <c r="N58" s="1337"/>
      <c r="O58" s="1337">
        <f t="shared" si="8"/>
        <v>800000</v>
      </c>
      <c r="P58" s="1338">
        <v>500000</v>
      </c>
    </row>
    <row r="59" spans="1:16" ht="15.75" customHeight="1">
      <c r="A59" s="103" t="s">
        <v>2610</v>
      </c>
      <c r="B59" s="36" t="s">
        <v>2611</v>
      </c>
      <c r="C59" s="99">
        <v>500000</v>
      </c>
      <c r="D59" s="99"/>
      <c r="E59" s="99">
        <f t="shared" si="55"/>
        <v>500000</v>
      </c>
      <c r="F59" s="99">
        <v>500000</v>
      </c>
      <c r="G59" s="99"/>
      <c r="H59" s="99">
        <f t="shared" si="3"/>
        <v>500000</v>
      </c>
      <c r="I59" s="99"/>
      <c r="J59" s="99">
        <f t="shared" si="27"/>
        <v>500000</v>
      </c>
      <c r="K59" s="1326">
        <v>500000</v>
      </c>
      <c r="L59" s="1326">
        <v>2000000</v>
      </c>
      <c r="M59" s="548">
        <f t="shared" si="6"/>
        <v>2500000</v>
      </c>
      <c r="N59" s="548"/>
      <c r="O59" s="548">
        <f t="shared" si="8"/>
        <v>2500000</v>
      </c>
      <c r="P59" s="1327">
        <v>800000</v>
      </c>
    </row>
    <row r="60" spans="1:16" ht="15.75" customHeight="1">
      <c r="A60" s="103"/>
      <c r="B60" s="1339" t="s">
        <v>3302</v>
      </c>
      <c r="C60" s="1340"/>
      <c r="D60" s="1340"/>
      <c r="E60" s="1340"/>
      <c r="F60" s="99"/>
      <c r="G60" s="99"/>
      <c r="H60" s="99"/>
      <c r="I60" s="99"/>
      <c r="J60" s="99">
        <v>0</v>
      </c>
      <c r="K60" s="1326">
        <v>1000000</v>
      </c>
      <c r="L60" s="1326"/>
      <c r="M60" s="548">
        <f t="shared" si="6"/>
        <v>1000000</v>
      </c>
      <c r="N60" s="548"/>
      <c r="O60" s="548">
        <f t="shared" si="8"/>
        <v>1000000</v>
      </c>
      <c r="P60" s="1327">
        <v>1322810</v>
      </c>
    </row>
    <row r="61" spans="1:16" ht="15.75" customHeight="1">
      <c r="A61" s="746" t="s">
        <v>413</v>
      </c>
      <c r="B61" s="569"/>
      <c r="C61" s="570">
        <v>1500000</v>
      </c>
      <c r="D61" s="570">
        <f t="shared" ref="D61:F61" si="56">SUM(D57:D59)</f>
        <v>0</v>
      </c>
      <c r="E61" s="570">
        <f t="shared" si="56"/>
        <v>1500000</v>
      </c>
      <c r="F61" s="570">
        <f t="shared" si="56"/>
        <v>3650000</v>
      </c>
      <c r="G61" s="570">
        <f t="shared" ref="G61:I61" si="57">SUM(G57:G59)</f>
        <v>-626200</v>
      </c>
      <c r="H61" s="570">
        <f t="shared" si="3"/>
        <v>3023800</v>
      </c>
      <c r="I61" s="570">
        <f t="shared" si="57"/>
        <v>0</v>
      </c>
      <c r="J61" s="570">
        <f>SUM(J57:J60)</f>
        <v>3023800</v>
      </c>
      <c r="K61" s="1328">
        <f t="shared" ref="K61:P61" si="58">SUM(K57:K60)</f>
        <v>4300000</v>
      </c>
      <c r="L61" s="1328">
        <f t="shared" si="58"/>
        <v>5000000</v>
      </c>
      <c r="M61" s="1329">
        <f t="shared" si="6"/>
        <v>9300000</v>
      </c>
      <c r="N61" s="1329">
        <f t="shared" si="58"/>
        <v>0</v>
      </c>
      <c r="O61" s="1329">
        <f t="shared" si="8"/>
        <v>9300000</v>
      </c>
      <c r="P61" s="1330">
        <f t="shared" si="58"/>
        <v>5622810</v>
      </c>
    </row>
    <row r="62" spans="1:16" ht="15.75" customHeight="1">
      <c r="A62" s="103"/>
      <c r="B62" s="176" t="s">
        <v>2612</v>
      </c>
      <c r="C62" s="99"/>
      <c r="D62" s="99"/>
      <c r="E62" s="99"/>
      <c r="F62" s="99"/>
      <c r="G62" s="99"/>
      <c r="H62" s="99">
        <f t="shared" si="3"/>
        <v>0</v>
      </c>
      <c r="I62" s="99"/>
      <c r="J62" s="99">
        <f t="shared" si="27"/>
        <v>0</v>
      </c>
      <c r="K62" s="1326"/>
      <c r="L62" s="1326"/>
      <c r="M62" s="548">
        <f t="shared" si="6"/>
        <v>0</v>
      </c>
      <c r="N62" s="548"/>
      <c r="O62" s="548">
        <f t="shared" si="8"/>
        <v>0</v>
      </c>
      <c r="P62" s="1327"/>
    </row>
    <row r="63" spans="1:16" ht="15.75" customHeight="1">
      <c r="A63" s="103" t="s">
        <v>2613</v>
      </c>
      <c r="B63" s="36" t="s">
        <v>2614</v>
      </c>
      <c r="C63" s="99">
        <v>2000000</v>
      </c>
      <c r="D63" s="99"/>
      <c r="E63" s="99">
        <f>SUM(C63:D63)</f>
        <v>2000000</v>
      </c>
      <c r="F63" s="99">
        <v>2000000</v>
      </c>
      <c r="G63" s="99"/>
      <c r="H63" s="99">
        <f t="shared" si="3"/>
        <v>2000000</v>
      </c>
      <c r="I63" s="99"/>
      <c r="J63" s="99">
        <f t="shared" si="27"/>
        <v>2000000</v>
      </c>
      <c r="K63" s="1326">
        <v>1000000</v>
      </c>
      <c r="L63" s="1326"/>
      <c r="M63" s="548">
        <f t="shared" si="6"/>
        <v>1000000</v>
      </c>
      <c r="N63" s="548"/>
      <c r="O63" s="548">
        <f t="shared" si="8"/>
        <v>1000000</v>
      </c>
      <c r="P63" s="1327"/>
    </row>
    <row r="64" spans="1:16" ht="15.75" customHeight="1">
      <c r="A64" s="746" t="s">
        <v>413</v>
      </c>
      <c r="B64" s="569"/>
      <c r="C64" s="570">
        <v>2000000</v>
      </c>
      <c r="D64" s="570">
        <f t="shared" ref="D64:F64" si="59">SUM(D63)</f>
        <v>0</v>
      </c>
      <c r="E64" s="570">
        <f t="shared" si="59"/>
        <v>2000000</v>
      </c>
      <c r="F64" s="570">
        <f t="shared" si="59"/>
        <v>2000000</v>
      </c>
      <c r="G64" s="570">
        <f t="shared" ref="G64:I64" si="60">SUM(G63)</f>
        <v>0</v>
      </c>
      <c r="H64" s="570">
        <f t="shared" si="3"/>
        <v>2000000</v>
      </c>
      <c r="I64" s="570">
        <f t="shared" si="60"/>
        <v>0</v>
      </c>
      <c r="J64" s="570">
        <f t="shared" si="27"/>
        <v>2000000</v>
      </c>
      <c r="K64" s="1328">
        <f t="shared" ref="K64:L64" si="61">SUM(K63)</f>
        <v>1000000</v>
      </c>
      <c r="L64" s="1328">
        <f t="shared" si="61"/>
        <v>0</v>
      </c>
      <c r="M64" s="1329">
        <f t="shared" si="6"/>
        <v>1000000</v>
      </c>
      <c r="N64" s="1329">
        <f t="shared" ref="N64" si="62">SUM(N63)</f>
        <v>0</v>
      </c>
      <c r="O64" s="1329">
        <f t="shared" si="8"/>
        <v>1000000</v>
      </c>
      <c r="P64" s="1330">
        <f>SUM(P63)</f>
        <v>0</v>
      </c>
    </row>
    <row r="65" spans="1:28" ht="15.75" customHeight="1">
      <c r="A65" s="103"/>
      <c r="B65" s="176" t="s">
        <v>2636</v>
      </c>
      <c r="C65" s="99"/>
      <c r="D65" s="99"/>
      <c r="E65" s="99"/>
      <c r="F65" s="99"/>
      <c r="G65" s="99"/>
      <c r="H65" s="99">
        <f t="shared" si="3"/>
        <v>0</v>
      </c>
      <c r="I65" s="99"/>
      <c r="J65" s="99">
        <f t="shared" si="27"/>
        <v>0</v>
      </c>
      <c r="K65" s="1326"/>
      <c r="L65" s="1326"/>
      <c r="M65" s="548">
        <f t="shared" si="6"/>
        <v>0</v>
      </c>
      <c r="N65" s="548"/>
      <c r="O65" s="548">
        <f t="shared" si="8"/>
        <v>0</v>
      </c>
      <c r="P65" s="1327"/>
    </row>
    <row r="66" spans="1:28" ht="15.75" customHeight="1">
      <c r="A66" s="658" t="s">
        <v>2634</v>
      </c>
      <c r="B66" s="1341" t="s">
        <v>2635</v>
      </c>
      <c r="C66" s="99"/>
      <c r="D66" s="99"/>
      <c r="E66" s="1342">
        <v>4160000</v>
      </c>
      <c r="F66" s="99">
        <v>5000000</v>
      </c>
      <c r="G66" s="99">
        <v>-3000000</v>
      </c>
      <c r="H66" s="99">
        <f t="shared" si="3"/>
        <v>2000000</v>
      </c>
      <c r="I66" s="99"/>
      <c r="J66" s="99">
        <f t="shared" si="27"/>
        <v>2000000</v>
      </c>
      <c r="K66" s="1326"/>
      <c r="L66" s="1326"/>
      <c r="M66" s="548">
        <f t="shared" si="6"/>
        <v>0</v>
      </c>
      <c r="N66" s="548"/>
      <c r="O66" s="548">
        <f t="shared" si="8"/>
        <v>0</v>
      </c>
      <c r="P66" s="1327"/>
    </row>
    <row r="67" spans="1:28" ht="15.75" customHeight="1">
      <c r="A67" s="103"/>
      <c r="B67" s="1341" t="s">
        <v>3303</v>
      </c>
      <c r="C67" s="99"/>
      <c r="D67" s="99"/>
      <c r="E67" s="1343">
        <v>12000000</v>
      </c>
      <c r="F67" s="99">
        <v>16000000</v>
      </c>
      <c r="G67" s="99">
        <v>-13000000</v>
      </c>
      <c r="H67" s="99">
        <f t="shared" si="3"/>
        <v>3000000</v>
      </c>
      <c r="I67" s="99"/>
      <c r="J67" s="99">
        <f t="shared" si="27"/>
        <v>3000000</v>
      </c>
      <c r="K67" s="1326">
        <v>2000000</v>
      </c>
      <c r="L67" s="1326"/>
      <c r="M67" s="548">
        <f t="shared" si="6"/>
        <v>2000000</v>
      </c>
      <c r="N67" s="548"/>
      <c r="O67" s="548">
        <f t="shared" si="8"/>
        <v>2000000</v>
      </c>
      <c r="P67" s="1327"/>
    </row>
    <row r="68" spans="1:28" ht="15.75" hidden="1" customHeight="1">
      <c r="A68" s="943" t="s">
        <v>3009</v>
      </c>
      <c r="B68" s="1341" t="s">
        <v>3010</v>
      </c>
      <c r="C68" s="99"/>
      <c r="D68" s="99"/>
      <c r="E68" s="1343">
        <v>1500000</v>
      </c>
      <c r="F68" s="99">
        <v>0</v>
      </c>
      <c r="G68" s="99">
        <v>0</v>
      </c>
      <c r="H68" s="99">
        <f t="shared" si="3"/>
        <v>0</v>
      </c>
      <c r="I68" s="99">
        <v>0</v>
      </c>
      <c r="J68" s="99">
        <f t="shared" si="27"/>
        <v>0</v>
      </c>
      <c r="K68" s="1326">
        <v>0</v>
      </c>
      <c r="L68" s="1326"/>
      <c r="M68" s="548">
        <f t="shared" si="6"/>
        <v>0</v>
      </c>
      <c r="N68" s="548"/>
      <c r="O68" s="548">
        <f t="shared" si="8"/>
        <v>0</v>
      </c>
      <c r="P68" s="1327">
        <v>0</v>
      </c>
    </row>
    <row r="69" spans="1:28" ht="15.75" customHeight="1">
      <c r="A69" s="1344" t="s">
        <v>413</v>
      </c>
      <c r="B69" s="1345"/>
      <c r="C69" s="1346"/>
      <c r="D69" s="1346"/>
      <c r="E69" s="1346">
        <f t="shared" ref="E69:F69" si="63">SUM(E66:E68)</f>
        <v>17660000</v>
      </c>
      <c r="F69" s="1346">
        <f t="shared" si="63"/>
        <v>21000000</v>
      </c>
      <c r="G69" s="1346">
        <f t="shared" ref="G69:I69" si="64">SUM(G66:G68)</f>
        <v>-16000000</v>
      </c>
      <c r="H69" s="1346">
        <f t="shared" si="3"/>
        <v>5000000</v>
      </c>
      <c r="I69" s="1346">
        <f t="shared" si="64"/>
        <v>0</v>
      </c>
      <c r="J69" s="1346">
        <f t="shared" si="27"/>
        <v>5000000</v>
      </c>
      <c r="K69" s="1347">
        <f t="shared" ref="K69:L69" si="65">SUM(K66:K68)</f>
        <v>2000000</v>
      </c>
      <c r="L69" s="1347">
        <f t="shared" si="65"/>
        <v>0</v>
      </c>
      <c r="M69" s="1348">
        <f t="shared" si="6"/>
        <v>2000000</v>
      </c>
      <c r="N69" s="1348">
        <f t="shared" ref="N69" si="66">SUM(N66:N68)</f>
        <v>0</v>
      </c>
      <c r="O69" s="1348">
        <f t="shared" si="8"/>
        <v>2000000</v>
      </c>
      <c r="P69" s="1349">
        <f>SUM(P66:P68)</f>
        <v>0</v>
      </c>
      <c r="Q69" s="740"/>
      <c r="R69" s="740"/>
      <c r="S69" s="740"/>
      <c r="T69" s="740"/>
      <c r="U69" s="740"/>
      <c r="V69" s="740"/>
      <c r="W69" s="740"/>
      <c r="X69" s="740"/>
      <c r="Y69" s="740"/>
      <c r="Z69" s="740"/>
      <c r="AA69" s="740"/>
      <c r="AB69" s="740"/>
    </row>
    <row r="70" spans="1:28" ht="15.75" customHeight="1">
      <c r="A70" s="103"/>
      <c r="B70" s="176" t="s">
        <v>2617</v>
      </c>
      <c r="C70" s="99"/>
      <c r="D70" s="99"/>
      <c r="E70" s="99"/>
      <c r="F70" s="99"/>
      <c r="G70" s="99"/>
      <c r="H70" s="99">
        <f t="shared" si="3"/>
        <v>0</v>
      </c>
      <c r="I70" s="99"/>
      <c r="J70" s="99">
        <f t="shared" si="27"/>
        <v>0</v>
      </c>
      <c r="K70" s="1326"/>
      <c r="L70" s="1326"/>
      <c r="M70" s="548">
        <f t="shared" si="6"/>
        <v>0</v>
      </c>
      <c r="N70" s="548"/>
      <c r="O70" s="548">
        <f t="shared" si="8"/>
        <v>0</v>
      </c>
      <c r="P70" s="1327"/>
    </row>
    <row r="71" spans="1:28" ht="15.75" customHeight="1">
      <c r="A71" s="103">
        <v>3111001</v>
      </c>
      <c r="B71" s="36" t="s">
        <v>2869</v>
      </c>
      <c r="C71" s="99">
        <v>500000</v>
      </c>
      <c r="D71" s="99"/>
      <c r="E71" s="99">
        <f t="shared" ref="E71:E74" si="67">SUM(C71:D71)</f>
        <v>500000</v>
      </c>
      <c r="F71" s="99">
        <v>0</v>
      </c>
      <c r="G71" s="99">
        <v>0</v>
      </c>
      <c r="H71" s="99">
        <f t="shared" si="3"/>
        <v>0</v>
      </c>
      <c r="I71" s="99">
        <v>0</v>
      </c>
      <c r="J71" s="99">
        <f t="shared" si="27"/>
        <v>0</v>
      </c>
      <c r="K71" s="1326">
        <v>500000</v>
      </c>
      <c r="L71" s="1326"/>
      <c r="M71" s="548">
        <f t="shared" ref="M71:M85" si="68">SUM(K71:L71)</f>
        <v>500000</v>
      </c>
      <c r="N71" s="548"/>
      <c r="O71" s="548">
        <f t="shared" ref="O71:O85" si="69">SUM(M71:N71)</f>
        <v>500000</v>
      </c>
      <c r="P71" s="1327">
        <v>500000</v>
      </c>
    </row>
    <row r="72" spans="1:28" ht="15.75" customHeight="1">
      <c r="A72" s="103" t="s">
        <v>2618</v>
      </c>
      <c r="B72" s="36" t="s">
        <v>2619</v>
      </c>
      <c r="C72" s="99">
        <v>300000</v>
      </c>
      <c r="D72" s="99"/>
      <c r="E72" s="99">
        <f t="shared" si="67"/>
        <v>300000</v>
      </c>
      <c r="F72" s="99">
        <v>500000</v>
      </c>
      <c r="G72" s="99"/>
      <c r="H72" s="99">
        <f t="shared" ref="H72:H84" si="70">F72+G72</f>
        <v>500000</v>
      </c>
      <c r="I72" s="99"/>
      <c r="J72" s="99">
        <f t="shared" si="27"/>
        <v>500000</v>
      </c>
      <c r="K72" s="1326">
        <v>500000</v>
      </c>
      <c r="L72" s="1326"/>
      <c r="M72" s="548">
        <f t="shared" si="68"/>
        <v>500000</v>
      </c>
      <c r="N72" s="548"/>
      <c r="O72" s="548">
        <f t="shared" si="69"/>
        <v>500000</v>
      </c>
      <c r="P72" s="1327">
        <v>500000</v>
      </c>
    </row>
    <row r="73" spans="1:28" ht="15.75" customHeight="1">
      <c r="A73" s="103">
        <v>2210309</v>
      </c>
      <c r="B73" s="36" t="s">
        <v>3297</v>
      </c>
      <c r="C73" s="99">
        <v>500000</v>
      </c>
      <c r="D73" s="99"/>
      <c r="E73" s="99">
        <f t="shared" si="67"/>
        <v>500000</v>
      </c>
      <c r="F73" s="99">
        <v>0</v>
      </c>
      <c r="G73" s="99"/>
      <c r="H73" s="99">
        <f t="shared" si="70"/>
        <v>0</v>
      </c>
      <c r="I73" s="99"/>
      <c r="J73" s="99">
        <f t="shared" si="27"/>
        <v>0</v>
      </c>
      <c r="K73" s="1326"/>
      <c r="L73" s="1326"/>
      <c r="M73" s="548">
        <f t="shared" si="68"/>
        <v>0</v>
      </c>
      <c r="N73" s="548"/>
      <c r="O73" s="548">
        <f t="shared" si="69"/>
        <v>0</v>
      </c>
      <c r="P73" s="1327" t="s">
        <v>3072</v>
      </c>
    </row>
    <row r="74" spans="1:28" ht="15.75" customHeight="1">
      <c r="A74" s="103" t="s">
        <v>3304</v>
      </c>
      <c r="B74" s="36" t="s">
        <v>2828</v>
      </c>
      <c r="C74" s="99">
        <v>1000000</v>
      </c>
      <c r="D74" s="99"/>
      <c r="E74" s="99">
        <f t="shared" si="67"/>
        <v>1000000</v>
      </c>
      <c r="F74" s="99">
        <v>5000000</v>
      </c>
      <c r="G74" s="99">
        <v>-5000000</v>
      </c>
      <c r="H74" s="99">
        <f t="shared" si="70"/>
        <v>0</v>
      </c>
      <c r="I74" s="99"/>
      <c r="J74" s="99">
        <f t="shared" si="27"/>
        <v>0</v>
      </c>
      <c r="K74" s="1326"/>
      <c r="L74" s="1326">
        <v>2227250</v>
      </c>
      <c r="M74" s="548">
        <f t="shared" si="68"/>
        <v>2227250</v>
      </c>
      <c r="N74" s="548"/>
      <c r="O74" s="548">
        <f t="shared" si="69"/>
        <v>2227250</v>
      </c>
      <c r="P74" s="1327" t="s">
        <v>3072</v>
      </c>
    </row>
    <row r="75" spans="1:28" ht="15.75" customHeight="1">
      <c r="A75" s="746" t="s">
        <v>413</v>
      </c>
      <c r="B75" s="569"/>
      <c r="C75" s="570">
        <v>2500000</v>
      </c>
      <c r="D75" s="570">
        <f t="shared" ref="D75:F75" si="71">SUM(D71:D74)</f>
        <v>0</v>
      </c>
      <c r="E75" s="570">
        <f t="shared" si="71"/>
        <v>2300000</v>
      </c>
      <c r="F75" s="570">
        <f t="shared" si="71"/>
        <v>5500000</v>
      </c>
      <c r="G75" s="570">
        <f t="shared" ref="G75:I75" si="72">SUM(G71:G74)</f>
        <v>-5000000</v>
      </c>
      <c r="H75" s="570">
        <f t="shared" si="70"/>
        <v>500000</v>
      </c>
      <c r="I75" s="570">
        <f t="shared" si="72"/>
        <v>0</v>
      </c>
      <c r="J75" s="570">
        <f t="shared" si="27"/>
        <v>500000</v>
      </c>
      <c r="K75" s="1328">
        <f t="shared" ref="K75" si="73">SUM(K71:K74)</f>
        <v>1000000</v>
      </c>
      <c r="L75" s="1328">
        <f t="shared" ref="L75:N75" si="74">SUM(L71:L74)</f>
        <v>2227250</v>
      </c>
      <c r="M75" s="1329">
        <f t="shared" si="68"/>
        <v>3227250</v>
      </c>
      <c r="N75" s="1329">
        <f t="shared" si="74"/>
        <v>0</v>
      </c>
      <c r="O75" s="1329">
        <f t="shared" si="69"/>
        <v>3227250</v>
      </c>
      <c r="P75" s="1330">
        <f>SUM(P71:P74)</f>
        <v>1000000</v>
      </c>
    </row>
    <row r="76" spans="1:28" ht="15.75" hidden="1" customHeight="1">
      <c r="A76" s="103"/>
      <c r="B76" s="176" t="s">
        <v>2633</v>
      </c>
      <c r="C76" s="99">
        <v>0</v>
      </c>
      <c r="D76" s="99">
        <v>0</v>
      </c>
      <c r="E76" s="99">
        <v>0</v>
      </c>
      <c r="F76" s="99">
        <v>0</v>
      </c>
      <c r="G76" s="99">
        <v>0</v>
      </c>
      <c r="H76" s="99">
        <f t="shared" si="70"/>
        <v>0</v>
      </c>
      <c r="I76" s="99">
        <v>0</v>
      </c>
      <c r="J76" s="99">
        <f t="shared" si="27"/>
        <v>0</v>
      </c>
      <c r="K76" s="1326">
        <v>0</v>
      </c>
      <c r="L76" s="1326">
        <v>0</v>
      </c>
      <c r="M76" s="548">
        <f t="shared" si="68"/>
        <v>0</v>
      </c>
      <c r="N76" s="548">
        <v>0</v>
      </c>
      <c r="O76" s="548">
        <f t="shared" si="69"/>
        <v>0</v>
      </c>
      <c r="P76" s="1327">
        <v>0</v>
      </c>
    </row>
    <row r="77" spans="1:28" ht="15.75" hidden="1" customHeight="1">
      <c r="A77" s="103" t="s">
        <v>2634</v>
      </c>
      <c r="B77" s="36" t="s">
        <v>2635</v>
      </c>
      <c r="C77" s="99">
        <v>0</v>
      </c>
      <c r="D77" s="99">
        <v>0</v>
      </c>
      <c r="E77" s="99">
        <v>0</v>
      </c>
      <c r="F77" s="99">
        <v>0</v>
      </c>
      <c r="G77" s="99">
        <v>0</v>
      </c>
      <c r="H77" s="99">
        <f t="shared" si="70"/>
        <v>0</v>
      </c>
      <c r="I77" s="99">
        <v>0</v>
      </c>
      <c r="J77" s="99">
        <f t="shared" si="27"/>
        <v>0</v>
      </c>
      <c r="K77" s="1326">
        <v>0</v>
      </c>
      <c r="L77" s="1326">
        <v>0</v>
      </c>
      <c r="M77" s="548">
        <f t="shared" si="68"/>
        <v>0</v>
      </c>
      <c r="N77" s="548">
        <v>0</v>
      </c>
      <c r="O77" s="548">
        <f t="shared" si="69"/>
        <v>0</v>
      </c>
      <c r="P77" s="1327">
        <v>0</v>
      </c>
    </row>
    <row r="78" spans="1:28" ht="15.75" hidden="1" customHeight="1">
      <c r="A78" s="103">
        <v>2220201</v>
      </c>
      <c r="B78" s="36" t="s">
        <v>3305</v>
      </c>
      <c r="C78" s="99">
        <v>0</v>
      </c>
      <c r="D78" s="99">
        <v>0</v>
      </c>
      <c r="E78" s="99">
        <v>0</v>
      </c>
      <c r="F78" s="99">
        <v>0</v>
      </c>
      <c r="G78" s="99">
        <v>0</v>
      </c>
      <c r="H78" s="99">
        <f t="shared" si="70"/>
        <v>0</v>
      </c>
      <c r="I78" s="99">
        <v>0</v>
      </c>
      <c r="J78" s="99">
        <f t="shared" si="27"/>
        <v>0</v>
      </c>
      <c r="K78" s="1326">
        <v>0</v>
      </c>
      <c r="L78" s="1326">
        <v>0</v>
      </c>
      <c r="M78" s="548">
        <f t="shared" si="68"/>
        <v>0</v>
      </c>
      <c r="N78" s="548">
        <v>0</v>
      </c>
      <c r="O78" s="548">
        <f t="shared" si="69"/>
        <v>0</v>
      </c>
      <c r="P78" s="1327">
        <v>0</v>
      </c>
    </row>
    <row r="79" spans="1:28" ht="15.75" hidden="1" customHeight="1">
      <c r="A79" s="103" t="s">
        <v>3009</v>
      </c>
      <c r="B79" s="36" t="s">
        <v>3306</v>
      </c>
      <c r="C79" s="99">
        <v>0</v>
      </c>
      <c r="D79" s="99">
        <v>0</v>
      </c>
      <c r="E79" s="99">
        <v>0</v>
      </c>
      <c r="F79" s="99">
        <v>0</v>
      </c>
      <c r="G79" s="99">
        <v>0</v>
      </c>
      <c r="H79" s="99">
        <f t="shared" si="70"/>
        <v>0</v>
      </c>
      <c r="I79" s="99">
        <v>0</v>
      </c>
      <c r="J79" s="99">
        <f t="shared" si="27"/>
        <v>0</v>
      </c>
      <c r="K79" s="1326">
        <v>0</v>
      </c>
      <c r="L79" s="1326">
        <v>0</v>
      </c>
      <c r="M79" s="548">
        <f t="shared" si="68"/>
        <v>0</v>
      </c>
      <c r="N79" s="548">
        <v>0</v>
      </c>
      <c r="O79" s="548">
        <f t="shared" si="69"/>
        <v>0</v>
      </c>
      <c r="P79" s="1327">
        <v>0</v>
      </c>
    </row>
    <row r="80" spans="1:28" ht="15.75" hidden="1" customHeight="1">
      <c r="A80" s="746" t="s">
        <v>413</v>
      </c>
      <c r="B80" s="569"/>
      <c r="C80" s="570">
        <v>0</v>
      </c>
      <c r="D80" s="570">
        <v>0</v>
      </c>
      <c r="E80" s="570">
        <v>0</v>
      </c>
      <c r="F80" s="570">
        <v>0</v>
      </c>
      <c r="G80" s="570">
        <v>0</v>
      </c>
      <c r="H80" s="570">
        <f t="shared" si="70"/>
        <v>0</v>
      </c>
      <c r="I80" s="570">
        <v>0</v>
      </c>
      <c r="J80" s="570">
        <f t="shared" si="27"/>
        <v>0</v>
      </c>
      <c r="K80" s="1328">
        <v>0</v>
      </c>
      <c r="L80" s="1328">
        <v>0</v>
      </c>
      <c r="M80" s="1329">
        <f t="shared" si="68"/>
        <v>0</v>
      </c>
      <c r="N80" s="1329">
        <v>0</v>
      </c>
      <c r="O80" s="1329">
        <f t="shared" si="69"/>
        <v>0</v>
      </c>
      <c r="P80" s="1330">
        <v>0</v>
      </c>
    </row>
    <row r="81" spans="1:28" ht="15.75" customHeight="1">
      <c r="A81" s="613"/>
      <c r="B81" s="581" t="s">
        <v>2641</v>
      </c>
      <c r="C81" s="97">
        <v>13750000</v>
      </c>
      <c r="D81" s="97">
        <f t="shared" ref="D81:E81" si="75">SUM(D75,D64,D61,D52,D48,D39,D34,D29,D23,D18,D42,D55)</f>
        <v>465000</v>
      </c>
      <c r="E81" s="97">
        <f t="shared" si="75"/>
        <v>13815000</v>
      </c>
      <c r="F81" s="97">
        <f>SUM(F75,F64,F61,F52,F48,F39,F34,F29,F23,F18,F42,F55,F69)</f>
        <v>62150000</v>
      </c>
      <c r="G81" s="97">
        <f>SUM(G75,G64,G61,G52,G48,G39,G34,G29,G23,G18,G42,G55,G69)</f>
        <v>-44200000</v>
      </c>
      <c r="H81" s="97">
        <f t="shared" si="70"/>
        <v>17950000</v>
      </c>
      <c r="I81" s="97">
        <f>SUM(I75,I64,I61,I52,I48,I39,I34,I29,I23,I18,I42,I55,I69)</f>
        <v>226200</v>
      </c>
      <c r="J81" s="97">
        <f t="shared" si="27"/>
        <v>18176200</v>
      </c>
      <c r="K81" s="1350">
        <f t="shared" ref="K81:P81" si="76">SUM(K75,K64,K61,K52,K48,K39,K34,K29,K23,K18,K42,K55,K69)</f>
        <v>17200000</v>
      </c>
      <c r="L81" s="1350">
        <f t="shared" si="76"/>
        <v>24028464</v>
      </c>
      <c r="M81" s="98">
        <f t="shared" si="68"/>
        <v>41228464</v>
      </c>
      <c r="N81" s="98">
        <f t="shared" si="76"/>
        <v>7400000</v>
      </c>
      <c r="O81" s="98">
        <f t="shared" si="69"/>
        <v>48628464</v>
      </c>
      <c r="P81" s="1351">
        <f t="shared" si="76"/>
        <v>34822810</v>
      </c>
      <c r="Q81" s="664"/>
      <c r="R81" s="664"/>
      <c r="S81" s="664"/>
      <c r="T81" s="664"/>
      <c r="U81" s="664"/>
      <c r="V81" s="664"/>
      <c r="W81" s="664"/>
      <c r="X81" s="664"/>
      <c r="Y81" s="664"/>
      <c r="Z81" s="664"/>
      <c r="AA81" s="664"/>
      <c r="AB81" s="664"/>
    </row>
    <row r="82" spans="1:28" ht="15.75" customHeight="1">
      <c r="A82" s="746"/>
      <c r="B82" s="569" t="s">
        <v>3282</v>
      </c>
      <c r="C82" s="570">
        <v>153750000</v>
      </c>
      <c r="D82" s="570">
        <f t="shared" ref="D82:F82" si="77">SUM(D81,D13)</f>
        <v>465000</v>
      </c>
      <c r="E82" s="570">
        <f t="shared" si="77"/>
        <v>153815000</v>
      </c>
      <c r="F82" s="570">
        <f t="shared" si="77"/>
        <v>184700000</v>
      </c>
      <c r="G82" s="570">
        <f t="shared" ref="G82:I82" si="78">SUM(G81,G13)</f>
        <v>-44200000</v>
      </c>
      <c r="H82" s="570">
        <f t="shared" si="70"/>
        <v>140500000</v>
      </c>
      <c r="I82" s="570">
        <f t="shared" si="78"/>
        <v>226200</v>
      </c>
      <c r="J82" s="570">
        <f t="shared" si="27"/>
        <v>140726200</v>
      </c>
      <c r="K82" s="1328">
        <f t="shared" ref="K82" si="79">SUM(K81,K13)</f>
        <v>159100000</v>
      </c>
      <c r="L82" s="1328">
        <f t="shared" ref="L82:N82" si="80">SUM(L81,L13)</f>
        <v>-25971536</v>
      </c>
      <c r="M82" s="1329">
        <f t="shared" si="68"/>
        <v>133128464</v>
      </c>
      <c r="N82" s="1329">
        <f t="shared" si="80"/>
        <v>7400000</v>
      </c>
      <c r="O82" s="1329">
        <f t="shared" si="69"/>
        <v>140528464</v>
      </c>
      <c r="P82" s="1330">
        <f>SUM(P81,P13)</f>
        <v>126722810</v>
      </c>
    </row>
    <row r="83" spans="1:28" ht="15.75" customHeight="1">
      <c r="A83" s="1352"/>
      <c r="B83" s="1352" t="s">
        <v>2917</v>
      </c>
      <c r="C83" s="1353">
        <v>13750000</v>
      </c>
      <c r="D83" s="1353">
        <f t="shared" ref="D83:F83" si="81">SUM(D81)</f>
        <v>465000</v>
      </c>
      <c r="E83" s="1353">
        <f t="shared" si="81"/>
        <v>13815000</v>
      </c>
      <c r="F83" s="1353">
        <f t="shared" si="81"/>
        <v>62150000</v>
      </c>
      <c r="G83" s="1353">
        <f t="shared" ref="G83:I83" si="82">SUM(G81)</f>
        <v>-44200000</v>
      </c>
      <c r="H83" s="1353">
        <f t="shared" si="70"/>
        <v>17950000</v>
      </c>
      <c r="I83" s="1353">
        <f t="shared" si="82"/>
        <v>226200</v>
      </c>
      <c r="J83" s="1353">
        <f t="shared" si="27"/>
        <v>18176200</v>
      </c>
      <c r="K83" s="1354">
        <f t="shared" ref="K83" si="83">SUM(K81)</f>
        <v>17200000</v>
      </c>
      <c r="L83" s="1354">
        <f t="shared" ref="L83:N83" si="84">SUM(L81)</f>
        <v>24028464</v>
      </c>
      <c r="M83" s="1355">
        <f t="shared" si="68"/>
        <v>41228464</v>
      </c>
      <c r="N83" s="1355">
        <f t="shared" si="84"/>
        <v>7400000</v>
      </c>
      <c r="O83" s="1355">
        <f t="shared" si="69"/>
        <v>48628464</v>
      </c>
      <c r="P83" s="1356">
        <f>SUM(P81)</f>
        <v>34822810</v>
      </c>
    </row>
    <row r="84" spans="1:28" ht="15.75" customHeight="1">
      <c r="A84" s="770"/>
      <c r="B84" s="770" t="s">
        <v>2681</v>
      </c>
      <c r="C84" s="771">
        <v>153750000</v>
      </c>
      <c r="D84" s="771">
        <f t="shared" ref="D84:F84" si="85">SUM(D83,D13)</f>
        <v>465000</v>
      </c>
      <c r="E84" s="771">
        <f t="shared" si="85"/>
        <v>153815000</v>
      </c>
      <c r="F84" s="771">
        <f t="shared" si="85"/>
        <v>184700000</v>
      </c>
      <c r="G84" s="771">
        <f t="shared" ref="G84:I84" si="86">SUM(G83,G13)</f>
        <v>-44200000</v>
      </c>
      <c r="H84" s="771">
        <f t="shared" si="70"/>
        <v>140500000</v>
      </c>
      <c r="I84" s="771">
        <f t="shared" si="86"/>
        <v>226200</v>
      </c>
      <c r="J84" s="771">
        <f t="shared" si="27"/>
        <v>140726200</v>
      </c>
      <c r="K84" s="1357">
        <f t="shared" ref="K84" si="87">SUM(K83,K13)</f>
        <v>159100000</v>
      </c>
      <c r="L84" s="1357">
        <f t="shared" ref="L84:N84" si="88">SUM(L83,L13)</f>
        <v>-25971536</v>
      </c>
      <c r="M84" s="1358">
        <f t="shared" si="68"/>
        <v>133128464</v>
      </c>
      <c r="N84" s="1358">
        <f t="shared" si="88"/>
        <v>7400000</v>
      </c>
      <c r="O84" s="1358">
        <f t="shared" si="69"/>
        <v>140528464</v>
      </c>
      <c r="P84" s="1359">
        <f>SUM(P83,P13)</f>
        <v>126722810</v>
      </c>
    </row>
    <row r="85" spans="1:28" s="1360" customFormat="1" ht="15.75" customHeight="1">
      <c r="A85" s="1361"/>
      <c r="B85" s="1361" t="s">
        <v>3307</v>
      </c>
      <c r="C85" s="1362"/>
      <c r="D85" s="1362"/>
      <c r="E85" s="1362"/>
      <c r="F85" s="1362"/>
      <c r="G85" s="1363"/>
      <c r="H85" s="1363"/>
      <c r="I85" s="1363"/>
      <c r="J85" s="1363"/>
      <c r="K85" s="638">
        <f>K84+'PUBLIC WORKS'!K85</f>
        <v>254272750</v>
      </c>
      <c r="L85" s="638">
        <f>L84+'PUBLIC WORKS'!L85</f>
        <v>-39971536</v>
      </c>
      <c r="M85" s="639">
        <f t="shared" si="68"/>
        <v>214301214</v>
      </c>
      <c r="N85" s="639">
        <f>N84+'PUBLIC WORKS'!N85</f>
        <v>5400000</v>
      </c>
      <c r="O85" s="639">
        <f t="shared" si="69"/>
        <v>219701214</v>
      </c>
      <c r="P85" s="640">
        <f>P84+'PUBLIC WORKS'!P85</f>
        <v>200322810</v>
      </c>
    </row>
    <row r="86" spans="1:28" ht="15.75" customHeight="1">
      <c r="A86" s="1080"/>
      <c r="B86" s="1081"/>
      <c r="C86" s="2"/>
      <c r="D86" s="2"/>
      <c r="E86" s="2"/>
      <c r="F86" s="2"/>
    </row>
    <row r="87" spans="1:28" ht="15.75" customHeight="1">
      <c r="A87" s="1080"/>
      <c r="B87" s="1081"/>
      <c r="C87" s="2"/>
      <c r="D87" s="2"/>
      <c r="E87" s="2"/>
      <c r="F87" s="2"/>
    </row>
    <row r="88" spans="1:28" ht="15.75" customHeight="1">
      <c r="A88" s="1080"/>
      <c r="B88" s="1081"/>
      <c r="C88" s="2"/>
      <c r="D88" s="2"/>
      <c r="E88" s="2"/>
      <c r="F88" s="2"/>
    </row>
    <row r="89" spans="1:28" ht="15.75" customHeight="1">
      <c r="A89" s="1080"/>
      <c r="B89" s="1081"/>
      <c r="C89" s="2"/>
      <c r="D89" s="2"/>
      <c r="E89" s="2"/>
      <c r="F89" s="2"/>
    </row>
    <row r="90" spans="1:28" ht="15.75" customHeight="1">
      <c r="A90" s="1080"/>
      <c r="B90" s="1081"/>
      <c r="C90" s="2"/>
      <c r="D90" s="2"/>
      <c r="E90" s="2"/>
      <c r="F90" s="2"/>
    </row>
    <row r="91" spans="1:28" ht="15.75" customHeight="1">
      <c r="A91" s="1080"/>
      <c r="B91" s="1081"/>
      <c r="C91" s="2"/>
      <c r="D91" s="2"/>
      <c r="E91" s="2"/>
      <c r="F91" s="2"/>
    </row>
    <row r="92" spans="1:28" ht="15.75" customHeight="1">
      <c r="A92" s="1080"/>
      <c r="B92" s="1081"/>
      <c r="C92" s="2"/>
      <c r="D92" s="2"/>
      <c r="E92" s="2"/>
      <c r="F92" s="2"/>
    </row>
    <row r="93" spans="1:28" ht="15.75" customHeight="1">
      <c r="A93" s="1080"/>
      <c r="B93" s="1081"/>
      <c r="C93" s="2"/>
      <c r="D93" s="2"/>
      <c r="E93" s="2"/>
      <c r="F93" s="2"/>
    </row>
    <row r="94" spans="1:28" ht="15.75" customHeight="1">
      <c r="A94" s="1080"/>
      <c r="B94" s="1081"/>
      <c r="C94" s="2"/>
      <c r="D94" s="2"/>
      <c r="E94" s="2"/>
      <c r="F94" s="2"/>
    </row>
    <row r="95" spans="1:28" ht="15.75" customHeight="1">
      <c r="A95" s="1080"/>
      <c r="B95" s="1081"/>
      <c r="C95" s="2"/>
      <c r="D95" s="2"/>
      <c r="E95" s="2"/>
      <c r="F95" s="2"/>
    </row>
    <row r="96" spans="1:28" ht="15.75" customHeight="1">
      <c r="A96" s="1080"/>
      <c r="B96" s="1081"/>
      <c r="C96" s="2"/>
      <c r="D96" s="2"/>
      <c r="E96" s="2"/>
      <c r="F96" s="2"/>
    </row>
    <row r="97" spans="1:6" ht="15.75" customHeight="1">
      <c r="A97" s="1080"/>
      <c r="B97" s="1081"/>
      <c r="C97" s="2"/>
      <c r="D97" s="2"/>
      <c r="E97" s="2"/>
      <c r="F97" s="2"/>
    </row>
    <row r="98" spans="1:6" ht="15.75" customHeight="1">
      <c r="A98" s="1080"/>
      <c r="B98" s="1081"/>
      <c r="C98" s="2"/>
      <c r="D98" s="2"/>
      <c r="E98" s="2"/>
      <c r="F98" s="2"/>
    </row>
    <row r="99" spans="1:6" ht="15.75" customHeight="1">
      <c r="A99" s="1080"/>
      <c r="B99" s="1081"/>
      <c r="C99" s="2"/>
      <c r="D99" s="2"/>
      <c r="E99" s="2"/>
      <c r="F99" s="2"/>
    </row>
    <row r="100" spans="1:6" ht="15.75" customHeight="1">
      <c r="A100" s="1080"/>
      <c r="B100" s="1081"/>
      <c r="C100" s="2"/>
      <c r="D100" s="2"/>
      <c r="E100" s="2"/>
      <c r="F100" s="2"/>
    </row>
    <row r="101" spans="1:6" ht="15.75" customHeight="1">
      <c r="A101" s="1080"/>
      <c r="B101" s="1081"/>
      <c r="C101" s="2"/>
      <c r="D101" s="2"/>
      <c r="E101" s="2"/>
      <c r="F101" s="2"/>
    </row>
    <row r="102" spans="1:6" ht="15.75" customHeight="1">
      <c r="A102" s="1080"/>
      <c r="B102" s="1081"/>
      <c r="C102" s="2"/>
      <c r="D102" s="2"/>
      <c r="E102" s="2"/>
      <c r="F102" s="2"/>
    </row>
    <row r="103" spans="1:6" ht="15.75" customHeight="1">
      <c r="A103" s="1080"/>
      <c r="B103" s="1081"/>
      <c r="C103" s="2"/>
      <c r="D103" s="2"/>
      <c r="E103" s="2"/>
      <c r="F103" s="2"/>
    </row>
    <row r="104" spans="1:6" ht="15.75" customHeight="1">
      <c r="A104" s="1080"/>
      <c r="B104" s="1081"/>
      <c r="C104" s="2"/>
      <c r="D104" s="2"/>
      <c r="E104" s="2"/>
      <c r="F104" s="2"/>
    </row>
    <row r="105" spans="1:6" ht="15.75" customHeight="1">
      <c r="A105" s="1080"/>
      <c r="B105" s="1081"/>
      <c r="C105" s="2"/>
      <c r="D105" s="2"/>
      <c r="E105" s="2"/>
      <c r="F105" s="2"/>
    </row>
    <row r="106" spans="1:6" ht="15.75" customHeight="1">
      <c r="A106" s="1080"/>
      <c r="B106" s="1081"/>
      <c r="C106" s="2"/>
      <c r="D106" s="2"/>
      <c r="E106" s="2"/>
      <c r="F106" s="2"/>
    </row>
    <row r="107" spans="1:6" ht="15.75" customHeight="1">
      <c r="A107" s="1080"/>
      <c r="B107" s="1081"/>
      <c r="C107" s="2"/>
      <c r="D107" s="2"/>
      <c r="E107" s="2"/>
      <c r="F107" s="2"/>
    </row>
    <row r="108" spans="1:6" ht="15.75" customHeight="1">
      <c r="A108" s="1080"/>
      <c r="B108" s="1081"/>
      <c r="C108" s="2"/>
      <c r="D108" s="2"/>
      <c r="E108" s="2"/>
      <c r="F108" s="2"/>
    </row>
    <row r="109" spans="1:6" ht="15.75" customHeight="1">
      <c r="A109" s="1080"/>
      <c r="B109" s="1081"/>
      <c r="C109" s="2"/>
      <c r="D109" s="2"/>
      <c r="E109" s="2"/>
      <c r="F109" s="2"/>
    </row>
    <row r="110" spans="1:6" ht="15.75" customHeight="1">
      <c r="A110" s="1080"/>
      <c r="B110" s="1081"/>
      <c r="C110" s="2"/>
      <c r="D110" s="2"/>
      <c r="E110" s="2"/>
      <c r="F110" s="2"/>
    </row>
    <row r="111" spans="1:6" ht="15.75" customHeight="1">
      <c r="A111" s="1080"/>
      <c r="B111" s="1081"/>
      <c r="C111" s="2"/>
      <c r="D111" s="2"/>
      <c r="E111" s="2"/>
      <c r="F111" s="2"/>
    </row>
    <row r="112" spans="1:6" ht="15.75" customHeight="1">
      <c r="A112" s="1080"/>
      <c r="B112" s="1081"/>
      <c r="C112" s="2"/>
      <c r="D112" s="2"/>
      <c r="E112" s="2"/>
      <c r="F112" s="2"/>
    </row>
    <row r="113" spans="1:6" ht="15.75" customHeight="1">
      <c r="A113" s="1080"/>
      <c r="B113" s="1081"/>
      <c r="C113" s="2"/>
      <c r="D113" s="2"/>
      <c r="E113" s="2"/>
      <c r="F113" s="2"/>
    </row>
    <row r="114" spans="1:6" ht="15.75" customHeight="1">
      <c r="A114" s="1080"/>
      <c r="B114" s="1081"/>
      <c r="C114" s="2"/>
      <c r="D114" s="2"/>
      <c r="E114" s="2"/>
      <c r="F114" s="2"/>
    </row>
    <row r="115" spans="1:6" ht="15.75" customHeight="1">
      <c r="A115" s="1080"/>
      <c r="B115" s="1081"/>
      <c r="C115" s="2"/>
      <c r="D115" s="2"/>
      <c r="E115" s="2"/>
      <c r="F115" s="2"/>
    </row>
    <row r="116" spans="1:6" ht="15.75" customHeight="1">
      <c r="A116" s="1080"/>
      <c r="B116" s="1081"/>
      <c r="C116" s="2"/>
      <c r="D116" s="2"/>
      <c r="E116" s="2"/>
      <c r="F116" s="2"/>
    </row>
    <row r="117" spans="1:6" ht="15.75" customHeight="1">
      <c r="A117" s="1080"/>
      <c r="B117" s="1081"/>
      <c r="C117" s="2"/>
      <c r="D117" s="2"/>
      <c r="E117" s="2"/>
      <c r="F117" s="2"/>
    </row>
    <row r="118" spans="1:6" ht="15.75" customHeight="1">
      <c r="A118" s="1080"/>
      <c r="B118" s="1081"/>
      <c r="C118" s="2"/>
      <c r="D118" s="2"/>
      <c r="E118" s="2"/>
      <c r="F118" s="2"/>
    </row>
    <row r="119" spans="1:6" ht="15.75" customHeight="1">
      <c r="A119" s="1080"/>
      <c r="B119" s="1081"/>
      <c r="C119" s="2"/>
      <c r="D119" s="2"/>
      <c r="E119" s="2"/>
      <c r="F119" s="2"/>
    </row>
    <row r="120" spans="1:6" ht="15.75" customHeight="1">
      <c r="A120" s="1080"/>
      <c r="B120" s="1081"/>
      <c r="C120" s="2"/>
      <c r="D120" s="2"/>
      <c r="E120" s="2"/>
      <c r="F120" s="2"/>
    </row>
    <row r="121" spans="1:6" ht="15.75" customHeight="1">
      <c r="A121" s="1080"/>
      <c r="B121" s="1081"/>
      <c r="C121" s="2"/>
      <c r="D121" s="2"/>
      <c r="E121" s="2"/>
      <c r="F121" s="2"/>
    </row>
    <row r="122" spans="1:6" ht="15.75" customHeight="1">
      <c r="A122" s="1080"/>
      <c r="B122" s="1081"/>
      <c r="C122" s="2"/>
      <c r="D122" s="2"/>
      <c r="E122" s="2"/>
      <c r="F122" s="2"/>
    </row>
    <row r="123" spans="1:6" ht="15.75" customHeight="1">
      <c r="A123" s="1080"/>
      <c r="B123" s="1081"/>
      <c r="C123" s="2"/>
      <c r="D123" s="2"/>
      <c r="E123" s="2"/>
      <c r="F123" s="2"/>
    </row>
    <row r="124" spans="1:6" ht="15.75" customHeight="1">
      <c r="A124" s="1080"/>
      <c r="B124" s="1081"/>
      <c r="C124" s="2"/>
      <c r="D124" s="2"/>
      <c r="E124" s="2"/>
      <c r="F124" s="2"/>
    </row>
    <row r="125" spans="1:6" ht="15.75" customHeight="1">
      <c r="A125" s="1080"/>
      <c r="B125" s="1081"/>
      <c r="C125" s="2"/>
      <c r="D125" s="2"/>
      <c r="E125" s="2"/>
      <c r="F125" s="2"/>
    </row>
    <row r="126" spans="1:6" ht="15.75" customHeight="1">
      <c r="A126" s="1080"/>
      <c r="B126" s="1081"/>
      <c r="C126" s="2"/>
      <c r="D126" s="2"/>
      <c r="E126" s="2"/>
      <c r="F126" s="2"/>
    </row>
    <row r="127" spans="1:6" ht="15.75" customHeight="1">
      <c r="A127" s="1080"/>
      <c r="B127" s="1081"/>
      <c r="C127" s="2"/>
      <c r="D127" s="2"/>
      <c r="E127" s="2"/>
      <c r="F127" s="2"/>
    </row>
    <row r="128" spans="1:6" ht="15.75" customHeight="1">
      <c r="A128" s="1080"/>
      <c r="B128" s="1081"/>
      <c r="C128" s="2"/>
      <c r="D128" s="2"/>
      <c r="E128" s="2"/>
      <c r="F128" s="2"/>
    </row>
    <row r="129" spans="1:6" ht="15.75" customHeight="1">
      <c r="A129" s="1080"/>
      <c r="B129" s="1081"/>
      <c r="C129" s="2"/>
      <c r="D129" s="2"/>
      <c r="E129" s="2"/>
      <c r="F129" s="2"/>
    </row>
    <row r="130" spans="1:6" ht="15.75" customHeight="1">
      <c r="A130" s="1080"/>
      <c r="B130" s="1081"/>
      <c r="C130" s="2"/>
      <c r="D130" s="2"/>
      <c r="E130" s="2"/>
      <c r="F130" s="2"/>
    </row>
    <row r="131" spans="1:6" ht="15.75" customHeight="1">
      <c r="A131" s="1080"/>
      <c r="B131" s="1081"/>
      <c r="C131" s="2"/>
      <c r="D131" s="2"/>
      <c r="E131" s="2"/>
      <c r="F131" s="2"/>
    </row>
    <row r="132" spans="1:6" ht="15.75" customHeight="1">
      <c r="A132" s="1080"/>
      <c r="B132" s="1081"/>
      <c r="C132" s="2"/>
      <c r="D132" s="2"/>
      <c r="E132" s="2"/>
      <c r="F132" s="2"/>
    </row>
    <row r="133" spans="1:6" ht="15.75" customHeight="1">
      <c r="A133" s="1080"/>
      <c r="B133" s="1081"/>
      <c r="C133" s="2"/>
      <c r="D133" s="2"/>
      <c r="E133" s="2"/>
      <c r="F133" s="2"/>
    </row>
    <row r="134" spans="1:6" ht="15.75" customHeight="1">
      <c r="A134" s="1080"/>
      <c r="B134" s="1081"/>
      <c r="C134" s="2"/>
      <c r="D134" s="2"/>
      <c r="E134" s="2"/>
      <c r="F134" s="2"/>
    </row>
    <row r="135" spans="1:6" ht="15.75" customHeight="1">
      <c r="A135" s="1080"/>
      <c r="B135" s="1081"/>
      <c r="C135" s="2"/>
      <c r="D135" s="2"/>
      <c r="E135" s="2"/>
      <c r="F135" s="2"/>
    </row>
    <row r="136" spans="1:6" ht="15.75" customHeight="1">
      <c r="A136" s="1080"/>
      <c r="B136" s="1081"/>
      <c r="C136" s="2"/>
      <c r="D136" s="2"/>
      <c r="E136" s="2"/>
      <c r="F136" s="2"/>
    </row>
    <row r="137" spans="1:6" ht="15.75" customHeight="1">
      <c r="A137" s="1080"/>
      <c r="B137" s="1081"/>
      <c r="C137" s="2"/>
      <c r="D137" s="2"/>
      <c r="E137" s="2"/>
      <c r="F137" s="2"/>
    </row>
    <row r="138" spans="1:6" ht="15.75" customHeight="1">
      <c r="A138" s="1080"/>
      <c r="B138" s="1081"/>
      <c r="C138" s="2"/>
      <c r="D138" s="2"/>
      <c r="E138" s="2"/>
      <c r="F138" s="2"/>
    </row>
    <row r="139" spans="1:6" ht="15.75" customHeight="1">
      <c r="A139" s="1080"/>
      <c r="B139" s="1081"/>
      <c r="C139" s="2"/>
      <c r="D139" s="2"/>
      <c r="E139" s="2"/>
      <c r="F139" s="2"/>
    </row>
    <row r="140" spans="1:6" ht="15.75" customHeight="1">
      <c r="A140" s="1080"/>
      <c r="B140" s="1081"/>
      <c r="C140" s="2"/>
      <c r="D140" s="2"/>
      <c r="E140" s="2"/>
      <c r="F140" s="2"/>
    </row>
    <row r="141" spans="1:6" ht="15.75" customHeight="1">
      <c r="A141" s="1080"/>
      <c r="B141" s="1081"/>
      <c r="C141" s="2"/>
      <c r="D141" s="2"/>
      <c r="E141" s="2"/>
      <c r="F141" s="2"/>
    </row>
    <row r="142" spans="1:6" ht="15.75" customHeight="1">
      <c r="A142" s="1080"/>
      <c r="B142" s="1081"/>
      <c r="C142" s="2"/>
      <c r="D142" s="2"/>
      <c r="E142" s="2"/>
      <c r="F142" s="2"/>
    </row>
    <row r="143" spans="1:6" ht="15.75" customHeight="1">
      <c r="A143" s="1080"/>
      <c r="B143" s="1081"/>
      <c r="C143" s="2"/>
      <c r="D143" s="2"/>
      <c r="E143" s="2"/>
      <c r="F143" s="2"/>
    </row>
    <row r="144" spans="1:6" ht="15.75" customHeight="1">
      <c r="A144" s="1080"/>
      <c r="B144" s="1081"/>
      <c r="C144" s="2"/>
      <c r="D144" s="2"/>
      <c r="E144" s="2"/>
      <c r="F144" s="2"/>
    </row>
    <row r="145" spans="1:6" ht="15.75" customHeight="1">
      <c r="A145" s="1080"/>
      <c r="B145" s="1081"/>
      <c r="C145" s="2"/>
      <c r="D145" s="2"/>
      <c r="E145" s="2"/>
      <c r="F145" s="2"/>
    </row>
    <row r="146" spans="1:6" ht="15.75" customHeight="1">
      <c r="A146" s="1080"/>
      <c r="B146" s="1081"/>
      <c r="C146" s="2"/>
      <c r="D146" s="2"/>
      <c r="E146" s="2"/>
      <c r="F146" s="2"/>
    </row>
    <row r="147" spans="1:6" ht="15.75" customHeight="1">
      <c r="A147" s="1080"/>
      <c r="B147" s="1081"/>
      <c r="C147" s="2"/>
      <c r="D147" s="2"/>
      <c r="E147" s="2"/>
      <c r="F147" s="2"/>
    </row>
    <row r="148" spans="1:6" ht="15.75" customHeight="1">
      <c r="A148" s="1080"/>
      <c r="B148" s="1081"/>
      <c r="C148" s="2"/>
      <c r="D148" s="2"/>
      <c r="E148" s="2"/>
      <c r="F148" s="2"/>
    </row>
    <row r="149" spans="1:6" ht="15.75" customHeight="1">
      <c r="A149" s="1080"/>
      <c r="B149" s="1081"/>
      <c r="C149" s="2"/>
      <c r="D149" s="2"/>
      <c r="E149" s="2"/>
      <c r="F149" s="2"/>
    </row>
    <row r="150" spans="1:6" ht="15.75" customHeight="1">
      <c r="A150" s="1080"/>
      <c r="B150" s="1081"/>
      <c r="C150" s="2"/>
      <c r="D150" s="2"/>
      <c r="E150" s="2"/>
      <c r="F150" s="2"/>
    </row>
    <row r="151" spans="1:6" ht="15.75" customHeight="1">
      <c r="A151" s="1080"/>
      <c r="B151" s="1081"/>
      <c r="C151" s="2"/>
      <c r="D151" s="2"/>
      <c r="E151" s="2"/>
      <c r="F151" s="2"/>
    </row>
    <row r="152" spans="1:6" ht="15.75" customHeight="1">
      <c r="A152" s="1080"/>
      <c r="B152" s="1081"/>
      <c r="C152" s="2"/>
      <c r="D152" s="2"/>
      <c r="E152" s="2"/>
      <c r="F152" s="2"/>
    </row>
    <row r="153" spans="1:6" ht="15.75" customHeight="1">
      <c r="A153" s="1080"/>
      <c r="B153" s="1081"/>
      <c r="C153" s="2"/>
      <c r="D153" s="2"/>
      <c r="E153" s="2"/>
      <c r="F153" s="2"/>
    </row>
    <row r="154" spans="1:6" ht="15.75" customHeight="1">
      <c r="A154" s="1080"/>
      <c r="B154" s="1081"/>
      <c r="C154" s="2"/>
      <c r="D154" s="2"/>
      <c r="E154" s="2"/>
      <c r="F154" s="2"/>
    </row>
    <row r="155" spans="1:6" ht="15.75" customHeight="1">
      <c r="A155" s="1080"/>
      <c r="B155" s="1081"/>
      <c r="C155" s="2"/>
      <c r="D155" s="2"/>
      <c r="E155" s="2"/>
      <c r="F155" s="2"/>
    </row>
    <row r="156" spans="1:6" ht="15.75" customHeight="1">
      <c r="A156" s="1080"/>
      <c r="B156" s="1081"/>
      <c r="C156" s="2"/>
      <c r="D156" s="2"/>
      <c r="E156" s="2"/>
      <c r="F156" s="2"/>
    </row>
    <row r="157" spans="1:6" ht="15.75" customHeight="1">
      <c r="A157" s="1080"/>
      <c r="B157" s="1081"/>
      <c r="C157" s="2"/>
      <c r="D157" s="2"/>
      <c r="E157" s="2"/>
      <c r="F157" s="2"/>
    </row>
    <row r="158" spans="1:6" ht="15.75" customHeight="1">
      <c r="A158" s="1080"/>
      <c r="B158" s="1081"/>
      <c r="C158" s="2"/>
      <c r="D158" s="2"/>
      <c r="E158" s="2"/>
      <c r="F158" s="2"/>
    </row>
    <row r="159" spans="1:6" ht="15.75" customHeight="1">
      <c r="A159" s="1080"/>
      <c r="B159" s="1081"/>
      <c r="C159" s="2"/>
      <c r="D159" s="2"/>
      <c r="E159" s="2"/>
      <c r="F159" s="2"/>
    </row>
    <row r="160" spans="1:6" ht="15.75" customHeight="1">
      <c r="A160" s="1080"/>
      <c r="B160" s="1081"/>
      <c r="C160" s="2"/>
      <c r="D160" s="2"/>
      <c r="E160" s="2"/>
      <c r="F160" s="2"/>
    </row>
    <row r="161" spans="1:6" ht="15.75" customHeight="1">
      <c r="A161" s="1080"/>
      <c r="B161" s="1081"/>
      <c r="C161" s="2"/>
      <c r="D161" s="2"/>
      <c r="E161" s="2"/>
      <c r="F161" s="2"/>
    </row>
    <row r="162" spans="1:6" ht="15.75" customHeight="1">
      <c r="A162" s="1080"/>
      <c r="B162" s="1081"/>
      <c r="C162" s="2"/>
      <c r="D162" s="2"/>
      <c r="E162" s="2"/>
      <c r="F162" s="2"/>
    </row>
    <row r="163" spans="1:6" ht="15.75" customHeight="1">
      <c r="A163" s="1080"/>
      <c r="B163" s="1081"/>
      <c r="C163" s="2"/>
      <c r="D163" s="2"/>
      <c r="E163" s="2"/>
      <c r="F163" s="2"/>
    </row>
    <row r="164" spans="1:6" ht="15.75" customHeight="1">
      <c r="A164" s="1080"/>
      <c r="B164" s="1081"/>
      <c r="C164" s="2"/>
      <c r="D164" s="2"/>
      <c r="E164" s="2"/>
      <c r="F164" s="2"/>
    </row>
    <row r="165" spans="1:6" ht="15.75" customHeight="1">
      <c r="A165" s="1080"/>
      <c r="B165" s="1081"/>
      <c r="C165" s="2"/>
      <c r="D165" s="2"/>
      <c r="E165" s="2"/>
      <c r="F165" s="2"/>
    </row>
    <row r="166" spans="1:6" ht="15.75" customHeight="1">
      <c r="A166" s="1080"/>
      <c r="B166" s="1081"/>
      <c r="C166" s="2"/>
      <c r="D166" s="2"/>
      <c r="E166" s="2"/>
      <c r="F166" s="2"/>
    </row>
    <row r="167" spans="1:6" ht="15.75" customHeight="1">
      <c r="A167" s="1080"/>
      <c r="B167" s="1081"/>
      <c r="C167" s="2"/>
      <c r="D167" s="2"/>
      <c r="E167" s="2"/>
      <c r="F167" s="2"/>
    </row>
    <row r="168" spans="1:6" ht="15.75" customHeight="1">
      <c r="A168" s="1080"/>
      <c r="B168" s="1081"/>
      <c r="C168" s="2"/>
      <c r="D168" s="2"/>
      <c r="E168" s="2"/>
      <c r="F168" s="2"/>
    </row>
    <row r="169" spans="1:6" ht="15.75" customHeight="1">
      <c r="A169" s="1080"/>
      <c r="B169" s="1081"/>
      <c r="C169" s="2"/>
      <c r="D169" s="2"/>
      <c r="E169" s="2"/>
      <c r="F169" s="2"/>
    </row>
    <row r="170" spans="1:6" ht="15.75" customHeight="1">
      <c r="A170" s="1080"/>
      <c r="B170" s="1081"/>
      <c r="C170" s="2"/>
      <c r="D170" s="2"/>
      <c r="E170" s="2"/>
      <c r="F170" s="2"/>
    </row>
    <row r="171" spans="1:6" ht="15.75" customHeight="1">
      <c r="A171" s="1080"/>
      <c r="B171" s="1081"/>
      <c r="C171" s="2"/>
      <c r="D171" s="2"/>
      <c r="E171" s="2"/>
      <c r="F171" s="2"/>
    </row>
    <row r="172" spans="1:6" ht="15.75" customHeight="1">
      <c r="A172" s="1080"/>
      <c r="B172" s="1081"/>
      <c r="C172" s="2"/>
      <c r="D172" s="2"/>
      <c r="E172" s="2"/>
      <c r="F172" s="2"/>
    </row>
    <row r="173" spans="1:6" ht="15.75" customHeight="1">
      <c r="A173" s="1080"/>
      <c r="B173" s="1081"/>
      <c r="C173" s="2"/>
      <c r="D173" s="2"/>
      <c r="E173" s="2"/>
      <c r="F173" s="2"/>
    </row>
    <row r="174" spans="1:6" ht="15.75" customHeight="1">
      <c r="A174" s="1080"/>
      <c r="B174" s="1081"/>
      <c r="C174" s="2"/>
      <c r="D174" s="2"/>
      <c r="E174" s="2"/>
      <c r="F174" s="2"/>
    </row>
    <row r="175" spans="1:6" ht="15.75" customHeight="1">
      <c r="A175" s="1080"/>
      <c r="B175" s="1081"/>
      <c r="C175" s="2"/>
      <c r="D175" s="2"/>
      <c r="E175" s="2"/>
      <c r="F175" s="2"/>
    </row>
    <row r="176" spans="1:6" ht="15.75" customHeight="1">
      <c r="A176" s="1080"/>
      <c r="B176" s="1081"/>
      <c r="C176" s="2"/>
      <c r="D176" s="2"/>
      <c r="E176" s="2"/>
      <c r="F176" s="2"/>
    </row>
    <row r="177" spans="1:6" ht="15.75" customHeight="1">
      <c r="A177" s="1080"/>
      <c r="B177" s="1081"/>
      <c r="C177" s="2"/>
      <c r="D177" s="2"/>
      <c r="E177" s="2"/>
      <c r="F177" s="2"/>
    </row>
    <row r="178" spans="1:6" ht="15.75" customHeight="1">
      <c r="A178" s="1080"/>
      <c r="B178" s="1081"/>
      <c r="C178" s="2"/>
      <c r="D178" s="2"/>
      <c r="E178" s="2"/>
      <c r="F178" s="2"/>
    </row>
    <row r="179" spans="1:6" ht="15.75" customHeight="1">
      <c r="A179" s="1080"/>
      <c r="B179" s="1081"/>
      <c r="C179" s="2"/>
      <c r="D179" s="2"/>
      <c r="E179" s="2"/>
      <c r="F179" s="2"/>
    </row>
    <row r="180" spans="1:6" ht="15.75" customHeight="1">
      <c r="A180" s="1080"/>
      <c r="B180" s="1081"/>
      <c r="C180" s="2"/>
      <c r="D180" s="2"/>
      <c r="E180" s="2"/>
      <c r="F180" s="2"/>
    </row>
    <row r="181" spans="1:6" ht="15.75" customHeight="1">
      <c r="A181" s="1080"/>
      <c r="B181" s="1081"/>
      <c r="C181" s="2"/>
      <c r="D181" s="2"/>
      <c r="E181" s="2"/>
      <c r="F181" s="2"/>
    </row>
    <row r="182" spans="1:6" ht="15.75" customHeight="1">
      <c r="A182" s="1080"/>
      <c r="B182" s="1081"/>
      <c r="C182" s="2"/>
      <c r="D182" s="2"/>
      <c r="E182" s="2"/>
      <c r="F182" s="2"/>
    </row>
    <row r="183" spans="1:6" ht="15.75" customHeight="1">
      <c r="A183" s="1080"/>
      <c r="B183" s="1081"/>
      <c r="C183" s="2"/>
      <c r="D183" s="2"/>
      <c r="E183" s="2"/>
      <c r="F183" s="2"/>
    </row>
    <row r="184" spans="1:6" ht="15.75" customHeight="1">
      <c r="A184" s="1080"/>
      <c r="B184" s="1081"/>
      <c r="C184" s="2"/>
      <c r="D184" s="2"/>
      <c r="E184" s="2"/>
      <c r="F184" s="2"/>
    </row>
    <row r="185" spans="1:6" ht="15.75" customHeight="1">
      <c r="A185" s="1080"/>
      <c r="B185" s="1081"/>
      <c r="C185" s="2"/>
      <c r="D185" s="2"/>
      <c r="E185" s="2"/>
      <c r="F185" s="2"/>
    </row>
    <row r="186" spans="1:6" ht="15.75" customHeight="1">
      <c r="A186" s="1080"/>
      <c r="B186" s="1081"/>
      <c r="C186" s="2"/>
      <c r="D186" s="2"/>
      <c r="E186" s="2"/>
      <c r="F186" s="2"/>
    </row>
    <row r="187" spans="1:6" ht="15.75" customHeight="1">
      <c r="A187" s="1080"/>
      <c r="B187" s="1081"/>
      <c r="C187" s="2"/>
      <c r="D187" s="2"/>
      <c r="E187" s="2"/>
      <c r="F187" s="2"/>
    </row>
    <row r="188" spans="1:6" ht="15.75" customHeight="1">
      <c r="A188" s="1080"/>
      <c r="B188" s="1081"/>
      <c r="C188" s="2"/>
      <c r="D188" s="2"/>
      <c r="E188" s="2"/>
      <c r="F188" s="2"/>
    </row>
    <row r="189" spans="1:6" ht="15.75" customHeight="1">
      <c r="A189" s="1080"/>
      <c r="B189" s="1081"/>
      <c r="C189" s="2"/>
      <c r="D189" s="2"/>
      <c r="E189" s="2"/>
      <c r="F189" s="2"/>
    </row>
    <row r="190" spans="1:6" ht="15.75" customHeight="1">
      <c r="A190" s="1080"/>
      <c r="B190" s="1081"/>
      <c r="C190" s="2"/>
      <c r="D190" s="2"/>
      <c r="E190" s="2"/>
      <c r="F190" s="2"/>
    </row>
    <row r="191" spans="1:6" ht="15.75" customHeight="1">
      <c r="A191" s="1080"/>
      <c r="B191" s="1081"/>
      <c r="C191" s="2"/>
      <c r="D191" s="2"/>
      <c r="E191" s="2"/>
      <c r="F191" s="2"/>
    </row>
    <row r="192" spans="1:6" ht="15.75" customHeight="1">
      <c r="A192" s="1080"/>
      <c r="B192" s="1081"/>
      <c r="C192" s="2"/>
      <c r="D192" s="2"/>
      <c r="E192" s="2"/>
      <c r="F192" s="2"/>
    </row>
    <row r="193" spans="1:6" ht="15.75" customHeight="1">
      <c r="A193" s="1080"/>
      <c r="B193" s="1081"/>
      <c r="C193" s="2"/>
      <c r="D193" s="2"/>
      <c r="E193" s="2"/>
      <c r="F193" s="2"/>
    </row>
    <row r="194" spans="1:6" ht="15.75" customHeight="1">
      <c r="A194" s="1080"/>
      <c r="B194" s="1081"/>
      <c r="C194" s="2"/>
      <c r="D194" s="2"/>
      <c r="E194" s="2"/>
      <c r="F194" s="2"/>
    </row>
    <row r="195" spans="1:6" ht="15.75" customHeight="1">
      <c r="A195" s="1080"/>
      <c r="B195" s="1081"/>
      <c r="C195" s="2"/>
      <c r="D195" s="2"/>
      <c r="E195" s="2"/>
      <c r="F195" s="2"/>
    </row>
    <row r="196" spans="1:6" ht="15.75" customHeight="1">
      <c r="A196" s="1080"/>
      <c r="B196" s="1081"/>
      <c r="C196" s="2"/>
      <c r="D196" s="2"/>
      <c r="E196" s="2"/>
      <c r="F196" s="2"/>
    </row>
    <row r="197" spans="1:6" ht="15.75" customHeight="1">
      <c r="A197" s="1080"/>
      <c r="B197" s="1081"/>
      <c r="C197" s="2"/>
      <c r="D197" s="2"/>
      <c r="E197" s="2"/>
      <c r="F197" s="2"/>
    </row>
    <row r="198" spans="1:6" ht="15.75" customHeight="1">
      <c r="A198" s="1080"/>
      <c r="B198" s="1081"/>
      <c r="C198" s="2"/>
      <c r="D198" s="2"/>
      <c r="E198" s="2"/>
      <c r="F198" s="2"/>
    </row>
    <row r="199" spans="1:6" ht="15.75" customHeight="1">
      <c r="A199" s="1080"/>
      <c r="B199" s="1081"/>
      <c r="C199" s="2"/>
      <c r="D199" s="2"/>
      <c r="E199" s="2"/>
      <c r="F199" s="2"/>
    </row>
    <row r="200" spans="1:6" ht="15.75" customHeight="1">
      <c r="A200" s="1080"/>
      <c r="B200" s="1081"/>
      <c r="C200" s="2"/>
      <c r="D200" s="2"/>
      <c r="E200" s="2"/>
      <c r="F200" s="2"/>
    </row>
    <row r="201" spans="1:6" ht="15.75" customHeight="1">
      <c r="A201" s="1080"/>
      <c r="B201" s="1081"/>
      <c r="C201" s="2"/>
      <c r="D201" s="2"/>
      <c r="E201" s="2"/>
      <c r="F201" s="2"/>
    </row>
    <row r="202" spans="1:6" ht="15.75" customHeight="1">
      <c r="A202" s="1080"/>
      <c r="B202" s="1081"/>
      <c r="C202" s="2"/>
      <c r="D202" s="2"/>
      <c r="E202" s="2"/>
      <c r="F202" s="2"/>
    </row>
    <row r="203" spans="1:6" ht="15.75" customHeight="1">
      <c r="A203" s="1080"/>
      <c r="B203" s="1081"/>
      <c r="C203" s="2"/>
      <c r="D203" s="2"/>
      <c r="E203" s="2"/>
      <c r="F203" s="2"/>
    </row>
    <row r="204" spans="1:6" ht="15.75" customHeight="1">
      <c r="A204" s="1080"/>
      <c r="B204" s="1081"/>
      <c r="C204" s="2"/>
      <c r="D204" s="2"/>
      <c r="E204" s="2"/>
      <c r="F204" s="2"/>
    </row>
    <row r="205" spans="1:6" ht="15.75" customHeight="1">
      <c r="A205" s="1080"/>
      <c r="B205" s="1081"/>
      <c r="C205" s="2"/>
      <c r="D205" s="2"/>
      <c r="E205" s="2"/>
      <c r="F205" s="2"/>
    </row>
    <row r="206" spans="1:6" ht="15.75" customHeight="1">
      <c r="A206" s="1080"/>
      <c r="B206" s="1081"/>
      <c r="C206" s="2"/>
      <c r="D206" s="2"/>
      <c r="E206" s="2"/>
      <c r="F206" s="2"/>
    </row>
    <row r="207" spans="1:6" ht="15.75" customHeight="1">
      <c r="A207" s="1080"/>
      <c r="B207" s="1081"/>
      <c r="C207" s="2"/>
      <c r="D207" s="2"/>
      <c r="E207" s="2"/>
      <c r="F207" s="2"/>
    </row>
    <row r="208" spans="1:6" ht="15.75" customHeight="1">
      <c r="A208" s="1080"/>
      <c r="B208" s="1081"/>
      <c r="C208" s="2"/>
      <c r="D208" s="2"/>
      <c r="E208" s="2"/>
      <c r="F208" s="2"/>
    </row>
    <row r="209" spans="1:6" ht="15.75" customHeight="1">
      <c r="A209" s="1080"/>
      <c r="B209" s="1081"/>
      <c r="C209" s="2"/>
      <c r="D209" s="2"/>
      <c r="E209" s="2"/>
      <c r="F209" s="2"/>
    </row>
    <row r="210" spans="1:6" ht="15.75" customHeight="1">
      <c r="A210" s="1080"/>
      <c r="B210" s="1081"/>
      <c r="C210" s="2"/>
      <c r="D210" s="2"/>
      <c r="E210" s="2"/>
      <c r="F210" s="2"/>
    </row>
    <row r="211" spans="1:6" ht="15.75" customHeight="1">
      <c r="A211" s="1080"/>
      <c r="B211" s="1081"/>
      <c r="C211" s="2"/>
      <c r="D211" s="2"/>
      <c r="E211" s="2"/>
      <c r="F211" s="2"/>
    </row>
    <row r="212" spans="1:6" ht="15.75" customHeight="1">
      <c r="A212" s="1080"/>
      <c r="B212" s="1081"/>
      <c r="C212" s="2"/>
      <c r="D212" s="2"/>
      <c r="E212" s="2"/>
      <c r="F212" s="2"/>
    </row>
    <row r="213" spans="1:6" ht="15.75" customHeight="1">
      <c r="A213" s="1080"/>
      <c r="B213" s="1081"/>
      <c r="C213" s="2"/>
      <c r="D213" s="2"/>
      <c r="E213" s="2"/>
      <c r="F213" s="2"/>
    </row>
    <row r="214" spans="1:6" ht="15.75" customHeight="1">
      <c r="A214" s="1080"/>
      <c r="B214" s="1081"/>
      <c r="C214" s="2"/>
      <c r="D214" s="2"/>
      <c r="E214" s="2"/>
      <c r="F214" s="2"/>
    </row>
    <row r="215" spans="1:6" ht="15.75" customHeight="1">
      <c r="A215" s="1080"/>
      <c r="B215" s="1081"/>
      <c r="C215" s="2"/>
      <c r="D215" s="2"/>
      <c r="E215" s="2"/>
      <c r="F215" s="2"/>
    </row>
    <row r="216" spans="1:6" ht="15.75" customHeight="1">
      <c r="A216" s="1080"/>
      <c r="B216" s="1081"/>
      <c r="C216" s="2"/>
      <c r="D216" s="2"/>
      <c r="E216" s="2"/>
      <c r="F216" s="2"/>
    </row>
    <row r="217" spans="1:6" ht="15.75" customHeight="1">
      <c r="A217" s="1080"/>
      <c r="B217" s="1081"/>
      <c r="C217" s="2"/>
      <c r="D217" s="2"/>
      <c r="E217" s="2"/>
      <c r="F217" s="2"/>
    </row>
    <row r="218" spans="1:6" ht="15.75" customHeight="1">
      <c r="A218" s="1080"/>
      <c r="B218" s="1081"/>
      <c r="C218" s="2"/>
      <c r="D218" s="2"/>
      <c r="E218" s="2"/>
      <c r="F218" s="2"/>
    </row>
    <row r="219" spans="1:6" ht="15.75" customHeight="1">
      <c r="A219" s="1080"/>
      <c r="B219" s="1081"/>
      <c r="C219" s="2"/>
      <c r="D219" s="2"/>
      <c r="E219" s="2"/>
      <c r="F219" s="2"/>
    </row>
    <row r="220" spans="1:6" ht="15.75" customHeight="1">
      <c r="A220" s="1080"/>
      <c r="B220" s="1081"/>
      <c r="C220" s="2"/>
      <c r="D220" s="2"/>
      <c r="E220" s="2"/>
      <c r="F220" s="2"/>
    </row>
    <row r="221" spans="1:6" ht="15.75" customHeight="1">
      <c r="A221" s="1080"/>
      <c r="B221" s="1081"/>
      <c r="C221" s="2"/>
      <c r="D221" s="2"/>
      <c r="E221" s="2"/>
      <c r="F221" s="2"/>
    </row>
    <row r="222" spans="1:6" ht="15.75" customHeight="1">
      <c r="A222" s="1080"/>
      <c r="B222" s="1081"/>
      <c r="C222" s="2"/>
      <c r="D222" s="2"/>
      <c r="E222" s="2"/>
      <c r="F222" s="2"/>
    </row>
    <row r="223" spans="1:6" ht="15.75" customHeight="1">
      <c r="A223" s="1080"/>
      <c r="B223" s="1081"/>
      <c r="C223" s="2"/>
      <c r="D223" s="2"/>
      <c r="E223" s="2"/>
      <c r="F223" s="2"/>
    </row>
    <row r="224" spans="1:6" ht="15.75" customHeight="1">
      <c r="A224" s="1080"/>
      <c r="B224" s="1081"/>
      <c r="C224" s="2"/>
      <c r="D224" s="2"/>
      <c r="E224" s="2"/>
      <c r="F224" s="2"/>
    </row>
    <row r="225" spans="1:6" ht="15.75" customHeight="1">
      <c r="A225" s="1080"/>
      <c r="B225" s="1081"/>
      <c r="C225" s="2"/>
      <c r="D225" s="2"/>
      <c r="E225" s="2"/>
      <c r="F225" s="2"/>
    </row>
    <row r="226" spans="1:6" ht="15.75" customHeight="1">
      <c r="A226" s="1080"/>
      <c r="B226" s="1081"/>
      <c r="C226" s="2"/>
      <c r="D226" s="2"/>
      <c r="E226" s="2"/>
      <c r="F226" s="2"/>
    </row>
    <row r="227" spans="1:6" ht="15.75" customHeight="1">
      <c r="A227" s="1080"/>
      <c r="B227" s="1081"/>
      <c r="C227" s="2"/>
      <c r="D227" s="2"/>
      <c r="E227" s="2"/>
      <c r="F227" s="2"/>
    </row>
    <row r="228" spans="1:6" ht="15.75" customHeight="1">
      <c r="A228" s="1080"/>
      <c r="B228" s="1081"/>
      <c r="C228" s="2"/>
      <c r="D228" s="2"/>
      <c r="E228" s="2"/>
      <c r="F228" s="2"/>
    </row>
    <row r="229" spans="1:6" ht="15.75" customHeight="1">
      <c r="A229" s="1080"/>
      <c r="B229" s="1081"/>
      <c r="C229" s="2"/>
      <c r="D229" s="2"/>
      <c r="E229" s="2"/>
      <c r="F229" s="2"/>
    </row>
    <row r="230" spans="1:6" ht="15.75" customHeight="1">
      <c r="A230" s="1080"/>
      <c r="B230" s="1081"/>
      <c r="C230" s="2"/>
      <c r="D230" s="2"/>
      <c r="E230" s="2"/>
      <c r="F230" s="2"/>
    </row>
    <row r="231" spans="1:6" ht="15.75" customHeight="1">
      <c r="A231" s="1080"/>
      <c r="B231" s="1081"/>
      <c r="C231" s="2"/>
      <c r="D231" s="2"/>
      <c r="E231" s="2"/>
      <c r="F231" s="2"/>
    </row>
    <row r="232" spans="1:6" ht="15.75" customHeight="1">
      <c r="A232" s="1080"/>
      <c r="B232" s="1081"/>
      <c r="C232" s="2"/>
      <c r="D232" s="2"/>
      <c r="E232" s="2"/>
      <c r="F232" s="2"/>
    </row>
    <row r="233" spans="1:6" ht="15.75" customHeight="1">
      <c r="A233" s="1080"/>
      <c r="B233" s="1081"/>
      <c r="C233" s="2"/>
      <c r="D233" s="2"/>
      <c r="E233" s="2"/>
      <c r="F233" s="2"/>
    </row>
    <row r="234" spans="1:6" ht="15.75" customHeight="1">
      <c r="A234" s="1080"/>
      <c r="B234" s="1081"/>
      <c r="C234" s="2"/>
      <c r="D234" s="2"/>
      <c r="E234" s="2"/>
      <c r="F234" s="2"/>
    </row>
    <row r="235" spans="1:6" ht="15.75" customHeight="1">
      <c r="A235" s="1080"/>
      <c r="B235" s="1081"/>
      <c r="C235" s="2"/>
      <c r="D235" s="2"/>
      <c r="E235" s="2"/>
      <c r="F235" s="2"/>
    </row>
    <row r="236" spans="1:6" ht="15.75" customHeight="1">
      <c r="A236" s="1080"/>
      <c r="B236" s="1081"/>
      <c r="C236" s="2"/>
      <c r="D236" s="2"/>
      <c r="E236" s="2"/>
      <c r="F236" s="2"/>
    </row>
    <row r="237" spans="1:6" ht="15.75" customHeight="1">
      <c r="A237" s="1080"/>
      <c r="B237" s="1081"/>
      <c r="C237" s="2"/>
      <c r="D237" s="2"/>
      <c r="E237" s="2"/>
      <c r="F237" s="2"/>
    </row>
    <row r="238" spans="1:6" ht="15.75" customHeight="1">
      <c r="A238" s="1080"/>
      <c r="B238" s="1081"/>
      <c r="C238" s="2"/>
      <c r="D238" s="2"/>
      <c r="E238" s="2"/>
      <c r="F238" s="2"/>
    </row>
    <row r="239" spans="1:6" ht="15.75" customHeight="1">
      <c r="A239" s="1080"/>
      <c r="B239" s="1081"/>
      <c r="C239" s="2"/>
      <c r="D239" s="2"/>
      <c r="E239" s="2"/>
      <c r="F239" s="2"/>
    </row>
    <row r="240" spans="1:6" ht="15.75" customHeight="1">
      <c r="A240" s="1080"/>
      <c r="B240" s="1081"/>
      <c r="C240" s="2"/>
      <c r="D240" s="2"/>
      <c r="E240" s="2"/>
      <c r="F240" s="2"/>
    </row>
    <row r="241" spans="1:6" ht="15.75" customHeight="1">
      <c r="A241" s="1080"/>
      <c r="B241" s="1081"/>
      <c r="C241" s="2"/>
      <c r="D241" s="2"/>
      <c r="E241" s="2"/>
      <c r="F241" s="2"/>
    </row>
    <row r="242" spans="1:6" ht="15.75" customHeight="1">
      <c r="A242" s="1080"/>
      <c r="B242" s="1081"/>
      <c r="C242" s="2"/>
      <c r="D242" s="2"/>
      <c r="E242" s="2"/>
      <c r="F242" s="2"/>
    </row>
    <row r="243" spans="1:6" ht="15.75" customHeight="1">
      <c r="A243" s="1080"/>
      <c r="B243" s="1081"/>
      <c r="C243" s="2"/>
      <c r="D243" s="2"/>
      <c r="E243" s="2"/>
      <c r="F243" s="2"/>
    </row>
    <row r="244" spans="1:6" ht="15.75" customHeight="1">
      <c r="A244" s="1080"/>
      <c r="B244" s="1081"/>
      <c r="C244" s="2"/>
      <c r="D244" s="2"/>
      <c r="E244" s="2"/>
      <c r="F244" s="2"/>
    </row>
    <row r="245" spans="1:6" ht="15.75" customHeight="1">
      <c r="A245" s="1080"/>
      <c r="B245" s="1081"/>
      <c r="C245" s="2"/>
      <c r="D245" s="2"/>
      <c r="E245" s="2"/>
      <c r="F245" s="2"/>
    </row>
    <row r="246" spans="1:6" ht="15.75" customHeight="1">
      <c r="A246" s="1080"/>
      <c r="B246" s="1081"/>
      <c r="C246" s="2"/>
      <c r="D246" s="2"/>
      <c r="E246" s="2"/>
      <c r="F246" s="2"/>
    </row>
    <row r="247" spans="1:6" ht="15.75" customHeight="1">
      <c r="A247" s="1080"/>
      <c r="B247" s="1081"/>
      <c r="C247" s="2"/>
      <c r="D247" s="2"/>
      <c r="E247" s="2"/>
      <c r="F247" s="2"/>
    </row>
    <row r="248" spans="1:6" ht="15.75" customHeight="1">
      <c r="A248" s="1080"/>
      <c r="B248" s="1081"/>
      <c r="C248" s="2"/>
      <c r="D248" s="2"/>
      <c r="E248" s="2"/>
      <c r="F248" s="2"/>
    </row>
    <row r="249" spans="1:6" ht="15.75" customHeight="1">
      <c r="A249" s="1080"/>
      <c r="B249" s="1081"/>
      <c r="C249" s="2"/>
      <c r="D249" s="2"/>
      <c r="E249" s="2"/>
      <c r="F249" s="2"/>
    </row>
    <row r="250" spans="1:6" ht="15.75" customHeight="1">
      <c r="A250" s="1080"/>
      <c r="B250" s="1081"/>
      <c r="C250" s="2"/>
      <c r="D250" s="2"/>
      <c r="E250" s="2"/>
      <c r="F250" s="2"/>
    </row>
    <row r="251" spans="1:6" ht="15.75" customHeight="1">
      <c r="A251" s="1080"/>
      <c r="B251" s="1081"/>
      <c r="C251" s="2"/>
      <c r="D251" s="2"/>
      <c r="E251" s="2"/>
      <c r="F251" s="2"/>
    </row>
    <row r="252" spans="1:6" ht="15.75" customHeight="1">
      <c r="A252" s="1080"/>
      <c r="B252" s="1081"/>
      <c r="C252" s="2"/>
      <c r="D252" s="2"/>
      <c r="E252" s="2"/>
      <c r="F252" s="2"/>
    </row>
    <row r="253" spans="1:6" ht="15.75" customHeight="1">
      <c r="A253" s="1080"/>
      <c r="B253" s="1081"/>
      <c r="C253" s="2"/>
      <c r="D253" s="2"/>
      <c r="E253" s="2"/>
      <c r="F253" s="2"/>
    </row>
    <row r="254" spans="1:6" ht="15.75" customHeight="1">
      <c r="A254" s="1080"/>
      <c r="B254" s="1081"/>
      <c r="C254" s="2"/>
      <c r="D254" s="2"/>
      <c r="E254" s="2"/>
      <c r="F254" s="2"/>
    </row>
    <row r="255" spans="1:6" ht="15.75" customHeight="1">
      <c r="A255" s="1080"/>
      <c r="B255" s="1081"/>
      <c r="C255" s="2"/>
      <c r="D255" s="2"/>
      <c r="E255" s="2"/>
      <c r="F255" s="2"/>
    </row>
    <row r="256" spans="1:6" ht="15.75" customHeight="1">
      <c r="A256" s="1080"/>
      <c r="B256" s="1081"/>
      <c r="C256" s="2"/>
      <c r="D256" s="2"/>
      <c r="E256" s="2"/>
      <c r="F256" s="2"/>
    </row>
    <row r="257" spans="1:6" ht="15.75" customHeight="1">
      <c r="A257" s="1080"/>
      <c r="B257" s="1081"/>
      <c r="C257" s="2"/>
      <c r="D257" s="2"/>
      <c r="E257" s="2"/>
      <c r="F257" s="2"/>
    </row>
    <row r="258" spans="1:6" ht="15.75" customHeight="1">
      <c r="A258" s="1080"/>
      <c r="B258" s="1081"/>
      <c r="C258" s="2"/>
      <c r="D258" s="2"/>
      <c r="E258" s="2"/>
      <c r="F258" s="2"/>
    </row>
    <row r="259" spans="1:6" ht="15.75" customHeight="1">
      <c r="A259" s="1080"/>
      <c r="B259" s="1081"/>
      <c r="C259" s="2"/>
      <c r="D259" s="2"/>
      <c r="E259" s="2"/>
      <c r="F259" s="2"/>
    </row>
    <row r="260" spans="1:6" ht="15.75" customHeight="1">
      <c r="A260" s="1080"/>
      <c r="B260" s="1081"/>
      <c r="C260" s="2"/>
      <c r="D260" s="2"/>
      <c r="E260" s="2"/>
      <c r="F260" s="2"/>
    </row>
    <row r="261" spans="1:6" ht="15.75" customHeight="1">
      <c r="A261" s="1080"/>
      <c r="B261" s="1081"/>
      <c r="C261" s="2"/>
      <c r="D261" s="2"/>
      <c r="E261" s="2"/>
      <c r="F261" s="2"/>
    </row>
    <row r="262" spans="1:6" ht="15.75" customHeight="1">
      <c r="A262" s="1080"/>
      <c r="B262" s="1081"/>
      <c r="C262" s="2"/>
      <c r="D262" s="2"/>
      <c r="E262" s="2"/>
      <c r="F262" s="2"/>
    </row>
    <row r="263" spans="1:6" ht="15.75" customHeight="1">
      <c r="A263" s="1080"/>
      <c r="B263" s="1081"/>
      <c r="C263" s="2"/>
      <c r="D263" s="2"/>
      <c r="E263" s="2"/>
      <c r="F263" s="2"/>
    </row>
    <row r="264" spans="1:6" ht="15.75" customHeight="1">
      <c r="A264" s="1080"/>
      <c r="B264" s="1081"/>
      <c r="C264" s="2"/>
      <c r="D264" s="2"/>
      <c r="E264" s="2"/>
      <c r="F264" s="2"/>
    </row>
    <row r="265" spans="1:6" ht="15.75" customHeight="1">
      <c r="A265" s="1080"/>
      <c r="B265" s="1081"/>
      <c r="C265" s="2"/>
      <c r="D265" s="2"/>
      <c r="E265" s="2"/>
      <c r="F265" s="2"/>
    </row>
    <row r="266" spans="1:6" ht="15.75" customHeight="1">
      <c r="A266" s="1080"/>
      <c r="B266" s="1081"/>
      <c r="C266" s="2"/>
      <c r="D266" s="2"/>
      <c r="E266" s="2"/>
      <c r="F266" s="2"/>
    </row>
    <row r="267" spans="1:6" ht="15.75" customHeight="1">
      <c r="A267" s="1080"/>
      <c r="B267" s="1081"/>
      <c r="C267" s="2"/>
      <c r="D267" s="2"/>
      <c r="E267" s="2"/>
      <c r="F267" s="2"/>
    </row>
    <row r="268" spans="1:6" ht="15.75" customHeight="1">
      <c r="A268" s="1080"/>
      <c r="B268" s="1081"/>
      <c r="C268" s="2"/>
      <c r="D268" s="2"/>
      <c r="E268" s="2"/>
      <c r="F268" s="2"/>
    </row>
    <row r="269" spans="1:6" ht="15.75" customHeight="1">
      <c r="A269" s="1080"/>
      <c r="B269" s="1081"/>
      <c r="C269" s="2"/>
      <c r="D269" s="2"/>
      <c r="E269" s="2"/>
      <c r="F269" s="2"/>
    </row>
    <row r="270" spans="1:6" ht="15.75" customHeight="1">
      <c r="A270" s="1080"/>
      <c r="B270" s="1081"/>
      <c r="C270" s="2"/>
      <c r="D270" s="2"/>
      <c r="E270" s="2"/>
      <c r="F270" s="2"/>
    </row>
    <row r="271" spans="1:6" ht="15.75" customHeight="1">
      <c r="A271" s="1080"/>
      <c r="B271" s="1081"/>
      <c r="C271" s="2"/>
      <c r="D271" s="2"/>
      <c r="E271" s="2"/>
      <c r="F271" s="2"/>
    </row>
    <row r="272" spans="1:6" ht="15.75" customHeight="1">
      <c r="A272" s="1080"/>
      <c r="B272" s="1081"/>
      <c r="C272" s="2"/>
      <c r="D272" s="2"/>
      <c r="E272" s="2"/>
      <c r="F272" s="2"/>
    </row>
    <row r="273" spans="1:6" ht="15.75" customHeight="1">
      <c r="A273" s="1080"/>
      <c r="B273" s="1081"/>
      <c r="C273" s="2"/>
      <c r="D273" s="2"/>
      <c r="E273" s="2"/>
      <c r="F273" s="2"/>
    </row>
    <row r="274" spans="1:6" ht="15.75" customHeight="1">
      <c r="A274" s="1080"/>
      <c r="B274" s="1081"/>
      <c r="C274" s="2"/>
      <c r="D274" s="2"/>
      <c r="E274" s="2"/>
      <c r="F274" s="2"/>
    </row>
    <row r="275" spans="1:6" ht="15.75" customHeight="1">
      <c r="A275" s="1080"/>
      <c r="B275" s="1081"/>
      <c r="C275" s="2"/>
      <c r="D275" s="2"/>
      <c r="E275" s="2"/>
      <c r="F275" s="2"/>
    </row>
    <row r="276" spans="1:6" ht="15.75" customHeight="1">
      <c r="A276" s="1080"/>
      <c r="B276" s="1081"/>
      <c r="C276" s="2"/>
      <c r="D276" s="2"/>
      <c r="E276" s="2"/>
      <c r="F276" s="2"/>
    </row>
    <row r="277" spans="1:6" ht="15.75" customHeight="1">
      <c r="A277" s="1080"/>
      <c r="B277" s="1081"/>
      <c r="C277" s="2"/>
      <c r="D277" s="2"/>
      <c r="E277" s="2"/>
      <c r="F277" s="2"/>
    </row>
    <row r="278" spans="1:6" ht="15.75" customHeight="1">
      <c r="A278" s="1080"/>
      <c r="B278" s="1081"/>
      <c r="C278" s="2"/>
      <c r="D278" s="2"/>
      <c r="E278" s="2"/>
      <c r="F278" s="2"/>
    </row>
    <row r="279" spans="1:6" ht="15.75" customHeight="1">
      <c r="A279" s="1080"/>
      <c r="B279" s="1081"/>
      <c r="C279" s="2"/>
      <c r="D279" s="2"/>
      <c r="E279" s="2"/>
      <c r="F279" s="2"/>
    </row>
    <row r="280" spans="1:6" ht="15.75" customHeight="1">
      <c r="A280" s="1080"/>
      <c r="B280" s="1081"/>
      <c r="C280" s="2"/>
      <c r="D280" s="2"/>
      <c r="E280" s="2"/>
      <c r="F280" s="2"/>
    </row>
    <row r="281" spans="1:6" ht="15.75" customHeight="1">
      <c r="A281" s="1080"/>
      <c r="B281" s="1081"/>
      <c r="C281" s="2"/>
      <c r="D281" s="2"/>
      <c r="E281" s="2"/>
      <c r="F281" s="2"/>
    </row>
    <row r="282" spans="1:6" ht="15.75" customHeight="1">
      <c r="A282" s="1080"/>
      <c r="B282" s="1081"/>
      <c r="C282" s="2"/>
      <c r="D282" s="2"/>
      <c r="E282" s="2"/>
      <c r="F282" s="2"/>
    </row>
    <row r="283" spans="1:6" ht="15.75" customHeight="1">
      <c r="A283" s="1080"/>
      <c r="B283" s="1081"/>
      <c r="C283" s="2"/>
      <c r="D283" s="2"/>
      <c r="E283" s="2"/>
      <c r="F283" s="2"/>
    </row>
    <row r="284" spans="1:6" ht="15.75" customHeight="1">
      <c r="A284" s="1080"/>
      <c r="B284" s="1081"/>
      <c r="C284" s="2"/>
      <c r="D284" s="2"/>
      <c r="E284" s="2"/>
      <c r="F284" s="2"/>
    </row>
    <row r="285" spans="1:6" ht="15.75" customHeight="1">
      <c r="F285" s="664"/>
    </row>
    <row r="286" spans="1:6" ht="15.75" customHeight="1">
      <c r="F286" s="664"/>
    </row>
    <row r="287" spans="1:6" ht="15.75" customHeight="1">
      <c r="F287" s="664"/>
    </row>
    <row r="288" spans="1:6" ht="15.75" customHeight="1">
      <c r="F288" s="664"/>
    </row>
    <row r="289" spans="6:6" ht="15.75" customHeight="1">
      <c r="F289" s="664"/>
    </row>
    <row r="290" spans="6:6" ht="15.75" customHeight="1">
      <c r="F290" s="664"/>
    </row>
    <row r="291" spans="6:6" ht="15.75" customHeight="1">
      <c r="F291" s="664"/>
    </row>
    <row r="292" spans="6:6" ht="15.75" customHeight="1">
      <c r="F292" s="664"/>
    </row>
    <row r="293" spans="6:6" ht="15.75" customHeight="1">
      <c r="F293" s="664"/>
    </row>
    <row r="294" spans="6:6" ht="15.75" customHeight="1">
      <c r="F294" s="664"/>
    </row>
    <row r="295" spans="6:6" ht="15.75" customHeight="1">
      <c r="F295" s="664"/>
    </row>
    <row r="296" spans="6:6" ht="15.75" customHeight="1">
      <c r="F296" s="664"/>
    </row>
    <row r="297" spans="6:6" ht="15.75" customHeight="1">
      <c r="F297" s="664"/>
    </row>
    <row r="298" spans="6:6" ht="15.75" customHeight="1">
      <c r="F298" s="664"/>
    </row>
    <row r="299" spans="6:6" ht="15.75" customHeight="1">
      <c r="F299" s="664"/>
    </row>
    <row r="300" spans="6:6" ht="15.75" customHeight="1">
      <c r="F300" s="664"/>
    </row>
    <row r="301" spans="6:6" ht="15.75" customHeight="1">
      <c r="F301" s="664"/>
    </row>
    <row r="302" spans="6:6" ht="15.75" customHeight="1">
      <c r="F302" s="664"/>
    </row>
    <row r="303" spans="6:6" ht="15.75" customHeight="1">
      <c r="F303" s="664"/>
    </row>
    <row r="304" spans="6:6" ht="15.75" customHeight="1">
      <c r="F304" s="664"/>
    </row>
    <row r="305" spans="6:6" ht="15.75" customHeight="1">
      <c r="F305" s="664"/>
    </row>
    <row r="306" spans="6:6" ht="15.75" customHeight="1">
      <c r="F306" s="664"/>
    </row>
    <row r="307" spans="6:6" ht="15.75" customHeight="1">
      <c r="F307" s="664"/>
    </row>
    <row r="308" spans="6:6" ht="15.75" customHeight="1">
      <c r="F308" s="664"/>
    </row>
    <row r="309" spans="6:6" ht="15.75" customHeight="1">
      <c r="F309" s="664"/>
    </row>
    <row r="310" spans="6:6" ht="15.75" customHeight="1">
      <c r="F310" s="664"/>
    </row>
    <row r="311" spans="6:6" ht="15.75" customHeight="1">
      <c r="F311" s="664"/>
    </row>
    <row r="312" spans="6:6" ht="15.75" customHeight="1">
      <c r="F312" s="664"/>
    </row>
    <row r="313" spans="6:6" ht="15.75" customHeight="1">
      <c r="F313" s="664"/>
    </row>
    <row r="314" spans="6:6" ht="15.75" customHeight="1">
      <c r="F314" s="664"/>
    </row>
    <row r="315" spans="6:6" ht="15.75" customHeight="1">
      <c r="F315" s="664"/>
    </row>
    <row r="316" spans="6:6" ht="15.75" customHeight="1">
      <c r="F316" s="664"/>
    </row>
    <row r="317" spans="6:6" ht="15.75" customHeight="1">
      <c r="F317" s="664"/>
    </row>
    <row r="318" spans="6:6" ht="15.75" customHeight="1">
      <c r="F318" s="664"/>
    </row>
    <row r="319" spans="6:6" ht="15.75" customHeight="1">
      <c r="F319" s="664"/>
    </row>
    <row r="320" spans="6:6" ht="15.75" customHeight="1">
      <c r="F320" s="664"/>
    </row>
    <row r="321" spans="6:6" ht="15.75" customHeight="1">
      <c r="F321" s="664"/>
    </row>
    <row r="322" spans="6:6" ht="15.75" customHeight="1">
      <c r="F322" s="664"/>
    </row>
    <row r="323" spans="6:6" ht="15.75" customHeight="1">
      <c r="F323" s="664"/>
    </row>
    <row r="324" spans="6:6" ht="15.75" customHeight="1">
      <c r="F324" s="664"/>
    </row>
    <row r="325" spans="6:6" ht="15.75" customHeight="1">
      <c r="F325" s="664"/>
    </row>
    <row r="326" spans="6:6" ht="15.75" customHeight="1">
      <c r="F326" s="664"/>
    </row>
    <row r="327" spans="6:6" ht="15.75" customHeight="1">
      <c r="F327" s="664"/>
    </row>
    <row r="328" spans="6:6" ht="15.75" customHeight="1">
      <c r="F328" s="664"/>
    </row>
    <row r="329" spans="6:6" ht="15.75" customHeight="1">
      <c r="F329" s="664"/>
    </row>
    <row r="330" spans="6:6" ht="15.75" customHeight="1">
      <c r="F330" s="664"/>
    </row>
    <row r="331" spans="6:6" ht="15.75" customHeight="1">
      <c r="F331" s="664"/>
    </row>
    <row r="332" spans="6:6" ht="15.75" customHeight="1">
      <c r="F332" s="664"/>
    </row>
    <row r="333" spans="6:6" ht="15.75" customHeight="1">
      <c r="F333" s="664"/>
    </row>
    <row r="334" spans="6:6" ht="15.75" customHeight="1">
      <c r="F334" s="664"/>
    </row>
    <row r="335" spans="6:6" ht="15.75" customHeight="1">
      <c r="F335" s="664"/>
    </row>
    <row r="336" spans="6:6" ht="15.75" customHeight="1">
      <c r="F336" s="664"/>
    </row>
    <row r="337" spans="6:6" ht="15.75" customHeight="1">
      <c r="F337" s="664"/>
    </row>
    <row r="338" spans="6:6" ht="15.75" customHeight="1">
      <c r="F338" s="664"/>
    </row>
    <row r="339" spans="6:6" ht="15.75" customHeight="1">
      <c r="F339" s="664"/>
    </row>
    <row r="340" spans="6:6" ht="15.75" customHeight="1">
      <c r="F340" s="664"/>
    </row>
    <row r="341" spans="6:6" ht="15.75" customHeight="1">
      <c r="F341" s="664"/>
    </row>
    <row r="342" spans="6:6" ht="15.75" customHeight="1">
      <c r="F342" s="664"/>
    </row>
    <row r="343" spans="6:6" ht="15.75" customHeight="1">
      <c r="F343" s="664"/>
    </row>
    <row r="344" spans="6:6" ht="15.75" customHeight="1">
      <c r="F344" s="664"/>
    </row>
    <row r="345" spans="6:6" ht="15.75" customHeight="1">
      <c r="F345" s="664"/>
    </row>
    <row r="346" spans="6:6" ht="15.75" customHeight="1">
      <c r="F346" s="664"/>
    </row>
    <row r="347" spans="6:6" ht="15.75" customHeight="1">
      <c r="F347" s="664"/>
    </row>
    <row r="348" spans="6:6" ht="15.75" customHeight="1">
      <c r="F348" s="664"/>
    </row>
    <row r="349" spans="6:6" ht="15.75" customHeight="1">
      <c r="F349" s="664"/>
    </row>
    <row r="350" spans="6:6" ht="15.75" customHeight="1">
      <c r="F350" s="664"/>
    </row>
    <row r="351" spans="6:6" ht="15.75" customHeight="1">
      <c r="F351" s="664"/>
    </row>
    <row r="352" spans="6:6" ht="15.75" customHeight="1">
      <c r="F352" s="664"/>
    </row>
    <row r="353" spans="6:6" ht="15.75" customHeight="1">
      <c r="F353" s="664"/>
    </row>
    <row r="354" spans="6:6" ht="15.75" customHeight="1">
      <c r="F354" s="664"/>
    </row>
    <row r="355" spans="6:6" ht="15.75" customHeight="1">
      <c r="F355" s="664"/>
    </row>
    <row r="356" spans="6:6" ht="15.75" customHeight="1">
      <c r="F356" s="664"/>
    </row>
    <row r="357" spans="6:6" ht="15.75" customHeight="1">
      <c r="F357" s="664"/>
    </row>
    <row r="358" spans="6:6" ht="15.75" customHeight="1">
      <c r="F358" s="664"/>
    </row>
    <row r="359" spans="6:6" ht="15.75" customHeight="1">
      <c r="F359" s="664"/>
    </row>
    <row r="360" spans="6:6" ht="15.75" customHeight="1">
      <c r="F360" s="664"/>
    </row>
    <row r="361" spans="6:6" ht="15.75" customHeight="1">
      <c r="F361" s="664"/>
    </row>
    <row r="362" spans="6:6" ht="15.75" customHeight="1">
      <c r="F362" s="664"/>
    </row>
    <row r="363" spans="6:6" ht="15.75" customHeight="1">
      <c r="F363" s="664"/>
    </row>
    <row r="364" spans="6:6" ht="15.75" customHeight="1">
      <c r="F364" s="664"/>
    </row>
    <row r="365" spans="6:6" ht="15.75" customHeight="1">
      <c r="F365" s="664"/>
    </row>
    <row r="366" spans="6:6" ht="15.75" customHeight="1">
      <c r="F366" s="664"/>
    </row>
    <row r="367" spans="6:6" ht="15.75" customHeight="1">
      <c r="F367" s="664"/>
    </row>
    <row r="368" spans="6:6" ht="15.75" customHeight="1">
      <c r="F368" s="664"/>
    </row>
    <row r="369" spans="6:6" ht="15.75" customHeight="1">
      <c r="F369" s="664"/>
    </row>
    <row r="370" spans="6:6" ht="15.75" customHeight="1">
      <c r="F370" s="664"/>
    </row>
    <row r="371" spans="6:6" ht="15.75" customHeight="1">
      <c r="F371" s="664"/>
    </row>
    <row r="372" spans="6:6" ht="15.75" customHeight="1">
      <c r="F372" s="664"/>
    </row>
    <row r="373" spans="6:6" ht="15.75" customHeight="1">
      <c r="F373" s="664"/>
    </row>
    <row r="374" spans="6:6" ht="15.75" customHeight="1">
      <c r="F374" s="664"/>
    </row>
    <row r="375" spans="6:6" ht="15.75" customHeight="1">
      <c r="F375" s="664"/>
    </row>
    <row r="376" spans="6:6" ht="15.75" customHeight="1">
      <c r="F376" s="664"/>
    </row>
    <row r="377" spans="6:6" ht="15.75" customHeight="1">
      <c r="F377" s="664"/>
    </row>
    <row r="378" spans="6:6" ht="15.75" customHeight="1">
      <c r="F378" s="664"/>
    </row>
    <row r="379" spans="6:6" ht="15.75" customHeight="1">
      <c r="F379" s="664"/>
    </row>
    <row r="380" spans="6:6" ht="15.75" customHeight="1">
      <c r="F380" s="664"/>
    </row>
    <row r="381" spans="6:6" ht="15.75" customHeight="1">
      <c r="F381" s="664"/>
    </row>
    <row r="382" spans="6:6" ht="15.75" customHeight="1">
      <c r="F382" s="664"/>
    </row>
    <row r="383" spans="6:6" ht="15.75" customHeight="1">
      <c r="F383" s="664"/>
    </row>
    <row r="384" spans="6:6" ht="15.75" customHeight="1">
      <c r="F384" s="664"/>
    </row>
    <row r="385" spans="6:6" ht="15.75" customHeight="1">
      <c r="F385" s="664"/>
    </row>
    <row r="386" spans="6:6" ht="15.75" customHeight="1">
      <c r="F386" s="664"/>
    </row>
    <row r="387" spans="6:6" ht="15.75" customHeight="1">
      <c r="F387" s="664"/>
    </row>
    <row r="388" spans="6:6" ht="15.75" customHeight="1">
      <c r="F388" s="664"/>
    </row>
    <row r="389" spans="6:6" ht="15.75" customHeight="1">
      <c r="F389" s="664"/>
    </row>
    <row r="390" spans="6:6" ht="15.75" customHeight="1">
      <c r="F390" s="664"/>
    </row>
    <row r="391" spans="6:6" ht="15.75" customHeight="1">
      <c r="F391" s="664"/>
    </row>
    <row r="392" spans="6:6" ht="15.75" customHeight="1">
      <c r="F392" s="664"/>
    </row>
    <row r="393" spans="6:6" ht="15.75" customHeight="1">
      <c r="F393" s="664"/>
    </row>
    <row r="394" spans="6:6" ht="15.75" customHeight="1">
      <c r="F394" s="664"/>
    </row>
    <row r="395" spans="6:6" ht="15.75" customHeight="1">
      <c r="F395" s="664"/>
    </row>
    <row r="396" spans="6:6" ht="15.75" customHeight="1">
      <c r="F396" s="664"/>
    </row>
    <row r="397" spans="6:6" ht="15.75" customHeight="1">
      <c r="F397" s="664"/>
    </row>
    <row r="398" spans="6:6" ht="15.75" customHeight="1">
      <c r="F398" s="664"/>
    </row>
    <row r="399" spans="6:6" ht="15.75" customHeight="1">
      <c r="F399" s="664"/>
    </row>
    <row r="400" spans="6:6" ht="15.75" customHeight="1">
      <c r="F400" s="664"/>
    </row>
    <row r="401" spans="6:6" ht="15.75" customHeight="1">
      <c r="F401" s="664"/>
    </row>
    <row r="402" spans="6:6" ht="15.75" customHeight="1">
      <c r="F402" s="664"/>
    </row>
    <row r="403" spans="6:6" ht="15.75" customHeight="1">
      <c r="F403" s="664"/>
    </row>
    <row r="404" spans="6:6" ht="15.75" customHeight="1">
      <c r="F404" s="664"/>
    </row>
    <row r="405" spans="6:6" ht="15.75" customHeight="1">
      <c r="F405" s="664"/>
    </row>
    <row r="406" spans="6:6" ht="15.75" customHeight="1">
      <c r="F406" s="664"/>
    </row>
    <row r="407" spans="6:6" ht="15.75" customHeight="1">
      <c r="F407" s="664"/>
    </row>
    <row r="408" spans="6:6" ht="15.75" customHeight="1">
      <c r="F408" s="664"/>
    </row>
    <row r="409" spans="6:6" ht="15.75" customHeight="1">
      <c r="F409" s="664"/>
    </row>
    <row r="410" spans="6:6" ht="15.75" customHeight="1">
      <c r="F410" s="664"/>
    </row>
    <row r="411" spans="6:6" ht="15.75" customHeight="1">
      <c r="F411" s="664"/>
    </row>
    <row r="412" spans="6:6" ht="15.75" customHeight="1">
      <c r="F412" s="664"/>
    </row>
    <row r="413" spans="6:6" ht="15.75" customHeight="1">
      <c r="F413" s="664"/>
    </row>
    <row r="414" spans="6:6" ht="15.75" customHeight="1">
      <c r="F414" s="664"/>
    </row>
    <row r="415" spans="6:6" ht="15.75" customHeight="1">
      <c r="F415" s="664"/>
    </row>
    <row r="416" spans="6:6" ht="15.75" customHeight="1">
      <c r="F416" s="664"/>
    </row>
    <row r="417" spans="6:6" ht="15.75" customHeight="1">
      <c r="F417" s="664"/>
    </row>
    <row r="418" spans="6:6" ht="15.75" customHeight="1">
      <c r="F418" s="664"/>
    </row>
    <row r="419" spans="6:6" ht="15.75" customHeight="1">
      <c r="F419" s="664"/>
    </row>
    <row r="420" spans="6:6" ht="15.75" customHeight="1">
      <c r="F420" s="664"/>
    </row>
    <row r="421" spans="6:6" ht="15.75" customHeight="1">
      <c r="F421" s="664"/>
    </row>
    <row r="422" spans="6:6" ht="15.75" customHeight="1">
      <c r="F422" s="664"/>
    </row>
    <row r="423" spans="6:6" ht="15.75" customHeight="1">
      <c r="F423" s="664"/>
    </row>
    <row r="424" spans="6:6" ht="15.75" customHeight="1">
      <c r="F424" s="664"/>
    </row>
    <row r="425" spans="6:6" ht="15.75" customHeight="1">
      <c r="F425" s="664"/>
    </row>
    <row r="426" spans="6:6" ht="15.75" customHeight="1">
      <c r="F426" s="664"/>
    </row>
    <row r="427" spans="6:6" ht="15.75" customHeight="1">
      <c r="F427" s="664"/>
    </row>
    <row r="428" spans="6:6" ht="15.75" customHeight="1">
      <c r="F428" s="664"/>
    </row>
    <row r="429" spans="6:6" ht="15.75" customHeight="1">
      <c r="F429" s="664"/>
    </row>
    <row r="430" spans="6:6" ht="15.75" customHeight="1">
      <c r="F430" s="664"/>
    </row>
    <row r="431" spans="6:6" ht="15.75" customHeight="1">
      <c r="F431" s="664"/>
    </row>
    <row r="432" spans="6:6" ht="15.75" customHeight="1">
      <c r="F432" s="664"/>
    </row>
    <row r="433" spans="6:6" ht="15.75" customHeight="1">
      <c r="F433" s="664"/>
    </row>
    <row r="434" spans="6:6" ht="15.75" customHeight="1">
      <c r="F434" s="664"/>
    </row>
    <row r="435" spans="6:6" ht="15.75" customHeight="1">
      <c r="F435" s="664"/>
    </row>
    <row r="436" spans="6:6" ht="15.75" customHeight="1">
      <c r="F436" s="664"/>
    </row>
    <row r="437" spans="6:6" ht="15.75" customHeight="1">
      <c r="F437" s="664"/>
    </row>
    <row r="438" spans="6:6" ht="15.75" customHeight="1">
      <c r="F438" s="664"/>
    </row>
    <row r="439" spans="6:6" ht="15.75" customHeight="1">
      <c r="F439" s="664"/>
    </row>
    <row r="440" spans="6:6" ht="15.75" customHeight="1">
      <c r="F440" s="664"/>
    </row>
    <row r="441" spans="6:6" ht="15.75" customHeight="1">
      <c r="F441" s="664"/>
    </row>
    <row r="442" spans="6:6" ht="15.75" customHeight="1">
      <c r="F442" s="664"/>
    </row>
    <row r="443" spans="6:6" ht="15.75" customHeight="1">
      <c r="F443" s="664"/>
    </row>
    <row r="444" spans="6:6" ht="15.75" customHeight="1">
      <c r="F444" s="664"/>
    </row>
    <row r="445" spans="6:6" ht="15.75" customHeight="1">
      <c r="F445" s="664"/>
    </row>
    <row r="446" spans="6:6" ht="15.75" customHeight="1">
      <c r="F446" s="664"/>
    </row>
    <row r="447" spans="6:6" ht="15.75" customHeight="1">
      <c r="F447" s="664"/>
    </row>
    <row r="448" spans="6:6" ht="15.75" customHeight="1">
      <c r="F448" s="664"/>
    </row>
    <row r="449" spans="6:6" ht="15.75" customHeight="1">
      <c r="F449" s="664"/>
    </row>
    <row r="450" spans="6:6" ht="15.75" customHeight="1">
      <c r="F450" s="664"/>
    </row>
    <row r="451" spans="6:6" ht="15.75" customHeight="1">
      <c r="F451" s="664"/>
    </row>
    <row r="452" spans="6:6" ht="15.75" customHeight="1">
      <c r="F452" s="664"/>
    </row>
    <row r="453" spans="6:6" ht="15.75" customHeight="1">
      <c r="F453" s="664"/>
    </row>
    <row r="454" spans="6:6" ht="15.75" customHeight="1">
      <c r="F454" s="664"/>
    </row>
    <row r="455" spans="6:6" ht="15.75" customHeight="1">
      <c r="F455" s="664"/>
    </row>
    <row r="456" spans="6:6" ht="15.75" customHeight="1">
      <c r="F456" s="664"/>
    </row>
    <row r="457" spans="6:6" ht="15.75" customHeight="1">
      <c r="F457" s="664"/>
    </row>
    <row r="458" spans="6:6" ht="15.75" customHeight="1">
      <c r="F458" s="664"/>
    </row>
    <row r="459" spans="6:6" ht="15.75" customHeight="1">
      <c r="F459" s="664"/>
    </row>
    <row r="460" spans="6:6" ht="15.75" customHeight="1">
      <c r="F460" s="664"/>
    </row>
    <row r="461" spans="6:6" ht="15.75" customHeight="1">
      <c r="F461" s="664"/>
    </row>
    <row r="462" spans="6:6" ht="15.75" customHeight="1">
      <c r="F462" s="664"/>
    </row>
    <row r="463" spans="6:6" ht="15.75" customHeight="1">
      <c r="F463" s="664"/>
    </row>
    <row r="464" spans="6:6" ht="15.75" customHeight="1">
      <c r="F464" s="664"/>
    </row>
    <row r="465" spans="6:6" ht="15.75" customHeight="1">
      <c r="F465" s="664"/>
    </row>
    <row r="466" spans="6:6" ht="15.75" customHeight="1">
      <c r="F466" s="664"/>
    </row>
    <row r="467" spans="6:6" ht="15.75" customHeight="1">
      <c r="F467" s="664"/>
    </row>
    <row r="468" spans="6:6" ht="15.75" customHeight="1">
      <c r="F468" s="664"/>
    </row>
    <row r="469" spans="6:6" ht="15.75" customHeight="1">
      <c r="F469" s="664"/>
    </row>
    <row r="470" spans="6:6" ht="15.75" customHeight="1">
      <c r="F470" s="664"/>
    </row>
    <row r="471" spans="6:6" ht="15.75" customHeight="1">
      <c r="F471" s="664"/>
    </row>
    <row r="472" spans="6:6" ht="15.75" customHeight="1">
      <c r="F472" s="664"/>
    </row>
    <row r="473" spans="6:6" ht="15.75" customHeight="1">
      <c r="F473" s="664"/>
    </row>
    <row r="474" spans="6:6" ht="15.75" customHeight="1">
      <c r="F474" s="664"/>
    </row>
    <row r="475" spans="6:6" ht="15.75" customHeight="1">
      <c r="F475" s="664"/>
    </row>
    <row r="476" spans="6:6" ht="15.75" customHeight="1">
      <c r="F476" s="664"/>
    </row>
    <row r="477" spans="6:6" ht="15.75" customHeight="1">
      <c r="F477" s="664"/>
    </row>
    <row r="478" spans="6:6" ht="15.75" customHeight="1">
      <c r="F478" s="664"/>
    </row>
    <row r="479" spans="6:6" ht="15.75" customHeight="1">
      <c r="F479" s="664"/>
    </row>
    <row r="480" spans="6:6" ht="15.75" customHeight="1">
      <c r="F480" s="664"/>
    </row>
    <row r="481" spans="6:6" ht="15.75" customHeight="1">
      <c r="F481" s="664"/>
    </row>
    <row r="482" spans="6:6" ht="15.75" customHeight="1">
      <c r="F482" s="664"/>
    </row>
    <row r="483" spans="6:6" ht="15.75" customHeight="1">
      <c r="F483" s="664"/>
    </row>
    <row r="484" spans="6:6" ht="15.75" customHeight="1">
      <c r="F484" s="664"/>
    </row>
    <row r="485" spans="6:6" ht="15.75" customHeight="1">
      <c r="F485" s="664"/>
    </row>
    <row r="486" spans="6:6" ht="15.75" customHeight="1">
      <c r="F486" s="664"/>
    </row>
    <row r="487" spans="6:6" ht="15.75" customHeight="1">
      <c r="F487" s="664"/>
    </row>
    <row r="488" spans="6:6" ht="15.75" customHeight="1">
      <c r="F488" s="664"/>
    </row>
    <row r="489" spans="6:6" ht="15.75" customHeight="1">
      <c r="F489" s="664"/>
    </row>
    <row r="490" spans="6:6" ht="15.75" customHeight="1">
      <c r="F490" s="664"/>
    </row>
    <row r="491" spans="6:6" ht="15.75" customHeight="1">
      <c r="F491" s="664"/>
    </row>
    <row r="492" spans="6:6" ht="15.75" customHeight="1">
      <c r="F492" s="664"/>
    </row>
    <row r="493" spans="6:6" ht="15.75" customHeight="1">
      <c r="F493" s="664"/>
    </row>
    <row r="494" spans="6:6" ht="15.75" customHeight="1">
      <c r="F494" s="664"/>
    </row>
    <row r="495" spans="6:6" ht="15.75" customHeight="1">
      <c r="F495" s="664"/>
    </row>
    <row r="496" spans="6:6" ht="15.75" customHeight="1">
      <c r="F496" s="664"/>
    </row>
    <row r="497" spans="6:6" ht="15.75" customHeight="1">
      <c r="F497" s="664"/>
    </row>
    <row r="498" spans="6:6" ht="15.75" customHeight="1">
      <c r="F498" s="664"/>
    </row>
    <row r="499" spans="6:6" ht="15.75" customHeight="1">
      <c r="F499" s="664"/>
    </row>
    <row r="500" spans="6:6" ht="15.75" customHeight="1">
      <c r="F500" s="664"/>
    </row>
    <row r="501" spans="6:6" ht="15.75" customHeight="1">
      <c r="F501" s="664"/>
    </row>
    <row r="502" spans="6:6" ht="15.75" customHeight="1">
      <c r="F502" s="664"/>
    </row>
    <row r="503" spans="6:6" ht="15.75" customHeight="1">
      <c r="F503" s="664"/>
    </row>
    <row r="504" spans="6:6" ht="15.75" customHeight="1">
      <c r="F504" s="664"/>
    </row>
    <row r="505" spans="6:6" ht="15.75" customHeight="1">
      <c r="F505" s="664"/>
    </row>
    <row r="506" spans="6:6" ht="15.75" customHeight="1">
      <c r="F506" s="664"/>
    </row>
    <row r="507" spans="6:6" ht="15.75" customHeight="1">
      <c r="F507" s="664"/>
    </row>
    <row r="508" spans="6:6" ht="15.75" customHeight="1">
      <c r="F508" s="664"/>
    </row>
    <row r="509" spans="6:6" ht="15.75" customHeight="1">
      <c r="F509" s="664"/>
    </row>
    <row r="510" spans="6:6" ht="15.75" customHeight="1">
      <c r="F510" s="664"/>
    </row>
    <row r="511" spans="6:6" ht="15.75" customHeight="1">
      <c r="F511" s="664"/>
    </row>
    <row r="512" spans="6:6" ht="15.75" customHeight="1">
      <c r="F512" s="664"/>
    </row>
    <row r="513" spans="6:6" ht="15.75" customHeight="1">
      <c r="F513" s="664"/>
    </row>
    <row r="514" spans="6:6" ht="15.75" customHeight="1">
      <c r="F514" s="664"/>
    </row>
    <row r="515" spans="6:6" ht="15.75" customHeight="1">
      <c r="F515" s="664"/>
    </row>
    <row r="516" spans="6:6" ht="15.75" customHeight="1">
      <c r="F516" s="664"/>
    </row>
    <row r="517" spans="6:6" ht="15.75" customHeight="1">
      <c r="F517" s="664"/>
    </row>
    <row r="518" spans="6:6" ht="15.75" customHeight="1">
      <c r="F518" s="664"/>
    </row>
    <row r="519" spans="6:6" ht="15.75" customHeight="1">
      <c r="F519" s="664"/>
    </row>
    <row r="520" spans="6:6" ht="15.75" customHeight="1">
      <c r="F520" s="664"/>
    </row>
    <row r="521" spans="6:6" ht="15.75" customHeight="1">
      <c r="F521" s="664"/>
    </row>
    <row r="522" spans="6:6" ht="15.75" customHeight="1">
      <c r="F522" s="664"/>
    </row>
    <row r="523" spans="6:6" ht="15.75" customHeight="1">
      <c r="F523" s="664"/>
    </row>
    <row r="524" spans="6:6" ht="15.75" customHeight="1">
      <c r="F524" s="664"/>
    </row>
    <row r="525" spans="6:6" ht="15.75" customHeight="1">
      <c r="F525" s="664"/>
    </row>
    <row r="526" spans="6:6" ht="15.75" customHeight="1">
      <c r="F526" s="664"/>
    </row>
    <row r="527" spans="6:6" ht="15.75" customHeight="1">
      <c r="F527" s="664"/>
    </row>
    <row r="528" spans="6:6" ht="15.75" customHeight="1">
      <c r="F528" s="664"/>
    </row>
    <row r="529" spans="6:6" ht="15.75" customHeight="1">
      <c r="F529" s="664"/>
    </row>
    <row r="530" spans="6:6" ht="15.75" customHeight="1">
      <c r="F530" s="664"/>
    </row>
    <row r="531" spans="6:6" ht="15.75" customHeight="1">
      <c r="F531" s="664"/>
    </row>
    <row r="532" spans="6:6" ht="15.75" customHeight="1">
      <c r="F532" s="664"/>
    </row>
    <row r="533" spans="6:6" ht="15.75" customHeight="1">
      <c r="F533" s="664"/>
    </row>
    <row r="534" spans="6:6" ht="15.75" customHeight="1">
      <c r="F534" s="664"/>
    </row>
    <row r="535" spans="6:6" ht="15.75" customHeight="1">
      <c r="F535" s="664"/>
    </row>
    <row r="536" spans="6:6" ht="15.75" customHeight="1">
      <c r="F536" s="664"/>
    </row>
    <row r="537" spans="6:6" ht="15.75" customHeight="1">
      <c r="F537" s="664"/>
    </row>
    <row r="538" spans="6:6" ht="15.75" customHeight="1">
      <c r="F538" s="664"/>
    </row>
    <row r="539" spans="6:6" ht="15.75" customHeight="1">
      <c r="F539" s="664"/>
    </row>
    <row r="540" spans="6:6" ht="15.75" customHeight="1">
      <c r="F540" s="664"/>
    </row>
    <row r="541" spans="6:6" ht="15.75" customHeight="1">
      <c r="F541" s="664"/>
    </row>
    <row r="542" spans="6:6" ht="15.75" customHeight="1">
      <c r="F542" s="664"/>
    </row>
    <row r="543" spans="6:6" ht="15.75" customHeight="1">
      <c r="F543" s="664"/>
    </row>
    <row r="544" spans="6:6" ht="15.75" customHeight="1">
      <c r="F544" s="664"/>
    </row>
    <row r="545" spans="6:6" ht="15.75" customHeight="1">
      <c r="F545" s="664"/>
    </row>
    <row r="546" spans="6:6" ht="15.75" customHeight="1">
      <c r="F546" s="664"/>
    </row>
    <row r="547" spans="6:6" ht="15.75" customHeight="1">
      <c r="F547" s="664"/>
    </row>
    <row r="548" spans="6:6" ht="15.75" customHeight="1">
      <c r="F548" s="664"/>
    </row>
    <row r="549" spans="6:6" ht="15.75" customHeight="1">
      <c r="F549" s="664"/>
    </row>
    <row r="550" spans="6:6" ht="15.75" customHeight="1">
      <c r="F550" s="664"/>
    </row>
    <row r="551" spans="6:6" ht="15.75" customHeight="1">
      <c r="F551" s="664"/>
    </row>
    <row r="552" spans="6:6" ht="15.75" customHeight="1">
      <c r="F552" s="664"/>
    </row>
    <row r="553" spans="6:6" ht="15.75" customHeight="1">
      <c r="F553" s="664"/>
    </row>
    <row r="554" spans="6:6" ht="15.75" customHeight="1">
      <c r="F554" s="664"/>
    </row>
    <row r="555" spans="6:6" ht="15.75" customHeight="1">
      <c r="F555" s="664"/>
    </row>
    <row r="556" spans="6:6" ht="15.75" customHeight="1">
      <c r="F556" s="664"/>
    </row>
    <row r="557" spans="6:6" ht="15.75" customHeight="1">
      <c r="F557" s="664"/>
    </row>
    <row r="558" spans="6:6" ht="15.75" customHeight="1">
      <c r="F558" s="664"/>
    </row>
    <row r="559" spans="6:6" ht="15.75" customHeight="1">
      <c r="F559" s="664"/>
    </row>
    <row r="560" spans="6:6" ht="15.75" customHeight="1">
      <c r="F560" s="664"/>
    </row>
    <row r="561" spans="6:6" ht="15.75" customHeight="1">
      <c r="F561" s="664"/>
    </row>
    <row r="562" spans="6:6" ht="15.75" customHeight="1">
      <c r="F562" s="664"/>
    </row>
    <row r="563" spans="6:6" ht="15.75" customHeight="1">
      <c r="F563" s="664"/>
    </row>
    <row r="564" spans="6:6" ht="15.75" customHeight="1">
      <c r="F564" s="664"/>
    </row>
    <row r="565" spans="6:6" ht="15.75" customHeight="1">
      <c r="F565" s="664"/>
    </row>
    <row r="566" spans="6:6" ht="15.75" customHeight="1">
      <c r="F566" s="664"/>
    </row>
    <row r="567" spans="6:6" ht="15.75" customHeight="1">
      <c r="F567" s="664"/>
    </row>
    <row r="568" spans="6:6" ht="15.75" customHeight="1">
      <c r="F568" s="664"/>
    </row>
    <row r="569" spans="6:6" ht="15.75" customHeight="1">
      <c r="F569" s="664"/>
    </row>
    <row r="570" spans="6:6" ht="15.75" customHeight="1">
      <c r="F570" s="664"/>
    </row>
    <row r="571" spans="6:6" ht="15.75" customHeight="1">
      <c r="F571" s="664"/>
    </row>
    <row r="572" spans="6:6" ht="15.75" customHeight="1">
      <c r="F572" s="664"/>
    </row>
    <row r="573" spans="6:6" ht="15.75" customHeight="1">
      <c r="F573" s="664"/>
    </row>
    <row r="574" spans="6:6" ht="15.75" customHeight="1">
      <c r="F574" s="664"/>
    </row>
    <row r="575" spans="6:6" ht="15.75" customHeight="1">
      <c r="F575" s="664"/>
    </row>
    <row r="576" spans="6:6" ht="15.75" customHeight="1">
      <c r="F576" s="664"/>
    </row>
    <row r="577" spans="6:6" ht="15.75" customHeight="1">
      <c r="F577" s="664"/>
    </row>
    <row r="578" spans="6:6" ht="15.75" customHeight="1">
      <c r="F578" s="664"/>
    </row>
    <row r="579" spans="6:6" ht="15.75" customHeight="1">
      <c r="F579" s="664"/>
    </row>
    <row r="580" spans="6:6" ht="15.75" customHeight="1">
      <c r="F580" s="664"/>
    </row>
    <row r="581" spans="6:6" ht="15.75" customHeight="1">
      <c r="F581" s="664"/>
    </row>
    <row r="582" spans="6:6" ht="15.75" customHeight="1">
      <c r="F582" s="664"/>
    </row>
    <row r="583" spans="6:6" ht="15.75" customHeight="1">
      <c r="F583" s="664"/>
    </row>
    <row r="584" spans="6:6" ht="15.75" customHeight="1">
      <c r="F584" s="664"/>
    </row>
    <row r="585" spans="6:6" ht="15.75" customHeight="1">
      <c r="F585" s="664"/>
    </row>
    <row r="586" spans="6:6" ht="15.75" customHeight="1">
      <c r="F586" s="664"/>
    </row>
    <row r="587" spans="6:6" ht="15.75" customHeight="1">
      <c r="F587" s="664"/>
    </row>
    <row r="588" spans="6:6" ht="15.75" customHeight="1">
      <c r="F588" s="664"/>
    </row>
    <row r="589" spans="6:6" ht="15.75" customHeight="1">
      <c r="F589" s="664"/>
    </row>
    <row r="590" spans="6:6" ht="15.75" customHeight="1">
      <c r="F590" s="664"/>
    </row>
    <row r="591" spans="6:6" ht="15.75" customHeight="1">
      <c r="F591" s="664"/>
    </row>
    <row r="592" spans="6:6" ht="15.75" customHeight="1">
      <c r="F592" s="664"/>
    </row>
    <row r="593" spans="6:6" ht="15.75" customHeight="1">
      <c r="F593" s="664"/>
    </row>
    <row r="594" spans="6:6" ht="15.75" customHeight="1">
      <c r="F594" s="664"/>
    </row>
    <row r="595" spans="6:6" ht="15.75" customHeight="1">
      <c r="F595" s="664"/>
    </row>
    <row r="596" spans="6:6" ht="15.75" customHeight="1">
      <c r="F596" s="664"/>
    </row>
    <row r="597" spans="6:6" ht="15.75" customHeight="1">
      <c r="F597" s="664"/>
    </row>
    <row r="598" spans="6:6" ht="15.75" customHeight="1">
      <c r="F598" s="664"/>
    </row>
    <row r="599" spans="6:6" ht="15.75" customHeight="1">
      <c r="F599" s="664"/>
    </row>
    <row r="600" spans="6:6" ht="15.75" customHeight="1">
      <c r="F600" s="664"/>
    </row>
    <row r="601" spans="6:6" ht="15.75" customHeight="1">
      <c r="F601" s="664"/>
    </row>
    <row r="602" spans="6:6" ht="15.75" customHeight="1">
      <c r="F602" s="664"/>
    </row>
    <row r="603" spans="6:6" ht="15.75" customHeight="1">
      <c r="F603" s="664"/>
    </row>
    <row r="604" spans="6:6" ht="15.75" customHeight="1">
      <c r="F604" s="664"/>
    </row>
    <row r="605" spans="6:6" ht="15.75" customHeight="1">
      <c r="F605" s="664"/>
    </row>
    <row r="606" spans="6:6" ht="15.75" customHeight="1">
      <c r="F606" s="664"/>
    </row>
    <row r="607" spans="6:6" ht="15.75" customHeight="1">
      <c r="F607" s="664"/>
    </row>
    <row r="608" spans="6:6" ht="15.75" customHeight="1">
      <c r="F608" s="664"/>
    </row>
    <row r="609" spans="6:6" ht="15.75" customHeight="1">
      <c r="F609" s="664"/>
    </row>
    <row r="610" spans="6:6" ht="15.75" customHeight="1">
      <c r="F610" s="664"/>
    </row>
    <row r="611" spans="6:6" ht="15.75" customHeight="1">
      <c r="F611" s="664"/>
    </row>
    <row r="612" spans="6:6" ht="15.75" customHeight="1">
      <c r="F612" s="664"/>
    </row>
    <row r="613" spans="6:6" ht="15.75" customHeight="1">
      <c r="F613" s="664"/>
    </row>
    <row r="614" spans="6:6" ht="15.75" customHeight="1">
      <c r="F614" s="664"/>
    </row>
    <row r="615" spans="6:6" ht="15.75" customHeight="1">
      <c r="F615" s="664"/>
    </row>
    <row r="616" spans="6:6" ht="15.75" customHeight="1">
      <c r="F616" s="664"/>
    </row>
    <row r="617" spans="6:6" ht="15.75" customHeight="1">
      <c r="F617" s="664"/>
    </row>
    <row r="618" spans="6:6" ht="15.75" customHeight="1">
      <c r="F618" s="664"/>
    </row>
    <row r="619" spans="6:6" ht="15.75" customHeight="1">
      <c r="F619" s="664"/>
    </row>
    <row r="620" spans="6:6" ht="15.75" customHeight="1">
      <c r="F620" s="664"/>
    </row>
    <row r="621" spans="6:6" ht="15.75" customHeight="1">
      <c r="F621" s="664"/>
    </row>
    <row r="622" spans="6:6" ht="15.75" customHeight="1">
      <c r="F622" s="664"/>
    </row>
    <row r="623" spans="6:6" ht="15.75" customHeight="1">
      <c r="F623" s="664"/>
    </row>
    <row r="624" spans="6:6" ht="15.75" customHeight="1">
      <c r="F624" s="664"/>
    </row>
    <row r="625" spans="6:6" ht="15.75" customHeight="1">
      <c r="F625" s="664"/>
    </row>
    <row r="626" spans="6:6" ht="15.75" customHeight="1">
      <c r="F626" s="664"/>
    </row>
    <row r="627" spans="6:6" ht="15.75" customHeight="1">
      <c r="F627" s="664"/>
    </row>
    <row r="628" spans="6:6" ht="15.75" customHeight="1">
      <c r="F628" s="664"/>
    </row>
    <row r="629" spans="6:6" ht="15.75" customHeight="1">
      <c r="F629" s="664"/>
    </row>
    <row r="630" spans="6:6" ht="15.75" customHeight="1">
      <c r="F630" s="664"/>
    </row>
    <row r="631" spans="6:6" ht="15.75" customHeight="1">
      <c r="F631" s="664"/>
    </row>
    <row r="632" spans="6:6" ht="15.75" customHeight="1">
      <c r="F632" s="664"/>
    </row>
    <row r="633" spans="6:6" ht="15.75" customHeight="1">
      <c r="F633" s="664"/>
    </row>
    <row r="634" spans="6:6" ht="15.75" customHeight="1">
      <c r="F634" s="664"/>
    </row>
    <row r="635" spans="6:6" ht="15.75" customHeight="1">
      <c r="F635" s="664"/>
    </row>
    <row r="636" spans="6:6" ht="15.75" customHeight="1">
      <c r="F636" s="664"/>
    </row>
    <row r="637" spans="6:6" ht="15.75" customHeight="1">
      <c r="F637" s="664"/>
    </row>
    <row r="638" spans="6:6" ht="15.75" customHeight="1">
      <c r="F638" s="664"/>
    </row>
    <row r="639" spans="6:6" ht="15.75" customHeight="1">
      <c r="F639" s="664"/>
    </row>
    <row r="640" spans="6:6" ht="15.75" customHeight="1">
      <c r="F640" s="664"/>
    </row>
    <row r="641" spans="6:6" ht="15.75" customHeight="1">
      <c r="F641" s="664"/>
    </row>
    <row r="642" spans="6:6" ht="15.75" customHeight="1">
      <c r="F642" s="664"/>
    </row>
    <row r="643" spans="6:6" ht="15.75" customHeight="1">
      <c r="F643" s="664"/>
    </row>
    <row r="644" spans="6:6" ht="15.75" customHeight="1">
      <c r="F644" s="664"/>
    </row>
    <row r="645" spans="6:6" ht="15.75" customHeight="1">
      <c r="F645" s="664"/>
    </row>
    <row r="646" spans="6:6" ht="15.75" customHeight="1">
      <c r="F646" s="664"/>
    </row>
    <row r="647" spans="6:6" ht="15.75" customHeight="1">
      <c r="F647" s="664"/>
    </row>
    <row r="648" spans="6:6" ht="15.75" customHeight="1">
      <c r="F648" s="664"/>
    </row>
    <row r="649" spans="6:6" ht="15.75" customHeight="1">
      <c r="F649" s="664"/>
    </row>
    <row r="650" spans="6:6" ht="15.75" customHeight="1">
      <c r="F650" s="664"/>
    </row>
    <row r="651" spans="6:6" ht="15.75" customHeight="1">
      <c r="F651" s="664"/>
    </row>
    <row r="652" spans="6:6" ht="15.75" customHeight="1">
      <c r="F652" s="664"/>
    </row>
    <row r="653" spans="6:6" ht="15.75" customHeight="1">
      <c r="F653" s="664"/>
    </row>
    <row r="654" spans="6:6" ht="15.75" customHeight="1">
      <c r="F654" s="664"/>
    </row>
    <row r="655" spans="6:6" ht="15.75" customHeight="1">
      <c r="F655" s="664"/>
    </row>
    <row r="656" spans="6:6" ht="15.75" customHeight="1">
      <c r="F656" s="664"/>
    </row>
    <row r="657" spans="6:6" ht="15.75" customHeight="1">
      <c r="F657" s="664"/>
    </row>
    <row r="658" spans="6:6" ht="15.75" customHeight="1">
      <c r="F658" s="664"/>
    </row>
    <row r="659" spans="6:6" ht="15.75" customHeight="1">
      <c r="F659" s="664"/>
    </row>
    <row r="660" spans="6:6" ht="15.75" customHeight="1">
      <c r="F660" s="664"/>
    </row>
    <row r="661" spans="6:6" ht="15.75" customHeight="1">
      <c r="F661" s="664"/>
    </row>
    <row r="662" spans="6:6" ht="15.75" customHeight="1">
      <c r="F662" s="664"/>
    </row>
    <row r="663" spans="6:6" ht="15.75" customHeight="1">
      <c r="F663" s="664"/>
    </row>
    <row r="664" spans="6:6" ht="15.75" customHeight="1">
      <c r="F664" s="664"/>
    </row>
    <row r="665" spans="6:6" ht="15.75" customHeight="1">
      <c r="F665" s="664"/>
    </row>
    <row r="666" spans="6:6" ht="15.75" customHeight="1">
      <c r="F666" s="664"/>
    </row>
    <row r="667" spans="6:6" ht="15.75" customHeight="1">
      <c r="F667" s="664"/>
    </row>
    <row r="668" spans="6:6" ht="15.75" customHeight="1">
      <c r="F668" s="664"/>
    </row>
    <row r="669" spans="6:6" ht="15.75" customHeight="1">
      <c r="F669" s="664"/>
    </row>
    <row r="670" spans="6:6" ht="15.75" customHeight="1">
      <c r="F670" s="664"/>
    </row>
    <row r="671" spans="6:6" ht="15.75" customHeight="1">
      <c r="F671" s="664"/>
    </row>
    <row r="672" spans="6:6" ht="15.75" customHeight="1">
      <c r="F672" s="664"/>
    </row>
    <row r="673" spans="6:6" ht="15.75" customHeight="1">
      <c r="F673" s="664"/>
    </row>
    <row r="674" spans="6:6" ht="15.75" customHeight="1">
      <c r="F674" s="664"/>
    </row>
    <row r="675" spans="6:6" ht="15.75" customHeight="1">
      <c r="F675" s="664"/>
    </row>
    <row r="676" spans="6:6" ht="15.75" customHeight="1">
      <c r="F676" s="664"/>
    </row>
    <row r="677" spans="6:6" ht="15.75" customHeight="1">
      <c r="F677" s="664"/>
    </row>
    <row r="678" spans="6:6" ht="15.75" customHeight="1">
      <c r="F678" s="664"/>
    </row>
    <row r="679" spans="6:6" ht="15.75" customHeight="1">
      <c r="F679" s="664"/>
    </row>
    <row r="680" spans="6:6" ht="15.75" customHeight="1">
      <c r="F680" s="664"/>
    </row>
    <row r="681" spans="6:6" ht="15.75" customHeight="1">
      <c r="F681" s="664"/>
    </row>
    <row r="682" spans="6:6" ht="15.75" customHeight="1">
      <c r="F682" s="664"/>
    </row>
    <row r="683" spans="6:6" ht="15.75" customHeight="1">
      <c r="F683" s="664"/>
    </row>
    <row r="684" spans="6:6" ht="15.75" customHeight="1">
      <c r="F684" s="664"/>
    </row>
    <row r="685" spans="6:6" ht="15.75" customHeight="1">
      <c r="F685" s="664"/>
    </row>
    <row r="686" spans="6:6" ht="15.75" customHeight="1">
      <c r="F686" s="664"/>
    </row>
    <row r="687" spans="6:6" ht="15.75" customHeight="1">
      <c r="F687" s="664"/>
    </row>
    <row r="688" spans="6:6" ht="15.75" customHeight="1">
      <c r="F688" s="664"/>
    </row>
    <row r="689" spans="6:6" ht="15.75" customHeight="1">
      <c r="F689" s="664"/>
    </row>
    <row r="690" spans="6:6" ht="15.75" customHeight="1">
      <c r="F690" s="664"/>
    </row>
    <row r="691" spans="6:6" ht="15.75" customHeight="1">
      <c r="F691" s="664"/>
    </row>
    <row r="692" spans="6:6" ht="15.75" customHeight="1">
      <c r="F692" s="664"/>
    </row>
    <row r="693" spans="6:6" ht="15.75" customHeight="1">
      <c r="F693" s="664"/>
    </row>
    <row r="694" spans="6:6" ht="15.75" customHeight="1">
      <c r="F694" s="664"/>
    </row>
    <row r="695" spans="6:6" ht="15.75" customHeight="1">
      <c r="F695" s="664"/>
    </row>
    <row r="696" spans="6:6" ht="15.75" customHeight="1">
      <c r="F696" s="664"/>
    </row>
    <row r="697" spans="6:6" ht="15.75" customHeight="1">
      <c r="F697" s="664"/>
    </row>
    <row r="698" spans="6:6" ht="15.75" customHeight="1">
      <c r="F698" s="664"/>
    </row>
    <row r="699" spans="6:6" ht="15.75" customHeight="1">
      <c r="F699" s="664"/>
    </row>
    <row r="700" spans="6:6" ht="15.75" customHeight="1">
      <c r="F700" s="664"/>
    </row>
    <row r="701" spans="6:6" ht="15.75" customHeight="1">
      <c r="F701" s="664"/>
    </row>
    <row r="702" spans="6:6" ht="15.75" customHeight="1">
      <c r="F702" s="664"/>
    </row>
    <row r="703" spans="6:6" ht="15.75" customHeight="1">
      <c r="F703" s="664"/>
    </row>
    <row r="704" spans="6:6" ht="15.75" customHeight="1">
      <c r="F704" s="664"/>
    </row>
    <row r="705" spans="6:6" ht="15.75" customHeight="1">
      <c r="F705" s="664"/>
    </row>
    <row r="706" spans="6:6" ht="15.75" customHeight="1">
      <c r="F706" s="664"/>
    </row>
    <row r="707" spans="6:6" ht="15.75" customHeight="1">
      <c r="F707" s="664"/>
    </row>
    <row r="708" spans="6:6" ht="15.75" customHeight="1">
      <c r="F708" s="664"/>
    </row>
    <row r="709" spans="6:6" ht="15.75" customHeight="1">
      <c r="F709" s="664"/>
    </row>
    <row r="710" spans="6:6" ht="15.75" customHeight="1">
      <c r="F710" s="664"/>
    </row>
    <row r="711" spans="6:6" ht="15.75" customHeight="1">
      <c r="F711" s="664"/>
    </row>
    <row r="712" spans="6:6" ht="15.75" customHeight="1">
      <c r="F712" s="664"/>
    </row>
    <row r="713" spans="6:6" ht="15.75" customHeight="1">
      <c r="F713" s="664"/>
    </row>
    <row r="714" spans="6:6" ht="15.75" customHeight="1">
      <c r="F714" s="664"/>
    </row>
    <row r="715" spans="6:6" ht="15.75" customHeight="1">
      <c r="F715" s="664"/>
    </row>
    <row r="716" spans="6:6" ht="15.75" customHeight="1">
      <c r="F716" s="664"/>
    </row>
    <row r="717" spans="6:6" ht="15.75" customHeight="1">
      <c r="F717" s="664"/>
    </row>
    <row r="718" spans="6:6" ht="15.75" customHeight="1">
      <c r="F718" s="664"/>
    </row>
    <row r="719" spans="6:6" ht="15.75" customHeight="1">
      <c r="F719" s="664"/>
    </row>
    <row r="720" spans="6:6" ht="15.75" customHeight="1">
      <c r="F720" s="664"/>
    </row>
    <row r="721" spans="6:6" ht="15.75" customHeight="1">
      <c r="F721" s="664"/>
    </row>
    <row r="722" spans="6:6" ht="15.75" customHeight="1">
      <c r="F722" s="664"/>
    </row>
    <row r="723" spans="6:6" ht="15.75" customHeight="1">
      <c r="F723" s="664"/>
    </row>
    <row r="724" spans="6:6" ht="15.75" customHeight="1">
      <c r="F724" s="664"/>
    </row>
    <row r="725" spans="6:6" ht="15.75" customHeight="1">
      <c r="F725" s="664"/>
    </row>
    <row r="726" spans="6:6" ht="15.75" customHeight="1">
      <c r="F726" s="664"/>
    </row>
    <row r="727" spans="6:6" ht="15.75" customHeight="1">
      <c r="F727" s="664"/>
    </row>
    <row r="728" spans="6:6" ht="15.75" customHeight="1">
      <c r="F728" s="664"/>
    </row>
    <row r="729" spans="6:6" ht="15.75" customHeight="1">
      <c r="F729" s="664"/>
    </row>
    <row r="730" spans="6:6" ht="15.75" customHeight="1">
      <c r="F730" s="664"/>
    </row>
    <row r="731" spans="6:6" ht="15.75" customHeight="1">
      <c r="F731" s="664"/>
    </row>
    <row r="732" spans="6:6" ht="15.75" customHeight="1">
      <c r="F732" s="664"/>
    </row>
    <row r="733" spans="6:6" ht="15.75" customHeight="1">
      <c r="F733" s="664"/>
    </row>
    <row r="734" spans="6:6" ht="15.75" customHeight="1">
      <c r="F734" s="664"/>
    </row>
    <row r="735" spans="6:6" ht="15.75" customHeight="1">
      <c r="F735" s="664"/>
    </row>
    <row r="736" spans="6:6" ht="15.75" customHeight="1">
      <c r="F736" s="664"/>
    </row>
    <row r="737" spans="6:6" ht="15.75" customHeight="1">
      <c r="F737" s="664"/>
    </row>
    <row r="738" spans="6:6" ht="15.75" customHeight="1">
      <c r="F738" s="664"/>
    </row>
    <row r="739" spans="6:6" ht="15.75" customHeight="1">
      <c r="F739" s="664"/>
    </row>
    <row r="740" spans="6:6" ht="15.75" customHeight="1">
      <c r="F740" s="664"/>
    </row>
    <row r="741" spans="6:6" ht="15.75" customHeight="1">
      <c r="F741" s="664"/>
    </row>
    <row r="742" spans="6:6" ht="15.75" customHeight="1">
      <c r="F742" s="664"/>
    </row>
    <row r="743" spans="6:6" ht="15.75" customHeight="1">
      <c r="F743" s="664"/>
    </row>
    <row r="744" spans="6:6" ht="15.75" customHeight="1">
      <c r="F744" s="664"/>
    </row>
    <row r="745" spans="6:6" ht="15.75" customHeight="1">
      <c r="F745" s="664"/>
    </row>
    <row r="746" spans="6:6" ht="15.75" customHeight="1">
      <c r="F746" s="664"/>
    </row>
    <row r="747" spans="6:6" ht="15.75" customHeight="1">
      <c r="F747" s="664"/>
    </row>
    <row r="748" spans="6:6" ht="15.75" customHeight="1">
      <c r="F748" s="664"/>
    </row>
    <row r="749" spans="6:6" ht="15.75" customHeight="1">
      <c r="F749" s="664"/>
    </row>
    <row r="750" spans="6:6" ht="15.75" customHeight="1">
      <c r="F750" s="664"/>
    </row>
    <row r="751" spans="6:6" ht="15.75" customHeight="1">
      <c r="F751" s="664"/>
    </row>
    <row r="752" spans="6:6" ht="15.75" customHeight="1">
      <c r="F752" s="664"/>
    </row>
    <row r="753" spans="6:6" ht="15.75" customHeight="1">
      <c r="F753" s="664"/>
    </row>
    <row r="754" spans="6:6" ht="15.75" customHeight="1">
      <c r="F754" s="664"/>
    </row>
    <row r="755" spans="6:6" ht="15.75" customHeight="1">
      <c r="F755" s="664"/>
    </row>
    <row r="756" spans="6:6" ht="15.75" customHeight="1">
      <c r="F756" s="664"/>
    </row>
    <row r="757" spans="6:6" ht="15.75" customHeight="1">
      <c r="F757" s="664"/>
    </row>
    <row r="758" spans="6:6" ht="15.75" customHeight="1">
      <c r="F758" s="664"/>
    </row>
    <row r="759" spans="6:6" ht="15.75" customHeight="1">
      <c r="F759" s="664"/>
    </row>
    <row r="760" spans="6:6" ht="15.75" customHeight="1">
      <c r="F760" s="664"/>
    </row>
    <row r="761" spans="6:6" ht="15.75" customHeight="1">
      <c r="F761" s="664"/>
    </row>
    <row r="762" spans="6:6" ht="15.75" customHeight="1">
      <c r="F762" s="664"/>
    </row>
    <row r="763" spans="6:6" ht="15.75" customHeight="1">
      <c r="F763" s="664"/>
    </row>
    <row r="764" spans="6:6" ht="15.75" customHeight="1">
      <c r="F764" s="664"/>
    </row>
    <row r="765" spans="6:6" ht="15.75" customHeight="1">
      <c r="F765" s="664"/>
    </row>
    <row r="766" spans="6:6" ht="15.75" customHeight="1">
      <c r="F766" s="664"/>
    </row>
    <row r="767" spans="6:6" ht="15.75" customHeight="1">
      <c r="F767" s="664"/>
    </row>
    <row r="768" spans="6:6" ht="15.75" customHeight="1">
      <c r="F768" s="664"/>
    </row>
    <row r="769" spans="6:6" ht="15.75" customHeight="1">
      <c r="F769" s="664"/>
    </row>
    <row r="770" spans="6:6" ht="15.75" customHeight="1">
      <c r="F770" s="664"/>
    </row>
    <row r="771" spans="6:6" ht="15.75" customHeight="1">
      <c r="F771" s="664"/>
    </row>
    <row r="772" spans="6:6" ht="15.75" customHeight="1">
      <c r="F772" s="664"/>
    </row>
    <row r="773" spans="6:6" ht="15.75" customHeight="1">
      <c r="F773" s="664"/>
    </row>
    <row r="774" spans="6:6" ht="15.75" customHeight="1">
      <c r="F774" s="664"/>
    </row>
    <row r="775" spans="6:6" ht="15.75" customHeight="1">
      <c r="F775" s="664"/>
    </row>
    <row r="776" spans="6:6" ht="15.75" customHeight="1">
      <c r="F776" s="664"/>
    </row>
    <row r="777" spans="6:6" ht="15.75" customHeight="1">
      <c r="F777" s="664"/>
    </row>
    <row r="778" spans="6:6" ht="15.75" customHeight="1">
      <c r="F778" s="664"/>
    </row>
    <row r="779" spans="6:6" ht="15.75" customHeight="1">
      <c r="F779" s="664"/>
    </row>
    <row r="780" spans="6:6" ht="15.75" customHeight="1">
      <c r="F780" s="664"/>
    </row>
    <row r="781" spans="6:6" ht="15.75" customHeight="1">
      <c r="F781" s="664"/>
    </row>
    <row r="782" spans="6:6" ht="15.75" customHeight="1">
      <c r="F782" s="664"/>
    </row>
    <row r="783" spans="6:6" ht="15.75" customHeight="1">
      <c r="F783" s="664"/>
    </row>
    <row r="784" spans="6:6" ht="15.75" customHeight="1">
      <c r="F784" s="664"/>
    </row>
    <row r="785" spans="6:6" ht="15.75" customHeight="1">
      <c r="F785" s="664"/>
    </row>
    <row r="786" spans="6:6" ht="15.75" customHeight="1">
      <c r="F786" s="664"/>
    </row>
    <row r="787" spans="6:6" ht="15.75" customHeight="1">
      <c r="F787" s="664"/>
    </row>
    <row r="788" spans="6:6" ht="15.75" customHeight="1">
      <c r="F788" s="664"/>
    </row>
    <row r="789" spans="6:6" ht="15.75" customHeight="1">
      <c r="F789" s="664"/>
    </row>
    <row r="790" spans="6:6" ht="15.75" customHeight="1">
      <c r="F790" s="664"/>
    </row>
    <row r="791" spans="6:6" ht="15.75" customHeight="1">
      <c r="F791" s="664"/>
    </row>
    <row r="792" spans="6:6" ht="15.75" customHeight="1">
      <c r="F792" s="664"/>
    </row>
    <row r="793" spans="6:6" ht="15.75" customHeight="1">
      <c r="F793" s="664"/>
    </row>
    <row r="794" spans="6:6" ht="15.75" customHeight="1">
      <c r="F794" s="664"/>
    </row>
    <row r="795" spans="6:6" ht="15.75" customHeight="1">
      <c r="F795" s="664"/>
    </row>
    <row r="796" spans="6:6" ht="15.75" customHeight="1">
      <c r="F796" s="664"/>
    </row>
    <row r="797" spans="6:6" ht="15.75" customHeight="1">
      <c r="F797" s="664"/>
    </row>
    <row r="798" spans="6:6" ht="15.75" customHeight="1">
      <c r="F798" s="664"/>
    </row>
    <row r="799" spans="6:6" ht="15.75" customHeight="1">
      <c r="F799" s="664"/>
    </row>
    <row r="800" spans="6:6" ht="15.75" customHeight="1">
      <c r="F800" s="664"/>
    </row>
    <row r="801" spans="6:6" ht="15.75" customHeight="1">
      <c r="F801" s="664"/>
    </row>
    <row r="802" spans="6:6" ht="15.75" customHeight="1">
      <c r="F802" s="664"/>
    </row>
    <row r="803" spans="6:6" ht="15.75" customHeight="1">
      <c r="F803" s="664"/>
    </row>
    <row r="804" spans="6:6" ht="15.75" customHeight="1">
      <c r="F804" s="664"/>
    </row>
    <row r="805" spans="6:6" ht="15.75" customHeight="1">
      <c r="F805" s="664"/>
    </row>
    <row r="806" spans="6:6" ht="15.75" customHeight="1">
      <c r="F806" s="664"/>
    </row>
    <row r="807" spans="6:6" ht="15.75" customHeight="1">
      <c r="F807" s="664"/>
    </row>
    <row r="808" spans="6:6" ht="15.75" customHeight="1">
      <c r="F808" s="664"/>
    </row>
    <row r="809" spans="6:6" ht="15.75" customHeight="1">
      <c r="F809" s="664"/>
    </row>
    <row r="810" spans="6:6" ht="15.75" customHeight="1">
      <c r="F810" s="664"/>
    </row>
    <row r="811" spans="6:6" ht="15.75" customHeight="1">
      <c r="F811" s="664"/>
    </row>
    <row r="812" spans="6:6" ht="15.75" customHeight="1">
      <c r="F812" s="664"/>
    </row>
    <row r="813" spans="6:6" ht="15.75" customHeight="1">
      <c r="F813" s="664"/>
    </row>
    <row r="814" spans="6:6" ht="15.75" customHeight="1">
      <c r="F814" s="664"/>
    </row>
    <row r="815" spans="6:6" ht="15.75" customHeight="1">
      <c r="F815" s="664"/>
    </row>
    <row r="816" spans="6:6" ht="15.75" customHeight="1">
      <c r="F816" s="664"/>
    </row>
    <row r="817" spans="6:6" ht="15.75" customHeight="1">
      <c r="F817" s="664"/>
    </row>
    <row r="818" spans="6:6" ht="15.75" customHeight="1">
      <c r="F818" s="664"/>
    </row>
    <row r="819" spans="6:6" ht="15.75" customHeight="1">
      <c r="F819" s="664"/>
    </row>
    <row r="820" spans="6:6" ht="15.75" customHeight="1">
      <c r="F820" s="664"/>
    </row>
    <row r="821" spans="6:6" ht="15.75" customHeight="1">
      <c r="F821" s="664"/>
    </row>
    <row r="822" spans="6:6" ht="15.75" customHeight="1">
      <c r="F822" s="664"/>
    </row>
    <row r="823" spans="6:6" ht="15.75" customHeight="1">
      <c r="F823" s="664"/>
    </row>
    <row r="824" spans="6:6" ht="15.75" customHeight="1">
      <c r="F824" s="664"/>
    </row>
    <row r="825" spans="6:6" ht="15.75" customHeight="1">
      <c r="F825" s="664"/>
    </row>
    <row r="826" spans="6:6" ht="15.75" customHeight="1">
      <c r="F826" s="664"/>
    </row>
    <row r="827" spans="6:6" ht="15.75" customHeight="1">
      <c r="F827" s="664"/>
    </row>
    <row r="828" spans="6:6" ht="15.75" customHeight="1">
      <c r="F828" s="664"/>
    </row>
    <row r="829" spans="6:6" ht="15.75" customHeight="1">
      <c r="F829" s="664"/>
    </row>
    <row r="830" spans="6:6" ht="15.75" customHeight="1">
      <c r="F830" s="664"/>
    </row>
    <row r="831" spans="6:6" ht="15.75" customHeight="1">
      <c r="F831" s="664"/>
    </row>
    <row r="832" spans="6:6" ht="15.75" customHeight="1">
      <c r="F832" s="664"/>
    </row>
    <row r="833" spans="6:6" ht="15.75" customHeight="1">
      <c r="F833" s="664"/>
    </row>
    <row r="834" spans="6:6" ht="15.75" customHeight="1">
      <c r="F834" s="664"/>
    </row>
    <row r="835" spans="6:6" ht="15.75" customHeight="1">
      <c r="F835" s="664"/>
    </row>
    <row r="836" spans="6:6" ht="15.75" customHeight="1">
      <c r="F836" s="664"/>
    </row>
    <row r="837" spans="6:6" ht="15.75" customHeight="1">
      <c r="F837" s="664"/>
    </row>
    <row r="838" spans="6:6" ht="15.75" customHeight="1">
      <c r="F838" s="664"/>
    </row>
    <row r="839" spans="6:6" ht="15.75" customHeight="1">
      <c r="F839" s="664"/>
    </row>
    <row r="840" spans="6:6" ht="15.75" customHeight="1">
      <c r="F840" s="664"/>
    </row>
    <row r="841" spans="6:6" ht="15.75" customHeight="1">
      <c r="F841" s="664"/>
    </row>
    <row r="842" spans="6:6" ht="15.75" customHeight="1">
      <c r="F842" s="664"/>
    </row>
    <row r="843" spans="6:6" ht="15.75" customHeight="1">
      <c r="F843" s="664"/>
    </row>
    <row r="844" spans="6:6" ht="15.75" customHeight="1">
      <c r="F844" s="664"/>
    </row>
    <row r="845" spans="6:6" ht="15.75" customHeight="1">
      <c r="F845" s="664"/>
    </row>
    <row r="846" spans="6:6" ht="15.75" customHeight="1">
      <c r="F846" s="664"/>
    </row>
    <row r="847" spans="6:6" ht="15.75" customHeight="1">
      <c r="F847" s="664"/>
    </row>
    <row r="848" spans="6:6" ht="15.75" customHeight="1">
      <c r="F848" s="664"/>
    </row>
    <row r="849" spans="6:6" ht="15.75" customHeight="1">
      <c r="F849" s="664"/>
    </row>
    <row r="850" spans="6:6" ht="15.75" customHeight="1">
      <c r="F850" s="664"/>
    </row>
    <row r="851" spans="6:6" ht="15.75" customHeight="1">
      <c r="F851" s="664"/>
    </row>
    <row r="852" spans="6:6" ht="15.75" customHeight="1">
      <c r="F852" s="664"/>
    </row>
    <row r="853" spans="6:6" ht="15.75" customHeight="1">
      <c r="F853" s="664"/>
    </row>
    <row r="854" spans="6:6" ht="15.75" customHeight="1">
      <c r="F854" s="664"/>
    </row>
    <row r="855" spans="6:6" ht="15.75" customHeight="1">
      <c r="F855" s="664"/>
    </row>
    <row r="856" spans="6:6" ht="15.75" customHeight="1">
      <c r="F856" s="664"/>
    </row>
    <row r="857" spans="6:6" ht="15.75" customHeight="1">
      <c r="F857" s="664"/>
    </row>
    <row r="858" spans="6:6" ht="15.75" customHeight="1">
      <c r="F858" s="664"/>
    </row>
    <row r="859" spans="6:6" ht="15.75" customHeight="1">
      <c r="F859" s="664"/>
    </row>
    <row r="860" spans="6:6" ht="15.75" customHeight="1">
      <c r="F860" s="664"/>
    </row>
    <row r="861" spans="6:6" ht="15.75" customHeight="1">
      <c r="F861" s="664"/>
    </row>
    <row r="862" spans="6:6" ht="15.75" customHeight="1">
      <c r="F862" s="664"/>
    </row>
    <row r="863" spans="6:6" ht="15.75" customHeight="1">
      <c r="F863" s="664"/>
    </row>
    <row r="864" spans="6:6" ht="15.75" customHeight="1">
      <c r="F864" s="664"/>
    </row>
    <row r="865" spans="6:6" ht="15.75" customHeight="1">
      <c r="F865" s="664"/>
    </row>
    <row r="866" spans="6:6" ht="15.75" customHeight="1">
      <c r="F866" s="664"/>
    </row>
    <row r="867" spans="6:6" ht="15.75" customHeight="1">
      <c r="F867" s="664"/>
    </row>
    <row r="868" spans="6:6" ht="15.75" customHeight="1">
      <c r="F868" s="664"/>
    </row>
    <row r="869" spans="6:6" ht="15.75" customHeight="1">
      <c r="F869" s="664"/>
    </row>
    <row r="870" spans="6:6" ht="15.75" customHeight="1">
      <c r="F870" s="664"/>
    </row>
    <row r="871" spans="6:6" ht="15.75" customHeight="1">
      <c r="F871" s="664"/>
    </row>
    <row r="872" spans="6:6" ht="15.75" customHeight="1">
      <c r="F872" s="664"/>
    </row>
    <row r="873" spans="6:6" ht="15.75" customHeight="1">
      <c r="F873" s="664"/>
    </row>
    <row r="874" spans="6:6" ht="15.75" customHeight="1">
      <c r="F874" s="664"/>
    </row>
    <row r="875" spans="6:6" ht="15.75" customHeight="1">
      <c r="F875" s="664"/>
    </row>
    <row r="876" spans="6:6" ht="15.75" customHeight="1">
      <c r="F876" s="664"/>
    </row>
    <row r="877" spans="6:6" ht="15.75" customHeight="1">
      <c r="F877" s="664"/>
    </row>
    <row r="878" spans="6:6" ht="15.75" customHeight="1">
      <c r="F878" s="664"/>
    </row>
    <row r="879" spans="6:6" ht="15.75" customHeight="1">
      <c r="F879" s="664"/>
    </row>
    <row r="880" spans="6:6" ht="15.75" customHeight="1">
      <c r="F880" s="664"/>
    </row>
    <row r="881" spans="6:6" ht="15.75" customHeight="1">
      <c r="F881" s="664"/>
    </row>
    <row r="882" spans="6:6" ht="15.75" customHeight="1">
      <c r="F882" s="664"/>
    </row>
    <row r="883" spans="6:6" ht="15.75" customHeight="1">
      <c r="F883" s="664"/>
    </row>
    <row r="884" spans="6:6" ht="15.75" customHeight="1">
      <c r="F884" s="664"/>
    </row>
    <row r="885" spans="6:6" ht="15.75" customHeight="1">
      <c r="F885" s="664"/>
    </row>
    <row r="886" spans="6:6" ht="15.75" customHeight="1">
      <c r="F886" s="664"/>
    </row>
    <row r="887" spans="6:6" ht="15.75" customHeight="1">
      <c r="F887" s="664"/>
    </row>
    <row r="888" spans="6:6" ht="15.75" customHeight="1">
      <c r="F888" s="664"/>
    </row>
    <row r="889" spans="6:6" ht="15.75" customHeight="1">
      <c r="F889" s="664"/>
    </row>
    <row r="890" spans="6:6" ht="15.75" customHeight="1">
      <c r="F890" s="664"/>
    </row>
    <row r="891" spans="6:6" ht="15.75" customHeight="1">
      <c r="F891" s="664"/>
    </row>
    <row r="892" spans="6:6" ht="15.75" customHeight="1">
      <c r="F892" s="664"/>
    </row>
    <row r="893" spans="6:6" ht="15.75" customHeight="1">
      <c r="F893" s="664"/>
    </row>
    <row r="894" spans="6:6" ht="15.75" customHeight="1">
      <c r="F894" s="664"/>
    </row>
    <row r="895" spans="6:6" ht="15.75" customHeight="1">
      <c r="F895" s="664"/>
    </row>
    <row r="896" spans="6:6" ht="15.75" customHeight="1">
      <c r="F896" s="664"/>
    </row>
    <row r="897" spans="6:6" ht="15.75" customHeight="1">
      <c r="F897" s="664"/>
    </row>
    <row r="898" spans="6:6" ht="15.75" customHeight="1">
      <c r="F898" s="664"/>
    </row>
    <row r="899" spans="6:6" ht="15.75" customHeight="1">
      <c r="F899" s="664"/>
    </row>
    <row r="900" spans="6:6" ht="15.75" customHeight="1">
      <c r="F900" s="664"/>
    </row>
    <row r="901" spans="6:6" ht="15.75" customHeight="1">
      <c r="F901" s="664"/>
    </row>
    <row r="902" spans="6:6" ht="15.75" customHeight="1">
      <c r="F902" s="664"/>
    </row>
    <row r="903" spans="6:6" ht="15.75" customHeight="1">
      <c r="F903" s="664"/>
    </row>
    <row r="904" spans="6:6" ht="15.75" customHeight="1">
      <c r="F904" s="664"/>
    </row>
    <row r="905" spans="6:6" ht="15.75" customHeight="1">
      <c r="F905" s="664"/>
    </row>
    <row r="906" spans="6:6" ht="15.75" customHeight="1">
      <c r="F906" s="664"/>
    </row>
    <row r="907" spans="6:6" ht="15.75" customHeight="1">
      <c r="F907" s="664"/>
    </row>
    <row r="908" spans="6:6" ht="15.75" customHeight="1">
      <c r="F908" s="664"/>
    </row>
    <row r="909" spans="6:6" ht="15.75" customHeight="1">
      <c r="F909" s="664"/>
    </row>
    <row r="910" spans="6:6" ht="15.75" customHeight="1">
      <c r="F910" s="664"/>
    </row>
    <row r="911" spans="6:6" ht="15.75" customHeight="1">
      <c r="F911" s="664"/>
    </row>
    <row r="912" spans="6:6" ht="15.75" customHeight="1">
      <c r="F912" s="664"/>
    </row>
    <row r="913" spans="6:6" ht="15.75" customHeight="1">
      <c r="F913" s="664"/>
    </row>
    <row r="914" spans="6:6" ht="15.75" customHeight="1">
      <c r="F914" s="664"/>
    </row>
    <row r="915" spans="6:6" ht="15.75" customHeight="1">
      <c r="F915" s="664"/>
    </row>
    <row r="916" spans="6:6" ht="15.75" customHeight="1">
      <c r="F916" s="664"/>
    </row>
    <row r="917" spans="6:6" ht="15.75" customHeight="1">
      <c r="F917" s="664"/>
    </row>
    <row r="918" spans="6:6" ht="15.75" customHeight="1">
      <c r="F918" s="664"/>
    </row>
    <row r="919" spans="6:6" ht="15.75" customHeight="1">
      <c r="F919" s="664"/>
    </row>
    <row r="920" spans="6:6" ht="15.75" customHeight="1">
      <c r="F920" s="664"/>
    </row>
    <row r="921" spans="6:6" ht="15.75" customHeight="1">
      <c r="F921" s="664"/>
    </row>
    <row r="922" spans="6:6" ht="15.75" customHeight="1">
      <c r="F922" s="664"/>
    </row>
    <row r="923" spans="6:6" ht="15.75" customHeight="1">
      <c r="F923" s="664"/>
    </row>
    <row r="924" spans="6:6" ht="15.75" customHeight="1">
      <c r="F924" s="664"/>
    </row>
    <row r="925" spans="6:6" ht="15.75" customHeight="1">
      <c r="F925" s="664"/>
    </row>
    <row r="926" spans="6:6" ht="15.75" customHeight="1">
      <c r="F926" s="664"/>
    </row>
    <row r="927" spans="6:6" ht="15.75" customHeight="1">
      <c r="F927" s="664"/>
    </row>
    <row r="928" spans="6:6" ht="15.75" customHeight="1">
      <c r="F928" s="664"/>
    </row>
    <row r="929" spans="6:6" ht="15.75" customHeight="1">
      <c r="F929" s="664"/>
    </row>
    <row r="930" spans="6:6" ht="15.75" customHeight="1">
      <c r="F930" s="664"/>
    </row>
    <row r="931" spans="6:6" ht="15.75" customHeight="1">
      <c r="F931" s="664"/>
    </row>
    <row r="932" spans="6:6" ht="15.75" customHeight="1">
      <c r="F932" s="664"/>
    </row>
    <row r="933" spans="6:6" ht="15.75" customHeight="1">
      <c r="F933" s="664"/>
    </row>
    <row r="934" spans="6:6" ht="15.75" customHeight="1">
      <c r="F934" s="664"/>
    </row>
    <row r="935" spans="6:6" ht="15.75" customHeight="1">
      <c r="F935" s="664"/>
    </row>
    <row r="936" spans="6:6" ht="15.75" customHeight="1">
      <c r="F936" s="664"/>
    </row>
    <row r="937" spans="6:6" ht="15.75" customHeight="1">
      <c r="F937" s="664"/>
    </row>
    <row r="938" spans="6:6" ht="15.75" customHeight="1">
      <c r="F938" s="664"/>
    </row>
    <row r="939" spans="6:6" ht="15.75" customHeight="1">
      <c r="F939" s="664"/>
    </row>
    <row r="940" spans="6:6" ht="15.75" customHeight="1">
      <c r="F940" s="664"/>
    </row>
    <row r="941" spans="6:6" ht="15.75" customHeight="1">
      <c r="F941" s="664"/>
    </row>
    <row r="942" spans="6:6" ht="15.75" customHeight="1">
      <c r="F942" s="664"/>
    </row>
    <row r="943" spans="6:6" ht="15.75" customHeight="1">
      <c r="F943" s="664"/>
    </row>
    <row r="944" spans="6:6" ht="15.75" customHeight="1">
      <c r="F944" s="664"/>
    </row>
    <row r="945" spans="6:6" ht="15.75" customHeight="1">
      <c r="F945" s="664"/>
    </row>
    <row r="946" spans="6:6" ht="15.75" customHeight="1">
      <c r="F946" s="664"/>
    </row>
    <row r="947" spans="6:6" ht="15.75" customHeight="1">
      <c r="F947" s="664"/>
    </row>
    <row r="948" spans="6:6" ht="15.75" customHeight="1">
      <c r="F948" s="664"/>
    </row>
    <row r="949" spans="6:6" ht="15.75" customHeight="1">
      <c r="F949" s="664"/>
    </row>
    <row r="950" spans="6:6" ht="15.75" customHeight="1">
      <c r="F950" s="664"/>
    </row>
    <row r="951" spans="6:6" ht="15.75" customHeight="1">
      <c r="F951" s="664"/>
    </row>
    <row r="952" spans="6:6" ht="15.75" customHeight="1">
      <c r="F952" s="664"/>
    </row>
    <row r="953" spans="6:6" ht="15.75" customHeight="1">
      <c r="F953" s="664"/>
    </row>
    <row r="954" spans="6:6" ht="15.75" customHeight="1">
      <c r="F954" s="664"/>
    </row>
    <row r="955" spans="6:6" ht="15.75" customHeight="1">
      <c r="F955" s="664"/>
    </row>
    <row r="956" spans="6:6" ht="15.75" customHeight="1">
      <c r="F956" s="664"/>
    </row>
    <row r="957" spans="6:6" ht="15.75" customHeight="1">
      <c r="F957" s="664"/>
    </row>
    <row r="958" spans="6:6" ht="15.75" customHeight="1">
      <c r="F958" s="664"/>
    </row>
    <row r="959" spans="6:6" ht="15.75" customHeight="1">
      <c r="F959" s="664"/>
    </row>
    <row r="960" spans="6:6" ht="15.75" customHeight="1">
      <c r="F960" s="664"/>
    </row>
    <row r="961" spans="6:6" ht="15.75" customHeight="1">
      <c r="F961" s="664"/>
    </row>
    <row r="962" spans="6:6" ht="15.75" customHeight="1">
      <c r="F962" s="664"/>
    </row>
    <row r="963" spans="6:6" ht="15.75" customHeight="1">
      <c r="F963" s="664"/>
    </row>
    <row r="964" spans="6:6" ht="15.75" customHeight="1">
      <c r="F964" s="664"/>
    </row>
    <row r="965" spans="6:6" ht="15.75" customHeight="1">
      <c r="F965" s="664"/>
    </row>
    <row r="966" spans="6:6" ht="15.75" customHeight="1">
      <c r="F966" s="664"/>
    </row>
    <row r="967" spans="6:6" ht="15.75" customHeight="1">
      <c r="F967" s="664"/>
    </row>
    <row r="968" spans="6:6" ht="15.75" customHeight="1">
      <c r="F968" s="664"/>
    </row>
    <row r="969" spans="6:6" ht="15.75" customHeight="1">
      <c r="F969" s="664"/>
    </row>
    <row r="970" spans="6:6" ht="15.75" customHeight="1">
      <c r="F970" s="664"/>
    </row>
    <row r="971" spans="6:6" ht="15.75" customHeight="1">
      <c r="F971" s="664"/>
    </row>
    <row r="972" spans="6:6" ht="15.75" customHeight="1">
      <c r="F972" s="664"/>
    </row>
    <row r="973" spans="6:6" ht="15.75" customHeight="1">
      <c r="F973" s="664"/>
    </row>
    <row r="974" spans="6:6" ht="15.75" customHeight="1">
      <c r="F974" s="664"/>
    </row>
    <row r="975" spans="6:6" ht="15.75" customHeight="1">
      <c r="F975" s="664"/>
    </row>
    <row r="976" spans="6:6" ht="15.75" customHeight="1">
      <c r="F976" s="664"/>
    </row>
    <row r="977" spans="6:6" ht="15.75" customHeight="1">
      <c r="F977" s="664"/>
    </row>
    <row r="978" spans="6:6" ht="15.75" customHeight="1">
      <c r="F978" s="664"/>
    </row>
    <row r="979" spans="6:6" ht="15.75" customHeight="1">
      <c r="F979" s="664"/>
    </row>
    <row r="980" spans="6:6" ht="15.75" customHeight="1">
      <c r="F980" s="664"/>
    </row>
    <row r="981" spans="6:6" ht="15.75" customHeight="1">
      <c r="F981" s="664"/>
    </row>
    <row r="982" spans="6:6" ht="15.75" customHeight="1">
      <c r="F982" s="664"/>
    </row>
    <row r="983" spans="6:6" ht="15.75" customHeight="1">
      <c r="F983" s="664"/>
    </row>
    <row r="984" spans="6:6" ht="15.75" customHeight="1">
      <c r="F984" s="664"/>
    </row>
    <row r="985" spans="6:6" ht="15.75" customHeight="1">
      <c r="F985" s="664"/>
    </row>
    <row r="986" spans="6:6" ht="15.75" customHeight="1">
      <c r="F986" s="664"/>
    </row>
    <row r="987" spans="6:6" ht="15.75" customHeight="1">
      <c r="F987" s="664"/>
    </row>
    <row r="988" spans="6:6" ht="15.75" customHeight="1">
      <c r="F988" s="664"/>
    </row>
    <row r="989" spans="6:6" ht="15.75" customHeight="1">
      <c r="F989" s="664"/>
    </row>
    <row r="990" spans="6:6" ht="15.75" customHeight="1">
      <c r="F990" s="664"/>
    </row>
    <row r="991" spans="6:6" ht="15.75" customHeight="1">
      <c r="F991" s="664"/>
    </row>
    <row r="992" spans="6:6" ht="15.75" customHeight="1">
      <c r="F992" s="664"/>
    </row>
    <row r="993" spans="6:6" ht="15.75" customHeight="1">
      <c r="F993" s="664"/>
    </row>
    <row r="994" spans="6:6" ht="15.75" customHeight="1">
      <c r="F994" s="664"/>
    </row>
    <row r="995" spans="6:6" ht="15.75" customHeight="1">
      <c r="F995" s="664"/>
    </row>
    <row r="996" spans="6:6" ht="15.75" customHeight="1">
      <c r="F996" s="664"/>
    </row>
    <row r="997" spans="6:6" ht="15.75" customHeight="1">
      <c r="F997" s="664"/>
    </row>
    <row r="998" spans="6:6" ht="15.75" customHeight="1">
      <c r="F998" s="664"/>
    </row>
    <row r="999" spans="6:6" ht="15.75" customHeight="1">
      <c r="F999" s="664"/>
    </row>
  </sheetData>
  <mergeCells count="2">
    <mergeCell ref="A1:B1"/>
    <mergeCell ref="A2:B2"/>
  </mergeCells>
  <pageMargins left="0.70866141732283505" right="0.70866141732283505" top="0.74803149606299202" bottom="0.74803149606299202" header="0" footer="0"/>
  <pageSetup scale="71"/>
  <headerFooter>
    <oddFooter>&amp;C&amp;P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pageSetUpPr fitToPage="1"/>
  </sheetPr>
  <dimension ref="A1:IV289"/>
  <sheetViews>
    <sheetView workbookViewId="0">
      <pane ySplit="2" topLeftCell="A68" activePane="bottomLeft" state="frozen"/>
      <selection pane="bottomLeft" activeCell="P66" sqref="P66:P69"/>
    </sheetView>
  </sheetViews>
  <sheetFormatPr defaultColWidth="14" defaultRowHeight="15" customHeight="1"/>
  <cols>
    <col min="1" max="1" width="12.28515625" customWidth="1"/>
    <col min="2" max="2" width="72.5703125" customWidth="1"/>
    <col min="3" max="6" width="17.42578125" hidden="1" customWidth="1"/>
    <col min="7" max="7" width="18.42578125" hidden="1" customWidth="1"/>
    <col min="8" max="8" width="14.85546875" hidden="1" customWidth="1"/>
    <col min="9" max="9" width="18.42578125" hidden="1" customWidth="1"/>
    <col min="10" max="10" width="14.85546875" hidden="1" customWidth="1"/>
    <col min="11" max="11" width="6.85546875" style="79" hidden="1" customWidth="1"/>
    <col min="12" max="12" width="5.42578125" style="79" hidden="1" customWidth="1"/>
    <col min="13" max="13" width="16.7109375" style="79" hidden="1" customWidth="1"/>
    <col min="14" max="14" width="18.28515625" style="79" hidden="1" customWidth="1"/>
    <col min="15" max="15" width="16.7109375" style="79" customWidth="1"/>
    <col min="16" max="16" width="16.7109375" style="1320" customWidth="1"/>
    <col min="17" max="256" width="7.85546875" customWidth="1"/>
  </cols>
  <sheetData>
    <row r="1" spans="1:256" ht="15.75" customHeight="1">
      <c r="A1" s="1834" t="s">
        <v>104</v>
      </c>
      <c r="B1" s="1835"/>
      <c r="C1" s="39"/>
      <c r="D1" s="39"/>
      <c r="E1" s="39"/>
      <c r="F1" s="39"/>
      <c r="G1" s="39"/>
      <c r="H1" s="39"/>
      <c r="I1" s="39"/>
      <c r="J1" s="39"/>
      <c r="K1" s="80"/>
      <c r="L1" s="80"/>
      <c r="M1" s="80"/>
      <c r="N1" s="80"/>
      <c r="O1" s="80"/>
      <c r="P1" s="556"/>
      <c r="Q1" s="130"/>
      <c r="R1" s="130"/>
      <c r="S1" s="130"/>
      <c r="T1" s="130"/>
      <c r="U1" s="130"/>
      <c r="V1" s="130"/>
      <c r="W1" s="130"/>
      <c r="X1" s="130"/>
      <c r="Y1" s="130"/>
      <c r="Z1" s="130"/>
      <c r="AA1" s="130"/>
      <c r="AB1" s="130"/>
      <c r="AC1" s="130"/>
      <c r="AD1" s="130"/>
      <c r="AE1" s="130"/>
      <c r="AF1" s="130"/>
      <c r="AG1" s="130"/>
      <c r="AH1" s="130"/>
      <c r="AI1" s="130"/>
      <c r="AJ1" s="130"/>
      <c r="AK1" s="130"/>
      <c r="AL1" s="130"/>
      <c r="AM1" s="130"/>
      <c r="AN1" s="130"/>
      <c r="AO1" s="130"/>
      <c r="AP1" s="130"/>
      <c r="AQ1" s="130"/>
      <c r="AR1" s="130"/>
      <c r="AS1" s="130"/>
      <c r="AT1" s="130"/>
      <c r="AU1" s="130"/>
      <c r="AV1" s="130"/>
      <c r="AW1" s="130"/>
      <c r="AX1" s="130"/>
      <c r="AY1" s="130"/>
      <c r="AZ1" s="130"/>
      <c r="BA1" s="130"/>
      <c r="BB1" s="130"/>
      <c r="BC1" s="130"/>
      <c r="BD1" s="130"/>
      <c r="BE1" s="130"/>
      <c r="BF1" s="130"/>
      <c r="BG1" s="130"/>
      <c r="BH1" s="130"/>
      <c r="BI1" s="130"/>
      <c r="BJ1" s="130"/>
      <c r="BK1" s="130"/>
      <c r="BL1" s="130"/>
      <c r="BM1" s="130"/>
      <c r="BN1" s="130"/>
      <c r="BO1" s="130"/>
      <c r="BP1" s="130"/>
      <c r="BQ1" s="130"/>
      <c r="BR1" s="130"/>
      <c r="BS1" s="130"/>
      <c r="BT1" s="130"/>
      <c r="BU1" s="130"/>
      <c r="BV1" s="130"/>
      <c r="BW1" s="130"/>
      <c r="BX1" s="130"/>
      <c r="BY1" s="130"/>
      <c r="BZ1" s="130"/>
      <c r="CA1" s="130"/>
      <c r="CB1" s="130"/>
      <c r="CC1" s="130"/>
      <c r="CD1" s="130"/>
      <c r="CE1" s="130"/>
      <c r="CF1" s="130"/>
      <c r="CG1" s="130"/>
      <c r="CH1" s="130"/>
      <c r="CI1" s="130"/>
      <c r="CJ1" s="130"/>
      <c r="CK1" s="130"/>
      <c r="CL1" s="130"/>
      <c r="CM1" s="130"/>
      <c r="CN1" s="130"/>
      <c r="CO1" s="130"/>
      <c r="CP1" s="130"/>
      <c r="CQ1" s="130"/>
      <c r="CR1" s="130"/>
      <c r="CS1" s="130"/>
      <c r="CT1" s="130"/>
      <c r="CU1" s="130"/>
      <c r="CV1" s="130"/>
      <c r="CW1" s="130"/>
      <c r="CX1" s="130"/>
      <c r="CY1" s="130"/>
      <c r="CZ1" s="130"/>
      <c r="DA1" s="130"/>
      <c r="DB1" s="130"/>
      <c r="DC1" s="130"/>
      <c r="DD1" s="130"/>
      <c r="DE1" s="130"/>
      <c r="DF1" s="130"/>
      <c r="DG1" s="130"/>
      <c r="DH1" s="130"/>
      <c r="DI1" s="130"/>
      <c r="DJ1" s="130"/>
      <c r="DK1" s="130"/>
      <c r="DL1" s="130"/>
      <c r="DM1" s="130"/>
      <c r="DN1" s="130"/>
      <c r="DO1" s="130"/>
      <c r="DP1" s="130"/>
      <c r="DQ1" s="130"/>
      <c r="DR1" s="130"/>
      <c r="DS1" s="130"/>
      <c r="DT1" s="130"/>
      <c r="DU1" s="130"/>
      <c r="DV1" s="130"/>
      <c r="DW1" s="130"/>
      <c r="DX1" s="130"/>
      <c r="DY1" s="130"/>
      <c r="DZ1" s="130"/>
      <c r="EA1" s="130"/>
      <c r="EB1" s="130"/>
      <c r="EC1" s="130"/>
      <c r="ED1" s="130"/>
      <c r="EE1" s="130"/>
      <c r="EF1" s="130"/>
      <c r="EG1" s="130"/>
      <c r="EH1" s="130"/>
      <c r="EI1" s="130"/>
      <c r="EJ1" s="130"/>
      <c r="EK1" s="130"/>
      <c r="EL1" s="130"/>
      <c r="EM1" s="130"/>
      <c r="EN1" s="130"/>
      <c r="EO1" s="130"/>
      <c r="EP1" s="130"/>
      <c r="EQ1" s="130"/>
      <c r="ER1" s="130"/>
      <c r="ES1" s="130"/>
      <c r="ET1" s="130"/>
      <c r="EU1" s="130"/>
      <c r="EV1" s="130"/>
      <c r="EW1" s="130"/>
      <c r="EX1" s="130"/>
      <c r="EY1" s="130"/>
      <c r="EZ1" s="130"/>
      <c r="FA1" s="130"/>
      <c r="FB1" s="130"/>
      <c r="FC1" s="130"/>
      <c r="FD1" s="130"/>
      <c r="FE1" s="130"/>
      <c r="FF1" s="130"/>
      <c r="FG1" s="130"/>
      <c r="FH1" s="130"/>
      <c r="FI1" s="130"/>
      <c r="FJ1" s="130"/>
      <c r="FK1" s="130"/>
      <c r="FL1" s="130"/>
      <c r="FM1" s="130"/>
      <c r="FN1" s="130"/>
      <c r="FO1" s="130"/>
      <c r="FP1" s="130"/>
      <c r="FQ1" s="130"/>
      <c r="FR1" s="130"/>
      <c r="FS1" s="130"/>
      <c r="FT1" s="130"/>
      <c r="FU1" s="130"/>
      <c r="FV1" s="130"/>
      <c r="FW1" s="130"/>
      <c r="FX1" s="130"/>
      <c r="FY1" s="130"/>
      <c r="FZ1" s="130"/>
      <c r="GA1" s="130"/>
      <c r="GB1" s="130"/>
      <c r="GC1" s="130"/>
      <c r="GD1" s="130"/>
      <c r="GE1" s="130"/>
      <c r="GF1" s="130"/>
      <c r="GG1" s="130"/>
      <c r="GH1" s="130"/>
      <c r="GI1" s="130"/>
      <c r="GJ1" s="130"/>
      <c r="GK1" s="130"/>
      <c r="GL1" s="130"/>
      <c r="GM1" s="130"/>
      <c r="GN1" s="130"/>
      <c r="GO1" s="130"/>
      <c r="GP1" s="130"/>
      <c r="GQ1" s="130"/>
      <c r="GR1" s="130"/>
      <c r="GS1" s="130"/>
      <c r="GT1" s="130"/>
      <c r="GU1" s="130"/>
      <c r="GV1" s="130"/>
      <c r="GW1" s="130"/>
      <c r="GX1" s="130"/>
      <c r="GY1" s="130"/>
      <c r="GZ1" s="130"/>
      <c r="HA1" s="130"/>
      <c r="HB1" s="130"/>
      <c r="HC1" s="130"/>
      <c r="HD1" s="130"/>
      <c r="HE1" s="130"/>
      <c r="HF1" s="130"/>
      <c r="HG1" s="130"/>
      <c r="HH1" s="130"/>
      <c r="HI1" s="130"/>
      <c r="HJ1" s="130"/>
      <c r="HK1" s="130"/>
      <c r="HL1" s="130"/>
      <c r="HM1" s="130"/>
      <c r="HN1" s="130"/>
      <c r="HO1" s="130"/>
      <c r="HP1" s="130"/>
      <c r="HQ1" s="130"/>
      <c r="HR1" s="130"/>
      <c r="HS1" s="130"/>
      <c r="HT1" s="130"/>
      <c r="HU1" s="130"/>
      <c r="HV1" s="130"/>
      <c r="HW1" s="130"/>
      <c r="HX1" s="130"/>
      <c r="HY1" s="130"/>
      <c r="HZ1" s="130"/>
      <c r="IA1" s="130"/>
      <c r="IB1" s="130"/>
      <c r="IC1" s="130"/>
      <c r="ID1" s="130"/>
      <c r="IE1" s="130"/>
      <c r="IF1" s="130"/>
      <c r="IG1" s="130"/>
      <c r="IH1" s="130"/>
      <c r="II1" s="130"/>
      <c r="IJ1" s="130"/>
      <c r="IK1" s="130"/>
      <c r="IL1" s="130"/>
      <c r="IM1" s="130"/>
      <c r="IN1" s="130"/>
      <c r="IO1" s="130"/>
      <c r="IP1" s="130"/>
      <c r="IQ1" s="130"/>
      <c r="IR1" s="130"/>
      <c r="IS1" s="130"/>
      <c r="IT1" s="130"/>
      <c r="IU1" s="130"/>
      <c r="IV1" s="130"/>
    </row>
    <row r="2" spans="1:256" ht="63" customHeight="1">
      <c r="A2" s="1815" t="s">
        <v>2537</v>
      </c>
      <c r="B2" s="1819"/>
      <c r="C2" s="900" t="s">
        <v>217</v>
      </c>
      <c r="D2" s="1364" t="s">
        <v>2538</v>
      </c>
      <c r="E2" s="1364" t="s">
        <v>177</v>
      </c>
      <c r="F2" s="560" t="s">
        <v>218</v>
      </c>
      <c r="G2" s="560" t="s">
        <v>115</v>
      </c>
      <c r="H2" s="941" t="s">
        <v>2539</v>
      </c>
      <c r="I2" s="941" t="s">
        <v>115</v>
      </c>
      <c r="J2" s="560" t="s">
        <v>202</v>
      </c>
      <c r="K2" s="1110" t="s">
        <v>114</v>
      </c>
      <c r="L2" s="1110" t="s">
        <v>111</v>
      </c>
      <c r="M2" s="1110" t="s">
        <v>116</v>
      </c>
      <c r="N2" s="1110" t="s">
        <v>111</v>
      </c>
      <c r="O2" s="561" t="s">
        <v>117</v>
      </c>
      <c r="P2" s="1321" t="s">
        <v>118</v>
      </c>
      <c r="Q2" s="139"/>
      <c r="R2" s="139"/>
      <c r="S2" s="139"/>
      <c r="T2" s="139"/>
      <c r="U2" s="139"/>
      <c r="V2" s="139"/>
      <c r="W2" s="139"/>
      <c r="X2" s="139"/>
      <c r="Y2" s="139"/>
      <c r="Z2" s="139"/>
      <c r="AA2" s="139"/>
      <c r="AB2" s="139"/>
      <c r="AC2" s="139"/>
      <c r="AD2" s="139"/>
      <c r="AE2" s="139"/>
      <c r="AF2" s="139"/>
      <c r="AG2" s="139"/>
      <c r="AH2" s="139"/>
      <c r="AI2" s="139"/>
      <c r="AJ2" s="139"/>
      <c r="AK2" s="139"/>
      <c r="AL2" s="139"/>
      <c r="AM2" s="139"/>
      <c r="AN2" s="139"/>
      <c r="AO2" s="139"/>
      <c r="AP2" s="139"/>
      <c r="AQ2" s="139"/>
      <c r="AR2" s="139"/>
      <c r="AS2" s="139"/>
      <c r="AT2" s="139"/>
      <c r="AU2" s="139"/>
      <c r="AV2" s="139"/>
      <c r="AW2" s="139"/>
      <c r="AX2" s="139"/>
      <c r="AY2" s="139"/>
      <c r="AZ2" s="139"/>
      <c r="BA2" s="139"/>
      <c r="BB2" s="139"/>
      <c r="BC2" s="139"/>
      <c r="BD2" s="139"/>
      <c r="BE2" s="139"/>
      <c r="BF2" s="139"/>
      <c r="BG2" s="139"/>
      <c r="BH2" s="139"/>
      <c r="BI2" s="139"/>
      <c r="BJ2" s="139"/>
      <c r="BK2" s="139"/>
      <c r="BL2" s="139"/>
      <c r="BM2" s="139"/>
      <c r="BN2" s="139"/>
      <c r="BO2" s="139"/>
      <c r="BP2" s="139"/>
      <c r="BQ2" s="139"/>
      <c r="BR2" s="139"/>
      <c r="BS2" s="139"/>
      <c r="BT2" s="139"/>
      <c r="BU2" s="139"/>
      <c r="BV2" s="139"/>
      <c r="BW2" s="139"/>
      <c r="BX2" s="139"/>
      <c r="BY2" s="139"/>
      <c r="BZ2" s="139"/>
      <c r="CA2" s="139"/>
      <c r="CB2" s="139"/>
      <c r="CC2" s="139"/>
      <c r="CD2" s="139"/>
      <c r="CE2" s="139"/>
      <c r="CF2" s="139"/>
      <c r="CG2" s="139"/>
      <c r="CH2" s="139"/>
      <c r="CI2" s="139"/>
      <c r="CJ2" s="139"/>
      <c r="CK2" s="139"/>
      <c r="CL2" s="139"/>
      <c r="CM2" s="139"/>
      <c r="CN2" s="139"/>
      <c r="CO2" s="139"/>
      <c r="CP2" s="139"/>
      <c r="CQ2" s="139"/>
      <c r="CR2" s="139"/>
      <c r="CS2" s="139"/>
      <c r="CT2" s="139"/>
      <c r="CU2" s="139"/>
      <c r="CV2" s="139"/>
      <c r="CW2" s="139"/>
      <c r="CX2" s="139"/>
      <c r="CY2" s="139"/>
      <c r="CZ2" s="139"/>
      <c r="DA2" s="139"/>
      <c r="DB2" s="139"/>
      <c r="DC2" s="139"/>
      <c r="DD2" s="139"/>
      <c r="DE2" s="139"/>
      <c r="DF2" s="139"/>
      <c r="DG2" s="139"/>
      <c r="DH2" s="139"/>
      <c r="DI2" s="139"/>
      <c r="DJ2" s="139"/>
      <c r="DK2" s="139"/>
      <c r="DL2" s="139"/>
      <c r="DM2" s="139"/>
      <c r="DN2" s="139"/>
      <c r="DO2" s="139"/>
      <c r="DP2" s="139"/>
      <c r="DQ2" s="139"/>
      <c r="DR2" s="139"/>
      <c r="DS2" s="139"/>
      <c r="DT2" s="139"/>
      <c r="DU2" s="139"/>
      <c r="DV2" s="139"/>
      <c r="DW2" s="139"/>
      <c r="DX2" s="139"/>
      <c r="DY2" s="139"/>
      <c r="DZ2" s="139"/>
      <c r="EA2" s="139"/>
      <c r="EB2" s="139"/>
      <c r="EC2" s="139"/>
      <c r="ED2" s="139"/>
      <c r="EE2" s="139"/>
      <c r="EF2" s="139"/>
      <c r="EG2" s="139"/>
      <c r="EH2" s="139"/>
      <c r="EI2" s="139"/>
      <c r="EJ2" s="139"/>
      <c r="EK2" s="139"/>
      <c r="EL2" s="139"/>
      <c r="EM2" s="139"/>
      <c r="EN2" s="139"/>
      <c r="EO2" s="139"/>
      <c r="EP2" s="139"/>
      <c r="EQ2" s="139"/>
      <c r="ER2" s="139"/>
      <c r="ES2" s="139"/>
      <c r="ET2" s="139"/>
      <c r="EU2" s="139"/>
      <c r="EV2" s="139"/>
      <c r="EW2" s="139"/>
      <c r="EX2" s="139"/>
      <c r="EY2" s="139"/>
      <c r="EZ2" s="139"/>
      <c r="FA2" s="139"/>
      <c r="FB2" s="139"/>
      <c r="FC2" s="139"/>
      <c r="FD2" s="139"/>
      <c r="FE2" s="139"/>
      <c r="FF2" s="139"/>
      <c r="FG2" s="139"/>
      <c r="FH2" s="139"/>
      <c r="FI2" s="139"/>
      <c r="FJ2" s="139"/>
      <c r="FK2" s="139"/>
      <c r="FL2" s="139"/>
      <c r="FM2" s="139"/>
      <c r="FN2" s="139"/>
      <c r="FO2" s="139"/>
      <c r="FP2" s="139"/>
      <c r="FQ2" s="139"/>
      <c r="FR2" s="139"/>
      <c r="FS2" s="139"/>
      <c r="FT2" s="139"/>
      <c r="FU2" s="139"/>
      <c r="FV2" s="139"/>
      <c r="FW2" s="139"/>
      <c r="FX2" s="139"/>
      <c r="FY2" s="139"/>
      <c r="FZ2" s="139"/>
      <c r="GA2" s="139"/>
      <c r="GB2" s="139"/>
      <c r="GC2" s="139"/>
      <c r="GD2" s="139"/>
      <c r="GE2" s="139"/>
      <c r="GF2" s="139"/>
      <c r="GG2" s="139"/>
      <c r="GH2" s="139"/>
      <c r="GI2" s="139"/>
      <c r="GJ2" s="139"/>
      <c r="GK2" s="139"/>
      <c r="GL2" s="139"/>
      <c r="GM2" s="139"/>
      <c r="GN2" s="139"/>
      <c r="GO2" s="139"/>
      <c r="GP2" s="139"/>
      <c r="GQ2" s="139"/>
      <c r="GR2" s="139"/>
      <c r="GS2" s="139"/>
      <c r="GT2" s="139"/>
      <c r="GU2" s="139"/>
      <c r="GV2" s="139"/>
      <c r="GW2" s="139"/>
      <c r="GX2" s="139"/>
      <c r="GY2" s="139"/>
      <c r="GZ2" s="139"/>
      <c r="HA2" s="139"/>
      <c r="HB2" s="139"/>
      <c r="HC2" s="139"/>
      <c r="HD2" s="139"/>
      <c r="HE2" s="139"/>
      <c r="HF2" s="139"/>
      <c r="HG2" s="139"/>
      <c r="HH2" s="139"/>
      <c r="HI2" s="139"/>
      <c r="HJ2" s="139"/>
      <c r="HK2" s="139"/>
      <c r="HL2" s="139"/>
      <c r="HM2" s="139"/>
      <c r="HN2" s="139"/>
      <c r="HO2" s="139"/>
      <c r="HP2" s="139"/>
      <c r="HQ2" s="139"/>
      <c r="HR2" s="139"/>
      <c r="HS2" s="139"/>
      <c r="HT2" s="139"/>
      <c r="HU2" s="139"/>
      <c r="HV2" s="139"/>
      <c r="HW2" s="139"/>
      <c r="HX2" s="139"/>
      <c r="HY2" s="139"/>
      <c r="HZ2" s="139"/>
      <c r="IA2" s="139"/>
      <c r="IB2" s="139"/>
      <c r="IC2" s="139"/>
      <c r="ID2" s="139"/>
      <c r="IE2" s="139"/>
      <c r="IF2" s="139"/>
      <c r="IG2" s="139"/>
      <c r="IH2" s="139"/>
      <c r="II2" s="139"/>
      <c r="IJ2" s="139"/>
      <c r="IK2" s="139"/>
      <c r="IL2" s="139"/>
      <c r="IM2" s="139"/>
      <c r="IN2" s="139"/>
      <c r="IO2" s="139"/>
      <c r="IP2" s="139"/>
      <c r="IQ2" s="139"/>
      <c r="IR2" s="139"/>
      <c r="IS2" s="139"/>
      <c r="IT2" s="139"/>
      <c r="IU2" s="139"/>
      <c r="IV2" s="139"/>
    </row>
    <row r="3" spans="1:256" ht="15.75">
      <c r="A3" s="1365">
        <v>11003</v>
      </c>
      <c r="B3" s="1365" t="s">
        <v>3308</v>
      </c>
      <c r="C3" s="137"/>
      <c r="D3" s="137"/>
      <c r="E3" s="137"/>
      <c r="F3" s="137"/>
      <c r="G3" s="137"/>
      <c r="H3" s="137"/>
      <c r="I3" s="137"/>
      <c r="J3" s="137"/>
      <c r="K3" s="185"/>
      <c r="L3" s="185"/>
      <c r="M3" s="185"/>
      <c r="N3" s="185"/>
      <c r="O3" s="185"/>
      <c r="P3" s="1366"/>
      <c r="Q3" s="139"/>
      <c r="R3" s="139"/>
      <c r="S3" s="139"/>
      <c r="T3" s="139"/>
      <c r="U3" s="139"/>
      <c r="V3" s="139"/>
      <c r="W3" s="139"/>
      <c r="X3" s="139"/>
      <c r="Y3" s="139"/>
      <c r="Z3" s="139"/>
      <c r="AA3" s="139"/>
      <c r="AB3" s="139"/>
      <c r="AC3" s="139"/>
      <c r="AD3" s="139"/>
      <c r="AE3" s="139"/>
      <c r="AF3" s="139"/>
      <c r="AG3" s="139"/>
      <c r="AH3" s="139"/>
      <c r="AI3" s="139"/>
      <c r="AJ3" s="139"/>
      <c r="AK3" s="139"/>
      <c r="AL3" s="139"/>
      <c r="AM3" s="139"/>
      <c r="AN3" s="139"/>
      <c r="AO3" s="139"/>
      <c r="AP3" s="139"/>
      <c r="AQ3" s="139"/>
      <c r="AR3" s="139"/>
      <c r="AS3" s="139"/>
      <c r="AT3" s="139"/>
      <c r="AU3" s="139"/>
      <c r="AV3" s="139"/>
      <c r="AW3" s="139"/>
      <c r="AX3" s="139"/>
      <c r="AY3" s="139"/>
      <c r="AZ3" s="139"/>
      <c r="BA3" s="139"/>
      <c r="BB3" s="139"/>
      <c r="BC3" s="139"/>
      <c r="BD3" s="139"/>
      <c r="BE3" s="139"/>
      <c r="BF3" s="139"/>
      <c r="BG3" s="139"/>
      <c r="BH3" s="139"/>
      <c r="BI3" s="139"/>
      <c r="BJ3" s="139"/>
      <c r="BK3" s="139"/>
      <c r="BL3" s="139"/>
      <c r="BM3" s="139"/>
      <c r="BN3" s="139"/>
      <c r="BO3" s="139"/>
      <c r="BP3" s="139"/>
      <c r="BQ3" s="139"/>
      <c r="BR3" s="139"/>
      <c r="BS3" s="139"/>
      <c r="BT3" s="139"/>
      <c r="BU3" s="139"/>
      <c r="BV3" s="139"/>
      <c r="BW3" s="139"/>
      <c r="BX3" s="139"/>
      <c r="BY3" s="139"/>
      <c r="BZ3" s="139"/>
      <c r="CA3" s="139"/>
      <c r="CB3" s="139"/>
      <c r="CC3" s="139"/>
      <c r="CD3" s="139"/>
      <c r="CE3" s="139"/>
      <c r="CF3" s="139"/>
      <c r="CG3" s="139"/>
      <c r="CH3" s="139"/>
      <c r="CI3" s="139"/>
      <c r="CJ3" s="139"/>
      <c r="CK3" s="139"/>
      <c r="CL3" s="139"/>
      <c r="CM3" s="139"/>
      <c r="CN3" s="139"/>
      <c r="CO3" s="139"/>
      <c r="CP3" s="139"/>
      <c r="CQ3" s="139"/>
      <c r="CR3" s="139"/>
      <c r="CS3" s="139"/>
      <c r="CT3" s="139"/>
      <c r="CU3" s="139"/>
      <c r="CV3" s="139"/>
      <c r="CW3" s="139"/>
      <c r="CX3" s="139"/>
      <c r="CY3" s="139"/>
      <c r="CZ3" s="139"/>
      <c r="DA3" s="139"/>
      <c r="DB3" s="139"/>
      <c r="DC3" s="139"/>
      <c r="DD3" s="139"/>
      <c r="DE3" s="139"/>
      <c r="DF3" s="139"/>
      <c r="DG3" s="139"/>
      <c r="DH3" s="139"/>
      <c r="DI3" s="139"/>
      <c r="DJ3" s="139"/>
      <c r="DK3" s="139"/>
      <c r="DL3" s="139"/>
      <c r="DM3" s="139"/>
      <c r="DN3" s="139"/>
      <c r="DO3" s="139"/>
      <c r="DP3" s="139"/>
      <c r="DQ3" s="139"/>
      <c r="DR3" s="139"/>
      <c r="DS3" s="139"/>
      <c r="DT3" s="139"/>
      <c r="DU3" s="139"/>
      <c r="DV3" s="139"/>
      <c r="DW3" s="139"/>
      <c r="DX3" s="139"/>
      <c r="DY3" s="139"/>
      <c r="DZ3" s="139"/>
      <c r="EA3" s="139"/>
      <c r="EB3" s="139"/>
      <c r="EC3" s="139"/>
      <c r="ED3" s="139"/>
      <c r="EE3" s="139"/>
      <c r="EF3" s="139"/>
      <c r="EG3" s="139"/>
      <c r="EH3" s="139"/>
      <c r="EI3" s="139"/>
      <c r="EJ3" s="139"/>
      <c r="EK3" s="139"/>
      <c r="EL3" s="139"/>
      <c r="EM3" s="139"/>
      <c r="EN3" s="139"/>
      <c r="EO3" s="139"/>
      <c r="EP3" s="139"/>
      <c r="EQ3" s="139"/>
      <c r="ER3" s="139"/>
      <c r="ES3" s="139"/>
      <c r="ET3" s="139"/>
      <c r="EU3" s="139"/>
      <c r="EV3" s="139"/>
      <c r="EW3" s="139"/>
      <c r="EX3" s="139"/>
      <c r="EY3" s="139"/>
      <c r="EZ3" s="139"/>
      <c r="FA3" s="139"/>
      <c r="FB3" s="139"/>
      <c r="FC3" s="139"/>
      <c r="FD3" s="139"/>
      <c r="FE3" s="139"/>
      <c r="FF3" s="139"/>
      <c r="FG3" s="139"/>
      <c r="FH3" s="139"/>
      <c r="FI3" s="139"/>
      <c r="FJ3" s="139"/>
      <c r="FK3" s="139"/>
      <c r="FL3" s="139"/>
      <c r="FM3" s="139"/>
      <c r="FN3" s="139"/>
      <c r="FO3" s="139"/>
      <c r="FP3" s="139"/>
      <c r="FQ3" s="139"/>
      <c r="FR3" s="139"/>
      <c r="FS3" s="139"/>
      <c r="FT3" s="139"/>
      <c r="FU3" s="139"/>
      <c r="FV3" s="139"/>
      <c r="FW3" s="139"/>
      <c r="FX3" s="139"/>
      <c r="FY3" s="139"/>
      <c r="FZ3" s="139"/>
      <c r="GA3" s="139"/>
      <c r="GB3" s="139"/>
      <c r="GC3" s="139"/>
      <c r="GD3" s="139"/>
      <c r="GE3" s="139"/>
      <c r="GF3" s="139"/>
      <c r="GG3" s="139"/>
      <c r="GH3" s="139"/>
      <c r="GI3" s="139"/>
      <c r="GJ3" s="139"/>
      <c r="GK3" s="139"/>
      <c r="GL3" s="139"/>
      <c r="GM3" s="139"/>
      <c r="GN3" s="139"/>
      <c r="GO3" s="139"/>
      <c r="GP3" s="139"/>
      <c r="GQ3" s="139"/>
      <c r="GR3" s="139"/>
      <c r="GS3" s="139"/>
      <c r="GT3" s="139"/>
      <c r="GU3" s="139"/>
      <c r="GV3" s="139"/>
      <c r="GW3" s="139"/>
      <c r="GX3" s="139"/>
      <c r="GY3" s="139"/>
      <c r="GZ3" s="139"/>
      <c r="HA3" s="139"/>
      <c r="HB3" s="139"/>
      <c r="HC3" s="139"/>
      <c r="HD3" s="139"/>
      <c r="HE3" s="139"/>
      <c r="HF3" s="139"/>
      <c r="HG3" s="139"/>
      <c r="HH3" s="139"/>
      <c r="HI3" s="139"/>
      <c r="HJ3" s="139"/>
      <c r="HK3" s="139"/>
      <c r="HL3" s="139"/>
      <c r="HM3" s="139"/>
      <c r="HN3" s="139"/>
      <c r="HO3" s="139"/>
      <c r="HP3" s="139"/>
      <c r="HQ3" s="139"/>
      <c r="HR3" s="139"/>
      <c r="HS3" s="139"/>
      <c r="HT3" s="139"/>
      <c r="HU3" s="139"/>
      <c r="HV3" s="139"/>
      <c r="HW3" s="139"/>
      <c r="HX3" s="139"/>
      <c r="HY3" s="139"/>
      <c r="HZ3" s="139"/>
      <c r="IA3" s="139"/>
      <c r="IB3" s="139"/>
      <c r="IC3" s="139"/>
      <c r="ID3" s="139"/>
      <c r="IE3" s="139"/>
      <c r="IF3" s="139"/>
      <c r="IG3" s="139"/>
      <c r="IH3" s="139"/>
      <c r="II3" s="139"/>
      <c r="IJ3" s="139"/>
      <c r="IK3" s="139"/>
      <c r="IL3" s="139"/>
      <c r="IM3" s="139"/>
      <c r="IN3" s="139"/>
      <c r="IO3" s="139"/>
      <c r="IP3" s="139"/>
      <c r="IQ3" s="139"/>
      <c r="IR3" s="139"/>
      <c r="IS3" s="139"/>
      <c r="IT3" s="139"/>
      <c r="IU3" s="139"/>
      <c r="IV3" s="139"/>
    </row>
    <row r="4" spans="1:256" ht="15.75">
      <c r="A4" s="563">
        <v>2100000</v>
      </c>
      <c r="B4" s="563" t="s">
        <v>2541</v>
      </c>
      <c r="C4" s="21"/>
      <c r="D4" s="21"/>
      <c r="E4" s="21"/>
      <c r="F4" s="21"/>
      <c r="G4" s="21"/>
      <c r="H4" s="21"/>
      <c r="I4" s="21"/>
      <c r="J4" s="21"/>
      <c r="K4" s="1322"/>
      <c r="L4" s="1322"/>
      <c r="M4" s="1322"/>
      <c r="N4" s="1322"/>
      <c r="O4" s="1322"/>
      <c r="P4" s="1323"/>
      <c r="Q4" s="139"/>
      <c r="R4" s="139"/>
      <c r="S4" s="139"/>
      <c r="T4" s="139"/>
      <c r="U4" s="139"/>
      <c r="V4" s="139"/>
      <c r="W4" s="139"/>
      <c r="X4" s="139"/>
      <c r="Y4" s="139"/>
      <c r="Z4" s="139"/>
      <c r="AA4" s="139"/>
      <c r="AB4" s="139"/>
      <c r="AC4" s="139"/>
      <c r="AD4" s="139"/>
      <c r="AE4" s="139"/>
      <c r="AF4" s="139"/>
      <c r="AG4" s="139"/>
      <c r="AH4" s="139"/>
      <c r="AI4" s="139"/>
      <c r="AJ4" s="139"/>
      <c r="AK4" s="139"/>
      <c r="AL4" s="139"/>
      <c r="AM4" s="139"/>
      <c r="AN4" s="139"/>
      <c r="AO4" s="139"/>
      <c r="AP4" s="139"/>
      <c r="AQ4" s="139"/>
      <c r="AR4" s="139"/>
      <c r="AS4" s="139"/>
      <c r="AT4" s="139"/>
      <c r="AU4" s="139"/>
      <c r="AV4" s="139"/>
      <c r="AW4" s="139"/>
      <c r="AX4" s="139"/>
      <c r="AY4" s="139"/>
      <c r="AZ4" s="139"/>
      <c r="BA4" s="139"/>
      <c r="BB4" s="139"/>
      <c r="BC4" s="139"/>
      <c r="BD4" s="139"/>
      <c r="BE4" s="139"/>
      <c r="BF4" s="139"/>
      <c r="BG4" s="139"/>
      <c r="BH4" s="139"/>
      <c r="BI4" s="139"/>
      <c r="BJ4" s="139"/>
      <c r="BK4" s="139"/>
      <c r="BL4" s="139"/>
      <c r="BM4" s="139"/>
      <c r="BN4" s="139"/>
      <c r="BO4" s="139"/>
      <c r="BP4" s="139"/>
      <c r="BQ4" s="139"/>
      <c r="BR4" s="139"/>
      <c r="BS4" s="139"/>
      <c r="BT4" s="139"/>
      <c r="BU4" s="139"/>
      <c r="BV4" s="139"/>
      <c r="BW4" s="139"/>
      <c r="BX4" s="139"/>
      <c r="BY4" s="139"/>
      <c r="BZ4" s="139"/>
      <c r="CA4" s="139"/>
      <c r="CB4" s="139"/>
      <c r="CC4" s="139"/>
      <c r="CD4" s="139"/>
      <c r="CE4" s="139"/>
      <c r="CF4" s="139"/>
      <c r="CG4" s="139"/>
      <c r="CH4" s="139"/>
      <c r="CI4" s="139"/>
      <c r="CJ4" s="139"/>
      <c r="CK4" s="139"/>
      <c r="CL4" s="139"/>
      <c r="CM4" s="139"/>
      <c r="CN4" s="139"/>
      <c r="CO4" s="139"/>
      <c r="CP4" s="139"/>
      <c r="CQ4" s="139"/>
      <c r="CR4" s="139"/>
      <c r="CS4" s="139"/>
      <c r="CT4" s="139"/>
      <c r="CU4" s="139"/>
      <c r="CV4" s="139"/>
      <c r="CW4" s="139"/>
      <c r="CX4" s="139"/>
      <c r="CY4" s="139"/>
      <c r="CZ4" s="139"/>
      <c r="DA4" s="139"/>
      <c r="DB4" s="139"/>
      <c r="DC4" s="139"/>
      <c r="DD4" s="139"/>
      <c r="DE4" s="139"/>
      <c r="DF4" s="139"/>
      <c r="DG4" s="139"/>
      <c r="DH4" s="139"/>
      <c r="DI4" s="139"/>
      <c r="DJ4" s="139"/>
      <c r="DK4" s="139"/>
      <c r="DL4" s="139"/>
      <c r="DM4" s="139"/>
      <c r="DN4" s="139"/>
      <c r="DO4" s="139"/>
      <c r="DP4" s="139"/>
      <c r="DQ4" s="139"/>
      <c r="DR4" s="139"/>
      <c r="DS4" s="139"/>
      <c r="DT4" s="139"/>
      <c r="DU4" s="139"/>
      <c r="DV4" s="139"/>
      <c r="DW4" s="139"/>
      <c r="DX4" s="139"/>
      <c r="DY4" s="139"/>
      <c r="DZ4" s="139"/>
      <c r="EA4" s="139"/>
      <c r="EB4" s="139"/>
      <c r="EC4" s="139"/>
      <c r="ED4" s="139"/>
      <c r="EE4" s="139"/>
      <c r="EF4" s="139"/>
      <c r="EG4" s="139"/>
      <c r="EH4" s="139"/>
      <c r="EI4" s="139"/>
      <c r="EJ4" s="139"/>
      <c r="EK4" s="139"/>
      <c r="EL4" s="139"/>
      <c r="EM4" s="139"/>
      <c r="EN4" s="139"/>
      <c r="EO4" s="139"/>
      <c r="EP4" s="139"/>
      <c r="EQ4" s="139"/>
      <c r="ER4" s="139"/>
      <c r="ES4" s="139"/>
      <c r="ET4" s="139"/>
      <c r="EU4" s="139"/>
      <c r="EV4" s="139"/>
      <c r="EW4" s="139"/>
      <c r="EX4" s="139"/>
      <c r="EY4" s="139"/>
      <c r="EZ4" s="139"/>
      <c r="FA4" s="139"/>
      <c r="FB4" s="139"/>
      <c r="FC4" s="139"/>
      <c r="FD4" s="139"/>
      <c r="FE4" s="139"/>
      <c r="FF4" s="139"/>
      <c r="FG4" s="139"/>
      <c r="FH4" s="139"/>
      <c r="FI4" s="139"/>
      <c r="FJ4" s="139"/>
      <c r="FK4" s="139"/>
      <c r="FL4" s="139"/>
      <c r="FM4" s="139"/>
      <c r="FN4" s="139"/>
      <c r="FO4" s="139"/>
      <c r="FP4" s="139"/>
      <c r="FQ4" s="139"/>
      <c r="FR4" s="139"/>
      <c r="FS4" s="139"/>
      <c r="FT4" s="139"/>
      <c r="FU4" s="139"/>
      <c r="FV4" s="139"/>
      <c r="FW4" s="139"/>
      <c r="FX4" s="139"/>
      <c r="FY4" s="139"/>
      <c r="FZ4" s="139"/>
      <c r="GA4" s="139"/>
      <c r="GB4" s="139"/>
      <c r="GC4" s="139"/>
      <c r="GD4" s="139"/>
      <c r="GE4" s="139"/>
      <c r="GF4" s="139"/>
      <c r="GG4" s="139"/>
      <c r="GH4" s="139"/>
      <c r="GI4" s="139"/>
      <c r="GJ4" s="139"/>
      <c r="GK4" s="139"/>
      <c r="GL4" s="139"/>
      <c r="GM4" s="139"/>
      <c r="GN4" s="139"/>
      <c r="GO4" s="139"/>
      <c r="GP4" s="139"/>
      <c r="GQ4" s="139"/>
      <c r="GR4" s="139"/>
      <c r="GS4" s="139"/>
      <c r="GT4" s="139"/>
      <c r="GU4" s="139"/>
      <c r="GV4" s="139"/>
      <c r="GW4" s="139"/>
      <c r="GX4" s="139"/>
      <c r="GY4" s="139"/>
      <c r="GZ4" s="139"/>
      <c r="HA4" s="139"/>
      <c r="HB4" s="139"/>
      <c r="HC4" s="139"/>
      <c r="HD4" s="139"/>
      <c r="HE4" s="139"/>
      <c r="HF4" s="139"/>
      <c r="HG4" s="139"/>
      <c r="HH4" s="139"/>
      <c r="HI4" s="139"/>
      <c r="HJ4" s="139"/>
      <c r="HK4" s="139"/>
      <c r="HL4" s="139"/>
      <c r="HM4" s="139"/>
      <c r="HN4" s="139"/>
      <c r="HO4" s="139"/>
      <c r="HP4" s="139"/>
      <c r="HQ4" s="139"/>
      <c r="HR4" s="139"/>
      <c r="HS4" s="139"/>
      <c r="HT4" s="139"/>
      <c r="HU4" s="139"/>
      <c r="HV4" s="139"/>
      <c r="HW4" s="139"/>
      <c r="HX4" s="139"/>
      <c r="HY4" s="139"/>
      <c r="HZ4" s="139"/>
      <c r="IA4" s="139"/>
      <c r="IB4" s="139"/>
      <c r="IC4" s="139"/>
      <c r="ID4" s="139"/>
      <c r="IE4" s="139"/>
      <c r="IF4" s="139"/>
      <c r="IG4" s="139"/>
      <c r="IH4" s="139"/>
      <c r="II4" s="139"/>
      <c r="IJ4" s="139"/>
      <c r="IK4" s="139"/>
      <c r="IL4" s="139"/>
      <c r="IM4" s="139"/>
      <c r="IN4" s="139"/>
      <c r="IO4" s="139"/>
      <c r="IP4" s="139"/>
      <c r="IQ4" s="139"/>
      <c r="IR4" s="139"/>
      <c r="IS4" s="139"/>
      <c r="IT4" s="139"/>
      <c r="IU4" s="139"/>
      <c r="IV4" s="139"/>
    </row>
    <row r="5" spans="1:256" ht="15.75" customHeight="1">
      <c r="A5" s="613"/>
      <c r="B5" s="176" t="s">
        <v>2542</v>
      </c>
      <c r="C5" s="93"/>
      <c r="D5" s="93"/>
      <c r="E5" s="93"/>
      <c r="F5" s="93"/>
      <c r="G5" s="93"/>
      <c r="H5" s="93"/>
      <c r="I5" s="93"/>
      <c r="J5" s="93"/>
      <c r="K5" s="1324"/>
      <c r="L5" s="1324"/>
      <c r="M5" s="1324"/>
      <c r="N5" s="1324"/>
      <c r="O5" s="1324"/>
      <c r="P5" s="1325"/>
      <c r="Q5" s="139"/>
      <c r="R5" s="139"/>
      <c r="S5" s="139"/>
      <c r="T5" s="139"/>
      <c r="U5" s="139"/>
      <c r="V5" s="139"/>
      <c r="W5" s="139"/>
      <c r="X5" s="139"/>
      <c r="Y5" s="139"/>
      <c r="Z5" s="139"/>
      <c r="AA5" s="139"/>
      <c r="AB5" s="139"/>
      <c r="AC5" s="139"/>
      <c r="AD5" s="139"/>
      <c r="AE5" s="139"/>
      <c r="AF5" s="139"/>
      <c r="AG5" s="139"/>
      <c r="AH5" s="139"/>
      <c r="AI5" s="139"/>
      <c r="AJ5" s="139"/>
      <c r="AK5" s="139"/>
      <c r="AL5" s="139"/>
      <c r="AM5" s="139"/>
      <c r="AN5" s="139"/>
      <c r="AO5" s="139"/>
      <c r="AP5" s="139"/>
      <c r="AQ5" s="139"/>
      <c r="AR5" s="139"/>
      <c r="AS5" s="139"/>
      <c r="AT5" s="139"/>
      <c r="AU5" s="139"/>
      <c r="AV5" s="139"/>
      <c r="AW5" s="139"/>
      <c r="AX5" s="139"/>
      <c r="AY5" s="139"/>
      <c r="AZ5" s="139"/>
      <c r="BA5" s="139"/>
      <c r="BB5" s="139"/>
      <c r="BC5" s="139"/>
      <c r="BD5" s="139"/>
      <c r="BE5" s="139"/>
      <c r="BF5" s="139"/>
      <c r="BG5" s="139"/>
      <c r="BH5" s="139"/>
      <c r="BI5" s="139"/>
      <c r="BJ5" s="139"/>
      <c r="BK5" s="139"/>
      <c r="BL5" s="139"/>
      <c r="BM5" s="139"/>
      <c r="BN5" s="139"/>
      <c r="BO5" s="139"/>
      <c r="BP5" s="139"/>
      <c r="BQ5" s="139"/>
      <c r="BR5" s="139"/>
      <c r="BS5" s="139"/>
      <c r="BT5" s="139"/>
      <c r="BU5" s="139"/>
      <c r="BV5" s="139"/>
      <c r="BW5" s="139"/>
      <c r="BX5" s="139"/>
      <c r="BY5" s="139"/>
      <c r="BZ5" s="139"/>
      <c r="CA5" s="139"/>
      <c r="CB5" s="139"/>
      <c r="CC5" s="139"/>
      <c r="CD5" s="139"/>
      <c r="CE5" s="139"/>
      <c r="CF5" s="139"/>
      <c r="CG5" s="139"/>
      <c r="CH5" s="139"/>
      <c r="CI5" s="139"/>
      <c r="CJ5" s="139"/>
      <c r="CK5" s="139"/>
      <c r="CL5" s="139"/>
      <c r="CM5" s="139"/>
      <c r="CN5" s="139"/>
      <c r="CO5" s="139"/>
      <c r="CP5" s="139"/>
      <c r="CQ5" s="139"/>
      <c r="CR5" s="139"/>
      <c r="CS5" s="139"/>
      <c r="CT5" s="139"/>
      <c r="CU5" s="139"/>
      <c r="CV5" s="139"/>
      <c r="CW5" s="139"/>
      <c r="CX5" s="139"/>
      <c r="CY5" s="139"/>
      <c r="CZ5" s="139"/>
      <c r="DA5" s="139"/>
      <c r="DB5" s="139"/>
      <c r="DC5" s="139"/>
      <c r="DD5" s="139"/>
      <c r="DE5" s="139"/>
      <c r="DF5" s="139"/>
      <c r="DG5" s="139"/>
      <c r="DH5" s="139"/>
      <c r="DI5" s="139"/>
      <c r="DJ5" s="139"/>
      <c r="DK5" s="139"/>
      <c r="DL5" s="139"/>
      <c r="DM5" s="139"/>
      <c r="DN5" s="139"/>
      <c r="DO5" s="139"/>
      <c r="DP5" s="139"/>
      <c r="DQ5" s="139"/>
      <c r="DR5" s="139"/>
      <c r="DS5" s="139"/>
      <c r="DT5" s="139"/>
      <c r="DU5" s="139"/>
      <c r="DV5" s="139"/>
      <c r="DW5" s="139"/>
      <c r="DX5" s="139"/>
      <c r="DY5" s="139"/>
      <c r="DZ5" s="139"/>
      <c r="EA5" s="139"/>
      <c r="EB5" s="139"/>
      <c r="EC5" s="139"/>
      <c r="ED5" s="139"/>
      <c r="EE5" s="139"/>
      <c r="EF5" s="139"/>
      <c r="EG5" s="139"/>
      <c r="EH5" s="139"/>
      <c r="EI5" s="139"/>
      <c r="EJ5" s="139"/>
      <c r="EK5" s="139"/>
      <c r="EL5" s="139"/>
      <c r="EM5" s="139"/>
      <c r="EN5" s="139"/>
      <c r="EO5" s="139"/>
      <c r="EP5" s="139"/>
      <c r="EQ5" s="139"/>
      <c r="ER5" s="139"/>
      <c r="ES5" s="139"/>
      <c r="ET5" s="139"/>
      <c r="EU5" s="139"/>
      <c r="EV5" s="139"/>
      <c r="EW5" s="139"/>
      <c r="EX5" s="139"/>
      <c r="EY5" s="139"/>
      <c r="EZ5" s="139"/>
      <c r="FA5" s="139"/>
      <c r="FB5" s="139"/>
      <c r="FC5" s="139"/>
      <c r="FD5" s="139"/>
      <c r="FE5" s="139"/>
      <c r="FF5" s="139"/>
      <c r="FG5" s="139"/>
      <c r="FH5" s="139"/>
      <c r="FI5" s="139"/>
      <c r="FJ5" s="139"/>
      <c r="FK5" s="139"/>
      <c r="FL5" s="139"/>
      <c r="FM5" s="139"/>
      <c r="FN5" s="139"/>
      <c r="FO5" s="139"/>
      <c r="FP5" s="139"/>
      <c r="FQ5" s="139"/>
      <c r="FR5" s="139"/>
      <c r="FS5" s="139"/>
      <c r="FT5" s="139"/>
      <c r="FU5" s="139"/>
      <c r="FV5" s="139"/>
      <c r="FW5" s="139"/>
      <c r="FX5" s="139"/>
      <c r="FY5" s="139"/>
      <c r="FZ5" s="139"/>
      <c r="GA5" s="139"/>
      <c r="GB5" s="139"/>
      <c r="GC5" s="139"/>
      <c r="GD5" s="139"/>
      <c r="GE5" s="139"/>
      <c r="GF5" s="139"/>
      <c r="GG5" s="139"/>
      <c r="GH5" s="139"/>
      <c r="GI5" s="139"/>
      <c r="GJ5" s="139"/>
      <c r="GK5" s="139"/>
      <c r="GL5" s="139"/>
      <c r="GM5" s="139"/>
      <c r="GN5" s="139"/>
      <c r="GO5" s="139"/>
      <c r="GP5" s="139"/>
      <c r="GQ5" s="139"/>
      <c r="GR5" s="139"/>
      <c r="GS5" s="139"/>
      <c r="GT5" s="139"/>
      <c r="GU5" s="139"/>
      <c r="GV5" s="139"/>
      <c r="GW5" s="139"/>
      <c r="GX5" s="139"/>
      <c r="GY5" s="139"/>
      <c r="GZ5" s="139"/>
      <c r="HA5" s="139"/>
      <c r="HB5" s="139"/>
      <c r="HC5" s="139"/>
      <c r="HD5" s="139"/>
      <c r="HE5" s="139"/>
      <c r="HF5" s="139"/>
      <c r="HG5" s="139"/>
      <c r="HH5" s="139"/>
      <c r="HI5" s="139"/>
      <c r="HJ5" s="139"/>
      <c r="HK5" s="139"/>
      <c r="HL5" s="139"/>
      <c r="HM5" s="139"/>
      <c r="HN5" s="139"/>
      <c r="HO5" s="139"/>
      <c r="HP5" s="139"/>
      <c r="HQ5" s="139"/>
      <c r="HR5" s="139"/>
      <c r="HS5" s="139"/>
      <c r="HT5" s="139"/>
      <c r="HU5" s="139"/>
      <c r="HV5" s="139"/>
      <c r="HW5" s="139"/>
      <c r="HX5" s="139"/>
      <c r="HY5" s="139"/>
      <c r="HZ5" s="139"/>
      <c r="IA5" s="139"/>
      <c r="IB5" s="139"/>
      <c r="IC5" s="139"/>
      <c r="ID5" s="139"/>
      <c r="IE5" s="139"/>
      <c r="IF5" s="139"/>
      <c r="IG5" s="139"/>
      <c r="IH5" s="139"/>
      <c r="II5" s="139"/>
      <c r="IJ5" s="139"/>
      <c r="IK5" s="139"/>
      <c r="IL5" s="139"/>
      <c r="IM5" s="139"/>
      <c r="IN5" s="139"/>
      <c r="IO5" s="139"/>
      <c r="IP5" s="139"/>
      <c r="IQ5" s="139"/>
      <c r="IR5" s="139"/>
      <c r="IS5" s="139"/>
      <c r="IT5" s="139"/>
      <c r="IU5" s="139"/>
      <c r="IV5" s="139"/>
    </row>
    <row r="6" spans="1:256" ht="15.75" customHeight="1">
      <c r="A6" s="103" t="s">
        <v>2543</v>
      </c>
      <c r="B6" s="36" t="s">
        <v>2544</v>
      </c>
      <c r="C6" s="99"/>
      <c r="D6" s="99"/>
      <c r="E6" s="99"/>
      <c r="F6" s="99">
        <v>49238500</v>
      </c>
      <c r="G6" s="99"/>
      <c r="H6" s="99">
        <f>F6+G6</f>
        <v>49238500</v>
      </c>
      <c r="I6" s="99"/>
      <c r="J6" s="99">
        <f>H6+I6</f>
        <v>49238500</v>
      </c>
      <c r="K6" s="1326">
        <v>57013000</v>
      </c>
      <c r="L6" s="1326">
        <v>-20000000</v>
      </c>
      <c r="M6" s="1326">
        <f t="shared" ref="M6:P6" si="0">SUM(K6:L6)</f>
        <v>37013000</v>
      </c>
      <c r="N6" s="1326"/>
      <c r="O6" s="1326">
        <f t="shared" si="0"/>
        <v>37013000</v>
      </c>
      <c r="P6" s="1327">
        <f t="shared" si="0"/>
        <v>37013000</v>
      </c>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c r="AP6" s="139"/>
      <c r="AQ6" s="139"/>
      <c r="AR6" s="139"/>
      <c r="AS6" s="139"/>
      <c r="AT6" s="139"/>
      <c r="AU6" s="139"/>
      <c r="AV6" s="139"/>
      <c r="AW6" s="139"/>
      <c r="AX6" s="139"/>
      <c r="AY6" s="139"/>
      <c r="AZ6" s="139"/>
      <c r="BA6" s="139"/>
      <c r="BB6" s="139"/>
      <c r="BC6" s="139"/>
      <c r="BD6" s="139"/>
      <c r="BE6" s="139"/>
      <c r="BF6" s="139"/>
      <c r="BG6" s="139"/>
      <c r="BH6" s="139"/>
      <c r="BI6" s="139"/>
      <c r="BJ6" s="139"/>
      <c r="BK6" s="139"/>
      <c r="BL6" s="139"/>
      <c r="BM6" s="139"/>
      <c r="BN6" s="139"/>
      <c r="BO6" s="139"/>
      <c r="BP6" s="139"/>
      <c r="BQ6" s="139"/>
      <c r="BR6" s="139"/>
      <c r="BS6" s="139"/>
      <c r="BT6" s="139"/>
      <c r="BU6" s="139"/>
      <c r="BV6" s="139"/>
      <c r="BW6" s="139"/>
      <c r="BX6" s="139"/>
      <c r="BY6" s="139"/>
      <c r="BZ6" s="139"/>
      <c r="CA6" s="139"/>
      <c r="CB6" s="139"/>
      <c r="CC6" s="139"/>
      <c r="CD6" s="139"/>
      <c r="CE6" s="139"/>
      <c r="CF6" s="139"/>
      <c r="CG6" s="139"/>
      <c r="CH6" s="139"/>
      <c r="CI6" s="139"/>
      <c r="CJ6" s="139"/>
      <c r="CK6" s="139"/>
      <c r="CL6" s="139"/>
      <c r="CM6" s="139"/>
      <c r="CN6" s="139"/>
      <c r="CO6" s="139"/>
      <c r="CP6" s="139"/>
      <c r="CQ6" s="139"/>
      <c r="CR6" s="139"/>
      <c r="CS6" s="139"/>
      <c r="CT6" s="139"/>
      <c r="CU6" s="139"/>
      <c r="CV6" s="139"/>
      <c r="CW6" s="139"/>
      <c r="CX6" s="139"/>
      <c r="CY6" s="139"/>
      <c r="CZ6" s="139"/>
      <c r="DA6" s="139"/>
      <c r="DB6" s="139"/>
      <c r="DC6" s="139"/>
      <c r="DD6" s="139"/>
      <c r="DE6" s="139"/>
      <c r="DF6" s="139"/>
      <c r="DG6" s="139"/>
      <c r="DH6" s="139"/>
      <c r="DI6" s="139"/>
      <c r="DJ6" s="139"/>
      <c r="DK6" s="139"/>
      <c r="DL6" s="139"/>
      <c r="DM6" s="139"/>
      <c r="DN6" s="139"/>
      <c r="DO6" s="139"/>
      <c r="DP6" s="139"/>
      <c r="DQ6" s="139"/>
      <c r="DR6" s="139"/>
      <c r="DS6" s="139"/>
      <c r="DT6" s="139"/>
      <c r="DU6" s="139"/>
      <c r="DV6" s="139"/>
      <c r="DW6" s="139"/>
      <c r="DX6" s="139"/>
      <c r="DY6" s="139"/>
      <c r="DZ6" s="139"/>
      <c r="EA6" s="139"/>
      <c r="EB6" s="139"/>
      <c r="EC6" s="139"/>
      <c r="ED6" s="139"/>
      <c r="EE6" s="139"/>
      <c r="EF6" s="139"/>
      <c r="EG6" s="139"/>
      <c r="EH6" s="139"/>
      <c r="EI6" s="139"/>
      <c r="EJ6" s="139"/>
      <c r="EK6" s="139"/>
      <c r="EL6" s="139"/>
      <c r="EM6" s="139"/>
      <c r="EN6" s="139"/>
      <c r="EO6" s="139"/>
      <c r="EP6" s="139"/>
      <c r="EQ6" s="139"/>
      <c r="ER6" s="139"/>
      <c r="ES6" s="139"/>
      <c r="ET6" s="139"/>
      <c r="EU6" s="139"/>
      <c r="EV6" s="139"/>
      <c r="EW6" s="139"/>
      <c r="EX6" s="139"/>
      <c r="EY6" s="139"/>
      <c r="EZ6" s="139"/>
      <c r="FA6" s="139"/>
      <c r="FB6" s="139"/>
      <c r="FC6" s="139"/>
      <c r="FD6" s="139"/>
      <c r="FE6" s="139"/>
      <c r="FF6" s="139"/>
      <c r="FG6" s="139"/>
      <c r="FH6" s="139"/>
      <c r="FI6" s="139"/>
      <c r="FJ6" s="139"/>
      <c r="FK6" s="139"/>
      <c r="FL6" s="139"/>
      <c r="FM6" s="139"/>
      <c r="FN6" s="139"/>
      <c r="FO6" s="139"/>
      <c r="FP6" s="139"/>
      <c r="FQ6" s="139"/>
      <c r="FR6" s="139"/>
      <c r="FS6" s="139"/>
      <c r="FT6" s="139"/>
      <c r="FU6" s="139"/>
      <c r="FV6" s="139"/>
      <c r="FW6" s="139"/>
      <c r="FX6" s="139"/>
      <c r="FY6" s="139"/>
      <c r="FZ6" s="139"/>
      <c r="GA6" s="139"/>
      <c r="GB6" s="139"/>
      <c r="GC6" s="139"/>
      <c r="GD6" s="139"/>
      <c r="GE6" s="139"/>
      <c r="GF6" s="139"/>
      <c r="GG6" s="139"/>
      <c r="GH6" s="139"/>
      <c r="GI6" s="139"/>
      <c r="GJ6" s="139"/>
      <c r="GK6" s="139"/>
      <c r="GL6" s="139"/>
      <c r="GM6" s="139"/>
      <c r="GN6" s="139"/>
      <c r="GO6" s="139"/>
      <c r="GP6" s="139"/>
      <c r="GQ6" s="139"/>
      <c r="GR6" s="139"/>
      <c r="GS6" s="139"/>
      <c r="GT6" s="139"/>
      <c r="GU6" s="139"/>
      <c r="GV6" s="139"/>
      <c r="GW6" s="139"/>
      <c r="GX6" s="139"/>
      <c r="GY6" s="139"/>
      <c r="GZ6" s="139"/>
      <c r="HA6" s="139"/>
      <c r="HB6" s="139"/>
      <c r="HC6" s="139"/>
      <c r="HD6" s="139"/>
      <c r="HE6" s="139"/>
      <c r="HF6" s="139"/>
      <c r="HG6" s="139"/>
      <c r="HH6" s="139"/>
      <c r="HI6" s="139"/>
      <c r="HJ6" s="139"/>
      <c r="HK6" s="139"/>
      <c r="HL6" s="139"/>
      <c r="HM6" s="139"/>
      <c r="HN6" s="139"/>
      <c r="HO6" s="139"/>
      <c r="HP6" s="139"/>
      <c r="HQ6" s="139"/>
      <c r="HR6" s="139"/>
      <c r="HS6" s="139"/>
      <c r="HT6" s="139"/>
      <c r="HU6" s="139"/>
      <c r="HV6" s="139"/>
      <c r="HW6" s="139"/>
      <c r="HX6" s="139"/>
      <c r="HY6" s="139"/>
      <c r="HZ6" s="139"/>
      <c r="IA6" s="139"/>
      <c r="IB6" s="139"/>
      <c r="IC6" s="139"/>
      <c r="ID6" s="139"/>
      <c r="IE6" s="139"/>
      <c r="IF6" s="139"/>
      <c r="IG6" s="139"/>
      <c r="IH6" s="139"/>
      <c r="II6" s="139"/>
      <c r="IJ6" s="139"/>
      <c r="IK6" s="139"/>
      <c r="IL6" s="139"/>
      <c r="IM6" s="139"/>
      <c r="IN6" s="139"/>
      <c r="IO6" s="139"/>
      <c r="IP6" s="139"/>
      <c r="IQ6" s="139"/>
      <c r="IR6" s="139"/>
      <c r="IS6" s="139"/>
      <c r="IT6" s="139"/>
      <c r="IU6" s="139"/>
      <c r="IV6" s="139"/>
    </row>
    <row r="7" spans="1:256" ht="15.75">
      <c r="A7" s="746" t="s">
        <v>413</v>
      </c>
      <c r="B7" s="569"/>
      <c r="C7" s="570">
        <v>0</v>
      </c>
      <c r="D7" s="570"/>
      <c r="E7" s="570">
        <f>SUM(E6)</f>
        <v>0</v>
      </c>
      <c r="F7" s="570">
        <f>F6</f>
        <v>49238500</v>
      </c>
      <c r="G7" s="570">
        <f>G6</f>
        <v>0</v>
      </c>
      <c r="H7" s="570">
        <f t="shared" ref="H7:H74" si="1">F7+G7</f>
        <v>49238500</v>
      </c>
      <c r="I7" s="570">
        <f>I6</f>
        <v>0</v>
      </c>
      <c r="J7" s="570">
        <f t="shared" ref="J7:J74" si="2">H7+I7</f>
        <v>49238500</v>
      </c>
      <c r="K7" s="1328">
        <f>K6</f>
        <v>57013000</v>
      </c>
      <c r="L7" s="1328">
        <f>L6</f>
        <v>-20000000</v>
      </c>
      <c r="M7" s="1328">
        <f t="shared" ref="M7:M70" si="3">SUM(K7:L7)</f>
        <v>37013000</v>
      </c>
      <c r="N7" s="1328">
        <f>N6</f>
        <v>0</v>
      </c>
      <c r="O7" s="1328">
        <f t="shared" ref="O7:O70" si="4">SUM(M7:N7)</f>
        <v>37013000</v>
      </c>
      <c r="P7" s="1330">
        <f>SUM(P6)</f>
        <v>37013000</v>
      </c>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c r="AP7" s="139"/>
      <c r="AQ7" s="139"/>
      <c r="AR7" s="139"/>
      <c r="AS7" s="139"/>
      <c r="AT7" s="139"/>
      <c r="AU7" s="139"/>
      <c r="AV7" s="139"/>
      <c r="AW7" s="139"/>
      <c r="AX7" s="139"/>
      <c r="AY7" s="139"/>
      <c r="AZ7" s="139"/>
      <c r="BA7" s="139"/>
      <c r="BB7" s="139"/>
      <c r="BC7" s="139"/>
      <c r="BD7" s="139"/>
      <c r="BE7" s="139"/>
      <c r="BF7" s="139"/>
      <c r="BG7" s="139"/>
      <c r="BH7" s="139"/>
      <c r="BI7" s="139"/>
      <c r="BJ7" s="139"/>
      <c r="BK7" s="139"/>
      <c r="BL7" s="139"/>
      <c r="BM7" s="139"/>
      <c r="BN7" s="139"/>
      <c r="BO7" s="139"/>
      <c r="BP7" s="139"/>
      <c r="BQ7" s="139"/>
      <c r="BR7" s="139"/>
      <c r="BS7" s="139"/>
      <c r="BT7" s="139"/>
      <c r="BU7" s="139"/>
      <c r="BV7" s="139"/>
      <c r="BW7" s="139"/>
      <c r="BX7" s="139"/>
      <c r="BY7" s="139"/>
      <c r="BZ7" s="139"/>
      <c r="CA7" s="139"/>
      <c r="CB7" s="139"/>
      <c r="CC7" s="139"/>
      <c r="CD7" s="139"/>
      <c r="CE7" s="139"/>
      <c r="CF7" s="139"/>
      <c r="CG7" s="139"/>
      <c r="CH7" s="139"/>
      <c r="CI7" s="139"/>
      <c r="CJ7" s="139"/>
      <c r="CK7" s="139"/>
      <c r="CL7" s="139"/>
      <c r="CM7" s="139"/>
      <c r="CN7" s="139"/>
      <c r="CO7" s="139"/>
      <c r="CP7" s="139"/>
      <c r="CQ7" s="139"/>
      <c r="CR7" s="139"/>
      <c r="CS7" s="139"/>
      <c r="CT7" s="139"/>
      <c r="CU7" s="139"/>
      <c r="CV7" s="139"/>
      <c r="CW7" s="139"/>
      <c r="CX7" s="139"/>
      <c r="CY7" s="139"/>
      <c r="CZ7" s="139"/>
      <c r="DA7" s="139"/>
      <c r="DB7" s="139"/>
      <c r="DC7" s="139"/>
      <c r="DD7" s="139"/>
      <c r="DE7" s="139"/>
      <c r="DF7" s="139"/>
      <c r="DG7" s="139"/>
      <c r="DH7" s="139"/>
      <c r="DI7" s="139"/>
      <c r="DJ7" s="139"/>
      <c r="DK7" s="139"/>
      <c r="DL7" s="139"/>
      <c r="DM7" s="139"/>
      <c r="DN7" s="139"/>
      <c r="DO7" s="139"/>
      <c r="DP7" s="139"/>
      <c r="DQ7" s="139"/>
      <c r="DR7" s="139"/>
      <c r="DS7" s="139"/>
      <c r="DT7" s="139"/>
      <c r="DU7" s="139"/>
      <c r="DV7" s="139"/>
      <c r="DW7" s="139"/>
      <c r="DX7" s="139"/>
      <c r="DY7" s="139"/>
      <c r="DZ7" s="139"/>
      <c r="EA7" s="139"/>
      <c r="EB7" s="139"/>
      <c r="EC7" s="139"/>
      <c r="ED7" s="139"/>
      <c r="EE7" s="139"/>
      <c r="EF7" s="139"/>
      <c r="EG7" s="139"/>
      <c r="EH7" s="139"/>
      <c r="EI7" s="139"/>
      <c r="EJ7" s="139"/>
      <c r="EK7" s="139"/>
      <c r="EL7" s="139"/>
      <c r="EM7" s="139"/>
      <c r="EN7" s="139"/>
      <c r="EO7" s="139"/>
      <c r="EP7" s="139"/>
      <c r="EQ7" s="139"/>
      <c r="ER7" s="139"/>
      <c r="ES7" s="139"/>
      <c r="ET7" s="139"/>
      <c r="EU7" s="139"/>
      <c r="EV7" s="139"/>
      <c r="EW7" s="139"/>
      <c r="EX7" s="139"/>
      <c r="EY7" s="139"/>
      <c r="EZ7" s="139"/>
      <c r="FA7" s="139"/>
      <c r="FB7" s="139"/>
      <c r="FC7" s="139"/>
      <c r="FD7" s="139"/>
      <c r="FE7" s="139"/>
      <c r="FF7" s="139"/>
      <c r="FG7" s="139"/>
      <c r="FH7" s="139"/>
      <c r="FI7" s="139"/>
      <c r="FJ7" s="139"/>
      <c r="FK7" s="139"/>
      <c r="FL7" s="139"/>
      <c r="FM7" s="139"/>
      <c r="FN7" s="139"/>
      <c r="FO7" s="139"/>
      <c r="FP7" s="139"/>
      <c r="FQ7" s="139"/>
      <c r="FR7" s="139"/>
      <c r="FS7" s="139"/>
      <c r="FT7" s="139"/>
      <c r="FU7" s="139"/>
      <c r="FV7" s="139"/>
      <c r="FW7" s="139"/>
      <c r="FX7" s="139"/>
      <c r="FY7" s="139"/>
      <c r="FZ7" s="139"/>
      <c r="GA7" s="139"/>
      <c r="GB7" s="139"/>
      <c r="GC7" s="139"/>
      <c r="GD7" s="139"/>
      <c r="GE7" s="139"/>
      <c r="GF7" s="139"/>
      <c r="GG7" s="139"/>
      <c r="GH7" s="139"/>
      <c r="GI7" s="139"/>
      <c r="GJ7" s="139"/>
      <c r="GK7" s="139"/>
      <c r="GL7" s="139"/>
      <c r="GM7" s="139"/>
      <c r="GN7" s="139"/>
      <c r="GO7" s="139"/>
      <c r="GP7" s="139"/>
      <c r="GQ7" s="139"/>
      <c r="GR7" s="139"/>
      <c r="GS7" s="139"/>
      <c r="GT7" s="139"/>
      <c r="GU7" s="139"/>
      <c r="GV7" s="139"/>
      <c r="GW7" s="139"/>
      <c r="GX7" s="139"/>
      <c r="GY7" s="139"/>
      <c r="GZ7" s="139"/>
      <c r="HA7" s="139"/>
      <c r="HB7" s="139"/>
      <c r="HC7" s="139"/>
      <c r="HD7" s="139"/>
      <c r="HE7" s="139"/>
      <c r="HF7" s="139"/>
      <c r="HG7" s="139"/>
      <c r="HH7" s="139"/>
      <c r="HI7" s="139"/>
      <c r="HJ7" s="139"/>
      <c r="HK7" s="139"/>
      <c r="HL7" s="139"/>
      <c r="HM7" s="139"/>
      <c r="HN7" s="139"/>
      <c r="HO7" s="139"/>
      <c r="HP7" s="139"/>
      <c r="HQ7" s="139"/>
      <c r="HR7" s="139"/>
      <c r="HS7" s="139"/>
      <c r="HT7" s="139"/>
      <c r="HU7" s="139"/>
      <c r="HV7" s="139"/>
      <c r="HW7" s="139"/>
      <c r="HX7" s="139"/>
      <c r="HY7" s="139"/>
      <c r="HZ7" s="139"/>
      <c r="IA7" s="139"/>
      <c r="IB7" s="139"/>
      <c r="IC7" s="139"/>
      <c r="ID7" s="139"/>
      <c r="IE7" s="139"/>
      <c r="IF7" s="139"/>
      <c r="IG7" s="139"/>
      <c r="IH7" s="139"/>
      <c r="II7" s="139"/>
      <c r="IJ7" s="139"/>
      <c r="IK7" s="139"/>
      <c r="IL7" s="139"/>
      <c r="IM7" s="139"/>
      <c r="IN7" s="139"/>
      <c r="IO7" s="139"/>
      <c r="IP7" s="139"/>
      <c r="IQ7" s="139"/>
      <c r="IR7" s="139"/>
      <c r="IS7" s="139"/>
      <c r="IT7" s="139"/>
      <c r="IU7" s="139"/>
      <c r="IV7" s="139"/>
    </row>
    <row r="8" spans="1:256" ht="15.75" customHeight="1">
      <c r="A8" s="103"/>
      <c r="B8" s="176" t="s">
        <v>2545</v>
      </c>
      <c r="C8" s="99"/>
      <c r="D8" s="99"/>
      <c r="E8" s="99"/>
      <c r="F8" s="99"/>
      <c r="G8" s="99"/>
      <c r="H8" s="99">
        <f t="shared" si="1"/>
        <v>0</v>
      </c>
      <c r="I8" s="99"/>
      <c r="J8" s="99">
        <f t="shared" si="2"/>
        <v>0</v>
      </c>
      <c r="K8" s="1326"/>
      <c r="L8" s="1326"/>
      <c r="M8" s="1326">
        <f t="shared" si="3"/>
        <v>0</v>
      </c>
      <c r="N8" s="1326"/>
      <c r="O8" s="1326">
        <f t="shared" si="4"/>
        <v>0</v>
      </c>
      <c r="P8" s="1327">
        <f>SUM(N8:O8)</f>
        <v>0</v>
      </c>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c r="AP8" s="139"/>
      <c r="AQ8" s="139"/>
      <c r="AR8" s="139"/>
      <c r="AS8" s="139"/>
      <c r="AT8" s="139"/>
      <c r="AU8" s="139"/>
      <c r="AV8" s="139"/>
      <c r="AW8" s="139"/>
      <c r="AX8" s="139"/>
      <c r="AY8" s="139"/>
      <c r="AZ8" s="139"/>
      <c r="BA8" s="139"/>
      <c r="BB8" s="139"/>
      <c r="BC8" s="139"/>
      <c r="BD8" s="139"/>
      <c r="BE8" s="139"/>
      <c r="BF8" s="139"/>
      <c r="BG8" s="139"/>
      <c r="BH8" s="139"/>
      <c r="BI8" s="139"/>
      <c r="BJ8" s="139"/>
      <c r="BK8" s="139"/>
      <c r="BL8" s="139"/>
      <c r="BM8" s="139"/>
      <c r="BN8" s="139"/>
      <c r="BO8" s="139"/>
      <c r="BP8" s="139"/>
      <c r="BQ8" s="139"/>
      <c r="BR8" s="139"/>
      <c r="BS8" s="139"/>
      <c r="BT8" s="139"/>
      <c r="BU8" s="139"/>
      <c r="BV8" s="139"/>
      <c r="BW8" s="139"/>
      <c r="BX8" s="139"/>
      <c r="BY8" s="139"/>
      <c r="BZ8" s="139"/>
      <c r="CA8" s="139"/>
      <c r="CB8" s="139"/>
      <c r="CC8" s="139"/>
      <c r="CD8" s="139"/>
      <c r="CE8" s="139"/>
      <c r="CF8" s="139"/>
      <c r="CG8" s="139"/>
      <c r="CH8" s="139"/>
      <c r="CI8" s="139"/>
      <c r="CJ8" s="139"/>
      <c r="CK8" s="139"/>
      <c r="CL8" s="139"/>
      <c r="CM8" s="139"/>
      <c r="CN8" s="139"/>
      <c r="CO8" s="139"/>
      <c r="CP8" s="139"/>
      <c r="CQ8" s="139"/>
      <c r="CR8" s="139"/>
      <c r="CS8" s="139"/>
      <c r="CT8" s="139"/>
      <c r="CU8" s="139"/>
      <c r="CV8" s="139"/>
      <c r="CW8" s="139"/>
      <c r="CX8" s="139"/>
      <c r="CY8" s="139"/>
      <c r="CZ8" s="139"/>
      <c r="DA8" s="139"/>
      <c r="DB8" s="139"/>
      <c r="DC8" s="139"/>
      <c r="DD8" s="139"/>
      <c r="DE8" s="139"/>
      <c r="DF8" s="139"/>
      <c r="DG8" s="139"/>
      <c r="DH8" s="139"/>
      <c r="DI8" s="139"/>
      <c r="DJ8" s="139"/>
      <c r="DK8" s="139"/>
      <c r="DL8" s="139"/>
      <c r="DM8" s="139"/>
      <c r="DN8" s="139"/>
      <c r="DO8" s="139"/>
      <c r="DP8" s="139"/>
      <c r="DQ8" s="139"/>
      <c r="DR8" s="139"/>
      <c r="DS8" s="139"/>
      <c r="DT8" s="139"/>
      <c r="DU8" s="139"/>
      <c r="DV8" s="139"/>
      <c r="DW8" s="139"/>
      <c r="DX8" s="139"/>
      <c r="DY8" s="139"/>
      <c r="DZ8" s="139"/>
      <c r="EA8" s="139"/>
      <c r="EB8" s="139"/>
      <c r="EC8" s="139"/>
      <c r="ED8" s="139"/>
      <c r="EE8" s="139"/>
      <c r="EF8" s="139"/>
      <c r="EG8" s="139"/>
      <c r="EH8" s="139"/>
      <c r="EI8" s="139"/>
      <c r="EJ8" s="139"/>
      <c r="EK8" s="139"/>
      <c r="EL8" s="139"/>
      <c r="EM8" s="139"/>
      <c r="EN8" s="139"/>
      <c r="EO8" s="139"/>
      <c r="EP8" s="139"/>
      <c r="EQ8" s="139"/>
      <c r="ER8" s="139"/>
      <c r="ES8" s="139"/>
      <c r="ET8" s="139"/>
      <c r="EU8" s="139"/>
      <c r="EV8" s="139"/>
      <c r="EW8" s="139"/>
      <c r="EX8" s="139"/>
      <c r="EY8" s="139"/>
      <c r="EZ8" s="139"/>
      <c r="FA8" s="139"/>
      <c r="FB8" s="139"/>
      <c r="FC8" s="139"/>
      <c r="FD8" s="139"/>
      <c r="FE8" s="139"/>
      <c r="FF8" s="139"/>
      <c r="FG8" s="139"/>
      <c r="FH8" s="139"/>
      <c r="FI8" s="139"/>
      <c r="FJ8" s="139"/>
      <c r="FK8" s="139"/>
      <c r="FL8" s="139"/>
      <c r="FM8" s="139"/>
      <c r="FN8" s="139"/>
      <c r="FO8" s="139"/>
      <c r="FP8" s="139"/>
      <c r="FQ8" s="139"/>
      <c r="FR8" s="139"/>
      <c r="FS8" s="139"/>
      <c r="FT8" s="139"/>
      <c r="FU8" s="139"/>
      <c r="FV8" s="139"/>
      <c r="FW8" s="139"/>
      <c r="FX8" s="139"/>
      <c r="FY8" s="139"/>
      <c r="FZ8" s="139"/>
      <c r="GA8" s="139"/>
      <c r="GB8" s="139"/>
      <c r="GC8" s="139"/>
      <c r="GD8" s="139"/>
      <c r="GE8" s="139"/>
      <c r="GF8" s="139"/>
      <c r="GG8" s="139"/>
      <c r="GH8" s="139"/>
      <c r="GI8" s="139"/>
      <c r="GJ8" s="139"/>
      <c r="GK8" s="139"/>
      <c r="GL8" s="139"/>
      <c r="GM8" s="139"/>
      <c r="GN8" s="139"/>
      <c r="GO8" s="139"/>
      <c r="GP8" s="139"/>
      <c r="GQ8" s="139"/>
      <c r="GR8" s="139"/>
      <c r="GS8" s="139"/>
      <c r="GT8" s="139"/>
      <c r="GU8" s="139"/>
      <c r="GV8" s="139"/>
      <c r="GW8" s="139"/>
      <c r="GX8" s="139"/>
      <c r="GY8" s="139"/>
      <c r="GZ8" s="139"/>
      <c r="HA8" s="139"/>
      <c r="HB8" s="139"/>
      <c r="HC8" s="139"/>
      <c r="HD8" s="139"/>
      <c r="HE8" s="139"/>
      <c r="HF8" s="139"/>
      <c r="HG8" s="139"/>
      <c r="HH8" s="139"/>
      <c r="HI8" s="139"/>
      <c r="HJ8" s="139"/>
      <c r="HK8" s="139"/>
      <c r="HL8" s="139"/>
      <c r="HM8" s="139"/>
      <c r="HN8" s="139"/>
      <c r="HO8" s="139"/>
      <c r="HP8" s="139"/>
      <c r="HQ8" s="139"/>
      <c r="HR8" s="139"/>
      <c r="HS8" s="139"/>
      <c r="HT8" s="139"/>
      <c r="HU8" s="139"/>
      <c r="HV8" s="139"/>
      <c r="HW8" s="139"/>
      <c r="HX8" s="139"/>
      <c r="HY8" s="139"/>
      <c r="HZ8" s="139"/>
      <c r="IA8" s="139"/>
      <c r="IB8" s="139"/>
      <c r="IC8" s="139"/>
      <c r="ID8" s="139"/>
      <c r="IE8" s="139"/>
      <c r="IF8" s="139"/>
      <c r="IG8" s="139"/>
      <c r="IH8" s="139"/>
      <c r="II8" s="139"/>
      <c r="IJ8" s="139"/>
      <c r="IK8" s="139"/>
      <c r="IL8" s="139"/>
      <c r="IM8" s="139"/>
      <c r="IN8" s="139"/>
      <c r="IO8" s="139"/>
      <c r="IP8" s="139"/>
      <c r="IQ8" s="139"/>
      <c r="IR8" s="139"/>
      <c r="IS8" s="139"/>
      <c r="IT8" s="139"/>
      <c r="IU8" s="139"/>
      <c r="IV8" s="139"/>
    </row>
    <row r="9" spans="1:256" ht="15.75" customHeight="1">
      <c r="A9" s="103" t="s">
        <v>2546</v>
      </c>
      <c r="B9" s="36" t="s">
        <v>2547</v>
      </c>
      <c r="C9" s="99"/>
      <c r="D9" s="99"/>
      <c r="E9" s="99"/>
      <c r="F9" s="99">
        <v>10117500</v>
      </c>
      <c r="G9" s="99"/>
      <c r="H9" s="99">
        <f t="shared" si="1"/>
        <v>10117500</v>
      </c>
      <c r="I9" s="99"/>
      <c r="J9" s="99">
        <f t="shared" si="2"/>
        <v>10117500</v>
      </c>
      <c r="K9" s="1326">
        <v>11117500</v>
      </c>
      <c r="L9" s="1326"/>
      <c r="M9" s="1326">
        <f t="shared" si="3"/>
        <v>11117500</v>
      </c>
      <c r="N9" s="1326"/>
      <c r="O9" s="1326">
        <f t="shared" si="4"/>
        <v>11117500</v>
      </c>
      <c r="P9" s="1327">
        <f>SUM(N9:O9)</f>
        <v>11117500</v>
      </c>
      <c r="Q9" s="139"/>
      <c r="R9" s="139"/>
      <c r="S9" s="139"/>
      <c r="T9" s="139"/>
      <c r="U9" s="139"/>
      <c r="V9" s="139"/>
      <c r="W9" s="139"/>
      <c r="X9" s="139"/>
      <c r="Y9" s="139"/>
      <c r="Z9" s="139"/>
      <c r="AA9" s="139"/>
      <c r="AB9" s="139"/>
      <c r="AC9" s="139"/>
      <c r="AD9" s="139"/>
      <c r="AE9" s="139"/>
      <c r="AF9" s="139"/>
      <c r="AG9" s="139"/>
      <c r="AH9" s="139"/>
      <c r="AI9" s="139"/>
      <c r="AJ9" s="139"/>
      <c r="AK9" s="139"/>
      <c r="AL9" s="139"/>
      <c r="AM9" s="139"/>
      <c r="AN9" s="139"/>
      <c r="AO9" s="139"/>
      <c r="AP9" s="139"/>
      <c r="AQ9" s="139"/>
      <c r="AR9" s="139"/>
      <c r="AS9" s="139"/>
      <c r="AT9" s="139"/>
      <c r="AU9" s="139"/>
      <c r="AV9" s="139"/>
      <c r="AW9" s="139"/>
      <c r="AX9" s="139"/>
      <c r="AY9" s="139"/>
      <c r="AZ9" s="139"/>
      <c r="BA9" s="139"/>
      <c r="BB9" s="139"/>
      <c r="BC9" s="139"/>
      <c r="BD9" s="139"/>
      <c r="BE9" s="139"/>
      <c r="BF9" s="139"/>
      <c r="BG9" s="139"/>
      <c r="BH9" s="139"/>
      <c r="BI9" s="139"/>
      <c r="BJ9" s="139"/>
      <c r="BK9" s="139"/>
      <c r="BL9" s="139"/>
      <c r="BM9" s="139"/>
      <c r="BN9" s="139"/>
      <c r="BO9" s="139"/>
      <c r="BP9" s="139"/>
      <c r="BQ9" s="139"/>
      <c r="BR9" s="139"/>
      <c r="BS9" s="139"/>
      <c r="BT9" s="139"/>
      <c r="BU9" s="139"/>
      <c r="BV9" s="139"/>
      <c r="BW9" s="139"/>
      <c r="BX9" s="139"/>
      <c r="BY9" s="139"/>
      <c r="BZ9" s="139"/>
      <c r="CA9" s="139"/>
      <c r="CB9" s="139"/>
      <c r="CC9" s="139"/>
      <c r="CD9" s="139"/>
      <c r="CE9" s="139"/>
      <c r="CF9" s="139"/>
      <c r="CG9" s="139"/>
      <c r="CH9" s="139"/>
      <c r="CI9" s="139"/>
      <c r="CJ9" s="139"/>
      <c r="CK9" s="139"/>
      <c r="CL9" s="139"/>
      <c r="CM9" s="139"/>
      <c r="CN9" s="139"/>
      <c r="CO9" s="139"/>
      <c r="CP9" s="139"/>
      <c r="CQ9" s="139"/>
      <c r="CR9" s="139"/>
      <c r="CS9" s="139"/>
      <c r="CT9" s="139"/>
      <c r="CU9" s="139"/>
      <c r="CV9" s="139"/>
      <c r="CW9" s="139"/>
      <c r="CX9" s="139"/>
      <c r="CY9" s="139"/>
      <c r="CZ9" s="139"/>
      <c r="DA9" s="139"/>
      <c r="DB9" s="139"/>
      <c r="DC9" s="139"/>
      <c r="DD9" s="139"/>
      <c r="DE9" s="139"/>
      <c r="DF9" s="139"/>
      <c r="DG9" s="139"/>
      <c r="DH9" s="139"/>
      <c r="DI9" s="139"/>
      <c r="DJ9" s="139"/>
      <c r="DK9" s="139"/>
      <c r="DL9" s="139"/>
      <c r="DM9" s="139"/>
      <c r="DN9" s="139"/>
      <c r="DO9" s="139"/>
      <c r="DP9" s="139"/>
      <c r="DQ9" s="139"/>
      <c r="DR9" s="139"/>
      <c r="DS9" s="139"/>
      <c r="DT9" s="139"/>
      <c r="DU9" s="139"/>
      <c r="DV9" s="139"/>
      <c r="DW9" s="139"/>
      <c r="DX9" s="139"/>
      <c r="DY9" s="139"/>
      <c r="DZ9" s="139"/>
      <c r="EA9" s="139"/>
      <c r="EB9" s="139"/>
      <c r="EC9" s="139"/>
      <c r="ED9" s="139"/>
      <c r="EE9" s="139"/>
      <c r="EF9" s="139"/>
      <c r="EG9" s="139"/>
      <c r="EH9" s="139"/>
      <c r="EI9" s="139"/>
      <c r="EJ9" s="139"/>
      <c r="EK9" s="139"/>
      <c r="EL9" s="139"/>
      <c r="EM9" s="139"/>
      <c r="EN9" s="139"/>
      <c r="EO9" s="139"/>
      <c r="EP9" s="139"/>
      <c r="EQ9" s="139"/>
      <c r="ER9" s="139"/>
      <c r="ES9" s="139"/>
      <c r="ET9" s="139"/>
      <c r="EU9" s="139"/>
      <c r="EV9" s="139"/>
      <c r="EW9" s="139"/>
      <c r="EX9" s="139"/>
      <c r="EY9" s="139"/>
      <c r="EZ9" s="139"/>
      <c r="FA9" s="139"/>
      <c r="FB9" s="139"/>
      <c r="FC9" s="139"/>
      <c r="FD9" s="139"/>
      <c r="FE9" s="139"/>
      <c r="FF9" s="139"/>
      <c r="FG9" s="139"/>
      <c r="FH9" s="139"/>
      <c r="FI9" s="139"/>
      <c r="FJ9" s="139"/>
      <c r="FK9" s="139"/>
      <c r="FL9" s="139"/>
      <c r="FM9" s="139"/>
      <c r="FN9" s="139"/>
      <c r="FO9" s="139"/>
      <c r="FP9" s="139"/>
      <c r="FQ9" s="139"/>
      <c r="FR9" s="139"/>
      <c r="FS9" s="139"/>
      <c r="FT9" s="139"/>
      <c r="FU9" s="139"/>
      <c r="FV9" s="139"/>
      <c r="FW9" s="139"/>
      <c r="FX9" s="139"/>
      <c r="FY9" s="139"/>
      <c r="FZ9" s="139"/>
      <c r="GA9" s="139"/>
      <c r="GB9" s="139"/>
      <c r="GC9" s="139"/>
      <c r="GD9" s="139"/>
      <c r="GE9" s="139"/>
      <c r="GF9" s="139"/>
      <c r="GG9" s="139"/>
      <c r="GH9" s="139"/>
      <c r="GI9" s="139"/>
      <c r="GJ9" s="139"/>
      <c r="GK9" s="139"/>
      <c r="GL9" s="139"/>
      <c r="GM9" s="139"/>
      <c r="GN9" s="139"/>
      <c r="GO9" s="139"/>
      <c r="GP9" s="139"/>
      <c r="GQ9" s="139"/>
      <c r="GR9" s="139"/>
      <c r="GS9" s="139"/>
      <c r="GT9" s="139"/>
      <c r="GU9" s="139"/>
      <c r="GV9" s="139"/>
      <c r="GW9" s="139"/>
      <c r="GX9" s="139"/>
      <c r="GY9" s="139"/>
      <c r="GZ9" s="139"/>
      <c r="HA9" s="139"/>
      <c r="HB9" s="139"/>
      <c r="HC9" s="139"/>
      <c r="HD9" s="139"/>
      <c r="HE9" s="139"/>
      <c r="HF9" s="139"/>
      <c r="HG9" s="139"/>
      <c r="HH9" s="139"/>
      <c r="HI9" s="139"/>
      <c r="HJ9" s="139"/>
      <c r="HK9" s="139"/>
      <c r="HL9" s="139"/>
      <c r="HM9" s="139"/>
      <c r="HN9" s="139"/>
      <c r="HO9" s="139"/>
      <c r="HP9" s="139"/>
      <c r="HQ9" s="139"/>
      <c r="HR9" s="139"/>
      <c r="HS9" s="139"/>
      <c r="HT9" s="139"/>
      <c r="HU9" s="139"/>
      <c r="HV9" s="139"/>
      <c r="HW9" s="139"/>
      <c r="HX9" s="139"/>
      <c r="HY9" s="139"/>
      <c r="HZ9" s="139"/>
      <c r="IA9" s="139"/>
      <c r="IB9" s="139"/>
      <c r="IC9" s="139"/>
      <c r="ID9" s="139"/>
      <c r="IE9" s="139"/>
      <c r="IF9" s="139"/>
      <c r="IG9" s="139"/>
      <c r="IH9" s="139"/>
      <c r="II9" s="139"/>
      <c r="IJ9" s="139"/>
      <c r="IK9" s="139"/>
      <c r="IL9" s="139"/>
      <c r="IM9" s="139"/>
      <c r="IN9" s="139"/>
      <c r="IO9" s="139"/>
      <c r="IP9" s="139"/>
      <c r="IQ9" s="139"/>
      <c r="IR9" s="139"/>
      <c r="IS9" s="139"/>
      <c r="IT9" s="139"/>
      <c r="IU9" s="139"/>
      <c r="IV9" s="139"/>
    </row>
    <row r="10" spans="1:256" ht="15.75" customHeight="1">
      <c r="A10" s="103" t="s">
        <v>2548</v>
      </c>
      <c r="B10" s="36" t="s">
        <v>2549</v>
      </c>
      <c r="C10" s="99"/>
      <c r="D10" s="99"/>
      <c r="E10" s="99"/>
      <c r="F10" s="99">
        <v>6340300</v>
      </c>
      <c r="G10" s="99"/>
      <c r="H10" s="99">
        <f t="shared" si="1"/>
        <v>6340300</v>
      </c>
      <c r="I10" s="99"/>
      <c r="J10" s="99">
        <f t="shared" si="2"/>
        <v>6340300</v>
      </c>
      <c r="K10" s="1326">
        <v>7340300</v>
      </c>
      <c r="L10" s="1326"/>
      <c r="M10" s="1326">
        <f t="shared" si="3"/>
        <v>7340300</v>
      </c>
      <c r="N10" s="1326"/>
      <c r="O10" s="1326">
        <f t="shared" si="4"/>
        <v>7340300</v>
      </c>
      <c r="P10" s="1327">
        <f>SUM(N10:O10)</f>
        <v>7340300</v>
      </c>
      <c r="Q10" s="139"/>
      <c r="R10" s="139"/>
      <c r="S10" s="139"/>
      <c r="T10" s="139"/>
      <c r="U10" s="139"/>
      <c r="V10" s="139"/>
      <c r="W10" s="139"/>
      <c r="X10" s="139"/>
      <c r="Y10" s="139"/>
      <c r="Z10" s="139"/>
      <c r="AA10" s="139"/>
      <c r="AB10" s="139"/>
      <c r="AC10" s="139"/>
      <c r="AD10" s="139"/>
      <c r="AE10" s="139"/>
      <c r="AF10" s="139"/>
      <c r="AG10" s="139"/>
      <c r="AH10" s="139"/>
      <c r="AI10" s="139"/>
      <c r="AJ10" s="139"/>
      <c r="AK10" s="139"/>
      <c r="AL10" s="139"/>
      <c r="AM10" s="139"/>
      <c r="AN10" s="139"/>
      <c r="AO10" s="139"/>
      <c r="AP10" s="139"/>
      <c r="AQ10" s="139"/>
      <c r="AR10" s="139"/>
      <c r="AS10" s="139"/>
      <c r="AT10" s="139"/>
      <c r="AU10" s="139"/>
      <c r="AV10" s="139"/>
      <c r="AW10" s="139"/>
      <c r="AX10" s="139"/>
      <c r="AY10" s="139"/>
      <c r="AZ10" s="139"/>
      <c r="BA10" s="139"/>
      <c r="BB10" s="139"/>
      <c r="BC10" s="139"/>
      <c r="BD10" s="139"/>
      <c r="BE10" s="139"/>
      <c r="BF10" s="139"/>
      <c r="BG10" s="139"/>
      <c r="BH10" s="139"/>
      <c r="BI10" s="139"/>
      <c r="BJ10" s="139"/>
      <c r="BK10" s="139"/>
      <c r="BL10" s="139"/>
      <c r="BM10" s="139"/>
      <c r="BN10" s="139"/>
      <c r="BO10" s="139"/>
      <c r="BP10" s="139"/>
      <c r="BQ10" s="139"/>
      <c r="BR10" s="139"/>
      <c r="BS10" s="139"/>
      <c r="BT10" s="139"/>
      <c r="BU10" s="139"/>
      <c r="BV10" s="139"/>
      <c r="BW10" s="139"/>
      <c r="BX10" s="139"/>
      <c r="BY10" s="139"/>
      <c r="BZ10" s="139"/>
      <c r="CA10" s="139"/>
      <c r="CB10" s="139"/>
      <c r="CC10" s="139"/>
      <c r="CD10" s="139"/>
      <c r="CE10" s="139"/>
      <c r="CF10" s="139"/>
      <c r="CG10" s="139"/>
      <c r="CH10" s="139"/>
      <c r="CI10" s="139"/>
      <c r="CJ10" s="139"/>
      <c r="CK10" s="139"/>
      <c r="CL10" s="139"/>
      <c r="CM10" s="139"/>
      <c r="CN10" s="139"/>
      <c r="CO10" s="139"/>
      <c r="CP10" s="139"/>
      <c r="CQ10" s="139"/>
      <c r="CR10" s="139"/>
      <c r="CS10" s="139"/>
      <c r="CT10" s="139"/>
      <c r="CU10" s="139"/>
      <c r="CV10" s="139"/>
      <c r="CW10" s="139"/>
      <c r="CX10" s="139"/>
      <c r="CY10" s="139"/>
      <c r="CZ10" s="139"/>
      <c r="DA10" s="139"/>
      <c r="DB10" s="139"/>
      <c r="DC10" s="139"/>
      <c r="DD10" s="139"/>
      <c r="DE10" s="139"/>
      <c r="DF10" s="139"/>
      <c r="DG10" s="139"/>
      <c r="DH10" s="139"/>
      <c r="DI10" s="139"/>
      <c r="DJ10" s="139"/>
      <c r="DK10" s="139"/>
      <c r="DL10" s="139"/>
      <c r="DM10" s="139"/>
      <c r="DN10" s="139"/>
      <c r="DO10" s="139"/>
      <c r="DP10" s="139"/>
      <c r="DQ10" s="139"/>
      <c r="DR10" s="139"/>
      <c r="DS10" s="139"/>
      <c r="DT10" s="139"/>
      <c r="DU10" s="139"/>
      <c r="DV10" s="139"/>
      <c r="DW10" s="139"/>
      <c r="DX10" s="139"/>
      <c r="DY10" s="139"/>
      <c r="DZ10" s="139"/>
      <c r="EA10" s="139"/>
      <c r="EB10" s="139"/>
      <c r="EC10" s="139"/>
      <c r="ED10" s="139"/>
      <c r="EE10" s="139"/>
      <c r="EF10" s="139"/>
      <c r="EG10" s="139"/>
      <c r="EH10" s="139"/>
      <c r="EI10" s="139"/>
      <c r="EJ10" s="139"/>
      <c r="EK10" s="139"/>
      <c r="EL10" s="139"/>
      <c r="EM10" s="139"/>
      <c r="EN10" s="139"/>
      <c r="EO10" s="139"/>
      <c r="EP10" s="139"/>
      <c r="EQ10" s="139"/>
      <c r="ER10" s="139"/>
      <c r="ES10" s="139"/>
      <c r="ET10" s="139"/>
      <c r="EU10" s="139"/>
      <c r="EV10" s="139"/>
      <c r="EW10" s="139"/>
      <c r="EX10" s="139"/>
      <c r="EY10" s="139"/>
      <c r="EZ10" s="139"/>
      <c r="FA10" s="139"/>
      <c r="FB10" s="139"/>
      <c r="FC10" s="139"/>
      <c r="FD10" s="139"/>
      <c r="FE10" s="139"/>
      <c r="FF10" s="139"/>
      <c r="FG10" s="139"/>
      <c r="FH10" s="139"/>
      <c r="FI10" s="139"/>
      <c r="FJ10" s="139"/>
      <c r="FK10" s="139"/>
      <c r="FL10" s="139"/>
      <c r="FM10" s="139"/>
      <c r="FN10" s="139"/>
      <c r="FO10" s="139"/>
      <c r="FP10" s="139"/>
      <c r="FQ10" s="139"/>
      <c r="FR10" s="139"/>
      <c r="FS10" s="139"/>
      <c r="FT10" s="139"/>
      <c r="FU10" s="139"/>
      <c r="FV10" s="139"/>
      <c r="FW10" s="139"/>
      <c r="FX10" s="139"/>
      <c r="FY10" s="139"/>
      <c r="FZ10" s="139"/>
      <c r="GA10" s="139"/>
      <c r="GB10" s="139"/>
      <c r="GC10" s="139"/>
      <c r="GD10" s="139"/>
      <c r="GE10" s="139"/>
      <c r="GF10" s="139"/>
      <c r="GG10" s="139"/>
      <c r="GH10" s="139"/>
      <c r="GI10" s="139"/>
      <c r="GJ10" s="139"/>
      <c r="GK10" s="139"/>
      <c r="GL10" s="139"/>
      <c r="GM10" s="139"/>
      <c r="GN10" s="139"/>
      <c r="GO10" s="139"/>
      <c r="GP10" s="139"/>
      <c r="GQ10" s="139"/>
      <c r="GR10" s="139"/>
      <c r="GS10" s="139"/>
      <c r="GT10" s="139"/>
      <c r="GU10" s="139"/>
      <c r="GV10" s="139"/>
      <c r="GW10" s="139"/>
      <c r="GX10" s="139"/>
      <c r="GY10" s="139"/>
      <c r="GZ10" s="139"/>
      <c r="HA10" s="139"/>
      <c r="HB10" s="139"/>
      <c r="HC10" s="139"/>
      <c r="HD10" s="139"/>
      <c r="HE10" s="139"/>
      <c r="HF10" s="139"/>
      <c r="HG10" s="139"/>
      <c r="HH10" s="139"/>
      <c r="HI10" s="139"/>
      <c r="HJ10" s="139"/>
      <c r="HK10" s="139"/>
      <c r="HL10" s="139"/>
      <c r="HM10" s="139"/>
      <c r="HN10" s="139"/>
      <c r="HO10" s="139"/>
      <c r="HP10" s="139"/>
      <c r="HQ10" s="139"/>
      <c r="HR10" s="139"/>
      <c r="HS10" s="139"/>
      <c r="HT10" s="139"/>
      <c r="HU10" s="139"/>
      <c r="HV10" s="139"/>
      <c r="HW10" s="139"/>
      <c r="HX10" s="139"/>
      <c r="HY10" s="139"/>
      <c r="HZ10" s="139"/>
      <c r="IA10" s="139"/>
      <c r="IB10" s="139"/>
      <c r="IC10" s="139"/>
      <c r="ID10" s="139"/>
      <c r="IE10" s="139"/>
      <c r="IF10" s="139"/>
      <c r="IG10" s="139"/>
      <c r="IH10" s="139"/>
      <c r="II10" s="139"/>
      <c r="IJ10" s="139"/>
      <c r="IK10" s="139"/>
      <c r="IL10" s="139"/>
      <c r="IM10" s="139"/>
      <c r="IN10" s="139"/>
      <c r="IO10" s="139"/>
      <c r="IP10" s="139"/>
      <c r="IQ10" s="139"/>
      <c r="IR10" s="139"/>
      <c r="IS10" s="139"/>
      <c r="IT10" s="139"/>
      <c r="IU10" s="139"/>
      <c r="IV10" s="139"/>
    </row>
    <row r="11" spans="1:256" ht="15.75" customHeight="1">
      <c r="A11" s="103" t="s">
        <v>2550</v>
      </c>
      <c r="B11" s="36" t="s">
        <v>2551</v>
      </c>
      <c r="C11" s="99"/>
      <c r="D11" s="99"/>
      <c r="E11" s="99"/>
      <c r="F11" s="99">
        <v>1753700</v>
      </c>
      <c r="G11" s="99"/>
      <c r="H11" s="99">
        <f t="shared" si="1"/>
        <v>1753700</v>
      </c>
      <c r="I11" s="99"/>
      <c r="J11" s="99">
        <f t="shared" si="2"/>
        <v>1753700</v>
      </c>
      <c r="K11" s="1326">
        <v>2629200</v>
      </c>
      <c r="L11" s="1326"/>
      <c r="M11" s="1326">
        <f t="shared" si="3"/>
        <v>2629200</v>
      </c>
      <c r="N11" s="1326"/>
      <c r="O11" s="1326">
        <f t="shared" si="4"/>
        <v>2629200</v>
      </c>
      <c r="P11" s="1327">
        <f>SUM(N11:O11)</f>
        <v>2629200</v>
      </c>
      <c r="Q11" s="139"/>
      <c r="R11" s="139"/>
      <c r="S11" s="139"/>
      <c r="T11" s="139"/>
      <c r="U11" s="139"/>
      <c r="V11" s="139"/>
      <c r="W11" s="139"/>
      <c r="X11" s="139"/>
      <c r="Y11" s="139"/>
      <c r="Z11" s="139"/>
      <c r="AA11" s="139"/>
      <c r="AB11" s="139"/>
      <c r="AC11" s="139"/>
      <c r="AD11" s="139"/>
      <c r="AE11" s="139"/>
      <c r="AF11" s="139"/>
      <c r="AG11" s="139"/>
      <c r="AH11" s="139"/>
      <c r="AI11" s="139"/>
      <c r="AJ11" s="139"/>
      <c r="AK11" s="139"/>
      <c r="AL11" s="139"/>
      <c r="AM11" s="139"/>
      <c r="AN11" s="139"/>
      <c r="AO11" s="139"/>
      <c r="AP11" s="139"/>
      <c r="AQ11" s="139"/>
      <c r="AR11" s="139"/>
      <c r="AS11" s="139"/>
      <c r="AT11" s="139"/>
      <c r="AU11" s="139"/>
      <c r="AV11" s="139"/>
      <c r="AW11" s="139"/>
      <c r="AX11" s="139"/>
      <c r="AY11" s="139"/>
      <c r="AZ11" s="139"/>
      <c r="BA11" s="139"/>
      <c r="BB11" s="139"/>
      <c r="BC11" s="139"/>
      <c r="BD11" s="139"/>
      <c r="BE11" s="139"/>
      <c r="BF11" s="139"/>
      <c r="BG11" s="139"/>
      <c r="BH11" s="139"/>
      <c r="BI11" s="139"/>
      <c r="BJ11" s="139"/>
      <c r="BK11" s="139"/>
      <c r="BL11" s="139"/>
      <c r="BM11" s="139"/>
      <c r="BN11" s="139"/>
      <c r="BO11" s="139"/>
      <c r="BP11" s="139"/>
      <c r="BQ11" s="139"/>
      <c r="BR11" s="139"/>
      <c r="BS11" s="139"/>
      <c r="BT11" s="139"/>
      <c r="BU11" s="139"/>
      <c r="BV11" s="139"/>
      <c r="BW11" s="139"/>
      <c r="BX11" s="139"/>
      <c r="BY11" s="139"/>
      <c r="BZ11" s="139"/>
      <c r="CA11" s="139"/>
      <c r="CB11" s="139"/>
      <c r="CC11" s="139"/>
      <c r="CD11" s="139"/>
      <c r="CE11" s="139"/>
      <c r="CF11" s="139"/>
      <c r="CG11" s="139"/>
      <c r="CH11" s="139"/>
      <c r="CI11" s="139"/>
      <c r="CJ11" s="139"/>
      <c r="CK11" s="139"/>
      <c r="CL11" s="139"/>
      <c r="CM11" s="139"/>
      <c r="CN11" s="139"/>
      <c r="CO11" s="139"/>
      <c r="CP11" s="139"/>
      <c r="CQ11" s="139"/>
      <c r="CR11" s="139"/>
      <c r="CS11" s="139"/>
      <c r="CT11" s="139"/>
      <c r="CU11" s="139"/>
      <c r="CV11" s="139"/>
      <c r="CW11" s="139"/>
      <c r="CX11" s="139"/>
      <c r="CY11" s="139"/>
      <c r="CZ11" s="139"/>
      <c r="DA11" s="139"/>
      <c r="DB11" s="139"/>
      <c r="DC11" s="139"/>
      <c r="DD11" s="139"/>
      <c r="DE11" s="139"/>
      <c r="DF11" s="139"/>
      <c r="DG11" s="139"/>
      <c r="DH11" s="139"/>
      <c r="DI11" s="139"/>
      <c r="DJ11" s="139"/>
      <c r="DK11" s="139"/>
      <c r="DL11" s="139"/>
      <c r="DM11" s="139"/>
      <c r="DN11" s="139"/>
      <c r="DO11" s="139"/>
      <c r="DP11" s="139"/>
      <c r="DQ11" s="139"/>
      <c r="DR11" s="139"/>
      <c r="DS11" s="139"/>
      <c r="DT11" s="139"/>
      <c r="DU11" s="139"/>
      <c r="DV11" s="139"/>
      <c r="DW11" s="139"/>
      <c r="DX11" s="139"/>
      <c r="DY11" s="139"/>
      <c r="DZ11" s="139"/>
      <c r="EA11" s="139"/>
      <c r="EB11" s="139"/>
      <c r="EC11" s="139"/>
      <c r="ED11" s="139"/>
      <c r="EE11" s="139"/>
      <c r="EF11" s="139"/>
      <c r="EG11" s="139"/>
      <c r="EH11" s="139"/>
      <c r="EI11" s="139"/>
      <c r="EJ11" s="139"/>
      <c r="EK11" s="139"/>
      <c r="EL11" s="139"/>
      <c r="EM11" s="139"/>
      <c r="EN11" s="139"/>
      <c r="EO11" s="139"/>
      <c r="EP11" s="139"/>
      <c r="EQ11" s="139"/>
      <c r="ER11" s="139"/>
      <c r="ES11" s="139"/>
      <c r="ET11" s="139"/>
      <c r="EU11" s="139"/>
      <c r="EV11" s="139"/>
      <c r="EW11" s="139"/>
      <c r="EX11" s="139"/>
      <c r="EY11" s="139"/>
      <c r="EZ11" s="139"/>
      <c r="FA11" s="139"/>
      <c r="FB11" s="139"/>
      <c r="FC11" s="139"/>
      <c r="FD11" s="139"/>
      <c r="FE11" s="139"/>
      <c r="FF11" s="139"/>
      <c r="FG11" s="139"/>
      <c r="FH11" s="139"/>
      <c r="FI11" s="139"/>
      <c r="FJ11" s="139"/>
      <c r="FK11" s="139"/>
      <c r="FL11" s="139"/>
      <c r="FM11" s="139"/>
      <c r="FN11" s="139"/>
      <c r="FO11" s="139"/>
      <c r="FP11" s="139"/>
      <c r="FQ11" s="139"/>
      <c r="FR11" s="139"/>
      <c r="FS11" s="139"/>
      <c r="FT11" s="139"/>
      <c r="FU11" s="139"/>
      <c r="FV11" s="139"/>
      <c r="FW11" s="139"/>
      <c r="FX11" s="139"/>
      <c r="FY11" s="139"/>
      <c r="FZ11" s="139"/>
      <c r="GA11" s="139"/>
      <c r="GB11" s="139"/>
      <c r="GC11" s="139"/>
      <c r="GD11" s="139"/>
      <c r="GE11" s="139"/>
      <c r="GF11" s="139"/>
      <c r="GG11" s="139"/>
      <c r="GH11" s="139"/>
      <c r="GI11" s="139"/>
      <c r="GJ11" s="139"/>
      <c r="GK11" s="139"/>
      <c r="GL11" s="139"/>
      <c r="GM11" s="139"/>
      <c r="GN11" s="139"/>
      <c r="GO11" s="139"/>
      <c r="GP11" s="139"/>
      <c r="GQ11" s="139"/>
      <c r="GR11" s="139"/>
      <c r="GS11" s="139"/>
      <c r="GT11" s="139"/>
      <c r="GU11" s="139"/>
      <c r="GV11" s="139"/>
      <c r="GW11" s="139"/>
      <c r="GX11" s="139"/>
      <c r="GY11" s="139"/>
      <c r="GZ11" s="139"/>
      <c r="HA11" s="139"/>
      <c r="HB11" s="139"/>
      <c r="HC11" s="139"/>
      <c r="HD11" s="139"/>
      <c r="HE11" s="139"/>
      <c r="HF11" s="139"/>
      <c r="HG11" s="139"/>
      <c r="HH11" s="139"/>
      <c r="HI11" s="139"/>
      <c r="HJ11" s="139"/>
      <c r="HK11" s="139"/>
      <c r="HL11" s="139"/>
      <c r="HM11" s="139"/>
      <c r="HN11" s="139"/>
      <c r="HO11" s="139"/>
      <c r="HP11" s="139"/>
      <c r="HQ11" s="139"/>
      <c r="HR11" s="139"/>
      <c r="HS11" s="139"/>
      <c r="HT11" s="139"/>
      <c r="HU11" s="139"/>
      <c r="HV11" s="139"/>
      <c r="HW11" s="139"/>
      <c r="HX11" s="139"/>
      <c r="HY11" s="139"/>
      <c r="HZ11" s="139"/>
      <c r="IA11" s="139"/>
      <c r="IB11" s="139"/>
      <c r="IC11" s="139"/>
      <c r="ID11" s="139"/>
      <c r="IE11" s="139"/>
      <c r="IF11" s="139"/>
      <c r="IG11" s="139"/>
      <c r="IH11" s="139"/>
      <c r="II11" s="139"/>
      <c r="IJ11" s="139"/>
      <c r="IK11" s="139"/>
      <c r="IL11" s="139"/>
      <c r="IM11" s="139"/>
      <c r="IN11" s="139"/>
      <c r="IO11" s="139"/>
      <c r="IP11" s="139"/>
      <c r="IQ11" s="139"/>
      <c r="IR11" s="139"/>
      <c r="IS11" s="139"/>
      <c r="IT11" s="139"/>
      <c r="IU11" s="139"/>
      <c r="IV11" s="139"/>
    </row>
    <row r="12" spans="1:256" ht="15.75">
      <c r="A12" s="746" t="s">
        <v>413</v>
      </c>
      <c r="B12" s="569"/>
      <c r="C12" s="570">
        <v>0</v>
      </c>
      <c r="D12" s="570"/>
      <c r="E12" s="570">
        <f t="shared" ref="E12:F12" si="5">SUM(E9:E11)</f>
        <v>0</v>
      </c>
      <c r="F12" s="570">
        <f t="shared" si="5"/>
        <v>18211500</v>
      </c>
      <c r="G12" s="570">
        <f t="shared" ref="G12:I12" si="6">SUM(G9:G11)</f>
        <v>0</v>
      </c>
      <c r="H12" s="570">
        <f t="shared" si="1"/>
        <v>18211500</v>
      </c>
      <c r="I12" s="570">
        <f t="shared" si="6"/>
        <v>0</v>
      </c>
      <c r="J12" s="570">
        <f t="shared" si="2"/>
        <v>18211500</v>
      </c>
      <c r="K12" s="1328">
        <f t="shared" ref="K12" si="7">SUM(K9:K11)</f>
        <v>21087000</v>
      </c>
      <c r="L12" s="1328">
        <f t="shared" ref="L12:N12" si="8">SUM(L9:L11)</f>
        <v>0</v>
      </c>
      <c r="M12" s="1328">
        <f t="shared" si="3"/>
        <v>21087000</v>
      </c>
      <c r="N12" s="1328">
        <f t="shared" si="8"/>
        <v>0</v>
      </c>
      <c r="O12" s="1328">
        <f t="shared" si="4"/>
        <v>21087000</v>
      </c>
      <c r="P12" s="1330">
        <f>SUM(P9:P11)</f>
        <v>21087000</v>
      </c>
      <c r="Q12" s="139"/>
      <c r="R12" s="139"/>
      <c r="S12" s="139"/>
      <c r="T12" s="139"/>
      <c r="U12" s="139"/>
      <c r="V12" s="139"/>
      <c r="W12" s="139"/>
      <c r="X12" s="139"/>
      <c r="Y12" s="139"/>
      <c r="Z12" s="139"/>
      <c r="AA12" s="139"/>
      <c r="AB12" s="139"/>
      <c r="AC12" s="139"/>
      <c r="AD12" s="139"/>
      <c r="AE12" s="139"/>
      <c r="AF12" s="139"/>
      <c r="AG12" s="139"/>
      <c r="AH12" s="139"/>
      <c r="AI12" s="139"/>
      <c r="AJ12" s="139"/>
      <c r="AK12" s="139"/>
      <c r="AL12" s="139"/>
      <c r="AM12" s="139"/>
      <c r="AN12" s="139"/>
      <c r="AO12" s="139"/>
      <c r="AP12" s="139"/>
      <c r="AQ12" s="139"/>
      <c r="AR12" s="139"/>
      <c r="AS12" s="139"/>
      <c r="AT12" s="139"/>
      <c r="AU12" s="139"/>
      <c r="AV12" s="139"/>
      <c r="AW12" s="139"/>
      <c r="AX12" s="139"/>
      <c r="AY12" s="139"/>
      <c r="AZ12" s="139"/>
      <c r="BA12" s="139"/>
      <c r="BB12" s="139"/>
      <c r="BC12" s="139"/>
      <c r="BD12" s="139"/>
      <c r="BE12" s="139"/>
      <c r="BF12" s="139"/>
      <c r="BG12" s="139"/>
      <c r="BH12" s="139"/>
      <c r="BI12" s="139"/>
      <c r="BJ12" s="139"/>
      <c r="BK12" s="139"/>
      <c r="BL12" s="139"/>
      <c r="BM12" s="139"/>
      <c r="BN12" s="139"/>
      <c r="BO12" s="139"/>
      <c r="BP12" s="139"/>
      <c r="BQ12" s="139"/>
      <c r="BR12" s="139"/>
      <c r="BS12" s="139"/>
      <c r="BT12" s="139"/>
      <c r="BU12" s="139"/>
      <c r="BV12" s="139"/>
      <c r="BW12" s="139"/>
      <c r="BX12" s="139"/>
      <c r="BY12" s="139"/>
      <c r="BZ12" s="139"/>
      <c r="CA12" s="139"/>
      <c r="CB12" s="139"/>
      <c r="CC12" s="139"/>
      <c r="CD12" s="139"/>
      <c r="CE12" s="139"/>
      <c r="CF12" s="139"/>
      <c r="CG12" s="139"/>
      <c r="CH12" s="139"/>
      <c r="CI12" s="139"/>
      <c r="CJ12" s="139"/>
      <c r="CK12" s="139"/>
      <c r="CL12" s="139"/>
      <c r="CM12" s="139"/>
      <c r="CN12" s="139"/>
      <c r="CO12" s="139"/>
      <c r="CP12" s="139"/>
      <c r="CQ12" s="139"/>
      <c r="CR12" s="139"/>
      <c r="CS12" s="139"/>
      <c r="CT12" s="139"/>
      <c r="CU12" s="139"/>
      <c r="CV12" s="139"/>
      <c r="CW12" s="139"/>
      <c r="CX12" s="139"/>
      <c r="CY12" s="139"/>
      <c r="CZ12" s="139"/>
      <c r="DA12" s="139"/>
      <c r="DB12" s="139"/>
      <c r="DC12" s="139"/>
      <c r="DD12" s="139"/>
      <c r="DE12" s="139"/>
      <c r="DF12" s="139"/>
      <c r="DG12" s="139"/>
      <c r="DH12" s="139"/>
      <c r="DI12" s="139"/>
      <c r="DJ12" s="139"/>
      <c r="DK12" s="139"/>
      <c r="DL12" s="139"/>
      <c r="DM12" s="139"/>
      <c r="DN12" s="139"/>
      <c r="DO12" s="139"/>
      <c r="DP12" s="139"/>
      <c r="DQ12" s="139"/>
      <c r="DR12" s="139"/>
      <c r="DS12" s="139"/>
      <c r="DT12" s="139"/>
      <c r="DU12" s="139"/>
      <c r="DV12" s="139"/>
      <c r="DW12" s="139"/>
      <c r="DX12" s="139"/>
      <c r="DY12" s="139"/>
      <c r="DZ12" s="139"/>
      <c r="EA12" s="139"/>
      <c r="EB12" s="139"/>
      <c r="EC12" s="139"/>
      <c r="ED12" s="139"/>
      <c r="EE12" s="139"/>
      <c r="EF12" s="139"/>
      <c r="EG12" s="139"/>
      <c r="EH12" s="139"/>
      <c r="EI12" s="139"/>
      <c r="EJ12" s="139"/>
      <c r="EK12" s="139"/>
      <c r="EL12" s="139"/>
      <c r="EM12" s="139"/>
      <c r="EN12" s="139"/>
      <c r="EO12" s="139"/>
      <c r="EP12" s="139"/>
      <c r="EQ12" s="139"/>
      <c r="ER12" s="139"/>
      <c r="ES12" s="139"/>
      <c r="ET12" s="139"/>
      <c r="EU12" s="139"/>
      <c r="EV12" s="139"/>
      <c r="EW12" s="139"/>
      <c r="EX12" s="139"/>
      <c r="EY12" s="139"/>
      <c r="EZ12" s="139"/>
      <c r="FA12" s="139"/>
      <c r="FB12" s="139"/>
      <c r="FC12" s="139"/>
      <c r="FD12" s="139"/>
      <c r="FE12" s="139"/>
      <c r="FF12" s="139"/>
      <c r="FG12" s="139"/>
      <c r="FH12" s="139"/>
      <c r="FI12" s="139"/>
      <c r="FJ12" s="139"/>
      <c r="FK12" s="139"/>
      <c r="FL12" s="139"/>
      <c r="FM12" s="139"/>
      <c r="FN12" s="139"/>
      <c r="FO12" s="139"/>
      <c r="FP12" s="139"/>
      <c r="FQ12" s="139"/>
      <c r="FR12" s="139"/>
      <c r="FS12" s="139"/>
      <c r="FT12" s="139"/>
      <c r="FU12" s="139"/>
      <c r="FV12" s="139"/>
      <c r="FW12" s="139"/>
      <c r="FX12" s="139"/>
      <c r="FY12" s="139"/>
      <c r="FZ12" s="139"/>
      <c r="GA12" s="139"/>
      <c r="GB12" s="139"/>
      <c r="GC12" s="139"/>
      <c r="GD12" s="139"/>
      <c r="GE12" s="139"/>
      <c r="GF12" s="139"/>
      <c r="GG12" s="139"/>
      <c r="GH12" s="139"/>
      <c r="GI12" s="139"/>
      <c r="GJ12" s="139"/>
      <c r="GK12" s="139"/>
      <c r="GL12" s="139"/>
      <c r="GM12" s="139"/>
      <c r="GN12" s="139"/>
      <c r="GO12" s="139"/>
      <c r="GP12" s="139"/>
      <c r="GQ12" s="139"/>
      <c r="GR12" s="139"/>
      <c r="GS12" s="139"/>
      <c r="GT12" s="139"/>
      <c r="GU12" s="139"/>
      <c r="GV12" s="139"/>
      <c r="GW12" s="139"/>
      <c r="GX12" s="139"/>
      <c r="GY12" s="139"/>
      <c r="GZ12" s="139"/>
      <c r="HA12" s="139"/>
      <c r="HB12" s="139"/>
      <c r="HC12" s="139"/>
      <c r="HD12" s="139"/>
      <c r="HE12" s="139"/>
      <c r="HF12" s="139"/>
      <c r="HG12" s="139"/>
      <c r="HH12" s="139"/>
      <c r="HI12" s="139"/>
      <c r="HJ12" s="139"/>
      <c r="HK12" s="139"/>
      <c r="HL12" s="139"/>
      <c r="HM12" s="139"/>
      <c r="HN12" s="139"/>
      <c r="HO12" s="139"/>
      <c r="HP12" s="139"/>
      <c r="HQ12" s="139"/>
      <c r="HR12" s="139"/>
      <c r="HS12" s="139"/>
      <c r="HT12" s="139"/>
      <c r="HU12" s="139"/>
      <c r="HV12" s="139"/>
      <c r="HW12" s="139"/>
      <c r="HX12" s="139"/>
      <c r="HY12" s="139"/>
      <c r="HZ12" s="139"/>
      <c r="IA12" s="139"/>
      <c r="IB12" s="139"/>
      <c r="IC12" s="139"/>
      <c r="ID12" s="139"/>
      <c r="IE12" s="139"/>
      <c r="IF12" s="139"/>
      <c r="IG12" s="139"/>
      <c r="IH12" s="139"/>
      <c r="II12" s="139"/>
      <c r="IJ12" s="139"/>
      <c r="IK12" s="139"/>
      <c r="IL12" s="139"/>
      <c r="IM12" s="139"/>
      <c r="IN12" s="139"/>
      <c r="IO12" s="139"/>
      <c r="IP12" s="139"/>
      <c r="IQ12" s="139"/>
      <c r="IR12" s="139"/>
      <c r="IS12" s="139"/>
      <c r="IT12" s="139"/>
      <c r="IU12" s="139"/>
      <c r="IV12" s="139"/>
    </row>
    <row r="13" spans="1:256" ht="15.75">
      <c r="A13" s="978" t="s">
        <v>2557</v>
      </c>
      <c r="B13" s="979"/>
      <c r="C13" s="1303">
        <v>0</v>
      </c>
      <c r="D13" s="1303"/>
      <c r="E13" s="1303">
        <f>SUM(E12,E7)</f>
        <v>0</v>
      </c>
      <c r="F13" s="1303">
        <f>F7+F12</f>
        <v>67450000</v>
      </c>
      <c r="G13" s="1303">
        <f>G7+G12</f>
        <v>0</v>
      </c>
      <c r="H13" s="1303">
        <f t="shared" si="1"/>
        <v>67450000</v>
      </c>
      <c r="I13" s="1303">
        <f>I7+I12</f>
        <v>0</v>
      </c>
      <c r="J13" s="1303">
        <f t="shared" si="2"/>
        <v>67450000</v>
      </c>
      <c r="K13" s="1331">
        <f>K7+K12</f>
        <v>78100000</v>
      </c>
      <c r="L13" s="1331">
        <f>L7+L12</f>
        <v>-20000000</v>
      </c>
      <c r="M13" s="1331">
        <f t="shared" si="3"/>
        <v>58100000</v>
      </c>
      <c r="N13" s="1331">
        <f>N7+N12</f>
        <v>0</v>
      </c>
      <c r="O13" s="1331">
        <f t="shared" si="4"/>
        <v>58100000</v>
      </c>
      <c r="P13" s="1333">
        <f>SUM(P12,P7)</f>
        <v>58100000</v>
      </c>
      <c r="Q13" s="139"/>
      <c r="R13" s="139"/>
      <c r="S13" s="139"/>
      <c r="T13" s="139"/>
      <c r="U13" s="139"/>
      <c r="V13" s="139"/>
      <c r="W13" s="139"/>
      <c r="X13" s="139"/>
      <c r="Y13" s="139"/>
      <c r="Z13" s="139"/>
      <c r="AA13" s="139"/>
      <c r="AB13" s="139"/>
      <c r="AC13" s="139"/>
      <c r="AD13" s="139"/>
      <c r="AE13" s="139"/>
      <c r="AF13" s="139"/>
      <c r="AG13" s="139"/>
      <c r="AH13" s="139"/>
      <c r="AI13" s="139"/>
      <c r="AJ13" s="139"/>
      <c r="AK13" s="139"/>
      <c r="AL13" s="139"/>
      <c r="AM13" s="139"/>
      <c r="AN13" s="139"/>
      <c r="AO13" s="139"/>
      <c r="AP13" s="139"/>
      <c r="AQ13" s="139"/>
      <c r="AR13" s="139"/>
      <c r="AS13" s="139"/>
      <c r="AT13" s="139"/>
      <c r="AU13" s="139"/>
      <c r="AV13" s="139"/>
      <c r="AW13" s="139"/>
      <c r="AX13" s="139"/>
      <c r="AY13" s="139"/>
      <c r="AZ13" s="139"/>
      <c r="BA13" s="139"/>
      <c r="BB13" s="139"/>
      <c r="BC13" s="139"/>
      <c r="BD13" s="139"/>
      <c r="BE13" s="139"/>
      <c r="BF13" s="139"/>
      <c r="BG13" s="139"/>
      <c r="BH13" s="139"/>
      <c r="BI13" s="139"/>
      <c r="BJ13" s="139"/>
      <c r="BK13" s="139"/>
      <c r="BL13" s="139"/>
      <c r="BM13" s="139"/>
      <c r="BN13" s="139"/>
      <c r="BO13" s="139"/>
      <c r="BP13" s="139"/>
      <c r="BQ13" s="139"/>
      <c r="BR13" s="139"/>
      <c r="BS13" s="139"/>
      <c r="BT13" s="139"/>
      <c r="BU13" s="139"/>
      <c r="BV13" s="139"/>
      <c r="BW13" s="139"/>
      <c r="BX13" s="139"/>
      <c r="BY13" s="139"/>
      <c r="BZ13" s="139"/>
      <c r="CA13" s="139"/>
      <c r="CB13" s="139"/>
      <c r="CC13" s="139"/>
      <c r="CD13" s="139"/>
      <c r="CE13" s="139"/>
      <c r="CF13" s="139"/>
      <c r="CG13" s="139"/>
      <c r="CH13" s="139"/>
      <c r="CI13" s="139"/>
      <c r="CJ13" s="139"/>
      <c r="CK13" s="139"/>
      <c r="CL13" s="139"/>
      <c r="CM13" s="139"/>
      <c r="CN13" s="139"/>
      <c r="CO13" s="139"/>
      <c r="CP13" s="139"/>
      <c r="CQ13" s="139"/>
      <c r="CR13" s="139"/>
      <c r="CS13" s="139"/>
      <c r="CT13" s="139"/>
      <c r="CU13" s="139"/>
      <c r="CV13" s="139"/>
      <c r="CW13" s="139"/>
      <c r="CX13" s="139"/>
      <c r="CY13" s="139"/>
      <c r="CZ13" s="139"/>
      <c r="DA13" s="139"/>
      <c r="DB13" s="139"/>
      <c r="DC13" s="139"/>
      <c r="DD13" s="139"/>
      <c r="DE13" s="139"/>
      <c r="DF13" s="139"/>
      <c r="DG13" s="139"/>
      <c r="DH13" s="139"/>
      <c r="DI13" s="139"/>
      <c r="DJ13" s="139"/>
      <c r="DK13" s="139"/>
      <c r="DL13" s="139"/>
      <c r="DM13" s="139"/>
      <c r="DN13" s="139"/>
      <c r="DO13" s="139"/>
      <c r="DP13" s="139"/>
      <c r="DQ13" s="139"/>
      <c r="DR13" s="139"/>
      <c r="DS13" s="139"/>
      <c r="DT13" s="139"/>
      <c r="DU13" s="139"/>
      <c r="DV13" s="139"/>
      <c r="DW13" s="139"/>
      <c r="DX13" s="139"/>
      <c r="DY13" s="139"/>
      <c r="DZ13" s="139"/>
      <c r="EA13" s="139"/>
      <c r="EB13" s="139"/>
      <c r="EC13" s="139"/>
      <c r="ED13" s="139"/>
      <c r="EE13" s="139"/>
      <c r="EF13" s="139"/>
      <c r="EG13" s="139"/>
      <c r="EH13" s="139"/>
      <c r="EI13" s="139"/>
      <c r="EJ13" s="139"/>
      <c r="EK13" s="139"/>
      <c r="EL13" s="139"/>
      <c r="EM13" s="139"/>
      <c r="EN13" s="139"/>
      <c r="EO13" s="139"/>
      <c r="EP13" s="139"/>
      <c r="EQ13" s="139"/>
      <c r="ER13" s="139"/>
      <c r="ES13" s="139"/>
      <c r="ET13" s="139"/>
      <c r="EU13" s="139"/>
      <c r="EV13" s="139"/>
      <c r="EW13" s="139"/>
      <c r="EX13" s="139"/>
      <c r="EY13" s="139"/>
      <c r="EZ13" s="139"/>
      <c r="FA13" s="139"/>
      <c r="FB13" s="139"/>
      <c r="FC13" s="139"/>
      <c r="FD13" s="139"/>
      <c r="FE13" s="139"/>
      <c r="FF13" s="139"/>
      <c r="FG13" s="139"/>
      <c r="FH13" s="139"/>
      <c r="FI13" s="139"/>
      <c r="FJ13" s="139"/>
      <c r="FK13" s="139"/>
      <c r="FL13" s="139"/>
      <c r="FM13" s="139"/>
      <c r="FN13" s="139"/>
      <c r="FO13" s="139"/>
      <c r="FP13" s="139"/>
      <c r="FQ13" s="139"/>
      <c r="FR13" s="139"/>
      <c r="FS13" s="139"/>
      <c r="FT13" s="139"/>
      <c r="FU13" s="139"/>
      <c r="FV13" s="139"/>
      <c r="FW13" s="139"/>
      <c r="FX13" s="139"/>
      <c r="FY13" s="139"/>
      <c r="FZ13" s="139"/>
      <c r="GA13" s="139"/>
      <c r="GB13" s="139"/>
      <c r="GC13" s="139"/>
      <c r="GD13" s="139"/>
      <c r="GE13" s="139"/>
      <c r="GF13" s="139"/>
      <c r="GG13" s="139"/>
      <c r="GH13" s="139"/>
      <c r="GI13" s="139"/>
      <c r="GJ13" s="139"/>
      <c r="GK13" s="139"/>
      <c r="GL13" s="139"/>
      <c r="GM13" s="139"/>
      <c r="GN13" s="139"/>
      <c r="GO13" s="139"/>
      <c r="GP13" s="139"/>
      <c r="GQ13" s="139"/>
      <c r="GR13" s="139"/>
      <c r="GS13" s="139"/>
      <c r="GT13" s="139"/>
      <c r="GU13" s="139"/>
      <c r="GV13" s="139"/>
      <c r="GW13" s="139"/>
      <c r="GX13" s="139"/>
      <c r="GY13" s="139"/>
      <c r="GZ13" s="139"/>
      <c r="HA13" s="139"/>
      <c r="HB13" s="139"/>
      <c r="HC13" s="139"/>
      <c r="HD13" s="139"/>
      <c r="HE13" s="139"/>
      <c r="HF13" s="139"/>
      <c r="HG13" s="139"/>
      <c r="HH13" s="139"/>
      <c r="HI13" s="139"/>
      <c r="HJ13" s="139"/>
      <c r="HK13" s="139"/>
      <c r="HL13" s="139"/>
      <c r="HM13" s="139"/>
      <c r="HN13" s="139"/>
      <c r="HO13" s="139"/>
      <c r="HP13" s="139"/>
      <c r="HQ13" s="139"/>
      <c r="HR13" s="139"/>
      <c r="HS13" s="139"/>
      <c r="HT13" s="139"/>
      <c r="HU13" s="139"/>
      <c r="HV13" s="139"/>
      <c r="HW13" s="139"/>
      <c r="HX13" s="139"/>
      <c r="HY13" s="139"/>
      <c r="HZ13" s="139"/>
      <c r="IA13" s="139"/>
      <c r="IB13" s="139"/>
      <c r="IC13" s="139"/>
      <c r="ID13" s="139"/>
      <c r="IE13" s="139"/>
      <c r="IF13" s="139"/>
      <c r="IG13" s="139"/>
      <c r="IH13" s="139"/>
      <c r="II13" s="139"/>
      <c r="IJ13" s="139"/>
      <c r="IK13" s="139"/>
      <c r="IL13" s="139"/>
      <c r="IM13" s="139"/>
      <c r="IN13" s="139"/>
      <c r="IO13" s="139"/>
      <c r="IP13" s="139"/>
      <c r="IQ13" s="139"/>
      <c r="IR13" s="139"/>
      <c r="IS13" s="139"/>
      <c r="IT13" s="139"/>
      <c r="IU13" s="139"/>
      <c r="IV13" s="139"/>
    </row>
    <row r="14" spans="1:256" ht="15.75" customHeight="1">
      <c r="A14" s="563">
        <v>2200000</v>
      </c>
      <c r="B14" s="581" t="s">
        <v>2558</v>
      </c>
      <c r="C14" s="99"/>
      <c r="D14" s="99"/>
      <c r="E14" s="99"/>
      <c r="F14" s="99"/>
      <c r="G14" s="99"/>
      <c r="H14" s="99">
        <f t="shared" si="1"/>
        <v>0</v>
      </c>
      <c r="I14" s="99"/>
      <c r="J14" s="99">
        <f t="shared" si="2"/>
        <v>0</v>
      </c>
      <c r="K14" s="1326"/>
      <c r="L14" s="1326"/>
      <c r="M14" s="1326">
        <f t="shared" si="3"/>
        <v>0</v>
      </c>
      <c r="N14" s="1326"/>
      <c r="O14" s="1326">
        <f t="shared" si="4"/>
        <v>0</v>
      </c>
      <c r="P14" s="1327"/>
      <c r="Q14" s="139"/>
      <c r="R14" s="139"/>
      <c r="S14" s="139"/>
      <c r="T14" s="139"/>
      <c r="U14" s="139"/>
      <c r="V14" s="139"/>
      <c r="W14" s="139"/>
      <c r="X14" s="139"/>
      <c r="Y14" s="139"/>
      <c r="Z14" s="139"/>
      <c r="AA14" s="139"/>
      <c r="AB14" s="139"/>
      <c r="AC14" s="139"/>
      <c r="AD14" s="139"/>
      <c r="AE14" s="139"/>
      <c r="AF14" s="139"/>
      <c r="AG14" s="139"/>
      <c r="AH14" s="139"/>
      <c r="AI14" s="139"/>
      <c r="AJ14" s="139"/>
      <c r="AK14" s="139"/>
      <c r="AL14" s="139"/>
      <c r="AM14" s="139"/>
      <c r="AN14" s="139"/>
      <c r="AO14" s="139"/>
      <c r="AP14" s="139"/>
      <c r="AQ14" s="139"/>
      <c r="AR14" s="139"/>
      <c r="AS14" s="139"/>
      <c r="AT14" s="139"/>
      <c r="AU14" s="139"/>
      <c r="AV14" s="139"/>
      <c r="AW14" s="139"/>
      <c r="AX14" s="139"/>
      <c r="AY14" s="139"/>
      <c r="AZ14" s="139"/>
      <c r="BA14" s="139"/>
      <c r="BB14" s="139"/>
      <c r="BC14" s="139"/>
      <c r="BD14" s="139"/>
      <c r="BE14" s="139"/>
      <c r="BF14" s="139"/>
      <c r="BG14" s="139"/>
      <c r="BH14" s="139"/>
      <c r="BI14" s="139"/>
      <c r="BJ14" s="139"/>
      <c r="BK14" s="139"/>
      <c r="BL14" s="139"/>
      <c r="BM14" s="139"/>
      <c r="BN14" s="139"/>
      <c r="BO14" s="139"/>
      <c r="BP14" s="139"/>
      <c r="BQ14" s="139"/>
      <c r="BR14" s="139"/>
      <c r="BS14" s="139"/>
      <c r="BT14" s="139"/>
      <c r="BU14" s="139"/>
      <c r="BV14" s="139"/>
      <c r="BW14" s="139"/>
      <c r="BX14" s="139"/>
      <c r="BY14" s="139"/>
      <c r="BZ14" s="139"/>
      <c r="CA14" s="139"/>
      <c r="CB14" s="139"/>
      <c r="CC14" s="139"/>
      <c r="CD14" s="139"/>
      <c r="CE14" s="139"/>
      <c r="CF14" s="139"/>
      <c r="CG14" s="139"/>
      <c r="CH14" s="139"/>
      <c r="CI14" s="139"/>
      <c r="CJ14" s="139"/>
      <c r="CK14" s="139"/>
      <c r="CL14" s="139"/>
      <c r="CM14" s="139"/>
      <c r="CN14" s="139"/>
      <c r="CO14" s="139"/>
      <c r="CP14" s="139"/>
      <c r="CQ14" s="139"/>
      <c r="CR14" s="139"/>
      <c r="CS14" s="139"/>
      <c r="CT14" s="139"/>
      <c r="CU14" s="139"/>
      <c r="CV14" s="139"/>
      <c r="CW14" s="139"/>
      <c r="CX14" s="139"/>
      <c r="CY14" s="139"/>
      <c r="CZ14" s="139"/>
      <c r="DA14" s="139"/>
      <c r="DB14" s="139"/>
      <c r="DC14" s="139"/>
      <c r="DD14" s="139"/>
      <c r="DE14" s="139"/>
      <c r="DF14" s="139"/>
      <c r="DG14" s="139"/>
      <c r="DH14" s="139"/>
      <c r="DI14" s="139"/>
      <c r="DJ14" s="139"/>
      <c r="DK14" s="139"/>
      <c r="DL14" s="139"/>
      <c r="DM14" s="139"/>
      <c r="DN14" s="139"/>
      <c r="DO14" s="139"/>
      <c r="DP14" s="139"/>
      <c r="DQ14" s="139"/>
      <c r="DR14" s="139"/>
      <c r="DS14" s="139"/>
      <c r="DT14" s="139"/>
      <c r="DU14" s="139"/>
      <c r="DV14" s="139"/>
      <c r="DW14" s="139"/>
      <c r="DX14" s="139"/>
      <c r="DY14" s="139"/>
      <c r="DZ14" s="139"/>
      <c r="EA14" s="139"/>
      <c r="EB14" s="139"/>
      <c r="EC14" s="139"/>
      <c r="ED14" s="139"/>
      <c r="EE14" s="139"/>
      <c r="EF14" s="139"/>
      <c r="EG14" s="139"/>
      <c r="EH14" s="139"/>
      <c r="EI14" s="139"/>
      <c r="EJ14" s="139"/>
      <c r="EK14" s="139"/>
      <c r="EL14" s="139"/>
      <c r="EM14" s="139"/>
      <c r="EN14" s="139"/>
      <c r="EO14" s="139"/>
      <c r="EP14" s="139"/>
      <c r="EQ14" s="139"/>
      <c r="ER14" s="139"/>
      <c r="ES14" s="139"/>
      <c r="ET14" s="139"/>
      <c r="EU14" s="139"/>
      <c r="EV14" s="139"/>
      <c r="EW14" s="139"/>
      <c r="EX14" s="139"/>
      <c r="EY14" s="139"/>
      <c r="EZ14" s="139"/>
      <c r="FA14" s="139"/>
      <c r="FB14" s="139"/>
      <c r="FC14" s="139"/>
      <c r="FD14" s="139"/>
      <c r="FE14" s="139"/>
      <c r="FF14" s="139"/>
      <c r="FG14" s="139"/>
      <c r="FH14" s="139"/>
      <c r="FI14" s="139"/>
      <c r="FJ14" s="139"/>
      <c r="FK14" s="139"/>
      <c r="FL14" s="139"/>
      <c r="FM14" s="139"/>
      <c r="FN14" s="139"/>
      <c r="FO14" s="139"/>
      <c r="FP14" s="139"/>
      <c r="FQ14" s="139"/>
      <c r="FR14" s="139"/>
      <c r="FS14" s="139"/>
      <c r="FT14" s="139"/>
      <c r="FU14" s="139"/>
      <c r="FV14" s="139"/>
      <c r="FW14" s="139"/>
      <c r="FX14" s="139"/>
      <c r="FY14" s="139"/>
      <c r="FZ14" s="139"/>
      <c r="GA14" s="139"/>
      <c r="GB14" s="139"/>
      <c r="GC14" s="139"/>
      <c r="GD14" s="139"/>
      <c r="GE14" s="139"/>
      <c r="GF14" s="139"/>
      <c r="GG14" s="139"/>
      <c r="GH14" s="139"/>
      <c r="GI14" s="139"/>
      <c r="GJ14" s="139"/>
      <c r="GK14" s="139"/>
      <c r="GL14" s="139"/>
      <c r="GM14" s="139"/>
      <c r="GN14" s="139"/>
      <c r="GO14" s="139"/>
      <c r="GP14" s="139"/>
      <c r="GQ14" s="139"/>
      <c r="GR14" s="139"/>
      <c r="GS14" s="139"/>
      <c r="GT14" s="139"/>
      <c r="GU14" s="139"/>
      <c r="GV14" s="139"/>
      <c r="GW14" s="139"/>
      <c r="GX14" s="139"/>
      <c r="GY14" s="139"/>
      <c r="GZ14" s="139"/>
      <c r="HA14" s="139"/>
      <c r="HB14" s="139"/>
      <c r="HC14" s="139"/>
      <c r="HD14" s="139"/>
      <c r="HE14" s="139"/>
      <c r="HF14" s="139"/>
      <c r="HG14" s="139"/>
      <c r="HH14" s="139"/>
      <c r="HI14" s="139"/>
      <c r="HJ14" s="139"/>
      <c r="HK14" s="139"/>
      <c r="HL14" s="139"/>
      <c r="HM14" s="139"/>
      <c r="HN14" s="139"/>
      <c r="HO14" s="139"/>
      <c r="HP14" s="139"/>
      <c r="HQ14" s="139"/>
      <c r="HR14" s="139"/>
      <c r="HS14" s="139"/>
      <c r="HT14" s="139"/>
      <c r="HU14" s="139"/>
      <c r="HV14" s="139"/>
      <c r="HW14" s="139"/>
      <c r="HX14" s="139"/>
      <c r="HY14" s="139"/>
      <c r="HZ14" s="139"/>
      <c r="IA14" s="139"/>
      <c r="IB14" s="139"/>
      <c r="IC14" s="139"/>
      <c r="ID14" s="139"/>
      <c r="IE14" s="139"/>
      <c r="IF14" s="139"/>
      <c r="IG14" s="139"/>
      <c r="IH14" s="139"/>
      <c r="II14" s="139"/>
      <c r="IJ14" s="139"/>
      <c r="IK14" s="139"/>
      <c r="IL14" s="139"/>
      <c r="IM14" s="139"/>
      <c r="IN14" s="139"/>
      <c r="IO14" s="139"/>
      <c r="IP14" s="139"/>
      <c r="IQ14" s="139"/>
      <c r="IR14" s="139"/>
      <c r="IS14" s="139"/>
      <c r="IT14" s="139"/>
      <c r="IU14" s="139"/>
      <c r="IV14" s="139"/>
    </row>
    <row r="15" spans="1:256" ht="15.75" customHeight="1">
      <c r="A15" s="103"/>
      <c r="B15" s="176" t="s">
        <v>2559</v>
      </c>
      <c r="C15" s="99"/>
      <c r="D15" s="99"/>
      <c r="E15" s="99"/>
      <c r="F15" s="99"/>
      <c r="G15" s="99"/>
      <c r="H15" s="99">
        <f t="shared" si="1"/>
        <v>0</v>
      </c>
      <c r="I15" s="99"/>
      <c r="J15" s="99">
        <f t="shared" si="2"/>
        <v>0</v>
      </c>
      <c r="K15" s="1326"/>
      <c r="L15" s="1326"/>
      <c r="M15" s="1326">
        <f t="shared" si="3"/>
        <v>0</v>
      </c>
      <c r="N15" s="1326"/>
      <c r="O15" s="1326">
        <f t="shared" si="4"/>
        <v>0</v>
      </c>
      <c r="P15" s="1327"/>
      <c r="Q15" s="130"/>
      <c r="R15" s="130"/>
      <c r="S15" s="130"/>
      <c r="T15" s="130"/>
      <c r="U15" s="130"/>
      <c r="V15" s="130"/>
      <c r="W15" s="130"/>
      <c r="X15" s="130"/>
      <c r="Y15" s="130"/>
      <c r="Z15" s="130"/>
      <c r="AA15" s="130"/>
      <c r="AB15" s="130"/>
      <c r="AC15" s="130"/>
      <c r="AD15" s="130"/>
      <c r="AE15" s="130"/>
      <c r="AF15" s="130"/>
      <c r="AG15" s="130"/>
      <c r="AH15" s="130"/>
      <c r="AI15" s="130"/>
      <c r="AJ15" s="130"/>
      <c r="AK15" s="130"/>
      <c r="AL15" s="130"/>
      <c r="AM15" s="130"/>
      <c r="AN15" s="130"/>
      <c r="AO15" s="130"/>
      <c r="AP15" s="130"/>
      <c r="AQ15" s="130"/>
      <c r="AR15" s="130"/>
      <c r="AS15" s="130"/>
      <c r="AT15" s="130"/>
      <c r="AU15" s="130"/>
      <c r="AV15" s="130"/>
      <c r="AW15" s="130"/>
      <c r="AX15" s="130"/>
      <c r="AY15" s="130"/>
      <c r="AZ15" s="130"/>
      <c r="BA15" s="130"/>
      <c r="BB15" s="130"/>
      <c r="BC15" s="130"/>
      <c r="BD15" s="130"/>
      <c r="BE15" s="130"/>
      <c r="BF15" s="130"/>
      <c r="BG15" s="130"/>
      <c r="BH15" s="130"/>
      <c r="BI15" s="130"/>
      <c r="BJ15" s="130"/>
      <c r="BK15" s="130"/>
      <c r="BL15" s="130"/>
      <c r="BM15" s="130"/>
      <c r="BN15" s="130"/>
      <c r="BO15" s="130"/>
      <c r="BP15" s="130"/>
      <c r="BQ15" s="130"/>
      <c r="BR15" s="130"/>
      <c r="BS15" s="130"/>
      <c r="BT15" s="130"/>
      <c r="BU15" s="130"/>
      <c r="BV15" s="130"/>
      <c r="BW15" s="130"/>
      <c r="BX15" s="130"/>
      <c r="BY15" s="130"/>
      <c r="BZ15" s="130"/>
      <c r="CA15" s="130"/>
      <c r="CB15" s="130"/>
      <c r="CC15" s="130"/>
      <c r="CD15" s="130"/>
      <c r="CE15" s="130"/>
      <c r="CF15" s="130"/>
      <c r="CG15" s="130"/>
      <c r="CH15" s="130"/>
      <c r="CI15" s="130"/>
      <c r="CJ15" s="130"/>
      <c r="CK15" s="130"/>
      <c r="CL15" s="130"/>
      <c r="CM15" s="130"/>
      <c r="CN15" s="130"/>
      <c r="CO15" s="130"/>
      <c r="CP15" s="130"/>
      <c r="CQ15" s="130"/>
      <c r="CR15" s="130"/>
      <c r="CS15" s="130"/>
      <c r="CT15" s="130"/>
      <c r="CU15" s="130"/>
      <c r="CV15" s="130"/>
      <c r="CW15" s="130"/>
      <c r="CX15" s="130"/>
      <c r="CY15" s="130"/>
      <c r="CZ15" s="130"/>
      <c r="DA15" s="130"/>
      <c r="DB15" s="130"/>
      <c r="DC15" s="130"/>
      <c r="DD15" s="130"/>
      <c r="DE15" s="130"/>
      <c r="DF15" s="130"/>
      <c r="DG15" s="130"/>
      <c r="DH15" s="130"/>
      <c r="DI15" s="130"/>
      <c r="DJ15" s="130"/>
      <c r="DK15" s="130"/>
      <c r="DL15" s="130"/>
      <c r="DM15" s="130"/>
      <c r="DN15" s="130"/>
      <c r="DO15" s="130"/>
      <c r="DP15" s="130"/>
      <c r="DQ15" s="130"/>
      <c r="DR15" s="130"/>
      <c r="DS15" s="130"/>
      <c r="DT15" s="130"/>
      <c r="DU15" s="130"/>
      <c r="DV15" s="130"/>
      <c r="DW15" s="130"/>
      <c r="DX15" s="130"/>
      <c r="DY15" s="130"/>
      <c r="DZ15" s="130"/>
      <c r="EA15" s="130"/>
      <c r="EB15" s="130"/>
      <c r="EC15" s="130"/>
      <c r="ED15" s="130"/>
      <c r="EE15" s="130"/>
      <c r="EF15" s="130"/>
      <c r="EG15" s="130"/>
      <c r="EH15" s="130"/>
      <c r="EI15" s="130"/>
      <c r="EJ15" s="130"/>
      <c r="EK15" s="130"/>
      <c r="EL15" s="130"/>
      <c r="EM15" s="130"/>
      <c r="EN15" s="130"/>
      <c r="EO15" s="130"/>
      <c r="EP15" s="130"/>
      <c r="EQ15" s="130"/>
      <c r="ER15" s="130"/>
      <c r="ES15" s="130"/>
      <c r="ET15" s="130"/>
      <c r="EU15" s="130"/>
      <c r="EV15" s="130"/>
      <c r="EW15" s="130"/>
      <c r="EX15" s="130"/>
      <c r="EY15" s="130"/>
      <c r="EZ15" s="130"/>
      <c r="FA15" s="130"/>
      <c r="FB15" s="130"/>
      <c r="FC15" s="130"/>
      <c r="FD15" s="130"/>
      <c r="FE15" s="130"/>
      <c r="FF15" s="130"/>
      <c r="FG15" s="130"/>
      <c r="FH15" s="130"/>
      <c r="FI15" s="130"/>
      <c r="FJ15" s="130"/>
      <c r="FK15" s="130"/>
      <c r="FL15" s="130"/>
      <c r="FM15" s="130"/>
      <c r="FN15" s="130"/>
      <c r="FO15" s="130"/>
      <c r="FP15" s="130"/>
      <c r="FQ15" s="130"/>
      <c r="FR15" s="130"/>
      <c r="FS15" s="130"/>
      <c r="FT15" s="130"/>
      <c r="FU15" s="130"/>
      <c r="FV15" s="130"/>
      <c r="FW15" s="130"/>
      <c r="FX15" s="130"/>
      <c r="FY15" s="130"/>
      <c r="FZ15" s="130"/>
      <c r="GA15" s="130"/>
      <c r="GB15" s="130"/>
      <c r="GC15" s="130"/>
      <c r="GD15" s="130"/>
      <c r="GE15" s="130"/>
      <c r="GF15" s="130"/>
      <c r="GG15" s="130"/>
      <c r="GH15" s="130"/>
      <c r="GI15" s="130"/>
      <c r="GJ15" s="130"/>
      <c r="GK15" s="130"/>
      <c r="GL15" s="130"/>
      <c r="GM15" s="130"/>
      <c r="GN15" s="130"/>
      <c r="GO15" s="130"/>
      <c r="GP15" s="130"/>
      <c r="GQ15" s="130"/>
      <c r="GR15" s="130"/>
      <c r="GS15" s="130"/>
      <c r="GT15" s="130"/>
      <c r="GU15" s="130"/>
      <c r="GV15" s="130"/>
      <c r="GW15" s="130"/>
      <c r="GX15" s="130"/>
      <c r="GY15" s="130"/>
      <c r="GZ15" s="130"/>
      <c r="HA15" s="130"/>
      <c r="HB15" s="130"/>
      <c r="HC15" s="130"/>
      <c r="HD15" s="130"/>
      <c r="HE15" s="130"/>
      <c r="HF15" s="130"/>
      <c r="HG15" s="130"/>
      <c r="HH15" s="130"/>
      <c r="HI15" s="130"/>
      <c r="HJ15" s="130"/>
      <c r="HK15" s="130"/>
      <c r="HL15" s="130"/>
      <c r="HM15" s="130"/>
      <c r="HN15" s="130"/>
      <c r="HO15" s="130"/>
      <c r="HP15" s="130"/>
      <c r="HQ15" s="130"/>
      <c r="HR15" s="130"/>
      <c r="HS15" s="130"/>
      <c r="HT15" s="130"/>
      <c r="HU15" s="130"/>
      <c r="HV15" s="130"/>
      <c r="HW15" s="130"/>
      <c r="HX15" s="130"/>
      <c r="HY15" s="130"/>
      <c r="HZ15" s="130"/>
      <c r="IA15" s="130"/>
      <c r="IB15" s="130"/>
      <c r="IC15" s="130"/>
      <c r="ID15" s="130"/>
      <c r="IE15" s="130"/>
      <c r="IF15" s="130"/>
      <c r="IG15" s="130"/>
      <c r="IH15" s="130"/>
      <c r="II15" s="130"/>
      <c r="IJ15" s="130"/>
      <c r="IK15" s="130"/>
      <c r="IL15" s="130"/>
      <c r="IM15" s="130"/>
      <c r="IN15" s="130"/>
      <c r="IO15" s="130"/>
      <c r="IP15" s="130"/>
      <c r="IQ15" s="130"/>
      <c r="IR15" s="130"/>
      <c r="IS15" s="130"/>
      <c r="IT15" s="130"/>
      <c r="IU15" s="130"/>
      <c r="IV15" s="130"/>
    </row>
    <row r="16" spans="1:256" ht="15.75" customHeight="1">
      <c r="A16" s="103" t="s">
        <v>2560</v>
      </c>
      <c r="B16" s="36" t="s">
        <v>2561</v>
      </c>
      <c r="C16" s="99">
        <v>200000</v>
      </c>
      <c r="D16" s="99"/>
      <c r="E16" s="99">
        <f t="shared" ref="E16:E17" si="9">SUM(C16:D16)</f>
        <v>200000</v>
      </c>
      <c r="F16" s="99">
        <v>500000</v>
      </c>
      <c r="G16" s="99"/>
      <c r="H16" s="99">
        <f t="shared" si="1"/>
        <v>500000</v>
      </c>
      <c r="I16" s="99"/>
      <c r="J16" s="99">
        <f t="shared" si="2"/>
        <v>500000</v>
      </c>
      <c r="K16" s="1326">
        <v>600000</v>
      </c>
      <c r="L16" s="1326"/>
      <c r="M16" s="1326">
        <f t="shared" si="3"/>
        <v>600000</v>
      </c>
      <c r="N16" s="1326"/>
      <c r="O16" s="1326">
        <f t="shared" si="4"/>
        <v>600000</v>
      </c>
      <c r="P16" s="1327">
        <v>600000</v>
      </c>
      <c r="Q16" s="130"/>
      <c r="R16" s="130"/>
      <c r="S16" s="130"/>
      <c r="T16" s="130"/>
      <c r="U16" s="130"/>
      <c r="V16" s="130"/>
      <c r="W16" s="130"/>
      <c r="X16" s="130"/>
      <c r="Y16" s="130"/>
      <c r="Z16" s="130"/>
      <c r="AA16" s="130"/>
      <c r="AB16" s="130"/>
      <c r="AC16" s="130"/>
      <c r="AD16" s="130"/>
      <c r="AE16" s="130"/>
      <c r="AF16" s="130"/>
      <c r="AG16" s="130"/>
      <c r="AH16" s="130"/>
      <c r="AI16" s="130"/>
      <c r="AJ16" s="130"/>
      <c r="AK16" s="130"/>
      <c r="AL16" s="130"/>
      <c r="AM16" s="130"/>
      <c r="AN16" s="130"/>
      <c r="AO16" s="130"/>
      <c r="AP16" s="130"/>
      <c r="AQ16" s="130"/>
      <c r="AR16" s="130"/>
      <c r="AS16" s="130"/>
      <c r="AT16" s="130"/>
      <c r="AU16" s="130"/>
      <c r="AV16" s="130"/>
      <c r="AW16" s="130"/>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0"/>
      <c r="CT16" s="130"/>
      <c r="CU16" s="130"/>
      <c r="CV16" s="130"/>
      <c r="CW16" s="130"/>
      <c r="CX16" s="130"/>
      <c r="CY16" s="130"/>
      <c r="CZ16" s="130"/>
      <c r="DA16" s="130"/>
      <c r="DB16" s="130"/>
      <c r="DC16" s="130"/>
      <c r="DD16" s="130"/>
      <c r="DE16" s="130"/>
      <c r="DF16" s="130"/>
      <c r="DG16" s="130"/>
      <c r="DH16" s="130"/>
      <c r="DI16" s="130"/>
      <c r="DJ16" s="130"/>
      <c r="DK16" s="130"/>
      <c r="DL16" s="130"/>
      <c r="DM16" s="130"/>
      <c r="DN16" s="130"/>
      <c r="DO16" s="130"/>
      <c r="DP16" s="130"/>
      <c r="DQ16" s="130"/>
      <c r="DR16" s="130"/>
      <c r="DS16" s="130"/>
      <c r="DT16" s="130"/>
      <c r="DU16" s="130"/>
      <c r="DV16" s="130"/>
      <c r="DW16" s="130"/>
      <c r="DX16" s="130"/>
      <c r="DY16" s="130"/>
      <c r="DZ16" s="130"/>
      <c r="EA16" s="130"/>
      <c r="EB16" s="130"/>
      <c r="EC16" s="130"/>
      <c r="ED16" s="130"/>
      <c r="EE16" s="130"/>
      <c r="EF16" s="130"/>
      <c r="EG16" s="130"/>
      <c r="EH16" s="130"/>
      <c r="EI16" s="130"/>
      <c r="EJ16" s="130"/>
      <c r="EK16" s="130"/>
      <c r="EL16" s="130"/>
      <c r="EM16" s="130"/>
      <c r="EN16" s="130"/>
      <c r="EO16" s="130"/>
      <c r="EP16" s="130"/>
      <c r="EQ16" s="130"/>
      <c r="ER16" s="130"/>
      <c r="ES16" s="130"/>
      <c r="ET16" s="130"/>
      <c r="EU16" s="130"/>
      <c r="EV16" s="130"/>
      <c r="EW16" s="130"/>
      <c r="EX16" s="130"/>
      <c r="EY16" s="130"/>
      <c r="EZ16" s="130"/>
      <c r="FA16" s="130"/>
      <c r="FB16" s="130"/>
      <c r="FC16" s="130"/>
      <c r="FD16" s="130"/>
      <c r="FE16" s="130"/>
      <c r="FF16" s="130"/>
      <c r="FG16" s="130"/>
      <c r="FH16" s="130"/>
      <c r="FI16" s="130"/>
      <c r="FJ16" s="130"/>
      <c r="FK16" s="130"/>
      <c r="FL16" s="130"/>
      <c r="FM16" s="130"/>
      <c r="FN16" s="130"/>
      <c r="FO16" s="130"/>
      <c r="FP16" s="130"/>
      <c r="FQ16" s="130"/>
      <c r="FR16" s="130"/>
      <c r="FS16" s="130"/>
      <c r="FT16" s="130"/>
      <c r="FU16" s="130"/>
      <c r="FV16" s="130"/>
      <c r="FW16" s="130"/>
      <c r="FX16" s="130"/>
      <c r="FY16" s="130"/>
      <c r="FZ16" s="130"/>
      <c r="GA16" s="130"/>
      <c r="GB16" s="130"/>
      <c r="GC16" s="130"/>
      <c r="GD16" s="130"/>
      <c r="GE16" s="130"/>
      <c r="GF16" s="130"/>
      <c r="GG16" s="130"/>
      <c r="GH16" s="130"/>
      <c r="GI16" s="130"/>
      <c r="GJ16" s="130"/>
      <c r="GK16" s="130"/>
      <c r="GL16" s="130"/>
      <c r="GM16" s="130"/>
      <c r="GN16" s="130"/>
      <c r="GO16" s="130"/>
      <c r="GP16" s="130"/>
      <c r="GQ16" s="130"/>
      <c r="GR16" s="130"/>
      <c r="GS16" s="130"/>
      <c r="GT16" s="130"/>
      <c r="GU16" s="130"/>
      <c r="GV16" s="130"/>
      <c r="GW16" s="130"/>
      <c r="GX16" s="130"/>
      <c r="GY16" s="130"/>
      <c r="GZ16" s="130"/>
      <c r="HA16" s="130"/>
      <c r="HB16" s="130"/>
      <c r="HC16" s="130"/>
      <c r="HD16" s="130"/>
      <c r="HE16" s="130"/>
      <c r="HF16" s="130"/>
      <c r="HG16" s="130"/>
      <c r="HH16" s="130"/>
      <c r="HI16" s="130"/>
      <c r="HJ16" s="130"/>
      <c r="HK16" s="130"/>
      <c r="HL16" s="130"/>
      <c r="HM16" s="130"/>
      <c r="HN16" s="130"/>
      <c r="HO16" s="130"/>
      <c r="HP16" s="130"/>
      <c r="HQ16" s="130"/>
      <c r="HR16" s="130"/>
      <c r="HS16" s="130"/>
      <c r="HT16" s="130"/>
      <c r="HU16" s="130"/>
      <c r="HV16" s="130"/>
      <c r="HW16" s="130"/>
      <c r="HX16" s="130"/>
      <c r="HY16" s="130"/>
      <c r="HZ16" s="130"/>
      <c r="IA16" s="130"/>
      <c r="IB16" s="130"/>
      <c r="IC16" s="130"/>
      <c r="ID16" s="130"/>
      <c r="IE16" s="130"/>
      <c r="IF16" s="130"/>
      <c r="IG16" s="130"/>
      <c r="IH16" s="130"/>
      <c r="II16" s="130"/>
      <c r="IJ16" s="130"/>
      <c r="IK16" s="130"/>
      <c r="IL16" s="130"/>
      <c r="IM16" s="130"/>
      <c r="IN16" s="130"/>
      <c r="IO16" s="130"/>
      <c r="IP16" s="130"/>
      <c r="IQ16" s="130"/>
      <c r="IR16" s="130"/>
      <c r="IS16" s="130"/>
      <c r="IT16" s="130"/>
      <c r="IU16" s="130"/>
      <c r="IV16" s="130"/>
    </row>
    <row r="17" spans="1:256" ht="15.75" customHeight="1">
      <c r="A17" s="103" t="s">
        <v>2562</v>
      </c>
      <c r="B17" s="36" t="s">
        <v>2563</v>
      </c>
      <c r="C17" s="99">
        <v>100000</v>
      </c>
      <c r="D17" s="99"/>
      <c r="E17" s="99">
        <f t="shared" si="9"/>
        <v>100000</v>
      </c>
      <c r="F17" s="99">
        <v>200000</v>
      </c>
      <c r="G17" s="99"/>
      <c r="H17" s="99">
        <f t="shared" si="1"/>
        <v>200000</v>
      </c>
      <c r="I17" s="99"/>
      <c r="J17" s="99">
        <f t="shared" si="2"/>
        <v>200000</v>
      </c>
      <c r="K17" s="1326">
        <v>200000</v>
      </c>
      <c r="L17" s="1326"/>
      <c r="M17" s="1326">
        <f t="shared" si="3"/>
        <v>200000</v>
      </c>
      <c r="N17" s="1326"/>
      <c r="O17" s="1326">
        <f t="shared" si="4"/>
        <v>200000</v>
      </c>
      <c r="P17" s="1327">
        <v>200000</v>
      </c>
      <c r="Q17" s="130"/>
      <c r="R17" s="130"/>
      <c r="S17" s="130"/>
      <c r="T17" s="130"/>
      <c r="U17" s="130"/>
      <c r="V17" s="130"/>
      <c r="W17" s="130"/>
      <c r="X17" s="130"/>
      <c r="Y17" s="130"/>
      <c r="Z17" s="130"/>
      <c r="AA17" s="130"/>
      <c r="AB17" s="130"/>
      <c r="AC17" s="130"/>
      <c r="AD17" s="130"/>
      <c r="AE17" s="130"/>
      <c r="AF17" s="130"/>
      <c r="AG17" s="130"/>
      <c r="AH17" s="130"/>
      <c r="AI17" s="130"/>
      <c r="AJ17" s="130"/>
      <c r="AK17" s="130"/>
      <c r="AL17" s="130"/>
      <c r="AM17" s="130"/>
      <c r="AN17" s="130"/>
      <c r="AO17" s="130"/>
      <c r="AP17" s="130"/>
      <c r="AQ17" s="130"/>
      <c r="AR17" s="130"/>
      <c r="AS17" s="130"/>
      <c r="AT17" s="130"/>
      <c r="AU17" s="130"/>
      <c r="AV17" s="130"/>
      <c r="AW17" s="130"/>
      <c r="AX17" s="130"/>
      <c r="AY17" s="130"/>
      <c r="AZ17" s="130"/>
      <c r="BA17" s="130"/>
      <c r="BB17" s="130"/>
      <c r="BC17" s="130"/>
      <c r="BD17" s="130"/>
      <c r="BE17" s="130"/>
      <c r="BF17" s="130"/>
      <c r="BG17" s="130"/>
      <c r="BH17" s="130"/>
      <c r="BI17" s="130"/>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0"/>
      <c r="CF17" s="130"/>
      <c r="CG17" s="130"/>
      <c r="CH17" s="130"/>
      <c r="CI17" s="130"/>
      <c r="CJ17" s="130"/>
      <c r="CK17" s="130"/>
      <c r="CL17" s="130"/>
      <c r="CM17" s="130"/>
      <c r="CN17" s="130"/>
      <c r="CO17" s="130"/>
      <c r="CP17" s="130"/>
      <c r="CQ17" s="130"/>
      <c r="CR17" s="130"/>
      <c r="CS17" s="130"/>
      <c r="CT17" s="130"/>
      <c r="CU17" s="130"/>
      <c r="CV17" s="130"/>
      <c r="CW17" s="130"/>
      <c r="CX17" s="130"/>
      <c r="CY17" s="130"/>
      <c r="CZ17" s="130"/>
      <c r="DA17" s="130"/>
      <c r="DB17" s="130"/>
      <c r="DC17" s="130"/>
      <c r="DD17" s="130"/>
      <c r="DE17" s="130"/>
      <c r="DF17" s="130"/>
      <c r="DG17" s="130"/>
      <c r="DH17" s="130"/>
      <c r="DI17" s="130"/>
      <c r="DJ17" s="130"/>
      <c r="DK17" s="130"/>
      <c r="DL17" s="130"/>
      <c r="DM17" s="130"/>
      <c r="DN17" s="130"/>
      <c r="DO17" s="130"/>
      <c r="DP17" s="130"/>
      <c r="DQ17" s="130"/>
      <c r="DR17" s="130"/>
      <c r="DS17" s="130"/>
      <c r="DT17" s="130"/>
      <c r="DU17" s="130"/>
      <c r="DV17" s="130"/>
      <c r="DW17" s="130"/>
      <c r="DX17" s="130"/>
      <c r="DY17" s="130"/>
      <c r="DZ17" s="130"/>
      <c r="EA17" s="130"/>
      <c r="EB17" s="130"/>
      <c r="EC17" s="130"/>
      <c r="ED17" s="130"/>
      <c r="EE17" s="130"/>
      <c r="EF17" s="130"/>
      <c r="EG17" s="130"/>
      <c r="EH17" s="130"/>
      <c r="EI17" s="130"/>
      <c r="EJ17" s="130"/>
      <c r="EK17" s="130"/>
      <c r="EL17" s="130"/>
      <c r="EM17" s="130"/>
      <c r="EN17" s="130"/>
      <c r="EO17" s="130"/>
      <c r="EP17" s="130"/>
      <c r="EQ17" s="130"/>
      <c r="ER17" s="130"/>
      <c r="ES17" s="130"/>
      <c r="ET17" s="130"/>
      <c r="EU17" s="130"/>
      <c r="EV17" s="130"/>
      <c r="EW17" s="130"/>
      <c r="EX17" s="130"/>
      <c r="EY17" s="130"/>
      <c r="EZ17" s="130"/>
      <c r="FA17" s="130"/>
      <c r="FB17" s="130"/>
      <c r="FC17" s="130"/>
      <c r="FD17" s="130"/>
      <c r="FE17" s="130"/>
      <c r="FF17" s="130"/>
      <c r="FG17" s="130"/>
      <c r="FH17" s="130"/>
      <c r="FI17" s="130"/>
      <c r="FJ17" s="130"/>
      <c r="FK17" s="130"/>
      <c r="FL17" s="130"/>
      <c r="FM17" s="130"/>
      <c r="FN17" s="130"/>
      <c r="FO17" s="130"/>
      <c r="FP17" s="130"/>
      <c r="FQ17" s="130"/>
      <c r="FR17" s="130"/>
      <c r="FS17" s="130"/>
      <c r="FT17" s="130"/>
      <c r="FU17" s="130"/>
      <c r="FV17" s="130"/>
      <c r="FW17" s="130"/>
      <c r="FX17" s="130"/>
      <c r="FY17" s="130"/>
      <c r="FZ17" s="130"/>
      <c r="GA17" s="130"/>
      <c r="GB17" s="130"/>
      <c r="GC17" s="130"/>
      <c r="GD17" s="130"/>
      <c r="GE17" s="130"/>
      <c r="GF17" s="130"/>
      <c r="GG17" s="130"/>
      <c r="GH17" s="130"/>
      <c r="GI17" s="130"/>
      <c r="GJ17" s="130"/>
      <c r="GK17" s="130"/>
      <c r="GL17" s="130"/>
      <c r="GM17" s="130"/>
      <c r="GN17" s="130"/>
      <c r="GO17" s="130"/>
      <c r="GP17" s="130"/>
      <c r="GQ17" s="130"/>
      <c r="GR17" s="130"/>
      <c r="GS17" s="130"/>
      <c r="GT17" s="130"/>
      <c r="GU17" s="130"/>
      <c r="GV17" s="130"/>
      <c r="GW17" s="130"/>
      <c r="GX17" s="130"/>
      <c r="GY17" s="130"/>
      <c r="GZ17" s="130"/>
      <c r="HA17" s="130"/>
      <c r="HB17" s="130"/>
      <c r="HC17" s="130"/>
      <c r="HD17" s="130"/>
      <c r="HE17" s="130"/>
      <c r="HF17" s="130"/>
      <c r="HG17" s="130"/>
      <c r="HH17" s="130"/>
      <c r="HI17" s="130"/>
      <c r="HJ17" s="130"/>
      <c r="HK17" s="130"/>
      <c r="HL17" s="130"/>
      <c r="HM17" s="130"/>
      <c r="HN17" s="130"/>
      <c r="HO17" s="130"/>
      <c r="HP17" s="130"/>
      <c r="HQ17" s="130"/>
      <c r="HR17" s="130"/>
      <c r="HS17" s="130"/>
      <c r="HT17" s="130"/>
      <c r="HU17" s="130"/>
      <c r="HV17" s="130"/>
      <c r="HW17" s="130"/>
      <c r="HX17" s="130"/>
      <c r="HY17" s="130"/>
      <c r="HZ17" s="130"/>
      <c r="IA17" s="130"/>
      <c r="IB17" s="130"/>
      <c r="IC17" s="130"/>
      <c r="ID17" s="130"/>
      <c r="IE17" s="130"/>
      <c r="IF17" s="130"/>
      <c r="IG17" s="130"/>
      <c r="IH17" s="130"/>
      <c r="II17" s="130"/>
      <c r="IJ17" s="130"/>
      <c r="IK17" s="130"/>
      <c r="IL17" s="130"/>
      <c r="IM17" s="130"/>
      <c r="IN17" s="130"/>
      <c r="IO17" s="130"/>
      <c r="IP17" s="130"/>
      <c r="IQ17" s="130"/>
      <c r="IR17" s="130"/>
      <c r="IS17" s="130"/>
      <c r="IT17" s="130"/>
      <c r="IU17" s="130"/>
      <c r="IV17" s="130"/>
    </row>
    <row r="18" spans="1:256" ht="15.75" customHeight="1">
      <c r="A18" s="746" t="s">
        <v>413</v>
      </c>
      <c r="B18" s="569"/>
      <c r="C18" s="570">
        <f t="shared" ref="C18:F18" si="10">SUM(C16:C17)</f>
        <v>300000</v>
      </c>
      <c r="D18" s="570">
        <f t="shared" si="10"/>
        <v>0</v>
      </c>
      <c r="E18" s="570">
        <f t="shared" si="10"/>
        <v>300000</v>
      </c>
      <c r="F18" s="570">
        <f t="shared" si="10"/>
        <v>700000</v>
      </c>
      <c r="G18" s="570">
        <f t="shared" ref="G18:I18" si="11">SUM(G16:G17)</f>
        <v>0</v>
      </c>
      <c r="H18" s="570">
        <f t="shared" si="1"/>
        <v>700000</v>
      </c>
      <c r="I18" s="570">
        <f t="shared" si="11"/>
        <v>0</v>
      </c>
      <c r="J18" s="570">
        <f t="shared" si="2"/>
        <v>700000</v>
      </c>
      <c r="K18" s="1328">
        <f t="shared" ref="K18:L18" si="12">SUM(K16:K17)</f>
        <v>800000</v>
      </c>
      <c r="L18" s="1328">
        <f t="shared" si="12"/>
        <v>0</v>
      </c>
      <c r="M18" s="1328">
        <f t="shared" si="3"/>
        <v>800000</v>
      </c>
      <c r="N18" s="1328">
        <f t="shared" ref="N18" si="13">SUM(N16:N17)</f>
        <v>0</v>
      </c>
      <c r="O18" s="1328">
        <f t="shared" si="4"/>
        <v>800000</v>
      </c>
      <c r="P18" s="1330">
        <f>SUM(P16:P17)</f>
        <v>800000</v>
      </c>
      <c r="Q18" s="130"/>
      <c r="R18" s="130"/>
      <c r="S18" s="130"/>
      <c r="T18" s="130"/>
      <c r="U18" s="130"/>
      <c r="V18" s="130"/>
      <c r="W18" s="130"/>
      <c r="X18" s="130"/>
      <c r="Y18" s="130"/>
      <c r="Z18" s="130"/>
      <c r="AA18" s="130"/>
      <c r="AB18" s="130"/>
      <c r="AC18" s="130"/>
      <c r="AD18" s="130"/>
      <c r="AE18" s="130"/>
      <c r="AF18" s="130"/>
      <c r="AG18" s="130"/>
      <c r="AH18" s="130"/>
      <c r="AI18" s="130"/>
      <c r="AJ18" s="130"/>
      <c r="AK18" s="130"/>
      <c r="AL18" s="130"/>
      <c r="AM18" s="130"/>
      <c r="AN18" s="130"/>
      <c r="AO18" s="130"/>
      <c r="AP18" s="130"/>
      <c r="AQ18" s="130"/>
      <c r="AR18" s="130"/>
      <c r="AS18" s="130"/>
      <c r="AT18" s="130"/>
      <c r="AU18" s="130"/>
      <c r="AV18" s="130"/>
      <c r="AW18" s="130"/>
      <c r="AX18" s="130"/>
      <c r="AY18" s="130"/>
      <c r="AZ18" s="130"/>
      <c r="BA18" s="130"/>
      <c r="BB18" s="130"/>
      <c r="BC18" s="130"/>
      <c r="BD18" s="130"/>
      <c r="BE18" s="130"/>
      <c r="BF18" s="130"/>
      <c r="BG18" s="130"/>
      <c r="BH18" s="130"/>
      <c r="BI18" s="130"/>
      <c r="BJ18" s="130"/>
      <c r="BK18" s="130"/>
      <c r="BL18" s="130"/>
      <c r="BM18" s="130"/>
      <c r="BN18" s="130"/>
      <c r="BO18" s="130"/>
      <c r="BP18" s="130"/>
      <c r="BQ18" s="130"/>
      <c r="BR18" s="130"/>
      <c r="BS18" s="130"/>
      <c r="BT18" s="130"/>
      <c r="BU18" s="130"/>
      <c r="BV18" s="130"/>
      <c r="BW18" s="130"/>
      <c r="BX18" s="130"/>
      <c r="BY18" s="130"/>
      <c r="BZ18" s="130"/>
      <c r="CA18" s="130"/>
      <c r="CB18" s="130"/>
      <c r="CC18" s="130"/>
      <c r="CD18" s="130"/>
      <c r="CE18" s="130"/>
      <c r="CF18" s="130"/>
      <c r="CG18" s="130"/>
      <c r="CH18" s="130"/>
      <c r="CI18" s="130"/>
      <c r="CJ18" s="130"/>
      <c r="CK18" s="130"/>
      <c r="CL18" s="130"/>
      <c r="CM18" s="130"/>
      <c r="CN18" s="130"/>
      <c r="CO18" s="130"/>
      <c r="CP18" s="130"/>
      <c r="CQ18" s="130"/>
      <c r="CR18" s="130"/>
      <c r="CS18" s="130"/>
      <c r="CT18" s="130"/>
      <c r="CU18" s="130"/>
      <c r="CV18" s="130"/>
      <c r="CW18" s="130"/>
      <c r="CX18" s="130"/>
      <c r="CY18" s="130"/>
      <c r="CZ18" s="130"/>
      <c r="DA18" s="130"/>
      <c r="DB18" s="130"/>
      <c r="DC18" s="130"/>
      <c r="DD18" s="130"/>
      <c r="DE18" s="130"/>
      <c r="DF18" s="130"/>
      <c r="DG18" s="130"/>
      <c r="DH18" s="130"/>
      <c r="DI18" s="130"/>
      <c r="DJ18" s="130"/>
      <c r="DK18" s="130"/>
      <c r="DL18" s="130"/>
      <c r="DM18" s="130"/>
      <c r="DN18" s="130"/>
      <c r="DO18" s="130"/>
      <c r="DP18" s="130"/>
      <c r="DQ18" s="130"/>
      <c r="DR18" s="130"/>
      <c r="DS18" s="130"/>
      <c r="DT18" s="130"/>
      <c r="DU18" s="130"/>
      <c r="DV18" s="130"/>
      <c r="DW18" s="130"/>
      <c r="DX18" s="130"/>
      <c r="DY18" s="130"/>
      <c r="DZ18" s="130"/>
      <c r="EA18" s="130"/>
      <c r="EB18" s="130"/>
      <c r="EC18" s="130"/>
      <c r="ED18" s="130"/>
      <c r="EE18" s="130"/>
      <c r="EF18" s="130"/>
      <c r="EG18" s="130"/>
      <c r="EH18" s="130"/>
      <c r="EI18" s="130"/>
      <c r="EJ18" s="130"/>
      <c r="EK18" s="130"/>
      <c r="EL18" s="130"/>
      <c r="EM18" s="130"/>
      <c r="EN18" s="130"/>
      <c r="EO18" s="130"/>
      <c r="EP18" s="130"/>
      <c r="EQ18" s="130"/>
      <c r="ER18" s="130"/>
      <c r="ES18" s="130"/>
      <c r="ET18" s="130"/>
      <c r="EU18" s="130"/>
      <c r="EV18" s="130"/>
      <c r="EW18" s="130"/>
      <c r="EX18" s="130"/>
      <c r="EY18" s="130"/>
      <c r="EZ18" s="130"/>
      <c r="FA18" s="130"/>
      <c r="FB18" s="130"/>
      <c r="FC18" s="130"/>
      <c r="FD18" s="130"/>
      <c r="FE18" s="130"/>
      <c r="FF18" s="130"/>
      <c r="FG18" s="130"/>
      <c r="FH18" s="130"/>
      <c r="FI18" s="130"/>
      <c r="FJ18" s="130"/>
      <c r="FK18" s="130"/>
      <c r="FL18" s="130"/>
      <c r="FM18" s="130"/>
      <c r="FN18" s="130"/>
      <c r="FO18" s="130"/>
      <c r="FP18" s="130"/>
      <c r="FQ18" s="130"/>
      <c r="FR18" s="130"/>
      <c r="FS18" s="130"/>
      <c r="FT18" s="130"/>
      <c r="FU18" s="130"/>
      <c r="FV18" s="130"/>
      <c r="FW18" s="130"/>
      <c r="FX18" s="130"/>
      <c r="FY18" s="130"/>
      <c r="FZ18" s="130"/>
      <c r="GA18" s="130"/>
      <c r="GB18" s="130"/>
      <c r="GC18" s="130"/>
      <c r="GD18" s="130"/>
      <c r="GE18" s="130"/>
      <c r="GF18" s="130"/>
      <c r="GG18" s="130"/>
      <c r="GH18" s="130"/>
      <c r="GI18" s="130"/>
      <c r="GJ18" s="130"/>
      <c r="GK18" s="130"/>
      <c r="GL18" s="130"/>
      <c r="GM18" s="130"/>
      <c r="GN18" s="130"/>
      <c r="GO18" s="130"/>
      <c r="GP18" s="130"/>
      <c r="GQ18" s="130"/>
      <c r="GR18" s="130"/>
      <c r="GS18" s="130"/>
      <c r="GT18" s="130"/>
      <c r="GU18" s="130"/>
      <c r="GV18" s="130"/>
      <c r="GW18" s="130"/>
      <c r="GX18" s="130"/>
      <c r="GY18" s="130"/>
      <c r="GZ18" s="130"/>
      <c r="HA18" s="130"/>
      <c r="HB18" s="130"/>
      <c r="HC18" s="130"/>
      <c r="HD18" s="130"/>
      <c r="HE18" s="130"/>
      <c r="HF18" s="130"/>
      <c r="HG18" s="130"/>
      <c r="HH18" s="130"/>
      <c r="HI18" s="130"/>
      <c r="HJ18" s="130"/>
      <c r="HK18" s="130"/>
      <c r="HL18" s="130"/>
      <c r="HM18" s="130"/>
      <c r="HN18" s="130"/>
      <c r="HO18" s="130"/>
      <c r="HP18" s="130"/>
      <c r="HQ18" s="130"/>
      <c r="HR18" s="130"/>
      <c r="HS18" s="130"/>
      <c r="HT18" s="130"/>
      <c r="HU18" s="130"/>
      <c r="HV18" s="130"/>
      <c r="HW18" s="130"/>
      <c r="HX18" s="130"/>
      <c r="HY18" s="130"/>
      <c r="HZ18" s="130"/>
      <c r="IA18" s="130"/>
      <c r="IB18" s="130"/>
      <c r="IC18" s="130"/>
      <c r="ID18" s="130"/>
      <c r="IE18" s="130"/>
      <c r="IF18" s="130"/>
      <c r="IG18" s="130"/>
      <c r="IH18" s="130"/>
      <c r="II18" s="130"/>
      <c r="IJ18" s="130"/>
      <c r="IK18" s="130"/>
      <c r="IL18" s="130"/>
      <c r="IM18" s="130"/>
      <c r="IN18" s="130"/>
      <c r="IO18" s="130"/>
      <c r="IP18" s="130"/>
      <c r="IQ18" s="130"/>
      <c r="IR18" s="130"/>
      <c r="IS18" s="130"/>
      <c r="IT18" s="130"/>
      <c r="IU18" s="130"/>
      <c r="IV18" s="130"/>
    </row>
    <row r="19" spans="1:256" ht="15.75" hidden="1" customHeight="1">
      <c r="A19" s="103"/>
      <c r="B19" s="176" t="s">
        <v>2564</v>
      </c>
      <c r="C19" s="99"/>
      <c r="D19" s="99"/>
      <c r="E19" s="99">
        <f t="shared" ref="E19:E23" si="14">SUM(C19:D19)</f>
        <v>0</v>
      </c>
      <c r="F19" s="99"/>
      <c r="G19" s="99"/>
      <c r="H19" s="99">
        <f t="shared" si="1"/>
        <v>0</v>
      </c>
      <c r="I19" s="99"/>
      <c r="J19" s="99">
        <f t="shared" si="2"/>
        <v>0</v>
      </c>
      <c r="K19" s="1326"/>
      <c r="L19" s="1326"/>
      <c r="M19" s="1326">
        <f t="shared" si="3"/>
        <v>0</v>
      </c>
      <c r="N19" s="1326"/>
      <c r="O19" s="1326">
        <f t="shared" si="4"/>
        <v>0</v>
      </c>
      <c r="P19" s="1327"/>
      <c r="Q19" s="130"/>
      <c r="R19" s="130"/>
      <c r="S19" s="130"/>
      <c r="T19" s="130"/>
      <c r="U19" s="130"/>
      <c r="V19" s="130"/>
      <c r="W19" s="130"/>
      <c r="X19" s="130"/>
      <c r="Y19" s="130"/>
      <c r="Z19" s="130"/>
      <c r="AA19" s="130"/>
      <c r="AB19" s="130"/>
      <c r="AC19" s="130"/>
      <c r="AD19" s="130"/>
      <c r="AE19" s="130"/>
      <c r="AF19" s="130"/>
      <c r="AG19" s="130"/>
      <c r="AH19" s="130"/>
      <c r="AI19" s="130"/>
      <c r="AJ19" s="130"/>
      <c r="AK19" s="130"/>
      <c r="AL19" s="130"/>
      <c r="AM19" s="130"/>
      <c r="AN19" s="130"/>
      <c r="AO19" s="130"/>
      <c r="AP19" s="130"/>
      <c r="AQ19" s="130"/>
      <c r="AR19" s="130"/>
      <c r="AS19" s="130"/>
      <c r="AT19" s="130"/>
      <c r="AU19" s="130"/>
      <c r="AV19" s="130"/>
      <c r="AW19" s="130"/>
      <c r="AX19" s="130"/>
      <c r="AY19" s="130"/>
      <c r="AZ19" s="130"/>
      <c r="BA19" s="130"/>
      <c r="BB19" s="130"/>
      <c r="BC19" s="130"/>
      <c r="BD19" s="130"/>
      <c r="BE19" s="130"/>
      <c r="BF19" s="130"/>
      <c r="BG19" s="130"/>
      <c r="BH19" s="130"/>
      <c r="BI19" s="130"/>
      <c r="BJ19" s="130"/>
      <c r="BK19" s="130"/>
      <c r="BL19" s="130"/>
      <c r="BM19" s="130"/>
      <c r="BN19" s="130"/>
      <c r="BO19" s="130"/>
      <c r="BP19" s="130"/>
      <c r="BQ19" s="130"/>
      <c r="BR19" s="130"/>
      <c r="BS19" s="130"/>
      <c r="BT19" s="130"/>
      <c r="BU19" s="130"/>
      <c r="BV19" s="130"/>
      <c r="BW19" s="130"/>
      <c r="BX19" s="130"/>
      <c r="BY19" s="130"/>
      <c r="BZ19" s="130"/>
      <c r="CA19" s="130"/>
      <c r="CB19" s="130"/>
      <c r="CC19" s="130"/>
      <c r="CD19" s="130"/>
      <c r="CE19" s="130"/>
      <c r="CF19" s="130"/>
      <c r="CG19" s="130"/>
      <c r="CH19" s="130"/>
      <c r="CI19" s="130"/>
      <c r="CJ19" s="130"/>
      <c r="CK19" s="130"/>
      <c r="CL19" s="130"/>
      <c r="CM19" s="130"/>
      <c r="CN19" s="130"/>
      <c r="CO19" s="130"/>
      <c r="CP19" s="130"/>
      <c r="CQ19" s="130"/>
      <c r="CR19" s="130"/>
      <c r="CS19" s="130"/>
      <c r="CT19" s="130"/>
      <c r="CU19" s="130"/>
      <c r="CV19" s="130"/>
      <c r="CW19" s="130"/>
      <c r="CX19" s="130"/>
      <c r="CY19" s="130"/>
      <c r="CZ19" s="130"/>
      <c r="DA19" s="130"/>
      <c r="DB19" s="130"/>
      <c r="DC19" s="130"/>
      <c r="DD19" s="130"/>
      <c r="DE19" s="130"/>
      <c r="DF19" s="130"/>
      <c r="DG19" s="130"/>
      <c r="DH19" s="130"/>
      <c r="DI19" s="130"/>
      <c r="DJ19" s="130"/>
      <c r="DK19" s="130"/>
      <c r="DL19" s="130"/>
      <c r="DM19" s="130"/>
      <c r="DN19" s="130"/>
      <c r="DO19" s="130"/>
      <c r="DP19" s="130"/>
      <c r="DQ19" s="130"/>
      <c r="DR19" s="130"/>
      <c r="DS19" s="130"/>
      <c r="DT19" s="130"/>
      <c r="DU19" s="130"/>
      <c r="DV19" s="130"/>
      <c r="DW19" s="130"/>
      <c r="DX19" s="130"/>
      <c r="DY19" s="130"/>
      <c r="DZ19" s="130"/>
      <c r="EA19" s="130"/>
      <c r="EB19" s="130"/>
      <c r="EC19" s="130"/>
      <c r="ED19" s="130"/>
      <c r="EE19" s="130"/>
      <c r="EF19" s="130"/>
      <c r="EG19" s="130"/>
      <c r="EH19" s="130"/>
      <c r="EI19" s="130"/>
      <c r="EJ19" s="130"/>
      <c r="EK19" s="130"/>
      <c r="EL19" s="130"/>
      <c r="EM19" s="130"/>
      <c r="EN19" s="130"/>
      <c r="EO19" s="130"/>
      <c r="EP19" s="130"/>
      <c r="EQ19" s="130"/>
      <c r="ER19" s="130"/>
      <c r="ES19" s="130"/>
      <c r="ET19" s="130"/>
      <c r="EU19" s="130"/>
      <c r="EV19" s="130"/>
      <c r="EW19" s="130"/>
      <c r="EX19" s="130"/>
      <c r="EY19" s="130"/>
      <c r="EZ19" s="130"/>
      <c r="FA19" s="130"/>
      <c r="FB19" s="130"/>
      <c r="FC19" s="130"/>
      <c r="FD19" s="130"/>
      <c r="FE19" s="130"/>
      <c r="FF19" s="130"/>
      <c r="FG19" s="130"/>
      <c r="FH19" s="130"/>
      <c r="FI19" s="130"/>
      <c r="FJ19" s="130"/>
      <c r="FK19" s="130"/>
      <c r="FL19" s="130"/>
      <c r="FM19" s="130"/>
      <c r="FN19" s="130"/>
      <c r="FO19" s="130"/>
      <c r="FP19" s="130"/>
      <c r="FQ19" s="130"/>
      <c r="FR19" s="130"/>
      <c r="FS19" s="130"/>
      <c r="FT19" s="130"/>
      <c r="FU19" s="130"/>
      <c r="FV19" s="130"/>
      <c r="FW19" s="130"/>
      <c r="FX19" s="130"/>
      <c r="FY19" s="130"/>
      <c r="FZ19" s="130"/>
      <c r="GA19" s="130"/>
      <c r="GB19" s="130"/>
      <c r="GC19" s="130"/>
      <c r="GD19" s="130"/>
      <c r="GE19" s="130"/>
      <c r="GF19" s="130"/>
      <c r="GG19" s="130"/>
      <c r="GH19" s="130"/>
      <c r="GI19" s="130"/>
      <c r="GJ19" s="130"/>
      <c r="GK19" s="130"/>
      <c r="GL19" s="130"/>
      <c r="GM19" s="130"/>
      <c r="GN19" s="130"/>
      <c r="GO19" s="130"/>
      <c r="GP19" s="130"/>
      <c r="GQ19" s="130"/>
      <c r="GR19" s="130"/>
      <c r="GS19" s="130"/>
      <c r="GT19" s="130"/>
      <c r="GU19" s="130"/>
      <c r="GV19" s="130"/>
      <c r="GW19" s="130"/>
      <c r="GX19" s="130"/>
      <c r="GY19" s="130"/>
      <c r="GZ19" s="130"/>
      <c r="HA19" s="130"/>
      <c r="HB19" s="130"/>
      <c r="HC19" s="130"/>
      <c r="HD19" s="130"/>
      <c r="HE19" s="130"/>
      <c r="HF19" s="130"/>
      <c r="HG19" s="130"/>
      <c r="HH19" s="130"/>
      <c r="HI19" s="130"/>
      <c r="HJ19" s="130"/>
      <c r="HK19" s="130"/>
      <c r="HL19" s="130"/>
      <c r="HM19" s="130"/>
      <c r="HN19" s="130"/>
      <c r="HO19" s="130"/>
      <c r="HP19" s="130"/>
      <c r="HQ19" s="130"/>
      <c r="HR19" s="130"/>
      <c r="HS19" s="130"/>
      <c r="HT19" s="130"/>
      <c r="HU19" s="130"/>
      <c r="HV19" s="130"/>
      <c r="HW19" s="130"/>
      <c r="HX19" s="130"/>
      <c r="HY19" s="130"/>
      <c r="HZ19" s="130"/>
      <c r="IA19" s="130"/>
      <c r="IB19" s="130"/>
      <c r="IC19" s="130"/>
      <c r="ID19" s="130"/>
      <c r="IE19" s="130"/>
      <c r="IF19" s="130"/>
      <c r="IG19" s="130"/>
      <c r="IH19" s="130"/>
      <c r="II19" s="130"/>
      <c r="IJ19" s="130"/>
      <c r="IK19" s="130"/>
      <c r="IL19" s="130"/>
      <c r="IM19" s="130"/>
      <c r="IN19" s="130"/>
      <c r="IO19" s="130"/>
      <c r="IP19" s="130"/>
      <c r="IQ19" s="130"/>
      <c r="IR19" s="130"/>
      <c r="IS19" s="130"/>
      <c r="IT19" s="130"/>
      <c r="IU19" s="130"/>
      <c r="IV19" s="130"/>
    </row>
    <row r="20" spans="1:256" ht="15.75" hidden="1" customHeight="1">
      <c r="A20" s="103" t="s">
        <v>2565</v>
      </c>
      <c r="B20" s="36" t="s">
        <v>2566</v>
      </c>
      <c r="C20" s="99">
        <v>0</v>
      </c>
      <c r="D20" s="99"/>
      <c r="E20" s="99">
        <f t="shared" si="14"/>
        <v>0</v>
      </c>
      <c r="F20" s="99"/>
      <c r="G20" s="99"/>
      <c r="H20" s="99">
        <f t="shared" si="1"/>
        <v>0</v>
      </c>
      <c r="I20" s="99"/>
      <c r="J20" s="99">
        <f t="shared" si="2"/>
        <v>0</v>
      </c>
      <c r="K20" s="1326"/>
      <c r="L20" s="1326"/>
      <c r="M20" s="1326">
        <f t="shared" si="3"/>
        <v>0</v>
      </c>
      <c r="N20" s="1326"/>
      <c r="O20" s="1326">
        <f t="shared" si="4"/>
        <v>0</v>
      </c>
      <c r="P20" s="1327"/>
      <c r="Q20" s="130"/>
      <c r="R20" s="130"/>
      <c r="S20" s="130"/>
      <c r="T20" s="130"/>
      <c r="U20" s="130"/>
      <c r="V20" s="130"/>
      <c r="W20" s="130"/>
      <c r="X20" s="130"/>
      <c r="Y20" s="130"/>
      <c r="Z20" s="130"/>
      <c r="AA20" s="130"/>
      <c r="AB20" s="130"/>
      <c r="AC20" s="130"/>
      <c r="AD20" s="130"/>
      <c r="AE20" s="130"/>
      <c r="AF20" s="130"/>
      <c r="AG20" s="130"/>
      <c r="AH20" s="130"/>
      <c r="AI20" s="130"/>
      <c r="AJ20" s="130"/>
      <c r="AK20" s="130"/>
      <c r="AL20" s="130"/>
      <c r="AM20" s="130"/>
      <c r="AN20" s="130"/>
      <c r="AO20" s="130"/>
      <c r="AP20" s="130"/>
      <c r="AQ20" s="130"/>
      <c r="AR20" s="130"/>
      <c r="AS20" s="130"/>
      <c r="AT20" s="130"/>
      <c r="AU20" s="130"/>
      <c r="AV20" s="130"/>
      <c r="AW20" s="130"/>
      <c r="AX20" s="130"/>
      <c r="AY20" s="130"/>
      <c r="AZ20" s="130"/>
      <c r="BA20" s="130"/>
      <c r="BB20" s="130"/>
      <c r="BC20" s="130"/>
      <c r="BD20" s="130"/>
      <c r="BE20" s="130"/>
      <c r="BF20" s="130"/>
      <c r="BG20" s="130"/>
      <c r="BH20" s="130"/>
      <c r="BI20" s="130"/>
      <c r="BJ20" s="130"/>
      <c r="BK20" s="130"/>
      <c r="BL20" s="130"/>
      <c r="BM20" s="130"/>
      <c r="BN20" s="130"/>
      <c r="BO20" s="130"/>
      <c r="BP20" s="130"/>
      <c r="BQ20" s="130"/>
      <c r="BR20" s="130"/>
      <c r="BS20" s="130"/>
      <c r="BT20" s="130"/>
      <c r="BU20" s="130"/>
      <c r="BV20" s="130"/>
      <c r="BW20" s="130"/>
      <c r="BX20" s="130"/>
      <c r="BY20" s="130"/>
      <c r="BZ20" s="130"/>
      <c r="CA20" s="130"/>
      <c r="CB20" s="130"/>
      <c r="CC20" s="130"/>
      <c r="CD20" s="130"/>
      <c r="CE20" s="130"/>
      <c r="CF20" s="130"/>
      <c r="CG20" s="130"/>
      <c r="CH20" s="130"/>
      <c r="CI20" s="130"/>
      <c r="CJ20" s="130"/>
      <c r="CK20" s="130"/>
      <c r="CL20" s="130"/>
      <c r="CM20" s="130"/>
      <c r="CN20" s="130"/>
      <c r="CO20" s="130"/>
      <c r="CP20" s="130"/>
      <c r="CQ20" s="130"/>
      <c r="CR20" s="130"/>
      <c r="CS20" s="130"/>
      <c r="CT20" s="130"/>
      <c r="CU20" s="130"/>
      <c r="CV20" s="130"/>
      <c r="CW20" s="130"/>
      <c r="CX20" s="130"/>
      <c r="CY20" s="130"/>
      <c r="CZ20" s="130"/>
      <c r="DA20" s="130"/>
      <c r="DB20" s="130"/>
      <c r="DC20" s="130"/>
      <c r="DD20" s="130"/>
      <c r="DE20" s="130"/>
      <c r="DF20" s="130"/>
      <c r="DG20" s="130"/>
      <c r="DH20" s="130"/>
      <c r="DI20" s="130"/>
      <c r="DJ20" s="130"/>
      <c r="DK20" s="130"/>
      <c r="DL20" s="130"/>
      <c r="DM20" s="130"/>
      <c r="DN20" s="130"/>
      <c r="DO20" s="130"/>
      <c r="DP20" s="130"/>
      <c r="DQ20" s="130"/>
      <c r="DR20" s="130"/>
      <c r="DS20" s="130"/>
      <c r="DT20" s="130"/>
      <c r="DU20" s="130"/>
      <c r="DV20" s="130"/>
      <c r="DW20" s="130"/>
      <c r="DX20" s="130"/>
      <c r="DY20" s="130"/>
      <c r="DZ20" s="130"/>
      <c r="EA20" s="130"/>
      <c r="EB20" s="130"/>
      <c r="EC20" s="130"/>
      <c r="ED20" s="130"/>
      <c r="EE20" s="130"/>
      <c r="EF20" s="130"/>
      <c r="EG20" s="130"/>
      <c r="EH20" s="130"/>
      <c r="EI20" s="130"/>
      <c r="EJ20" s="130"/>
      <c r="EK20" s="130"/>
      <c r="EL20" s="130"/>
      <c r="EM20" s="130"/>
      <c r="EN20" s="130"/>
      <c r="EO20" s="130"/>
      <c r="EP20" s="130"/>
      <c r="EQ20" s="130"/>
      <c r="ER20" s="130"/>
      <c r="ES20" s="130"/>
      <c r="ET20" s="130"/>
      <c r="EU20" s="130"/>
      <c r="EV20" s="130"/>
      <c r="EW20" s="130"/>
      <c r="EX20" s="130"/>
      <c r="EY20" s="130"/>
      <c r="EZ20" s="130"/>
      <c r="FA20" s="130"/>
      <c r="FB20" s="130"/>
      <c r="FC20" s="130"/>
      <c r="FD20" s="130"/>
      <c r="FE20" s="130"/>
      <c r="FF20" s="130"/>
      <c r="FG20" s="130"/>
      <c r="FH20" s="130"/>
      <c r="FI20" s="130"/>
      <c r="FJ20" s="130"/>
      <c r="FK20" s="130"/>
      <c r="FL20" s="130"/>
      <c r="FM20" s="130"/>
      <c r="FN20" s="130"/>
      <c r="FO20" s="130"/>
      <c r="FP20" s="130"/>
      <c r="FQ20" s="130"/>
      <c r="FR20" s="130"/>
      <c r="FS20" s="130"/>
      <c r="FT20" s="130"/>
      <c r="FU20" s="130"/>
      <c r="FV20" s="130"/>
      <c r="FW20" s="130"/>
      <c r="FX20" s="130"/>
      <c r="FY20" s="130"/>
      <c r="FZ20" s="130"/>
      <c r="GA20" s="130"/>
      <c r="GB20" s="130"/>
      <c r="GC20" s="130"/>
      <c r="GD20" s="130"/>
      <c r="GE20" s="130"/>
      <c r="GF20" s="130"/>
      <c r="GG20" s="130"/>
      <c r="GH20" s="130"/>
      <c r="GI20" s="130"/>
      <c r="GJ20" s="130"/>
      <c r="GK20" s="130"/>
      <c r="GL20" s="130"/>
      <c r="GM20" s="130"/>
      <c r="GN20" s="130"/>
      <c r="GO20" s="130"/>
      <c r="GP20" s="130"/>
      <c r="GQ20" s="130"/>
      <c r="GR20" s="130"/>
      <c r="GS20" s="130"/>
      <c r="GT20" s="130"/>
      <c r="GU20" s="130"/>
      <c r="GV20" s="130"/>
      <c r="GW20" s="130"/>
      <c r="GX20" s="130"/>
      <c r="GY20" s="130"/>
      <c r="GZ20" s="130"/>
      <c r="HA20" s="130"/>
      <c r="HB20" s="130"/>
      <c r="HC20" s="130"/>
      <c r="HD20" s="130"/>
      <c r="HE20" s="130"/>
      <c r="HF20" s="130"/>
      <c r="HG20" s="130"/>
      <c r="HH20" s="130"/>
      <c r="HI20" s="130"/>
      <c r="HJ20" s="130"/>
      <c r="HK20" s="130"/>
      <c r="HL20" s="130"/>
      <c r="HM20" s="130"/>
      <c r="HN20" s="130"/>
      <c r="HO20" s="130"/>
      <c r="HP20" s="130"/>
      <c r="HQ20" s="130"/>
      <c r="HR20" s="130"/>
      <c r="HS20" s="130"/>
      <c r="HT20" s="130"/>
      <c r="HU20" s="130"/>
      <c r="HV20" s="130"/>
      <c r="HW20" s="130"/>
      <c r="HX20" s="130"/>
      <c r="HY20" s="130"/>
      <c r="HZ20" s="130"/>
      <c r="IA20" s="130"/>
      <c r="IB20" s="130"/>
      <c r="IC20" s="130"/>
      <c r="ID20" s="130"/>
      <c r="IE20" s="130"/>
      <c r="IF20" s="130"/>
      <c r="IG20" s="130"/>
      <c r="IH20" s="130"/>
      <c r="II20" s="130"/>
      <c r="IJ20" s="130"/>
      <c r="IK20" s="130"/>
      <c r="IL20" s="130"/>
      <c r="IM20" s="130"/>
      <c r="IN20" s="130"/>
      <c r="IO20" s="130"/>
      <c r="IP20" s="130"/>
      <c r="IQ20" s="130"/>
      <c r="IR20" s="130"/>
      <c r="IS20" s="130"/>
      <c r="IT20" s="130"/>
      <c r="IU20" s="130"/>
      <c r="IV20" s="130"/>
    </row>
    <row r="21" spans="1:256" ht="15.75" hidden="1" customHeight="1">
      <c r="A21" s="103">
        <v>2210202</v>
      </c>
      <c r="B21" s="36" t="s">
        <v>3309</v>
      </c>
      <c r="C21" s="99"/>
      <c r="D21" s="99"/>
      <c r="E21" s="99">
        <f t="shared" si="14"/>
        <v>0</v>
      </c>
      <c r="F21" s="99"/>
      <c r="G21" s="99"/>
      <c r="H21" s="99">
        <f t="shared" si="1"/>
        <v>0</v>
      </c>
      <c r="I21" s="99"/>
      <c r="J21" s="99">
        <f t="shared" si="2"/>
        <v>0</v>
      </c>
      <c r="K21" s="1326"/>
      <c r="L21" s="1326"/>
      <c r="M21" s="1326">
        <f t="shared" si="3"/>
        <v>0</v>
      </c>
      <c r="N21" s="1326"/>
      <c r="O21" s="1326">
        <f t="shared" si="4"/>
        <v>0</v>
      </c>
      <c r="P21" s="1327"/>
      <c r="Q21" s="130"/>
      <c r="R21" s="130"/>
      <c r="S21" s="130"/>
      <c r="T21" s="130"/>
      <c r="U21" s="130"/>
      <c r="V21" s="130"/>
      <c r="W21" s="130"/>
      <c r="X21" s="130"/>
      <c r="Y21" s="130"/>
      <c r="Z21" s="130"/>
      <c r="AA21" s="130"/>
      <c r="AB21" s="130"/>
      <c r="AC21" s="130"/>
      <c r="AD21" s="130"/>
      <c r="AE21" s="130"/>
      <c r="AF21" s="130"/>
      <c r="AG21" s="130"/>
      <c r="AH21" s="130"/>
      <c r="AI21" s="130"/>
      <c r="AJ21" s="130"/>
      <c r="AK21" s="130"/>
      <c r="AL21" s="130"/>
      <c r="AM21" s="130"/>
      <c r="AN21" s="130"/>
      <c r="AO21" s="130"/>
      <c r="AP21" s="130"/>
      <c r="AQ21" s="130"/>
      <c r="AR21" s="130"/>
      <c r="AS21" s="130"/>
      <c r="AT21" s="130"/>
      <c r="AU21" s="130"/>
      <c r="AV21" s="130"/>
      <c r="AW21" s="130"/>
      <c r="AX21" s="130"/>
      <c r="AY21" s="130"/>
      <c r="AZ21" s="130"/>
      <c r="BA21" s="130"/>
      <c r="BB21" s="130"/>
      <c r="BC21" s="130"/>
      <c r="BD21" s="130"/>
      <c r="BE21" s="130"/>
      <c r="BF21" s="130"/>
      <c r="BG21" s="130"/>
      <c r="BH21" s="130"/>
      <c r="BI21" s="130"/>
      <c r="BJ21" s="130"/>
      <c r="BK21" s="130"/>
      <c r="BL21" s="130"/>
      <c r="BM21" s="130"/>
      <c r="BN21" s="130"/>
      <c r="BO21" s="130"/>
      <c r="BP21" s="130"/>
      <c r="BQ21" s="130"/>
      <c r="BR21" s="130"/>
      <c r="BS21" s="130"/>
      <c r="BT21" s="130"/>
      <c r="BU21" s="130"/>
      <c r="BV21" s="130"/>
      <c r="BW21" s="130"/>
      <c r="BX21" s="130"/>
      <c r="BY21" s="130"/>
      <c r="BZ21" s="130"/>
      <c r="CA21" s="130"/>
      <c r="CB21" s="130"/>
      <c r="CC21" s="130"/>
      <c r="CD21" s="130"/>
      <c r="CE21" s="130"/>
      <c r="CF21" s="130"/>
      <c r="CG21" s="130"/>
      <c r="CH21" s="130"/>
      <c r="CI21" s="130"/>
      <c r="CJ21" s="130"/>
      <c r="CK21" s="130"/>
      <c r="CL21" s="130"/>
      <c r="CM21" s="130"/>
      <c r="CN21" s="130"/>
      <c r="CO21" s="130"/>
      <c r="CP21" s="130"/>
      <c r="CQ21" s="130"/>
      <c r="CR21" s="130"/>
      <c r="CS21" s="130"/>
      <c r="CT21" s="130"/>
      <c r="CU21" s="130"/>
      <c r="CV21" s="130"/>
      <c r="CW21" s="130"/>
      <c r="CX21" s="130"/>
      <c r="CY21" s="130"/>
      <c r="CZ21" s="130"/>
      <c r="DA21" s="130"/>
      <c r="DB21" s="130"/>
      <c r="DC21" s="130"/>
      <c r="DD21" s="130"/>
      <c r="DE21" s="130"/>
      <c r="DF21" s="130"/>
      <c r="DG21" s="130"/>
      <c r="DH21" s="130"/>
      <c r="DI21" s="130"/>
      <c r="DJ21" s="130"/>
      <c r="DK21" s="130"/>
      <c r="DL21" s="130"/>
      <c r="DM21" s="130"/>
      <c r="DN21" s="130"/>
      <c r="DO21" s="130"/>
      <c r="DP21" s="130"/>
      <c r="DQ21" s="130"/>
      <c r="DR21" s="130"/>
      <c r="DS21" s="130"/>
      <c r="DT21" s="130"/>
      <c r="DU21" s="130"/>
      <c r="DV21" s="130"/>
      <c r="DW21" s="130"/>
      <c r="DX21" s="130"/>
      <c r="DY21" s="130"/>
      <c r="DZ21" s="130"/>
      <c r="EA21" s="130"/>
      <c r="EB21" s="130"/>
      <c r="EC21" s="130"/>
      <c r="ED21" s="130"/>
      <c r="EE21" s="130"/>
      <c r="EF21" s="130"/>
      <c r="EG21" s="130"/>
      <c r="EH21" s="130"/>
      <c r="EI21" s="130"/>
      <c r="EJ21" s="130"/>
      <c r="EK21" s="130"/>
      <c r="EL21" s="130"/>
      <c r="EM21" s="130"/>
      <c r="EN21" s="130"/>
      <c r="EO21" s="130"/>
      <c r="EP21" s="130"/>
      <c r="EQ21" s="130"/>
      <c r="ER21" s="130"/>
      <c r="ES21" s="130"/>
      <c r="ET21" s="130"/>
      <c r="EU21" s="130"/>
      <c r="EV21" s="130"/>
      <c r="EW21" s="130"/>
      <c r="EX21" s="130"/>
      <c r="EY21" s="130"/>
      <c r="EZ21" s="130"/>
      <c r="FA21" s="130"/>
      <c r="FB21" s="130"/>
      <c r="FC21" s="130"/>
      <c r="FD21" s="130"/>
      <c r="FE21" s="130"/>
      <c r="FF21" s="130"/>
      <c r="FG21" s="130"/>
      <c r="FH21" s="130"/>
      <c r="FI21" s="130"/>
      <c r="FJ21" s="130"/>
      <c r="FK21" s="130"/>
      <c r="FL21" s="130"/>
      <c r="FM21" s="130"/>
      <c r="FN21" s="130"/>
      <c r="FO21" s="130"/>
      <c r="FP21" s="130"/>
      <c r="FQ21" s="130"/>
      <c r="FR21" s="130"/>
      <c r="FS21" s="130"/>
      <c r="FT21" s="130"/>
      <c r="FU21" s="130"/>
      <c r="FV21" s="130"/>
      <c r="FW21" s="130"/>
      <c r="FX21" s="130"/>
      <c r="FY21" s="130"/>
      <c r="FZ21" s="130"/>
      <c r="GA21" s="130"/>
      <c r="GB21" s="130"/>
      <c r="GC21" s="130"/>
      <c r="GD21" s="130"/>
      <c r="GE21" s="130"/>
      <c r="GF21" s="130"/>
      <c r="GG21" s="130"/>
      <c r="GH21" s="130"/>
      <c r="GI21" s="130"/>
      <c r="GJ21" s="130"/>
      <c r="GK21" s="130"/>
      <c r="GL21" s="130"/>
      <c r="GM21" s="130"/>
      <c r="GN21" s="130"/>
      <c r="GO21" s="130"/>
      <c r="GP21" s="130"/>
      <c r="GQ21" s="130"/>
      <c r="GR21" s="130"/>
      <c r="GS21" s="130"/>
      <c r="GT21" s="130"/>
      <c r="GU21" s="130"/>
      <c r="GV21" s="130"/>
      <c r="GW21" s="130"/>
      <c r="GX21" s="130"/>
      <c r="GY21" s="130"/>
      <c r="GZ21" s="130"/>
      <c r="HA21" s="130"/>
      <c r="HB21" s="130"/>
      <c r="HC21" s="130"/>
      <c r="HD21" s="130"/>
      <c r="HE21" s="130"/>
      <c r="HF21" s="130"/>
      <c r="HG21" s="130"/>
      <c r="HH21" s="130"/>
      <c r="HI21" s="130"/>
      <c r="HJ21" s="130"/>
      <c r="HK21" s="130"/>
      <c r="HL21" s="130"/>
      <c r="HM21" s="130"/>
      <c r="HN21" s="130"/>
      <c r="HO21" s="130"/>
      <c r="HP21" s="130"/>
      <c r="HQ21" s="130"/>
      <c r="HR21" s="130"/>
      <c r="HS21" s="130"/>
      <c r="HT21" s="130"/>
      <c r="HU21" s="130"/>
      <c r="HV21" s="130"/>
      <c r="HW21" s="130"/>
      <c r="HX21" s="130"/>
      <c r="HY21" s="130"/>
      <c r="HZ21" s="130"/>
      <c r="IA21" s="130"/>
      <c r="IB21" s="130"/>
      <c r="IC21" s="130"/>
      <c r="ID21" s="130"/>
      <c r="IE21" s="130"/>
      <c r="IF21" s="130"/>
      <c r="IG21" s="130"/>
      <c r="IH21" s="130"/>
      <c r="II21" s="130"/>
      <c r="IJ21" s="130"/>
      <c r="IK21" s="130"/>
      <c r="IL21" s="130"/>
      <c r="IM21" s="130"/>
      <c r="IN21" s="130"/>
      <c r="IO21" s="130"/>
      <c r="IP21" s="130"/>
      <c r="IQ21" s="130"/>
      <c r="IR21" s="130"/>
      <c r="IS21" s="130"/>
      <c r="IT21" s="130"/>
      <c r="IU21" s="130"/>
      <c r="IV21" s="130"/>
    </row>
    <row r="22" spans="1:256" ht="15.75" hidden="1" customHeight="1">
      <c r="A22" s="103" t="s">
        <v>2567</v>
      </c>
      <c r="B22" s="36" t="s">
        <v>2568</v>
      </c>
      <c r="C22" s="99">
        <v>0</v>
      </c>
      <c r="D22" s="99"/>
      <c r="E22" s="99">
        <f t="shared" si="14"/>
        <v>0</v>
      </c>
      <c r="F22" s="99"/>
      <c r="G22" s="99"/>
      <c r="H22" s="99">
        <f t="shared" si="1"/>
        <v>0</v>
      </c>
      <c r="I22" s="99"/>
      <c r="J22" s="99">
        <f t="shared" si="2"/>
        <v>0</v>
      </c>
      <c r="K22" s="1326"/>
      <c r="L22" s="1326"/>
      <c r="M22" s="1326">
        <f t="shared" si="3"/>
        <v>0</v>
      </c>
      <c r="N22" s="1326"/>
      <c r="O22" s="1326">
        <f t="shared" si="4"/>
        <v>0</v>
      </c>
      <c r="P22" s="1327"/>
      <c r="Q22" s="130"/>
      <c r="R22" s="130"/>
      <c r="S22" s="130"/>
      <c r="T22" s="130"/>
      <c r="U22" s="130"/>
      <c r="V22" s="130"/>
      <c r="W22" s="130"/>
      <c r="X22" s="130"/>
      <c r="Y22" s="130"/>
      <c r="Z22" s="130"/>
      <c r="AA22" s="130"/>
      <c r="AB22" s="130"/>
      <c r="AC22" s="130"/>
      <c r="AD22" s="130"/>
      <c r="AE22" s="130"/>
      <c r="AF22" s="130"/>
      <c r="AG22" s="130"/>
      <c r="AH22" s="130"/>
      <c r="AI22" s="130"/>
      <c r="AJ22" s="130"/>
      <c r="AK22" s="130"/>
      <c r="AL22" s="130"/>
      <c r="AM22" s="130"/>
      <c r="AN22" s="130"/>
      <c r="AO22" s="130"/>
      <c r="AP22" s="130"/>
      <c r="AQ22" s="130"/>
      <c r="AR22" s="130"/>
      <c r="AS22" s="130"/>
      <c r="AT22" s="130"/>
      <c r="AU22" s="130"/>
      <c r="AV22" s="130"/>
      <c r="AW22" s="130"/>
      <c r="AX22" s="130"/>
      <c r="AY22" s="130"/>
      <c r="AZ22" s="130"/>
      <c r="BA22" s="130"/>
      <c r="BB22" s="130"/>
      <c r="BC22" s="130"/>
      <c r="BD22" s="130"/>
      <c r="BE22" s="130"/>
      <c r="BF22" s="130"/>
      <c r="BG22" s="130"/>
      <c r="BH22" s="130"/>
      <c r="BI22" s="130"/>
      <c r="BJ22" s="130"/>
      <c r="BK22" s="130"/>
      <c r="BL22" s="130"/>
      <c r="BM22" s="130"/>
      <c r="BN22" s="130"/>
      <c r="BO22" s="130"/>
      <c r="BP22" s="130"/>
      <c r="BQ22" s="130"/>
      <c r="BR22" s="130"/>
      <c r="BS22" s="130"/>
      <c r="BT22" s="130"/>
      <c r="BU22" s="130"/>
      <c r="BV22" s="130"/>
      <c r="BW22" s="130"/>
      <c r="BX22" s="130"/>
      <c r="BY22" s="130"/>
      <c r="BZ22" s="130"/>
      <c r="CA22" s="130"/>
      <c r="CB22" s="130"/>
      <c r="CC22" s="130"/>
      <c r="CD22" s="130"/>
      <c r="CE22" s="130"/>
      <c r="CF22" s="130"/>
      <c r="CG22" s="130"/>
      <c r="CH22" s="130"/>
      <c r="CI22" s="130"/>
      <c r="CJ22" s="130"/>
      <c r="CK22" s="130"/>
      <c r="CL22" s="130"/>
      <c r="CM22" s="130"/>
      <c r="CN22" s="130"/>
      <c r="CO22" s="130"/>
      <c r="CP22" s="130"/>
      <c r="CQ22" s="130"/>
      <c r="CR22" s="130"/>
      <c r="CS22" s="130"/>
      <c r="CT22" s="130"/>
      <c r="CU22" s="130"/>
      <c r="CV22" s="130"/>
      <c r="CW22" s="130"/>
      <c r="CX22" s="130"/>
      <c r="CY22" s="130"/>
      <c r="CZ22" s="130"/>
      <c r="DA22" s="130"/>
      <c r="DB22" s="130"/>
      <c r="DC22" s="130"/>
      <c r="DD22" s="130"/>
      <c r="DE22" s="130"/>
      <c r="DF22" s="130"/>
      <c r="DG22" s="130"/>
      <c r="DH22" s="130"/>
      <c r="DI22" s="130"/>
      <c r="DJ22" s="130"/>
      <c r="DK22" s="130"/>
      <c r="DL22" s="130"/>
      <c r="DM22" s="130"/>
      <c r="DN22" s="130"/>
      <c r="DO22" s="130"/>
      <c r="DP22" s="130"/>
      <c r="DQ22" s="130"/>
      <c r="DR22" s="130"/>
      <c r="DS22" s="130"/>
      <c r="DT22" s="130"/>
      <c r="DU22" s="130"/>
      <c r="DV22" s="130"/>
      <c r="DW22" s="130"/>
      <c r="DX22" s="130"/>
      <c r="DY22" s="130"/>
      <c r="DZ22" s="130"/>
      <c r="EA22" s="130"/>
      <c r="EB22" s="130"/>
      <c r="EC22" s="130"/>
      <c r="ED22" s="130"/>
      <c r="EE22" s="130"/>
      <c r="EF22" s="130"/>
      <c r="EG22" s="130"/>
      <c r="EH22" s="130"/>
      <c r="EI22" s="130"/>
      <c r="EJ22" s="130"/>
      <c r="EK22" s="130"/>
      <c r="EL22" s="130"/>
      <c r="EM22" s="130"/>
      <c r="EN22" s="130"/>
      <c r="EO22" s="130"/>
      <c r="EP22" s="130"/>
      <c r="EQ22" s="130"/>
      <c r="ER22" s="130"/>
      <c r="ES22" s="130"/>
      <c r="ET22" s="130"/>
      <c r="EU22" s="130"/>
      <c r="EV22" s="130"/>
      <c r="EW22" s="130"/>
      <c r="EX22" s="130"/>
      <c r="EY22" s="130"/>
      <c r="EZ22" s="130"/>
      <c r="FA22" s="130"/>
      <c r="FB22" s="130"/>
      <c r="FC22" s="130"/>
      <c r="FD22" s="130"/>
      <c r="FE22" s="130"/>
      <c r="FF22" s="130"/>
      <c r="FG22" s="130"/>
      <c r="FH22" s="130"/>
      <c r="FI22" s="130"/>
      <c r="FJ22" s="130"/>
      <c r="FK22" s="130"/>
      <c r="FL22" s="130"/>
      <c r="FM22" s="130"/>
      <c r="FN22" s="130"/>
      <c r="FO22" s="130"/>
      <c r="FP22" s="130"/>
      <c r="FQ22" s="130"/>
      <c r="FR22" s="130"/>
      <c r="FS22" s="130"/>
      <c r="FT22" s="130"/>
      <c r="FU22" s="130"/>
      <c r="FV22" s="130"/>
      <c r="FW22" s="130"/>
      <c r="FX22" s="130"/>
      <c r="FY22" s="130"/>
      <c r="FZ22" s="130"/>
      <c r="GA22" s="130"/>
      <c r="GB22" s="130"/>
      <c r="GC22" s="130"/>
      <c r="GD22" s="130"/>
      <c r="GE22" s="130"/>
      <c r="GF22" s="130"/>
      <c r="GG22" s="130"/>
      <c r="GH22" s="130"/>
      <c r="GI22" s="130"/>
      <c r="GJ22" s="130"/>
      <c r="GK22" s="130"/>
      <c r="GL22" s="130"/>
      <c r="GM22" s="130"/>
      <c r="GN22" s="130"/>
      <c r="GO22" s="130"/>
      <c r="GP22" s="130"/>
      <c r="GQ22" s="130"/>
      <c r="GR22" s="130"/>
      <c r="GS22" s="130"/>
      <c r="GT22" s="130"/>
      <c r="GU22" s="130"/>
      <c r="GV22" s="130"/>
      <c r="GW22" s="130"/>
      <c r="GX22" s="130"/>
      <c r="GY22" s="130"/>
      <c r="GZ22" s="130"/>
      <c r="HA22" s="130"/>
      <c r="HB22" s="130"/>
      <c r="HC22" s="130"/>
      <c r="HD22" s="130"/>
      <c r="HE22" s="130"/>
      <c r="HF22" s="130"/>
      <c r="HG22" s="130"/>
      <c r="HH22" s="130"/>
      <c r="HI22" s="130"/>
      <c r="HJ22" s="130"/>
      <c r="HK22" s="130"/>
      <c r="HL22" s="130"/>
      <c r="HM22" s="130"/>
      <c r="HN22" s="130"/>
      <c r="HO22" s="130"/>
      <c r="HP22" s="130"/>
      <c r="HQ22" s="130"/>
      <c r="HR22" s="130"/>
      <c r="HS22" s="130"/>
      <c r="HT22" s="130"/>
      <c r="HU22" s="130"/>
      <c r="HV22" s="130"/>
      <c r="HW22" s="130"/>
      <c r="HX22" s="130"/>
      <c r="HY22" s="130"/>
      <c r="HZ22" s="130"/>
      <c r="IA22" s="130"/>
      <c r="IB22" s="130"/>
      <c r="IC22" s="130"/>
      <c r="ID22" s="130"/>
      <c r="IE22" s="130"/>
      <c r="IF22" s="130"/>
      <c r="IG22" s="130"/>
      <c r="IH22" s="130"/>
      <c r="II22" s="130"/>
      <c r="IJ22" s="130"/>
      <c r="IK22" s="130"/>
      <c r="IL22" s="130"/>
      <c r="IM22" s="130"/>
      <c r="IN22" s="130"/>
      <c r="IO22" s="130"/>
      <c r="IP22" s="130"/>
      <c r="IQ22" s="130"/>
      <c r="IR22" s="130"/>
      <c r="IS22" s="130"/>
      <c r="IT22" s="130"/>
      <c r="IU22" s="130"/>
      <c r="IV22" s="130"/>
    </row>
    <row r="23" spans="1:256" ht="15.75" hidden="1" customHeight="1">
      <c r="A23" s="746" t="s">
        <v>413</v>
      </c>
      <c r="B23" s="569"/>
      <c r="C23" s="570">
        <v>0</v>
      </c>
      <c r="D23" s="570"/>
      <c r="E23" s="99">
        <f t="shared" si="14"/>
        <v>0</v>
      </c>
      <c r="F23" s="99"/>
      <c r="G23" s="99"/>
      <c r="H23" s="99">
        <f t="shared" si="1"/>
        <v>0</v>
      </c>
      <c r="I23" s="99"/>
      <c r="J23" s="99">
        <f t="shared" si="2"/>
        <v>0</v>
      </c>
      <c r="K23" s="1326"/>
      <c r="L23" s="1326"/>
      <c r="M23" s="1326">
        <f t="shared" si="3"/>
        <v>0</v>
      </c>
      <c r="N23" s="1326"/>
      <c r="O23" s="1326">
        <f t="shared" si="4"/>
        <v>0</v>
      </c>
      <c r="P23" s="1327"/>
      <c r="Q23" s="130"/>
      <c r="R23" s="130"/>
      <c r="S23" s="130"/>
      <c r="T23" s="130"/>
      <c r="U23" s="130"/>
      <c r="V23" s="130"/>
      <c r="W23" s="130"/>
      <c r="X23" s="130"/>
      <c r="Y23" s="130"/>
      <c r="Z23" s="130"/>
      <c r="AA23" s="130"/>
      <c r="AB23" s="130"/>
      <c r="AC23" s="130"/>
      <c r="AD23" s="130"/>
      <c r="AE23" s="130"/>
      <c r="AF23" s="130"/>
      <c r="AG23" s="130"/>
      <c r="AH23" s="130"/>
      <c r="AI23" s="130"/>
      <c r="AJ23" s="130"/>
      <c r="AK23" s="130"/>
      <c r="AL23" s="130"/>
      <c r="AM23" s="130"/>
      <c r="AN23" s="130"/>
      <c r="AO23" s="130"/>
      <c r="AP23" s="130"/>
      <c r="AQ23" s="130"/>
      <c r="AR23" s="130"/>
      <c r="AS23" s="130"/>
      <c r="AT23" s="130"/>
      <c r="AU23" s="130"/>
      <c r="AV23" s="130"/>
      <c r="AW23" s="130"/>
      <c r="AX23" s="130"/>
      <c r="AY23" s="130"/>
      <c r="AZ23" s="130"/>
      <c r="BA23" s="130"/>
      <c r="BB23" s="130"/>
      <c r="BC23" s="130"/>
      <c r="BD23" s="130"/>
      <c r="BE23" s="130"/>
      <c r="BF23" s="130"/>
      <c r="BG23" s="130"/>
      <c r="BH23" s="130"/>
      <c r="BI23" s="130"/>
      <c r="BJ23" s="130"/>
      <c r="BK23" s="130"/>
      <c r="BL23" s="130"/>
      <c r="BM23" s="130"/>
      <c r="BN23" s="130"/>
      <c r="BO23" s="130"/>
      <c r="BP23" s="130"/>
      <c r="BQ23" s="130"/>
      <c r="BR23" s="130"/>
      <c r="BS23" s="130"/>
      <c r="BT23" s="130"/>
      <c r="BU23" s="130"/>
      <c r="BV23" s="130"/>
      <c r="BW23" s="130"/>
      <c r="BX23" s="130"/>
      <c r="BY23" s="130"/>
      <c r="BZ23" s="130"/>
      <c r="CA23" s="130"/>
      <c r="CB23" s="130"/>
      <c r="CC23" s="130"/>
      <c r="CD23" s="130"/>
      <c r="CE23" s="130"/>
      <c r="CF23" s="130"/>
      <c r="CG23" s="130"/>
      <c r="CH23" s="130"/>
      <c r="CI23" s="130"/>
      <c r="CJ23" s="130"/>
      <c r="CK23" s="130"/>
      <c r="CL23" s="130"/>
      <c r="CM23" s="130"/>
      <c r="CN23" s="130"/>
      <c r="CO23" s="130"/>
      <c r="CP23" s="130"/>
      <c r="CQ23" s="130"/>
      <c r="CR23" s="130"/>
      <c r="CS23" s="130"/>
      <c r="CT23" s="130"/>
      <c r="CU23" s="130"/>
      <c r="CV23" s="130"/>
      <c r="CW23" s="130"/>
      <c r="CX23" s="130"/>
      <c r="CY23" s="130"/>
      <c r="CZ23" s="130"/>
      <c r="DA23" s="130"/>
      <c r="DB23" s="130"/>
      <c r="DC23" s="130"/>
      <c r="DD23" s="130"/>
      <c r="DE23" s="130"/>
      <c r="DF23" s="130"/>
      <c r="DG23" s="130"/>
      <c r="DH23" s="130"/>
      <c r="DI23" s="130"/>
      <c r="DJ23" s="130"/>
      <c r="DK23" s="130"/>
      <c r="DL23" s="130"/>
      <c r="DM23" s="130"/>
      <c r="DN23" s="130"/>
      <c r="DO23" s="130"/>
      <c r="DP23" s="130"/>
      <c r="DQ23" s="130"/>
      <c r="DR23" s="130"/>
      <c r="DS23" s="130"/>
      <c r="DT23" s="130"/>
      <c r="DU23" s="130"/>
      <c r="DV23" s="130"/>
      <c r="DW23" s="130"/>
      <c r="DX23" s="130"/>
      <c r="DY23" s="130"/>
      <c r="DZ23" s="130"/>
      <c r="EA23" s="130"/>
      <c r="EB23" s="130"/>
      <c r="EC23" s="130"/>
      <c r="ED23" s="130"/>
      <c r="EE23" s="130"/>
      <c r="EF23" s="130"/>
      <c r="EG23" s="130"/>
      <c r="EH23" s="130"/>
      <c r="EI23" s="130"/>
      <c r="EJ23" s="130"/>
      <c r="EK23" s="130"/>
      <c r="EL23" s="130"/>
      <c r="EM23" s="130"/>
      <c r="EN23" s="130"/>
      <c r="EO23" s="130"/>
      <c r="EP23" s="130"/>
      <c r="EQ23" s="130"/>
      <c r="ER23" s="130"/>
      <c r="ES23" s="130"/>
      <c r="ET23" s="130"/>
      <c r="EU23" s="130"/>
      <c r="EV23" s="130"/>
      <c r="EW23" s="130"/>
      <c r="EX23" s="130"/>
      <c r="EY23" s="130"/>
      <c r="EZ23" s="130"/>
      <c r="FA23" s="130"/>
      <c r="FB23" s="130"/>
      <c r="FC23" s="130"/>
      <c r="FD23" s="130"/>
      <c r="FE23" s="130"/>
      <c r="FF23" s="130"/>
      <c r="FG23" s="130"/>
      <c r="FH23" s="130"/>
      <c r="FI23" s="130"/>
      <c r="FJ23" s="130"/>
      <c r="FK23" s="130"/>
      <c r="FL23" s="130"/>
      <c r="FM23" s="130"/>
      <c r="FN23" s="130"/>
      <c r="FO23" s="130"/>
      <c r="FP23" s="130"/>
      <c r="FQ23" s="130"/>
      <c r="FR23" s="130"/>
      <c r="FS23" s="130"/>
      <c r="FT23" s="130"/>
      <c r="FU23" s="130"/>
      <c r="FV23" s="130"/>
      <c r="FW23" s="130"/>
      <c r="FX23" s="130"/>
      <c r="FY23" s="130"/>
      <c r="FZ23" s="130"/>
      <c r="GA23" s="130"/>
      <c r="GB23" s="130"/>
      <c r="GC23" s="130"/>
      <c r="GD23" s="130"/>
      <c r="GE23" s="130"/>
      <c r="GF23" s="130"/>
      <c r="GG23" s="130"/>
      <c r="GH23" s="130"/>
      <c r="GI23" s="130"/>
      <c r="GJ23" s="130"/>
      <c r="GK23" s="130"/>
      <c r="GL23" s="130"/>
      <c r="GM23" s="130"/>
      <c r="GN23" s="130"/>
      <c r="GO23" s="130"/>
      <c r="GP23" s="130"/>
      <c r="GQ23" s="130"/>
      <c r="GR23" s="130"/>
      <c r="GS23" s="130"/>
      <c r="GT23" s="130"/>
      <c r="GU23" s="130"/>
      <c r="GV23" s="130"/>
      <c r="GW23" s="130"/>
      <c r="GX23" s="130"/>
      <c r="GY23" s="130"/>
      <c r="GZ23" s="130"/>
      <c r="HA23" s="130"/>
      <c r="HB23" s="130"/>
      <c r="HC23" s="130"/>
      <c r="HD23" s="130"/>
      <c r="HE23" s="130"/>
      <c r="HF23" s="130"/>
      <c r="HG23" s="130"/>
      <c r="HH23" s="130"/>
      <c r="HI23" s="130"/>
      <c r="HJ23" s="130"/>
      <c r="HK23" s="130"/>
      <c r="HL23" s="130"/>
      <c r="HM23" s="130"/>
      <c r="HN23" s="130"/>
      <c r="HO23" s="130"/>
      <c r="HP23" s="130"/>
      <c r="HQ23" s="130"/>
      <c r="HR23" s="130"/>
      <c r="HS23" s="130"/>
      <c r="HT23" s="130"/>
      <c r="HU23" s="130"/>
      <c r="HV23" s="130"/>
      <c r="HW23" s="130"/>
      <c r="HX23" s="130"/>
      <c r="HY23" s="130"/>
      <c r="HZ23" s="130"/>
      <c r="IA23" s="130"/>
      <c r="IB23" s="130"/>
      <c r="IC23" s="130"/>
      <c r="ID23" s="130"/>
      <c r="IE23" s="130"/>
      <c r="IF23" s="130"/>
      <c r="IG23" s="130"/>
      <c r="IH23" s="130"/>
      <c r="II23" s="130"/>
      <c r="IJ23" s="130"/>
      <c r="IK23" s="130"/>
      <c r="IL23" s="130"/>
      <c r="IM23" s="130"/>
      <c r="IN23" s="130"/>
      <c r="IO23" s="130"/>
      <c r="IP23" s="130"/>
      <c r="IQ23" s="130"/>
      <c r="IR23" s="130"/>
      <c r="IS23" s="130"/>
      <c r="IT23" s="130"/>
      <c r="IU23" s="130"/>
      <c r="IV23" s="130"/>
    </row>
    <row r="24" spans="1:256" ht="16.899999999999999" customHeight="1">
      <c r="A24" s="103"/>
      <c r="B24" s="176" t="s">
        <v>2569</v>
      </c>
      <c r="C24" s="99"/>
      <c r="D24" s="99"/>
      <c r="E24" s="99"/>
      <c r="F24" s="99"/>
      <c r="G24" s="99"/>
      <c r="H24" s="99">
        <f t="shared" si="1"/>
        <v>0</v>
      </c>
      <c r="I24" s="99"/>
      <c r="J24" s="99">
        <f t="shared" si="2"/>
        <v>0</v>
      </c>
      <c r="K24" s="1326"/>
      <c r="L24" s="1326"/>
      <c r="M24" s="1326">
        <f t="shared" si="3"/>
        <v>0</v>
      </c>
      <c r="N24" s="1326"/>
      <c r="O24" s="1326">
        <f t="shared" si="4"/>
        <v>0</v>
      </c>
      <c r="P24" s="1327"/>
      <c r="Q24" s="130"/>
      <c r="R24" s="130"/>
      <c r="S24" s="130"/>
      <c r="T24" s="130"/>
      <c r="U24" s="130"/>
      <c r="V24" s="130"/>
      <c r="W24" s="130"/>
      <c r="X24" s="130"/>
      <c r="Y24" s="130"/>
      <c r="Z24" s="130"/>
      <c r="AA24" s="130"/>
      <c r="AB24" s="130"/>
      <c r="AC24" s="130"/>
      <c r="AD24" s="130"/>
      <c r="AE24" s="130"/>
      <c r="AF24" s="130"/>
      <c r="AG24" s="130"/>
      <c r="AH24" s="130"/>
      <c r="AI24" s="130"/>
      <c r="AJ24" s="130"/>
      <c r="AK24" s="130"/>
      <c r="AL24" s="130"/>
      <c r="AM24" s="130"/>
      <c r="AN24" s="130"/>
      <c r="AO24" s="130"/>
      <c r="AP24" s="130"/>
      <c r="AQ24" s="130"/>
      <c r="AR24" s="130"/>
      <c r="AS24" s="130"/>
      <c r="AT24" s="130"/>
      <c r="AU24" s="130"/>
      <c r="AV24" s="130"/>
      <c r="AW24" s="130"/>
      <c r="AX24" s="130"/>
      <c r="AY24" s="130"/>
      <c r="AZ24" s="130"/>
      <c r="BA24" s="130"/>
      <c r="BB24" s="130"/>
      <c r="BC24" s="130"/>
      <c r="BD24" s="130"/>
      <c r="BE24" s="130"/>
      <c r="BF24" s="130"/>
      <c r="BG24" s="130"/>
      <c r="BH24" s="130"/>
      <c r="BI24" s="130"/>
      <c r="BJ24" s="130"/>
      <c r="BK24" s="130"/>
      <c r="BL24" s="130"/>
      <c r="BM24" s="130"/>
      <c r="BN24" s="130"/>
      <c r="BO24" s="130"/>
      <c r="BP24" s="130"/>
      <c r="BQ24" s="130"/>
      <c r="BR24" s="130"/>
      <c r="BS24" s="130"/>
      <c r="BT24" s="130"/>
      <c r="BU24" s="130"/>
      <c r="BV24" s="130"/>
      <c r="BW24" s="130"/>
      <c r="BX24" s="130"/>
      <c r="BY24" s="130"/>
      <c r="BZ24" s="130"/>
      <c r="CA24" s="130"/>
      <c r="CB24" s="130"/>
      <c r="CC24" s="130"/>
      <c r="CD24" s="130"/>
      <c r="CE24" s="130"/>
      <c r="CF24" s="130"/>
      <c r="CG24" s="130"/>
      <c r="CH24" s="130"/>
      <c r="CI24" s="130"/>
      <c r="CJ24" s="130"/>
      <c r="CK24" s="130"/>
      <c r="CL24" s="130"/>
      <c r="CM24" s="130"/>
      <c r="CN24" s="130"/>
      <c r="CO24" s="130"/>
      <c r="CP24" s="130"/>
      <c r="CQ24" s="130"/>
      <c r="CR24" s="130"/>
      <c r="CS24" s="130"/>
      <c r="CT24" s="130"/>
      <c r="CU24" s="130"/>
      <c r="CV24" s="130"/>
      <c r="CW24" s="130"/>
      <c r="CX24" s="130"/>
      <c r="CY24" s="130"/>
      <c r="CZ24" s="130"/>
      <c r="DA24" s="130"/>
      <c r="DB24" s="130"/>
      <c r="DC24" s="130"/>
      <c r="DD24" s="130"/>
      <c r="DE24" s="130"/>
      <c r="DF24" s="130"/>
      <c r="DG24" s="130"/>
      <c r="DH24" s="130"/>
      <c r="DI24" s="130"/>
      <c r="DJ24" s="130"/>
      <c r="DK24" s="130"/>
      <c r="DL24" s="130"/>
      <c r="DM24" s="130"/>
      <c r="DN24" s="130"/>
      <c r="DO24" s="130"/>
      <c r="DP24" s="130"/>
      <c r="DQ24" s="130"/>
      <c r="DR24" s="130"/>
      <c r="DS24" s="130"/>
      <c r="DT24" s="130"/>
      <c r="DU24" s="130"/>
      <c r="DV24" s="130"/>
      <c r="DW24" s="130"/>
      <c r="DX24" s="130"/>
      <c r="DY24" s="130"/>
      <c r="DZ24" s="130"/>
      <c r="EA24" s="130"/>
      <c r="EB24" s="130"/>
      <c r="EC24" s="130"/>
      <c r="ED24" s="130"/>
      <c r="EE24" s="130"/>
      <c r="EF24" s="130"/>
      <c r="EG24" s="130"/>
      <c r="EH24" s="130"/>
      <c r="EI24" s="130"/>
      <c r="EJ24" s="130"/>
      <c r="EK24" s="130"/>
      <c r="EL24" s="130"/>
      <c r="EM24" s="130"/>
      <c r="EN24" s="130"/>
      <c r="EO24" s="130"/>
      <c r="EP24" s="130"/>
      <c r="EQ24" s="130"/>
      <c r="ER24" s="130"/>
      <c r="ES24" s="130"/>
      <c r="ET24" s="130"/>
      <c r="EU24" s="130"/>
      <c r="EV24" s="130"/>
      <c r="EW24" s="130"/>
      <c r="EX24" s="130"/>
      <c r="EY24" s="130"/>
      <c r="EZ24" s="130"/>
      <c r="FA24" s="130"/>
      <c r="FB24" s="130"/>
      <c r="FC24" s="130"/>
      <c r="FD24" s="130"/>
      <c r="FE24" s="130"/>
      <c r="FF24" s="130"/>
      <c r="FG24" s="130"/>
      <c r="FH24" s="130"/>
      <c r="FI24" s="130"/>
      <c r="FJ24" s="130"/>
      <c r="FK24" s="130"/>
      <c r="FL24" s="130"/>
      <c r="FM24" s="130"/>
      <c r="FN24" s="130"/>
      <c r="FO24" s="130"/>
      <c r="FP24" s="130"/>
      <c r="FQ24" s="130"/>
      <c r="FR24" s="130"/>
      <c r="FS24" s="130"/>
      <c r="FT24" s="130"/>
      <c r="FU24" s="130"/>
      <c r="FV24" s="130"/>
      <c r="FW24" s="130"/>
      <c r="FX24" s="130"/>
      <c r="FY24" s="130"/>
      <c r="FZ24" s="130"/>
      <c r="GA24" s="130"/>
      <c r="GB24" s="130"/>
      <c r="GC24" s="130"/>
      <c r="GD24" s="130"/>
      <c r="GE24" s="130"/>
      <c r="GF24" s="130"/>
      <c r="GG24" s="130"/>
      <c r="GH24" s="130"/>
      <c r="GI24" s="130"/>
      <c r="GJ24" s="130"/>
      <c r="GK24" s="130"/>
      <c r="GL24" s="130"/>
      <c r="GM24" s="130"/>
      <c r="GN24" s="130"/>
      <c r="GO24" s="130"/>
      <c r="GP24" s="130"/>
      <c r="GQ24" s="130"/>
      <c r="GR24" s="130"/>
      <c r="GS24" s="130"/>
      <c r="GT24" s="130"/>
      <c r="GU24" s="130"/>
      <c r="GV24" s="130"/>
      <c r="GW24" s="130"/>
      <c r="GX24" s="130"/>
      <c r="GY24" s="130"/>
      <c r="GZ24" s="130"/>
      <c r="HA24" s="130"/>
      <c r="HB24" s="130"/>
      <c r="HC24" s="130"/>
      <c r="HD24" s="130"/>
      <c r="HE24" s="130"/>
      <c r="HF24" s="130"/>
      <c r="HG24" s="130"/>
      <c r="HH24" s="130"/>
      <c r="HI24" s="130"/>
      <c r="HJ24" s="130"/>
      <c r="HK24" s="130"/>
      <c r="HL24" s="130"/>
      <c r="HM24" s="130"/>
      <c r="HN24" s="130"/>
      <c r="HO24" s="130"/>
      <c r="HP24" s="130"/>
      <c r="HQ24" s="130"/>
      <c r="HR24" s="130"/>
      <c r="HS24" s="130"/>
      <c r="HT24" s="130"/>
      <c r="HU24" s="130"/>
      <c r="HV24" s="130"/>
      <c r="HW24" s="130"/>
      <c r="HX24" s="130"/>
      <c r="HY24" s="130"/>
      <c r="HZ24" s="130"/>
      <c r="IA24" s="130"/>
      <c r="IB24" s="130"/>
      <c r="IC24" s="130"/>
      <c r="ID24" s="130"/>
      <c r="IE24" s="130"/>
      <c r="IF24" s="130"/>
      <c r="IG24" s="130"/>
      <c r="IH24" s="130"/>
      <c r="II24" s="130"/>
      <c r="IJ24" s="130"/>
      <c r="IK24" s="130"/>
      <c r="IL24" s="130"/>
      <c r="IM24" s="130"/>
      <c r="IN24" s="130"/>
      <c r="IO24" s="130"/>
      <c r="IP24" s="130"/>
      <c r="IQ24" s="130"/>
      <c r="IR24" s="130"/>
      <c r="IS24" s="130"/>
      <c r="IT24" s="130"/>
      <c r="IU24" s="130"/>
      <c r="IV24" s="130"/>
    </row>
    <row r="25" spans="1:256" ht="15.75" customHeight="1">
      <c r="A25" s="103" t="s">
        <v>2649</v>
      </c>
      <c r="B25" s="36" t="s">
        <v>2570</v>
      </c>
      <c r="C25" s="99">
        <v>200000</v>
      </c>
      <c r="D25" s="99"/>
      <c r="E25" s="99">
        <f t="shared" ref="E25:E28" si="15">SUM(C25:D25)</f>
        <v>200000</v>
      </c>
      <c r="F25" s="99">
        <v>50000</v>
      </c>
      <c r="G25" s="99"/>
      <c r="H25" s="99">
        <f t="shared" si="1"/>
        <v>50000</v>
      </c>
      <c r="I25" s="99"/>
      <c r="J25" s="99">
        <f t="shared" si="2"/>
        <v>50000</v>
      </c>
      <c r="K25" s="1326">
        <v>200000</v>
      </c>
      <c r="L25" s="1326"/>
      <c r="M25" s="1326">
        <f t="shared" si="3"/>
        <v>200000</v>
      </c>
      <c r="N25" s="1326"/>
      <c r="O25" s="1326">
        <f t="shared" si="4"/>
        <v>200000</v>
      </c>
      <c r="P25" s="1327">
        <v>500000</v>
      </c>
      <c r="Q25" s="130"/>
      <c r="R25" s="130"/>
      <c r="S25" s="130"/>
      <c r="T25" s="130"/>
      <c r="U25" s="130"/>
      <c r="V25" s="130"/>
      <c r="W25" s="130"/>
      <c r="X25" s="130"/>
      <c r="Y25" s="130"/>
      <c r="Z25" s="130"/>
      <c r="AA25" s="130"/>
      <c r="AB25" s="130"/>
      <c r="AC25" s="130"/>
      <c r="AD25" s="130"/>
      <c r="AE25" s="130"/>
      <c r="AF25" s="130"/>
      <c r="AG25" s="130"/>
      <c r="AH25" s="130"/>
      <c r="AI25" s="130"/>
      <c r="AJ25" s="130"/>
      <c r="AK25" s="130"/>
      <c r="AL25" s="130"/>
      <c r="AM25" s="130"/>
      <c r="AN25" s="130"/>
      <c r="AO25" s="130"/>
      <c r="AP25" s="130"/>
      <c r="AQ25" s="130"/>
      <c r="AR25" s="130"/>
      <c r="AS25" s="130"/>
      <c r="AT25" s="130"/>
      <c r="AU25" s="130"/>
      <c r="AV25" s="130"/>
      <c r="AW25" s="130"/>
      <c r="AX25" s="130"/>
      <c r="AY25" s="130"/>
      <c r="AZ25" s="130"/>
      <c r="BA25" s="130"/>
      <c r="BB25" s="130"/>
      <c r="BC25" s="130"/>
      <c r="BD25" s="130"/>
      <c r="BE25" s="130"/>
      <c r="BF25" s="130"/>
      <c r="BG25" s="130"/>
      <c r="BH25" s="130"/>
      <c r="BI25" s="130"/>
      <c r="BJ25" s="130"/>
      <c r="BK25" s="130"/>
      <c r="BL25" s="130"/>
      <c r="BM25" s="130"/>
      <c r="BN25" s="130"/>
      <c r="BO25" s="130"/>
      <c r="BP25" s="130"/>
      <c r="BQ25" s="130"/>
      <c r="BR25" s="130"/>
      <c r="BS25" s="130"/>
      <c r="BT25" s="130"/>
      <c r="BU25" s="130"/>
      <c r="BV25" s="130"/>
      <c r="BW25" s="130"/>
      <c r="BX25" s="130"/>
      <c r="BY25" s="130"/>
      <c r="BZ25" s="130"/>
      <c r="CA25" s="130"/>
      <c r="CB25" s="130"/>
      <c r="CC25" s="130"/>
      <c r="CD25" s="130"/>
      <c r="CE25" s="130"/>
      <c r="CF25" s="130"/>
      <c r="CG25" s="130"/>
      <c r="CH25" s="130"/>
      <c r="CI25" s="130"/>
      <c r="CJ25" s="130"/>
      <c r="CK25" s="130"/>
      <c r="CL25" s="130"/>
      <c r="CM25" s="130"/>
      <c r="CN25" s="130"/>
      <c r="CO25" s="130"/>
      <c r="CP25" s="130"/>
      <c r="CQ25" s="130"/>
      <c r="CR25" s="130"/>
      <c r="CS25" s="130"/>
      <c r="CT25" s="130"/>
      <c r="CU25" s="130"/>
      <c r="CV25" s="130"/>
      <c r="CW25" s="130"/>
      <c r="CX25" s="130"/>
      <c r="CY25" s="130"/>
      <c r="CZ25" s="130"/>
      <c r="DA25" s="130"/>
      <c r="DB25" s="130"/>
      <c r="DC25" s="130"/>
      <c r="DD25" s="130"/>
      <c r="DE25" s="130"/>
      <c r="DF25" s="130"/>
      <c r="DG25" s="130"/>
      <c r="DH25" s="130"/>
      <c r="DI25" s="130"/>
      <c r="DJ25" s="130"/>
      <c r="DK25" s="130"/>
      <c r="DL25" s="130"/>
      <c r="DM25" s="130"/>
      <c r="DN25" s="130"/>
      <c r="DO25" s="130"/>
      <c r="DP25" s="130"/>
      <c r="DQ25" s="130"/>
      <c r="DR25" s="130"/>
      <c r="DS25" s="130"/>
      <c r="DT25" s="130"/>
      <c r="DU25" s="130"/>
      <c r="DV25" s="130"/>
      <c r="DW25" s="130"/>
      <c r="DX25" s="130"/>
      <c r="DY25" s="130"/>
      <c r="DZ25" s="130"/>
      <c r="EA25" s="130"/>
      <c r="EB25" s="130"/>
      <c r="EC25" s="130"/>
      <c r="ED25" s="130"/>
      <c r="EE25" s="130"/>
      <c r="EF25" s="130"/>
      <c r="EG25" s="130"/>
      <c r="EH25" s="130"/>
      <c r="EI25" s="130"/>
      <c r="EJ25" s="130"/>
      <c r="EK25" s="130"/>
      <c r="EL25" s="130"/>
      <c r="EM25" s="130"/>
      <c r="EN25" s="130"/>
      <c r="EO25" s="130"/>
      <c r="EP25" s="130"/>
      <c r="EQ25" s="130"/>
      <c r="ER25" s="130"/>
      <c r="ES25" s="130"/>
      <c r="ET25" s="130"/>
      <c r="EU25" s="130"/>
      <c r="EV25" s="130"/>
      <c r="EW25" s="130"/>
      <c r="EX25" s="130"/>
      <c r="EY25" s="130"/>
      <c r="EZ25" s="130"/>
      <c r="FA25" s="130"/>
      <c r="FB25" s="130"/>
      <c r="FC25" s="130"/>
      <c r="FD25" s="130"/>
      <c r="FE25" s="130"/>
      <c r="FF25" s="130"/>
      <c r="FG25" s="130"/>
      <c r="FH25" s="130"/>
      <c r="FI25" s="130"/>
      <c r="FJ25" s="130"/>
      <c r="FK25" s="130"/>
      <c r="FL25" s="130"/>
      <c r="FM25" s="130"/>
      <c r="FN25" s="130"/>
      <c r="FO25" s="130"/>
      <c r="FP25" s="130"/>
      <c r="FQ25" s="130"/>
      <c r="FR25" s="130"/>
      <c r="FS25" s="130"/>
      <c r="FT25" s="130"/>
      <c r="FU25" s="130"/>
      <c r="FV25" s="130"/>
      <c r="FW25" s="130"/>
      <c r="FX25" s="130"/>
      <c r="FY25" s="130"/>
      <c r="FZ25" s="130"/>
      <c r="GA25" s="130"/>
      <c r="GB25" s="130"/>
      <c r="GC25" s="130"/>
      <c r="GD25" s="130"/>
      <c r="GE25" s="130"/>
      <c r="GF25" s="130"/>
      <c r="GG25" s="130"/>
      <c r="GH25" s="130"/>
      <c r="GI25" s="130"/>
      <c r="GJ25" s="130"/>
      <c r="GK25" s="130"/>
      <c r="GL25" s="130"/>
      <c r="GM25" s="130"/>
      <c r="GN25" s="130"/>
      <c r="GO25" s="130"/>
      <c r="GP25" s="130"/>
      <c r="GQ25" s="130"/>
      <c r="GR25" s="130"/>
      <c r="GS25" s="130"/>
      <c r="GT25" s="130"/>
      <c r="GU25" s="130"/>
      <c r="GV25" s="130"/>
      <c r="GW25" s="130"/>
      <c r="GX25" s="130"/>
      <c r="GY25" s="130"/>
      <c r="GZ25" s="130"/>
      <c r="HA25" s="130"/>
      <c r="HB25" s="130"/>
      <c r="HC25" s="130"/>
      <c r="HD25" s="130"/>
      <c r="HE25" s="130"/>
      <c r="HF25" s="130"/>
      <c r="HG25" s="130"/>
      <c r="HH25" s="130"/>
      <c r="HI25" s="130"/>
      <c r="HJ25" s="130"/>
      <c r="HK25" s="130"/>
      <c r="HL25" s="130"/>
      <c r="HM25" s="130"/>
      <c r="HN25" s="130"/>
      <c r="HO25" s="130"/>
      <c r="HP25" s="130"/>
      <c r="HQ25" s="130"/>
      <c r="HR25" s="130"/>
      <c r="HS25" s="130"/>
      <c r="HT25" s="130"/>
      <c r="HU25" s="130"/>
      <c r="HV25" s="130"/>
      <c r="HW25" s="130"/>
      <c r="HX25" s="130"/>
      <c r="HY25" s="130"/>
      <c r="HZ25" s="130"/>
      <c r="IA25" s="130"/>
      <c r="IB25" s="130"/>
      <c r="IC25" s="130"/>
      <c r="ID25" s="130"/>
      <c r="IE25" s="130"/>
      <c r="IF25" s="130"/>
      <c r="IG25" s="130"/>
      <c r="IH25" s="130"/>
      <c r="II25" s="130"/>
      <c r="IJ25" s="130"/>
      <c r="IK25" s="130"/>
      <c r="IL25" s="130"/>
      <c r="IM25" s="130"/>
      <c r="IN25" s="130"/>
      <c r="IO25" s="130"/>
      <c r="IP25" s="130"/>
      <c r="IQ25" s="130"/>
      <c r="IR25" s="130"/>
      <c r="IS25" s="130"/>
      <c r="IT25" s="130"/>
      <c r="IU25" s="130"/>
      <c r="IV25" s="130"/>
    </row>
    <row r="26" spans="1:256" ht="15.75" customHeight="1">
      <c r="A26" s="103" t="s">
        <v>2571</v>
      </c>
      <c r="B26" s="36" t="s">
        <v>2572</v>
      </c>
      <c r="C26" s="99"/>
      <c r="D26" s="99"/>
      <c r="E26" s="99">
        <f t="shared" si="15"/>
        <v>0</v>
      </c>
      <c r="F26" s="99"/>
      <c r="G26" s="99"/>
      <c r="H26" s="99">
        <f t="shared" si="1"/>
        <v>0</v>
      </c>
      <c r="I26" s="99"/>
      <c r="J26" s="99">
        <f t="shared" si="2"/>
        <v>0</v>
      </c>
      <c r="K26" s="1326">
        <v>1000000</v>
      </c>
      <c r="L26" s="1326"/>
      <c r="M26" s="1326">
        <f t="shared" si="3"/>
        <v>1000000</v>
      </c>
      <c r="N26" s="1326"/>
      <c r="O26" s="1326">
        <f t="shared" si="4"/>
        <v>1000000</v>
      </c>
      <c r="P26" s="1327">
        <v>1000000</v>
      </c>
      <c r="Q26" s="130"/>
      <c r="R26" s="130"/>
      <c r="S26" s="130"/>
      <c r="T26" s="130"/>
      <c r="U26" s="130"/>
      <c r="V26" s="130"/>
      <c r="W26" s="130"/>
      <c r="X26" s="130"/>
      <c r="Y26" s="130"/>
      <c r="Z26" s="130"/>
      <c r="AA26" s="130"/>
      <c r="AB26" s="130"/>
      <c r="AC26" s="130"/>
      <c r="AD26" s="130"/>
      <c r="AE26" s="130"/>
      <c r="AF26" s="130"/>
      <c r="AG26" s="130"/>
      <c r="AH26" s="130"/>
      <c r="AI26" s="130"/>
      <c r="AJ26" s="130"/>
      <c r="AK26" s="130"/>
      <c r="AL26" s="130"/>
      <c r="AM26" s="130"/>
      <c r="AN26" s="130"/>
      <c r="AO26" s="130"/>
      <c r="AP26" s="130"/>
      <c r="AQ26" s="130"/>
      <c r="AR26" s="130"/>
      <c r="AS26" s="130"/>
      <c r="AT26" s="130"/>
      <c r="AU26" s="130"/>
      <c r="AV26" s="130"/>
      <c r="AW26" s="130"/>
      <c r="AX26" s="130"/>
      <c r="AY26" s="130"/>
      <c r="AZ26" s="130"/>
      <c r="BA26" s="130"/>
      <c r="BB26" s="130"/>
      <c r="BC26" s="130"/>
      <c r="BD26" s="130"/>
      <c r="BE26" s="130"/>
      <c r="BF26" s="130"/>
      <c r="BG26" s="130"/>
      <c r="BH26" s="130"/>
      <c r="BI26" s="130"/>
      <c r="BJ26" s="130"/>
      <c r="BK26" s="130"/>
      <c r="BL26" s="130"/>
      <c r="BM26" s="130"/>
      <c r="BN26" s="130"/>
      <c r="BO26" s="130"/>
      <c r="BP26" s="130"/>
      <c r="BQ26" s="130"/>
      <c r="BR26" s="130"/>
      <c r="BS26" s="130"/>
      <c r="BT26" s="130"/>
      <c r="BU26" s="130"/>
      <c r="BV26" s="130"/>
      <c r="BW26" s="130"/>
      <c r="BX26" s="130"/>
      <c r="BY26" s="130"/>
      <c r="BZ26" s="130"/>
      <c r="CA26" s="130"/>
      <c r="CB26" s="130"/>
      <c r="CC26" s="130"/>
      <c r="CD26" s="130"/>
      <c r="CE26" s="130"/>
      <c r="CF26" s="130"/>
      <c r="CG26" s="130"/>
      <c r="CH26" s="130"/>
      <c r="CI26" s="130"/>
      <c r="CJ26" s="130"/>
      <c r="CK26" s="130"/>
      <c r="CL26" s="130"/>
      <c r="CM26" s="130"/>
      <c r="CN26" s="130"/>
      <c r="CO26" s="130"/>
      <c r="CP26" s="130"/>
      <c r="CQ26" s="130"/>
      <c r="CR26" s="130"/>
      <c r="CS26" s="130"/>
      <c r="CT26" s="130"/>
      <c r="CU26" s="130"/>
      <c r="CV26" s="130"/>
      <c r="CW26" s="130"/>
      <c r="CX26" s="130"/>
      <c r="CY26" s="130"/>
      <c r="CZ26" s="130"/>
      <c r="DA26" s="130"/>
      <c r="DB26" s="130"/>
      <c r="DC26" s="130"/>
      <c r="DD26" s="130"/>
      <c r="DE26" s="130"/>
      <c r="DF26" s="130"/>
      <c r="DG26" s="130"/>
      <c r="DH26" s="130"/>
      <c r="DI26" s="130"/>
      <c r="DJ26" s="130"/>
      <c r="DK26" s="130"/>
      <c r="DL26" s="130"/>
      <c r="DM26" s="130"/>
      <c r="DN26" s="130"/>
      <c r="DO26" s="130"/>
      <c r="DP26" s="130"/>
      <c r="DQ26" s="130"/>
      <c r="DR26" s="130"/>
      <c r="DS26" s="130"/>
      <c r="DT26" s="130"/>
      <c r="DU26" s="130"/>
      <c r="DV26" s="130"/>
      <c r="DW26" s="130"/>
      <c r="DX26" s="130"/>
      <c r="DY26" s="130"/>
      <c r="DZ26" s="130"/>
      <c r="EA26" s="130"/>
      <c r="EB26" s="130"/>
      <c r="EC26" s="130"/>
      <c r="ED26" s="130"/>
      <c r="EE26" s="130"/>
      <c r="EF26" s="130"/>
      <c r="EG26" s="130"/>
      <c r="EH26" s="130"/>
      <c r="EI26" s="130"/>
      <c r="EJ26" s="130"/>
      <c r="EK26" s="130"/>
      <c r="EL26" s="130"/>
      <c r="EM26" s="130"/>
      <c r="EN26" s="130"/>
      <c r="EO26" s="130"/>
      <c r="EP26" s="130"/>
      <c r="EQ26" s="130"/>
      <c r="ER26" s="130"/>
      <c r="ES26" s="130"/>
      <c r="ET26" s="130"/>
      <c r="EU26" s="130"/>
      <c r="EV26" s="130"/>
      <c r="EW26" s="130"/>
      <c r="EX26" s="130"/>
      <c r="EY26" s="130"/>
      <c r="EZ26" s="130"/>
      <c r="FA26" s="130"/>
      <c r="FB26" s="130"/>
      <c r="FC26" s="130"/>
      <c r="FD26" s="130"/>
      <c r="FE26" s="130"/>
      <c r="FF26" s="130"/>
      <c r="FG26" s="130"/>
      <c r="FH26" s="130"/>
      <c r="FI26" s="130"/>
      <c r="FJ26" s="130"/>
      <c r="FK26" s="130"/>
      <c r="FL26" s="130"/>
      <c r="FM26" s="130"/>
      <c r="FN26" s="130"/>
      <c r="FO26" s="130"/>
      <c r="FP26" s="130"/>
      <c r="FQ26" s="130"/>
      <c r="FR26" s="130"/>
      <c r="FS26" s="130"/>
      <c r="FT26" s="130"/>
      <c r="FU26" s="130"/>
      <c r="FV26" s="130"/>
      <c r="FW26" s="130"/>
      <c r="FX26" s="130"/>
      <c r="FY26" s="130"/>
      <c r="FZ26" s="130"/>
      <c r="GA26" s="130"/>
      <c r="GB26" s="130"/>
      <c r="GC26" s="130"/>
      <c r="GD26" s="130"/>
      <c r="GE26" s="130"/>
      <c r="GF26" s="130"/>
      <c r="GG26" s="130"/>
      <c r="GH26" s="130"/>
      <c r="GI26" s="130"/>
      <c r="GJ26" s="130"/>
      <c r="GK26" s="130"/>
      <c r="GL26" s="130"/>
      <c r="GM26" s="130"/>
      <c r="GN26" s="130"/>
      <c r="GO26" s="130"/>
      <c r="GP26" s="130"/>
      <c r="GQ26" s="130"/>
      <c r="GR26" s="130"/>
      <c r="GS26" s="130"/>
      <c r="GT26" s="130"/>
      <c r="GU26" s="130"/>
      <c r="GV26" s="130"/>
      <c r="GW26" s="130"/>
      <c r="GX26" s="130"/>
      <c r="GY26" s="130"/>
      <c r="GZ26" s="130"/>
      <c r="HA26" s="130"/>
      <c r="HB26" s="130"/>
      <c r="HC26" s="130"/>
      <c r="HD26" s="130"/>
      <c r="HE26" s="130"/>
      <c r="HF26" s="130"/>
      <c r="HG26" s="130"/>
      <c r="HH26" s="130"/>
      <c r="HI26" s="130"/>
      <c r="HJ26" s="130"/>
      <c r="HK26" s="130"/>
      <c r="HL26" s="130"/>
      <c r="HM26" s="130"/>
      <c r="HN26" s="130"/>
      <c r="HO26" s="130"/>
      <c r="HP26" s="130"/>
      <c r="HQ26" s="130"/>
      <c r="HR26" s="130"/>
      <c r="HS26" s="130"/>
      <c r="HT26" s="130"/>
      <c r="HU26" s="130"/>
      <c r="HV26" s="130"/>
      <c r="HW26" s="130"/>
      <c r="HX26" s="130"/>
      <c r="HY26" s="130"/>
      <c r="HZ26" s="130"/>
      <c r="IA26" s="130"/>
      <c r="IB26" s="130"/>
      <c r="IC26" s="130"/>
      <c r="ID26" s="130"/>
      <c r="IE26" s="130"/>
      <c r="IF26" s="130"/>
      <c r="IG26" s="130"/>
      <c r="IH26" s="130"/>
      <c r="II26" s="130"/>
      <c r="IJ26" s="130"/>
      <c r="IK26" s="130"/>
      <c r="IL26" s="130"/>
      <c r="IM26" s="130"/>
      <c r="IN26" s="130"/>
      <c r="IO26" s="130"/>
      <c r="IP26" s="130"/>
      <c r="IQ26" s="130"/>
      <c r="IR26" s="130"/>
      <c r="IS26" s="130"/>
      <c r="IT26" s="130"/>
      <c r="IU26" s="130"/>
      <c r="IV26" s="130"/>
    </row>
    <row r="27" spans="1:256" ht="15.75" customHeight="1">
      <c r="A27" s="103" t="s">
        <v>2573</v>
      </c>
      <c r="B27" s="36" t="s">
        <v>2574</v>
      </c>
      <c r="C27" s="99">
        <v>1000000</v>
      </c>
      <c r="D27" s="99"/>
      <c r="E27" s="99">
        <f t="shared" si="15"/>
        <v>1000000</v>
      </c>
      <c r="F27" s="99">
        <v>300000</v>
      </c>
      <c r="G27" s="99"/>
      <c r="H27" s="99">
        <f t="shared" si="1"/>
        <v>300000</v>
      </c>
      <c r="I27" s="99"/>
      <c r="J27" s="99">
        <f t="shared" si="2"/>
        <v>300000</v>
      </c>
      <c r="K27" s="1326">
        <v>2000000</v>
      </c>
      <c r="L27" s="1326"/>
      <c r="M27" s="1326">
        <f t="shared" si="3"/>
        <v>2000000</v>
      </c>
      <c r="N27" s="1326"/>
      <c r="O27" s="1326">
        <f t="shared" si="4"/>
        <v>2000000</v>
      </c>
      <c r="P27" s="1327">
        <v>1000000</v>
      </c>
      <c r="Q27" s="130"/>
      <c r="R27" s="130"/>
      <c r="S27" s="130"/>
      <c r="T27" s="130"/>
      <c r="U27" s="130"/>
      <c r="V27" s="130"/>
      <c r="W27" s="130"/>
      <c r="X27" s="130"/>
      <c r="Y27" s="130"/>
      <c r="Z27" s="130"/>
      <c r="AA27" s="130"/>
      <c r="AB27" s="130"/>
      <c r="AC27" s="130"/>
      <c r="AD27" s="130"/>
      <c r="AE27" s="130"/>
      <c r="AF27" s="130"/>
      <c r="AG27" s="130"/>
      <c r="AH27" s="130"/>
      <c r="AI27" s="130"/>
      <c r="AJ27" s="130"/>
      <c r="AK27" s="130"/>
      <c r="AL27" s="130"/>
      <c r="AM27" s="130"/>
      <c r="AN27" s="130"/>
      <c r="AO27" s="130"/>
      <c r="AP27" s="130"/>
      <c r="AQ27" s="130"/>
      <c r="AR27" s="130"/>
      <c r="AS27" s="130"/>
      <c r="AT27" s="130"/>
      <c r="AU27" s="130"/>
      <c r="AV27" s="130"/>
      <c r="AW27" s="130"/>
      <c r="AX27" s="130"/>
      <c r="AY27" s="130"/>
      <c r="AZ27" s="130"/>
      <c r="BA27" s="130"/>
      <c r="BB27" s="130"/>
      <c r="BC27" s="130"/>
      <c r="BD27" s="130"/>
      <c r="BE27" s="130"/>
      <c r="BF27" s="130"/>
      <c r="BG27" s="130"/>
      <c r="BH27" s="130"/>
      <c r="BI27" s="130"/>
      <c r="BJ27" s="130"/>
      <c r="BK27" s="130"/>
      <c r="BL27" s="130"/>
      <c r="BM27" s="130"/>
      <c r="BN27" s="130"/>
      <c r="BO27" s="130"/>
      <c r="BP27" s="130"/>
      <c r="BQ27" s="130"/>
      <c r="BR27" s="130"/>
      <c r="BS27" s="130"/>
      <c r="BT27" s="130"/>
      <c r="BU27" s="130"/>
      <c r="BV27" s="130"/>
      <c r="BW27" s="130"/>
      <c r="BX27" s="130"/>
      <c r="BY27" s="130"/>
      <c r="BZ27" s="130"/>
      <c r="CA27" s="130"/>
      <c r="CB27" s="130"/>
      <c r="CC27" s="130"/>
      <c r="CD27" s="130"/>
      <c r="CE27" s="130"/>
      <c r="CF27" s="130"/>
      <c r="CG27" s="130"/>
      <c r="CH27" s="130"/>
      <c r="CI27" s="130"/>
      <c r="CJ27" s="130"/>
      <c r="CK27" s="130"/>
      <c r="CL27" s="130"/>
      <c r="CM27" s="130"/>
      <c r="CN27" s="130"/>
      <c r="CO27" s="130"/>
      <c r="CP27" s="130"/>
      <c r="CQ27" s="130"/>
      <c r="CR27" s="130"/>
      <c r="CS27" s="130"/>
      <c r="CT27" s="130"/>
      <c r="CU27" s="130"/>
      <c r="CV27" s="130"/>
      <c r="CW27" s="130"/>
      <c r="CX27" s="130"/>
      <c r="CY27" s="130"/>
      <c r="CZ27" s="130"/>
      <c r="DA27" s="130"/>
      <c r="DB27" s="130"/>
      <c r="DC27" s="130"/>
      <c r="DD27" s="130"/>
      <c r="DE27" s="130"/>
      <c r="DF27" s="130"/>
      <c r="DG27" s="130"/>
      <c r="DH27" s="130"/>
      <c r="DI27" s="130"/>
      <c r="DJ27" s="130"/>
      <c r="DK27" s="130"/>
      <c r="DL27" s="130"/>
      <c r="DM27" s="130"/>
      <c r="DN27" s="130"/>
      <c r="DO27" s="130"/>
      <c r="DP27" s="130"/>
      <c r="DQ27" s="130"/>
      <c r="DR27" s="130"/>
      <c r="DS27" s="130"/>
      <c r="DT27" s="130"/>
      <c r="DU27" s="130"/>
      <c r="DV27" s="130"/>
      <c r="DW27" s="130"/>
      <c r="DX27" s="130"/>
      <c r="DY27" s="130"/>
      <c r="DZ27" s="130"/>
      <c r="EA27" s="130"/>
      <c r="EB27" s="130"/>
      <c r="EC27" s="130"/>
      <c r="ED27" s="130"/>
      <c r="EE27" s="130"/>
      <c r="EF27" s="130"/>
      <c r="EG27" s="130"/>
      <c r="EH27" s="130"/>
      <c r="EI27" s="130"/>
      <c r="EJ27" s="130"/>
      <c r="EK27" s="130"/>
      <c r="EL27" s="130"/>
      <c r="EM27" s="130"/>
      <c r="EN27" s="130"/>
      <c r="EO27" s="130"/>
      <c r="EP27" s="130"/>
      <c r="EQ27" s="130"/>
      <c r="ER27" s="130"/>
      <c r="ES27" s="130"/>
      <c r="ET27" s="130"/>
      <c r="EU27" s="130"/>
      <c r="EV27" s="130"/>
      <c r="EW27" s="130"/>
      <c r="EX27" s="130"/>
      <c r="EY27" s="130"/>
      <c r="EZ27" s="130"/>
      <c r="FA27" s="130"/>
      <c r="FB27" s="130"/>
      <c r="FC27" s="130"/>
      <c r="FD27" s="130"/>
      <c r="FE27" s="130"/>
      <c r="FF27" s="130"/>
      <c r="FG27" s="130"/>
      <c r="FH27" s="130"/>
      <c r="FI27" s="130"/>
      <c r="FJ27" s="130"/>
      <c r="FK27" s="130"/>
      <c r="FL27" s="130"/>
      <c r="FM27" s="130"/>
      <c r="FN27" s="130"/>
      <c r="FO27" s="130"/>
      <c r="FP27" s="130"/>
      <c r="FQ27" s="130"/>
      <c r="FR27" s="130"/>
      <c r="FS27" s="130"/>
      <c r="FT27" s="130"/>
      <c r="FU27" s="130"/>
      <c r="FV27" s="130"/>
      <c r="FW27" s="130"/>
      <c r="FX27" s="130"/>
      <c r="FY27" s="130"/>
      <c r="FZ27" s="130"/>
      <c r="GA27" s="130"/>
      <c r="GB27" s="130"/>
      <c r="GC27" s="130"/>
      <c r="GD27" s="130"/>
      <c r="GE27" s="130"/>
      <c r="GF27" s="130"/>
      <c r="GG27" s="130"/>
      <c r="GH27" s="130"/>
      <c r="GI27" s="130"/>
      <c r="GJ27" s="130"/>
      <c r="GK27" s="130"/>
      <c r="GL27" s="130"/>
      <c r="GM27" s="130"/>
      <c r="GN27" s="130"/>
      <c r="GO27" s="130"/>
      <c r="GP27" s="130"/>
      <c r="GQ27" s="130"/>
      <c r="GR27" s="130"/>
      <c r="GS27" s="130"/>
      <c r="GT27" s="130"/>
      <c r="GU27" s="130"/>
      <c r="GV27" s="130"/>
      <c r="GW27" s="130"/>
      <c r="GX27" s="130"/>
      <c r="GY27" s="130"/>
      <c r="GZ27" s="130"/>
      <c r="HA27" s="130"/>
      <c r="HB27" s="130"/>
      <c r="HC27" s="130"/>
      <c r="HD27" s="130"/>
      <c r="HE27" s="130"/>
      <c r="HF27" s="130"/>
      <c r="HG27" s="130"/>
      <c r="HH27" s="130"/>
      <c r="HI27" s="130"/>
      <c r="HJ27" s="130"/>
      <c r="HK27" s="130"/>
      <c r="HL27" s="130"/>
      <c r="HM27" s="130"/>
      <c r="HN27" s="130"/>
      <c r="HO27" s="130"/>
      <c r="HP27" s="130"/>
      <c r="HQ27" s="130"/>
      <c r="HR27" s="130"/>
      <c r="HS27" s="130"/>
      <c r="HT27" s="130"/>
      <c r="HU27" s="130"/>
      <c r="HV27" s="130"/>
      <c r="HW27" s="130"/>
      <c r="HX27" s="130"/>
      <c r="HY27" s="130"/>
      <c r="HZ27" s="130"/>
      <c r="IA27" s="130"/>
      <c r="IB27" s="130"/>
      <c r="IC27" s="130"/>
      <c r="ID27" s="130"/>
      <c r="IE27" s="130"/>
      <c r="IF27" s="130"/>
      <c r="IG27" s="130"/>
      <c r="IH27" s="130"/>
      <c r="II27" s="130"/>
      <c r="IJ27" s="130"/>
      <c r="IK27" s="130"/>
      <c r="IL27" s="130"/>
      <c r="IM27" s="130"/>
      <c r="IN27" s="130"/>
      <c r="IO27" s="130"/>
      <c r="IP27" s="130"/>
      <c r="IQ27" s="130"/>
      <c r="IR27" s="130"/>
      <c r="IS27" s="130"/>
      <c r="IT27" s="130"/>
      <c r="IU27" s="130"/>
      <c r="IV27" s="130"/>
    </row>
    <row r="28" spans="1:256" ht="15.75" hidden="1" customHeight="1">
      <c r="A28" s="103">
        <v>2210310</v>
      </c>
      <c r="B28" s="36" t="s">
        <v>3310</v>
      </c>
      <c r="C28" s="99">
        <v>200000</v>
      </c>
      <c r="D28" s="99"/>
      <c r="E28" s="99">
        <f t="shared" si="15"/>
        <v>200000</v>
      </c>
      <c r="F28" s="99">
        <v>0</v>
      </c>
      <c r="G28" s="99">
        <v>0</v>
      </c>
      <c r="H28" s="99">
        <f t="shared" si="1"/>
        <v>0</v>
      </c>
      <c r="I28" s="99">
        <v>0</v>
      </c>
      <c r="J28" s="99">
        <f t="shared" si="2"/>
        <v>0</v>
      </c>
      <c r="K28" s="1326">
        <v>0</v>
      </c>
      <c r="L28" s="1326"/>
      <c r="M28" s="1326">
        <f t="shared" si="3"/>
        <v>0</v>
      </c>
      <c r="N28" s="1326"/>
      <c r="O28" s="1326">
        <f t="shared" si="4"/>
        <v>0</v>
      </c>
      <c r="P28" s="1327">
        <v>0</v>
      </c>
      <c r="Q28" s="130"/>
      <c r="R28" s="130"/>
      <c r="S28" s="130"/>
      <c r="T28" s="130"/>
      <c r="U28" s="130"/>
      <c r="V28" s="130"/>
      <c r="W28" s="130"/>
      <c r="X28" s="130"/>
      <c r="Y28" s="130"/>
      <c r="Z28" s="130"/>
      <c r="AA28" s="130"/>
      <c r="AB28" s="130"/>
      <c r="AC28" s="130"/>
      <c r="AD28" s="130"/>
      <c r="AE28" s="130"/>
      <c r="AF28" s="130"/>
      <c r="AG28" s="130"/>
      <c r="AH28" s="130"/>
      <c r="AI28" s="130"/>
      <c r="AJ28" s="130"/>
      <c r="AK28" s="130"/>
      <c r="AL28" s="130"/>
      <c r="AM28" s="130"/>
      <c r="AN28" s="130"/>
      <c r="AO28" s="130"/>
      <c r="AP28" s="130"/>
      <c r="AQ28" s="130"/>
      <c r="AR28" s="130"/>
      <c r="AS28" s="130"/>
      <c r="AT28" s="130"/>
      <c r="AU28" s="130"/>
      <c r="AV28" s="130"/>
      <c r="AW28" s="130"/>
      <c r="AX28" s="130"/>
      <c r="AY28" s="130"/>
      <c r="AZ28" s="130"/>
      <c r="BA28" s="130"/>
      <c r="BB28" s="130"/>
      <c r="BC28" s="130"/>
      <c r="BD28" s="130"/>
      <c r="BE28" s="130"/>
      <c r="BF28" s="130"/>
      <c r="BG28" s="130"/>
      <c r="BH28" s="130"/>
      <c r="BI28" s="130"/>
      <c r="BJ28" s="130"/>
      <c r="BK28" s="130"/>
      <c r="BL28" s="130"/>
      <c r="BM28" s="130"/>
      <c r="BN28" s="130"/>
      <c r="BO28" s="130"/>
      <c r="BP28" s="130"/>
      <c r="BQ28" s="130"/>
      <c r="BR28" s="130"/>
      <c r="BS28" s="130"/>
      <c r="BT28" s="130"/>
      <c r="BU28" s="130"/>
      <c r="BV28" s="130"/>
      <c r="BW28" s="130"/>
      <c r="BX28" s="130"/>
      <c r="BY28" s="130"/>
      <c r="BZ28" s="130"/>
      <c r="CA28" s="130"/>
      <c r="CB28" s="130"/>
      <c r="CC28" s="130"/>
      <c r="CD28" s="130"/>
      <c r="CE28" s="130"/>
      <c r="CF28" s="130"/>
      <c r="CG28" s="130"/>
      <c r="CH28" s="130"/>
      <c r="CI28" s="130"/>
      <c r="CJ28" s="130"/>
      <c r="CK28" s="130"/>
      <c r="CL28" s="130"/>
      <c r="CM28" s="130"/>
      <c r="CN28" s="130"/>
      <c r="CO28" s="130"/>
      <c r="CP28" s="130"/>
      <c r="CQ28" s="130"/>
      <c r="CR28" s="130"/>
      <c r="CS28" s="130"/>
      <c r="CT28" s="130"/>
      <c r="CU28" s="130"/>
      <c r="CV28" s="130"/>
      <c r="CW28" s="130"/>
      <c r="CX28" s="130"/>
      <c r="CY28" s="130"/>
      <c r="CZ28" s="130"/>
      <c r="DA28" s="130"/>
      <c r="DB28" s="130"/>
      <c r="DC28" s="130"/>
      <c r="DD28" s="130"/>
      <c r="DE28" s="130"/>
      <c r="DF28" s="130"/>
      <c r="DG28" s="130"/>
      <c r="DH28" s="130"/>
      <c r="DI28" s="130"/>
      <c r="DJ28" s="130"/>
      <c r="DK28" s="130"/>
      <c r="DL28" s="130"/>
      <c r="DM28" s="130"/>
      <c r="DN28" s="130"/>
      <c r="DO28" s="130"/>
      <c r="DP28" s="130"/>
      <c r="DQ28" s="130"/>
      <c r="DR28" s="130"/>
      <c r="DS28" s="130"/>
      <c r="DT28" s="130"/>
      <c r="DU28" s="130"/>
      <c r="DV28" s="130"/>
      <c r="DW28" s="130"/>
      <c r="DX28" s="130"/>
      <c r="DY28" s="130"/>
      <c r="DZ28" s="130"/>
      <c r="EA28" s="130"/>
      <c r="EB28" s="130"/>
      <c r="EC28" s="130"/>
      <c r="ED28" s="130"/>
      <c r="EE28" s="130"/>
      <c r="EF28" s="130"/>
      <c r="EG28" s="130"/>
      <c r="EH28" s="130"/>
      <c r="EI28" s="130"/>
      <c r="EJ28" s="130"/>
      <c r="EK28" s="130"/>
      <c r="EL28" s="130"/>
      <c r="EM28" s="130"/>
      <c r="EN28" s="130"/>
      <c r="EO28" s="130"/>
      <c r="EP28" s="130"/>
      <c r="EQ28" s="130"/>
      <c r="ER28" s="130"/>
      <c r="ES28" s="130"/>
      <c r="ET28" s="130"/>
      <c r="EU28" s="130"/>
      <c r="EV28" s="130"/>
      <c r="EW28" s="130"/>
      <c r="EX28" s="130"/>
      <c r="EY28" s="130"/>
      <c r="EZ28" s="130"/>
      <c r="FA28" s="130"/>
      <c r="FB28" s="130"/>
      <c r="FC28" s="130"/>
      <c r="FD28" s="130"/>
      <c r="FE28" s="130"/>
      <c r="FF28" s="130"/>
      <c r="FG28" s="130"/>
      <c r="FH28" s="130"/>
      <c r="FI28" s="130"/>
      <c r="FJ28" s="130"/>
      <c r="FK28" s="130"/>
      <c r="FL28" s="130"/>
      <c r="FM28" s="130"/>
      <c r="FN28" s="130"/>
      <c r="FO28" s="130"/>
      <c r="FP28" s="130"/>
      <c r="FQ28" s="130"/>
      <c r="FR28" s="130"/>
      <c r="FS28" s="130"/>
      <c r="FT28" s="130"/>
      <c r="FU28" s="130"/>
      <c r="FV28" s="130"/>
      <c r="FW28" s="130"/>
      <c r="FX28" s="130"/>
      <c r="FY28" s="130"/>
      <c r="FZ28" s="130"/>
      <c r="GA28" s="130"/>
      <c r="GB28" s="130"/>
      <c r="GC28" s="130"/>
      <c r="GD28" s="130"/>
      <c r="GE28" s="130"/>
      <c r="GF28" s="130"/>
      <c r="GG28" s="130"/>
      <c r="GH28" s="130"/>
      <c r="GI28" s="130"/>
      <c r="GJ28" s="130"/>
      <c r="GK28" s="130"/>
      <c r="GL28" s="130"/>
      <c r="GM28" s="130"/>
      <c r="GN28" s="130"/>
      <c r="GO28" s="130"/>
      <c r="GP28" s="130"/>
      <c r="GQ28" s="130"/>
      <c r="GR28" s="130"/>
      <c r="GS28" s="130"/>
      <c r="GT28" s="130"/>
      <c r="GU28" s="130"/>
      <c r="GV28" s="130"/>
      <c r="GW28" s="130"/>
      <c r="GX28" s="130"/>
      <c r="GY28" s="130"/>
      <c r="GZ28" s="130"/>
      <c r="HA28" s="130"/>
      <c r="HB28" s="130"/>
      <c r="HC28" s="130"/>
      <c r="HD28" s="130"/>
      <c r="HE28" s="130"/>
      <c r="HF28" s="130"/>
      <c r="HG28" s="130"/>
      <c r="HH28" s="130"/>
      <c r="HI28" s="130"/>
      <c r="HJ28" s="130"/>
      <c r="HK28" s="130"/>
      <c r="HL28" s="130"/>
      <c r="HM28" s="130"/>
      <c r="HN28" s="130"/>
      <c r="HO28" s="130"/>
      <c r="HP28" s="130"/>
      <c r="HQ28" s="130"/>
      <c r="HR28" s="130"/>
      <c r="HS28" s="130"/>
      <c r="HT28" s="130"/>
      <c r="HU28" s="130"/>
      <c r="HV28" s="130"/>
      <c r="HW28" s="130"/>
      <c r="HX28" s="130"/>
      <c r="HY28" s="130"/>
      <c r="HZ28" s="130"/>
      <c r="IA28" s="130"/>
      <c r="IB28" s="130"/>
      <c r="IC28" s="130"/>
      <c r="ID28" s="130"/>
      <c r="IE28" s="130"/>
      <c r="IF28" s="130"/>
      <c r="IG28" s="130"/>
      <c r="IH28" s="130"/>
      <c r="II28" s="130"/>
      <c r="IJ28" s="130"/>
      <c r="IK28" s="130"/>
      <c r="IL28" s="130"/>
      <c r="IM28" s="130"/>
      <c r="IN28" s="130"/>
      <c r="IO28" s="130"/>
      <c r="IP28" s="130"/>
      <c r="IQ28" s="130"/>
      <c r="IR28" s="130"/>
      <c r="IS28" s="130"/>
      <c r="IT28" s="130"/>
      <c r="IU28" s="130"/>
      <c r="IV28" s="130"/>
    </row>
    <row r="29" spans="1:256" ht="15.75" customHeight="1">
      <c r="A29" s="746" t="s">
        <v>413</v>
      </c>
      <c r="B29" s="569"/>
      <c r="C29" s="570">
        <f t="shared" ref="C29:F29" si="16">SUM(C25:C28)</f>
        <v>1400000</v>
      </c>
      <c r="D29" s="570">
        <f t="shared" si="16"/>
        <v>0</v>
      </c>
      <c r="E29" s="570">
        <f t="shared" si="16"/>
        <v>1400000</v>
      </c>
      <c r="F29" s="570">
        <f t="shared" si="16"/>
        <v>350000</v>
      </c>
      <c r="G29" s="570">
        <f t="shared" ref="G29:I29" si="17">SUM(G25:G28)</f>
        <v>0</v>
      </c>
      <c r="H29" s="570">
        <f t="shared" si="1"/>
        <v>350000</v>
      </c>
      <c r="I29" s="570">
        <f t="shared" si="17"/>
        <v>0</v>
      </c>
      <c r="J29" s="570">
        <f t="shared" si="2"/>
        <v>350000</v>
      </c>
      <c r="K29" s="1328">
        <f t="shared" ref="K29:L29" si="18">SUM(K25:K28)</f>
        <v>3200000</v>
      </c>
      <c r="L29" s="1328">
        <f t="shared" si="18"/>
        <v>0</v>
      </c>
      <c r="M29" s="1328">
        <f t="shared" si="3"/>
        <v>3200000</v>
      </c>
      <c r="N29" s="1328">
        <f t="shared" ref="N29" si="19">SUM(N25:N28)</f>
        <v>0</v>
      </c>
      <c r="O29" s="1328">
        <f t="shared" si="4"/>
        <v>3200000</v>
      </c>
      <c r="P29" s="1330">
        <f>SUM(P25:P28)</f>
        <v>2500000</v>
      </c>
      <c r="Q29" s="130"/>
      <c r="R29" s="130"/>
      <c r="S29" s="130"/>
      <c r="T29" s="130"/>
      <c r="U29" s="130"/>
      <c r="V29" s="130"/>
      <c r="W29" s="130"/>
      <c r="X29" s="130"/>
      <c r="Y29" s="130"/>
      <c r="Z29" s="130"/>
      <c r="AA29" s="130"/>
      <c r="AB29" s="130"/>
      <c r="AC29" s="130"/>
      <c r="AD29" s="130"/>
      <c r="AE29" s="130"/>
      <c r="AF29" s="130"/>
      <c r="AG29" s="130"/>
      <c r="AH29" s="130"/>
      <c r="AI29" s="130"/>
      <c r="AJ29" s="130"/>
      <c r="AK29" s="130"/>
      <c r="AL29" s="130"/>
      <c r="AM29" s="130"/>
      <c r="AN29" s="130"/>
      <c r="AO29" s="130"/>
      <c r="AP29" s="130"/>
      <c r="AQ29" s="130"/>
      <c r="AR29" s="130"/>
      <c r="AS29" s="130"/>
      <c r="AT29" s="130"/>
      <c r="AU29" s="130"/>
      <c r="AV29" s="130"/>
      <c r="AW29" s="130"/>
      <c r="AX29" s="130"/>
      <c r="AY29" s="130"/>
      <c r="AZ29" s="130"/>
      <c r="BA29" s="130"/>
      <c r="BB29" s="130"/>
      <c r="BC29" s="130"/>
      <c r="BD29" s="130"/>
      <c r="BE29" s="130"/>
      <c r="BF29" s="130"/>
      <c r="BG29" s="130"/>
      <c r="BH29" s="130"/>
      <c r="BI29" s="130"/>
      <c r="BJ29" s="130"/>
      <c r="BK29" s="130"/>
      <c r="BL29" s="130"/>
      <c r="BM29" s="130"/>
      <c r="BN29" s="130"/>
      <c r="BO29" s="130"/>
      <c r="BP29" s="130"/>
      <c r="BQ29" s="130"/>
      <c r="BR29" s="130"/>
      <c r="BS29" s="130"/>
      <c r="BT29" s="130"/>
      <c r="BU29" s="130"/>
      <c r="BV29" s="130"/>
      <c r="BW29" s="130"/>
      <c r="BX29" s="130"/>
      <c r="BY29" s="130"/>
      <c r="BZ29" s="130"/>
      <c r="CA29" s="130"/>
      <c r="CB29" s="130"/>
      <c r="CC29" s="130"/>
      <c r="CD29" s="130"/>
      <c r="CE29" s="130"/>
      <c r="CF29" s="130"/>
      <c r="CG29" s="130"/>
      <c r="CH29" s="130"/>
      <c r="CI29" s="130"/>
      <c r="CJ29" s="130"/>
      <c r="CK29" s="130"/>
      <c r="CL29" s="130"/>
      <c r="CM29" s="130"/>
      <c r="CN29" s="130"/>
      <c r="CO29" s="130"/>
      <c r="CP29" s="130"/>
      <c r="CQ29" s="130"/>
      <c r="CR29" s="130"/>
      <c r="CS29" s="130"/>
      <c r="CT29" s="130"/>
      <c r="CU29" s="130"/>
      <c r="CV29" s="130"/>
      <c r="CW29" s="130"/>
      <c r="CX29" s="130"/>
      <c r="CY29" s="130"/>
      <c r="CZ29" s="130"/>
      <c r="DA29" s="130"/>
      <c r="DB29" s="130"/>
      <c r="DC29" s="130"/>
      <c r="DD29" s="130"/>
      <c r="DE29" s="130"/>
      <c r="DF29" s="130"/>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c r="FF29" s="130"/>
      <c r="FG29" s="130"/>
      <c r="FH29" s="130"/>
      <c r="FI29" s="130"/>
      <c r="FJ29" s="130"/>
      <c r="FK29" s="130"/>
      <c r="FL29" s="130"/>
      <c r="FM29" s="130"/>
      <c r="FN29" s="130"/>
      <c r="FO29" s="130"/>
      <c r="FP29" s="130"/>
      <c r="FQ29" s="130"/>
      <c r="FR29" s="130"/>
      <c r="FS29" s="130"/>
      <c r="FT29" s="130"/>
      <c r="FU29" s="130"/>
      <c r="FV29" s="130"/>
      <c r="FW29" s="130"/>
      <c r="FX29" s="130"/>
      <c r="FY29" s="130"/>
      <c r="FZ29" s="130"/>
      <c r="GA29" s="130"/>
      <c r="GB29" s="130"/>
      <c r="GC29" s="130"/>
      <c r="GD29" s="130"/>
      <c r="GE29" s="130"/>
      <c r="GF29" s="130"/>
      <c r="GG29" s="130"/>
      <c r="GH29" s="130"/>
      <c r="GI29" s="130"/>
      <c r="GJ29" s="130"/>
      <c r="GK29" s="130"/>
      <c r="GL29" s="130"/>
      <c r="GM29" s="130"/>
      <c r="GN29" s="130"/>
      <c r="GO29" s="130"/>
      <c r="GP29" s="130"/>
      <c r="GQ29" s="130"/>
      <c r="GR29" s="130"/>
      <c r="GS29" s="130"/>
      <c r="GT29" s="130"/>
      <c r="GU29" s="130"/>
      <c r="GV29" s="130"/>
      <c r="GW29" s="130"/>
      <c r="GX29" s="130"/>
      <c r="GY29" s="130"/>
      <c r="GZ29" s="130"/>
      <c r="HA29" s="130"/>
      <c r="HB29" s="130"/>
      <c r="HC29" s="130"/>
      <c r="HD29" s="130"/>
      <c r="HE29" s="130"/>
      <c r="HF29" s="130"/>
      <c r="HG29" s="130"/>
      <c r="HH29" s="130"/>
      <c r="HI29" s="130"/>
      <c r="HJ29" s="130"/>
      <c r="HK29" s="130"/>
      <c r="HL29" s="130"/>
      <c r="HM29" s="130"/>
      <c r="HN29" s="130"/>
      <c r="HO29" s="130"/>
      <c r="HP29" s="130"/>
      <c r="HQ29" s="130"/>
      <c r="HR29" s="130"/>
      <c r="HS29" s="130"/>
      <c r="HT29" s="130"/>
      <c r="HU29" s="130"/>
      <c r="HV29" s="130"/>
      <c r="HW29" s="130"/>
      <c r="HX29" s="130"/>
      <c r="HY29" s="130"/>
      <c r="HZ29" s="130"/>
      <c r="IA29" s="130"/>
      <c r="IB29" s="130"/>
      <c r="IC29" s="130"/>
      <c r="ID29" s="130"/>
      <c r="IE29" s="130"/>
      <c r="IF29" s="130"/>
      <c r="IG29" s="130"/>
      <c r="IH29" s="130"/>
      <c r="II29" s="130"/>
      <c r="IJ29" s="130"/>
      <c r="IK29" s="130"/>
      <c r="IL29" s="130"/>
      <c r="IM29" s="130"/>
      <c r="IN29" s="130"/>
      <c r="IO29" s="130"/>
      <c r="IP29" s="130"/>
      <c r="IQ29" s="130"/>
      <c r="IR29" s="130"/>
      <c r="IS29" s="130"/>
      <c r="IT29" s="130"/>
      <c r="IU29" s="130"/>
      <c r="IV29" s="130"/>
    </row>
    <row r="30" spans="1:256" ht="15.75" hidden="1" customHeight="1">
      <c r="A30" s="103"/>
      <c r="B30" s="176" t="s">
        <v>2577</v>
      </c>
      <c r="C30" s="99"/>
      <c r="D30" s="99"/>
      <c r="E30" s="99">
        <f t="shared" ref="E30:E34" si="20">SUM(C30:D30)</f>
        <v>0</v>
      </c>
      <c r="F30" s="99"/>
      <c r="G30" s="99"/>
      <c r="H30" s="99">
        <f t="shared" si="1"/>
        <v>0</v>
      </c>
      <c r="I30" s="99"/>
      <c r="J30" s="99">
        <f t="shared" si="2"/>
        <v>0</v>
      </c>
      <c r="K30" s="1326"/>
      <c r="L30" s="1326"/>
      <c r="M30" s="1326">
        <f t="shared" si="3"/>
        <v>0</v>
      </c>
      <c r="N30" s="1326"/>
      <c r="O30" s="1326">
        <f t="shared" si="4"/>
        <v>0</v>
      </c>
      <c r="P30" s="1327"/>
      <c r="Q30" s="130"/>
      <c r="R30" s="130"/>
      <c r="S30" s="130"/>
      <c r="T30" s="130"/>
      <c r="U30" s="130"/>
      <c r="V30" s="130"/>
      <c r="W30" s="130"/>
      <c r="X30" s="130"/>
      <c r="Y30" s="130"/>
      <c r="Z30" s="130"/>
      <c r="AA30" s="130"/>
      <c r="AB30" s="130"/>
      <c r="AC30" s="130"/>
      <c r="AD30" s="130"/>
      <c r="AE30" s="130"/>
      <c r="AF30" s="130"/>
      <c r="AG30" s="130"/>
      <c r="AH30" s="130"/>
      <c r="AI30" s="130"/>
      <c r="AJ30" s="130"/>
      <c r="AK30" s="130"/>
      <c r="AL30" s="130"/>
      <c r="AM30" s="130"/>
      <c r="AN30" s="130"/>
      <c r="AO30" s="130"/>
      <c r="AP30" s="130"/>
      <c r="AQ30" s="130"/>
      <c r="AR30" s="130"/>
      <c r="AS30" s="130"/>
      <c r="AT30" s="130"/>
      <c r="AU30" s="130"/>
      <c r="AV30" s="130"/>
      <c r="AW30" s="130"/>
      <c r="AX30" s="130"/>
      <c r="AY30" s="130"/>
      <c r="AZ30" s="130"/>
      <c r="BA30" s="130"/>
      <c r="BB30" s="130"/>
      <c r="BC30" s="130"/>
      <c r="BD30" s="130"/>
      <c r="BE30" s="130"/>
      <c r="BF30" s="130"/>
      <c r="BG30" s="130"/>
      <c r="BH30" s="130"/>
      <c r="BI30" s="130"/>
      <c r="BJ30" s="130"/>
      <c r="BK30" s="130"/>
      <c r="BL30" s="130"/>
      <c r="BM30" s="130"/>
      <c r="BN30" s="130"/>
      <c r="BO30" s="130"/>
      <c r="BP30" s="130"/>
      <c r="BQ30" s="130"/>
      <c r="BR30" s="130"/>
      <c r="BS30" s="130"/>
      <c r="BT30" s="130"/>
      <c r="BU30" s="130"/>
      <c r="BV30" s="130"/>
      <c r="BW30" s="130"/>
      <c r="BX30" s="130"/>
      <c r="BY30" s="130"/>
      <c r="BZ30" s="130"/>
      <c r="CA30" s="130"/>
      <c r="CB30" s="130"/>
      <c r="CC30" s="130"/>
      <c r="CD30" s="130"/>
      <c r="CE30" s="130"/>
      <c r="CF30" s="130"/>
      <c r="CG30" s="130"/>
      <c r="CH30" s="130"/>
      <c r="CI30" s="130"/>
      <c r="CJ30" s="130"/>
      <c r="CK30" s="130"/>
      <c r="CL30" s="130"/>
      <c r="CM30" s="130"/>
      <c r="CN30" s="130"/>
      <c r="CO30" s="130"/>
      <c r="CP30" s="130"/>
      <c r="CQ30" s="130"/>
      <c r="CR30" s="130"/>
      <c r="CS30" s="130"/>
      <c r="CT30" s="130"/>
      <c r="CU30" s="130"/>
      <c r="CV30" s="130"/>
      <c r="CW30" s="130"/>
      <c r="CX30" s="130"/>
      <c r="CY30" s="130"/>
      <c r="CZ30" s="130"/>
      <c r="DA30" s="130"/>
      <c r="DB30" s="130"/>
      <c r="DC30" s="130"/>
      <c r="DD30" s="130"/>
      <c r="DE30" s="130"/>
      <c r="DF30" s="130"/>
      <c r="DG30" s="130"/>
      <c r="DH30" s="130"/>
      <c r="DI30" s="130"/>
      <c r="DJ30" s="130"/>
      <c r="DK30" s="130"/>
      <c r="DL30" s="130"/>
      <c r="DM30" s="130"/>
      <c r="DN30" s="130"/>
      <c r="DO30" s="130"/>
      <c r="DP30" s="130"/>
      <c r="DQ30" s="130"/>
      <c r="DR30" s="130"/>
      <c r="DS30" s="130"/>
      <c r="DT30" s="130"/>
      <c r="DU30" s="130"/>
      <c r="DV30" s="130"/>
      <c r="DW30" s="130"/>
      <c r="DX30" s="130"/>
      <c r="DY30" s="130"/>
      <c r="DZ30" s="130"/>
      <c r="EA30" s="130"/>
      <c r="EB30" s="130"/>
      <c r="EC30" s="130"/>
      <c r="ED30" s="130"/>
      <c r="EE30" s="130"/>
      <c r="EF30" s="130"/>
      <c r="EG30" s="130"/>
      <c r="EH30" s="130"/>
      <c r="EI30" s="130"/>
      <c r="EJ30" s="130"/>
      <c r="EK30" s="130"/>
      <c r="EL30" s="130"/>
      <c r="EM30" s="130"/>
      <c r="EN30" s="130"/>
      <c r="EO30" s="130"/>
      <c r="EP30" s="130"/>
      <c r="EQ30" s="130"/>
      <c r="ER30" s="130"/>
      <c r="ES30" s="130"/>
      <c r="ET30" s="130"/>
      <c r="EU30" s="130"/>
      <c r="EV30" s="130"/>
      <c r="EW30" s="130"/>
      <c r="EX30" s="130"/>
      <c r="EY30" s="130"/>
      <c r="EZ30" s="130"/>
      <c r="FA30" s="130"/>
      <c r="FB30" s="130"/>
      <c r="FC30" s="130"/>
      <c r="FD30" s="130"/>
      <c r="FE30" s="130"/>
      <c r="FF30" s="130"/>
      <c r="FG30" s="130"/>
      <c r="FH30" s="130"/>
      <c r="FI30" s="130"/>
      <c r="FJ30" s="130"/>
      <c r="FK30" s="130"/>
      <c r="FL30" s="130"/>
      <c r="FM30" s="130"/>
      <c r="FN30" s="130"/>
      <c r="FO30" s="130"/>
      <c r="FP30" s="130"/>
      <c r="FQ30" s="130"/>
      <c r="FR30" s="130"/>
      <c r="FS30" s="130"/>
      <c r="FT30" s="130"/>
      <c r="FU30" s="130"/>
      <c r="FV30" s="130"/>
      <c r="FW30" s="130"/>
      <c r="FX30" s="130"/>
      <c r="FY30" s="130"/>
      <c r="FZ30" s="130"/>
      <c r="GA30" s="130"/>
      <c r="GB30" s="130"/>
      <c r="GC30" s="130"/>
      <c r="GD30" s="130"/>
      <c r="GE30" s="130"/>
      <c r="GF30" s="130"/>
      <c r="GG30" s="130"/>
      <c r="GH30" s="130"/>
      <c r="GI30" s="130"/>
      <c r="GJ30" s="130"/>
      <c r="GK30" s="130"/>
      <c r="GL30" s="130"/>
      <c r="GM30" s="130"/>
      <c r="GN30" s="130"/>
      <c r="GO30" s="130"/>
      <c r="GP30" s="130"/>
      <c r="GQ30" s="130"/>
      <c r="GR30" s="130"/>
      <c r="GS30" s="130"/>
      <c r="GT30" s="130"/>
      <c r="GU30" s="130"/>
      <c r="GV30" s="130"/>
      <c r="GW30" s="130"/>
      <c r="GX30" s="130"/>
      <c r="GY30" s="130"/>
      <c r="GZ30" s="130"/>
      <c r="HA30" s="130"/>
      <c r="HB30" s="130"/>
      <c r="HC30" s="130"/>
      <c r="HD30" s="130"/>
      <c r="HE30" s="130"/>
      <c r="HF30" s="130"/>
      <c r="HG30" s="130"/>
      <c r="HH30" s="130"/>
      <c r="HI30" s="130"/>
      <c r="HJ30" s="130"/>
      <c r="HK30" s="130"/>
      <c r="HL30" s="130"/>
      <c r="HM30" s="130"/>
      <c r="HN30" s="130"/>
      <c r="HO30" s="130"/>
      <c r="HP30" s="130"/>
      <c r="HQ30" s="130"/>
      <c r="HR30" s="130"/>
      <c r="HS30" s="130"/>
      <c r="HT30" s="130"/>
      <c r="HU30" s="130"/>
      <c r="HV30" s="130"/>
      <c r="HW30" s="130"/>
      <c r="HX30" s="130"/>
      <c r="HY30" s="130"/>
      <c r="HZ30" s="130"/>
      <c r="IA30" s="130"/>
      <c r="IB30" s="130"/>
      <c r="IC30" s="130"/>
      <c r="ID30" s="130"/>
      <c r="IE30" s="130"/>
      <c r="IF30" s="130"/>
      <c r="IG30" s="130"/>
      <c r="IH30" s="130"/>
      <c r="II30" s="130"/>
      <c r="IJ30" s="130"/>
      <c r="IK30" s="130"/>
      <c r="IL30" s="130"/>
      <c r="IM30" s="130"/>
      <c r="IN30" s="130"/>
      <c r="IO30" s="130"/>
      <c r="IP30" s="130"/>
      <c r="IQ30" s="130"/>
      <c r="IR30" s="130"/>
      <c r="IS30" s="130"/>
      <c r="IT30" s="130"/>
      <c r="IU30" s="130"/>
      <c r="IV30" s="130"/>
    </row>
    <row r="31" spans="1:256" ht="15.75" hidden="1" customHeight="1">
      <c r="A31" s="103" t="s">
        <v>2687</v>
      </c>
      <c r="B31" s="36" t="s">
        <v>2578</v>
      </c>
      <c r="C31" s="99"/>
      <c r="D31" s="99"/>
      <c r="E31" s="99">
        <f t="shared" si="20"/>
        <v>0</v>
      </c>
      <c r="F31" s="99"/>
      <c r="G31" s="99"/>
      <c r="H31" s="99">
        <f t="shared" si="1"/>
        <v>0</v>
      </c>
      <c r="I31" s="99"/>
      <c r="J31" s="99">
        <f t="shared" si="2"/>
        <v>0</v>
      </c>
      <c r="K31" s="1326"/>
      <c r="L31" s="1326"/>
      <c r="M31" s="1326">
        <f t="shared" si="3"/>
        <v>0</v>
      </c>
      <c r="N31" s="1326"/>
      <c r="O31" s="1326">
        <f t="shared" si="4"/>
        <v>0</v>
      </c>
      <c r="P31" s="1327"/>
      <c r="Q31" s="130"/>
      <c r="R31" s="130"/>
      <c r="S31" s="130"/>
      <c r="T31" s="130"/>
      <c r="U31" s="130"/>
      <c r="V31" s="130"/>
      <c r="W31" s="130"/>
      <c r="X31" s="130"/>
      <c r="Y31" s="130"/>
      <c r="Z31" s="130"/>
      <c r="AA31" s="130"/>
      <c r="AB31" s="130"/>
      <c r="AC31" s="130"/>
      <c r="AD31" s="130"/>
      <c r="AE31" s="130"/>
      <c r="AF31" s="130"/>
      <c r="AG31" s="130"/>
      <c r="AH31" s="130"/>
      <c r="AI31" s="130"/>
      <c r="AJ31" s="130"/>
      <c r="AK31" s="130"/>
      <c r="AL31" s="130"/>
      <c r="AM31" s="130"/>
      <c r="AN31" s="130"/>
      <c r="AO31" s="130"/>
      <c r="AP31" s="130"/>
      <c r="AQ31" s="130"/>
      <c r="AR31" s="130"/>
      <c r="AS31" s="130"/>
      <c r="AT31" s="130"/>
      <c r="AU31" s="130"/>
      <c r="AV31" s="130"/>
      <c r="AW31" s="130"/>
      <c r="AX31" s="130"/>
      <c r="AY31" s="130"/>
      <c r="AZ31" s="130"/>
      <c r="BA31" s="130"/>
      <c r="BB31" s="130"/>
      <c r="BC31" s="130"/>
      <c r="BD31" s="130"/>
      <c r="BE31" s="130"/>
      <c r="BF31" s="130"/>
      <c r="BG31" s="130"/>
      <c r="BH31" s="130"/>
      <c r="BI31" s="130"/>
      <c r="BJ31" s="130"/>
      <c r="BK31" s="130"/>
      <c r="BL31" s="130"/>
      <c r="BM31" s="130"/>
      <c r="BN31" s="130"/>
      <c r="BO31" s="130"/>
      <c r="BP31" s="130"/>
      <c r="BQ31" s="130"/>
      <c r="BR31" s="130"/>
      <c r="BS31" s="130"/>
      <c r="BT31" s="130"/>
      <c r="BU31" s="130"/>
      <c r="BV31" s="130"/>
      <c r="BW31" s="130"/>
      <c r="BX31" s="130"/>
      <c r="BY31" s="130"/>
      <c r="BZ31" s="130"/>
      <c r="CA31" s="130"/>
      <c r="CB31" s="130"/>
      <c r="CC31" s="130"/>
      <c r="CD31" s="130"/>
      <c r="CE31" s="130"/>
      <c r="CF31" s="130"/>
      <c r="CG31" s="130"/>
      <c r="CH31" s="130"/>
      <c r="CI31" s="130"/>
      <c r="CJ31" s="130"/>
      <c r="CK31" s="130"/>
      <c r="CL31" s="130"/>
      <c r="CM31" s="130"/>
      <c r="CN31" s="130"/>
      <c r="CO31" s="130"/>
      <c r="CP31" s="130"/>
      <c r="CQ31" s="130"/>
      <c r="CR31" s="130"/>
      <c r="CS31" s="130"/>
      <c r="CT31" s="130"/>
      <c r="CU31" s="130"/>
      <c r="CV31" s="130"/>
      <c r="CW31" s="130"/>
      <c r="CX31" s="130"/>
      <c r="CY31" s="130"/>
      <c r="CZ31" s="130"/>
      <c r="DA31" s="130"/>
      <c r="DB31" s="130"/>
      <c r="DC31" s="130"/>
      <c r="DD31" s="130"/>
      <c r="DE31" s="130"/>
      <c r="DF31" s="130"/>
      <c r="DG31" s="130"/>
      <c r="DH31" s="130"/>
      <c r="DI31" s="130"/>
      <c r="DJ31" s="130"/>
      <c r="DK31" s="130"/>
      <c r="DL31" s="130"/>
      <c r="DM31" s="130"/>
      <c r="DN31" s="130"/>
      <c r="DO31" s="130"/>
      <c r="DP31" s="130"/>
      <c r="DQ31" s="130"/>
      <c r="DR31" s="130"/>
      <c r="DS31" s="130"/>
      <c r="DT31" s="130"/>
      <c r="DU31" s="130"/>
      <c r="DV31" s="130"/>
      <c r="DW31" s="130"/>
      <c r="DX31" s="130"/>
      <c r="DY31" s="130"/>
      <c r="DZ31" s="130"/>
      <c r="EA31" s="130"/>
      <c r="EB31" s="130"/>
      <c r="EC31" s="130"/>
      <c r="ED31" s="130"/>
      <c r="EE31" s="130"/>
      <c r="EF31" s="130"/>
      <c r="EG31" s="130"/>
      <c r="EH31" s="130"/>
      <c r="EI31" s="130"/>
      <c r="EJ31" s="130"/>
      <c r="EK31" s="130"/>
      <c r="EL31" s="130"/>
      <c r="EM31" s="130"/>
      <c r="EN31" s="130"/>
      <c r="EO31" s="130"/>
      <c r="EP31" s="130"/>
      <c r="EQ31" s="130"/>
      <c r="ER31" s="130"/>
      <c r="ES31" s="130"/>
      <c r="ET31" s="130"/>
      <c r="EU31" s="130"/>
      <c r="EV31" s="130"/>
      <c r="EW31" s="130"/>
      <c r="EX31" s="130"/>
      <c r="EY31" s="130"/>
      <c r="EZ31" s="130"/>
      <c r="FA31" s="130"/>
      <c r="FB31" s="130"/>
      <c r="FC31" s="130"/>
      <c r="FD31" s="130"/>
      <c r="FE31" s="130"/>
      <c r="FF31" s="130"/>
      <c r="FG31" s="130"/>
      <c r="FH31" s="130"/>
      <c r="FI31" s="130"/>
      <c r="FJ31" s="130"/>
      <c r="FK31" s="130"/>
      <c r="FL31" s="130"/>
      <c r="FM31" s="130"/>
      <c r="FN31" s="130"/>
      <c r="FO31" s="130"/>
      <c r="FP31" s="130"/>
      <c r="FQ31" s="130"/>
      <c r="FR31" s="130"/>
      <c r="FS31" s="130"/>
      <c r="FT31" s="130"/>
      <c r="FU31" s="130"/>
      <c r="FV31" s="130"/>
      <c r="FW31" s="130"/>
      <c r="FX31" s="130"/>
      <c r="FY31" s="130"/>
      <c r="FZ31" s="130"/>
      <c r="GA31" s="130"/>
      <c r="GB31" s="130"/>
      <c r="GC31" s="130"/>
      <c r="GD31" s="130"/>
      <c r="GE31" s="130"/>
      <c r="GF31" s="130"/>
      <c r="GG31" s="130"/>
      <c r="GH31" s="130"/>
      <c r="GI31" s="130"/>
      <c r="GJ31" s="130"/>
      <c r="GK31" s="130"/>
      <c r="GL31" s="130"/>
      <c r="GM31" s="130"/>
      <c r="GN31" s="130"/>
      <c r="GO31" s="130"/>
      <c r="GP31" s="130"/>
      <c r="GQ31" s="130"/>
      <c r="GR31" s="130"/>
      <c r="GS31" s="130"/>
      <c r="GT31" s="130"/>
      <c r="GU31" s="130"/>
      <c r="GV31" s="130"/>
      <c r="GW31" s="130"/>
      <c r="GX31" s="130"/>
      <c r="GY31" s="130"/>
      <c r="GZ31" s="130"/>
      <c r="HA31" s="130"/>
      <c r="HB31" s="130"/>
      <c r="HC31" s="130"/>
      <c r="HD31" s="130"/>
      <c r="HE31" s="130"/>
      <c r="HF31" s="130"/>
      <c r="HG31" s="130"/>
      <c r="HH31" s="130"/>
      <c r="HI31" s="130"/>
      <c r="HJ31" s="130"/>
      <c r="HK31" s="130"/>
      <c r="HL31" s="130"/>
      <c r="HM31" s="130"/>
      <c r="HN31" s="130"/>
      <c r="HO31" s="130"/>
      <c r="HP31" s="130"/>
      <c r="HQ31" s="130"/>
      <c r="HR31" s="130"/>
      <c r="HS31" s="130"/>
      <c r="HT31" s="130"/>
      <c r="HU31" s="130"/>
      <c r="HV31" s="130"/>
      <c r="HW31" s="130"/>
      <c r="HX31" s="130"/>
      <c r="HY31" s="130"/>
      <c r="HZ31" s="130"/>
      <c r="IA31" s="130"/>
      <c r="IB31" s="130"/>
      <c r="IC31" s="130"/>
      <c r="ID31" s="130"/>
      <c r="IE31" s="130"/>
      <c r="IF31" s="130"/>
      <c r="IG31" s="130"/>
      <c r="IH31" s="130"/>
      <c r="II31" s="130"/>
      <c r="IJ31" s="130"/>
      <c r="IK31" s="130"/>
      <c r="IL31" s="130"/>
      <c r="IM31" s="130"/>
      <c r="IN31" s="130"/>
      <c r="IO31" s="130"/>
      <c r="IP31" s="130"/>
      <c r="IQ31" s="130"/>
      <c r="IR31" s="130"/>
      <c r="IS31" s="130"/>
      <c r="IT31" s="130"/>
      <c r="IU31" s="130"/>
      <c r="IV31" s="130"/>
    </row>
    <row r="32" spans="1:256" ht="15.75" hidden="1" customHeight="1">
      <c r="A32" s="103" t="s">
        <v>2579</v>
      </c>
      <c r="B32" s="36" t="s">
        <v>2580</v>
      </c>
      <c r="C32" s="99"/>
      <c r="D32" s="99"/>
      <c r="E32" s="99">
        <f t="shared" si="20"/>
        <v>0</v>
      </c>
      <c r="F32" s="99"/>
      <c r="G32" s="99"/>
      <c r="H32" s="99">
        <f t="shared" si="1"/>
        <v>0</v>
      </c>
      <c r="I32" s="99"/>
      <c r="J32" s="99">
        <f t="shared" si="2"/>
        <v>0</v>
      </c>
      <c r="K32" s="1326"/>
      <c r="L32" s="1326"/>
      <c r="M32" s="1326">
        <f t="shared" si="3"/>
        <v>0</v>
      </c>
      <c r="N32" s="1326"/>
      <c r="O32" s="1326">
        <f t="shared" si="4"/>
        <v>0</v>
      </c>
      <c r="P32" s="1327"/>
      <c r="Q32" s="130"/>
      <c r="R32" s="130"/>
      <c r="S32" s="130"/>
      <c r="T32" s="130"/>
      <c r="U32" s="130"/>
      <c r="V32" s="130"/>
      <c r="W32" s="130"/>
      <c r="X32" s="130"/>
      <c r="Y32" s="130"/>
      <c r="Z32" s="130"/>
      <c r="AA32" s="130"/>
      <c r="AB32" s="130"/>
      <c r="AC32" s="130"/>
      <c r="AD32" s="130"/>
      <c r="AE32" s="130"/>
      <c r="AF32" s="130"/>
      <c r="AG32" s="130"/>
      <c r="AH32" s="130"/>
      <c r="AI32" s="130"/>
      <c r="AJ32" s="130"/>
      <c r="AK32" s="130"/>
      <c r="AL32" s="130"/>
      <c r="AM32" s="130"/>
      <c r="AN32" s="130"/>
      <c r="AO32" s="130"/>
      <c r="AP32" s="130"/>
      <c r="AQ32" s="130"/>
      <c r="AR32" s="130"/>
      <c r="AS32" s="130"/>
      <c r="AT32" s="130"/>
      <c r="AU32" s="130"/>
      <c r="AV32" s="130"/>
      <c r="AW32" s="130"/>
      <c r="AX32" s="130"/>
      <c r="AY32" s="130"/>
      <c r="AZ32" s="130"/>
      <c r="BA32" s="130"/>
      <c r="BB32" s="130"/>
      <c r="BC32" s="130"/>
      <c r="BD32" s="130"/>
      <c r="BE32" s="130"/>
      <c r="BF32" s="130"/>
      <c r="BG32" s="130"/>
      <c r="BH32" s="130"/>
      <c r="BI32" s="130"/>
      <c r="BJ32" s="130"/>
      <c r="BK32" s="130"/>
      <c r="BL32" s="130"/>
      <c r="BM32" s="130"/>
      <c r="BN32" s="130"/>
      <c r="BO32" s="130"/>
      <c r="BP32" s="130"/>
      <c r="BQ32" s="130"/>
      <c r="BR32" s="130"/>
      <c r="BS32" s="130"/>
      <c r="BT32" s="130"/>
      <c r="BU32" s="130"/>
      <c r="BV32" s="130"/>
      <c r="BW32" s="130"/>
      <c r="BX32" s="130"/>
      <c r="BY32" s="130"/>
      <c r="BZ32" s="130"/>
      <c r="CA32" s="130"/>
      <c r="CB32" s="130"/>
      <c r="CC32" s="130"/>
      <c r="CD32" s="130"/>
      <c r="CE32" s="130"/>
      <c r="CF32" s="130"/>
      <c r="CG32" s="130"/>
      <c r="CH32" s="130"/>
      <c r="CI32" s="130"/>
      <c r="CJ32" s="130"/>
      <c r="CK32" s="130"/>
      <c r="CL32" s="130"/>
      <c r="CM32" s="130"/>
      <c r="CN32" s="130"/>
      <c r="CO32" s="130"/>
      <c r="CP32" s="130"/>
      <c r="CQ32" s="130"/>
      <c r="CR32" s="130"/>
      <c r="CS32" s="130"/>
      <c r="CT32" s="130"/>
      <c r="CU32" s="130"/>
      <c r="CV32" s="130"/>
      <c r="CW32" s="130"/>
      <c r="CX32" s="130"/>
      <c r="CY32" s="130"/>
      <c r="CZ32" s="130"/>
      <c r="DA32" s="130"/>
      <c r="DB32" s="130"/>
      <c r="DC32" s="130"/>
      <c r="DD32" s="130"/>
      <c r="DE32" s="130"/>
      <c r="DF32" s="130"/>
      <c r="DG32" s="130"/>
      <c r="DH32" s="130"/>
      <c r="DI32" s="130"/>
      <c r="DJ32" s="130"/>
      <c r="DK32" s="130"/>
      <c r="DL32" s="130"/>
      <c r="DM32" s="130"/>
      <c r="DN32" s="130"/>
      <c r="DO32" s="130"/>
      <c r="DP32" s="130"/>
      <c r="DQ32" s="130"/>
      <c r="DR32" s="130"/>
      <c r="DS32" s="130"/>
      <c r="DT32" s="130"/>
      <c r="DU32" s="130"/>
      <c r="DV32" s="130"/>
      <c r="DW32" s="130"/>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c r="FL32" s="130"/>
      <c r="FM32" s="130"/>
      <c r="FN32" s="130"/>
      <c r="FO32" s="130"/>
      <c r="FP32" s="130"/>
      <c r="FQ32" s="130"/>
      <c r="FR32" s="130"/>
      <c r="FS32" s="130"/>
      <c r="FT32" s="130"/>
      <c r="FU32" s="130"/>
      <c r="FV32" s="130"/>
      <c r="FW32" s="130"/>
      <c r="FX32" s="130"/>
      <c r="FY32" s="130"/>
      <c r="FZ32" s="130"/>
      <c r="GA32" s="130"/>
      <c r="GB32" s="130"/>
      <c r="GC32" s="130"/>
      <c r="GD32" s="130"/>
      <c r="GE32" s="130"/>
      <c r="GF32" s="130"/>
      <c r="GG32" s="130"/>
      <c r="GH32" s="130"/>
      <c r="GI32" s="130"/>
      <c r="GJ32" s="130"/>
      <c r="GK32" s="130"/>
      <c r="GL32" s="130"/>
      <c r="GM32" s="130"/>
      <c r="GN32" s="130"/>
      <c r="GO32" s="130"/>
      <c r="GP32" s="130"/>
      <c r="GQ32" s="130"/>
      <c r="GR32" s="130"/>
      <c r="GS32" s="130"/>
      <c r="GT32" s="130"/>
      <c r="GU32" s="130"/>
      <c r="GV32" s="130"/>
      <c r="GW32" s="130"/>
      <c r="GX32" s="130"/>
      <c r="GY32" s="130"/>
      <c r="GZ32" s="130"/>
      <c r="HA32" s="130"/>
      <c r="HB32" s="130"/>
      <c r="HC32" s="130"/>
      <c r="HD32" s="130"/>
      <c r="HE32" s="130"/>
      <c r="HF32" s="130"/>
      <c r="HG32" s="130"/>
      <c r="HH32" s="130"/>
      <c r="HI32" s="130"/>
      <c r="HJ32" s="130"/>
      <c r="HK32" s="130"/>
      <c r="HL32" s="130"/>
      <c r="HM32" s="130"/>
      <c r="HN32" s="130"/>
      <c r="HO32" s="130"/>
      <c r="HP32" s="130"/>
      <c r="HQ32" s="130"/>
      <c r="HR32" s="130"/>
      <c r="HS32" s="130"/>
      <c r="HT32" s="130"/>
      <c r="HU32" s="130"/>
      <c r="HV32" s="130"/>
      <c r="HW32" s="130"/>
      <c r="HX32" s="130"/>
      <c r="HY32" s="130"/>
      <c r="HZ32" s="130"/>
      <c r="IA32" s="130"/>
      <c r="IB32" s="130"/>
      <c r="IC32" s="130"/>
      <c r="ID32" s="130"/>
      <c r="IE32" s="130"/>
      <c r="IF32" s="130"/>
      <c r="IG32" s="130"/>
      <c r="IH32" s="130"/>
      <c r="II32" s="130"/>
      <c r="IJ32" s="130"/>
      <c r="IK32" s="130"/>
      <c r="IL32" s="130"/>
      <c r="IM32" s="130"/>
      <c r="IN32" s="130"/>
      <c r="IO32" s="130"/>
      <c r="IP32" s="130"/>
      <c r="IQ32" s="130"/>
      <c r="IR32" s="130"/>
      <c r="IS32" s="130"/>
      <c r="IT32" s="130"/>
      <c r="IU32" s="130"/>
      <c r="IV32" s="130"/>
    </row>
    <row r="33" spans="1:256" ht="15.75" hidden="1" customHeight="1">
      <c r="A33" s="103" t="s">
        <v>2581</v>
      </c>
      <c r="B33" s="36" t="s">
        <v>2574</v>
      </c>
      <c r="C33" s="99"/>
      <c r="D33" s="99"/>
      <c r="E33" s="99">
        <f t="shared" si="20"/>
        <v>0</v>
      </c>
      <c r="F33" s="99"/>
      <c r="G33" s="99"/>
      <c r="H33" s="99">
        <f t="shared" si="1"/>
        <v>0</v>
      </c>
      <c r="I33" s="99"/>
      <c r="J33" s="99">
        <f t="shared" si="2"/>
        <v>0</v>
      </c>
      <c r="K33" s="1326"/>
      <c r="L33" s="1326"/>
      <c r="M33" s="1326">
        <f t="shared" si="3"/>
        <v>0</v>
      </c>
      <c r="N33" s="1326"/>
      <c r="O33" s="1326">
        <f t="shared" si="4"/>
        <v>0</v>
      </c>
      <c r="P33" s="1327"/>
      <c r="Q33" s="130"/>
      <c r="R33" s="130"/>
      <c r="S33" s="130"/>
      <c r="T33" s="130"/>
      <c r="U33" s="130"/>
      <c r="V33" s="130"/>
      <c r="W33" s="130"/>
      <c r="X33" s="130"/>
      <c r="Y33" s="130"/>
      <c r="Z33" s="130"/>
      <c r="AA33" s="130"/>
      <c r="AB33" s="130"/>
      <c r="AC33" s="130"/>
      <c r="AD33" s="130"/>
      <c r="AE33" s="130"/>
      <c r="AF33" s="130"/>
      <c r="AG33" s="130"/>
      <c r="AH33" s="130"/>
      <c r="AI33" s="130"/>
      <c r="AJ33" s="130"/>
      <c r="AK33" s="130"/>
      <c r="AL33" s="130"/>
      <c r="AM33" s="130"/>
      <c r="AN33" s="130"/>
      <c r="AO33" s="130"/>
      <c r="AP33" s="130"/>
      <c r="AQ33" s="130"/>
      <c r="AR33" s="130"/>
      <c r="AS33" s="130"/>
      <c r="AT33" s="130"/>
      <c r="AU33" s="130"/>
      <c r="AV33" s="130"/>
      <c r="AW33" s="130"/>
      <c r="AX33" s="130"/>
      <c r="AY33" s="130"/>
      <c r="AZ33" s="130"/>
      <c r="BA33" s="130"/>
      <c r="BB33" s="130"/>
      <c r="BC33" s="130"/>
      <c r="BD33" s="130"/>
      <c r="BE33" s="130"/>
      <c r="BF33" s="130"/>
      <c r="BG33" s="130"/>
      <c r="BH33" s="130"/>
      <c r="BI33" s="130"/>
      <c r="BJ33" s="130"/>
      <c r="BK33" s="130"/>
      <c r="BL33" s="130"/>
      <c r="BM33" s="130"/>
      <c r="BN33" s="130"/>
      <c r="BO33" s="130"/>
      <c r="BP33" s="130"/>
      <c r="BQ33" s="130"/>
      <c r="BR33" s="130"/>
      <c r="BS33" s="130"/>
      <c r="BT33" s="130"/>
      <c r="BU33" s="130"/>
      <c r="BV33" s="130"/>
      <c r="BW33" s="130"/>
      <c r="BX33" s="130"/>
      <c r="BY33" s="130"/>
      <c r="BZ33" s="130"/>
      <c r="CA33" s="130"/>
      <c r="CB33" s="130"/>
      <c r="CC33" s="130"/>
      <c r="CD33" s="130"/>
      <c r="CE33" s="130"/>
      <c r="CF33" s="130"/>
      <c r="CG33" s="130"/>
      <c r="CH33" s="130"/>
      <c r="CI33" s="130"/>
      <c r="CJ33" s="130"/>
      <c r="CK33" s="130"/>
      <c r="CL33" s="130"/>
      <c r="CM33" s="130"/>
      <c r="CN33" s="130"/>
      <c r="CO33" s="130"/>
      <c r="CP33" s="130"/>
      <c r="CQ33" s="130"/>
      <c r="CR33" s="130"/>
      <c r="CS33" s="130"/>
      <c r="CT33" s="130"/>
      <c r="CU33" s="130"/>
      <c r="CV33" s="130"/>
      <c r="CW33" s="130"/>
      <c r="CX33" s="130"/>
      <c r="CY33" s="130"/>
      <c r="CZ33" s="130"/>
      <c r="DA33" s="130"/>
      <c r="DB33" s="130"/>
      <c r="DC33" s="130"/>
      <c r="DD33" s="130"/>
      <c r="DE33" s="130"/>
      <c r="DF33" s="130"/>
      <c r="DG33" s="130"/>
      <c r="DH33" s="130"/>
      <c r="DI33" s="130"/>
      <c r="DJ33" s="130"/>
      <c r="DK33" s="130"/>
      <c r="DL33" s="130"/>
      <c r="DM33" s="130"/>
      <c r="DN33" s="130"/>
      <c r="DO33" s="130"/>
      <c r="DP33" s="130"/>
      <c r="DQ33" s="130"/>
      <c r="DR33" s="130"/>
      <c r="DS33" s="130"/>
      <c r="DT33" s="130"/>
      <c r="DU33" s="130"/>
      <c r="DV33" s="130"/>
      <c r="DW33" s="130"/>
      <c r="DX33" s="130"/>
      <c r="DY33" s="130"/>
      <c r="DZ33" s="130"/>
      <c r="EA33" s="130"/>
      <c r="EB33" s="130"/>
      <c r="EC33" s="130"/>
      <c r="ED33" s="130"/>
      <c r="EE33" s="130"/>
      <c r="EF33" s="130"/>
      <c r="EG33" s="130"/>
      <c r="EH33" s="130"/>
      <c r="EI33" s="130"/>
      <c r="EJ33" s="130"/>
      <c r="EK33" s="130"/>
      <c r="EL33" s="130"/>
      <c r="EM33" s="130"/>
      <c r="EN33" s="130"/>
      <c r="EO33" s="130"/>
      <c r="EP33" s="130"/>
      <c r="EQ33" s="130"/>
      <c r="ER33" s="130"/>
      <c r="ES33" s="130"/>
      <c r="ET33" s="130"/>
      <c r="EU33" s="130"/>
      <c r="EV33" s="130"/>
      <c r="EW33" s="130"/>
      <c r="EX33" s="130"/>
      <c r="EY33" s="130"/>
      <c r="EZ33" s="130"/>
      <c r="FA33" s="130"/>
      <c r="FB33" s="130"/>
      <c r="FC33" s="130"/>
      <c r="FD33" s="130"/>
      <c r="FE33" s="130"/>
      <c r="FF33" s="130"/>
      <c r="FG33" s="130"/>
      <c r="FH33" s="130"/>
      <c r="FI33" s="130"/>
      <c r="FJ33" s="130"/>
      <c r="FK33" s="130"/>
      <c r="FL33" s="130"/>
      <c r="FM33" s="130"/>
      <c r="FN33" s="130"/>
      <c r="FO33" s="130"/>
      <c r="FP33" s="130"/>
      <c r="FQ33" s="130"/>
      <c r="FR33" s="130"/>
      <c r="FS33" s="130"/>
      <c r="FT33" s="130"/>
      <c r="FU33" s="130"/>
      <c r="FV33" s="130"/>
      <c r="FW33" s="130"/>
      <c r="FX33" s="130"/>
      <c r="FY33" s="130"/>
      <c r="FZ33" s="130"/>
      <c r="GA33" s="130"/>
      <c r="GB33" s="130"/>
      <c r="GC33" s="130"/>
      <c r="GD33" s="130"/>
      <c r="GE33" s="130"/>
      <c r="GF33" s="130"/>
      <c r="GG33" s="130"/>
      <c r="GH33" s="130"/>
      <c r="GI33" s="130"/>
      <c r="GJ33" s="130"/>
      <c r="GK33" s="130"/>
      <c r="GL33" s="130"/>
      <c r="GM33" s="130"/>
      <c r="GN33" s="130"/>
      <c r="GO33" s="130"/>
      <c r="GP33" s="130"/>
      <c r="GQ33" s="130"/>
      <c r="GR33" s="130"/>
      <c r="GS33" s="130"/>
      <c r="GT33" s="130"/>
      <c r="GU33" s="130"/>
      <c r="GV33" s="130"/>
      <c r="GW33" s="130"/>
      <c r="GX33" s="130"/>
      <c r="GY33" s="130"/>
      <c r="GZ33" s="130"/>
      <c r="HA33" s="130"/>
      <c r="HB33" s="130"/>
      <c r="HC33" s="130"/>
      <c r="HD33" s="130"/>
      <c r="HE33" s="130"/>
      <c r="HF33" s="130"/>
      <c r="HG33" s="130"/>
      <c r="HH33" s="130"/>
      <c r="HI33" s="130"/>
      <c r="HJ33" s="130"/>
      <c r="HK33" s="130"/>
      <c r="HL33" s="130"/>
      <c r="HM33" s="130"/>
      <c r="HN33" s="130"/>
      <c r="HO33" s="130"/>
      <c r="HP33" s="130"/>
      <c r="HQ33" s="130"/>
      <c r="HR33" s="130"/>
      <c r="HS33" s="130"/>
      <c r="HT33" s="130"/>
      <c r="HU33" s="130"/>
      <c r="HV33" s="130"/>
      <c r="HW33" s="130"/>
      <c r="HX33" s="130"/>
      <c r="HY33" s="130"/>
      <c r="HZ33" s="130"/>
      <c r="IA33" s="130"/>
      <c r="IB33" s="130"/>
      <c r="IC33" s="130"/>
      <c r="ID33" s="130"/>
      <c r="IE33" s="130"/>
      <c r="IF33" s="130"/>
      <c r="IG33" s="130"/>
      <c r="IH33" s="130"/>
      <c r="II33" s="130"/>
      <c r="IJ33" s="130"/>
      <c r="IK33" s="130"/>
      <c r="IL33" s="130"/>
      <c r="IM33" s="130"/>
      <c r="IN33" s="130"/>
      <c r="IO33" s="130"/>
      <c r="IP33" s="130"/>
      <c r="IQ33" s="130"/>
      <c r="IR33" s="130"/>
      <c r="IS33" s="130"/>
      <c r="IT33" s="130"/>
      <c r="IU33" s="130"/>
      <c r="IV33" s="130"/>
    </row>
    <row r="34" spans="1:256" ht="15.75" hidden="1" customHeight="1">
      <c r="A34" s="746" t="s">
        <v>413</v>
      </c>
      <c r="B34" s="569"/>
      <c r="C34" s="570">
        <v>0</v>
      </c>
      <c r="D34" s="570"/>
      <c r="E34" s="99">
        <f t="shared" si="20"/>
        <v>0</v>
      </c>
      <c r="F34" s="99"/>
      <c r="G34" s="99"/>
      <c r="H34" s="99">
        <f t="shared" si="1"/>
        <v>0</v>
      </c>
      <c r="I34" s="99"/>
      <c r="J34" s="99">
        <f t="shared" si="2"/>
        <v>0</v>
      </c>
      <c r="K34" s="1326"/>
      <c r="L34" s="1326"/>
      <c r="M34" s="1326">
        <f t="shared" si="3"/>
        <v>0</v>
      </c>
      <c r="N34" s="1326"/>
      <c r="O34" s="1326">
        <f t="shared" si="4"/>
        <v>0</v>
      </c>
      <c r="P34" s="1327"/>
      <c r="Q34" s="130"/>
      <c r="R34" s="130"/>
      <c r="S34" s="130"/>
      <c r="T34" s="130"/>
      <c r="U34" s="130"/>
      <c r="V34" s="130"/>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row>
    <row r="35" spans="1:256" ht="15.75" customHeight="1">
      <c r="A35" s="103"/>
      <c r="B35" s="176" t="s">
        <v>2584</v>
      </c>
      <c r="C35" s="99"/>
      <c r="D35" s="99"/>
      <c r="E35" s="99"/>
      <c r="F35" s="99"/>
      <c r="G35" s="99"/>
      <c r="H35" s="99">
        <f t="shared" si="1"/>
        <v>0</v>
      </c>
      <c r="I35" s="99"/>
      <c r="J35" s="99">
        <f t="shared" si="2"/>
        <v>0</v>
      </c>
      <c r="K35" s="1326"/>
      <c r="L35" s="1326"/>
      <c r="M35" s="1326">
        <f t="shared" si="3"/>
        <v>0</v>
      </c>
      <c r="N35" s="1326"/>
      <c r="O35" s="1326">
        <f t="shared" si="4"/>
        <v>0</v>
      </c>
      <c r="P35" s="1327"/>
      <c r="Q35" s="130"/>
      <c r="R35" s="130"/>
      <c r="S35" s="130"/>
      <c r="T35" s="130"/>
      <c r="U35" s="130"/>
      <c r="V35" s="130"/>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row>
    <row r="36" spans="1:256" ht="15.75" hidden="1" customHeight="1">
      <c r="A36" s="103" t="s">
        <v>2585</v>
      </c>
      <c r="B36" s="36" t="s">
        <v>2586</v>
      </c>
      <c r="C36" s="99">
        <v>0</v>
      </c>
      <c r="D36" s="99"/>
      <c r="E36" s="99">
        <f t="shared" ref="E36:E38" si="21">SUM(C36:D36)</f>
        <v>0</v>
      </c>
      <c r="F36" s="99"/>
      <c r="G36" s="99"/>
      <c r="H36" s="99">
        <f t="shared" si="1"/>
        <v>0</v>
      </c>
      <c r="I36" s="99"/>
      <c r="J36" s="99">
        <f t="shared" si="2"/>
        <v>0</v>
      </c>
      <c r="K36" s="1326"/>
      <c r="L36" s="1326"/>
      <c r="M36" s="1326">
        <f t="shared" si="3"/>
        <v>0</v>
      </c>
      <c r="N36" s="1326"/>
      <c r="O36" s="1326">
        <f t="shared" si="4"/>
        <v>0</v>
      </c>
      <c r="P36" s="1327"/>
      <c r="Q36" s="130"/>
      <c r="R36" s="130"/>
      <c r="S36" s="130"/>
      <c r="T36" s="130"/>
      <c r="U36" s="130"/>
      <c r="V36" s="130"/>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row>
    <row r="37" spans="1:256" ht="15.75" hidden="1" customHeight="1">
      <c r="A37" s="103" t="s">
        <v>2587</v>
      </c>
      <c r="B37" s="36" t="s">
        <v>2588</v>
      </c>
      <c r="C37" s="99">
        <v>40000</v>
      </c>
      <c r="D37" s="99"/>
      <c r="E37" s="99">
        <f t="shared" si="21"/>
        <v>40000</v>
      </c>
      <c r="F37" s="99">
        <v>0</v>
      </c>
      <c r="G37" s="99">
        <v>0</v>
      </c>
      <c r="H37" s="99">
        <f t="shared" si="1"/>
        <v>0</v>
      </c>
      <c r="I37" s="99">
        <v>0</v>
      </c>
      <c r="J37" s="99">
        <f t="shared" si="2"/>
        <v>0</v>
      </c>
      <c r="K37" s="1326">
        <v>0</v>
      </c>
      <c r="L37" s="1326"/>
      <c r="M37" s="1326">
        <f t="shared" si="3"/>
        <v>0</v>
      </c>
      <c r="N37" s="1326"/>
      <c r="O37" s="1326">
        <f t="shared" si="4"/>
        <v>0</v>
      </c>
      <c r="P37" s="1327">
        <v>0</v>
      </c>
      <c r="Q37" s="130"/>
      <c r="R37" s="130"/>
      <c r="S37" s="130"/>
      <c r="T37" s="130"/>
      <c r="U37" s="130"/>
      <c r="V37" s="130"/>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row>
    <row r="38" spans="1:256" ht="15.75" customHeight="1">
      <c r="A38" s="103" t="s">
        <v>2589</v>
      </c>
      <c r="B38" s="36" t="s">
        <v>2590</v>
      </c>
      <c r="C38" s="99">
        <v>150000</v>
      </c>
      <c r="D38" s="99"/>
      <c r="E38" s="99">
        <f t="shared" si="21"/>
        <v>150000</v>
      </c>
      <c r="F38" s="99">
        <v>200000</v>
      </c>
      <c r="G38" s="99"/>
      <c r="H38" s="99">
        <f t="shared" si="1"/>
        <v>200000</v>
      </c>
      <c r="I38" s="99"/>
      <c r="J38" s="99">
        <f t="shared" si="2"/>
        <v>200000</v>
      </c>
      <c r="K38" s="1326">
        <v>200000</v>
      </c>
      <c r="L38" s="1326"/>
      <c r="M38" s="1326">
        <f t="shared" si="3"/>
        <v>200000</v>
      </c>
      <c r="N38" s="1326"/>
      <c r="O38" s="1326">
        <f t="shared" si="4"/>
        <v>200000</v>
      </c>
      <c r="P38" s="1327">
        <v>200000</v>
      </c>
      <c r="Q38" s="130"/>
      <c r="R38" s="130"/>
      <c r="S38" s="130"/>
      <c r="T38" s="130"/>
      <c r="U38" s="130"/>
      <c r="V38" s="130"/>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row>
    <row r="39" spans="1:256" ht="15.75" customHeight="1">
      <c r="A39" s="746" t="s">
        <v>413</v>
      </c>
      <c r="B39" s="569"/>
      <c r="C39" s="570">
        <f t="shared" ref="C39:F39" si="22">SUM(C36:C38)</f>
        <v>190000</v>
      </c>
      <c r="D39" s="570">
        <f t="shared" si="22"/>
        <v>0</v>
      </c>
      <c r="E39" s="570">
        <f t="shared" si="22"/>
        <v>190000</v>
      </c>
      <c r="F39" s="570">
        <f t="shared" si="22"/>
        <v>200000</v>
      </c>
      <c r="G39" s="570">
        <f t="shared" ref="G39:I39" si="23">SUM(G36:G38)</f>
        <v>0</v>
      </c>
      <c r="H39" s="570">
        <f t="shared" si="1"/>
        <v>200000</v>
      </c>
      <c r="I39" s="570">
        <f t="shared" si="23"/>
        <v>0</v>
      </c>
      <c r="J39" s="570">
        <f t="shared" si="2"/>
        <v>200000</v>
      </c>
      <c r="K39" s="1328">
        <f t="shared" ref="K39:L39" si="24">SUM(K36:K38)</f>
        <v>200000</v>
      </c>
      <c r="L39" s="1328">
        <f t="shared" si="24"/>
        <v>0</v>
      </c>
      <c r="M39" s="1328">
        <f t="shared" si="3"/>
        <v>200000</v>
      </c>
      <c r="N39" s="1328">
        <f t="shared" ref="N39" si="25">SUM(N36:N38)</f>
        <v>0</v>
      </c>
      <c r="O39" s="1328">
        <f t="shared" si="4"/>
        <v>200000</v>
      </c>
      <c r="P39" s="1330">
        <f>SUM(P36:P38)</f>
        <v>200000</v>
      </c>
      <c r="Q39" s="130"/>
      <c r="R39" s="130"/>
      <c r="S39" s="130"/>
      <c r="T39" s="130"/>
      <c r="U39" s="130"/>
      <c r="V39" s="130"/>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row>
    <row r="40" spans="1:256" ht="15.75" customHeight="1">
      <c r="A40" s="103"/>
      <c r="B40" s="176" t="s">
        <v>2594</v>
      </c>
      <c r="C40" s="99"/>
      <c r="D40" s="99"/>
      <c r="E40" s="99"/>
      <c r="F40" s="99"/>
      <c r="G40" s="99"/>
      <c r="H40" s="99">
        <f t="shared" si="1"/>
        <v>0</v>
      </c>
      <c r="I40" s="99"/>
      <c r="J40" s="99">
        <f t="shared" si="2"/>
        <v>0</v>
      </c>
      <c r="K40" s="1326"/>
      <c r="L40" s="1326"/>
      <c r="M40" s="1326">
        <f t="shared" si="3"/>
        <v>0</v>
      </c>
      <c r="N40" s="1326"/>
      <c r="O40" s="1326">
        <f t="shared" si="4"/>
        <v>0</v>
      </c>
      <c r="P40" s="1327"/>
      <c r="Q40" s="130"/>
      <c r="R40" s="130"/>
      <c r="S40" s="130"/>
      <c r="T40" s="130"/>
      <c r="U40" s="130"/>
      <c r="V40" s="130"/>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row>
    <row r="41" spans="1:256" ht="15.75" customHeight="1">
      <c r="A41" s="103" t="s">
        <v>2595</v>
      </c>
      <c r="B41" s="36" t="s">
        <v>2596</v>
      </c>
      <c r="C41" s="99">
        <v>50000</v>
      </c>
      <c r="D41" s="99"/>
      <c r="E41" s="99">
        <f t="shared" ref="E41:E43" si="26">SUM(C41:D41)</f>
        <v>50000</v>
      </c>
      <c r="F41" s="99">
        <v>0</v>
      </c>
      <c r="G41" s="99">
        <v>0</v>
      </c>
      <c r="H41" s="99">
        <f t="shared" si="1"/>
        <v>0</v>
      </c>
      <c r="I41" s="99">
        <v>0</v>
      </c>
      <c r="J41" s="99">
        <f t="shared" si="2"/>
        <v>0</v>
      </c>
      <c r="K41" s="1326">
        <v>100000</v>
      </c>
      <c r="L41" s="1326"/>
      <c r="M41" s="1326">
        <f t="shared" si="3"/>
        <v>100000</v>
      </c>
      <c r="N41" s="1326"/>
      <c r="O41" s="1326">
        <f t="shared" si="4"/>
        <v>100000</v>
      </c>
      <c r="P41" s="1327">
        <v>200000</v>
      </c>
      <c r="Q41" s="130"/>
      <c r="R41" s="130"/>
      <c r="S41" s="130"/>
      <c r="T41" s="130"/>
      <c r="U41" s="130"/>
      <c r="V41" s="130"/>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0"/>
      <c r="BJ41" s="130"/>
      <c r="BK41" s="130"/>
      <c r="BL41" s="130"/>
      <c r="BM41" s="130"/>
      <c r="BN41" s="130"/>
      <c r="BO41" s="130"/>
      <c r="BP41" s="130"/>
      <c r="BQ41" s="130"/>
      <c r="BR41" s="130"/>
      <c r="BS41" s="130"/>
      <c r="BT41" s="130"/>
      <c r="BU41" s="130"/>
      <c r="BV41" s="130"/>
      <c r="BW41" s="130"/>
      <c r="BX41" s="130"/>
      <c r="BY41" s="130"/>
      <c r="BZ41" s="130"/>
      <c r="CA41" s="130"/>
      <c r="CB41" s="130"/>
      <c r="CC41" s="130"/>
      <c r="CD41" s="130"/>
      <c r="CE41" s="130"/>
      <c r="CF41" s="130"/>
      <c r="CG41" s="130"/>
      <c r="CH41" s="130"/>
      <c r="CI41" s="130"/>
      <c r="CJ41" s="130"/>
      <c r="CK41" s="130"/>
      <c r="CL41" s="130"/>
      <c r="CM41" s="130"/>
      <c r="CN41" s="130"/>
      <c r="CO41" s="130"/>
      <c r="CP41" s="130"/>
      <c r="CQ41" s="130"/>
      <c r="CR41" s="130"/>
      <c r="CS41" s="130"/>
      <c r="CT41" s="130"/>
      <c r="CU41" s="130"/>
      <c r="CV41" s="130"/>
      <c r="CW41" s="130"/>
      <c r="CX41" s="130"/>
      <c r="CY41" s="130"/>
      <c r="CZ41" s="130"/>
      <c r="DA41" s="130"/>
      <c r="DB41" s="130"/>
      <c r="DC41" s="130"/>
      <c r="DD41" s="130"/>
      <c r="DE41" s="130"/>
      <c r="DF41" s="130"/>
      <c r="DG41" s="130"/>
      <c r="DH41" s="130"/>
      <c r="DI41" s="130"/>
      <c r="DJ41" s="130"/>
      <c r="DK41" s="130"/>
      <c r="DL41" s="130"/>
      <c r="DM41" s="130"/>
      <c r="DN41" s="130"/>
      <c r="DO41" s="130"/>
      <c r="DP41" s="130"/>
      <c r="DQ41" s="130"/>
      <c r="DR41" s="130"/>
      <c r="DS41" s="130"/>
      <c r="DT41" s="130"/>
      <c r="DU41" s="130"/>
      <c r="DV41" s="130"/>
      <c r="DW41" s="130"/>
      <c r="DX41" s="130"/>
      <c r="DY41" s="130"/>
      <c r="DZ41" s="130"/>
      <c r="EA41" s="130"/>
      <c r="EB41" s="130"/>
      <c r="EC41" s="130"/>
      <c r="ED41" s="130"/>
      <c r="EE41" s="130"/>
      <c r="EF41" s="130"/>
      <c r="EG41" s="130"/>
      <c r="EH41" s="130"/>
      <c r="EI41" s="130"/>
      <c r="EJ41" s="130"/>
      <c r="EK41" s="130"/>
      <c r="EL41" s="130"/>
      <c r="EM41" s="130"/>
      <c r="EN41" s="130"/>
      <c r="EO41" s="130"/>
      <c r="EP41" s="130"/>
      <c r="EQ41" s="130"/>
      <c r="ER41" s="130"/>
      <c r="ES41" s="130"/>
      <c r="ET41" s="130"/>
      <c r="EU41" s="130"/>
      <c r="EV41" s="130"/>
      <c r="EW41" s="130"/>
      <c r="EX41" s="130"/>
      <c r="EY41" s="130"/>
      <c r="EZ41" s="130"/>
      <c r="FA41" s="130"/>
      <c r="FB41" s="130"/>
      <c r="FC41" s="130"/>
      <c r="FD41" s="130"/>
      <c r="FE41" s="130"/>
      <c r="FF41" s="130"/>
      <c r="FG41" s="130"/>
      <c r="FH41" s="130"/>
      <c r="FI41" s="130"/>
      <c r="FJ41" s="130"/>
      <c r="FK41" s="130"/>
      <c r="FL41" s="130"/>
      <c r="FM41" s="130"/>
      <c r="FN41" s="130"/>
      <c r="FO41" s="130"/>
      <c r="FP41" s="130"/>
      <c r="FQ41" s="130"/>
      <c r="FR41" s="130"/>
      <c r="FS41" s="130"/>
      <c r="FT41" s="130"/>
      <c r="FU41" s="130"/>
      <c r="FV41" s="130"/>
      <c r="FW41" s="130"/>
      <c r="FX41" s="130"/>
      <c r="FY41" s="130"/>
      <c r="FZ41" s="130"/>
      <c r="GA41" s="130"/>
      <c r="GB41" s="130"/>
      <c r="GC41" s="130"/>
      <c r="GD41" s="130"/>
      <c r="GE41" s="130"/>
      <c r="GF41" s="130"/>
      <c r="GG41" s="130"/>
      <c r="GH41" s="130"/>
      <c r="GI41" s="130"/>
      <c r="GJ41" s="130"/>
      <c r="GK41" s="130"/>
      <c r="GL41" s="130"/>
      <c r="GM41" s="130"/>
      <c r="GN41" s="130"/>
      <c r="GO41" s="130"/>
      <c r="GP41" s="130"/>
      <c r="GQ41" s="130"/>
      <c r="GR41" s="130"/>
      <c r="GS41" s="130"/>
      <c r="GT41" s="130"/>
      <c r="GU41" s="130"/>
      <c r="GV41" s="130"/>
      <c r="GW41" s="130"/>
      <c r="GX41" s="130"/>
      <c r="GY41" s="130"/>
      <c r="GZ41" s="130"/>
      <c r="HA41" s="130"/>
      <c r="HB41" s="130"/>
      <c r="HC41" s="130"/>
      <c r="HD41" s="130"/>
      <c r="HE41" s="130"/>
      <c r="HF41" s="130"/>
      <c r="HG41" s="130"/>
      <c r="HH41" s="130"/>
      <c r="HI41" s="130"/>
      <c r="HJ41" s="130"/>
      <c r="HK41" s="130"/>
      <c r="HL41" s="130"/>
      <c r="HM41" s="130"/>
      <c r="HN41" s="130"/>
      <c r="HO41" s="130"/>
      <c r="HP41" s="130"/>
      <c r="HQ41" s="130"/>
      <c r="HR41" s="130"/>
      <c r="HS41" s="130"/>
      <c r="HT41" s="130"/>
      <c r="HU41" s="130"/>
      <c r="HV41" s="130"/>
      <c r="HW41" s="130"/>
      <c r="HX41" s="130"/>
      <c r="HY41" s="130"/>
      <c r="HZ41" s="130"/>
      <c r="IA41" s="130"/>
      <c r="IB41" s="130"/>
      <c r="IC41" s="130"/>
      <c r="ID41" s="130"/>
      <c r="IE41" s="130"/>
      <c r="IF41" s="130"/>
      <c r="IG41" s="130"/>
      <c r="IH41" s="130"/>
      <c r="II41" s="130"/>
      <c r="IJ41" s="130"/>
      <c r="IK41" s="130"/>
      <c r="IL41" s="130"/>
      <c r="IM41" s="130"/>
      <c r="IN41" s="130"/>
      <c r="IO41" s="130"/>
      <c r="IP41" s="130"/>
      <c r="IQ41" s="130"/>
      <c r="IR41" s="130"/>
      <c r="IS41" s="130"/>
      <c r="IT41" s="130"/>
      <c r="IU41" s="130"/>
      <c r="IV41" s="130"/>
    </row>
    <row r="42" spans="1:256" ht="15.75" customHeight="1">
      <c r="A42" s="103" t="s">
        <v>3071</v>
      </c>
      <c r="B42" s="36" t="s">
        <v>2654</v>
      </c>
      <c r="C42" s="99">
        <v>500000</v>
      </c>
      <c r="D42" s="99"/>
      <c r="E42" s="99">
        <f t="shared" si="26"/>
        <v>500000</v>
      </c>
      <c r="F42" s="99">
        <v>100000</v>
      </c>
      <c r="G42" s="99"/>
      <c r="H42" s="99">
        <f t="shared" si="1"/>
        <v>100000</v>
      </c>
      <c r="I42" s="99"/>
      <c r="J42" s="99">
        <f t="shared" si="2"/>
        <v>100000</v>
      </c>
      <c r="K42" s="1326">
        <v>500000</v>
      </c>
      <c r="L42" s="1326"/>
      <c r="M42" s="1326">
        <f t="shared" si="3"/>
        <v>500000</v>
      </c>
      <c r="N42" s="1326"/>
      <c r="O42" s="1326">
        <f t="shared" si="4"/>
        <v>500000</v>
      </c>
      <c r="P42" s="1327">
        <v>1000000</v>
      </c>
      <c r="Q42" s="130"/>
      <c r="R42" s="130"/>
      <c r="S42" s="130"/>
      <c r="T42" s="130"/>
      <c r="U42" s="130"/>
      <c r="V42" s="130"/>
      <c r="W42" s="130"/>
      <c r="X42" s="130"/>
      <c r="Y42" s="130"/>
      <c r="Z42" s="130"/>
      <c r="AA42" s="130"/>
      <c r="AB42" s="130"/>
      <c r="AC42" s="130"/>
      <c r="AD42" s="130"/>
      <c r="AE42" s="130"/>
      <c r="AF42" s="130"/>
      <c r="AG42" s="130"/>
      <c r="AH42" s="130"/>
      <c r="AI42" s="130"/>
      <c r="AJ42" s="130"/>
      <c r="AK42" s="130"/>
      <c r="AL42" s="130"/>
      <c r="AM42" s="130"/>
      <c r="AN42" s="130"/>
      <c r="AO42" s="130"/>
      <c r="AP42" s="130"/>
      <c r="AQ42" s="130"/>
      <c r="AR42" s="130"/>
      <c r="AS42" s="130"/>
      <c r="AT42" s="130"/>
      <c r="AU42" s="130"/>
      <c r="AV42" s="130"/>
      <c r="AW42" s="130"/>
      <c r="AX42" s="130"/>
      <c r="AY42" s="130"/>
      <c r="AZ42" s="130"/>
      <c r="BA42" s="130"/>
      <c r="BB42" s="130"/>
      <c r="BC42" s="130"/>
      <c r="BD42" s="130"/>
      <c r="BE42" s="130"/>
      <c r="BF42" s="130"/>
      <c r="BG42" s="130"/>
      <c r="BH42" s="130"/>
      <c r="BI42" s="130"/>
      <c r="BJ42" s="130"/>
      <c r="BK42" s="130"/>
      <c r="BL42" s="130"/>
      <c r="BM42" s="130"/>
      <c r="BN42" s="130"/>
      <c r="BO42" s="130"/>
      <c r="BP42" s="130"/>
      <c r="BQ42" s="130"/>
      <c r="BR42" s="130"/>
      <c r="BS42" s="130"/>
      <c r="BT42" s="130"/>
      <c r="BU42" s="130"/>
      <c r="BV42" s="130"/>
      <c r="BW42" s="130"/>
      <c r="BX42" s="130"/>
      <c r="BY42" s="130"/>
      <c r="BZ42" s="130"/>
      <c r="CA42" s="130"/>
      <c r="CB42" s="130"/>
      <c r="CC42" s="130"/>
      <c r="CD42" s="130"/>
      <c r="CE42" s="130"/>
      <c r="CF42" s="130"/>
      <c r="CG42" s="130"/>
      <c r="CH42" s="130"/>
      <c r="CI42" s="130"/>
      <c r="CJ42" s="130"/>
      <c r="CK42" s="130"/>
      <c r="CL42" s="130"/>
      <c r="CM42" s="130"/>
      <c r="CN42" s="130"/>
      <c r="CO42" s="130"/>
      <c r="CP42" s="130"/>
      <c r="CQ42" s="130"/>
      <c r="CR42" s="130"/>
      <c r="CS42" s="130"/>
      <c r="CT42" s="130"/>
      <c r="CU42" s="130"/>
      <c r="CV42" s="130"/>
      <c r="CW42" s="130"/>
      <c r="CX42" s="130"/>
      <c r="CY42" s="130"/>
      <c r="CZ42" s="130"/>
      <c r="DA42" s="130"/>
      <c r="DB42" s="130"/>
      <c r="DC42" s="130"/>
      <c r="DD42" s="130"/>
      <c r="DE42" s="130"/>
      <c r="DF42" s="130"/>
      <c r="DG42" s="130"/>
      <c r="DH42" s="130"/>
      <c r="DI42" s="130"/>
      <c r="DJ42" s="130"/>
      <c r="DK42" s="130"/>
      <c r="DL42" s="130"/>
      <c r="DM42" s="130"/>
      <c r="DN42" s="130"/>
      <c r="DO42" s="130"/>
      <c r="DP42" s="130"/>
      <c r="DQ42" s="130"/>
      <c r="DR42" s="130"/>
      <c r="DS42" s="130"/>
      <c r="DT42" s="130"/>
      <c r="DU42" s="130"/>
      <c r="DV42" s="130"/>
      <c r="DW42" s="130"/>
      <c r="DX42" s="130"/>
      <c r="DY42" s="130"/>
      <c r="DZ42" s="130"/>
      <c r="EA42" s="130"/>
      <c r="EB42" s="130"/>
      <c r="EC42" s="130"/>
      <c r="ED42" s="130"/>
      <c r="EE42" s="130"/>
      <c r="EF42" s="130"/>
      <c r="EG42" s="130"/>
      <c r="EH42" s="130"/>
      <c r="EI42" s="130"/>
      <c r="EJ42" s="130"/>
      <c r="EK42" s="130"/>
      <c r="EL42" s="130"/>
      <c r="EM42" s="130"/>
      <c r="EN42" s="130"/>
      <c r="EO42" s="130"/>
      <c r="EP42" s="130"/>
      <c r="EQ42" s="130"/>
      <c r="ER42" s="130"/>
      <c r="ES42" s="130"/>
      <c r="ET42" s="130"/>
      <c r="EU42" s="130"/>
      <c r="EV42" s="130"/>
      <c r="EW42" s="130"/>
      <c r="EX42" s="130"/>
      <c r="EY42" s="130"/>
      <c r="EZ42" s="130"/>
      <c r="FA42" s="130"/>
      <c r="FB42" s="130"/>
      <c r="FC42" s="130"/>
      <c r="FD42" s="130"/>
      <c r="FE42" s="130"/>
      <c r="FF42" s="130"/>
      <c r="FG42" s="130"/>
      <c r="FH42" s="130"/>
      <c r="FI42" s="130"/>
      <c r="FJ42" s="130"/>
      <c r="FK42" s="130"/>
      <c r="FL42" s="130"/>
      <c r="FM42" s="130"/>
      <c r="FN42" s="130"/>
      <c r="FO42" s="130"/>
      <c r="FP42" s="130"/>
      <c r="FQ42" s="130"/>
      <c r="FR42" s="130"/>
      <c r="FS42" s="130"/>
      <c r="FT42" s="130"/>
      <c r="FU42" s="130"/>
      <c r="FV42" s="130"/>
      <c r="FW42" s="130"/>
      <c r="FX42" s="130"/>
      <c r="FY42" s="130"/>
      <c r="FZ42" s="130"/>
      <c r="GA42" s="130"/>
      <c r="GB42" s="130"/>
      <c r="GC42" s="130"/>
      <c r="GD42" s="130"/>
      <c r="GE42" s="130"/>
      <c r="GF42" s="130"/>
      <c r="GG42" s="130"/>
      <c r="GH42" s="130"/>
      <c r="GI42" s="130"/>
      <c r="GJ42" s="130"/>
      <c r="GK42" s="130"/>
      <c r="GL42" s="130"/>
      <c r="GM42" s="130"/>
      <c r="GN42" s="130"/>
      <c r="GO42" s="130"/>
      <c r="GP42" s="130"/>
      <c r="GQ42" s="130"/>
      <c r="GR42" s="130"/>
      <c r="GS42" s="130"/>
      <c r="GT42" s="130"/>
      <c r="GU42" s="130"/>
      <c r="GV42" s="130"/>
      <c r="GW42" s="130"/>
      <c r="GX42" s="130"/>
      <c r="GY42" s="130"/>
      <c r="GZ42" s="130"/>
      <c r="HA42" s="130"/>
      <c r="HB42" s="130"/>
      <c r="HC42" s="130"/>
      <c r="HD42" s="130"/>
      <c r="HE42" s="130"/>
      <c r="HF42" s="130"/>
      <c r="HG42" s="130"/>
      <c r="HH42" s="130"/>
      <c r="HI42" s="130"/>
      <c r="HJ42" s="130"/>
      <c r="HK42" s="130"/>
      <c r="HL42" s="130"/>
      <c r="HM42" s="130"/>
      <c r="HN42" s="130"/>
      <c r="HO42" s="130"/>
      <c r="HP42" s="130"/>
      <c r="HQ42" s="130"/>
      <c r="HR42" s="130"/>
      <c r="HS42" s="130"/>
      <c r="HT42" s="130"/>
      <c r="HU42" s="130"/>
      <c r="HV42" s="130"/>
      <c r="HW42" s="130"/>
      <c r="HX42" s="130"/>
      <c r="HY42" s="130"/>
      <c r="HZ42" s="130"/>
      <c r="IA42" s="130"/>
      <c r="IB42" s="130"/>
      <c r="IC42" s="130"/>
      <c r="ID42" s="130"/>
      <c r="IE42" s="130"/>
      <c r="IF42" s="130"/>
      <c r="IG42" s="130"/>
      <c r="IH42" s="130"/>
      <c r="II42" s="130"/>
      <c r="IJ42" s="130"/>
      <c r="IK42" s="130"/>
      <c r="IL42" s="130"/>
      <c r="IM42" s="130"/>
      <c r="IN42" s="130"/>
      <c r="IO42" s="130"/>
      <c r="IP42" s="130"/>
      <c r="IQ42" s="130"/>
      <c r="IR42" s="130"/>
      <c r="IS42" s="130"/>
      <c r="IT42" s="130"/>
      <c r="IU42" s="130"/>
      <c r="IV42" s="130"/>
    </row>
    <row r="43" spans="1:256" ht="15.75" customHeight="1">
      <c r="A43" s="103" t="s">
        <v>2599</v>
      </c>
      <c r="B43" s="36" t="s">
        <v>2600</v>
      </c>
      <c r="C43" s="99">
        <v>50000</v>
      </c>
      <c r="D43" s="99"/>
      <c r="E43" s="99">
        <f t="shared" si="26"/>
        <v>50000</v>
      </c>
      <c r="F43" s="99">
        <v>0</v>
      </c>
      <c r="G43" s="99">
        <v>0</v>
      </c>
      <c r="H43" s="99">
        <f t="shared" si="1"/>
        <v>0</v>
      </c>
      <c r="I43" s="99">
        <v>0</v>
      </c>
      <c r="J43" s="99">
        <f t="shared" si="2"/>
        <v>0</v>
      </c>
      <c r="K43" s="1326"/>
      <c r="L43" s="1326"/>
      <c r="M43" s="1326">
        <f t="shared" si="3"/>
        <v>0</v>
      </c>
      <c r="N43" s="1326"/>
      <c r="O43" s="1326">
        <f t="shared" si="4"/>
        <v>0</v>
      </c>
      <c r="P43" s="1327" t="s">
        <v>3072</v>
      </c>
      <c r="Q43" s="130"/>
      <c r="R43" s="130"/>
      <c r="S43" s="130"/>
      <c r="T43" s="130"/>
      <c r="U43" s="130"/>
      <c r="V43" s="130"/>
      <c r="W43" s="130"/>
      <c r="X43" s="130"/>
      <c r="Y43" s="130"/>
      <c r="Z43" s="130"/>
      <c r="AA43" s="130"/>
      <c r="AB43" s="130"/>
      <c r="AC43" s="130"/>
      <c r="AD43" s="130"/>
      <c r="AE43" s="130"/>
      <c r="AF43" s="130"/>
      <c r="AG43" s="130"/>
      <c r="AH43" s="130"/>
      <c r="AI43" s="130"/>
      <c r="AJ43" s="130"/>
      <c r="AK43" s="130"/>
      <c r="AL43" s="130"/>
      <c r="AM43" s="130"/>
      <c r="AN43" s="130"/>
      <c r="AO43" s="130"/>
      <c r="AP43" s="130"/>
      <c r="AQ43" s="130"/>
      <c r="AR43" s="130"/>
      <c r="AS43" s="130"/>
      <c r="AT43" s="130"/>
      <c r="AU43" s="130"/>
      <c r="AV43" s="130"/>
      <c r="AW43" s="130"/>
      <c r="AX43" s="130"/>
      <c r="AY43" s="130"/>
      <c r="AZ43" s="130"/>
      <c r="BA43" s="130"/>
      <c r="BB43" s="130"/>
      <c r="BC43" s="130"/>
      <c r="BD43" s="130"/>
      <c r="BE43" s="130"/>
      <c r="BF43" s="130"/>
      <c r="BG43" s="130"/>
      <c r="BH43" s="130"/>
      <c r="BI43" s="130"/>
      <c r="BJ43" s="130"/>
      <c r="BK43" s="130"/>
      <c r="BL43" s="130"/>
      <c r="BM43" s="130"/>
      <c r="BN43" s="130"/>
      <c r="BO43" s="130"/>
      <c r="BP43" s="130"/>
      <c r="BQ43" s="130"/>
      <c r="BR43" s="130"/>
      <c r="BS43" s="130"/>
      <c r="BT43" s="130"/>
      <c r="BU43" s="130"/>
      <c r="BV43" s="130"/>
      <c r="BW43" s="130"/>
      <c r="BX43" s="130"/>
      <c r="BY43" s="130"/>
      <c r="BZ43" s="130"/>
      <c r="CA43" s="130"/>
      <c r="CB43" s="130"/>
      <c r="CC43" s="130"/>
      <c r="CD43" s="130"/>
      <c r="CE43" s="130"/>
      <c r="CF43" s="130"/>
      <c r="CG43" s="130"/>
      <c r="CH43" s="130"/>
      <c r="CI43" s="130"/>
      <c r="CJ43" s="130"/>
      <c r="CK43" s="130"/>
      <c r="CL43" s="130"/>
      <c r="CM43" s="130"/>
      <c r="CN43" s="130"/>
      <c r="CO43" s="130"/>
      <c r="CP43" s="130"/>
      <c r="CQ43" s="130"/>
      <c r="CR43" s="130"/>
      <c r="CS43" s="130"/>
      <c r="CT43" s="130"/>
      <c r="CU43" s="130"/>
      <c r="CV43" s="130"/>
      <c r="CW43" s="130"/>
      <c r="CX43" s="130"/>
      <c r="CY43" s="130"/>
      <c r="CZ43" s="130"/>
      <c r="DA43" s="130"/>
      <c r="DB43" s="130"/>
      <c r="DC43" s="130"/>
      <c r="DD43" s="130"/>
      <c r="DE43" s="130"/>
      <c r="DF43" s="130"/>
      <c r="DG43" s="130"/>
      <c r="DH43" s="130"/>
      <c r="DI43" s="130"/>
      <c r="DJ43" s="130"/>
      <c r="DK43" s="130"/>
      <c r="DL43" s="130"/>
      <c r="DM43" s="130"/>
      <c r="DN43" s="130"/>
      <c r="DO43" s="130"/>
      <c r="DP43" s="130"/>
      <c r="DQ43" s="130"/>
      <c r="DR43" s="130"/>
      <c r="DS43" s="130"/>
      <c r="DT43" s="130"/>
      <c r="DU43" s="130"/>
      <c r="DV43" s="130"/>
      <c r="DW43" s="130"/>
      <c r="DX43" s="130"/>
      <c r="DY43" s="130"/>
      <c r="DZ43" s="130"/>
      <c r="EA43" s="130"/>
      <c r="EB43" s="130"/>
      <c r="EC43" s="130"/>
      <c r="ED43" s="130"/>
      <c r="EE43" s="130"/>
      <c r="EF43" s="130"/>
      <c r="EG43" s="130"/>
      <c r="EH43" s="130"/>
      <c r="EI43" s="130"/>
      <c r="EJ43" s="130"/>
      <c r="EK43" s="130"/>
      <c r="EL43" s="130"/>
      <c r="EM43" s="130"/>
      <c r="EN43" s="130"/>
      <c r="EO43" s="130"/>
      <c r="EP43" s="130"/>
      <c r="EQ43" s="130"/>
      <c r="ER43" s="130"/>
      <c r="ES43" s="130"/>
      <c r="ET43" s="130"/>
      <c r="EU43" s="130"/>
      <c r="EV43" s="130"/>
      <c r="EW43" s="130"/>
      <c r="EX43" s="130"/>
      <c r="EY43" s="130"/>
      <c r="EZ43" s="130"/>
      <c r="FA43" s="130"/>
      <c r="FB43" s="130"/>
      <c r="FC43" s="130"/>
      <c r="FD43" s="130"/>
      <c r="FE43" s="130"/>
      <c r="FF43" s="130"/>
      <c r="FG43" s="130"/>
      <c r="FH43" s="130"/>
      <c r="FI43" s="130"/>
      <c r="FJ43" s="130"/>
      <c r="FK43" s="130"/>
      <c r="FL43" s="130"/>
      <c r="FM43" s="130"/>
      <c r="FN43" s="130"/>
      <c r="FO43" s="130"/>
      <c r="FP43" s="130"/>
      <c r="FQ43" s="130"/>
      <c r="FR43" s="130"/>
      <c r="FS43" s="130"/>
      <c r="FT43" s="130"/>
      <c r="FU43" s="130"/>
      <c r="FV43" s="130"/>
      <c r="FW43" s="130"/>
      <c r="FX43" s="130"/>
      <c r="FY43" s="130"/>
      <c r="FZ43" s="130"/>
      <c r="GA43" s="130"/>
      <c r="GB43" s="130"/>
      <c r="GC43" s="130"/>
      <c r="GD43" s="130"/>
      <c r="GE43" s="130"/>
      <c r="GF43" s="130"/>
      <c r="GG43" s="130"/>
      <c r="GH43" s="130"/>
      <c r="GI43" s="130"/>
      <c r="GJ43" s="130"/>
      <c r="GK43" s="130"/>
      <c r="GL43" s="130"/>
      <c r="GM43" s="130"/>
      <c r="GN43" s="130"/>
      <c r="GO43" s="130"/>
      <c r="GP43" s="130"/>
      <c r="GQ43" s="130"/>
      <c r="GR43" s="130"/>
      <c r="GS43" s="130"/>
      <c r="GT43" s="130"/>
      <c r="GU43" s="130"/>
      <c r="GV43" s="130"/>
      <c r="GW43" s="130"/>
      <c r="GX43" s="130"/>
      <c r="GY43" s="130"/>
      <c r="GZ43" s="130"/>
      <c r="HA43" s="130"/>
      <c r="HB43" s="130"/>
      <c r="HC43" s="130"/>
      <c r="HD43" s="130"/>
      <c r="HE43" s="130"/>
      <c r="HF43" s="130"/>
      <c r="HG43" s="130"/>
      <c r="HH43" s="130"/>
      <c r="HI43" s="130"/>
      <c r="HJ43" s="130"/>
      <c r="HK43" s="130"/>
      <c r="HL43" s="130"/>
      <c r="HM43" s="130"/>
      <c r="HN43" s="130"/>
      <c r="HO43" s="130"/>
      <c r="HP43" s="130"/>
      <c r="HQ43" s="130"/>
      <c r="HR43" s="130"/>
      <c r="HS43" s="130"/>
      <c r="HT43" s="130"/>
      <c r="HU43" s="130"/>
      <c r="HV43" s="130"/>
      <c r="HW43" s="130"/>
      <c r="HX43" s="130"/>
      <c r="HY43" s="130"/>
      <c r="HZ43" s="130"/>
      <c r="IA43" s="130"/>
      <c r="IB43" s="130"/>
      <c r="IC43" s="130"/>
      <c r="ID43" s="130"/>
      <c r="IE43" s="130"/>
      <c r="IF43" s="130"/>
      <c r="IG43" s="130"/>
      <c r="IH43" s="130"/>
      <c r="II43" s="130"/>
      <c r="IJ43" s="130"/>
      <c r="IK43" s="130"/>
      <c r="IL43" s="130"/>
      <c r="IM43" s="130"/>
      <c r="IN43" s="130"/>
      <c r="IO43" s="130"/>
      <c r="IP43" s="130"/>
      <c r="IQ43" s="130"/>
      <c r="IR43" s="130"/>
      <c r="IS43" s="130"/>
      <c r="IT43" s="130"/>
      <c r="IU43" s="130"/>
      <c r="IV43" s="130"/>
    </row>
    <row r="44" spans="1:256" ht="15.75" customHeight="1">
      <c r="A44" s="103"/>
      <c r="B44" s="1339" t="s">
        <v>3311</v>
      </c>
      <c r="C44" s="99"/>
      <c r="D44" s="99"/>
      <c r="E44" s="99"/>
      <c r="F44" s="99"/>
      <c r="G44" s="99"/>
      <c r="H44" s="99"/>
      <c r="I44" s="99"/>
      <c r="J44" s="99"/>
      <c r="K44" s="1326">
        <v>1000000</v>
      </c>
      <c r="L44" s="1326"/>
      <c r="M44" s="1326">
        <f t="shared" si="3"/>
        <v>1000000</v>
      </c>
      <c r="N44" s="1326"/>
      <c r="O44" s="1326">
        <f t="shared" si="4"/>
        <v>1000000</v>
      </c>
      <c r="P44" s="1327">
        <v>1000000</v>
      </c>
      <c r="Q44" s="130"/>
      <c r="R44" s="130"/>
      <c r="S44" s="130"/>
      <c r="T44" s="130"/>
      <c r="U44" s="130"/>
      <c r="V44" s="130"/>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c r="CV44" s="130"/>
      <c r="CW44" s="130"/>
      <c r="CX44" s="130"/>
      <c r="CY44" s="130"/>
      <c r="CZ44" s="130"/>
      <c r="DA44" s="130"/>
      <c r="DB44" s="130"/>
      <c r="DC44" s="130"/>
      <c r="DD44" s="130"/>
      <c r="DE44" s="130"/>
      <c r="DF44" s="130"/>
      <c r="DG44" s="130"/>
      <c r="DH44" s="130"/>
      <c r="DI44" s="130"/>
      <c r="DJ44" s="130"/>
      <c r="DK44" s="130"/>
      <c r="DL44" s="130"/>
      <c r="DM44" s="130"/>
      <c r="DN44" s="130"/>
      <c r="DO44" s="130"/>
      <c r="DP44" s="130"/>
      <c r="DQ44" s="130"/>
      <c r="DR44" s="130"/>
      <c r="DS44" s="130"/>
      <c r="DT44" s="130"/>
      <c r="DU44" s="130"/>
      <c r="DV44" s="130"/>
      <c r="DW44" s="130"/>
      <c r="DX44" s="130"/>
      <c r="DY44" s="130"/>
      <c r="DZ44" s="130"/>
      <c r="EA44" s="130"/>
      <c r="EB44" s="130"/>
      <c r="EC44" s="130"/>
      <c r="ED44" s="130"/>
      <c r="EE44" s="130"/>
      <c r="EF44" s="130"/>
      <c r="EG44" s="130"/>
      <c r="EH44" s="130"/>
      <c r="EI44" s="130"/>
      <c r="EJ44" s="130"/>
      <c r="EK44" s="130"/>
      <c r="EL44" s="130"/>
      <c r="EM44" s="130"/>
      <c r="EN44" s="130"/>
      <c r="EO44" s="130"/>
      <c r="EP44" s="130"/>
      <c r="EQ44" s="130"/>
      <c r="ER44" s="130"/>
      <c r="ES44" s="130"/>
      <c r="ET44" s="130"/>
      <c r="EU44" s="130"/>
      <c r="EV44" s="130"/>
      <c r="EW44" s="130"/>
      <c r="EX44" s="130"/>
      <c r="EY44" s="130"/>
      <c r="EZ44" s="130"/>
      <c r="FA44" s="130"/>
      <c r="FB44" s="130"/>
      <c r="FC44" s="130"/>
      <c r="FD44" s="130"/>
      <c r="FE44" s="130"/>
      <c r="FF44" s="130"/>
      <c r="FG44" s="130"/>
      <c r="FH44" s="130"/>
      <c r="FI44" s="130"/>
      <c r="FJ44" s="130"/>
      <c r="FK44" s="130"/>
      <c r="FL44" s="130"/>
      <c r="FM44" s="130"/>
      <c r="FN44" s="130"/>
      <c r="FO44" s="130"/>
      <c r="FP44" s="130"/>
      <c r="FQ44" s="130"/>
      <c r="FR44" s="130"/>
      <c r="FS44" s="130"/>
      <c r="FT44" s="130"/>
      <c r="FU44" s="130"/>
      <c r="FV44" s="130"/>
      <c r="FW44" s="130"/>
      <c r="FX44" s="130"/>
      <c r="FY44" s="130"/>
      <c r="FZ44" s="130"/>
      <c r="GA44" s="130"/>
      <c r="GB44" s="130"/>
      <c r="GC44" s="130"/>
      <c r="GD44" s="130"/>
      <c r="GE44" s="130"/>
      <c r="GF44" s="130"/>
      <c r="GG44" s="130"/>
      <c r="GH44" s="130"/>
      <c r="GI44" s="130"/>
      <c r="GJ44" s="130"/>
      <c r="GK44" s="130"/>
      <c r="GL44" s="130"/>
      <c r="GM44" s="130"/>
      <c r="GN44" s="130"/>
      <c r="GO44" s="130"/>
      <c r="GP44" s="130"/>
      <c r="GQ44" s="130"/>
      <c r="GR44" s="130"/>
      <c r="GS44" s="130"/>
      <c r="GT44" s="130"/>
      <c r="GU44" s="130"/>
      <c r="GV44" s="130"/>
      <c r="GW44" s="130"/>
      <c r="GX44" s="130"/>
      <c r="GY44" s="130"/>
      <c r="GZ44" s="130"/>
      <c r="HA44" s="130"/>
      <c r="HB44" s="130"/>
      <c r="HC44" s="130"/>
      <c r="HD44" s="130"/>
      <c r="HE44" s="130"/>
      <c r="HF44" s="130"/>
      <c r="HG44" s="130"/>
      <c r="HH44" s="130"/>
      <c r="HI44" s="130"/>
      <c r="HJ44" s="130"/>
      <c r="HK44" s="130"/>
      <c r="HL44" s="130"/>
      <c r="HM44" s="130"/>
      <c r="HN44" s="130"/>
      <c r="HO44" s="130"/>
      <c r="HP44" s="130"/>
      <c r="HQ44" s="130"/>
      <c r="HR44" s="130"/>
      <c r="HS44" s="130"/>
      <c r="HT44" s="130"/>
      <c r="HU44" s="130"/>
      <c r="HV44" s="130"/>
      <c r="HW44" s="130"/>
      <c r="HX44" s="130"/>
      <c r="HY44" s="130"/>
      <c r="HZ44" s="130"/>
      <c r="IA44" s="130"/>
      <c r="IB44" s="130"/>
      <c r="IC44" s="130"/>
      <c r="ID44" s="130"/>
      <c r="IE44" s="130"/>
      <c r="IF44" s="130"/>
      <c r="IG44" s="130"/>
      <c r="IH44" s="130"/>
      <c r="II44" s="130"/>
      <c r="IJ44" s="130"/>
      <c r="IK44" s="130"/>
      <c r="IL44" s="130"/>
      <c r="IM44" s="130"/>
      <c r="IN44" s="130"/>
      <c r="IO44" s="130"/>
      <c r="IP44" s="130"/>
      <c r="IQ44" s="130"/>
      <c r="IR44" s="130"/>
      <c r="IS44" s="130"/>
      <c r="IT44" s="130"/>
      <c r="IU44" s="130"/>
      <c r="IV44" s="130"/>
    </row>
    <row r="45" spans="1:256" ht="15.75" customHeight="1">
      <c r="A45" s="746" t="s">
        <v>413</v>
      </c>
      <c r="B45" s="569"/>
      <c r="C45" s="570">
        <f t="shared" ref="C45:F45" si="27">SUM(C41:C43)</f>
        <v>600000</v>
      </c>
      <c r="D45" s="570">
        <f t="shared" si="27"/>
        <v>0</v>
      </c>
      <c r="E45" s="570">
        <f t="shared" si="27"/>
        <v>600000</v>
      </c>
      <c r="F45" s="570">
        <f t="shared" si="27"/>
        <v>100000</v>
      </c>
      <c r="G45" s="570">
        <f t="shared" ref="G45:I45" si="28">SUM(G41:G43)</f>
        <v>0</v>
      </c>
      <c r="H45" s="570">
        <f t="shared" si="1"/>
        <v>100000</v>
      </c>
      <c r="I45" s="570">
        <f t="shared" si="28"/>
        <v>0</v>
      </c>
      <c r="J45" s="570">
        <f t="shared" si="2"/>
        <v>100000</v>
      </c>
      <c r="K45" s="1328">
        <f t="shared" ref="K45:P45" si="29">SUM(K41:K44)</f>
        <v>1600000</v>
      </c>
      <c r="L45" s="1328">
        <f t="shared" si="29"/>
        <v>0</v>
      </c>
      <c r="M45" s="1328">
        <f t="shared" si="3"/>
        <v>1600000</v>
      </c>
      <c r="N45" s="1328">
        <f t="shared" si="29"/>
        <v>0</v>
      </c>
      <c r="O45" s="1328">
        <f t="shared" si="4"/>
        <v>1600000</v>
      </c>
      <c r="P45" s="1330">
        <f t="shared" si="29"/>
        <v>2200000</v>
      </c>
      <c r="Q45" s="130"/>
      <c r="R45" s="130"/>
      <c r="S45" s="130"/>
      <c r="T45" s="130"/>
      <c r="U45" s="130"/>
      <c r="V45" s="130"/>
      <c r="W45" s="130"/>
      <c r="X45" s="130"/>
      <c r="Y45" s="130"/>
      <c r="Z45" s="130"/>
      <c r="AA45" s="130"/>
      <c r="AB45" s="130"/>
      <c r="AC45" s="130"/>
      <c r="AD45" s="130"/>
      <c r="AE45" s="130"/>
      <c r="AF45" s="130"/>
      <c r="AG45" s="130"/>
      <c r="AH45" s="130"/>
      <c r="AI45" s="130"/>
      <c r="AJ45" s="130"/>
      <c r="AK45" s="130"/>
      <c r="AL45" s="130"/>
      <c r="AM45" s="130"/>
      <c r="AN45" s="130"/>
      <c r="AO45" s="130"/>
      <c r="AP45" s="130"/>
      <c r="AQ45" s="130"/>
      <c r="AR45" s="130"/>
      <c r="AS45" s="130"/>
      <c r="AT45" s="130"/>
      <c r="AU45" s="130"/>
      <c r="AV45" s="130"/>
      <c r="AW45" s="130"/>
      <c r="AX45" s="130"/>
      <c r="AY45" s="130"/>
      <c r="AZ45" s="130"/>
      <c r="BA45" s="130"/>
      <c r="BB45" s="130"/>
      <c r="BC45" s="130"/>
      <c r="BD45" s="130"/>
      <c r="BE45" s="130"/>
      <c r="BF45" s="130"/>
      <c r="BG45" s="130"/>
      <c r="BH45" s="130"/>
      <c r="BI45" s="130"/>
      <c r="BJ45" s="130"/>
      <c r="BK45" s="130"/>
      <c r="BL45" s="130"/>
      <c r="BM45" s="130"/>
      <c r="BN45" s="130"/>
      <c r="BO45" s="130"/>
      <c r="BP45" s="130"/>
      <c r="BQ45" s="130"/>
      <c r="BR45" s="130"/>
      <c r="BS45" s="130"/>
      <c r="BT45" s="130"/>
      <c r="BU45" s="130"/>
      <c r="BV45" s="130"/>
      <c r="BW45" s="130"/>
      <c r="BX45" s="130"/>
      <c r="BY45" s="130"/>
      <c r="BZ45" s="130"/>
      <c r="CA45" s="130"/>
      <c r="CB45" s="130"/>
      <c r="CC45" s="130"/>
      <c r="CD45" s="130"/>
      <c r="CE45" s="130"/>
      <c r="CF45" s="130"/>
      <c r="CG45" s="130"/>
      <c r="CH45" s="130"/>
      <c r="CI45" s="130"/>
      <c r="CJ45" s="130"/>
      <c r="CK45" s="130"/>
      <c r="CL45" s="130"/>
      <c r="CM45" s="130"/>
      <c r="CN45" s="130"/>
      <c r="CO45" s="130"/>
      <c r="CP45" s="130"/>
      <c r="CQ45" s="130"/>
      <c r="CR45" s="130"/>
      <c r="CS45" s="130"/>
      <c r="CT45" s="130"/>
      <c r="CU45" s="130"/>
      <c r="CV45" s="130"/>
      <c r="CW45" s="130"/>
      <c r="CX45" s="130"/>
      <c r="CY45" s="130"/>
      <c r="CZ45" s="130"/>
      <c r="DA45" s="130"/>
      <c r="DB45" s="130"/>
      <c r="DC45" s="130"/>
      <c r="DD45" s="130"/>
      <c r="DE45" s="130"/>
      <c r="DF45" s="130"/>
      <c r="DG45" s="130"/>
      <c r="DH45" s="130"/>
      <c r="DI45" s="130"/>
      <c r="DJ45" s="130"/>
      <c r="DK45" s="130"/>
      <c r="DL45" s="130"/>
      <c r="DM45" s="130"/>
      <c r="DN45" s="130"/>
      <c r="DO45" s="130"/>
      <c r="DP45" s="130"/>
      <c r="DQ45" s="130"/>
      <c r="DR45" s="130"/>
      <c r="DS45" s="130"/>
      <c r="DT45" s="130"/>
      <c r="DU45" s="130"/>
      <c r="DV45" s="130"/>
      <c r="DW45" s="130"/>
      <c r="DX45" s="130"/>
      <c r="DY45" s="130"/>
      <c r="DZ45" s="130"/>
      <c r="EA45" s="130"/>
      <c r="EB45" s="130"/>
      <c r="EC45" s="130"/>
      <c r="ED45" s="130"/>
      <c r="EE45" s="130"/>
      <c r="EF45" s="130"/>
      <c r="EG45" s="130"/>
      <c r="EH45" s="130"/>
      <c r="EI45" s="130"/>
      <c r="EJ45" s="130"/>
      <c r="EK45" s="130"/>
      <c r="EL45" s="130"/>
      <c r="EM45" s="130"/>
      <c r="EN45" s="130"/>
      <c r="EO45" s="130"/>
      <c r="EP45" s="130"/>
      <c r="EQ45" s="130"/>
      <c r="ER45" s="130"/>
      <c r="ES45" s="130"/>
      <c r="ET45" s="130"/>
      <c r="EU45" s="130"/>
      <c r="EV45" s="130"/>
      <c r="EW45" s="130"/>
      <c r="EX45" s="130"/>
      <c r="EY45" s="130"/>
      <c r="EZ45" s="130"/>
      <c r="FA45" s="130"/>
      <c r="FB45" s="130"/>
      <c r="FC45" s="130"/>
      <c r="FD45" s="130"/>
      <c r="FE45" s="130"/>
      <c r="FF45" s="130"/>
      <c r="FG45" s="130"/>
      <c r="FH45" s="130"/>
      <c r="FI45" s="130"/>
      <c r="FJ45" s="130"/>
      <c r="FK45" s="130"/>
      <c r="FL45" s="130"/>
      <c r="FM45" s="130"/>
      <c r="FN45" s="130"/>
      <c r="FO45" s="130"/>
      <c r="FP45" s="130"/>
      <c r="FQ45" s="130"/>
      <c r="FR45" s="130"/>
      <c r="FS45" s="130"/>
      <c r="FT45" s="130"/>
      <c r="FU45" s="130"/>
      <c r="FV45" s="130"/>
      <c r="FW45" s="130"/>
      <c r="FX45" s="130"/>
      <c r="FY45" s="130"/>
      <c r="FZ45" s="130"/>
      <c r="GA45" s="130"/>
      <c r="GB45" s="130"/>
      <c r="GC45" s="130"/>
      <c r="GD45" s="130"/>
      <c r="GE45" s="130"/>
      <c r="GF45" s="130"/>
      <c r="GG45" s="130"/>
      <c r="GH45" s="130"/>
      <c r="GI45" s="130"/>
      <c r="GJ45" s="130"/>
      <c r="GK45" s="130"/>
      <c r="GL45" s="130"/>
      <c r="GM45" s="130"/>
      <c r="GN45" s="130"/>
      <c r="GO45" s="130"/>
      <c r="GP45" s="130"/>
      <c r="GQ45" s="130"/>
      <c r="GR45" s="130"/>
      <c r="GS45" s="130"/>
      <c r="GT45" s="130"/>
      <c r="GU45" s="130"/>
      <c r="GV45" s="130"/>
      <c r="GW45" s="130"/>
      <c r="GX45" s="130"/>
      <c r="GY45" s="130"/>
      <c r="GZ45" s="130"/>
      <c r="HA45" s="130"/>
      <c r="HB45" s="130"/>
      <c r="HC45" s="130"/>
      <c r="HD45" s="130"/>
      <c r="HE45" s="130"/>
      <c r="HF45" s="130"/>
      <c r="HG45" s="130"/>
      <c r="HH45" s="130"/>
      <c r="HI45" s="130"/>
      <c r="HJ45" s="130"/>
      <c r="HK45" s="130"/>
      <c r="HL45" s="130"/>
      <c r="HM45" s="130"/>
      <c r="HN45" s="130"/>
      <c r="HO45" s="130"/>
      <c r="HP45" s="130"/>
      <c r="HQ45" s="130"/>
      <c r="HR45" s="130"/>
      <c r="HS45" s="130"/>
      <c r="HT45" s="130"/>
      <c r="HU45" s="130"/>
      <c r="HV45" s="130"/>
      <c r="HW45" s="130"/>
      <c r="HX45" s="130"/>
      <c r="HY45" s="130"/>
      <c r="HZ45" s="130"/>
      <c r="IA45" s="130"/>
      <c r="IB45" s="130"/>
      <c r="IC45" s="130"/>
      <c r="ID45" s="130"/>
      <c r="IE45" s="130"/>
      <c r="IF45" s="130"/>
      <c r="IG45" s="130"/>
      <c r="IH45" s="130"/>
      <c r="II45" s="130"/>
      <c r="IJ45" s="130"/>
      <c r="IK45" s="130"/>
      <c r="IL45" s="130"/>
      <c r="IM45" s="130"/>
      <c r="IN45" s="130"/>
      <c r="IO45" s="130"/>
      <c r="IP45" s="130"/>
      <c r="IQ45" s="130"/>
      <c r="IR45" s="130"/>
      <c r="IS45" s="130"/>
      <c r="IT45" s="130"/>
      <c r="IU45" s="130"/>
      <c r="IV45" s="130"/>
    </row>
    <row r="46" spans="1:256" ht="15.75" customHeight="1">
      <c r="A46" s="103"/>
      <c r="B46" s="176" t="s">
        <v>2602</v>
      </c>
      <c r="C46" s="99"/>
      <c r="D46" s="99"/>
      <c r="E46" s="99"/>
      <c r="F46" s="99"/>
      <c r="G46" s="99"/>
      <c r="H46" s="99">
        <f t="shared" si="1"/>
        <v>0</v>
      </c>
      <c r="I46" s="99"/>
      <c r="J46" s="99">
        <f t="shared" si="2"/>
        <v>0</v>
      </c>
      <c r="K46" s="1326"/>
      <c r="L46" s="1326"/>
      <c r="M46" s="1326">
        <f t="shared" si="3"/>
        <v>0</v>
      </c>
      <c r="N46" s="1326"/>
      <c r="O46" s="1326">
        <f t="shared" si="4"/>
        <v>0</v>
      </c>
      <c r="P46" s="1327"/>
      <c r="Q46" s="130"/>
      <c r="R46" s="130"/>
      <c r="S46" s="130"/>
      <c r="T46" s="130"/>
      <c r="U46" s="130"/>
      <c r="V46" s="130"/>
      <c r="W46" s="130"/>
      <c r="X46" s="130"/>
      <c r="Y46" s="130"/>
      <c r="Z46" s="130"/>
      <c r="AA46" s="130"/>
      <c r="AB46" s="130"/>
      <c r="AC46" s="130"/>
      <c r="AD46" s="130"/>
      <c r="AE46" s="130"/>
      <c r="AF46" s="130"/>
      <c r="AG46" s="130"/>
      <c r="AH46" s="130"/>
      <c r="AI46" s="130"/>
      <c r="AJ46" s="130"/>
      <c r="AK46" s="130"/>
      <c r="AL46" s="130"/>
      <c r="AM46" s="130"/>
      <c r="AN46" s="130"/>
      <c r="AO46" s="130"/>
      <c r="AP46" s="130"/>
      <c r="AQ46" s="130"/>
      <c r="AR46" s="130"/>
      <c r="AS46" s="130"/>
      <c r="AT46" s="130"/>
      <c r="AU46" s="130"/>
      <c r="AV46" s="130"/>
      <c r="AW46" s="130"/>
      <c r="AX46" s="130"/>
      <c r="AY46" s="130"/>
      <c r="AZ46" s="130"/>
      <c r="BA46" s="130"/>
      <c r="BB46" s="130"/>
      <c r="BC46" s="130"/>
      <c r="BD46" s="130"/>
      <c r="BE46" s="130"/>
      <c r="BF46" s="130"/>
      <c r="BG46" s="130"/>
      <c r="BH46" s="130"/>
      <c r="BI46" s="130"/>
      <c r="BJ46" s="130"/>
      <c r="BK46" s="130"/>
      <c r="BL46" s="130"/>
      <c r="BM46" s="130"/>
      <c r="BN46" s="130"/>
      <c r="BO46" s="130"/>
      <c r="BP46" s="130"/>
      <c r="BQ46" s="130"/>
      <c r="BR46" s="130"/>
      <c r="BS46" s="130"/>
      <c r="BT46" s="130"/>
      <c r="BU46" s="130"/>
      <c r="BV46" s="130"/>
      <c r="BW46" s="130"/>
      <c r="BX46" s="130"/>
      <c r="BY46" s="130"/>
      <c r="BZ46" s="130"/>
      <c r="CA46" s="130"/>
      <c r="CB46" s="130"/>
      <c r="CC46" s="130"/>
      <c r="CD46" s="130"/>
      <c r="CE46" s="130"/>
      <c r="CF46" s="130"/>
      <c r="CG46" s="130"/>
      <c r="CH46" s="130"/>
      <c r="CI46" s="130"/>
      <c r="CJ46" s="130"/>
      <c r="CK46" s="130"/>
      <c r="CL46" s="130"/>
      <c r="CM46" s="130"/>
      <c r="CN46" s="130"/>
      <c r="CO46" s="130"/>
      <c r="CP46" s="130"/>
      <c r="CQ46" s="130"/>
      <c r="CR46" s="130"/>
      <c r="CS46" s="130"/>
      <c r="CT46" s="130"/>
      <c r="CU46" s="130"/>
      <c r="CV46" s="130"/>
      <c r="CW46" s="130"/>
      <c r="CX46" s="130"/>
      <c r="CY46" s="130"/>
      <c r="CZ46" s="130"/>
      <c r="DA46" s="130"/>
      <c r="DB46" s="130"/>
      <c r="DC46" s="130"/>
      <c r="DD46" s="130"/>
      <c r="DE46" s="130"/>
      <c r="DF46" s="130"/>
      <c r="DG46" s="130"/>
      <c r="DH46" s="130"/>
      <c r="DI46" s="130"/>
      <c r="DJ46" s="130"/>
      <c r="DK46" s="130"/>
      <c r="DL46" s="130"/>
      <c r="DM46" s="130"/>
      <c r="DN46" s="130"/>
      <c r="DO46" s="130"/>
      <c r="DP46" s="130"/>
      <c r="DQ46" s="130"/>
      <c r="DR46" s="130"/>
      <c r="DS46" s="130"/>
      <c r="DT46" s="130"/>
      <c r="DU46" s="130"/>
      <c r="DV46" s="130"/>
      <c r="DW46" s="130"/>
      <c r="DX46" s="130"/>
      <c r="DY46" s="130"/>
      <c r="DZ46" s="130"/>
      <c r="EA46" s="130"/>
      <c r="EB46" s="130"/>
      <c r="EC46" s="130"/>
      <c r="ED46" s="130"/>
      <c r="EE46" s="130"/>
      <c r="EF46" s="130"/>
      <c r="EG46" s="130"/>
      <c r="EH46" s="130"/>
      <c r="EI46" s="130"/>
      <c r="EJ46" s="130"/>
      <c r="EK46" s="130"/>
      <c r="EL46" s="130"/>
      <c r="EM46" s="130"/>
      <c r="EN46" s="130"/>
      <c r="EO46" s="130"/>
      <c r="EP46" s="130"/>
      <c r="EQ46" s="130"/>
      <c r="ER46" s="130"/>
      <c r="ES46" s="130"/>
      <c r="ET46" s="130"/>
      <c r="EU46" s="130"/>
      <c r="EV46" s="130"/>
      <c r="EW46" s="130"/>
      <c r="EX46" s="130"/>
      <c r="EY46" s="130"/>
      <c r="EZ46" s="130"/>
      <c r="FA46" s="130"/>
      <c r="FB46" s="130"/>
      <c r="FC46" s="130"/>
      <c r="FD46" s="130"/>
      <c r="FE46" s="130"/>
      <c r="FF46" s="130"/>
      <c r="FG46" s="130"/>
      <c r="FH46" s="130"/>
      <c r="FI46" s="130"/>
      <c r="FJ46" s="130"/>
      <c r="FK46" s="130"/>
      <c r="FL46" s="130"/>
      <c r="FM46" s="130"/>
      <c r="FN46" s="130"/>
      <c r="FO46" s="130"/>
      <c r="FP46" s="130"/>
      <c r="FQ46" s="130"/>
      <c r="FR46" s="130"/>
      <c r="FS46" s="130"/>
      <c r="FT46" s="130"/>
      <c r="FU46" s="130"/>
      <c r="FV46" s="130"/>
      <c r="FW46" s="130"/>
      <c r="FX46" s="130"/>
      <c r="FY46" s="130"/>
      <c r="FZ46" s="130"/>
      <c r="GA46" s="130"/>
      <c r="GB46" s="130"/>
      <c r="GC46" s="130"/>
      <c r="GD46" s="130"/>
      <c r="GE46" s="130"/>
      <c r="GF46" s="130"/>
      <c r="GG46" s="130"/>
      <c r="GH46" s="130"/>
      <c r="GI46" s="130"/>
      <c r="GJ46" s="130"/>
      <c r="GK46" s="130"/>
      <c r="GL46" s="130"/>
      <c r="GM46" s="130"/>
      <c r="GN46" s="130"/>
      <c r="GO46" s="130"/>
      <c r="GP46" s="130"/>
      <c r="GQ46" s="130"/>
      <c r="GR46" s="130"/>
      <c r="GS46" s="130"/>
      <c r="GT46" s="130"/>
      <c r="GU46" s="130"/>
      <c r="GV46" s="130"/>
      <c r="GW46" s="130"/>
      <c r="GX46" s="130"/>
      <c r="GY46" s="130"/>
      <c r="GZ46" s="130"/>
      <c r="HA46" s="130"/>
      <c r="HB46" s="130"/>
      <c r="HC46" s="130"/>
      <c r="HD46" s="130"/>
      <c r="HE46" s="130"/>
      <c r="HF46" s="130"/>
      <c r="HG46" s="130"/>
      <c r="HH46" s="130"/>
      <c r="HI46" s="130"/>
      <c r="HJ46" s="130"/>
      <c r="HK46" s="130"/>
      <c r="HL46" s="130"/>
      <c r="HM46" s="130"/>
      <c r="HN46" s="130"/>
      <c r="HO46" s="130"/>
      <c r="HP46" s="130"/>
      <c r="HQ46" s="130"/>
      <c r="HR46" s="130"/>
      <c r="HS46" s="130"/>
      <c r="HT46" s="130"/>
      <c r="HU46" s="130"/>
      <c r="HV46" s="130"/>
      <c r="HW46" s="130"/>
      <c r="HX46" s="130"/>
      <c r="HY46" s="130"/>
      <c r="HZ46" s="130"/>
      <c r="IA46" s="130"/>
      <c r="IB46" s="130"/>
      <c r="IC46" s="130"/>
      <c r="ID46" s="130"/>
      <c r="IE46" s="130"/>
      <c r="IF46" s="130"/>
      <c r="IG46" s="130"/>
      <c r="IH46" s="130"/>
      <c r="II46" s="130"/>
      <c r="IJ46" s="130"/>
      <c r="IK46" s="130"/>
      <c r="IL46" s="130"/>
      <c r="IM46" s="130"/>
      <c r="IN46" s="130"/>
      <c r="IO46" s="130"/>
      <c r="IP46" s="130"/>
      <c r="IQ46" s="130"/>
      <c r="IR46" s="130"/>
      <c r="IS46" s="130"/>
      <c r="IT46" s="130"/>
      <c r="IU46" s="130"/>
      <c r="IV46" s="130"/>
    </row>
    <row r="47" spans="1:256" ht="15.75" hidden="1" customHeight="1">
      <c r="A47" s="103" t="s">
        <v>2655</v>
      </c>
      <c r="B47" s="36" t="s">
        <v>2656</v>
      </c>
      <c r="C47" s="93">
        <v>500000</v>
      </c>
      <c r="D47" s="93"/>
      <c r="E47" s="99">
        <f t="shared" ref="E47:E48" si="30">SUM(C47:D47)</f>
        <v>500000</v>
      </c>
      <c r="F47" s="99">
        <v>0</v>
      </c>
      <c r="G47" s="99">
        <v>0</v>
      </c>
      <c r="H47" s="99">
        <f t="shared" si="1"/>
        <v>0</v>
      </c>
      <c r="I47" s="99">
        <v>0</v>
      </c>
      <c r="J47" s="99">
        <f t="shared" si="2"/>
        <v>0</v>
      </c>
      <c r="K47" s="1326">
        <v>0</v>
      </c>
      <c r="L47" s="1326"/>
      <c r="M47" s="1326">
        <f t="shared" si="3"/>
        <v>0</v>
      </c>
      <c r="N47" s="1326"/>
      <c r="O47" s="1326">
        <f t="shared" si="4"/>
        <v>0</v>
      </c>
      <c r="P47" s="1327">
        <v>0</v>
      </c>
      <c r="Q47" s="130"/>
      <c r="R47" s="130"/>
      <c r="S47" s="130"/>
      <c r="T47" s="130"/>
      <c r="U47" s="130"/>
      <c r="V47" s="130"/>
      <c r="W47" s="130"/>
      <c r="X47" s="130"/>
      <c r="Y47" s="130"/>
      <c r="Z47" s="130"/>
      <c r="AA47" s="130"/>
      <c r="AB47" s="130"/>
      <c r="AC47" s="130"/>
      <c r="AD47" s="130"/>
      <c r="AE47" s="130"/>
      <c r="AF47" s="130"/>
      <c r="AG47" s="130"/>
      <c r="AH47" s="130"/>
      <c r="AI47" s="130"/>
      <c r="AJ47" s="130"/>
      <c r="AK47" s="130"/>
      <c r="AL47" s="130"/>
      <c r="AM47" s="130"/>
      <c r="AN47" s="130"/>
      <c r="AO47" s="130"/>
      <c r="AP47" s="130"/>
      <c r="AQ47" s="130"/>
      <c r="AR47" s="130"/>
      <c r="AS47" s="130"/>
      <c r="AT47" s="130"/>
      <c r="AU47" s="130"/>
      <c r="AV47" s="130"/>
      <c r="AW47" s="130"/>
      <c r="AX47" s="130"/>
      <c r="AY47" s="130"/>
      <c r="AZ47" s="130"/>
      <c r="BA47" s="130"/>
      <c r="BB47" s="130"/>
      <c r="BC47" s="130"/>
      <c r="BD47" s="130"/>
      <c r="BE47" s="130"/>
      <c r="BF47" s="130"/>
      <c r="BG47" s="130"/>
      <c r="BH47" s="130"/>
      <c r="BI47" s="130"/>
      <c r="BJ47" s="130"/>
      <c r="BK47" s="130"/>
      <c r="BL47" s="130"/>
      <c r="BM47" s="130"/>
      <c r="BN47" s="130"/>
      <c r="BO47" s="130"/>
      <c r="BP47" s="130"/>
      <c r="BQ47" s="130"/>
      <c r="BR47" s="130"/>
      <c r="BS47" s="130"/>
      <c r="BT47" s="130"/>
      <c r="BU47" s="130"/>
      <c r="BV47" s="130"/>
      <c r="BW47" s="130"/>
      <c r="BX47" s="130"/>
      <c r="BY47" s="130"/>
      <c r="BZ47" s="130"/>
      <c r="CA47" s="130"/>
      <c r="CB47" s="130"/>
      <c r="CC47" s="130"/>
      <c r="CD47" s="130"/>
      <c r="CE47" s="130"/>
      <c r="CF47" s="130"/>
      <c r="CG47" s="130"/>
      <c r="CH47" s="130"/>
      <c r="CI47" s="130"/>
      <c r="CJ47" s="130"/>
      <c r="CK47" s="130"/>
      <c r="CL47" s="130"/>
      <c r="CM47" s="130"/>
      <c r="CN47" s="130"/>
      <c r="CO47" s="130"/>
      <c r="CP47" s="130"/>
      <c r="CQ47" s="130"/>
      <c r="CR47" s="130"/>
      <c r="CS47" s="130"/>
      <c r="CT47" s="130"/>
      <c r="CU47" s="130"/>
      <c r="CV47" s="130"/>
      <c r="CW47" s="130"/>
      <c r="CX47" s="130"/>
      <c r="CY47" s="130"/>
      <c r="CZ47" s="130"/>
      <c r="DA47" s="130"/>
      <c r="DB47" s="130"/>
      <c r="DC47" s="130"/>
      <c r="DD47" s="130"/>
      <c r="DE47" s="130"/>
      <c r="DF47" s="130"/>
      <c r="DG47" s="130"/>
      <c r="DH47" s="130"/>
      <c r="DI47" s="130"/>
      <c r="DJ47" s="130"/>
      <c r="DK47" s="130"/>
      <c r="DL47" s="130"/>
      <c r="DM47" s="130"/>
      <c r="DN47" s="130"/>
      <c r="DO47" s="130"/>
      <c r="DP47" s="130"/>
      <c r="DQ47" s="130"/>
      <c r="DR47" s="130"/>
      <c r="DS47" s="130"/>
      <c r="DT47" s="130"/>
      <c r="DU47" s="130"/>
      <c r="DV47" s="130"/>
      <c r="DW47" s="130"/>
      <c r="DX47" s="130"/>
      <c r="DY47" s="130"/>
      <c r="DZ47" s="130"/>
      <c r="EA47" s="130"/>
      <c r="EB47" s="130"/>
      <c r="EC47" s="130"/>
      <c r="ED47" s="130"/>
      <c r="EE47" s="130"/>
      <c r="EF47" s="130"/>
      <c r="EG47" s="130"/>
      <c r="EH47" s="130"/>
      <c r="EI47" s="130"/>
      <c r="EJ47" s="130"/>
      <c r="EK47" s="130"/>
      <c r="EL47" s="130"/>
      <c r="EM47" s="130"/>
      <c r="EN47" s="130"/>
      <c r="EO47" s="130"/>
      <c r="EP47" s="130"/>
      <c r="EQ47" s="130"/>
      <c r="ER47" s="130"/>
      <c r="ES47" s="130"/>
      <c r="ET47" s="130"/>
      <c r="EU47" s="130"/>
      <c r="EV47" s="130"/>
      <c r="EW47" s="130"/>
      <c r="EX47" s="130"/>
      <c r="EY47" s="130"/>
      <c r="EZ47" s="130"/>
      <c r="FA47" s="130"/>
      <c r="FB47" s="130"/>
      <c r="FC47" s="130"/>
      <c r="FD47" s="130"/>
      <c r="FE47" s="130"/>
      <c r="FF47" s="130"/>
      <c r="FG47" s="130"/>
      <c r="FH47" s="130"/>
      <c r="FI47" s="130"/>
      <c r="FJ47" s="130"/>
      <c r="FK47" s="130"/>
      <c r="FL47" s="130"/>
      <c r="FM47" s="130"/>
      <c r="FN47" s="130"/>
      <c r="FO47" s="130"/>
      <c r="FP47" s="130"/>
      <c r="FQ47" s="130"/>
      <c r="FR47" s="130"/>
      <c r="FS47" s="130"/>
      <c r="FT47" s="130"/>
      <c r="FU47" s="130"/>
      <c r="FV47" s="130"/>
      <c r="FW47" s="130"/>
      <c r="FX47" s="130"/>
      <c r="FY47" s="130"/>
      <c r="FZ47" s="130"/>
      <c r="GA47" s="130"/>
      <c r="GB47" s="130"/>
      <c r="GC47" s="130"/>
      <c r="GD47" s="130"/>
      <c r="GE47" s="130"/>
      <c r="GF47" s="130"/>
      <c r="GG47" s="130"/>
      <c r="GH47" s="130"/>
      <c r="GI47" s="130"/>
      <c r="GJ47" s="130"/>
      <c r="GK47" s="130"/>
      <c r="GL47" s="130"/>
      <c r="GM47" s="130"/>
      <c r="GN47" s="130"/>
      <c r="GO47" s="130"/>
      <c r="GP47" s="130"/>
      <c r="GQ47" s="130"/>
      <c r="GR47" s="130"/>
      <c r="GS47" s="130"/>
      <c r="GT47" s="130"/>
      <c r="GU47" s="130"/>
      <c r="GV47" s="130"/>
      <c r="GW47" s="130"/>
      <c r="GX47" s="130"/>
      <c r="GY47" s="130"/>
      <c r="GZ47" s="130"/>
      <c r="HA47" s="130"/>
      <c r="HB47" s="130"/>
      <c r="HC47" s="130"/>
      <c r="HD47" s="130"/>
      <c r="HE47" s="130"/>
      <c r="HF47" s="130"/>
      <c r="HG47" s="130"/>
      <c r="HH47" s="130"/>
      <c r="HI47" s="130"/>
      <c r="HJ47" s="130"/>
      <c r="HK47" s="130"/>
      <c r="HL47" s="130"/>
      <c r="HM47" s="130"/>
      <c r="HN47" s="130"/>
      <c r="HO47" s="130"/>
      <c r="HP47" s="130"/>
      <c r="HQ47" s="130"/>
      <c r="HR47" s="130"/>
      <c r="HS47" s="130"/>
      <c r="HT47" s="130"/>
      <c r="HU47" s="130"/>
      <c r="HV47" s="130"/>
      <c r="HW47" s="130"/>
      <c r="HX47" s="130"/>
      <c r="HY47" s="130"/>
      <c r="HZ47" s="130"/>
      <c r="IA47" s="130"/>
      <c r="IB47" s="130"/>
      <c r="IC47" s="130"/>
      <c r="ID47" s="130"/>
      <c r="IE47" s="130"/>
      <c r="IF47" s="130"/>
      <c r="IG47" s="130"/>
      <c r="IH47" s="130"/>
      <c r="II47" s="130"/>
      <c r="IJ47" s="130"/>
      <c r="IK47" s="130"/>
      <c r="IL47" s="130"/>
      <c r="IM47" s="130"/>
      <c r="IN47" s="130"/>
      <c r="IO47" s="130"/>
      <c r="IP47" s="130"/>
      <c r="IQ47" s="130"/>
      <c r="IR47" s="130"/>
      <c r="IS47" s="130"/>
      <c r="IT47" s="130"/>
      <c r="IU47" s="130"/>
      <c r="IV47" s="130"/>
    </row>
    <row r="48" spans="1:256" ht="15.75" customHeight="1">
      <c r="A48" s="103" t="s">
        <v>2603</v>
      </c>
      <c r="B48" s="36" t="s">
        <v>2604</v>
      </c>
      <c r="C48" s="93">
        <v>1000000</v>
      </c>
      <c r="D48" s="93"/>
      <c r="E48" s="99">
        <f t="shared" si="30"/>
        <v>1000000</v>
      </c>
      <c r="F48" s="99">
        <v>300000</v>
      </c>
      <c r="G48" s="99"/>
      <c r="H48" s="99">
        <f t="shared" si="1"/>
        <v>300000</v>
      </c>
      <c r="I48" s="99"/>
      <c r="J48" s="99">
        <f t="shared" si="2"/>
        <v>300000</v>
      </c>
      <c r="K48" s="1326">
        <v>1000000</v>
      </c>
      <c r="L48" s="1326">
        <v>2000000</v>
      </c>
      <c r="M48" s="1326">
        <f t="shared" si="3"/>
        <v>3000000</v>
      </c>
      <c r="N48" s="1326"/>
      <c r="O48" s="1326">
        <f t="shared" si="4"/>
        <v>3000000</v>
      </c>
      <c r="P48" s="1327">
        <v>1000000</v>
      </c>
      <c r="Q48" s="130"/>
      <c r="R48" s="130"/>
      <c r="S48" s="130"/>
      <c r="T48" s="130"/>
      <c r="U48" s="130"/>
      <c r="V48" s="130"/>
      <c r="W48" s="130"/>
      <c r="X48" s="130"/>
      <c r="Y48" s="130"/>
      <c r="Z48" s="130"/>
      <c r="AA48" s="130"/>
      <c r="AB48" s="130"/>
      <c r="AC48" s="130"/>
      <c r="AD48" s="130"/>
      <c r="AE48" s="130"/>
      <c r="AF48" s="130"/>
      <c r="AG48" s="130"/>
      <c r="AH48" s="130"/>
      <c r="AI48" s="130"/>
      <c r="AJ48" s="130"/>
      <c r="AK48" s="130"/>
      <c r="AL48" s="130"/>
      <c r="AM48" s="130"/>
      <c r="AN48" s="130"/>
      <c r="AO48" s="130"/>
      <c r="AP48" s="130"/>
      <c r="AQ48" s="130"/>
      <c r="AR48" s="130"/>
      <c r="AS48" s="130"/>
      <c r="AT48" s="130"/>
      <c r="AU48" s="130"/>
      <c r="AV48" s="130"/>
      <c r="AW48" s="130"/>
      <c r="AX48" s="130"/>
      <c r="AY48" s="130"/>
      <c r="AZ48" s="130"/>
      <c r="BA48" s="130"/>
      <c r="BB48" s="130"/>
      <c r="BC48" s="130"/>
      <c r="BD48" s="130"/>
      <c r="BE48" s="130"/>
      <c r="BF48" s="130"/>
      <c r="BG48" s="130"/>
      <c r="BH48" s="130"/>
      <c r="BI48" s="130"/>
      <c r="BJ48" s="130"/>
      <c r="BK48" s="130"/>
      <c r="BL48" s="130"/>
      <c r="BM48" s="130"/>
      <c r="BN48" s="130"/>
      <c r="BO48" s="130"/>
      <c r="BP48" s="130"/>
      <c r="BQ48" s="130"/>
      <c r="BR48" s="130"/>
      <c r="BS48" s="130"/>
      <c r="BT48" s="130"/>
      <c r="BU48" s="130"/>
      <c r="BV48" s="130"/>
      <c r="BW48" s="130"/>
      <c r="BX48" s="130"/>
      <c r="BY48" s="130"/>
      <c r="BZ48" s="130"/>
      <c r="CA48" s="130"/>
      <c r="CB48" s="130"/>
      <c r="CC48" s="130"/>
      <c r="CD48" s="130"/>
      <c r="CE48" s="130"/>
      <c r="CF48" s="130"/>
      <c r="CG48" s="130"/>
      <c r="CH48" s="130"/>
      <c r="CI48" s="130"/>
      <c r="CJ48" s="130"/>
      <c r="CK48" s="130"/>
      <c r="CL48" s="130"/>
      <c r="CM48" s="130"/>
      <c r="CN48" s="130"/>
      <c r="CO48" s="130"/>
      <c r="CP48" s="130"/>
      <c r="CQ48" s="130"/>
      <c r="CR48" s="130"/>
      <c r="CS48" s="130"/>
      <c r="CT48" s="130"/>
      <c r="CU48" s="130"/>
      <c r="CV48" s="130"/>
      <c r="CW48" s="130"/>
      <c r="CX48" s="130"/>
      <c r="CY48" s="130"/>
      <c r="CZ48" s="130"/>
      <c r="DA48" s="130"/>
      <c r="DB48" s="130"/>
      <c r="DC48" s="130"/>
      <c r="DD48" s="130"/>
      <c r="DE48" s="130"/>
      <c r="DF48" s="130"/>
      <c r="DG48" s="130"/>
      <c r="DH48" s="130"/>
      <c r="DI48" s="130"/>
      <c r="DJ48" s="130"/>
      <c r="DK48" s="130"/>
      <c r="DL48" s="130"/>
      <c r="DM48" s="130"/>
      <c r="DN48" s="130"/>
      <c r="DO48" s="130"/>
      <c r="DP48" s="130"/>
      <c r="DQ48" s="130"/>
      <c r="DR48" s="130"/>
      <c r="DS48" s="130"/>
      <c r="DT48" s="130"/>
      <c r="DU48" s="130"/>
      <c r="DV48" s="130"/>
      <c r="DW48" s="130"/>
      <c r="DX48" s="130"/>
      <c r="DY48" s="130"/>
      <c r="DZ48" s="130"/>
      <c r="EA48" s="130"/>
      <c r="EB48" s="130"/>
      <c r="EC48" s="130"/>
      <c r="ED48" s="130"/>
      <c r="EE48" s="130"/>
      <c r="EF48" s="130"/>
      <c r="EG48" s="130"/>
      <c r="EH48" s="130"/>
      <c r="EI48" s="130"/>
      <c r="EJ48" s="130"/>
      <c r="EK48" s="130"/>
      <c r="EL48" s="130"/>
      <c r="EM48" s="130"/>
      <c r="EN48" s="130"/>
      <c r="EO48" s="130"/>
      <c r="EP48" s="130"/>
      <c r="EQ48" s="130"/>
      <c r="ER48" s="130"/>
      <c r="ES48" s="130"/>
      <c r="ET48" s="130"/>
      <c r="EU48" s="130"/>
      <c r="EV48" s="130"/>
      <c r="EW48" s="130"/>
      <c r="EX48" s="130"/>
      <c r="EY48" s="130"/>
      <c r="EZ48" s="130"/>
      <c r="FA48" s="130"/>
      <c r="FB48" s="130"/>
      <c r="FC48" s="130"/>
      <c r="FD48" s="130"/>
      <c r="FE48" s="130"/>
      <c r="FF48" s="130"/>
      <c r="FG48" s="130"/>
      <c r="FH48" s="130"/>
      <c r="FI48" s="130"/>
      <c r="FJ48" s="130"/>
      <c r="FK48" s="130"/>
      <c r="FL48" s="130"/>
      <c r="FM48" s="130"/>
      <c r="FN48" s="130"/>
      <c r="FO48" s="130"/>
      <c r="FP48" s="130"/>
      <c r="FQ48" s="130"/>
      <c r="FR48" s="130"/>
      <c r="FS48" s="130"/>
      <c r="FT48" s="130"/>
      <c r="FU48" s="130"/>
      <c r="FV48" s="130"/>
      <c r="FW48" s="130"/>
      <c r="FX48" s="130"/>
      <c r="FY48" s="130"/>
      <c r="FZ48" s="130"/>
      <c r="GA48" s="130"/>
      <c r="GB48" s="130"/>
      <c r="GC48" s="130"/>
      <c r="GD48" s="130"/>
      <c r="GE48" s="130"/>
      <c r="GF48" s="130"/>
      <c r="GG48" s="130"/>
      <c r="GH48" s="130"/>
      <c r="GI48" s="130"/>
      <c r="GJ48" s="130"/>
      <c r="GK48" s="130"/>
      <c r="GL48" s="130"/>
      <c r="GM48" s="130"/>
      <c r="GN48" s="130"/>
      <c r="GO48" s="130"/>
      <c r="GP48" s="130"/>
      <c r="GQ48" s="130"/>
      <c r="GR48" s="130"/>
      <c r="GS48" s="130"/>
      <c r="GT48" s="130"/>
      <c r="GU48" s="130"/>
      <c r="GV48" s="130"/>
      <c r="GW48" s="130"/>
      <c r="GX48" s="130"/>
      <c r="GY48" s="130"/>
      <c r="GZ48" s="130"/>
      <c r="HA48" s="130"/>
      <c r="HB48" s="130"/>
      <c r="HC48" s="130"/>
      <c r="HD48" s="130"/>
      <c r="HE48" s="130"/>
      <c r="HF48" s="130"/>
      <c r="HG48" s="130"/>
      <c r="HH48" s="130"/>
      <c r="HI48" s="130"/>
      <c r="HJ48" s="130"/>
      <c r="HK48" s="130"/>
      <c r="HL48" s="130"/>
      <c r="HM48" s="130"/>
      <c r="HN48" s="130"/>
      <c r="HO48" s="130"/>
      <c r="HP48" s="130"/>
      <c r="HQ48" s="130"/>
      <c r="HR48" s="130"/>
      <c r="HS48" s="130"/>
      <c r="HT48" s="130"/>
      <c r="HU48" s="130"/>
      <c r="HV48" s="130"/>
      <c r="HW48" s="130"/>
      <c r="HX48" s="130"/>
      <c r="HY48" s="130"/>
      <c r="HZ48" s="130"/>
      <c r="IA48" s="130"/>
      <c r="IB48" s="130"/>
      <c r="IC48" s="130"/>
      <c r="ID48" s="130"/>
      <c r="IE48" s="130"/>
      <c r="IF48" s="130"/>
      <c r="IG48" s="130"/>
      <c r="IH48" s="130"/>
      <c r="II48" s="130"/>
      <c r="IJ48" s="130"/>
      <c r="IK48" s="130"/>
      <c r="IL48" s="130"/>
      <c r="IM48" s="130"/>
      <c r="IN48" s="130"/>
      <c r="IO48" s="130"/>
      <c r="IP48" s="130"/>
      <c r="IQ48" s="130"/>
      <c r="IR48" s="130"/>
      <c r="IS48" s="130"/>
      <c r="IT48" s="130"/>
      <c r="IU48" s="130"/>
      <c r="IV48" s="130"/>
    </row>
    <row r="49" spans="1:256" ht="15.75" customHeight="1">
      <c r="A49" s="746" t="s">
        <v>413</v>
      </c>
      <c r="B49" s="569"/>
      <c r="C49" s="570">
        <f t="shared" ref="C49:F49" si="31">SUM(C47:C48)</f>
        <v>1500000</v>
      </c>
      <c r="D49" s="570">
        <f t="shared" si="31"/>
        <v>0</v>
      </c>
      <c r="E49" s="570">
        <f t="shared" si="31"/>
        <v>1500000</v>
      </c>
      <c r="F49" s="570">
        <f t="shared" si="31"/>
        <v>300000</v>
      </c>
      <c r="G49" s="570">
        <f t="shared" ref="G49:I49" si="32">SUM(G47:G48)</f>
        <v>0</v>
      </c>
      <c r="H49" s="570">
        <f t="shared" si="1"/>
        <v>300000</v>
      </c>
      <c r="I49" s="570">
        <f t="shared" si="32"/>
        <v>0</v>
      </c>
      <c r="J49" s="570">
        <f t="shared" si="2"/>
        <v>300000</v>
      </c>
      <c r="K49" s="1328">
        <f t="shared" ref="K49:L49" si="33">SUM(K47:K48)</f>
        <v>1000000</v>
      </c>
      <c r="L49" s="1328">
        <f t="shared" si="33"/>
        <v>2000000</v>
      </c>
      <c r="M49" s="1328">
        <f t="shared" si="3"/>
        <v>3000000</v>
      </c>
      <c r="N49" s="1328">
        <f t="shared" ref="N49" si="34">SUM(N47:N48)</f>
        <v>0</v>
      </c>
      <c r="O49" s="1328">
        <f t="shared" si="4"/>
        <v>3000000</v>
      </c>
      <c r="P49" s="1330">
        <f>SUM(P47:P48)</f>
        <v>1000000</v>
      </c>
      <c r="Q49" s="130"/>
      <c r="R49" s="130"/>
      <c r="S49" s="130"/>
      <c r="T49" s="130"/>
      <c r="U49" s="130"/>
      <c r="V49" s="130"/>
      <c r="W49" s="130"/>
      <c r="X49" s="130"/>
      <c r="Y49" s="130"/>
      <c r="Z49" s="130"/>
      <c r="AA49" s="130"/>
      <c r="AB49" s="130"/>
      <c r="AC49" s="130"/>
      <c r="AD49" s="130"/>
      <c r="AE49" s="130"/>
      <c r="AF49" s="130"/>
      <c r="AG49" s="130"/>
      <c r="AH49" s="130"/>
      <c r="AI49" s="130"/>
      <c r="AJ49" s="130"/>
      <c r="AK49" s="130"/>
      <c r="AL49" s="130"/>
      <c r="AM49" s="130"/>
      <c r="AN49" s="130"/>
      <c r="AO49" s="130"/>
      <c r="AP49" s="130"/>
      <c r="AQ49" s="130"/>
      <c r="AR49" s="130"/>
      <c r="AS49" s="130"/>
      <c r="AT49" s="130"/>
      <c r="AU49" s="130"/>
      <c r="AV49" s="130"/>
      <c r="AW49" s="130"/>
      <c r="AX49" s="130"/>
      <c r="AY49" s="130"/>
      <c r="AZ49" s="130"/>
      <c r="BA49" s="130"/>
      <c r="BB49" s="130"/>
      <c r="BC49" s="130"/>
      <c r="BD49" s="130"/>
      <c r="BE49" s="130"/>
      <c r="BF49" s="130"/>
      <c r="BG49" s="130"/>
      <c r="BH49" s="130"/>
      <c r="BI49" s="130"/>
      <c r="BJ49" s="130"/>
      <c r="BK49" s="130"/>
      <c r="BL49" s="130"/>
      <c r="BM49" s="130"/>
      <c r="BN49" s="130"/>
      <c r="BO49" s="130"/>
      <c r="BP49" s="130"/>
      <c r="BQ49" s="130"/>
      <c r="BR49" s="130"/>
      <c r="BS49" s="130"/>
      <c r="BT49" s="130"/>
      <c r="BU49" s="130"/>
      <c r="BV49" s="130"/>
      <c r="BW49" s="130"/>
      <c r="BX49" s="130"/>
      <c r="BY49" s="130"/>
      <c r="BZ49" s="130"/>
      <c r="CA49" s="130"/>
      <c r="CB49" s="130"/>
      <c r="CC49" s="130"/>
      <c r="CD49" s="130"/>
      <c r="CE49" s="130"/>
      <c r="CF49" s="130"/>
      <c r="CG49" s="130"/>
      <c r="CH49" s="130"/>
      <c r="CI49" s="130"/>
      <c r="CJ49" s="130"/>
      <c r="CK49" s="130"/>
      <c r="CL49" s="130"/>
      <c r="CM49" s="130"/>
      <c r="CN49" s="130"/>
      <c r="CO49" s="130"/>
      <c r="CP49" s="130"/>
      <c r="CQ49" s="130"/>
      <c r="CR49" s="130"/>
      <c r="CS49" s="130"/>
      <c r="CT49" s="130"/>
      <c r="CU49" s="130"/>
      <c r="CV49" s="130"/>
      <c r="CW49" s="130"/>
      <c r="CX49" s="130"/>
      <c r="CY49" s="130"/>
      <c r="CZ49" s="130"/>
      <c r="DA49" s="130"/>
      <c r="DB49" s="130"/>
      <c r="DC49" s="130"/>
      <c r="DD49" s="130"/>
      <c r="DE49" s="130"/>
      <c r="DF49" s="130"/>
      <c r="DG49" s="130"/>
      <c r="DH49" s="130"/>
      <c r="DI49" s="130"/>
      <c r="DJ49" s="130"/>
      <c r="DK49" s="130"/>
      <c r="DL49" s="130"/>
      <c r="DM49" s="130"/>
      <c r="DN49" s="130"/>
      <c r="DO49" s="130"/>
      <c r="DP49" s="130"/>
      <c r="DQ49" s="130"/>
      <c r="DR49" s="130"/>
      <c r="DS49" s="130"/>
      <c r="DT49" s="130"/>
      <c r="DU49" s="130"/>
      <c r="DV49" s="130"/>
      <c r="DW49" s="130"/>
      <c r="DX49" s="130"/>
      <c r="DY49" s="130"/>
      <c r="DZ49" s="130"/>
      <c r="EA49" s="130"/>
      <c r="EB49" s="130"/>
      <c r="EC49" s="130"/>
      <c r="ED49" s="130"/>
      <c r="EE49" s="130"/>
      <c r="EF49" s="130"/>
      <c r="EG49" s="130"/>
      <c r="EH49" s="130"/>
      <c r="EI49" s="130"/>
      <c r="EJ49" s="130"/>
      <c r="EK49" s="130"/>
      <c r="EL49" s="130"/>
      <c r="EM49" s="130"/>
      <c r="EN49" s="130"/>
      <c r="EO49" s="130"/>
      <c r="EP49" s="130"/>
      <c r="EQ49" s="130"/>
      <c r="ER49" s="130"/>
      <c r="ES49" s="130"/>
      <c r="ET49" s="130"/>
      <c r="EU49" s="130"/>
      <c r="EV49" s="130"/>
      <c r="EW49" s="130"/>
      <c r="EX49" s="130"/>
      <c r="EY49" s="130"/>
      <c r="EZ49" s="130"/>
      <c r="FA49" s="130"/>
      <c r="FB49" s="130"/>
      <c r="FC49" s="130"/>
      <c r="FD49" s="130"/>
      <c r="FE49" s="130"/>
      <c r="FF49" s="130"/>
      <c r="FG49" s="130"/>
      <c r="FH49" s="130"/>
      <c r="FI49" s="130"/>
      <c r="FJ49" s="130"/>
      <c r="FK49" s="130"/>
      <c r="FL49" s="130"/>
      <c r="FM49" s="130"/>
      <c r="FN49" s="130"/>
      <c r="FO49" s="130"/>
      <c r="FP49" s="130"/>
      <c r="FQ49" s="130"/>
      <c r="FR49" s="130"/>
      <c r="FS49" s="130"/>
      <c r="FT49" s="130"/>
      <c r="FU49" s="130"/>
      <c r="FV49" s="130"/>
      <c r="FW49" s="130"/>
      <c r="FX49" s="130"/>
      <c r="FY49" s="130"/>
      <c r="FZ49" s="130"/>
      <c r="GA49" s="130"/>
      <c r="GB49" s="130"/>
      <c r="GC49" s="130"/>
      <c r="GD49" s="130"/>
      <c r="GE49" s="130"/>
      <c r="GF49" s="130"/>
      <c r="GG49" s="130"/>
      <c r="GH49" s="130"/>
      <c r="GI49" s="130"/>
      <c r="GJ49" s="130"/>
      <c r="GK49" s="130"/>
      <c r="GL49" s="130"/>
      <c r="GM49" s="130"/>
      <c r="GN49" s="130"/>
      <c r="GO49" s="130"/>
      <c r="GP49" s="130"/>
      <c r="GQ49" s="130"/>
      <c r="GR49" s="130"/>
      <c r="GS49" s="130"/>
      <c r="GT49" s="130"/>
      <c r="GU49" s="130"/>
      <c r="GV49" s="130"/>
      <c r="GW49" s="130"/>
      <c r="GX49" s="130"/>
      <c r="GY49" s="130"/>
      <c r="GZ49" s="130"/>
      <c r="HA49" s="130"/>
      <c r="HB49" s="130"/>
      <c r="HC49" s="130"/>
      <c r="HD49" s="130"/>
      <c r="HE49" s="130"/>
      <c r="HF49" s="130"/>
      <c r="HG49" s="130"/>
      <c r="HH49" s="130"/>
      <c r="HI49" s="130"/>
      <c r="HJ49" s="130"/>
      <c r="HK49" s="130"/>
      <c r="HL49" s="130"/>
      <c r="HM49" s="130"/>
      <c r="HN49" s="130"/>
      <c r="HO49" s="130"/>
      <c r="HP49" s="130"/>
      <c r="HQ49" s="130"/>
      <c r="HR49" s="130"/>
      <c r="HS49" s="130"/>
      <c r="HT49" s="130"/>
      <c r="HU49" s="130"/>
      <c r="HV49" s="130"/>
      <c r="HW49" s="130"/>
      <c r="HX49" s="130"/>
      <c r="HY49" s="130"/>
      <c r="HZ49" s="130"/>
      <c r="IA49" s="130"/>
      <c r="IB49" s="130"/>
      <c r="IC49" s="130"/>
      <c r="ID49" s="130"/>
      <c r="IE49" s="130"/>
      <c r="IF49" s="130"/>
      <c r="IG49" s="130"/>
      <c r="IH49" s="130"/>
      <c r="II49" s="130"/>
      <c r="IJ49" s="130"/>
      <c r="IK49" s="130"/>
      <c r="IL49" s="130"/>
      <c r="IM49" s="130"/>
      <c r="IN49" s="130"/>
      <c r="IO49" s="130"/>
      <c r="IP49" s="130"/>
      <c r="IQ49" s="130"/>
      <c r="IR49" s="130"/>
      <c r="IS49" s="130"/>
      <c r="IT49" s="130"/>
      <c r="IU49" s="130"/>
      <c r="IV49" s="130"/>
    </row>
    <row r="50" spans="1:256" ht="15.75" customHeight="1">
      <c r="A50" s="103"/>
      <c r="B50" s="176" t="s">
        <v>2605</v>
      </c>
      <c r="C50" s="99"/>
      <c r="D50" s="99"/>
      <c r="E50" s="99"/>
      <c r="F50" s="99"/>
      <c r="G50" s="99"/>
      <c r="H50" s="99">
        <f t="shared" si="1"/>
        <v>0</v>
      </c>
      <c r="I50" s="99"/>
      <c r="J50" s="99">
        <f t="shared" si="2"/>
        <v>0</v>
      </c>
      <c r="K50" s="1326"/>
      <c r="L50" s="1326"/>
      <c r="M50" s="1326">
        <f t="shared" si="3"/>
        <v>0</v>
      </c>
      <c r="N50" s="1326"/>
      <c r="O50" s="1326">
        <f t="shared" si="4"/>
        <v>0</v>
      </c>
      <c r="P50" s="1327"/>
      <c r="Q50" s="130"/>
      <c r="R50" s="130"/>
      <c r="S50" s="130"/>
      <c r="T50" s="130"/>
      <c r="U50" s="130"/>
      <c r="V50" s="130"/>
      <c r="W50" s="130"/>
      <c r="X50" s="130"/>
      <c r="Y50" s="130"/>
      <c r="Z50" s="130"/>
      <c r="AA50" s="130"/>
      <c r="AB50" s="130"/>
      <c r="AC50" s="130"/>
      <c r="AD50" s="130"/>
      <c r="AE50" s="130"/>
      <c r="AF50" s="130"/>
      <c r="AG50" s="130"/>
      <c r="AH50" s="130"/>
      <c r="AI50" s="130"/>
      <c r="AJ50" s="130"/>
      <c r="AK50" s="130"/>
      <c r="AL50" s="130"/>
      <c r="AM50" s="130"/>
      <c r="AN50" s="130"/>
      <c r="AO50" s="130"/>
      <c r="AP50" s="130"/>
      <c r="AQ50" s="130"/>
      <c r="AR50" s="130"/>
      <c r="AS50" s="130"/>
      <c r="AT50" s="130"/>
      <c r="AU50" s="130"/>
      <c r="AV50" s="130"/>
      <c r="AW50" s="130"/>
      <c r="AX50" s="130"/>
      <c r="AY50" s="130"/>
      <c r="AZ50" s="130"/>
      <c r="BA50" s="130"/>
      <c r="BB50" s="130"/>
      <c r="BC50" s="130"/>
      <c r="BD50" s="130"/>
      <c r="BE50" s="130"/>
      <c r="BF50" s="130"/>
      <c r="BG50" s="130"/>
      <c r="BH50" s="130"/>
      <c r="BI50" s="130"/>
      <c r="BJ50" s="130"/>
      <c r="BK50" s="130"/>
      <c r="BL50" s="130"/>
      <c r="BM50" s="130"/>
      <c r="BN50" s="130"/>
      <c r="BO50" s="130"/>
      <c r="BP50" s="130"/>
      <c r="BQ50" s="130"/>
      <c r="BR50" s="130"/>
      <c r="BS50" s="130"/>
      <c r="BT50" s="130"/>
      <c r="BU50" s="130"/>
      <c r="BV50" s="130"/>
      <c r="BW50" s="130"/>
      <c r="BX50" s="130"/>
      <c r="BY50" s="130"/>
      <c r="BZ50" s="130"/>
      <c r="CA50" s="130"/>
      <c r="CB50" s="130"/>
      <c r="CC50" s="130"/>
      <c r="CD50" s="130"/>
      <c r="CE50" s="130"/>
      <c r="CF50" s="130"/>
      <c r="CG50" s="130"/>
      <c r="CH50" s="130"/>
      <c r="CI50" s="130"/>
      <c r="CJ50" s="130"/>
      <c r="CK50" s="130"/>
      <c r="CL50" s="130"/>
      <c r="CM50" s="130"/>
      <c r="CN50" s="130"/>
      <c r="CO50" s="130"/>
      <c r="CP50" s="130"/>
      <c r="CQ50" s="130"/>
      <c r="CR50" s="130"/>
      <c r="CS50" s="130"/>
      <c r="CT50" s="130"/>
      <c r="CU50" s="130"/>
      <c r="CV50" s="130"/>
      <c r="CW50" s="130"/>
      <c r="CX50" s="130"/>
      <c r="CY50" s="130"/>
      <c r="CZ50" s="130"/>
      <c r="DA50" s="130"/>
      <c r="DB50" s="130"/>
      <c r="DC50" s="130"/>
      <c r="DD50" s="130"/>
      <c r="DE50" s="130"/>
      <c r="DF50" s="130"/>
      <c r="DG50" s="130"/>
      <c r="DH50" s="130"/>
      <c r="DI50" s="130"/>
      <c r="DJ50" s="130"/>
      <c r="DK50" s="130"/>
      <c r="DL50" s="130"/>
      <c r="DM50" s="130"/>
      <c r="DN50" s="130"/>
      <c r="DO50" s="130"/>
      <c r="DP50" s="130"/>
      <c r="DQ50" s="130"/>
      <c r="DR50" s="130"/>
      <c r="DS50" s="130"/>
      <c r="DT50" s="130"/>
      <c r="DU50" s="130"/>
      <c r="DV50" s="130"/>
      <c r="DW50" s="130"/>
      <c r="DX50" s="130"/>
      <c r="DY50" s="130"/>
      <c r="DZ50" s="130"/>
      <c r="EA50" s="130"/>
      <c r="EB50" s="130"/>
      <c r="EC50" s="130"/>
      <c r="ED50" s="130"/>
      <c r="EE50" s="130"/>
      <c r="EF50" s="130"/>
      <c r="EG50" s="130"/>
      <c r="EH50" s="130"/>
      <c r="EI50" s="130"/>
      <c r="EJ50" s="130"/>
      <c r="EK50" s="130"/>
      <c r="EL50" s="130"/>
      <c r="EM50" s="130"/>
      <c r="EN50" s="130"/>
      <c r="EO50" s="130"/>
      <c r="EP50" s="130"/>
      <c r="EQ50" s="130"/>
      <c r="ER50" s="130"/>
      <c r="ES50" s="130"/>
      <c r="ET50" s="130"/>
      <c r="EU50" s="130"/>
      <c r="EV50" s="130"/>
      <c r="EW50" s="130"/>
      <c r="EX50" s="130"/>
      <c r="EY50" s="130"/>
      <c r="EZ50" s="130"/>
      <c r="FA50" s="130"/>
      <c r="FB50" s="130"/>
      <c r="FC50" s="130"/>
      <c r="FD50" s="130"/>
      <c r="FE50" s="130"/>
      <c r="FF50" s="130"/>
      <c r="FG50" s="130"/>
      <c r="FH50" s="130"/>
      <c r="FI50" s="130"/>
      <c r="FJ50" s="130"/>
      <c r="FK50" s="130"/>
      <c r="FL50" s="130"/>
      <c r="FM50" s="130"/>
      <c r="FN50" s="130"/>
      <c r="FO50" s="130"/>
      <c r="FP50" s="130"/>
      <c r="FQ50" s="130"/>
      <c r="FR50" s="130"/>
      <c r="FS50" s="130"/>
      <c r="FT50" s="130"/>
      <c r="FU50" s="130"/>
      <c r="FV50" s="130"/>
      <c r="FW50" s="130"/>
      <c r="FX50" s="130"/>
      <c r="FY50" s="130"/>
      <c r="FZ50" s="130"/>
      <c r="GA50" s="130"/>
      <c r="GB50" s="130"/>
      <c r="GC50" s="130"/>
      <c r="GD50" s="130"/>
      <c r="GE50" s="130"/>
      <c r="GF50" s="130"/>
      <c r="GG50" s="130"/>
      <c r="GH50" s="130"/>
      <c r="GI50" s="130"/>
      <c r="GJ50" s="130"/>
      <c r="GK50" s="130"/>
      <c r="GL50" s="130"/>
      <c r="GM50" s="130"/>
      <c r="GN50" s="130"/>
      <c r="GO50" s="130"/>
      <c r="GP50" s="130"/>
      <c r="GQ50" s="130"/>
      <c r="GR50" s="130"/>
      <c r="GS50" s="130"/>
      <c r="GT50" s="130"/>
      <c r="GU50" s="130"/>
      <c r="GV50" s="130"/>
      <c r="GW50" s="130"/>
      <c r="GX50" s="130"/>
      <c r="GY50" s="130"/>
      <c r="GZ50" s="130"/>
      <c r="HA50" s="130"/>
      <c r="HB50" s="130"/>
      <c r="HC50" s="130"/>
      <c r="HD50" s="130"/>
      <c r="HE50" s="130"/>
      <c r="HF50" s="130"/>
      <c r="HG50" s="130"/>
      <c r="HH50" s="130"/>
      <c r="HI50" s="130"/>
      <c r="HJ50" s="130"/>
      <c r="HK50" s="130"/>
      <c r="HL50" s="130"/>
      <c r="HM50" s="130"/>
      <c r="HN50" s="130"/>
      <c r="HO50" s="130"/>
      <c r="HP50" s="130"/>
      <c r="HQ50" s="130"/>
      <c r="HR50" s="130"/>
      <c r="HS50" s="130"/>
      <c r="HT50" s="130"/>
      <c r="HU50" s="130"/>
      <c r="HV50" s="130"/>
      <c r="HW50" s="130"/>
      <c r="HX50" s="130"/>
      <c r="HY50" s="130"/>
      <c r="HZ50" s="130"/>
      <c r="IA50" s="130"/>
      <c r="IB50" s="130"/>
      <c r="IC50" s="130"/>
      <c r="ID50" s="130"/>
      <c r="IE50" s="130"/>
      <c r="IF50" s="130"/>
      <c r="IG50" s="130"/>
      <c r="IH50" s="130"/>
      <c r="II50" s="130"/>
      <c r="IJ50" s="130"/>
      <c r="IK50" s="130"/>
      <c r="IL50" s="130"/>
      <c r="IM50" s="130"/>
      <c r="IN50" s="130"/>
      <c r="IO50" s="130"/>
      <c r="IP50" s="130"/>
      <c r="IQ50" s="130"/>
      <c r="IR50" s="130"/>
      <c r="IS50" s="130"/>
      <c r="IT50" s="130"/>
      <c r="IU50" s="130"/>
      <c r="IV50" s="130"/>
    </row>
    <row r="51" spans="1:256" ht="15.75" customHeight="1">
      <c r="A51" s="103" t="s">
        <v>2606</v>
      </c>
      <c r="B51" s="36" t="s">
        <v>2607</v>
      </c>
      <c r="C51" s="99">
        <v>700000</v>
      </c>
      <c r="D51" s="99"/>
      <c r="E51" s="99">
        <f t="shared" ref="E51:E53" si="35">SUM(C51:D51)</f>
        <v>700000</v>
      </c>
      <c r="F51" s="99">
        <v>500000</v>
      </c>
      <c r="G51" s="99"/>
      <c r="H51" s="99">
        <f t="shared" si="1"/>
        <v>500000</v>
      </c>
      <c r="I51" s="99"/>
      <c r="J51" s="99">
        <f t="shared" si="2"/>
        <v>500000</v>
      </c>
      <c r="K51" s="1326">
        <v>500000</v>
      </c>
      <c r="L51" s="1326">
        <v>3000000</v>
      </c>
      <c r="M51" s="1326">
        <f t="shared" si="3"/>
        <v>3500000</v>
      </c>
      <c r="N51" s="1326"/>
      <c r="O51" s="1326">
        <f t="shared" si="4"/>
        <v>3500000</v>
      </c>
      <c r="P51" s="1327">
        <v>500000</v>
      </c>
      <c r="Q51" s="130"/>
      <c r="R51" s="130"/>
      <c r="S51" s="130"/>
      <c r="T51" s="130"/>
      <c r="U51" s="130"/>
      <c r="V51" s="130"/>
      <c r="W51" s="130"/>
      <c r="X51" s="130"/>
      <c r="Y51" s="130"/>
      <c r="Z51" s="130"/>
      <c r="AA51" s="130"/>
      <c r="AB51" s="130"/>
      <c r="AC51" s="130"/>
      <c r="AD51" s="130"/>
      <c r="AE51" s="130"/>
      <c r="AF51" s="130"/>
      <c r="AG51" s="130"/>
      <c r="AH51" s="130"/>
      <c r="AI51" s="130"/>
      <c r="AJ51" s="130"/>
      <c r="AK51" s="130"/>
      <c r="AL51" s="130"/>
      <c r="AM51" s="130"/>
      <c r="AN51" s="130"/>
      <c r="AO51" s="130"/>
      <c r="AP51" s="130"/>
      <c r="AQ51" s="130"/>
      <c r="AR51" s="130"/>
      <c r="AS51" s="130"/>
      <c r="AT51" s="130"/>
      <c r="AU51" s="130"/>
      <c r="AV51" s="130"/>
      <c r="AW51" s="130"/>
      <c r="AX51" s="130"/>
      <c r="AY51" s="130"/>
      <c r="AZ51" s="130"/>
      <c r="BA51" s="130"/>
      <c r="BB51" s="130"/>
      <c r="BC51" s="130"/>
      <c r="BD51" s="130"/>
      <c r="BE51" s="130"/>
      <c r="BF51" s="130"/>
      <c r="BG51" s="130"/>
      <c r="BH51" s="130"/>
      <c r="BI51" s="130"/>
      <c r="BJ51" s="130"/>
      <c r="BK51" s="130"/>
      <c r="BL51" s="130"/>
      <c r="BM51" s="130"/>
      <c r="BN51" s="130"/>
      <c r="BO51" s="130"/>
      <c r="BP51" s="130"/>
      <c r="BQ51" s="130"/>
      <c r="BR51" s="130"/>
      <c r="BS51" s="130"/>
      <c r="BT51" s="130"/>
      <c r="BU51" s="130"/>
      <c r="BV51" s="130"/>
      <c r="BW51" s="130"/>
      <c r="BX51" s="130"/>
      <c r="BY51" s="130"/>
      <c r="BZ51" s="130"/>
      <c r="CA51" s="130"/>
      <c r="CB51" s="130"/>
      <c r="CC51" s="130"/>
      <c r="CD51" s="130"/>
      <c r="CE51" s="130"/>
      <c r="CF51" s="130"/>
      <c r="CG51" s="130"/>
      <c r="CH51" s="130"/>
      <c r="CI51" s="130"/>
      <c r="CJ51" s="130"/>
      <c r="CK51" s="130"/>
      <c r="CL51" s="130"/>
      <c r="CM51" s="130"/>
      <c r="CN51" s="130"/>
      <c r="CO51" s="130"/>
      <c r="CP51" s="130"/>
      <c r="CQ51" s="130"/>
      <c r="CR51" s="130"/>
      <c r="CS51" s="130"/>
      <c r="CT51" s="130"/>
      <c r="CU51" s="130"/>
      <c r="CV51" s="130"/>
      <c r="CW51" s="130"/>
      <c r="CX51" s="130"/>
      <c r="CY51" s="130"/>
      <c r="CZ51" s="130"/>
      <c r="DA51" s="130"/>
      <c r="DB51" s="130"/>
      <c r="DC51" s="130"/>
      <c r="DD51" s="130"/>
      <c r="DE51" s="130"/>
      <c r="DF51" s="130"/>
      <c r="DG51" s="130"/>
      <c r="DH51" s="130"/>
      <c r="DI51" s="130"/>
      <c r="DJ51" s="130"/>
      <c r="DK51" s="130"/>
      <c r="DL51" s="130"/>
      <c r="DM51" s="130"/>
      <c r="DN51" s="130"/>
      <c r="DO51" s="130"/>
      <c r="DP51" s="130"/>
      <c r="DQ51" s="130"/>
      <c r="DR51" s="130"/>
      <c r="DS51" s="130"/>
      <c r="DT51" s="130"/>
      <c r="DU51" s="130"/>
      <c r="DV51" s="130"/>
      <c r="DW51" s="130"/>
      <c r="DX51" s="130"/>
      <c r="DY51" s="130"/>
      <c r="DZ51" s="130"/>
      <c r="EA51" s="130"/>
      <c r="EB51" s="130"/>
      <c r="EC51" s="130"/>
      <c r="ED51" s="130"/>
      <c r="EE51" s="130"/>
      <c r="EF51" s="130"/>
      <c r="EG51" s="130"/>
      <c r="EH51" s="130"/>
      <c r="EI51" s="130"/>
      <c r="EJ51" s="130"/>
      <c r="EK51" s="130"/>
      <c r="EL51" s="130"/>
      <c r="EM51" s="130"/>
      <c r="EN51" s="130"/>
      <c r="EO51" s="130"/>
      <c r="EP51" s="130"/>
      <c r="EQ51" s="130"/>
      <c r="ER51" s="130"/>
      <c r="ES51" s="130"/>
      <c r="ET51" s="130"/>
      <c r="EU51" s="130"/>
      <c r="EV51" s="130"/>
      <c r="EW51" s="130"/>
      <c r="EX51" s="130"/>
      <c r="EY51" s="130"/>
      <c r="EZ51" s="130"/>
      <c r="FA51" s="130"/>
      <c r="FB51" s="130"/>
      <c r="FC51" s="130"/>
      <c r="FD51" s="130"/>
      <c r="FE51" s="130"/>
      <c r="FF51" s="130"/>
      <c r="FG51" s="130"/>
      <c r="FH51" s="130"/>
      <c r="FI51" s="130"/>
      <c r="FJ51" s="130"/>
      <c r="FK51" s="130"/>
      <c r="FL51" s="130"/>
      <c r="FM51" s="130"/>
      <c r="FN51" s="130"/>
      <c r="FO51" s="130"/>
      <c r="FP51" s="130"/>
      <c r="FQ51" s="130"/>
      <c r="FR51" s="130"/>
      <c r="FS51" s="130"/>
      <c r="FT51" s="130"/>
      <c r="FU51" s="130"/>
      <c r="FV51" s="130"/>
      <c r="FW51" s="130"/>
      <c r="FX51" s="130"/>
      <c r="FY51" s="130"/>
      <c r="FZ51" s="130"/>
      <c r="GA51" s="130"/>
      <c r="GB51" s="130"/>
      <c r="GC51" s="130"/>
      <c r="GD51" s="130"/>
      <c r="GE51" s="130"/>
      <c r="GF51" s="130"/>
      <c r="GG51" s="130"/>
      <c r="GH51" s="130"/>
      <c r="GI51" s="130"/>
      <c r="GJ51" s="130"/>
      <c r="GK51" s="130"/>
      <c r="GL51" s="130"/>
      <c r="GM51" s="130"/>
      <c r="GN51" s="130"/>
      <c r="GO51" s="130"/>
      <c r="GP51" s="130"/>
      <c r="GQ51" s="130"/>
      <c r="GR51" s="130"/>
      <c r="GS51" s="130"/>
      <c r="GT51" s="130"/>
      <c r="GU51" s="130"/>
      <c r="GV51" s="130"/>
      <c r="GW51" s="130"/>
      <c r="GX51" s="130"/>
      <c r="GY51" s="130"/>
      <c r="GZ51" s="130"/>
      <c r="HA51" s="130"/>
      <c r="HB51" s="130"/>
      <c r="HC51" s="130"/>
      <c r="HD51" s="130"/>
      <c r="HE51" s="130"/>
      <c r="HF51" s="130"/>
      <c r="HG51" s="130"/>
      <c r="HH51" s="130"/>
      <c r="HI51" s="130"/>
      <c r="HJ51" s="130"/>
      <c r="HK51" s="130"/>
      <c r="HL51" s="130"/>
      <c r="HM51" s="130"/>
      <c r="HN51" s="130"/>
      <c r="HO51" s="130"/>
      <c r="HP51" s="130"/>
      <c r="HQ51" s="130"/>
      <c r="HR51" s="130"/>
      <c r="HS51" s="130"/>
      <c r="HT51" s="130"/>
      <c r="HU51" s="130"/>
      <c r="HV51" s="130"/>
      <c r="HW51" s="130"/>
      <c r="HX51" s="130"/>
      <c r="HY51" s="130"/>
      <c r="HZ51" s="130"/>
      <c r="IA51" s="130"/>
      <c r="IB51" s="130"/>
      <c r="IC51" s="130"/>
      <c r="ID51" s="130"/>
      <c r="IE51" s="130"/>
      <c r="IF51" s="130"/>
      <c r="IG51" s="130"/>
      <c r="IH51" s="130"/>
      <c r="II51" s="130"/>
      <c r="IJ51" s="130"/>
      <c r="IK51" s="130"/>
      <c r="IL51" s="130"/>
      <c r="IM51" s="130"/>
      <c r="IN51" s="130"/>
      <c r="IO51" s="130"/>
      <c r="IP51" s="130"/>
      <c r="IQ51" s="130"/>
      <c r="IR51" s="130"/>
      <c r="IS51" s="130"/>
      <c r="IT51" s="130"/>
      <c r="IU51" s="130"/>
      <c r="IV51" s="130"/>
    </row>
    <row r="52" spans="1:256" ht="15.75" customHeight="1">
      <c r="A52" s="103" t="s">
        <v>2608</v>
      </c>
      <c r="B52" s="36" t="s">
        <v>2609</v>
      </c>
      <c r="C52" s="99">
        <v>400000</v>
      </c>
      <c r="D52" s="99"/>
      <c r="E52" s="99">
        <f t="shared" si="35"/>
        <v>400000</v>
      </c>
      <c r="F52" s="99">
        <v>100000</v>
      </c>
      <c r="G52" s="99"/>
      <c r="H52" s="99">
        <f t="shared" si="1"/>
        <v>100000</v>
      </c>
      <c r="I52" s="99"/>
      <c r="J52" s="99">
        <f t="shared" si="2"/>
        <v>100000</v>
      </c>
      <c r="K52" s="1326">
        <v>472750</v>
      </c>
      <c r="L52" s="1326"/>
      <c r="M52" s="1326">
        <f t="shared" si="3"/>
        <v>472750</v>
      </c>
      <c r="N52" s="1326"/>
      <c r="O52" s="1326">
        <f t="shared" si="4"/>
        <v>472750</v>
      </c>
      <c r="P52" s="1327">
        <v>500000</v>
      </c>
      <c r="Q52" s="130"/>
      <c r="R52" s="130"/>
      <c r="S52" s="130"/>
      <c r="T52" s="130"/>
      <c r="U52" s="130"/>
      <c r="V52" s="130"/>
      <c r="W52" s="130"/>
      <c r="X52" s="130"/>
      <c r="Y52" s="130"/>
      <c r="Z52" s="130"/>
      <c r="AA52" s="130"/>
      <c r="AB52" s="130"/>
      <c r="AC52" s="130"/>
      <c r="AD52" s="130"/>
      <c r="AE52" s="130"/>
      <c r="AF52" s="130"/>
      <c r="AG52" s="130"/>
      <c r="AH52" s="130"/>
      <c r="AI52" s="130"/>
      <c r="AJ52" s="130"/>
      <c r="AK52" s="130"/>
      <c r="AL52" s="130"/>
      <c r="AM52" s="130"/>
      <c r="AN52" s="130"/>
      <c r="AO52" s="130"/>
      <c r="AP52" s="130"/>
      <c r="AQ52" s="130"/>
      <c r="AR52" s="130"/>
      <c r="AS52" s="130"/>
      <c r="AT52" s="130"/>
      <c r="AU52" s="130"/>
      <c r="AV52" s="130"/>
      <c r="AW52" s="130"/>
      <c r="AX52" s="130"/>
      <c r="AY52" s="130"/>
      <c r="AZ52" s="130"/>
      <c r="BA52" s="130"/>
      <c r="BB52" s="130"/>
      <c r="BC52" s="130"/>
      <c r="BD52" s="130"/>
      <c r="BE52" s="130"/>
      <c r="BF52" s="130"/>
      <c r="BG52" s="130"/>
      <c r="BH52" s="130"/>
      <c r="BI52" s="130"/>
      <c r="BJ52" s="130"/>
      <c r="BK52" s="130"/>
      <c r="BL52" s="130"/>
      <c r="BM52" s="130"/>
      <c r="BN52" s="130"/>
      <c r="BO52" s="130"/>
      <c r="BP52" s="130"/>
      <c r="BQ52" s="130"/>
      <c r="BR52" s="130"/>
      <c r="BS52" s="130"/>
      <c r="BT52" s="130"/>
      <c r="BU52" s="130"/>
      <c r="BV52" s="130"/>
      <c r="BW52" s="130"/>
      <c r="BX52" s="130"/>
      <c r="BY52" s="130"/>
      <c r="BZ52" s="130"/>
      <c r="CA52" s="130"/>
      <c r="CB52" s="130"/>
      <c r="CC52" s="130"/>
      <c r="CD52" s="130"/>
      <c r="CE52" s="130"/>
      <c r="CF52" s="130"/>
      <c r="CG52" s="130"/>
      <c r="CH52" s="130"/>
      <c r="CI52" s="130"/>
      <c r="CJ52" s="130"/>
      <c r="CK52" s="130"/>
      <c r="CL52" s="130"/>
      <c r="CM52" s="130"/>
      <c r="CN52" s="130"/>
      <c r="CO52" s="130"/>
      <c r="CP52" s="130"/>
      <c r="CQ52" s="130"/>
      <c r="CR52" s="130"/>
      <c r="CS52" s="130"/>
      <c r="CT52" s="130"/>
      <c r="CU52" s="130"/>
      <c r="CV52" s="130"/>
      <c r="CW52" s="130"/>
      <c r="CX52" s="130"/>
      <c r="CY52" s="130"/>
      <c r="CZ52" s="130"/>
      <c r="DA52" s="130"/>
      <c r="DB52" s="130"/>
      <c r="DC52" s="130"/>
      <c r="DD52" s="130"/>
      <c r="DE52" s="130"/>
      <c r="DF52" s="130"/>
      <c r="DG52" s="130"/>
      <c r="DH52" s="130"/>
      <c r="DI52" s="130"/>
      <c r="DJ52" s="130"/>
      <c r="DK52" s="130"/>
      <c r="DL52" s="130"/>
      <c r="DM52" s="130"/>
      <c r="DN52" s="130"/>
      <c r="DO52" s="130"/>
      <c r="DP52" s="130"/>
      <c r="DQ52" s="130"/>
      <c r="DR52" s="130"/>
      <c r="DS52" s="130"/>
      <c r="DT52" s="130"/>
      <c r="DU52" s="130"/>
      <c r="DV52" s="130"/>
      <c r="DW52" s="130"/>
      <c r="DX52" s="130"/>
      <c r="DY52" s="130"/>
      <c r="DZ52" s="130"/>
      <c r="EA52" s="130"/>
      <c r="EB52" s="130"/>
      <c r="EC52" s="130"/>
      <c r="ED52" s="130"/>
      <c r="EE52" s="130"/>
      <c r="EF52" s="130"/>
      <c r="EG52" s="130"/>
      <c r="EH52" s="130"/>
      <c r="EI52" s="130"/>
      <c r="EJ52" s="130"/>
      <c r="EK52" s="130"/>
      <c r="EL52" s="130"/>
      <c r="EM52" s="130"/>
      <c r="EN52" s="130"/>
      <c r="EO52" s="130"/>
      <c r="EP52" s="130"/>
      <c r="EQ52" s="130"/>
      <c r="ER52" s="130"/>
      <c r="ES52" s="130"/>
      <c r="ET52" s="130"/>
      <c r="EU52" s="130"/>
      <c r="EV52" s="130"/>
      <c r="EW52" s="130"/>
      <c r="EX52" s="130"/>
      <c r="EY52" s="130"/>
      <c r="EZ52" s="130"/>
      <c r="FA52" s="130"/>
      <c r="FB52" s="130"/>
      <c r="FC52" s="130"/>
      <c r="FD52" s="130"/>
      <c r="FE52" s="130"/>
      <c r="FF52" s="130"/>
      <c r="FG52" s="130"/>
      <c r="FH52" s="130"/>
      <c r="FI52" s="130"/>
      <c r="FJ52" s="130"/>
      <c r="FK52" s="130"/>
      <c r="FL52" s="130"/>
      <c r="FM52" s="130"/>
      <c r="FN52" s="130"/>
      <c r="FO52" s="130"/>
      <c r="FP52" s="130"/>
      <c r="FQ52" s="130"/>
      <c r="FR52" s="130"/>
      <c r="FS52" s="130"/>
      <c r="FT52" s="130"/>
      <c r="FU52" s="130"/>
      <c r="FV52" s="130"/>
      <c r="FW52" s="130"/>
      <c r="FX52" s="130"/>
      <c r="FY52" s="130"/>
      <c r="FZ52" s="130"/>
      <c r="GA52" s="130"/>
      <c r="GB52" s="130"/>
      <c r="GC52" s="130"/>
      <c r="GD52" s="130"/>
      <c r="GE52" s="130"/>
      <c r="GF52" s="130"/>
      <c r="GG52" s="130"/>
      <c r="GH52" s="130"/>
      <c r="GI52" s="130"/>
      <c r="GJ52" s="130"/>
      <c r="GK52" s="130"/>
      <c r="GL52" s="130"/>
      <c r="GM52" s="130"/>
      <c r="GN52" s="130"/>
      <c r="GO52" s="130"/>
      <c r="GP52" s="130"/>
      <c r="GQ52" s="130"/>
      <c r="GR52" s="130"/>
      <c r="GS52" s="130"/>
      <c r="GT52" s="130"/>
      <c r="GU52" s="130"/>
      <c r="GV52" s="130"/>
      <c r="GW52" s="130"/>
      <c r="GX52" s="130"/>
      <c r="GY52" s="130"/>
      <c r="GZ52" s="130"/>
      <c r="HA52" s="130"/>
      <c r="HB52" s="130"/>
      <c r="HC52" s="130"/>
      <c r="HD52" s="130"/>
      <c r="HE52" s="130"/>
      <c r="HF52" s="130"/>
      <c r="HG52" s="130"/>
      <c r="HH52" s="130"/>
      <c r="HI52" s="130"/>
      <c r="HJ52" s="130"/>
      <c r="HK52" s="130"/>
      <c r="HL52" s="130"/>
      <c r="HM52" s="130"/>
      <c r="HN52" s="130"/>
      <c r="HO52" s="130"/>
      <c r="HP52" s="130"/>
      <c r="HQ52" s="130"/>
      <c r="HR52" s="130"/>
      <c r="HS52" s="130"/>
      <c r="HT52" s="130"/>
      <c r="HU52" s="130"/>
      <c r="HV52" s="130"/>
      <c r="HW52" s="130"/>
      <c r="HX52" s="130"/>
      <c r="HY52" s="130"/>
      <c r="HZ52" s="130"/>
      <c r="IA52" s="130"/>
      <c r="IB52" s="130"/>
      <c r="IC52" s="130"/>
      <c r="ID52" s="130"/>
      <c r="IE52" s="130"/>
      <c r="IF52" s="130"/>
      <c r="IG52" s="130"/>
      <c r="IH52" s="130"/>
      <c r="II52" s="130"/>
      <c r="IJ52" s="130"/>
      <c r="IK52" s="130"/>
      <c r="IL52" s="130"/>
      <c r="IM52" s="130"/>
      <c r="IN52" s="130"/>
      <c r="IO52" s="130"/>
      <c r="IP52" s="130"/>
      <c r="IQ52" s="130"/>
      <c r="IR52" s="130"/>
      <c r="IS52" s="130"/>
      <c r="IT52" s="130"/>
      <c r="IU52" s="130"/>
      <c r="IV52" s="130"/>
    </row>
    <row r="53" spans="1:256" ht="15.75" customHeight="1">
      <c r="A53" s="103" t="s">
        <v>2610</v>
      </c>
      <c r="B53" s="36" t="s">
        <v>2611</v>
      </c>
      <c r="C53" s="99">
        <v>500000</v>
      </c>
      <c r="D53" s="99"/>
      <c r="E53" s="99">
        <f t="shared" si="35"/>
        <v>500000</v>
      </c>
      <c r="F53" s="99">
        <v>100000</v>
      </c>
      <c r="G53" s="99"/>
      <c r="H53" s="99">
        <f t="shared" si="1"/>
        <v>100000</v>
      </c>
      <c r="I53" s="99"/>
      <c r="J53" s="99">
        <f t="shared" si="2"/>
        <v>100000</v>
      </c>
      <c r="K53" s="1326">
        <v>500000</v>
      </c>
      <c r="L53" s="1326">
        <v>2000000</v>
      </c>
      <c r="M53" s="1326">
        <f t="shared" si="3"/>
        <v>2500000</v>
      </c>
      <c r="N53" s="1326"/>
      <c r="O53" s="1326">
        <f t="shared" si="4"/>
        <v>2500000</v>
      </c>
      <c r="P53" s="1327">
        <v>500000</v>
      </c>
      <c r="Q53" s="130"/>
      <c r="R53" s="130"/>
      <c r="S53" s="130"/>
      <c r="T53" s="130"/>
      <c r="U53" s="130"/>
      <c r="V53" s="130"/>
      <c r="W53" s="130"/>
      <c r="X53" s="130"/>
      <c r="Y53" s="130"/>
      <c r="Z53" s="130"/>
      <c r="AA53" s="130"/>
      <c r="AB53" s="130"/>
      <c r="AC53" s="130"/>
      <c r="AD53" s="130"/>
      <c r="AE53" s="130"/>
      <c r="AF53" s="130"/>
      <c r="AG53" s="130"/>
      <c r="AH53" s="130"/>
      <c r="AI53" s="130"/>
      <c r="AJ53" s="130"/>
      <c r="AK53" s="130"/>
      <c r="AL53" s="130"/>
      <c r="AM53" s="130"/>
      <c r="AN53" s="130"/>
      <c r="AO53" s="130"/>
      <c r="AP53" s="130"/>
      <c r="AQ53" s="130"/>
      <c r="AR53" s="130"/>
      <c r="AS53" s="130"/>
      <c r="AT53" s="130"/>
      <c r="AU53" s="130"/>
      <c r="AV53" s="130"/>
      <c r="AW53" s="130"/>
      <c r="AX53" s="130"/>
      <c r="AY53" s="130"/>
      <c r="AZ53" s="130"/>
      <c r="BA53" s="130"/>
      <c r="BB53" s="130"/>
      <c r="BC53" s="130"/>
      <c r="BD53" s="130"/>
      <c r="BE53" s="130"/>
      <c r="BF53" s="130"/>
      <c r="BG53" s="130"/>
      <c r="BH53" s="130"/>
      <c r="BI53" s="130"/>
      <c r="BJ53" s="130"/>
      <c r="BK53" s="130"/>
      <c r="BL53" s="130"/>
      <c r="BM53" s="130"/>
      <c r="BN53" s="130"/>
      <c r="BO53" s="130"/>
      <c r="BP53" s="130"/>
      <c r="BQ53" s="130"/>
      <c r="BR53" s="130"/>
      <c r="BS53" s="130"/>
      <c r="BT53" s="130"/>
      <c r="BU53" s="130"/>
      <c r="BV53" s="130"/>
      <c r="BW53" s="130"/>
      <c r="BX53" s="130"/>
      <c r="BY53" s="130"/>
      <c r="BZ53" s="130"/>
      <c r="CA53" s="130"/>
      <c r="CB53" s="130"/>
      <c r="CC53" s="130"/>
      <c r="CD53" s="130"/>
      <c r="CE53" s="130"/>
      <c r="CF53" s="130"/>
      <c r="CG53" s="130"/>
      <c r="CH53" s="130"/>
      <c r="CI53" s="130"/>
      <c r="CJ53" s="130"/>
      <c r="CK53" s="130"/>
      <c r="CL53" s="130"/>
      <c r="CM53" s="130"/>
      <c r="CN53" s="130"/>
      <c r="CO53" s="130"/>
      <c r="CP53" s="130"/>
      <c r="CQ53" s="130"/>
      <c r="CR53" s="130"/>
      <c r="CS53" s="130"/>
      <c r="CT53" s="130"/>
      <c r="CU53" s="130"/>
      <c r="CV53" s="130"/>
      <c r="CW53" s="130"/>
      <c r="CX53" s="130"/>
      <c r="CY53" s="130"/>
      <c r="CZ53" s="130"/>
      <c r="DA53" s="130"/>
      <c r="DB53" s="130"/>
      <c r="DC53" s="130"/>
      <c r="DD53" s="130"/>
      <c r="DE53" s="130"/>
      <c r="DF53" s="130"/>
      <c r="DG53" s="130"/>
      <c r="DH53" s="130"/>
      <c r="DI53" s="130"/>
      <c r="DJ53" s="130"/>
      <c r="DK53" s="130"/>
      <c r="DL53" s="130"/>
      <c r="DM53" s="130"/>
      <c r="DN53" s="130"/>
      <c r="DO53" s="130"/>
      <c r="DP53" s="130"/>
      <c r="DQ53" s="130"/>
      <c r="DR53" s="130"/>
      <c r="DS53" s="130"/>
      <c r="DT53" s="130"/>
      <c r="DU53" s="130"/>
      <c r="DV53" s="130"/>
      <c r="DW53" s="130"/>
      <c r="DX53" s="130"/>
      <c r="DY53" s="130"/>
      <c r="DZ53" s="130"/>
      <c r="EA53" s="130"/>
      <c r="EB53" s="130"/>
      <c r="EC53" s="130"/>
      <c r="ED53" s="130"/>
      <c r="EE53" s="130"/>
      <c r="EF53" s="130"/>
      <c r="EG53" s="130"/>
      <c r="EH53" s="130"/>
      <c r="EI53" s="130"/>
      <c r="EJ53" s="130"/>
      <c r="EK53" s="130"/>
      <c r="EL53" s="130"/>
      <c r="EM53" s="130"/>
      <c r="EN53" s="130"/>
      <c r="EO53" s="130"/>
      <c r="EP53" s="130"/>
      <c r="EQ53" s="130"/>
      <c r="ER53" s="130"/>
      <c r="ES53" s="130"/>
      <c r="ET53" s="130"/>
      <c r="EU53" s="130"/>
      <c r="EV53" s="130"/>
      <c r="EW53" s="130"/>
      <c r="EX53" s="130"/>
      <c r="EY53" s="130"/>
      <c r="EZ53" s="130"/>
      <c r="FA53" s="130"/>
      <c r="FB53" s="130"/>
      <c r="FC53" s="130"/>
      <c r="FD53" s="130"/>
      <c r="FE53" s="130"/>
      <c r="FF53" s="130"/>
      <c r="FG53" s="130"/>
      <c r="FH53" s="130"/>
      <c r="FI53" s="130"/>
      <c r="FJ53" s="130"/>
      <c r="FK53" s="130"/>
      <c r="FL53" s="130"/>
      <c r="FM53" s="130"/>
      <c r="FN53" s="130"/>
      <c r="FO53" s="130"/>
      <c r="FP53" s="130"/>
      <c r="FQ53" s="130"/>
      <c r="FR53" s="130"/>
      <c r="FS53" s="130"/>
      <c r="FT53" s="130"/>
      <c r="FU53" s="130"/>
      <c r="FV53" s="130"/>
      <c r="FW53" s="130"/>
      <c r="FX53" s="130"/>
      <c r="FY53" s="130"/>
      <c r="FZ53" s="130"/>
      <c r="GA53" s="130"/>
      <c r="GB53" s="130"/>
      <c r="GC53" s="130"/>
      <c r="GD53" s="130"/>
      <c r="GE53" s="130"/>
      <c r="GF53" s="130"/>
      <c r="GG53" s="130"/>
      <c r="GH53" s="130"/>
      <c r="GI53" s="130"/>
      <c r="GJ53" s="130"/>
      <c r="GK53" s="130"/>
      <c r="GL53" s="130"/>
      <c r="GM53" s="130"/>
      <c r="GN53" s="130"/>
      <c r="GO53" s="130"/>
      <c r="GP53" s="130"/>
      <c r="GQ53" s="130"/>
      <c r="GR53" s="130"/>
      <c r="GS53" s="130"/>
      <c r="GT53" s="130"/>
      <c r="GU53" s="130"/>
      <c r="GV53" s="130"/>
      <c r="GW53" s="130"/>
      <c r="GX53" s="130"/>
      <c r="GY53" s="130"/>
      <c r="GZ53" s="130"/>
      <c r="HA53" s="130"/>
      <c r="HB53" s="130"/>
      <c r="HC53" s="130"/>
      <c r="HD53" s="130"/>
      <c r="HE53" s="130"/>
      <c r="HF53" s="130"/>
      <c r="HG53" s="130"/>
      <c r="HH53" s="130"/>
      <c r="HI53" s="130"/>
      <c r="HJ53" s="130"/>
      <c r="HK53" s="130"/>
      <c r="HL53" s="130"/>
      <c r="HM53" s="130"/>
      <c r="HN53" s="130"/>
      <c r="HO53" s="130"/>
      <c r="HP53" s="130"/>
      <c r="HQ53" s="130"/>
      <c r="HR53" s="130"/>
      <c r="HS53" s="130"/>
      <c r="HT53" s="130"/>
      <c r="HU53" s="130"/>
      <c r="HV53" s="130"/>
      <c r="HW53" s="130"/>
      <c r="HX53" s="130"/>
      <c r="HY53" s="130"/>
      <c r="HZ53" s="130"/>
      <c r="IA53" s="130"/>
      <c r="IB53" s="130"/>
      <c r="IC53" s="130"/>
      <c r="ID53" s="130"/>
      <c r="IE53" s="130"/>
      <c r="IF53" s="130"/>
      <c r="IG53" s="130"/>
      <c r="IH53" s="130"/>
      <c r="II53" s="130"/>
      <c r="IJ53" s="130"/>
      <c r="IK53" s="130"/>
      <c r="IL53" s="130"/>
      <c r="IM53" s="130"/>
      <c r="IN53" s="130"/>
      <c r="IO53" s="130"/>
      <c r="IP53" s="130"/>
      <c r="IQ53" s="130"/>
      <c r="IR53" s="130"/>
      <c r="IS53" s="130"/>
      <c r="IT53" s="130"/>
      <c r="IU53" s="130"/>
      <c r="IV53" s="130"/>
    </row>
    <row r="54" spans="1:256" ht="15.75" customHeight="1">
      <c r="A54" s="746" t="s">
        <v>413</v>
      </c>
      <c r="B54" s="569"/>
      <c r="C54" s="570">
        <f t="shared" ref="C54:F54" si="36">SUM(C51:C53)</f>
        <v>1600000</v>
      </c>
      <c r="D54" s="570">
        <f t="shared" si="36"/>
        <v>0</v>
      </c>
      <c r="E54" s="570">
        <f t="shared" si="36"/>
        <v>1600000</v>
      </c>
      <c r="F54" s="570">
        <f t="shared" si="36"/>
        <v>700000</v>
      </c>
      <c r="G54" s="570">
        <f t="shared" ref="G54:I54" si="37">SUM(G51:G53)</f>
        <v>0</v>
      </c>
      <c r="H54" s="570">
        <f t="shared" si="1"/>
        <v>700000</v>
      </c>
      <c r="I54" s="570">
        <f t="shared" si="37"/>
        <v>0</v>
      </c>
      <c r="J54" s="570">
        <f t="shared" si="2"/>
        <v>700000</v>
      </c>
      <c r="K54" s="1328">
        <f t="shared" ref="K54:L54" si="38">SUM(K51:K53)</f>
        <v>1472750</v>
      </c>
      <c r="L54" s="1328">
        <f t="shared" si="38"/>
        <v>5000000</v>
      </c>
      <c r="M54" s="1328">
        <f t="shared" si="3"/>
        <v>6472750</v>
      </c>
      <c r="N54" s="1328">
        <f t="shared" ref="N54" si="39">SUM(N51:N53)</f>
        <v>0</v>
      </c>
      <c r="O54" s="1328">
        <f t="shared" si="4"/>
        <v>6472750</v>
      </c>
      <c r="P54" s="1330">
        <f>SUM(P51:P53)</f>
        <v>1500000</v>
      </c>
      <c r="Q54" s="130"/>
      <c r="R54" s="130"/>
      <c r="S54" s="130"/>
      <c r="T54" s="130"/>
      <c r="U54" s="130"/>
      <c r="V54" s="130"/>
      <c r="W54" s="130"/>
      <c r="X54" s="130"/>
      <c r="Y54" s="130"/>
      <c r="Z54" s="130"/>
      <c r="AA54" s="130"/>
      <c r="AB54" s="130"/>
      <c r="AC54" s="130"/>
      <c r="AD54" s="130"/>
      <c r="AE54" s="130"/>
      <c r="AF54" s="130"/>
      <c r="AG54" s="130"/>
      <c r="AH54" s="130"/>
      <c r="AI54" s="130"/>
      <c r="AJ54" s="130"/>
      <c r="AK54" s="130"/>
      <c r="AL54" s="130"/>
      <c r="AM54" s="130"/>
      <c r="AN54" s="130"/>
      <c r="AO54" s="130"/>
      <c r="AP54" s="130"/>
      <c r="AQ54" s="130"/>
      <c r="AR54" s="130"/>
      <c r="AS54" s="130"/>
      <c r="AT54" s="130"/>
      <c r="AU54" s="130"/>
      <c r="AV54" s="130"/>
      <c r="AW54" s="130"/>
      <c r="AX54" s="130"/>
      <c r="AY54" s="130"/>
      <c r="AZ54" s="130"/>
      <c r="BA54" s="130"/>
      <c r="BB54" s="130"/>
      <c r="BC54" s="130"/>
      <c r="BD54" s="130"/>
      <c r="BE54" s="130"/>
      <c r="BF54" s="130"/>
      <c r="BG54" s="130"/>
      <c r="BH54" s="130"/>
      <c r="BI54" s="130"/>
      <c r="BJ54" s="130"/>
      <c r="BK54" s="130"/>
      <c r="BL54" s="130"/>
      <c r="BM54" s="130"/>
      <c r="BN54" s="130"/>
      <c r="BO54" s="130"/>
      <c r="BP54" s="130"/>
      <c r="BQ54" s="130"/>
      <c r="BR54" s="130"/>
      <c r="BS54" s="130"/>
      <c r="BT54" s="130"/>
      <c r="BU54" s="130"/>
      <c r="BV54" s="130"/>
      <c r="BW54" s="130"/>
      <c r="BX54" s="130"/>
      <c r="BY54" s="130"/>
      <c r="BZ54" s="130"/>
      <c r="CA54" s="130"/>
      <c r="CB54" s="130"/>
      <c r="CC54" s="130"/>
      <c r="CD54" s="130"/>
      <c r="CE54" s="130"/>
      <c r="CF54" s="130"/>
      <c r="CG54" s="130"/>
      <c r="CH54" s="130"/>
      <c r="CI54" s="130"/>
      <c r="CJ54" s="130"/>
      <c r="CK54" s="130"/>
      <c r="CL54" s="130"/>
      <c r="CM54" s="130"/>
      <c r="CN54" s="130"/>
      <c r="CO54" s="130"/>
      <c r="CP54" s="130"/>
      <c r="CQ54" s="130"/>
      <c r="CR54" s="130"/>
      <c r="CS54" s="130"/>
      <c r="CT54" s="130"/>
      <c r="CU54" s="130"/>
      <c r="CV54" s="130"/>
      <c r="CW54" s="130"/>
      <c r="CX54" s="130"/>
      <c r="CY54" s="130"/>
      <c r="CZ54" s="130"/>
      <c r="DA54" s="130"/>
      <c r="DB54" s="130"/>
      <c r="DC54" s="130"/>
      <c r="DD54" s="130"/>
      <c r="DE54" s="130"/>
      <c r="DF54" s="130"/>
      <c r="DG54" s="130"/>
      <c r="DH54" s="130"/>
      <c r="DI54" s="130"/>
      <c r="DJ54" s="130"/>
      <c r="DK54" s="130"/>
      <c r="DL54" s="130"/>
      <c r="DM54" s="130"/>
      <c r="DN54" s="130"/>
      <c r="DO54" s="130"/>
      <c r="DP54" s="130"/>
      <c r="DQ54" s="130"/>
      <c r="DR54" s="130"/>
      <c r="DS54" s="130"/>
      <c r="DT54" s="130"/>
      <c r="DU54" s="130"/>
      <c r="DV54" s="130"/>
      <c r="DW54" s="130"/>
      <c r="DX54" s="130"/>
      <c r="DY54" s="130"/>
      <c r="DZ54" s="130"/>
      <c r="EA54" s="130"/>
      <c r="EB54" s="130"/>
      <c r="EC54" s="130"/>
      <c r="ED54" s="130"/>
      <c r="EE54" s="130"/>
      <c r="EF54" s="130"/>
      <c r="EG54" s="130"/>
      <c r="EH54" s="130"/>
      <c r="EI54" s="130"/>
      <c r="EJ54" s="130"/>
      <c r="EK54" s="130"/>
      <c r="EL54" s="130"/>
      <c r="EM54" s="130"/>
      <c r="EN54" s="130"/>
      <c r="EO54" s="130"/>
      <c r="EP54" s="130"/>
      <c r="EQ54" s="130"/>
      <c r="ER54" s="130"/>
      <c r="ES54" s="130"/>
      <c r="ET54" s="130"/>
      <c r="EU54" s="130"/>
      <c r="EV54" s="130"/>
      <c r="EW54" s="130"/>
      <c r="EX54" s="130"/>
      <c r="EY54" s="130"/>
      <c r="EZ54" s="130"/>
      <c r="FA54" s="130"/>
      <c r="FB54" s="130"/>
      <c r="FC54" s="130"/>
      <c r="FD54" s="130"/>
      <c r="FE54" s="130"/>
      <c r="FF54" s="130"/>
      <c r="FG54" s="130"/>
      <c r="FH54" s="130"/>
      <c r="FI54" s="130"/>
      <c r="FJ54" s="130"/>
      <c r="FK54" s="130"/>
      <c r="FL54" s="130"/>
      <c r="FM54" s="130"/>
      <c r="FN54" s="130"/>
      <c r="FO54" s="130"/>
      <c r="FP54" s="130"/>
      <c r="FQ54" s="130"/>
      <c r="FR54" s="130"/>
      <c r="FS54" s="130"/>
      <c r="FT54" s="130"/>
      <c r="FU54" s="130"/>
      <c r="FV54" s="130"/>
      <c r="FW54" s="130"/>
      <c r="FX54" s="130"/>
      <c r="FY54" s="130"/>
      <c r="FZ54" s="130"/>
      <c r="GA54" s="130"/>
      <c r="GB54" s="130"/>
      <c r="GC54" s="130"/>
      <c r="GD54" s="130"/>
      <c r="GE54" s="130"/>
      <c r="GF54" s="130"/>
      <c r="GG54" s="130"/>
      <c r="GH54" s="130"/>
      <c r="GI54" s="130"/>
      <c r="GJ54" s="130"/>
      <c r="GK54" s="130"/>
      <c r="GL54" s="130"/>
      <c r="GM54" s="130"/>
      <c r="GN54" s="130"/>
      <c r="GO54" s="130"/>
      <c r="GP54" s="130"/>
      <c r="GQ54" s="130"/>
      <c r="GR54" s="130"/>
      <c r="GS54" s="130"/>
      <c r="GT54" s="130"/>
      <c r="GU54" s="130"/>
      <c r="GV54" s="130"/>
      <c r="GW54" s="130"/>
      <c r="GX54" s="130"/>
      <c r="GY54" s="130"/>
      <c r="GZ54" s="130"/>
      <c r="HA54" s="130"/>
      <c r="HB54" s="130"/>
      <c r="HC54" s="130"/>
      <c r="HD54" s="130"/>
      <c r="HE54" s="130"/>
      <c r="HF54" s="130"/>
      <c r="HG54" s="130"/>
      <c r="HH54" s="130"/>
      <c r="HI54" s="130"/>
      <c r="HJ54" s="130"/>
      <c r="HK54" s="130"/>
      <c r="HL54" s="130"/>
      <c r="HM54" s="130"/>
      <c r="HN54" s="130"/>
      <c r="HO54" s="130"/>
      <c r="HP54" s="130"/>
      <c r="HQ54" s="130"/>
      <c r="HR54" s="130"/>
      <c r="HS54" s="130"/>
      <c r="HT54" s="130"/>
      <c r="HU54" s="130"/>
      <c r="HV54" s="130"/>
      <c r="HW54" s="130"/>
      <c r="HX54" s="130"/>
      <c r="HY54" s="130"/>
      <c r="HZ54" s="130"/>
      <c r="IA54" s="130"/>
      <c r="IB54" s="130"/>
      <c r="IC54" s="130"/>
      <c r="ID54" s="130"/>
      <c r="IE54" s="130"/>
      <c r="IF54" s="130"/>
      <c r="IG54" s="130"/>
      <c r="IH54" s="130"/>
      <c r="II54" s="130"/>
      <c r="IJ54" s="130"/>
      <c r="IK54" s="130"/>
      <c r="IL54" s="130"/>
      <c r="IM54" s="130"/>
      <c r="IN54" s="130"/>
      <c r="IO54" s="130"/>
      <c r="IP54" s="130"/>
      <c r="IQ54" s="130"/>
      <c r="IR54" s="130"/>
      <c r="IS54" s="130"/>
      <c r="IT54" s="130"/>
      <c r="IU54" s="130"/>
      <c r="IV54" s="130"/>
    </row>
    <row r="55" spans="1:256" ht="15.75" customHeight="1">
      <c r="A55" s="103"/>
      <c r="B55" s="176" t="s">
        <v>2612</v>
      </c>
      <c r="C55" s="99"/>
      <c r="D55" s="99"/>
      <c r="E55" s="99"/>
      <c r="F55" s="99"/>
      <c r="G55" s="99"/>
      <c r="H55" s="99">
        <f t="shared" si="1"/>
        <v>0</v>
      </c>
      <c r="I55" s="99"/>
      <c r="J55" s="99">
        <f t="shared" si="2"/>
        <v>0</v>
      </c>
      <c r="K55" s="1326"/>
      <c r="L55" s="1326"/>
      <c r="M55" s="1326">
        <f t="shared" si="3"/>
        <v>0</v>
      </c>
      <c r="N55" s="1326"/>
      <c r="O55" s="1326">
        <f t="shared" si="4"/>
        <v>0</v>
      </c>
      <c r="P55" s="1327"/>
      <c r="Q55" s="130"/>
      <c r="R55" s="130"/>
      <c r="S55" s="130"/>
      <c r="T55" s="130"/>
      <c r="U55" s="130"/>
      <c r="V55" s="130"/>
      <c r="W55" s="130"/>
      <c r="X55" s="130"/>
      <c r="Y55" s="130"/>
      <c r="Z55" s="130"/>
      <c r="AA55" s="130"/>
      <c r="AB55" s="130"/>
      <c r="AC55" s="130"/>
      <c r="AD55" s="130"/>
      <c r="AE55" s="130"/>
      <c r="AF55" s="130"/>
      <c r="AG55" s="130"/>
      <c r="AH55" s="130"/>
      <c r="AI55" s="130"/>
      <c r="AJ55" s="130"/>
      <c r="AK55" s="130"/>
      <c r="AL55" s="130"/>
      <c r="AM55" s="130"/>
      <c r="AN55" s="130"/>
      <c r="AO55" s="130"/>
      <c r="AP55" s="130"/>
      <c r="AQ55" s="130"/>
      <c r="AR55" s="130"/>
      <c r="AS55" s="130"/>
      <c r="AT55" s="130"/>
      <c r="AU55" s="130"/>
      <c r="AV55" s="130"/>
      <c r="AW55" s="130"/>
      <c r="AX55" s="130"/>
      <c r="AY55" s="130"/>
      <c r="AZ55" s="130"/>
      <c r="BA55" s="130"/>
      <c r="BB55" s="130"/>
      <c r="BC55" s="130"/>
      <c r="BD55" s="130"/>
      <c r="BE55" s="130"/>
      <c r="BF55" s="130"/>
      <c r="BG55" s="130"/>
      <c r="BH55" s="130"/>
      <c r="BI55" s="130"/>
      <c r="BJ55" s="130"/>
      <c r="BK55" s="130"/>
      <c r="BL55" s="130"/>
      <c r="BM55" s="130"/>
      <c r="BN55" s="130"/>
      <c r="BO55" s="130"/>
      <c r="BP55" s="130"/>
      <c r="BQ55" s="130"/>
      <c r="BR55" s="130"/>
      <c r="BS55" s="130"/>
      <c r="BT55" s="130"/>
      <c r="BU55" s="130"/>
      <c r="BV55" s="130"/>
      <c r="BW55" s="130"/>
      <c r="BX55" s="130"/>
      <c r="BY55" s="130"/>
      <c r="BZ55" s="130"/>
      <c r="CA55" s="130"/>
      <c r="CB55" s="130"/>
      <c r="CC55" s="130"/>
      <c r="CD55" s="130"/>
      <c r="CE55" s="130"/>
      <c r="CF55" s="130"/>
      <c r="CG55" s="130"/>
      <c r="CH55" s="130"/>
      <c r="CI55" s="130"/>
      <c r="CJ55" s="130"/>
      <c r="CK55" s="130"/>
      <c r="CL55" s="130"/>
      <c r="CM55" s="130"/>
      <c r="CN55" s="130"/>
      <c r="CO55" s="130"/>
      <c r="CP55" s="130"/>
      <c r="CQ55" s="130"/>
      <c r="CR55" s="130"/>
      <c r="CS55" s="130"/>
      <c r="CT55" s="130"/>
      <c r="CU55" s="130"/>
      <c r="CV55" s="130"/>
      <c r="CW55" s="130"/>
      <c r="CX55" s="130"/>
      <c r="CY55" s="130"/>
      <c r="CZ55" s="130"/>
      <c r="DA55" s="130"/>
      <c r="DB55" s="130"/>
      <c r="DC55" s="130"/>
      <c r="DD55" s="130"/>
      <c r="DE55" s="130"/>
      <c r="DF55" s="130"/>
      <c r="DG55" s="130"/>
      <c r="DH55" s="130"/>
      <c r="DI55" s="130"/>
      <c r="DJ55" s="130"/>
      <c r="DK55" s="130"/>
      <c r="DL55" s="130"/>
      <c r="DM55" s="130"/>
      <c r="DN55" s="130"/>
      <c r="DO55" s="130"/>
      <c r="DP55" s="130"/>
      <c r="DQ55" s="130"/>
      <c r="DR55" s="130"/>
      <c r="DS55" s="130"/>
      <c r="DT55" s="130"/>
      <c r="DU55" s="130"/>
      <c r="DV55" s="130"/>
      <c r="DW55" s="130"/>
      <c r="DX55" s="130"/>
      <c r="DY55" s="130"/>
      <c r="DZ55" s="130"/>
      <c r="EA55" s="130"/>
      <c r="EB55" s="130"/>
      <c r="EC55" s="130"/>
      <c r="ED55" s="130"/>
      <c r="EE55" s="130"/>
      <c r="EF55" s="130"/>
      <c r="EG55" s="130"/>
      <c r="EH55" s="130"/>
      <c r="EI55" s="130"/>
      <c r="EJ55" s="130"/>
      <c r="EK55" s="130"/>
      <c r="EL55" s="130"/>
      <c r="EM55" s="130"/>
      <c r="EN55" s="130"/>
      <c r="EO55" s="130"/>
      <c r="EP55" s="130"/>
      <c r="EQ55" s="130"/>
      <c r="ER55" s="130"/>
      <c r="ES55" s="130"/>
      <c r="ET55" s="130"/>
      <c r="EU55" s="130"/>
      <c r="EV55" s="130"/>
      <c r="EW55" s="130"/>
      <c r="EX55" s="130"/>
      <c r="EY55" s="130"/>
      <c r="EZ55" s="130"/>
      <c r="FA55" s="130"/>
      <c r="FB55" s="130"/>
      <c r="FC55" s="130"/>
      <c r="FD55" s="130"/>
      <c r="FE55" s="130"/>
      <c r="FF55" s="130"/>
      <c r="FG55" s="130"/>
      <c r="FH55" s="130"/>
      <c r="FI55" s="130"/>
      <c r="FJ55" s="130"/>
      <c r="FK55" s="130"/>
      <c r="FL55" s="130"/>
      <c r="FM55" s="130"/>
      <c r="FN55" s="130"/>
      <c r="FO55" s="130"/>
      <c r="FP55" s="130"/>
      <c r="FQ55" s="130"/>
      <c r="FR55" s="130"/>
      <c r="FS55" s="130"/>
      <c r="FT55" s="130"/>
      <c r="FU55" s="130"/>
      <c r="FV55" s="130"/>
      <c r="FW55" s="130"/>
      <c r="FX55" s="130"/>
      <c r="FY55" s="130"/>
      <c r="FZ55" s="130"/>
      <c r="GA55" s="130"/>
      <c r="GB55" s="130"/>
      <c r="GC55" s="130"/>
      <c r="GD55" s="130"/>
      <c r="GE55" s="130"/>
      <c r="GF55" s="130"/>
      <c r="GG55" s="130"/>
      <c r="GH55" s="130"/>
      <c r="GI55" s="130"/>
      <c r="GJ55" s="130"/>
      <c r="GK55" s="130"/>
      <c r="GL55" s="130"/>
      <c r="GM55" s="130"/>
      <c r="GN55" s="130"/>
      <c r="GO55" s="130"/>
      <c r="GP55" s="130"/>
      <c r="GQ55" s="130"/>
      <c r="GR55" s="130"/>
      <c r="GS55" s="130"/>
      <c r="GT55" s="130"/>
      <c r="GU55" s="130"/>
      <c r="GV55" s="130"/>
      <c r="GW55" s="130"/>
      <c r="GX55" s="130"/>
      <c r="GY55" s="130"/>
      <c r="GZ55" s="130"/>
      <c r="HA55" s="130"/>
      <c r="HB55" s="130"/>
      <c r="HC55" s="130"/>
      <c r="HD55" s="130"/>
      <c r="HE55" s="130"/>
      <c r="HF55" s="130"/>
      <c r="HG55" s="130"/>
      <c r="HH55" s="130"/>
      <c r="HI55" s="130"/>
      <c r="HJ55" s="130"/>
      <c r="HK55" s="130"/>
      <c r="HL55" s="130"/>
      <c r="HM55" s="130"/>
      <c r="HN55" s="130"/>
      <c r="HO55" s="130"/>
      <c r="HP55" s="130"/>
      <c r="HQ55" s="130"/>
      <c r="HR55" s="130"/>
      <c r="HS55" s="130"/>
      <c r="HT55" s="130"/>
      <c r="HU55" s="130"/>
      <c r="HV55" s="130"/>
      <c r="HW55" s="130"/>
      <c r="HX55" s="130"/>
      <c r="HY55" s="130"/>
      <c r="HZ55" s="130"/>
      <c r="IA55" s="130"/>
      <c r="IB55" s="130"/>
      <c r="IC55" s="130"/>
      <c r="ID55" s="130"/>
      <c r="IE55" s="130"/>
      <c r="IF55" s="130"/>
      <c r="IG55" s="130"/>
      <c r="IH55" s="130"/>
      <c r="II55" s="130"/>
      <c r="IJ55" s="130"/>
      <c r="IK55" s="130"/>
      <c r="IL55" s="130"/>
      <c r="IM55" s="130"/>
      <c r="IN55" s="130"/>
      <c r="IO55" s="130"/>
      <c r="IP55" s="130"/>
      <c r="IQ55" s="130"/>
      <c r="IR55" s="130"/>
      <c r="IS55" s="130"/>
      <c r="IT55" s="130"/>
      <c r="IU55" s="130"/>
      <c r="IV55" s="130"/>
    </row>
    <row r="56" spans="1:256" ht="15.75" customHeight="1">
      <c r="A56" s="103" t="s">
        <v>2613</v>
      </c>
      <c r="B56" s="36" t="s">
        <v>2614</v>
      </c>
      <c r="C56" s="93">
        <v>7000000</v>
      </c>
      <c r="D56" s="93">
        <v>30000000</v>
      </c>
      <c r="E56" s="99">
        <f t="shared" ref="E56:E58" si="40">SUM(C56:D56)</f>
        <v>37000000</v>
      </c>
      <c r="F56" s="99">
        <v>0</v>
      </c>
      <c r="G56" s="99">
        <v>0</v>
      </c>
      <c r="H56" s="99">
        <f t="shared" si="1"/>
        <v>0</v>
      </c>
      <c r="I56" s="99">
        <v>0</v>
      </c>
      <c r="J56" s="99">
        <f t="shared" si="2"/>
        <v>0</v>
      </c>
      <c r="K56" s="1326">
        <v>2000000</v>
      </c>
      <c r="L56" s="1326"/>
      <c r="M56" s="1326">
        <f t="shared" si="3"/>
        <v>2000000</v>
      </c>
      <c r="N56" s="1326"/>
      <c r="O56" s="1326">
        <f t="shared" si="4"/>
        <v>2000000</v>
      </c>
      <c r="P56" s="1327">
        <v>2000000</v>
      </c>
      <c r="Q56" s="130"/>
      <c r="R56" s="130"/>
      <c r="S56" s="130"/>
      <c r="T56" s="130"/>
      <c r="U56" s="130"/>
      <c r="V56" s="130"/>
      <c r="W56" s="130"/>
      <c r="X56" s="130"/>
      <c r="Y56" s="130"/>
      <c r="Z56" s="130"/>
      <c r="AA56" s="130"/>
      <c r="AB56" s="130"/>
      <c r="AC56" s="130"/>
      <c r="AD56" s="130"/>
      <c r="AE56" s="130"/>
      <c r="AF56" s="130"/>
      <c r="AG56" s="130"/>
      <c r="AH56" s="130"/>
      <c r="AI56" s="130"/>
      <c r="AJ56" s="130"/>
      <c r="AK56" s="130"/>
      <c r="AL56" s="130"/>
      <c r="AM56" s="130"/>
      <c r="AN56" s="130"/>
      <c r="AO56" s="130"/>
      <c r="AP56" s="130"/>
      <c r="AQ56" s="130"/>
      <c r="AR56" s="130"/>
      <c r="AS56" s="130"/>
      <c r="AT56" s="130"/>
      <c r="AU56" s="130"/>
      <c r="AV56" s="130"/>
      <c r="AW56" s="130"/>
      <c r="AX56" s="130"/>
      <c r="AY56" s="130"/>
      <c r="AZ56" s="130"/>
      <c r="BA56" s="130"/>
      <c r="BB56" s="130"/>
      <c r="BC56" s="130"/>
      <c r="BD56" s="130"/>
      <c r="BE56" s="130"/>
      <c r="BF56" s="130"/>
      <c r="BG56" s="130"/>
      <c r="BH56" s="130"/>
      <c r="BI56" s="130"/>
      <c r="BJ56" s="130"/>
      <c r="BK56" s="130"/>
      <c r="BL56" s="130"/>
      <c r="BM56" s="130"/>
      <c r="BN56" s="130"/>
      <c r="BO56" s="130"/>
      <c r="BP56" s="130"/>
      <c r="BQ56" s="130"/>
      <c r="BR56" s="130"/>
      <c r="BS56" s="130"/>
      <c r="BT56" s="130"/>
      <c r="BU56" s="130"/>
      <c r="BV56" s="130"/>
      <c r="BW56" s="130"/>
      <c r="BX56" s="130"/>
      <c r="BY56" s="130"/>
      <c r="BZ56" s="130"/>
      <c r="CA56" s="130"/>
      <c r="CB56" s="130"/>
      <c r="CC56" s="130"/>
      <c r="CD56" s="130"/>
      <c r="CE56" s="130"/>
      <c r="CF56" s="130"/>
      <c r="CG56" s="130"/>
      <c r="CH56" s="130"/>
      <c r="CI56" s="130"/>
      <c r="CJ56" s="130"/>
      <c r="CK56" s="130"/>
      <c r="CL56" s="130"/>
      <c r="CM56" s="130"/>
      <c r="CN56" s="130"/>
      <c r="CO56" s="130"/>
      <c r="CP56" s="130"/>
      <c r="CQ56" s="130"/>
      <c r="CR56" s="130"/>
      <c r="CS56" s="130"/>
      <c r="CT56" s="130"/>
      <c r="CU56" s="130"/>
      <c r="CV56" s="130"/>
      <c r="CW56" s="130"/>
      <c r="CX56" s="130"/>
      <c r="CY56" s="130"/>
      <c r="CZ56" s="130"/>
      <c r="DA56" s="130"/>
      <c r="DB56" s="130"/>
      <c r="DC56" s="130"/>
      <c r="DD56" s="130"/>
      <c r="DE56" s="130"/>
      <c r="DF56" s="130"/>
      <c r="DG56" s="130"/>
      <c r="DH56" s="130"/>
      <c r="DI56" s="130"/>
      <c r="DJ56" s="130"/>
      <c r="DK56" s="130"/>
      <c r="DL56" s="130"/>
      <c r="DM56" s="130"/>
      <c r="DN56" s="130"/>
      <c r="DO56" s="130"/>
      <c r="DP56" s="130"/>
      <c r="DQ56" s="130"/>
      <c r="DR56" s="130"/>
      <c r="DS56" s="130"/>
      <c r="DT56" s="130"/>
      <c r="DU56" s="130"/>
      <c r="DV56" s="130"/>
      <c r="DW56" s="130"/>
      <c r="DX56" s="130"/>
      <c r="DY56" s="130"/>
      <c r="DZ56" s="130"/>
      <c r="EA56" s="130"/>
      <c r="EB56" s="130"/>
      <c r="EC56" s="130"/>
      <c r="ED56" s="130"/>
      <c r="EE56" s="130"/>
      <c r="EF56" s="130"/>
      <c r="EG56" s="130"/>
      <c r="EH56" s="130"/>
      <c r="EI56" s="130"/>
      <c r="EJ56" s="130"/>
      <c r="EK56" s="130"/>
      <c r="EL56" s="130"/>
      <c r="EM56" s="130"/>
      <c r="EN56" s="130"/>
      <c r="EO56" s="130"/>
      <c r="EP56" s="130"/>
      <c r="EQ56" s="130"/>
      <c r="ER56" s="130"/>
      <c r="ES56" s="130"/>
      <c r="ET56" s="130"/>
      <c r="EU56" s="130"/>
      <c r="EV56" s="130"/>
      <c r="EW56" s="130"/>
      <c r="EX56" s="130"/>
      <c r="EY56" s="130"/>
      <c r="EZ56" s="130"/>
      <c r="FA56" s="130"/>
      <c r="FB56" s="130"/>
      <c r="FC56" s="130"/>
      <c r="FD56" s="130"/>
      <c r="FE56" s="130"/>
      <c r="FF56" s="130"/>
      <c r="FG56" s="130"/>
      <c r="FH56" s="130"/>
      <c r="FI56" s="130"/>
      <c r="FJ56" s="130"/>
      <c r="FK56" s="130"/>
      <c r="FL56" s="130"/>
      <c r="FM56" s="130"/>
      <c r="FN56" s="130"/>
      <c r="FO56" s="130"/>
      <c r="FP56" s="130"/>
      <c r="FQ56" s="130"/>
      <c r="FR56" s="130"/>
      <c r="FS56" s="130"/>
      <c r="FT56" s="130"/>
      <c r="FU56" s="130"/>
      <c r="FV56" s="130"/>
      <c r="FW56" s="130"/>
      <c r="FX56" s="130"/>
      <c r="FY56" s="130"/>
      <c r="FZ56" s="130"/>
      <c r="GA56" s="130"/>
      <c r="GB56" s="130"/>
      <c r="GC56" s="130"/>
      <c r="GD56" s="130"/>
      <c r="GE56" s="130"/>
      <c r="GF56" s="130"/>
      <c r="GG56" s="130"/>
      <c r="GH56" s="130"/>
      <c r="GI56" s="130"/>
      <c r="GJ56" s="130"/>
      <c r="GK56" s="130"/>
      <c r="GL56" s="130"/>
      <c r="GM56" s="130"/>
      <c r="GN56" s="130"/>
      <c r="GO56" s="130"/>
      <c r="GP56" s="130"/>
      <c r="GQ56" s="130"/>
      <c r="GR56" s="130"/>
      <c r="GS56" s="130"/>
      <c r="GT56" s="130"/>
      <c r="GU56" s="130"/>
      <c r="GV56" s="130"/>
      <c r="GW56" s="130"/>
      <c r="GX56" s="130"/>
      <c r="GY56" s="130"/>
      <c r="GZ56" s="130"/>
      <c r="HA56" s="130"/>
      <c r="HB56" s="130"/>
      <c r="HC56" s="130"/>
      <c r="HD56" s="130"/>
      <c r="HE56" s="130"/>
      <c r="HF56" s="130"/>
      <c r="HG56" s="130"/>
      <c r="HH56" s="130"/>
      <c r="HI56" s="130"/>
      <c r="HJ56" s="130"/>
      <c r="HK56" s="130"/>
      <c r="HL56" s="130"/>
      <c r="HM56" s="130"/>
      <c r="HN56" s="130"/>
      <c r="HO56" s="130"/>
      <c r="HP56" s="130"/>
      <c r="HQ56" s="130"/>
      <c r="HR56" s="130"/>
      <c r="HS56" s="130"/>
      <c r="HT56" s="130"/>
      <c r="HU56" s="130"/>
      <c r="HV56" s="130"/>
      <c r="HW56" s="130"/>
      <c r="HX56" s="130"/>
      <c r="HY56" s="130"/>
      <c r="HZ56" s="130"/>
      <c r="IA56" s="130"/>
      <c r="IB56" s="130"/>
      <c r="IC56" s="130"/>
      <c r="ID56" s="130"/>
      <c r="IE56" s="130"/>
      <c r="IF56" s="130"/>
      <c r="IG56" s="130"/>
      <c r="IH56" s="130"/>
      <c r="II56" s="130"/>
      <c r="IJ56" s="130"/>
      <c r="IK56" s="130"/>
      <c r="IL56" s="130"/>
      <c r="IM56" s="130"/>
      <c r="IN56" s="130"/>
      <c r="IO56" s="130"/>
      <c r="IP56" s="130"/>
      <c r="IQ56" s="130"/>
      <c r="IR56" s="130"/>
      <c r="IS56" s="130"/>
      <c r="IT56" s="130"/>
      <c r="IU56" s="130"/>
      <c r="IV56" s="130"/>
    </row>
    <row r="57" spans="1:256" ht="15.75" customHeight="1">
      <c r="A57" s="103"/>
      <c r="B57" s="1339" t="s">
        <v>2612</v>
      </c>
      <c r="C57" s="93"/>
      <c r="D57" s="93"/>
      <c r="E57" s="99"/>
      <c r="F57" s="99"/>
      <c r="G57" s="99"/>
      <c r="H57" s="99"/>
      <c r="I57" s="99"/>
      <c r="J57" s="99">
        <f t="shared" si="2"/>
        <v>0</v>
      </c>
      <c r="K57" s="1326">
        <v>2000000</v>
      </c>
      <c r="L57" s="1326"/>
      <c r="M57" s="1326">
        <f t="shared" si="3"/>
        <v>2000000</v>
      </c>
      <c r="N57" s="1326"/>
      <c r="O57" s="1326">
        <f t="shared" si="4"/>
        <v>2000000</v>
      </c>
      <c r="P57" s="1327">
        <v>2000000</v>
      </c>
      <c r="Q57" s="130"/>
      <c r="R57" s="130"/>
      <c r="S57" s="130"/>
      <c r="T57" s="130"/>
      <c r="U57" s="130"/>
      <c r="V57" s="130"/>
      <c r="W57" s="130"/>
      <c r="X57" s="130"/>
      <c r="Y57" s="130"/>
      <c r="Z57" s="130"/>
      <c r="AA57" s="130"/>
      <c r="AB57" s="130"/>
      <c r="AC57" s="130"/>
      <c r="AD57" s="130"/>
      <c r="AE57" s="130"/>
      <c r="AF57" s="130"/>
      <c r="AG57" s="130"/>
      <c r="AH57" s="130"/>
      <c r="AI57" s="130"/>
      <c r="AJ57" s="130"/>
      <c r="AK57" s="130"/>
      <c r="AL57" s="130"/>
      <c r="AM57" s="130"/>
      <c r="AN57" s="130"/>
      <c r="AO57" s="130"/>
      <c r="AP57" s="130"/>
      <c r="AQ57" s="130"/>
      <c r="AR57" s="130"/>
      <c r="AS57" s="130"/>
      <c r="AT57" s="130"/>
      <c r="AU57" s="130"/>
      <c r="AV57" s="130"/>
      <c r="AW57" s="130"/>
      <c r="AX57" s="130"/>
      <c r="AY57" s="130"/>
      <c r="AZ57" s="130"/>
      <c r="BA57" s="130"/>
      <c r="BB57" s="130"/>
      <c r="BC57" s="130"/>
      <c r="BD57" s="130"/>
      <c r="BE57" s="130"/>
      <c r="BF57" s="130"/>
      <c r="BG57" s="130"/>
      <c r="BH57" s="130"/>
      <c r="BI57" s="130"/>
      <c r="BJ57" s="130"/>
      <c r="BK57" s="130"/>
      <c r="BL57" s="130"/>
      <c r="BM57" s="130"/>
      <c r="BN57" s="130"/>
      <c r="BO57" s="130"/>
      <c r="BP57" s="130"/>
      <c r="BQ57" s="130"/>
      <c r="BR57" s="130"/>
      <c r="BS57" s="130"/>
      <c r="BT57" s="130"/>
      <c r="BU57" s="130"/>
      <c r="BV57" s="130"/>
      <c r="BW57" s="130"/>
      <c r="BX57" s="130"/>
      <c r="BY57" s="130"/>
      <c r="BZ57" s="130"/>
      <c r="CA57" s="130"/>
      <c r="CB57" s="130"/>
      <c r="CC57" s="130"/>
      <c r="CD57" s="130"/>
      <c r="CE57" s="130"/>
      <c r="CF57" s="130"/>
      <c r="CG57" s="130"/>
      <c r="CH57" s="130"/>
      <c r="CI57" s="130"/>
      <c r="CJ57" s="130"/>
      <c r="CK57" s="130"/>
      <c r="CL57" s="130"/>
      <c r="CM57" s="130"/>
      <c r="CN57" s="130"/>
      <c r="CO57" s="130"/>
      <c r="CP57" s="130"/>
      <c r="CQ57" s="130"/>
      <c r="CR57" s="130"/>
      <c r="CS57" s="130"/>
      <c r="CT57" s="130"/>
      <c r="CU57" s="130"/>
      <c r="CV57" s="130"/>
      <c r="CW57" s="130"/>
      <c r="CX57" s="130"/>
      <c r="CY57" s="130"/>
      <c r="CZ57" s="130"/>
      <c r="DA57" s="130"/>
      <c r="DB57" s="130"/>
      <c r="DC57" s="130"/>
      <c r="DD57" s="130"/>
      <c r="DE57" s="130"/>
      <c r="DF57" s="130"/>
      <c r="DG57" s="130"/>
      <c r="DH57" s="130"/>
      <c r="DI57" s="130"/>
      <c r="DJ57" s="130"/>
      <c r="DK57" s="130"/>
      <c r="DL57" s="130"/>
      <c r="DM57" s="130"/>
      <c r="DN57" s="130"/>
      <c r="DO57" s="130"/>
      <c r="DP57" s="130"/>
      <c r="DQ57" s="130"/>
      <c r="DR57" s="130"/>
      <c r="DS57" s="130"/>
      <c r="DT57" s="130"/>
      <c r="DU57" s="130"/>
      <c r="DV57" s="130"/>
      <c r="DW57" s="130"/>
      <c r="DX57" s="130"/>
      <c r="DY57" s="130"/>
      <c r="DZ57" s="130"/>
      <c r="EA57" s="130"/>
      <c r="EB57" s="130"/>
      <c r="EC57" s="130"/>
      <c r="ED57" s="130"/>
      <c r="EE57" s="130"/>
      <c r="EF57" s="130"/>
      <c r="EG57" s="130"/>
      <c r="EH57" s="130"/>
      <c r="EI57" s="130"/>
      <c r="EJ57" s="130"/>
      <c r="EK57" s="130"/>
      <c r="EL57" s="130"/>
      <c r="EM57" s="130"/>
      <c r="EN57" s="130"/>
      <c r="EO57" s="130"/>
      <c r="EP57" s="130"/>
      <c r="EQ57" s="130"/>
      <c r="ER57" s="130"/>
      <c r="ES57" s="130"/>
      <c r="ET57" s="130"/>
      <c r="EU57" s="130"/>
      <c r="EV57" s="130"/>
      <c r="EW57" s="130"/>
      <c r="EX57" s="130"/>
      <c r="EY57" s="130"/>
      <c r="EZ57" s="130"/>
      <c r="FA57" s="130"/>
      <c r="FB57" s="130"/>
      <c r="FC57" s="130"/>
      <c r="FD57" s="130"/>
      <c r="FE57" s="130"/>
      <c r="FF57" s="130"/>
      <c r="FG57" s="130"/>
      <c r="FH57" s="130"/>
      <c r="FI57" s="130"/>
      <c r="FJ57" s="130"/>
      <c r="FK57" s="130"/>
      <c r="FL57" s="130"/>
      <c r="FM57" s="130"/>
      <c r="FN57" s="130"/>
      <c r="FO57" s="130"/>
      <c r="FP57" s="130"/>
      <c r="FQ57" s="130"/>
      <c r="FR57" s="130"/>
      <c r="FS57" s="130"/>
      <c r="FT57" s="130"/>
      <c r="FU57" s="130"/>
      <c r="FV57" s="130"/>
      <c r="FW57" s="130"/>
      <c r="FX57" s="130"/>
      <c r="FY57" s="130"/>
      <c r="FZ57" s="130"/>
      <c r="GA57" s="130"/>
      <c r="GB57" s="130"/>
      <c r="GC57" s="130"/>
      <c r="GD57" s="130"/>
      <c r="GE57" s="130"/>
      <c r="GF57" s="130"/>
      <c r="GG57" s="130"/>
      <c r="GH57" s="130"/>
      <c r="GI57" s="130"/>
      <c r="GJ57" s="130"/>
      <c r="GK57" s="130"/>
      <c r="GL57" s="130"/>
      <c r="GM57" s="130"/>
      <c r="GN57" s="130"/>
      <c r="GO57" s="130"/>
      <c r="GP57" s="130"/>
      <c r="GQ57" s="130"/>
      <c r="GR57" s="130"/>
      <c r="GS57" s="130"/>
      <c r="GT57" s="130"/>
      <c r="GU57" s="130"/>
      <c r="GV57" s="130"/>
      <c r="GW57" s="130"/>
      <c r="GX57" s="130"/>
      <c r="GY57" s="130"/>
      <c r="GZ57" s="130"/>
      <c r="HA57" s="130"/>
      <c r="HB57" s="130"/>
      <c r="HC57" s="130"/>
      <c r="HD57" s="130"/>
      <c r="HE57" s="130"/>
      <c r="HF57" s="130"/>
      <c r="HG57" s="130"/>
      <c r="HH57" s="130"/>
      <c r="HI57" s="130"/>
      <c r="HJ57" s="130"/>
      <c r="HK57" s="130"/>
      <c r="HL57" s="130"/>
      <c r="HM57" s="130"/>
      <c r="HN57" s="130"/>
      <c r="HO57" s="130"/>
      <c r="HP57" s="130"/>
      <c r="HQ57" s="130"/>
      <c r="HR57" s="130"/>
      <c r="HS57" s="130"/>
      <c r="HT57" s="130"/>
      <c r="HU57" s="130"/>
      <c r="HV57" s="130"/>
      <c r="HW57" s="130"/>
      <c r="HX57" s="130"/>
      <c r="HY57" s="130"/>
      <c r="HZ57" s="130"/>
      <c r="IA57" s="130"/>
      <c r="IB57" s="130"/>
      <c r="IC57" s="130"/>
      <c r="ID57" s="130"/>
      <c r="IE57" s="130"/>
      <c r="IF57" s="130"/>
      <c r="IG57" s="130"/>
      <c r="IH57" s="130"/>
      <c r="II57" s="130"/>
      <c r="IJ57" s="130"/>
      <c r="IK57" s="130"/>
      <c r="IL57" s="130"/>
      <c r="IM57" s="130"/>
      <c r="IN57" s="130"/>
      <c r="IO57" s="130"/>
      <c r="IP57" s="130"/>
      <c r="IQ57" s="130"/>
      <c r="IR57" s="130"/>
      <c r="IS57" s="130"/>
      <c r="IT57" s="130"/>
      <c r="IU57" s="130"/>
      <c r="IV57" s="130"/>
    </row>
    <row r="58" spans="1:256" ht="15.75" customHeight="1">
      <c r="A58" s="103"/>
      <c r="B58" s="36" t="s">
        <v>3312</v>
      </c>
      <c r="C58" s="99">
        <v>4000000</v>
      </c>
      <c r="D58" s="99"/>
      <c r="E58" s="99">
        <f t="shared" si="40"/>
        <v>4000000</v>
      </c>
      <c r="F58" s="99">
        <v>0</v>
      </c>
      <c r="G58" s="99">
        <v>0</v>
      </c>
      <c r="H58" s="99">
        <f t="shared" si="1"/>
        <v>0</v>
      </c>
      <c r="I58" s="99">
        <v>0</v>
      </c>
      <c r="J58" s="99">
        <f t="shared" si="2"/>
        <v>0</v>
      </c>
      <c r="K58" s="1326"/>
      <c r="L58" s="1326"/>
      <c r="M58" s="1326">
        <f t="shared" si="3"/>
        <v>0</v>
      </c>
      <c r="N58" s="1326"/>
      <c r="O58" s="1326">
        <f t="shared" si="4"/>
        <v>0</v>
      </c>
      <c r="P58" s="1327" t="s">
        <v>3072</v>
      </c>
      <c r="Q58" s="130"/>
      <c r="R58" s="130"/>
      <c r="S58" s="130"/>
      <c r="T58" s="130"/>
      <c r="U58" s="130"/>
      <c r="V58" s="130"/>
      <c r="W58" s="130"/>
      <c r="X58" s="130"/>
      <c r="Y58" s="130"/>
      <c r="Z58" s="130"/>
      <c r="AA58" s="130"/>
      <c r="AB58" s="130"/>
      <c r="AC58" s="130"/>
      <c r="AD58" s="130"/>
      <c r="AE58" s="130"/>
      <c r="AF58" s="130"/>
      <c r="AG58" s="130"/>
      <c r="AH58" s="130"/>
      <c r="AI58" s="130"/>
      <c r="AJ58" s="130"/>
      <c r="AK58" s="130"/>
      <c r="AL58" s="130"/>
      <c r="AM58" s="130"/>
      <c r="AN58" s="130"/>
      <c r="AO58" s="130"/>
      <c r="AP58" s="130"/>
      <c r="AQ58" s="130"/>
      <c r="AR58" s="130"/>
      <c r="AS58" s="130"/>
      <c r="AT58" s="130"/>
      <c r="AU58" s="130"/>
      <c r="AV58" s="130"/>
      <c r="AW58" s="130"/>
      <c r="AX58" s="130"/>
      <c r="AY58" s="130"/>
      <c r="AZ58" s="130"/>
      <c r="BA58" s="130"/>
      <c r="BB58" s="130"/>
      <c r="BC58" s="130"/>
      <c r="BD58" s="130"/>
      <c r="BE58" s="130"/>
      <c r="BF58" s="130"/>
      <c r="BG58" s="130"/>
      <c r="BH58" s="130"/>
      <c r="BI58" s="130"/>
      <c r="BJ58" s="130"/>
      <c r="BK58" s="130"/>
      <c r="BL58" s="130"/>
      <c r="BM58" s="130"/>
      <c r="BN58" s="130"/>
      <c r="BO58" s="130"/>
      <c r="BP58" s="130"/>
      <c r="BQ58" s="130"/>
      <c r="BR58" s="130"/>
      <c r="BS58" s="130"/>
      <c r="BT58" s="130"/>
      <c r="BU58" s="130"/>
      <c r="BV58" s="130"/>
      <c r="BW58" s="130"/>
      <c r="BX58" s="130"/>
      <c r="BY58" s="130"/>
      <c r="BZ58" s="130"/>
      <c r="CA58" s="130"/>
      <c r="CB58" s="130"/>
      <c r="CC58" s="130"/>
      <c r="CD58" s="130"/>
      <c r="CE58" s="130"/>
      <c r="CF58" s="130"/>
      <c r="CG58" s="130"/>
      <c r="CH58" s="130"/>
      <c r="CI58" s="130"/>
      <c r="CJ58" s="130"/>
      <c r="CK58" s="130"/>
      <c r="CL58" s="130"/>
      <c r="CM58" s="130"/>
      <c r="CN58" s="130"/>
      <c r="CO58" s="130"/>
      <c r="CP58" s="130"/>
      <c r="CQ58" s="130"/>
      <c r="CR58" s="130"/>
      <c r="CS58" s="130"/>
      <c r="CT58" s="130"/>
      <c r="CU58" s="130"/>
      <c r="CV58" s="130"/>
      <c r="CW58" s="130"/>
      <c r="CX58" s="130"/>
      <c r="CY58" s="130"/>
      <c r="CZ58" s="130"/>
      <c r="DA58" s="130"/>
      <c r="DB58" s="130"/>
      <c r="DC58" s="130"/>
      <c r="DD58" s="130"/>
      <c r="DE58" s="130"/>
      <c r="DF58" s="130"/>
      <c r="DG58" s="130"/>
      <c r="DH58" s="130"/>
      <c r="DI58" s="130"/>
      <c r="DJ58" s="130"/>
      <c r="DK58" s="130"/>
      <c r="DL58" s="130"/>
      <c r="DM58" s="130"/>
      <c r="DN58" s="130"/>
      <c r="DO58" s="130"/>
      <c r="DP58" s="130"/>
      <c r="DQ58" s="130"/>
      <c r="DR58" s="130"/>
      <c r="DS58" s="130"/>
      <c r="DT58" s="130"/>
      <c r="DU58" s="130"/>
      <c r="DV58" s="130"/>
      <c r="DW58" s="130"/>
      <c r="DX58" s="130"/>
      <c r="DY58" s="130"/>
      <c r="DZ58" s="130"/>
      <c r="EA58" s="130"/>
      <c r="EB58" s="130"/>
      <c r="EC58" s="130"/>
      <c r="ED58" s="130"/>
      <c r="EE58" s="130"/>
      <c r="EF58" s="130"/>
      <c r="EG58" s="130"/>
      <c r="EH58" s="130"/>
      <c r="EI58" s="130"/>
      <c r="EJ58" s="130"/>
      <c r="EK58" s="130"/>
      <c r="EL58" s="130"/>
      <c r="EM58" s="130"/>
      <c r="EN58" s="130"/>
      <c r="EO58" s="130"/>
      <c r="EP58" s="130"/>
      <c r="EQ58" s="130"/>
      <c r="ER58" s="130"/>
      <c r="ES58" s="130"/>
      <c r="ET58" s="130"/>
      <c r="EU58" s="130"/>
      <c r="EV58" s="130"/>
      <c r="EW58" s="130"/>
      <c r="EX58" s="130"/>
      <c r="EY58" s="130"/>
      <c r="EZ58" s="130"/>
      <c r="FA58" s="130"/>
      <c r="FB58" s="130"/>
      <c r="FC58" s="130"/>
      <c r="FD58" s="130"/>
      <c r="FE58" s="130"/>
      <c r="FF58" s="130"/>
      <c r="FG58" s="130"/>
      <c r="FH58" s="130"/>
      <c r="FI58" s="130"/>
      <c r="FJ58" s="130"/>
      <c r="FK58" s="130"/>
      <c r="FL58" s="130"/>
      <c r="FM58" s="130"/>
      <c r="FN58" s="130"/>
      <c r="FO58" s="130"/>
      <c r="FP58" s="130"/>
      <c r="FQ58" s="130"/>
      <c r="FR58" s="130"/>
      <c r="FS58" s="130"/>
      <c r="FT58" s="130"/>
      <c r="FU58" s="130"/>
      <c r="FV58" s="130"/>
      <c r="FW58" s="130"/>
      <c r="FX58" s="130"/>
      <c r="FY58" s="130"/>
      <c r="FZ58" s="130"/>
      <c r="GA58" s="130"/>
      <c r="GB58" s="130"/>
      <c r="GC58" s="130"/>
      <c r="GD58" s="130"/>
      <c r="GE58" s="130"/>
      <c r="GF58" s="130"/>
      <c r="GG58" s="130"/>
      <c r="GH58" s="130"/>
      <c r="GI58" s="130"/>
      <c r="GJ58" s="130"/>
      <c r="GK58" s="130"/>
      <c r="GL58" s="130"/>
      <c r="GM58" s="130"/>
      <c r="GN58" s="130"/>
      <c r="GO58" s="130"/>
      <c r="GP58" s="130"/>
      <c r="GQ58" s="130"/>
      <c r="GR58" s="130"/>
      <c r="GS58" s="130"/>
      <c r="GT58" s="130"/>
      <c r="GU58" s="130"/>
      <c r="GV58" s="130"/>
      <c r="GW58" s="130"/>
      <c r="GX58" s="130"/>
      <c r="GY58" s="130"/>
      <c r="GZ58" s="130"/>
      <c r="HA58" s="130"/>
      <c r="HB58" s="130"/>
      <c r="HC58" s="130"/>
      <c r="HD58" s="130"/>
      <c r="HE58" s="130"/>
      <c r="HF58" s="130"/>
      <c r="HG58" s="130"/>
      <c r="HH58" s="130"/>
      <c r="HI58" s="130"/>
      <c r="HJ58" s="130"/>
      <c r="HK58" s="130"/>
      <c r="HL58" s="130"/>
      <c r="HM58" s="130"/>
      <c r="HN58" s="130"/>
      <c r="HO58" s="130"/>
      <c r="HP58" s="130"/>
      <c r="HQ58" s="130"/>
      <c r="HR58" s="130"/>
      <c r="HS58" s="130"/>
      <c r="HT58" s="130"/>
      <c r="HU58" s="130"/>
      <c r="HV58" s="130"/>
      <c r="HW58" s="130"/>
      <c r="HX58" s="130"/>
      <c r="HY58" s="130"/>
      <c r="HZ58" s="130"/>
      <c r="IA58" s="130"/>
      <c r="IB58" s="130"/>
      <c r="IC58" s="130"/>
      <c r="ID58" s="130"/>
      <c r="IE58" s="130"/>
      <c r="IF58" s="130"/>
      <c r="IG58" s="130"/>
      <c r="IH58" s="130"/>
      <c r="II58" s="130"/>
      <c r="IJ58" s="130"/>
      <c r="IK58" s="130"/>
      <c r="IL58" s="130"/>
      <c r="IM58" s="130"/>
      <c r="IN58" s="130"/>
      <c r="IO58" s="130"/>
      <c r="IP58" s="130"/>
      <c r="IQ58" s="130"/>
      <c r="IR58" s="130"/>
      <c r="IS58" s="130"/>
      <c r="IT58" s="130"/>
      <c r="IU58" s="130"/>
      <c r="IV58" s="130"/>
    </row>
    <row r="59" spans="1:256" ht="15.75" customHeight="1">
      <c r="A59" s="746" t="s">
        <v>413</v>
      </c>
      <c r="B59" s="569"/>
      <c r="C59" s="570">
        <f t="shared" ref="C59:F59" si="41">SUM(C56:C58)</f>
        <v>11000000</v>
      </c>
      <c r="D59" s="570">
        <f t="shared" si="41"/>
        <v>30000000</v>
      </c>
      <c r="E59" s="570">
        <f t="shared" si="41"/>
        <v>41000000</v>
      </c>
      <c r="F59" s="570">
        <f t="shared" si="41"/>
        <v>0</v>
      </c>
      <c r="G59" s="570">
        <f t="shared" ref="G59:L59" si="42">SUM(G56:G58)</f>
        <v>0</v>
      </c>
      <c r="H59" s="570">
        <f t="shared" si="1"/>
        <v>0</v>
      </c>
      <c r="I59" s="570">
        <f t="shared" si="42"/>
        <v>0</v>
      </c>
      <c r="J59" s="570">
        <f t="shared" si="42"/>
        <v>0</v>
      </c>
      <c r="K59" s="1328">
        <f t="shared" si="42"/>
        <v>4000000</v>
      </c>
      <c r="L59" s="1328">
        <f t="shared" si="42"/>
        <v>0</v>
      </c>
      <c r="M59" s="1328">
        <f t="shared" si="3"/>
        <v>4000000</v>
      </c>
      <c r="N59" s="1328">
        <f>SUM(N56:N58)</f>
        <v>0</v>
      </c>
      <c r="O59" s="1328">
        <f t="shared" si="4"/>
        <v>4000000</v>
      </c>
      <c r="P59" s="1330">
        <f>SUM(P56:P58)</f>
        <v>4000000</v>
      </c>
      <c r="Q59" s="130"/>
      <c r="R59" s="130"/>
      <c r="S59" s="130"/>
      <c r="T59" s="130"/>
      <c r="U59" s="130"/>
      <c r="V59" s="130"/>
      <c r="W59" s="130"/>
      <c r="X59" s="130"/>
      <c r="Y59" s="130"/>
      <c r="Z59" s="130"/>
      <c r="AA59" s="130"/>
      <c r="AB59" s="130"/>
      <c r="AC59" s="130"/>
      <c r="AD59" s="130"/>
      <c r="AE59" s="130"/>
      <c r="AF59" s="130"/>
      <c r="AG59" s="130"/>
      <c r="AH59" s="130"/>
      <c r="AI59" s="130"/>
      <c r="AJ59" s="130"/>
      <c r="AK59" s="130"/>
      <c r="AL59" s="130"/>
      <c r="AM59" s="130"/>
      <c r="AN59" s="130"/>
      <c r="AO59" s="130"/>
      <c r="AP59" s="130"/>
      <c r="AQ59" s="130"/>
      <c r="AR59" s="130"/>
      <c r="AS59" s="130"/>
      <c r="AT59" s="130"/>
      <c r="AU59" s="130"/>
      <c r="AV59" s="130"/>
      <c r="AW59" s="130"/>
      <c r="AX59" s="130"/>
      <c r="AY59" s="130"/>
      <c r="AZ59" s="130"/>
      <c r="BA59" s="130"/>
      <c r="BB59" s="130"/>
      <c r="BC59" s="130"/>
      <c r="BD59" s="130"/>
      <c r="BE59" s="130"/>
      <c r="BF59" s="130"/>
      <c r="BG59" s="130"/>
      <c r="BH59" s="130"/>
      <c r="BI59" s="130"/>
      <c r="BJ59" s="130"/>
      <c r="BK59" s="130"/>
      <c r="BL59" s="130"/>
      <c r="BM59" s="130"/>
      <c r="BN59" s="130"/>
      <c r="BO59" s="130"/>
      <c r="BP59" s="130"/>
      <c r="BQ59" s="130"/>
      <c r="BR59" s="130"/>
      <c r="BS59" s="130"/>
      <c r="BT59" s="130"/>
      <c r="BU59" s="130"/>
      <c r="BV59" s="130"/>
      <c r="BW59" s="130"/>
      <c r="BX59" s="130"/>
      <c r="BY59" s="130"/>
      <c r="BZ59" s="130"/>
      <c r="CA59" s="130"/>
      <c r="CB59" s="130"/>
      <c r="CC59" s="130"/>
      <c r="CD59" s="130"/>
      <c r="CE59" s="130"/>
      <c r="CF59" s="130"/>
      <c r="CG59" s="130"/>
      <c r="CH59" s="130"/>
      <c r="CI59" s="130"/>
      <c r="CJ59" s="130"/>
      <c r="CK59" s="130"/>
      <c r="CL59" s="130"/>
      <c r="CM59" s="130"/>
      <c r="CN59" s="130"/>
      <c r="CO59" s="130"/>
      <c r="CP59" s="130"/>
      <c r="CQ59" s="130"/>
      <c r="CR59" s="130"/>
      <c r="CS59" s="130"/>
      <c r="CT59" s="130"/>
      <c r="CU59" s="130"/>
      <c r="CV59" s="130"/>
      <c r="CW59" s="130"/>
      <c r="CX59" s="130"/>
      <c r="CY59" s="130"/>
      <c r="CZ59" s="130"/>
      <c r="DA59" s="130"/>
      <c r="DB59" s="130"/>
      <c r="DC59" s="130"/>
      <c r="DD59" s="130"/>
      <c r="DE59" s="130"/>
      <c r="DF59" s="130"/>
      <c r="DG59" s="130"/>
      <c r="DH59" s="130"/>
      <c r="DI59" s="130"/>
      <c r="DJ59" s="130"/>
      <c r="DK59" s="130"/>
      <c r="DL59" s="130"/>
      <c r="DM59" s="130"/>
      <c r="DN59" s="130"/>
      <c r="DO59" s="130"/>
      <c r="DP59" s="130"/>
      <c r="DQ59" s="130"/>
      <c r="DR59" s="130"/>
      <c r="DS59" s="130"/>
      <c r="DT59" s="130"/>
      <c r="DU59" s="130"/>
      <c r="DV59" s="130"/>
      <c r="DW59" s="130"/>
      <c r="DX59" s="130"/>
      <c r="DY59" s="130"/>
      <c r="DZ59" s="130"/>
      <c r="EA59" s="130"/>
      <c r="EB59" s="130"/>
      <c r="EC59" s="130"/>
      <c r="ED59" s="130"/>
      <c r="EE59" s="130"/>
      <c r="EF59" s="130"/>
      <c r="EG59" s="130"/>
      <c r="EH59" s="130"/>
      <c r="EI59" s="130"/>
      <c r="EJ59" s="130"/>
      <c r="EK59" s="130"/>
      <c r="EL59" s="130"/>
      <c r="EM59" s="130"/>
      <c r="EN59" s="130"/>
      <c r="EO59" s="130"/>
      <c r="EP59" s="130"/>
      <c r="EQ59" s="130"/>
      <c r="ER59" s="130"/>
      <c r="ES59" s="130"/>
      <c r="ET59" s="130"/>
      <c r="EU59" s="130"/>
      <c r="EV59" s="130"/>
      <c r="EW59" s="130"/>
      <c r="EX59" s="130"/>
      <c r="EY59" s="130"/>
      <c r="EZ59" s="130"/>
      <c r="FA59" s="130"/>
      <c r="FB59" s="130"/>
      <c r="FC59" s="130"/>
      <c r="FD59" s="130"/>
      <c r="FE59" s="130"/>
      <c r="FF59" s="130"/>
      <c r="FG59" s="130"/>
      <c r="FH59" s="130"/>
      <c r="FI59" s="130"/>
      <c r="FJ59" s="130"/>
      <c r="FK59" s="130"/>
      <c r="FL59" s="130"/>
      <c r="FM59" s="130"/>
      <c r="FN59" s="130"/>
      <c r="FO59" s="130"/>
      <c r="FP59" s="130"/>
      <c r="FQ59" s="130"/>
      <c r="FR59" s="130"/>
      <c r="FS59" s="130"/>
      <c r="FT59" s="130"/>
      <c r="FU59" s="130"/>
      <c r="FV59" s="130"/>
      <c r="FW59" s="130"/>
      <c r="FX59" s="130"/>
      <c r="FY59" s="130"/>
      <c r="FZ59" s="130"/>
      <c r="GA59" s="130"/>
      <c r="GB59" s="130"/>
      <c r="GC59" s="130"/>
      <c r="GD59" s="130"/>
      <c r="GE59" s="130"/>
      <c r="GF59" s="130"/>
      <c r="GG59" s="130"/>
      <c r="GH59" s="130"/>
      <c r="GI59" s="130"/>
      <c r="GJ59" s="130"/>
      <c r="GK59" s="130"/>
      <c r="GL59" s="130"/>
      <c r="GM59" s="130"/>
      <c r="GN59" s="130"/>
      <c r="GO59" s="130"/>
      <c r="GP59" s="130"/>
      <c r="GQ59" s="130"/>
      <c r="GR59" s="130"/>
      <c r="GS59" s="130"/>
      <c r="GT59" s="130"/>
      <c r="GU59" s="130"/>
      <c r="GV59" s="130"/>
      <c r="GW59" s="130"/>
      <c r="GX59" s="130"/>
      <c r="GY59" s="130"/>
      <c r="GZ59" s="130"/>
      <c r="HA59" s="130"/>
      <c r="HB59" s="130"/>
      <c r="HC59" s="130"/>
      <c r="HD59" s="130"/>
      <c r="HE59" s="130"/>
      <c r="HF59" s="130"/>
      <c r="HG59" s="130"/>
      <c r="HH59" s="130"/>
      <c r="HI59" s="130"/>
      <c r="HJ59" s="130"/>
      <c r="HK59" s="130"/>
      <c r="HL59" s="130"/>
      <c r="HM59" s="130"/>
      <c r="HN59" s="130"/>
      <c r="HO59" s="130"/>
      <c r="HP59" s="130"/>
      <c r="HQ59" s="130"/>
      <c r="HR59" s="130"/>
      <c r="HS59" s="130"/>
      <c r="HT59" s="130"/>
      <c r="HU59" s="130"/>
      <c r="HV59" s="130"/>
      <c r="HW59" s="130"/>
      <c r="HX59" s="130"/>
      <c r="HY59" s="130"/>
      <c r="HZ59" s="130"/>
      <c r="IA59" s="130"/>
      <c r="IB59" s="130"/>
      <c r="IC59" s="130"/>
      <c r="ID59" s="130"/>
      <c r="IE59" s="130"/>
      <c r="IF59" s="130"/>
      <c r="IG59" s="130"/>
      <c r="IH59" s="130"/>
      <c r="II59" s="130"/>
      <c r="IJ59" s="130"/>
      <c r="IK59" s="130"/>
      <c r="IL59" s="130"/>
      <c r="IM59" s="130"/>
      <c r="IN59" s="130"/>
      <c r="IO59" s="130"/>
      <c r="IP59" s="130"/>
      <c r="IQ59" s="130"/>
      <c r="IR59" s="130"/>
      <c r="IS59" s="130"/>
      <c r="IT59" s="130"/>
      <c r="IU59" s="130"/>
      <c r="IV59" s="130"/>
    </row>
    <row r="60" spans="1:256" ht="15.75" customHeight="1">
      <c r="A60" s="103"/>
      <c r="B60" s="176" t="s">
        <v>2617</v>
      </c>
      <c r="C60" s="99"/>
      <c r="D60" s="99"/>
      <c r="E60" s="99"/>
      <c r="F60" s="99"/>
      <c r="G60" s="99"/>
      <c r="H60" s="99">
        <f t="shared" si="1"/>
        <v>0</v>
      </c>
      <c r="I60" s="99"/>
      <c r="J60" s="99">
        <f t="shared" si="2"/>
        <v>0</v>
      </c>
      <c r="K60" s="1326"/>
      <c r="L60" s="1326"/>
      <c r="M60" s="1326">
        <f t="shared" si="3"/>
        <v>0</v>
      </c>
      <c r="N60" s="1326"/>
      <c r="O60" s="1326">
        <f t="shared" si="4"/>
        <v>0</v>
      </c>
      <c r="P60" s="1327"/>
      <c r="Q60" s="130"/>
      <c r="R60" s="130"/>
      <c r="S60" s="130"/>
      <c r="T60" s="130"/>
      <c r="U60" s="130"/>
      <c r="V60" s="130"/>
      <c r="W60" s="130"/>
      <c r="X60" s="130"/>
      <c r="Y60" s="130"/>
      <c r="Z60" s="130"/>
      <c r="AA60" s="130"/>
      <c r="AB60" s="130"/>
      <c r="AC60" s="130"/>
      <c r="AD60" s="130"/>
      <c r="AE60" s="130"/>
      <c r="AF60" s="130"/>
      <c r="AG60" s="130"/>
      <c r="AH60" s="130"/>
      <c r="AI60" s="130"/>
      <c r="AJ60" s="130"/>
      <c r="AK60" s="130"/>
      <c r="AL60" s="130"/>
      <c r="AM60" s="130"/>
      <c r="AN60" s="130"/>
      <c r="AO60" s="130"/>
      <c r="AP60" s="130"/>
      <c r="AQ60" s="130"/>
      <c r="AR60" s="130"/>
      <c r="AS60" s="130"/>
      <c r="AT60" s="130"/>
      <c r="AU60" s="130"/>
      <c r="AV60" s="130"/>
      <c r="AW60" s="130"/>
      <c r="AX60" s="130"/>
      <c r="AY60" s="130"/>
      <c r="AZ60" s="130"/>
      <c r="BA60" s="130"/>
      <c r="BB60" s="130"/>
      <c r="BC60" s="130"/>
      <c r="BD60" s="130"/>
      <c r="BE60" s="130"/>
      <c r="BF60" s="130"/>
      <c r="BG60" s="130"/>
      <c r="BH60" s="130"/>
      <c r="BI60" s="130"/>
      <c r="BJ60" s="130"/>
      <c r="BK60" s="130"/>
      <c r="BL60" s="130"/>
      <c r="BM60" s="130"/>
      <c r="BN60" s="130"/>
      <c r="BO60" s="130"/>
      <c r="BP60" s="130"/>
      <c r="BQ60" s="130"/>
      <c r="BR60" s="130"/>
      <c r="BS60" s="130"/>
      <c r="BT60" s="130"/>
      <c r="BU60" s="130"/>
      <c r="BV60" s="130"/>
      <c r="BW60" s="130"/>
      <c r="BX60" s="130"/>
      <c r="BY60" s="130"/>
      <c r="BZ60" s="130"/>
      <c r="CA60" s="130"/>
      <c r="CB60" s="130"/>
      <c r="CC60" s="130"/>
      <c r="CD60" s="130"/>
      <c r="CE60" s="130"/>
      <c r="CF60" s="130"/>
      <c r="CG60" s="130"/>
      <c r="CH60" s="130"/>
      <c r="CI60" s="130"/>
      <c r="CJ60" s="130"/>
      <c r="CK60" s="130"/>
      <c r="CL60" s="130"/>
      <c r="CM60" s="130"/>
      <c r="CN60" s="130"/>
      <c r="CO60" s="130"/>
      <c r="CP60" s="130"/>
      <c r="CQ60" s="130"/>
      <c r="CR60" s="130"/>
      <c r="CS60" s="130"/>
      <c r="CT60" s="130"/>
      <c r="CU60" s="130"/>
      <c r="CV60" s="130"/>
      <c r="CW60" s="130"/>
      <c r="CX60" s="130"/>
      <c r="CY60" s="130"/>
      <c r="CZ60" s="130"/>
      <c r="DA60" s="130"/>
      <c r="DB60" s="130"/>
      <c r="DC60" s="130"/>
      <c r="DD60" s="130"/>
      <c r="DE60" s="130"/>
      <c r="DF60" s="130"/>
      <c r="DG60" s="130"/>
      <c r="DH60" s="130"/>
      <c r="DI60" s="130"/>
      <c r="DJ60" s="130"/>
      <c r="DK60" s="130"/>
      <c r="DL60" s="130"/>
      <c r="DM60" s="130"/>
      <c r="DN60" s="130"/>
      <c r="DO60" s="130"/>
      <c r="DP60" s="130"/>
      <c r="DQ60" s="130"/>
      <c r="DR60" s="130"/>
      <c r="DS60" s="130"/>
      <c r="DT60" s="130"/>
      <c r="DU60" s="130"/>
      <c r="DV60" s="130"/>
      <c r="DW60" s="130"/>
      <c r="DX60" s="130"/>
      <c r="DY60" s="130"/>
      <c r="DZ60" s="130"/>
      <c r="EA60" s="130"/>
      <c r="EB60" s="130"/>
      <c r="EC60" s="130"/>
      <c r="ED60" s="130"/>
      <c r="EE60" s="130"/>
      <c r="EF60" s="130"/>
      <c r="EG60" s="130"/>
      <c r="EH60" s="130"/>
      <c r="EI60" s="130"/>
      <c r="EJ60" s="130"/>
      <c r="EK60" s="130"/>
      <c r="EL60" s="130"/>
      <c r="EM60" s="130"/>
      <c r="EN60" s="130"/>
      <c r="EO60" s="130"/>
      <c r="EP60" s="130"/>
      <c r="EQ60" s="130"/>
      <c r="ER60" s="130"/>
      <c r="ES60" s="130"/>
      <c r="ET60" s="130"/>
      <c r="EU60" s="130"/>
      <c r="EV60" s="130"/>
      <c r="EW60" s="130"/>
      <c r="EX60" s="130"/>
      <c r="EY60" s="130"/>
      <c r="EZ60" s="130"/>
      <c r="FA60" s="130"/>
      <c r="FB60" s="130"/>
      <c r="FC60" s="130"/>
      <c r="FD60" s="130"/>
      <c r="FE60" s="130"/>
      <c r="FF60" s="130"/>
      <c r="FG60" s="130"/>
      <c r="FH60" s="130"/>
      <c r="FI60" s="130"/>
      <c r="FJ60" s="130"/>
      <c r="FK60" s="130"/>
      <c r="FL60" s="130"/>
      <c r="FM60" s="130"/>
      <c r="FN60" s="130"/>
      <c r="FO60" s="130"/>
      <c r="FP60" s="130"/>
      <c r="FQ60" s="130"/>
      <c r="FR60" s="130"/>
      <c r="FS60" s="130"/>
      <c r="FT60" s="130"/>
      <c r="FU60" s="130"/>
      <c r="FV60" s="130"/>
      <c r="FW60" s="130"/>
      <c r="FX60" s="130"/>
      <c r="FY60" s="130"/>
      <c r="FZ60" s="130"/>
      <c r="GA60" s="130"/>
      <c r="GB60" s="130"/>
      <c r="GC60" s="130"/>
      <c r="GD60" s="130"/>
      <c r="GE60" s="130"/>
      <c r="GF60" s="130"/>
      <c r="GG60" s="130"/>
      <c r="GH60" s="130"/>
      <c r="GI60" s="130"/>
      <c r="GJ60" s="130"/>
      <c r="GK60" s="130"/>
      <c r="GL60" s="130"/>
      <c r="GM60" s="130"/>
      <c r="GN60" s="130"/>
      <c r="GO60" s="130"/>
      <c r="GP60" s="130"/>
      <c r="GQ60" s="130"/>
      <c r="GR60" s="130"/>
      <c r="GS60" s="130"/>
      <c r="GT60" s="130"/>
      <c r="GU60" s="130"/>
      <c r="GV60" s="130"/>
      <c r="GW60" s="130"/>
      <c r="GX60" s="130"/>
      <c r="GY60" s="130"/>
      <c r="GZ60" s="130"/>
      <c r="HA60" s="130"/>
      <c r="HB60" s="130"/>
      <c r="HC60" s="130"/>
      <c r="HD60" s="130"/>
      <c r="HE60" s="130"/>
      <c r="HF60" s="130"/>
      <c r="HG60" s="130"/>
      <c r="HH60" s="130"/>
      <c r="HI60" s="130"/>
      <c r="HJ60" s="130"/>
      <c r="HK60" s="130"/>
      <c r="HL60" s="130"/>
      <c r="HM60" s="130"/>
      <c r="HN60" s="130"/>
      <c r="HO60" s="130"/>
      <c r="HP60" s="130"/>
      <c r="HQ60" s="130"/>
      <c r="HR60" s="130"/>
      <c r="HS60" s="130"/>
      <c r="HT60" s="130"/>
      <c r="HU60" s="130"/>
      <c r="HV60" s="130"/>
      <c r="HW60" s="130"/>
      <c r="HX60" s="130"/>
      <c r="HY60" s="130"/>
      <c r="HZ60" s="130"/>
      <c r="IA60" s="130"/>
      <c r="IB60" s="130"/>
      <c r="IC60" s="130"/>
      <c r="ID60" s="130"/>
      <c r="IE60" s="130"/>
      <c r="IF60" s="130"/>
      <c r="IG60" s="130"/>
      <c r="IH60" s="130"/>
      <c r="II60" s="130"/>
      <c r="IJ60" s="130"/>
      <c r="IK60" s="130"/>
      <c r="IL60" s="130"/>
      <c r="IM60" s="130"/>
      <c r="IN60" s="130"/>
      <c r="IO60" s="130"/>
      <c r="IP60" s="130"/>
      <c r="IQ60" s="130"/>
      <c r="IR60" s="130"/>
      <c r="IS60" s="130"/>
      <c r="IT60" s="130"/>
      <c r="IU60" s="130"/>
      <c r="IV60" s="130"/>
    </row>
    <row r="61" spans="1:256" ht="15.75" customHeight="1">
      <c r="A61" s="103" t="s">
        <v>3304</v>
      </c>
      <c r="B61" s="36" t="s">
        <v>2828</v>
      </c>
      <c r="C61" s="99">
        <v>500000</v>
      </c>
      <c r="D61" s="99"/>
      <c r="E61" s="99">
        <f>SUM(C61:D61)</f>
        <v>500000</v>
      </c>
      <c r="F61" s="99">
        <v>0</v>
      </c>
      <c r="G61" s="99">
        <v>0</v>
      </c>
      <c r="H61" s="99">
        <f t="shared" si="1"/>
        <v>0</v>
      </c>
      <c r="I61" s="99">
        <v>0</v>
      </c>
      <c r="J61" s="99">
        <f t="shared" si="2"/>
        <v>0</v>
      </c>
      <c r="K61" s="1326"/>
      <c r="L61" s="1326"/>
      <c r="M61" s="1326">
        <f t="shared" si="3"/>
        <v>0</v>
      </c>
      <c r="N61" s="1326"/>
      <c r="O61" s="1326">
        <f t="shared" si="4"/>
        <v>0</v>
      </c>
      <c r="P61" s="1327" t="s">
        <v>3072</v>
      </c>
      <c r="Q61" s="130"/>
      <c r="R61" s="130"/>
      <c r="S61" s="130"/>
      <c r="T61" s="130"/>
      <c r="U61" s="130"/>
      <c r="V61" s="130"/>
      <c r="W61" s="130"/>
      <c r="X61" s="130"/>
      <c r="Y61" s="130"/>
      <c r="Z61" s="130"/>
      <c r="AA61" s="130"/>
      <c r="AB61" s="130"/>
      <c r="AC61" s="130"/>
      <c r="AD61" s="130"/>
      <c r="AE61" s="130"/>
      <c r="AF61" s="130"/>
      <c r="AG61" s="130"/>
      <c r="AH61" s="130"/>
      <c r="AI61" s="130"/>
      <c r="AJ61" s="130"/>
      <c r="AK61" s="130"/>
      <c r="AL61" s="130"/>
      <c r="AM61" s="130"/>
      <c r="AN61" s="130"/>
      <c r="AO61" s="130"/>
      <c r="AP61" s="130"/>
      <c r="AQ61" s="130"/>
      <c r="AR61" s="130"/>
      <c r="AS61" s="130"/>
      <c r="AT61" s="130"/>
      <c r="AU61" s="130"/>
      <c r="AV61" s="130"/>
      <c r="AW61" s="130"/>
      <c r="AX61" s="130"/>
      <c r="AY61" s="130"/>
      <c r="AZ61" s="130"/>
      <c r="BA61" s="130"/>
      <c r="BB61" s="130"/>
      <c r="BC61" s="130"/>
      <c r="BD61" s="130"/>
      <c r="BE61" s="130"/>
      <c r="BF61" s="130"/>
      <c r="BG61" s="130"/>
      <c r="BH61" s="130"/>
      <c r="BI61" s="130"/>
      <c r="BJ61" s="130"/>
      <c r="BK61" s="130"/>
      <c r="BL61" s="130"/>
      <c r="BM61" s="130"/>
      <c r="BN61" s="130"/>
      <c r="BO61" s="130"/>
      <c r="BP61" s="130"/>
      <c r="BQ61" s="130"/>
      <c r="BR61" s="130"/>
      <c r="BS61" s="130"/>
      <c r="BT61" s="130"/>
      <c r="BU61" s="130"/>
      <c r="BV61" s="130"/>
      <c r="BW61" s="130"/>
      <c r="BX61" s="130"/>
      <c r="BY61" s="130"/>
      <c r="BZ61" s="130"/>
      <c r="CA61" s="130"/>
      <c r="CB61" s="130"/>
      <c r="CC61" s="130"/>
      <c r="CD61" s="130"/>
      <c r="CE61" s="130"/>
      <c r="CF61" s="130"/>
      <c r="CG61" s="130"/>
      <c r="CH61" s="130"/>
      <c r="CI61" s="130"/>
      <c r="CJ61" s="130"/>
      <c r="CK61" s="130"/>
      <c r="CL61" s="130"/>
      <c r="CM61" s="130"/>
      <c r="CN61" s="130"/>
      <c r="CO61" s="130"/>
      <c r="CP61" s="130"/>
      <c r="CQ61" s="130"/>
      <c r="CR61" s="130"/>
      <c r="CS61" s="130"/>
      <c r="CT61" s="130"/>
      <c r="CU61" s="130"/>
      <c r="CV61" s="130"/>
      <c r="CW61" s="130"/>
      <c r="CX61" s="130"/>
      <c r="CY61" s="130"/>
      <c r="CZ61" s="130"/>
      <c r="DA61" s="130"/>
      <c r="DB61" s="130"/>
      <c r="DC61" s="130"/>
      <c r="DD61" s="130"/>
      <c r="DE61" s="130"/>
      <c r="DF61" s="130"/>
      <c r="DG61" s="130"/>
      <c r="DH61" s="130"/>
      <c r="DI61" s="130"/>
      <c r="DJ61" s="130"/>
      <c r="DK61" s="130"/>
      <c r="DL61" s="130"/>
      <c r="DM61" s="130"/>
      <c r="DN61" s="130"/>
      <c r="DO61" s="130"/>
      <c r="DP61" s="130"/>
      <c r="DQ61" s="130"/>
      <c r="DR61" s="130"/>
      <c r="DS61" s="130"/>
      <c r="DT61" s="130"/>
      <c r="DU61" s="130"/>
      <c r="DV61" s="130"/>
      <c r="DW61" s="130"/>
      <c r="DX61" s="130"/>
      <c r="DY61" s="130"/>
      <c r="DZ61" s="130"/>
      <c r="EA61" s="130"/>
      <c r="EB61" s="130"/>
      <c r="EC61" s="130"/>
      <c r="ED61" s="130"/>
      <c r="EE61" s="130"/>
      <c r="EF61" s="130"/>
      <c r="EG61" s="130"/>
      <c r="EH61" s="130"/>
      <c r="EI61" s="130"/>
      <c r="EJ61" s="130"/>
      <c r="EK61" s="130"/>
      <c r="EL61" s="130"/>
      <c r="EM61" s="130"/>
      <c r="EN61" s="130"/>
      <c r="EO61" s="130"/>
      <c r="EP61" s="130"/>
      <c r="EQ61" s="130"/>
      <c r="ER61" s="130"/>
      <c r="ES61" s="130"/>
      <c r="ET61" s="130"/>
      <c r="EU61" s="130"/>
      <c r="EV61" s="130"/>
      <c r="EW61" s="130"/>
      <c r="EX61" s="130"/>
      <c r="EY61" s="130"/>
      <c r="EZ61" s="130"/>
      <c r="FA61" s="130"/>
      <c r="FB61" s="130"/>
      <c r="FC61" s="130"/>
      <c r="FD61" s="130"/>
      <c r="FE61" s="130"/>
      <c r="FF61" s="130"/>
      <c r="FG61" s="130"/>
      <c r="FH61" s="130"/>
      <c r="FI61" s="130"/>
      <c r="FJ61" s="130"/>
      <c r="FK61" s="130"/>
      <c r="FL61" s="130"/>
      <c r="FM61" s="130"/>
      <c r="FN61" s="130"/>
      <c r="FO61" s="130"/>
      <c r="FP61" s="130"/>
      <c r="FQ61" s="130"/>
      <c r="FR61" s="130"/>
      <c r="FS61" s="130"/>
      <c r="FT61" s="130"/>
      <c r="FU61" s="130"/>
      <c r="FV61" s="130"/>
      <c r="FW61" s="130"/>
      <c r="FX61" s="130"/>
      <c r="FY61" s="130"/>
      <c r="FZ61" s="130"/>
      <c r="GA61" s="130"/>
      <c r="GB61" s="130"/>
      <c r="GC61" s="130"/>
      <c r="GD61" s="130"/>
      <c r="GE61" s="130"/>
      <c r="GF61" s="130"/>
      <c r="GG61" s="130"/>
      <c r="GH61" s="130"/>
      <c r="GI61" s="130"/>
      <c r="GJ61" s="130"/>
      <c r="GK61" s="130"/>
      <c r="GL61" s="130"/>
      <c r="GM61" s="130"/>
      <c r="GN61" s="130"/>
      <c r="GO61" s="130"/>
      <c r="GP61" s="130"/>
      <c r="GQ61" s="130"/>
      <c r="GR61" s="130"/>
      <c r="GS61" s="130"/>
      <c r="GT61" s="130"/>
      <c r="GU61" s="130"/>
      <c r="GV61" s="130"/>
      <c r="GW61" s="130"/>
      <c r="GX61" s="130"/>
      <c r="GY61" s="130"/>
      <c r="GZ61" s="130"/>
      <c r="HA61" s="130"/>
      <c r="HB61" s="130"/>
      <c r="HC61" s="130"/>
      <c r="HD61" s="130"/>
      <c r="HE61" s="130"/>
      <c r="HF61" s="130"/>
      <c r="HG61" s="130"/>
      <c r="HH61" s="130"/>
      <c r="HI61" s="130"/>
      <c r="HJ61" s="130"/>
      <c r="HK61" s="130"/>
      <c r="HL61" s="130"/>
      <c r="HM61" s="130"/>
      <c r="HN61" s="130"/>
      <c r="HO61" s="130"/>
      <c r="HP61" s="130"/>
      <c r="HQ61" s="130"/>
      <c r="HR61" s="130"/>
      <c r="HS61" s="130"/>
      <c r="HT61" s="130"/>
      <c r="HU61" s="130"/>
      <c r="HV61" s="130"/>
      <c r="HW61" s="130"/>
      <c r="HX61" s="130"/>
      <c r="HY61" s="130"/>
      <c r="HZ61" s="130"/>
      <c r="IA61" s="130"/>
      <c r="IB61" s="130"/>
      <c r="IC61" s="130"/>
      <c r="ID61" s="130"/>
      <c r="IE61" s="130"/>
      <c r="IF61" s="130"/>
      <c r="IG61" s="130"/>
      <c r="IH61" s="130"/>
      <c r="II61" s="130"/>
      <c r="IJ61" s="130"/>
      <c r="IK61" s="130"/>
      <c r="IL61" s="130"/>
      <c r="IM61" s="130"/>
      <c r="IN61" s="130"/>
      <c r="IO61" s="130"/>
      <c r="IP61" s="130"/>
      <c r="IQ61" s="130"/>
      <c r="IR61" s="130"/>
      <c r="IS61" s="130"/>
      <c r="IT61" s="130"/>
      <c r="IU61" s="130"/>
      <c r="IV61" s="130"/>
    </row>
    <row r="62" spans="1:256" ht="15.75" customHeight="1">
      <c r="A62" s="1367">
        <v>3111001</v>
      </c>
      <c r="B62" s="1339" t="s">
        <v>2869</v>
      </c>
      <c r="C62" s="99"/>
      <c r="D62" s="99"/>
      <c r="E62" s="99"/>
      <c r="F62" s="99"/>
      <c r="G62" s="99"/>
      <c r="H62" s="99"/>
      <c r="I62" s="99"/>
      <c r="J62" s="99"/>
      <c r="K62" s="1326">
        <v>500000</v>
      </c>
      <c r="L62" s="1326"/>
      <c r="M62" s="1326">
        <f t="shared" si="3"/>
        <v>500000</v>
      </c>
      <c r="N62" s="1326">
        <v>-500000</v>
      </c>
      <c r="O62" s="1326">
        <f t="shared" si="4"/>
        <v>0</v>
      </c>
      <c r="P62" s="1327">
        <v>500000</v>
      </c>
      <c r="Q62" s="130"/>
      <c r="R62" s="130"/>
      <c r="S62" s="130"/>
      <c r="T62" s="130"/>
      <c r="U62" s="130"/>
      <c r="V62" s="130"/>
      <c r="W62" s="130"/>
      <c r="X62" s="130"/>
      <c r="Y62" s="130"/>
      <c r="Z62" s="130"/>
      <c r="AA62" s="130"/>
      <c r="AB62" s="130"/>
      <c r="AC62" s="130"/>
      <c r="AD62" s="130"/>
      <c r="AE62" s="130"/>
      <c r="AF62" s="130"/>
      <c r="AG62" s="130"/>
      <c r="AH62" s="130"/>
      <c r="AI62" s="130"/>
      <c r="AJ62" s="130"/>
      <c r="AK62" s="130"/>
      <c r="AL62" s="130"/>
      <c r="AM62" s="130"/>
      <c r="AN62" s="130"/>
      <c r="AO62" s="130"/>
      <c r="AP62" s="130"/>
      <c r="AQ62" s="130"/>
      <c r="AR62" s="130"/>
      <c r="AS62" s="130"/>
      <c r="AT62" s="130"/>
      <c r="AU62" s="130"/>
      <c r="AV62" s="130"/>
      <c r="AW62" s="130"/>
      <c r="AX62" s="130"/>
      <c r="AY62" s="130"/>
      <c r="AZ62" s="130"/>
      <c r="BA62" s="130"/>
      <c r="BB62" s="130"/>
      <c r="BC62" s="130"/>
      <c r="BD62" s="130"/>
      <c r="BE62" s="130"/>
      <c r="BF62" s="130"/>
      <c r="BG62" s="130"/>
      <c r="BH62" s="130"/>
      <c r="BI62" s="130"/>
      <c r="BJ62" s="130"/>
      <c r="BK62" s="130"/>
      <c r="BL62" s="130"/>
      <c r="BM62" s="130"/>
      <c r="BN62" s="130"/>
      <c r="BO62" s="130"/>
      <c r="BP62" s="130"/>
      <c r="BQ62" s="130"/>
      <c r="BR62" s="130"/>
      <c r="BS62" s="130"/>
      <c r="BT62" s="130"/>
      <c r="BU62" s="130"/>
      <c r="BV62" s="130"/>
      <c r="BW62" s="130"/>
      <c r="BX62" s="130"/>
      <c r="BY62" s="130"/>
      <c r="BZ62" s="130"/>
      <c r="CA62" s="130"/>
      <c r="CB62" s="130"/>
      <c r="CC62" s="130"/>
      <c r="CD62" s="130"/>
      <c r="CE62" s="130"/>
      <c r="CF62" s="130"/>
      <c r="CG62" s="130"/>
      <c r="CH62" s="130"/>
      <c r="CI62" s="130"/>
      <c r="CJ62" s="130"/>
      <c r="CK62" s="130"/>
      <c r="CL62" s="130"/>
      <c r="CM62" s="130"/>
      <c r="CN62" s="130"/>
      <c r="CO62" s="130"/>
      <c r="CP62" s="130"/>
      <c r="CQ62" s="130"/>
      <c r="CR62" s="130"/>
      <c r="CS62" s="130"/>
      <c r="CT62" s="130"/>
      <c r="CU62" s="130"/>
      <c r="CV62" s="130"/>
      <c r="CW62" s="130"/>
      <c r="CX62" s="130"/>
      <c r="CY62" s="130"/>
      <c r="CZ62" s="130"/>
      <c r="DA62" s="130"/>
      <c r="DB62" s="130"/>
      <c r="DC62" s="130"/>
      <c r="DD62" s="130"/>
      <c r="DE62" s="130"/>
      <c r="DF62" s="130"/>
      <c r="DG62" s="130"/>
      <c r="DH62" s="130"/>
      <c r="DI62" s="130"/>
      <c r="DJ62" s="130"/>
      <c r="DK62" s="130"/>
      <c r="DL62" s="130"/>
      <c r="DM62" s="130"/>
      <c r="DN62" s="130"/>
      <c r="DO62" s="130"/>
      <c r="DP62" s="130"/>
      <c r="DQ62" s="130"/>
      <c r="DR62" s="130"/>
      <c r="DS62" s="130"/>
      <c r="DT62" s="130"/>
      <c r="DU62" s="130"/>
      <c r="DV62" s="130"/>
      <c r="DW62" s="130"/>
      <c r="DX62" s="130"/>
      <c r="DY62" s="130"/>
      <c r="DZ62" s="130"/>
      <c r="EA62" s="130"/>
      <c r="EB62" s="130"/>
      <c r="EC62" s="130"/>
      <c r="ED62" s="130"/>
      <c r="EE62" s="130"/>
      <c r="EF62" s="130"/>
      <c r="EG62" s="130"/>
      <c r="EH62" s="130"/>
      <c r="EI62" s="130"/>
      <c r="EJ62" s="130"/>
      <c r="EK62" s="130"/>
      <c r="EL62" s="130"/>
      <c r="EM62" s="130"/>
      <c r="EN62" s="130"/>
      <c r="EO62" s="130"/>
      <c r="EP62" s="130"/>
      <c r="EQ62" s="130"/>
      <c r="ER62" s="130"/>
      <c r="ES62" s="130"/>
      <c r="ET62" s="130"/>
      <c r="EU62" s="130"/>
      <c r="EV62" s="130"/>
      <c r="EW62" s="130"/>
      <c r="EX62" s="130"/>
      <c r="EY62" s="130"/>
      <c r="EZ62" s="130"/>
      <c r="FA62" s="130"/>
      <c r="FB62" s="130"/>
      <c r="FC62" s="130"/>
      <c r="FD62" s="130"/>
      <c r="FE62" s="130"/>
      <c r="FF62" s="130"/>
      <c r="FG62" s="130"/>
      <c r="FH62" s="130"/>
      <c r="FI62" s="130"/>
      <c r="FJ62" s="130"/>
      <c r="FK62" s="130"/>
      <c r="FL62" s="130"/>
      <c r="FM62" s="130"/>
      <c r="FN62" s="130"/>
      <c r="FO62" s="130"/>
      <c r="FP62" s="130"/>
      <c r="FQ62" s="130"/>
      <c r="FR62" s="130"/>
      <c r="FS62" s="130"/>
      <c r="FT62" s="130"/>
      <c r="FU62" s="130"/>
      <c r="FV62" s="130"/>
      <c r="FW62" s="130"/>
      <c r="FX62" s="130"/>
      <c r="FY62" s="130"/>
      <c r="FZ62" s="130"/>
      <c r="GA62" s="130"/>
      <c r="GB62" s="130"/>
      <c r="GC62" s="130"/>
      <c r="GD62" s="130"/>
      <c r="GE62" s="130"/>
      <c r="GF62" s="130"/>
      <c r="GG62" s="130"/>
      <c r="GH62" s="130"/>
      <c r="GI62" s="130"/>
      <c r="GJ62" s="130"/>
      <c r="GK62" s="130"/>
      <c r="GL62" s="130"/>
      <c r="GM62" s="130"/>
      <c r="GN62" s="130"/>
      <c r="GO62" s="130"/>
      <c r="GP62" s="130"/>
      <c r="GQ62" s="130"/>
      <c r="GR62" s="130"/>
      <c r="GS62" s="130"/>
      <c r="GT62" s="130"/>
      <c r="GU62" s="130"/>
      <c r="GV62" s="130"/>
      <c r="GW62" s="130"/>
      <c r="GX62" s="130"/>
      <c r="GY62" s="130"/>
      <c r="GZ62" s="130"/>
      <c r="HA62" s="130"/>
      <c r="HB62" s="130"/>
      <c r="HC62" s="130"/>
      <c r="HD62" s="130"/>
      <c r="HE62" s="130"/>
      <c r="HF62" s="130"/>
      <c r="HG62" s="130"/>
      <c r="HH62" s="130"/>
      <c r="HI62" s="130"/>
      <c r="HJ62" s="130"/>
      <c r="HK62" s="130"/>
      <c r="HL62" s="130"/>
      <c r="HM62" s="130"/>
      <c r="HN62" s="130"/>
      <c r="HO62" s="130"/>
      <c r="HP62" s="130"/>
      <c r="HQ62" s="130"/>
      <c r="HR62" s="130"/>
      <c r="HS62" s="130"/>
      <c r="HT62" s="130"/>
      <c r="HU62" s="130"/>
      <c r="HV62" s="130"/>
      <c r="HW62" s="130"/>
      <c r="HX62" s="130"/>
      <c r="HY62" s="130"/>
      <c r="HZ62" s="130"/>
      <c r="IA62" s="130"/>
      <c r="IB62" s="130"/>
      <c r="IC62" s="130"/>
      <c r="ID62" s="130"/>
      <c r="IE62" s="130"/>
      <c r="IF62" s="130"/>
      <c r="IG62" s="130"/>
      <c r="IH62" s="130"/>
      <c r="II62" s="130"/>
      <c r="IJ62" s="130"/>
      <c r="IK62" s="130"/>
      <c r="IL62" s="130"/>
      <c r="IM62" s="130"/>
      <c r="IN62" s="130"/>
      <c r="IO62" s="130"/>
      <c r="IP62" s="130"/>
      <c r="IQ62" s="130"/>
      <c r="IR62" s="130"/>
      <c r="IS62" s="130"/>
      <c r="IT62" s="130"/>
      <c r="IU62" s="130"/>
      <c r="IV62" s="130"/>
    </row>
    <row r="63" spans="1:256" ht="15.75" customHeight="1">
      <c r="A63" s="103"/>
      <c r="B63" s="36" t="s">
        <v>3313</v>
      </c>
      <c r="C63" s="99"/>
      <c r="D63" s="99"/>
      <c r="E63" s="99"/>
      <c r="F63" s="99">
        <v>500000</v>
      </c>
      <c r="G63" s="99"/>
      <c r="H63" s="99">
        <f t="shared" si="1"/>
        <v>500000</v>
      </c>
      <c r="I63" s="99"/>
      <c r="J63" s="99">
        <f t="shared" si="2"/>
        <v>500000</v>
      </c>
      <c r="K63" s="1326">
        <v>500000</v>
      </c>
      <c r="L63" s="1326"/>
      <c r="M63" s="1326">
        <f t="shared" si="3"/>
        <v>500000</v>
      </c>
      <c r="N63" s="1326"/>
      <c r="O63" s="1326">
        <f t="shared" si="4"/>
        <v>500000</v>
      </c>
      <c r="P63" s="1327">
        <v>500000</v>
      </c>
      <c r="Q63" s="130"/>
      <c r="R63" s="130"/>
      <c r="S63" s="130"/>
      <c r="T63" s="130"/>
      <c r="U63" s="130"/>
      <c r="V63" s="130"/>
      <c r="W63" s="130"/>
      <c r="X63" s="130"/>
      <c r="Y63" s="130"/>
      <c r="Z63" s="130"/>
      <c r="AA63" s="130"/>
      <c r="AB63" s="130"/>
      <c r="AC63" s="130"/>
      <c r="AD63" s="130"/>
      <c r="AE63" s="130"/>
      <c r="AF63" s="130"/>
      <c r="AG63" s="130"/>
      <c r="AH63" s="130"/>
      <c r="AI63" s="130"/>
      <c r="AJ63" s="130"/>
      <c r="AK63" s="130"/>
      <c r="AL63" s="130"/>
      <c r="AM63" s="130"/>
      <c r="AN63" s="130"/>
      <c r="AO63" s="130"/>
      <c r="AP63" s="130"/>
      <c r="AQ63" s="130"/>
      <c r="AR63" s="130"/>
      <c r="AS63" s="130"/>
      <c r="AT63" s="130"/>
      <c r="AU63" s="130"/>
      <c r="AV63" s="130"/>
      <c r="AW63" s="130"/>
      <c r="AX63" s="130"/>
      <c r="AY63" s="130"/>
      <c r="AZ63" s="130"/>
      <c r="BA63" s="130"/>
      <c r="BB63" s="130"/>
      <c r="BC63" s="130"/>
      <c r="BD63" s="130"/>
      <c r="BE63" s="130"/>
      <c r="BF63" s="130"/>
      <c r="BG63" s="130"/>
      <c r="BH63" s="130"/>
      <c r="BI63" s="130"/>
      <c r="BJ63" s="130"/>
      <c r="BK63" s="130"/>
      <c r="BL63" s="130"/>
      <c r="BM63" s="130"/>
      <c r="BN63" s="130"/>
      <c r="BO63" s="130"/>
      <c r="BP63" s="130"/>
      <c r="BQ63" s="130"/>
      <c r="BR63" s="130"/>
      <c r="BS63" s="130"/>
      <c r="BT63" s="130"/>
      <c r="BU63" s="130"/>
      <c r="BV63" s="130"/>
      <c r="BW63" s="130"/>
      <c r="BX63" s="130"/>
      <c r="BY63" s="130"/>
      <c r="BZ63" s="130"/>
      <c r="CA63" s="130"/>
      <c r="CB63" s="130"/>
      <c r="CC63" s="130"/>
      <c r="CD63" s="130"/>
      <c r="CE63" s="130"/>
      <c r="CF63" s="130"/>
      <c r="CG63" s="130"/>
      <c r="CH63" s="130"/>
      <c r="CI63" s="130"/>
      <c r="CJ63" s="130"/>
      <c r="CK63" s="130"/>
      <c r="CL63" s="130"/>
      <c r="CM63" s="130"/>
      <c r="CN63" s="130"/>
      <c r="CO63" s="130"/>
      <c r="CP63" s="130"/>
      <c r="CQ63" s="130"/>
      <c r="CR63" s="130"/>
      <c r="CS63" s="130"/>
      <c r="CT63" s="130"/>
      <c r="CU63" s="130"/>
      <c r="CV63" s="130"/>
      <c r="CW63" s="130"/>
      <c r="CX63" s="130"/>
      <c r="CY63" s="130"/>
      <c r="CZ63" s="130"/>
      <c r="DA63" s="130"/>
      <c r="DB63" s="130"/>
      <c r="DC63" s="130"/>
      <c r="DD63" s="130"/>
      <c r="DE63" s="130"/>
      <c r="DF63" s="130"/>
      <c r="DG63" s="130"/>
      <c r="DH63" s="130"/>
      <c r="DI63" s="130"/>
      <c r="DJ63" s="130"/>
      <c r="DK63" s="130"/>
      <c r="DL63" s="130"/>
      <c r="DM63" s="130"/>
      <c r="DN63" s="130"/>
      <c r="DO63" s="130"/>
      <c r="DP63" s="130"/>
      <c r="DQ63" s="130"/>
      <c r="DR63" s="130"/>
      <c r="DS63" s="130"/>
      <c r="DT63" s="130"/>
      <c r="DU63" s="130"/>
      <c r="DV63" s="130"/>
      <c r="DW63" s="130"/>
      <c r="DX63" s="130"/>
      <c r="DY63" s="130"/>
      <c r="DZ63" s="130"/>
      <c r="EA63" s="130"/>
      <c r="EB63" s="130"/>
      <c r="EC63" s="130"/>
      <c r="ED63" s="130"/>
      <c r="EE63" s="130"/>
      <c r="EF63" s="130"/>
      <c r="EG63" s="130"/>
      <c r="EH63" s="130"/>
      <c r="EI63" s="130"/>
      <c r="EJ63" s="130"/>
      <c r="EK63" s="130"/>
      <c r="EL63" s="130"/>
      <c r="EM63" s="130"/>
      <c r="EN63" s="130"/>
      <c r="EO63" s="130"/>
      <c r="EP63" s="130"/>
      <c r="EQ63" s="130"/>
      <c r="ER63" s="130"/>
      <c r="ES63" s="130"/>
      <c r="ET63" s="130"/>
      <c r="EU63" s="130"/>
      <c r="EV63" s="130"/>
      <c r="EW63" s="130"/>
      <c r="EX63" s="130"/>
      <c r="EY63" s="130"/>
      <c r="EZ63" s="130"/>
      <c r="FA63" s="130"/>
      <c r="FB63" s="130"/>
      <c r="FC63" s="130"/>
      <c r="FD63" s="130"/>
      <c r="FE63" s="130"/>
      <c r="FF63" s="130"/>
      <c r="FG63" s="130"/>
      <c r="FH63" s="130"/>
      <c r="FI63" s="130"/>
      <c r="FJ63" s="130"/>
      <c r="FK63" s="130"/>
      <c r="FL63" s="130"/>
      <c r="FM63" s="130"/>
      <c r="FN63" s="130"/>
      <c r="FO63" s="130"/>
      <c r="FP63" s="130"/>
      <c r="FQ63" s="130"/>
      <c r="FR63" s="130"/>
      <c r="FS63" s="130"/>
      <c r="FT63" s="130"/>
      <c r="FU63" s="130"/>
      <c r="FV63" s="130"/>
      <c r="FW63" s="130"/>
      <c r="FX63" s="130"/>
      <c r="FY63" s="130"/>
      <c r="FZ63" s="130"/>
      <c r="GA63" s="130"/>
      <c r="GB63" s="130"/>
      <c r="GC63" s="130"/>
      <c r="GD63" s="130"/>
      <c r="GE63" s="130"/>
      <c r="GF63" s="130"/>
      <c r="GG63" s="130"/>
      <c r="GH63" s="130"/>
      <c r="GI63" s="130"/>
      <c r="GJ63" s="130"/>
      <c r="GK63" s="130"/>
      <c r="GL63" s="130"/>
      <c r="GM63" s="130"/>
      <c r="GN63" s="130"/>
      <c r="GO63" s="130"/>
      <c r="GP63" s="130"/>
      <c r="GQ63" s="130"/>
      <c r="GR63" s="130"/>
      <c r="GS63" s="130"/>
      <c r="GT63" s="130"/>
      <c r="GU63" s="130"/>
      <c r="GV63" s="130"/>
      <c r="GW63" s="130"/>
      <c r="GX63" s="130"/>
      <c r="GY63" s="130"/>
      <c r="GZ63" s="130"/>
      <c r="HA63" s="130"/>
      <c r="HB63" s="130"/>
      <c r="HC63" s="130"/>
      <c r="HD63" s="130"/>
      <c r="HE63" s="130"/>
      <c r="HF63" s="130"/>
      <c r="HG63" s="130"/>
      <c r="HH63" s="130"/>
      <c r="HI63" s="130"/>
      <c r="HJ63" s="130"/>
      <c r="HK63" s="130"/>
      <c r="HL63" s="130"/>
      <c r="HM63" s="130"/>
      <c r="HN63" s="130"/>
      <c r="HO63" s="130"/>
      <c r="HP63" s="130"/>
      <c r="HQ63" s="130"/>
      <c r="HR63" s="130"/>
      <c r="HS63" s="130"/>
      <c r="HT63" s="130"/>
      <c r="HU63" s="130"/>
      <c r="HV63" s="130"/>
      <c r="HW63" s="130"/>
      <c r="HX63" s="130"/>
      <c r="HY63" s="130"/>
      <c r="HZ63" s="130"/>
      <c r="IA63" s="130"/>
      <c r="IB63" s="130"/>
      <c r="IC63" s="130"/>
      <c r="ID63" s="130"/>
      <c r="IE63" s="130"/>
      <c r="IF63" s="130"/>
      <c r="IG63" s="130"/>
      <c r="IH63" s="130"/>
      <c r="II63" s="130"/>
      <c r="IJ63" s="130"/>
      <c r="IK63" s="130"/>
      <c r="IL63" s="130"/>
      <c r="IM63" s="130"/>
      <c r="IN63" s="130"/>
      <c r="IO63" s="130"/>
      <c r="IP63" s="130"/>
      <c r="IQ63" s="130"/>
      <c r="IR63" s="130"/>
      <c r="IS63" s="130"/>
      <c r="IT63" s="130"/>
      <c r="IU63" s="130"/>
      <c r="IV63" s="130"/>
    </row>
    <row r="64" spans="1:256" ht="15.75" customHeight="1">
      <c r="A64" s="746" t="s">
        <v>413</v>
      </c>
      <c r="B64" s="569"/>
      <c r="C64" s="570">
        <f t="shared" ref="C64:F64" si="43">SUM(C61:C63)</f>
        <v>500000</v>
      </c>
      <c r="D64" s="570">
        <f t="shared" si="43"/>
        <v>0</v>
      </c>
      <c r="E64" s="570">
        <f t="shared" si="43"/>
        <v>500000</v>
      </c>
      <c r="F64" s="570">
        <f t="shared" si="43"/>
        <v>500000</v>
      </c>
      <c r="G64" s="570">
        <f t="shared" ref="G64:I64" si="44">SUM(G61:G63)</f>
        <v>0</v>
      </c>
      <c r="H64" s="570">
        <f t="shared" si="1"/>
        <v>500000</v>
      </c>
      <c r="I64" s="570">
        <f t="shared" si="44"/>
        <v>0</v>
      </c>
      <c r="J64" s="570">
        <f t="shared" si="2"/>
        <v>500000</v>
      </c>
      <c r="K64" s="1328">
        <f t="shared" ref="K64:L64" si="45">SUM(K61:K63)</f>
        <v>1000000</v>
      </c>
      <c r="L64" s="1328">
        <f t="shared" si="45"/>
        <v>0</v>
      </c>
      <c r="M64" s="1328">
        <f t="shared" si="3"/>
        <v>1000000</v>
      </c>
      <c r="N64" s="1328">
        <f t="shared" ref="N64" si="46">SUM(N61:N63)</f>
        <v>-500000</v>
      </c>
      <c r="O64" s="1328">
        <f t="shared" si="4"/>
        <v>500000</v>
      </c>
      <c r="P64" s="1330">
        <f>SUM(P61:P63)</f>
        <v>1000000</v>
      </c>
      <c r="Q64" s="130"/>
      <c r="R64" s="130"/>
      <c r="S64" s="130"/>
      <c r="T64" s="130"/>
      <c r="U64" s="130"/>
      <c r="V64" s="130"/>
      <c r="W64" s="130"/>
      <c r="X64" s="130"/>
      <c r="Y64" s="130"/>
      <c r="Z64" s="130"/>
      <c r="AA64" s="130"/>
      <c r="AB64" s="130"/>
      <c r="AC64" s="130"/>
      <c r="AD64" s="130"/>
      <c r="AE64" s="130"/>
      <c r="AF64" s="130"/>
      <c r="AG64" s="130"/>
      <c r="AH64" s="130"/>
      <c r="AI64" s="130"/>
      <c r="AJ64" s="130"/>
      <c r="AK64" s="130"/>
      <c r="AL64" s="130"/>
      <c r="AM64" s="130"/>
      <c r="AN64" s="130"/>
      <c r="AO64" s="130"/>
      <c r="AP64" s="130"/>
      <c r="AQ64" s="130"/>
      <c r="AR64" s="130"/>
      <c r="AS64" s="130"/>
      <c r="AT64" s="130"/>
      <c r="AU64" s="130"/>
      <c r="AV64" s="130"/>
      <c r="AW64" s="130"/>
      <c r="AX64" s="130"/>
      <c r="AY64" s="130"/>
      <c r="AZ64" s="130"/>
      <c r="BA64" s="130"/>
      <c r="BB64" s="130"/>
      <c r="BC64" s="130"/>
      <c r="BD64" s="130"/>
      <c r="BE64" s="130"/>
      <c r="BF64" s="130"/>
      <c r="BG64" s="130"/>
      <c r="BH64" s="130"/>
      <c r="BI64" s="130"/>
      <c r="BJ64" s="130"/>
      <c r="BK64" s="130"/>
      <c r="BL64" s="130"/>
      <c r="BM64" s="130"/>
      <c r="BN64" s="130"/>
      <c r="BO64" s="130"/>
      <c r="BP64" s="130"/>
      <c r="BQ64" s="130"/>
      <c r="BR64" s="130"/>
      <c r="BS64" s="130"/>
      <c r="BT64" s="130"/>
      <c r="BU64" s="130"/>
      <c r="BV64" s="130"/>
      <c r="BW64" s="130"/>
      <c r="BX64" s="130"/>
      <c r="BY64" s="130"/>
      <c r="BZ64" s="130"/>
      <c r="CA64" s="130"/>
      <c r="CB64" s="130"/>
      <c r="CC64" s="130"/>
      <c r="CD64" s="130"/>
      <c r="CE64" s="130"/>
      <c r="CF64" s="130"/>
      <c r="CG64" s="130"/>
      <c r="CH64" s="130"/>
      <c r="CI64" s="130"/>
      <c r="CJ64" s="130"/>
      <c r="CK64" s="130"/>
      <c r="CL64" s="130"/>
      <c r="CM64" s="130"/>
      <c r="CN64" s="130"/>
      <c r="CO64" s="130"/>
      <c r="CP64" s="130"/>
      <c r="CQ64" s="130"/>
      <c r="CR64" s="130"/>
      <c r="CS64" s="130"/>
      <c r="CT64" s="130"/>
      <c r="CU64" s="130"/>
      <c r="CV64" s="130"/>
      <c r="CW64" s="130"/>
      <c r="CX64" s="130"/>
      <c r="CY64" s="130"/>
      <c r="CZ64" s="130"/>
      <c r="DA64" s="130"/>
      <c r="DB64" s="130"/>
      <c r="DC64" s="130"/>
      <c r="DD64" s="130"/>
      <c r="DE64" s="130"/>
      <c r="DF64" s="130"/>
      <c r="DG64" s="130"/>
      <c r="DH64" s="130"/>
      <c r="DI64" s="130"/>
      <c r="DJ64" s="130"/>
      <c r="DK64" s="130"/>
      <c r="DL64" s="130"/>
      <c r="DM64" s="130"/>
      <c r="DN64" s="130"/>
      <c r="DO64" s="130"/>
      <c r="DP64" s="130"/>
      <c r="DQ64" s="130"/>
      <c r="DR64" s="130"/>
      <c r="DS64" s="130"/>
      <c r="DT64" s="130"/>
      <c r="DU64" s="130"/>
      <c r="DV64" s="130"/>
      <c r="DW64" s="130"/>
      <c r="DX64" s="130"/>
      <c r="DY64" s="130"/>
      <c r="DZ64" s="130"/>
      <c r="EA64" s="130"/>
      <c r="EB64" s="130"/>
      <c r="EC64" s="130"/>
      <c r="ED64" s="130"/>
      <c r="EE64" s="130"/>
      <c r="EF64" s="130"/>
      <c r="EG64" s="130"/>
      <c r="EH64" s="130"/>
      <c r="EI64" s="130"/>
      <c r="EJ64" s="130"/>
      <c r="EK64" s="130"/>
      <c r="EL64" s="130"/>
      <c r="EM64" s="130"/>
      <c r="EN64" s="130"/>
      <c r="EO64" s="130"/>
      <c r="EP64" s="130"/>
      <c r="EQ64" s="130"/>
      <c r="ER64" s="130"/>
      <c r="ES64" s="130"/>
      <c r="ET64" s="130"/>
      <c r="EU64" s="130"/>
      <c r="EV64" s="130"/>
      <c r="EW64" s="130"/>
      <c r="EX64" s="130"/>
      <c r="EY64" s="130"/>
      <c r="EZ64" s="130"/>
      <c r="FA64" s="130"/>
      <c r="FB64" s="130"/>
      <c r="FC64" s="130"/>
      <c r="FD64" s="130"/>
      <c r="FE64" s="130"/>
      <c r="FF64" s="130"/>
      <c r="FG64" s="130"/>
      <c r="FH64" s="130"/>
      <c r="FI64" s="130"/>
      <c r="FJ64" s="130"/>
      <c r="FK64" s="130"/>
      <c r="FL64" s="130"/>
      <c r="FM64" s="130"/>
      <c r="FN64" s="130"/>
      <c r="FO64" s="130"/>
      <c r="FP64" s="130"/>
      <c r="FQ64" s="130"/>
      <c r="FR64" s="130"/>
      <c r="FS64" s="130"/>
      <c r="FT64" s="130"/>
      <c r="FU64" s="130"/>
      <c r="FV64" s="130"/>
      <c r="FW64" s="130"/>
      <c r="FX64" s="130"/>
      <c r="FY64" s="130"/>
      <c r="FZ64" s="130"/>
      <c r="GA64" s="130"/>
      <c r="GB64" s="130"/>
      <c r="GC64" s="130"/>
      <c r="GD64" s="130"/>
      <c r="GE64" s="130"/>
      <c r="GF64" s="130"/>
      <c r="GG64" s="130"/>
      <c r="GH64" s="130"/>
      <c r="GI64" s="130"/>
      <c r="GJ64" s="130"/>
      <c r="GK64" s="130"/>
      <c r="GL64" s="130"/>
      <c r="GM64" s="130"/>
      <c r="GN64" s="130"/>
      <c r="GO64" s="130"/>
      <c r="GP64" s="130"/>
      <c r="GQ64" s="130"/>
      <c r="GR64" s="130"/>
      <c r="GS64" s="130"/>
      <c r="GT64" s="130"/>
      <c r="GU64" s="130"/>
      <c r="GV64" s="130"/>
      <c r="GW64" s="130"/>
      <c r="GX64" s="130"/>
      <c r="GY64" s="130"/>
      <c r="GZ64" s="130"/>
      <c r="HA64" s="130"/>
      <c r="HB64" s="130"/>
      <c r="HC64" s="130"/>
      <c r="HD64" s="130"/>
      <c r="HE64" s="130"/>
      <c r="HF64" s="130"/>
      <c r="HG64" s="130"/>
      <c r="HH64" s="130"/>
      <c r="HI64" s="130"/>
      <c r="HJ64" s="130"/>
      <c r="HK64" s="130"/>
      <c r="HL64" s="130"/>
      <c r="HM64" s="130"/>
      <c r="HN64" s="130"/>
      <c r="HO64" s="130"/>
      <c r="HP64" s="130"/>
      <c r="HQ64" s="130"/>
      <c r="HR64" s="130"/>
      <c r="HS64" s="130"/>
      <c r="HT64" s="130"/>
      <c r="HU64" s="130"/>
      <c r="HV64" s="130"/>
      <c r="HW64" s="130"/>
      <c r="HX64" s="130"/>
      <c r="HY64" s="130"/>
      <c r="HZ64" s="130"/>
      <c r="IA64" s="130"/>
      <c r="IB64" s="130"/>
      <c r="IC64" s="130"/>
      <c r="ID64" s="130"/>
      <c r="IE64" s="130"/>
      <c r="IF64" s="130"/>
      <c r="IG64" s="130"/>
      <c r="IH64" s="130"/>
      <c r="II64" s="130"/>
      <c r="IJ64" s="130"/>
      <c r="IK64" s="130"/>
      <c r="IL64" s="130"/>
      <c r="IM64" s="130"/>
      <c r="IN64" s="130"/>
      <c r="IO64" s="130"/>
      <c r="IP64" s="130"/>
      <c r="IQ64" s="130"/>
      <c r="IR64" s="130"/>
      <c r="IS64" s="130"/>
      <c r="IT64" s="130"/>
      <c r="IU64" s="130"/>
      <c r="IV64" s="130"/>
    </row>
    <row r="65" spans="1:256" ht="15.75" customHeight="1">
      <c r="A65" s="103"/>
      <c r="B65" s="176" t="s">
        <v>2636</v>
      </c>
      <c r="C65" s="99"/>
      <c r="D65" s="99"/>
      <c r="E65" s="99"/>
      <c r="F65" s="99"/>
      <c r="G65" s="99"/>
      <c r="H65" s="99">
        <f t="shared" si="1"/>
        <v>0</v>
      </c>
      <c r="I65" s="99"/>
      <c r="J65" s="99">
        <f t="shared" si="2"/>
        <v>0</v>
      </c>
      <c r="K65" s="1326"/>
      <c r="L65" s="1326"/>
      <c r="M65" s="1326">
        <f t="shared" si="3"/>
        <v>0</v>
      </c>
      <c r="N65" s="1326"/>
      <c r="O65" s="1326">
        <f t="shared" si="4"/>
        <v>0</v>
      </c>
      <c r="P65" s="1327"/>
      <c r="Q65" s="130"/>
      <c r="R65" s="130"/>
      <c r="S65" s="130"/>
      <c r="T65" s="130"/>
      <c r="U65" s="130"/>
      <c r="V65" s="130"/>
      <c r="W65" s="130"/>
      <c r="X65" s="130"/>
      <c r="Y65" s="130"/>
      <c r="Z65" s="130"/>
      <c r="AA65" s="130"/>
      <c r="AB65" s="130"/>
      <c r="AC65" s="130"/>
      <c r="AD65" s="130"/>
      <c r="AE65" s="130"/>
      <c r="AF65" s="130"/>
      <c r="AG65" s="130"/>
      <c r="AH65" s="130"/>
      <c r="AI65" s="130"/>
      <c r="AJ65" s="130"/>
      <c r="AK65" s="130"/>
      <c r="AL65" s="130"/>
      <c r="AM65" s="130"/>
      <c r="AN65" s="130"/>
      <c r="AO65" s="130"/>
      <c r="AP65" s="130"/>
      <c r="AQ65" s="130"/>
      <c r="AR65" s="130"/>
      <c r="AS65" s="130"/>
      <c r="AT65" s="130"/>
      <c r="AU65" s="130"/>
      <c r="AV65" s="130"/>
      <c r="AW65" s="130"/>
      <c r="AX65" s="130"/>
      <c r="AY65" s="130"/>
      <c r="AZ65" s="130"/>
      <c r="BA65" s="130"/>
      <c r="BB65" s="130"/>
      <c r="BC65" s="130"/>
      <c r="BD65" s="130"/>
      <c r="BE65" s="130"/>
      <c r="BF65" s="130"/>
      <c r="BG65" s="130"/>
      <c r="BH65" s="130"/>
      <c r="BI65" s="130"/>
      <c r="BJ65" s="130"/>
      <c r="BK65" s="130"/>
      <c r="BL65" s="130"/>
      <c r="BM65" s="130"/>
      <c r="BN65" s="130"/>
      <c r="BO65" s="130"/>
      <c r="BP65" s="130"/>
      <c r="BQ65" s="130"/>
      <c r="BR65" s="130"/>
      <c r="BS65" s="130"/>
      <c r="BT65" s="130"/>
      <c r="BU65" s="130"/>
      <c r="BV65" s="130"/>
      <c r="BW65" s="130"/>
      <c r="BX65" s="130"/>
      <c r="BY65" s="130"/>
      <c r="BZ65" s="130"/>
      <c r="CA65" s="130"/>
      <c r="CB65" s="130"/>
      <c r="CC65" s="130"/>
      <c r="CD65" s="130"/>
      <c r="CE65" s="130"/>
      <c r="CF65" s="130"/>
      <c r="CG65" s="130"/>
      <c r="CH65" s="130"/>
      <c r="CI65" s="130"/>
      <c r="CJ65" s="130"/>
      <c r="CK65" s="130"/>
      <c r="CL65" s="130"/>
      <c r="CM65" s="130"/>
      <c r="CN65" s="130"/>
      <c r="CO65" s="130"/>
      <c r="CP65" s="130"/>
      <c r="CQ65" s="130"/>
      <c r="CR65" s="130"/>
      <c r="CS65" s="130"/>
      <c r="CT65" s="130"/>
      <c r="CU65" s="130"/>
      <c r="CV65" s="130"/>
      <c r="CW65" s="130"/>
      <c r="CX65" s="130"/>
      <c r="CY65" s="130"/>
      <c r="CZ65" s="130"/>
      <c r="DA65" s="130"/>
      <c r="DB65" s="130"/>
      <c r="DC65" s="130"/>
      <c r="DD65" s="130"/>
      <c r="DE65" s="130"/>
      <c r="DF65" s="130"/>
      <c r="DG65" s="130"/>
      <c r="DH65" s="130"/>
      <c r="DI65" s="130"/>
      <c r="DJ65" s="130"/>
      <c r="DK65" s="130"/>
      <c r="DL65" s="130"/>
      <c r="DM65" s="130"/>
      <c r="DN65" s="130"/>
      <c r="DO65" s="130"/>
      <c r="DP65" s="130"/>
      <c r="DQ65" s="130"/>
      <c r="DR65" s="130"/>
      <c r="DS65" s="130"/>
      <c r="DT65" s="130"/>
      <c r="DU65" s="130"/>
      <c r="DV65" s="130"/>
      <c r="DW65" s="130"/>
      <c r="DX65" s="130"/>
      <c r="DY65" s="130"/>
      <c r="DZ65" s="130"/>
      <c r="EA65" s="130"/>
      <c r="EB65" s="130"/>
      <c r="EC65" s="130"/>
      <c r="ED65" s="130"/>
      <c r="EE65" s="130"/>
      <c r="EF65" s="130"/>
      <c r="EG65" s="130"/>
      <c r="EH65" s="130"/>
      <c r="EI65" s="130"/>
      <c r="EJ65" s="130"/>
      <c r="EK65" s="130"/>
      <c r="EL65" s="130"/>
      <c r="EM65" s="130"/>
      <c r="EN65" s="130"/>
      <c r="EO65" s="130"/>
      <c r="EP65" s="130"/>
      <c r="EQ65" s="130"/>
      <c r="ER65" s="130"/>
      <c r="ES65" s="130"/>
      <c r="ET65" s="130"/>
      <c r="EU65" s="130"/>
      <c r="EV65" s="130"/>
      <c r="EW65" s="130"/>
      <c r="EX65" s="130"/>
      <c r="EY65" s="130"/>
      <c r="EZ65" s="130"/>
      <c r="FA65" s="130"/>
      <c r="FB65" s="130"/>
      <c r="FC65" s="130"/>
      <c r="FD65" s="130"/>
      <c r="FE65" s="130"/>
      <c r="FF65" s="130"/>
      <c r="FG65" s="130"/>
      <c r="FH65" s="130"/>
      <c r="FI65" s="130"/>
      <c r="FJ65" s="130"/>
      <c r="FK65" s="130"/>
      <c r="FL65" s="130"/>
      <c r="FM65" s="130"/>
      <c r="FN65" s="130"/>
      <c r="FO65" s="130"/>
      <c r="FP65" s="130"/>
      <c r="FQ65" s="130"/>
      <c r="FR65" s="130"/>
      <c r="FS65" s="130"/>
      <c r="FT65" s="130"/>
      <c r="FU65" s="130"/>
      <c r="FV65" s="130"/>
      <c r="FW65" s="130"/>
      <c r="FX65" s="130"/>
      <c r="FY65" s="130"/>
      <c r="FZ65" s="130"/>
      <c r="GA65" s="130"/>
      <c r="GB65" s="130"/>
      <c r="GC65" s="130"/>
      <c r="GD65" s="130"/>
      <c r="GE65" s="130"/>
      <c r="GF65" s="130"/>
      <c r="GG65" s="130"/>
      <c r="GH65" s="130"/>
      <c r="GI65" s="130"/>
      <c r="GJ65" s="130"/>
      <c r="GK65" s="130"/>
      <c r="GL65" s="130"/>
      <c r="GM65" s="130"/>
      <c r="GN65" s="130"/>
      <c r="GO65" s="130"/>
      <c r="GP65" s="130"/>
      <c r="GQ65" s="130"/>
      <c r="GR65" s="130"/>
      <c r="GS65" s="130"/>
      <c r="GT65" s="130"/>
      <c r="GU65" s="130"/>
      <c r="GV65" s="130"/>
      <c r="GW65" s="130"/>
      <c r="GX65" s="130"/>
      <c r="GY65" s="130"/>
      <c r="GZ65" s="130"/>
      <c r="HA65" s="130"/>
      <c r="HB65" s="130"/>
      <c r="HC65" s="130"/>
      <c r="HD65" s="130"/>
      <c r="HE65" s="130"/>
      <c r="HF65" s="130"/>
      <c r="HG65" s="130"/>
      <c r="HH65" s="130"/>
      <c r="HI65" s="130"/>
      <c r="HJ65" s="130"/>
      <c r="HK65" s="130"/>
      <c r="HL65" s="130"/>
      <c r="HM65" s="130"/>
      <c r="HN65" s="130"/>
      <c r="HO65" s="130"/>
      <c r="HP65" s="130"/>
      <c r="HQ65" s="130"/>
      <c r="HR65" s="130"/>
      <c r="HS65" s="130"/>
      <c r="HT65" s="130"/>
      <c r="HU65" s="130"/>
      <c r="HV65" s="130"/>
      <c r="HW65" s="130"/>
      <c r="HX65" s="130"/>
      <c r="HY65" s="130"/>
      <c r="HZ65" s="130"/>
      <c r="IA65" s="130"/>
      <c r="IB65" s="130"/>
      <c r="IC65" s="130"/>
      <c r="ID65" s="130"/>
      <c r="IE65" s="130"/>
      <c r="IF65" s="130"/>
      <c r="IG65" s="130"/>
      <c r="IH65" s="130"/>
      <c r="II65" s="130"/>
      <c r="IJ65" s="130"/>
      <c r="IK65" s="130"/>
      <c r="IL65" s="130"/>
      <c r="IM65" s="130"/>
      <c r="IN65" s="130"/>
      <c r="IO65" s="130"/>
      <c r="IP65" s="130"/>
      <c r="IQ65" s="130"/>
      <c r="IR65" s="130"/>
      <c r="IS65" s="130"/>
      <c r="IT65" s="130"/>
      <c r="IU65" s="130"/>
      <c r="IV65" s="130"/>
    </row>
    <row r="66" spans="1:256" ht="15.75" customHeight="1">
      <c r="A66" s="103" t="s">
        <v>2634</v>
      </c>
      <c r="B66" s="36" t="s">
        <v>2635</v>
      </c>
      <c r="C66" s="99">
        <v>4160000</v>
      </c>
      <c r="D66" s="99"/>
      <c r="E66" s="99">
        <f t="shared" ref="E66:E69" si="47">SUM(C66:D66)</f>
        <v>4160000</v>
      </c>
      <c r="F66" s="99">
        <v>0</v>
      </c>
      <c r="G66" s="99">
        <v>0</v>
      </c>
      <c r="H66" s="99">
        <f t="shared" si="1"/>
        <v>0</v>
      </c>
      <c r="I66" s="99">
        <v>0</v>
      </c>
      <c r="J66" s="99">
        <f t="shared" si="2"/>
        <v>0</v>
      </c>
      <c r="K66" s="1326">
        <v>1000000</v>
      </c>
      <c r="L66" s="1326"/>
      <c r="M66" s="1326">
        <f t="shared" si="3"/>
        <v>1000000</v>
      </c>
      <c r="N66" s="1326"/>
      <c r="O66" s="1326">
        <f t="shared" si="4"/>
        <v>1000000</v>
      </c>
      <c r="P66" s="1327">
        <v>1000000</v>
      </c>
      <c r="Q66" s="130"/>
      <c r="R66" s="130"/>
      <c r="S66" s="130"/>
      <c r="T66" s="130"/>
      <c r="U66" s="130"/>
      <c r="V66" s="130"/>
      <c r="W66" s="130"/>
      <c r="X66" s="130"/>
      <c r="Y66" s="130"/>
      <c r="Z66" s="130"/>
      <c r="AA66" s="130"/>
      <c r="AB66" s="130"/>
      <c r="AC66" s="130"/>
      <c r="AD66" s="130"/>
      <c r="AE66" s="130"/>
      <c r="AF66" s="130"/>
      <c r="AG66" s="130"/>
      <c r="AH66" s="130"/>
      <c r="AI66" s="130"/>
      <c r="AJ66" s="130"/>
      <c r="AK66" s="130"/>
      <c r="AL66" s="130"/>
      <c r="AM66" s="130"/>
      <c r="AN66" s="130"/>
      <c r="AO66" s="130"/>
      <c r="AP66" s="130"/>
      <c r="AQ66" s="130"/>
      <c r="AR66" s="130"/>
      <c r="AS66" s="130"/>
      <c r="AT66" s="130"/>
      <c r="AU66" s="130"/>
      <c r="AV66" s="130"/>
      <c r="AW66" s="130"/>
      <c r="AX66" s="130"/>
      <c r="AY66" s="130"/>
      <c r="AZ66" s="130"/>
      <c r="BA66" s="130"/>
      <c r="BB66" s="130"/>
      <c r="BC66" s="130"/>
      <c r="BD66" s="130"/>
      <c r="BE66" s="130"/>
      <c r="BF66" s="130"/>
      <c r="BG66" s="130"/>
      <c r="BH66" s="130"/>
      <c r="BI66" s="130"/>
      <c r="BJ66" s="130"/>
      <c r="BK66" s="130"/>
      <c r="BL66" s="130"/>
      <c r="BM66" s="130"/>
      <c r="BN66" s="130"/>
      <c r="BO66" s="130"/>
      <c r="BP66" s="130"/>
      <c r="BQ66" s="130"/>
      <c r="BR66" s="130"/>
      <c r="BS66" s="130"/>
      <c r="BT66" s="130"/>
      <c r="BU66" s="130"/>
      <c r="BV66" s="130"/>
      <c r="BW66" s="130"/>
      <c r="BX66" s="130"/>
      <c r="BY66" s="130"/>
      <c r="BZ66" s="130"/>
      <c r="CA66" s="130"/>
      <c r="CB66" s="130"/>
      <c r="CC66" s="130"/>
      <c r="CD66" s="130"/>
      <c r="CE66" s="130"/>
      <c r="CF66" s="130"/>
      <c r="CG66" s="130"/>
      <c r="CH66" s="130"/>
      <c r="CI66" s="130"/>
      <c r="CJ66" s="130"/>
      <c r="CK66" s="130"/>
      <c r="CL66" s="130"/>
      <c r="CM66" s="130"/>
      <c r="CN66" s="130"/>
      <c r="CO66" s="130"/>
      <c r="CP66" s="130"/>
      <c r="CQ66" s="130"/>
      <c r="CR66" s="130"/>
      <c r="CS66" s="130"/>
      <c r="CT66" s="130"/>
      <c r="CU66" s="130"/>
      <c r="CV66" s="130"/>
      <c r="CW66" s="130"/>
      <c r="CX66" s="130"/>
      <c r="CY66" s="130"/>
      <c r="CZ66" s="130"/>
      <c r="DA66" s="130"/>
      <c r="DB66" s="130"/>
      <c r="DC66" s="130"/>
      <c r="DD66" s="130"/>
      <c r="DE66" s="130"/>
      <c r="DF66" s="130"/>
      <c r="DG66" s="130"/>
      <c r="DH66" s="130"/>
      <c r="DI66" s="130"/>
      <c r="DJ66" s="130"/>
      <c r="DK66" s="130"/>
      <c r="DL66" s="130"/>
      <c r="DM66" s="130"/>
      <c r="DN66" s="130"/>
      <c r="DO66" s="130"/>
      <c r="DP66" s="130"/>
      <c r="DQ66" s="130"/>
      <c r="DR66" s="130"/>
      <c r="DS66" s="130"/>
      <c r="DT66" s="130"/>
      <c r="DU66" s="130"/>
      <c r="DV66" s="130"/>
      <c r="DW66" s="130"/>
      <c r="DX66" s="130"/>
      <c r="DY66" s="130"/>
      <c r="DZ66" s="130"/>
      <c r="EA66" s="130"/>
      <c r="EB66" s="130"/>
      <c r="EC66" s="130"/>
      <c r="ED66" s="130"/>
      <c r="EE66" s="130"/>
      <c r="EF66" s="130"/>
      <c r="EG66" s="130"/>
      <c r="EH66" s="130"/>
      <c r="EI66" s="130"/>
      <c r="EJ66" s="130"/>
      <c r="EK66" s="130"/>
      <c r="EL66" s="130"/>
      <c r="EM66" s="130"/>
      <c r="EN66" s="130"/>
      <c r="EO66" s="130"/>
      <c r="EP66" s="130"/>
      <c r="EQ66" s="130"/>
      <c r="ER66" s="130"/>
      <c r="ES66" s="130"/>
      <c r="ET66" s="130"/>
      <c r="EU66" s="130"/>
      <c r="EV66" s="130"/>
      <c r="EW66" s="130"/>
      <c r="EX66" s="130"/>
      <c r="EY66" s="130"/>
      <c r="EZ66" s="130"/>
      <c r="FA66" s="130"/>
      <c r="FB66" s="130"/>
      <c r="FC66" s="130"/>
      <c r="FD66" s="130"/>
      <c r="FE66" s="130"/>
      <c r="FF66" s="130"/>
      <c r="FG66" s="130"/>
      <c r="FH66" s="130"/>
      <c r="FI66" s="130"/>
      <c r="FJ66" s="130"/>
      <c r="FK66" s="130"/>
      <c r="FL66" s="130"/>
      <c r="FM66" s="130"/>
      <c r="FN66" s="130"/>
      <c r="FO66" s="130"/>
      <c r="FP66" s="130"/>
      <c r="FQ66" s="130"/>
      <c r="FR66" s="130"/>
      <c r="FS66" s="130"/>
      <c r="FT66" s="130"/>
      <c r="FU66" s="130"/>
      <c r="FV66" s="130"/>
      <c r="FW66" s="130"/>
      <c r="FX66" s="130"/>
      <c r="FY66" s="130"/>
      <c r="FZ66" s="130"/>
      <c r="GA66" s="130"/>
      <c r="GB66" s="130"/>
      <c r="GC66" s="130"/>
      <c r="GD66" s="130"/>
      <c r="GE66" s="130"/>
      <c r="GF66" s="130"/>
      <c r="GG66" s="130"/>
      <c r="GH66" s="130"/>
      <c r="GI66" s="130"/>
      <c r="GJ66" s="130"/>
      <c r="GK66" s="130"/>
      <c r="GL66" s="130"/>
      <c r="GM66" s="130"/>
      <c r="GN66" s="130"/>
      <c r="GO66" s="130"/>
      <c r="GP66" s="130"/>
      <c r="GQ66" s="130"/>
      <c r="GR66" s="130"/>
      <c r="GS66" s="130"/>
      <c r="GT66" s="130"/>
      <c r="GU66" s="130"/>
      <c r="GV66" s="130"/>
      <c r="GW66" s="130"/>
      <c r="GX66" s="130"/>
      <c r="GY66" s="130"/>
      <c r="GZ66" s="130"/>
      <c r="HA66" s="130"/>
      <c r="HB66" s="130"/>
      <c r="HC66" s="130"/>
      <c r="HD66" s="130"/>
      <c r="HE66" s="130"/>
      <c r="HF66" s="130"/>
      <c r="HG66" s="130"/>
      <c r="HH66" s="130"/>
      <c r="HI66" s="130"/>
      <c r="HJ66" s="130"/>
      <c r="HK66" s="130"/>
      <c r="HL66" s="130"/>
      <c r="HM66" s="130"/>
      <c r="HN66" s="130"/>
      <c r="HO66" s="130"/>
      <c r="HP66" s="130"/>
      <c r="HQ66" s="130"/>
      <c r="HR66" s="130"/>
      <c r="HS66" s="130"/>
      <c r="HT66" s="130"/>
      <c r="HU66" s="130"/>
      <c r="HV66" s="130"/>
      <c r="HW66" s="130"/>
      <c r="HX66" s="130"/>
      <c r="HY66" s="130"/>
      <c r="HZ66" s="130"/>
      <c r="IA66" s="130"/>
      <c r="IB66" s="130"/>
      <c r="IC66" s="130"/>
      <c r="ID66" s="130"/>
      <c r="IE66" s="130"/>
      <c r="IF66" s="130"/>
      <c r="IG66" s="130"/>
      <c r="IH66" s="130"/>
      <c r="II66" s="130"/>
      <c r="IJ66" s="130"/>
      <c r="IK66" s="130"/>
      <c r="IL66" s="130"/>
      <c r="IM66" s="130"/>
      <c r="IN66" s="130"/>
      <c r="IO66" s="130"/>
      <c r="IP66" s="130"/>
      <c r="IQ66" s="130"/>
      <c r="IR66" s="130"/>
      <c r="IS66" s="130"/>
      <c r="IT66" s="130"/>
      <c r="IU66" s="130"/>
      <c r="IV66" s="130"/>
    </row>
    <row r="67" spans="1:256" ht="15.75" customHeight="1">
      <c r="A67" s="103"/>
      <c r="B67" s="1339" t="s">
        <v>3314</v>
      </c>
      <c r="C67" s="99"/>
      <c r="D67" s="99"/>
      <c r="E67" s="99"/>
      <c r="F67" s="99"/>
      <c r="G67" s="99"/>
      <c r="H67" s="99"/>
      <c r="I67" s="99"/>
      <c r="J67" s="99">
        <f t="shared" si="2"/>
        <v>0</v>
      </c>
      <c r="K67" s="1326">
        <v>300000</v>
      </c>
      <c r="L67" s="1326"/>
      <c r="M67" s="1326">
        <f t="shared" si="3"/>
        <v>300000</v>
      </c>
      <c r="N67" s="1326"/>
      <c r="O67" s="1326">
        <f t="shared" si="4"/>
        <v>300000</v>
      </c>
      <c r="P67" s="1327">
        <v>300000</v>
      </c>
      <c r="Q67" s="130"/>
      <c r="R67" s="130"/>
      <c r="S67" s="130"/>
      <c r="T67" s="130"/>
      <c r="U67" s="130"/>
      <c r="V67" s="130"/>
      <c r="W67" s="130"/>
      <c r="X67" s="130"/>
      <c r="Y67" s="130"/>
      <c r="Z67" s="130"/>
      <c r="AA67" s="130"/>
      <c r="AB67" s="130"/>
      <c r="AC67" s="130"/>
      <c r="AD67" s="130"/>
      <c r="AE67" s="130"/>
      <c r="AF67" s="130"/>
      <c r="AG67" s="130"/>
      <c r="AH67" s="130"/>
      <c r="AI67" s="130"/>
      <c r="AJ67" s="130"/>
      <c r="AK67" s="130"/>
      <c r="AL67" s="130"/>
      <c r="AM67" s="130"/>
      <c r="AN67" s="130"/>
      <c r="AO67" s="130"/>
      <c r="AP67" s="130"/>
      <c r="AQ67" s="130"/>
      <c r="AR67" s="130"/>
      <c r="AS67" s="130"/>
      <c r="AT67" s="130"/>
      <c r="AU67" s="130"/>
      <c r="AV67" s="130"/>
      <c r="AW67" s="130"/>
      <c r="AX67" s="130"/>
      <c r="AY67" s="130"/>
      <c r="AZ67" s="130"/>
      <c r="BA67" s="130"/>
      <c r="BB67" s="130"/>
      <c r="BC67" s="130"/>
      <c r="BD67" s="130"/>
      <c r="BE67" s="130"/>
      <c r="BF67" s="130"/>
      <c r="BG67" s="130"/>
      <c r="BH67" s="130"/>
      <c r="BI67" s="130"/>
      <c r="BJ67" s="130"/>
      <c r="BK67" s="130"/>
      <c r="BL67" s="130"/>
      <c r="BM67" s="130"/>
      <c r="BN67" s="130"/>
      <c r="BO67" s="130"/>
      <c r="BP67" s="130"/>
      <c r="BQ67" s="130"/>
      <c r="BR67" s="130"/>
      <c r="BS67" s="130"/>
      <c r="BT67" s="130"/>
      <c r="BU67" s="130"/>
      <c r="BV67" s="130"/>
      <c r="BW67" s="130"/>
      <c r="BX67" s="130"/>
      <c r="BY67" s="130"/>
      <c r="BZ67" s="130"/>
      <c r="CA67" s="130"/>
      <c r="CB67" s="130"/>
      <c r="CC67" s="130"/>
      <c r="CD67" s="130"/>
      <c r="CE67" s="130"/>
      <c r="CF67" s="130"/>
      <c r="CG67" s="130"/>
      <c r="CH67" s="130"/>
      <c r="CI67" s="130"/>
      <c r="CJ67" s="130"/>
      <c r="CK67" s="130"/>
      <c r="CL67" s="130"/>
      <c r="CM67" s="130"/>
      <c r="CN67" s="130"/>
      <c r="CO67" s="130"/>
      <c r="CP67" s="130"/>
      <c r="CQ67" s="130"/>
      <c r="CR67" s="130"/>
      <c r="CS67" s="130"/>
      <c r="CT67" s="130"/>
      <c r="CU67" s="130"/>
      <c r="CV67" s="130"/>
      <c r="CW67" s="130"/>
      <c r="CX67" s="130"/>
      <c r="CY67" s="130"/>
      <c r="CZ67" s="130"/>
      <c r="DA67" s="130"/>
      <c r="DB67" s="130"/>
      <c r="DC67" s="130"/>
      <c r="DD67" s="130"/>
      <c r="DE67" s="130"/>
      <c r="DF67" s="130"/>
      <c r="DG67" s="130"/>
      <c r="DH67" s="130"/>
      <c r="DI67" s="130"/>
      <c r="DJ67" s="130"/>
      <c r="DK67" s="130"/>
      <c r="DL67" s="130"/>
      <c r="DM67" s="130"/>
      <c r="DN67" s="130"/>
      <c r="DO67" s="130"/>
      <c r="DP67" s="130"/>
      <c r="DQ67" s="130"/>
      <c r="DR67" s="130"/>
      <c r="DS67" s="130"/>
      <c r="DT67" s="130"/>
      <c r="DU67" s="130"/>
      <c r="DV67" s="130"/>
      <c r="DW67" s="130"/>
      <c r="DX67" s="130"/>
      <c r="DY67" s="130"/>
      <c r="DZ67" s="130"/>
      <c r="EA67" s="130"/>
      <c r="EB67" s="130"/>
      <c r="EC67" s="130"/>
      <c r="ED67" s="130"/>
      <c r="EE67" s="130"/>
      <c r="EF67" s="130"/>
      <c r="EG67" s="130"/>
      <c r="EH67" s="130"/>
      <c r="EI67" s="130"/>
      <c r="EJ67" s="130"/>
      <c r="EK67" s="130"/>
      <c r="EL67" s="130"/>
      <c r="EM67" s="130"/>
      <c r="EN67" s="130"/>
      <c r="EO67" s="130"/>
      <c r="EP67" s="130"/>
      <c r="EQ67" s="130"/>
      <c r="ER67" s="130"/>
      <c r="ES67" s="130"/>
      <c r="ET67" s="130"/>
      <c r="EU67" s="130"/>
      <c r="EV67" s="130"/>
      <c r="EW67" s="130"/>
      <c r="EX67" s="130"/>
      <c r="EY67" s="130"/>
      <c r="EZ67" s="130"/>
      <c r="FA67" s="130"/>
      <c r="FB67" s="130"/>
      <c r="FC67" s="130"/>
      <c r="FD67" s="130"/>
      <c r="FE67" s="130"/>
      <c r="FF67" s="130"/>
      <c r="FG67" s="130"/>
      <c r="FH67" s="130"/>
      <c r="FI67" s="130"/>
      <c r="FJ67" s="130"/>
      <c r="FK67" s="130"/>
      <c r="FL67" s="130"/>
      <c r="FM67" s="130"/>
      <c r="FN67" s="130"/>
      <c r="FO67" s="130"/>
      <c r="FP67" s="130"/>
      <c r="FQ67" s="130"/>
      <c r="FR67" s="130"/>
      <c r="FS67" s="130"/>
      <c r="FT67" s="130"/>
      <c r="FU67" s="130"/>
      <c r="FV67" s="130"/>
      <c r="FW67" s="130"/>
      <c r="FX67" s="130"/>
      <c r="FY67" s="130"/>
      <c r="FZ67" s="130"/>
      <c r="GA67" s="130"/>
      <c r="GB67" s="130"/>
      <c r="GC67" s="130"/>
      <c r="GD67" s="130"/>
      <c r="GE67" s="130"/>
      <c r="GF67" s="130"/>
      <c r="GG67" s="130"/>
      <c r="GH67" s="130"/>
      <c r="GI67" s="130"/>
      <c r="GJ67" s="130"/>
      <c r="GK67" s="130"/>
      <c r="GL67" s="130"/>
      <c r="GM67" s="130"/>
      <c r="GN67" s="130"/>
      <c r="GO67" s="130"/>
      <c r="GP67" s="130"/>
      <c r="GQ67" s="130"/>
      <c r="GR67" s="130"/>
      <c r="GS67" s="130"/>
      <c r="GT67" s="130"/>
      <c r="GU67" s="130"/>
      <c r="GV67" s="130"/>
      <c r="GW67" s="130"/>
      <c r="GX67" s="130"/>
      <c r="GY67" s="130"/>
      <c r="GZ67" s="130"/>
      <c r="HA67" s="130"/>
      <c r="HB67" s="130"/>
      <c r="HC67" s="130"/>
      <c r="HD67" s="130"/>
      <c r="HE67" s="130"/>
      <c r="HF67" s="130"/>
      <c r="HG67" s="130"/>
      <c r="HH67" s="130"/>
      <c r="HI67" s="130"/>
      <c r="HJ67" s="130"/>
      <c r="HK67" s="130"/>
      <c r="HL67" s="130"/>
      <c r="HM67" s="130"/>
      <c r="HN67" s="130"/>
      <c r="HO67" s="130"/>
      <c r="HP67" s="130"/>
      <c r="HQ67" s="130"/>
      <c r="HR67" s="130"/>
      <c r="HS67" s="130"/>
      <c r="HT67" s="130"/>
      <c r="HU67" s="130"/>
      <c r="HV67" s="130"/>
      <c r="HW67" s="130"/>
      <c r="HX67" s="130"/>
      <c r="HY67" s="130"/>
      <c r="HZ67" s="130"/>
      <c r="IA67" s="130"/>
      <c r="IB67" s="130"/>
      <c r="IC67" s="130"/>
      <c r="ID67" s="130"/>
      <c r="IE67" s="130"/>
      <c r="IF67" s="130"/>
      <c r="IG67" s="130"/>
      <c r="IH67" s="130"/>
      <c r="II67" s="130"/>
      <c r="IJ67" s="130"/>
      <c r="IK67" s="130"/>
      <c r="IL67" s="130"/>
      <c r="IM67" s="130"/>
      <c r="IN67" s="130"/>
      <c r="IO67" s="130"/>
      <c r="IP67" s="130"/>
      <c r="IQ67" s="130"/>
      <c r="IR67" s="130"/>
      <c r="IS67" s="130"/>
      <c r="IT67" s="130"/>
      <c r="IU67" s="130"/>
      <c r="IV67" s="130"/>
    </row>
    <row r="68" spans="1:256" ht="15.75" customHeight="1">
      <c r="A68" s="103">
        <v>2220201</v>
      </c>
      <c r="B68" s="36" t="s">
        <v>3315</v>
      </c>
      <c r="C68" s="99">
        <v>12000000</v>
      </c>
      <c r="D68" s="99"/>
      <c r="E68" s="99">
        <f t="shared" si="47"/>
        <v>12000000</v>
      </c>
      <c r="F68" s="99">
        <v>0</v>
      </c>
      <c r="G68" s="99">
        <v>0</v>
      </c>
      <c r="H68" s="99">
        <f t="shared" si="1"/>
        <v>0</v>
      </c>
      <c r="I68" s="99">
        <v>0</v>
      </c>
      <c r="J68" s="99">
        <f t="shared" si="2"/>
        <v>0</v>
      </c>
      <c r="K68" s="1326">
        <v>1500000</v>
      </c>
      <c r="L68" s="1326">
        <v>-1000000</v>
      </c>
      <c r="M68" s="1326">
        <f t="shared" si="3"/>
        <v>500000</v>
      </c>
      <c r="N68" s="1326">
        <v>-500000</v>
      </c>
      <c r="O68" s="1326">
        <f t="shared" si="4"/>
        <v>0</v>
      </c>
      <c r="P68" s="1327">
        <v>1000000</v>
      </c>
      <c r="Q68" s="130"/>
      <c r="R68" s="130"/>
      <c r="S68" s="130"/>
      <c r="T68" s="130"/>
      <c r="U68" s="130"/>
      <c r="V68" s="130"/>
      <c r="W68" s="130"/>
      <c r="X68" s="130"/>
      <c r="Y68" s="130"/>
      <c r="Z68" s="130"/>
      <c r="AA68" s="130"/>
      <c r="AB68" s="130"/>
      <c r="AC68" s="130"/>
      <c r="AD68" s="130"/>
      <c r="AE68" s="130"/>
      <c r="AF68" s="130"/>
      <c r="AG68" s="130"/>
      <c r="AH68" s="130"/>
      <c r="AI68" s="130"/>
      <c r="AJ68" s="130"/>
      <c r="AK68" s="130"/>
      <c r="AL68" s="130"/>
      <c r="AM68" s="130"/>
      <c r="AN68" s="130"/>
      <c r="AO68" s="130"/>
      <c r="AP68" s="130"/>
      <c r="AQ68" s="130"/>
      <c r="AR68" s="130"/>
      <c r="AS68" s="130"/>
      <c r="AT68" s="130"/>
      <c r="AU68" s="130"/>
      <c r="AV68" s="130"/>
      <c r="AW68" s="130"/>
      <c r="AX68" s="130"/>
      <c r="AY68" s="130"/>
      <c r="AZ68" s="130"/>
      <c r="BA68" s="130"/>
      <c r="BB68" s="130"/>
      <c r="BC68" s="130"/>
      <c r="BD68" s="130"/>
      <c r="BE68" s="130"/>
      <c r="BF68" s="130"/>
      <c r="BG68" s="130"/>
      <c r="BH68" s="130"/>
      <c r="BI68" s="130"/>
      <c r="BJ68" s="130"/>
      <c r="BK68" s="130"/>
      <c r="BL68" s="130"/>
      <c r="BM68" s="130"/>
      <c r="BN68" s="130"/>
      <c r="BO68" s="130"/>
      <c r="BP68" s="130"/>
      <c r="BQ68" s="130"/>
      <c r="BR68" s="130"/>
      <c r="BS68" s="130"/>
      <c r="BT68" s="130"/>
      <c r="BU68" s="130"/>
      <c r="BV68" s="130"/>
      <c r="BW68" s="130"/>
      <c r="BX68" s="130"/>
      <c r="BY68" s="130"/>
      <c r="BZ68" s="130"/>
      <c r="CA68" s="130"/>
      <c r="CB68" s="130"/>
      <c r="CC68" s="130"/>
      <c r="CD68" s="130"/>
      <c r="CE68" s="130"/>
      <c r="CF68" s="130"/>
      <c r="CG68" s="130"/>
      <c r="CH68" s="130"/>
      <c r="CI68" s="130"/>
      <c r="CJ68" s="130"/>
      <c r="CK68" s="130"/>
      <c r="CL68" s="130"/>
      <c r="CM68" s="130"/>
      <c r="CN68" s="130"/>
      <c r="CO68" s="130"/>
      <c r="CP68" s="130"/>
      <c r="CQ68" s="130"/>
      <c r="CR68" s="130"/>
      <c r="CS68" s="130"/>
      <c r="CT68" s="130"/>
      <c r="CU68" s="130"/>
      <c r="CV68" s="130"/>
      <c r="CW68" s="130"/>
      <c r="CX68" s="130"/>
      <c r="CY68" s="130"/>
      <c r="CZ68" s="130"/>
      <c r="DA68" s="130"/>
      <c r="DB68" s="130"/>
      <c r="DC68" s="130"/>
      <c r="DD68" s="130"/>
      <c r="DE68" s="130"/>
      <c r="DF68" s="130"/>
      <c r="DG68" s="130"/>
      <c r="DH68" s="130"/>
      <c r="DI68" s="130"/>
      <c r="DJ68" s="130"/>
      <c r="DK68" s="130"/>
      <c r="DL68" s="130"/>
      <c r="DM68" s="130"/>
      <c r="DN68" s="130"/>
      <c r="DO68" s="130"/>
      <c r="DP68" s="130"/>
      <c r="DQ68" s="130"/>
      <c r="DR68" s="130"/>
      <c r="DS68" s="130"/>
      <c r="DT68" s="130"/>
      <c r="DU68" s="130"/>
      <c r="DV68" s="130"/>
      <c r="DW68" s="130"/>
      <c r="DX68" s="130"/>
      <c r="DY68" s="130"/>
      <c r="DZ68" s="130"/>
      <c r="EA68" s="130"/>
      <c r="EB68" s="130"/>
      <c r="EC68" s="130"/>
      <c r="ED68" s="130"/>
      <c r="EE68" s="130"/>
      <c r="EF68" s="130"/>
      <c r="EG68" s="130"/>
      <c r="EH68" s="130"/>
      <c r="EI68" s="130"/>
      <c r="EJ68" s="130"/>
      <c r="EK68" s="130"/>
      <c r="EL68" s="130"/>
      <c r="EM68" s="130"/>
      <c r="EN68" s="130"/>
      <c r="EO68" s="130"/>
      <c r="EP68" s="130"/>
      <c r="EQ68" s="130"/>
      <c r="ER68" s="130"/>
      <c r="ES68" s="130"/>
      <c r="ET68" s="130"/>
      <c r="EU68" s="130"/>
      <c r="EV68" s="130"/>
      <c r="EW68" s="130"/>
      <c r="EX68" s="130"/>
      <c r="EY68" s="130"/>
      <c r="EZ68" s="130"/>
      <c r="FA68" s="130"/>
      <c r="FB68" s="130"/>
      <c r="FC68" s="130"/>
      <c r="FD68" s="130"/>
      <c r="FE68" s="130"/>
      <c r="FF68" s="130"/>
      <c r="FG68" s="130"/>
      <c r="FH68" s="130"/>
      <c r="FI68" s="130"/>
      <c r="FJ68" s="130"/>
      <c r="FK68" s="130"/>
      <c r="FL68" s="130"/>
      <c r="FM68" s="130"/>
      <c r="FN68" s="130"/>
      <c r="FO68" s="130"/>
      <c r="FP68" s="130"/>
      <c r="FQ68" s="130"/>
      <c r="FR68" s="130"/>
      <c r="FS68" s="130"/>
      <c r="FT68" s="130"/>
      <c r="FU68" s="130"/>
      <c r="FV68" s="130"/>
      <c r="FW68" s="130"/>
      <c r="FX68" s="130"/>
      <c r="FY68" s="130"/>
      <c r="FZ68" s="130"/>
      <c r="GA68" s="130"/>
      <c r="GB68" s="130"/>
      <c r="GC68" s="130"/>
      <c r="GD68" s="130"/>
      <c r="GE68" s="130"/>
      <c r="GF68" s="130"/>
      <c r="GG68" s="130"/>
      <c r="GH68" s="130"/>
      <c r="GI68" s="130"/>
      <c r="GJ68" s="130"/>
      <c r="GK68" s="130"/>
      <c r="GL68" s="130"/>
      <c r="GM68" s="130"/>
      <c r="GN68" s="130"/>
      <c r="GO68" s="130"/>
      <c r="GP68" s="130"/>
      <c r="GQ68" s="130"/>
      <c r="GR68" s="130"/>
      <c r="GS68" s="130"/>
      <c r="GT68" s="130"/>
      <c r="GU68" s="130"/>
      <c r="GV68" s="130"/>
      <c r="GW68" s="130"/>
      <c r="GX68" s="130"/>
      <c r="GY68" s="130"/>
      <c r="GZ68" s="130"/>
      <c r="HA68" s="130"/>
      <c r="HB68" s="130"/>
      <c r="HC68" s="130"/>
      <c r="HD68" s="130"/>
      <c r="HE68" s="130"/>
      <c r="HF68" s="130"/>
      <c r="HG68" s="130"/>
      <c r="HH68" s="130"/>
      <c r="HI68" s="130"/>
      <c r="HJ68" s="130"/>
      <c r="HK68" s="130"/>
      <c r="HL68" s="130"/>
      <c r="HM68" s="130"/>
      <c r="HN68" s="130"/>
      <c r="HO68" s="130"/>
      <c r="HP68" s="130"/>
      <c r="HQ68" s="130"/>
      <c r="HR68" s="130"/>
      <c r="HS68" s="130"/>
      <c r="HT68" s="130"/>
      <c r="HU68" s="130"/>
      <c r="HV68" s="130"/>
      <c r="HW68" s="130"/>
      <c r="HX68" s="130"/>
      <c r="HY68" s="130"/>
      <c r="HZ68" s="130"/>
      <c r="IA68" s="130"/>
      <c r="IB68" s="130"/>
      <c r="IC68" s="130"/>
      <c r="ID68" s="130"/>
      <c r="IE68" s="130"/>
      <c r="IF68" s="130"/>
      <c r="IG68" s="130"/>
      <c r="IH68" s="130"/>
      <c r="II68" s="130"/>
      <c r="IJ68" s="130"/>
      <c r="IK68" s="130"/>
      <c r="IL68" s="130"/>
      <c r="IM68" s="130"/>
      <c r="IN68" s="130"/>
      <c r="IO68" s="130"/>
      <c r="IP68" s="130"/>
      <c r="IQ68" s="130"/>
      <c r="IR68" s="130"/>
      <c r="IS68" s="130"/>
      <c r="IT68" s="130"/>
      <c r="IU68" s="130"/>
      <c r="IV68" s="130"/>
    </row>
    <row r="69" spans="1:256" ht="15.75" customHeight="1">
      <c r="A69" s="103" t="s">
        <v>3009</v>
      </c>
      <c r="B69" s="36" t="s">
        <v>3316</v>
      </c>
      <c r="C69" s="99">
        <v>1500000</v>
      </c>
      <c r="D69" s="99"/>
      <c r="E69" s="99">
        <f t="shared" si="47"/>
        <v>1500000</v>
      </c>
      <c r="F69" s="99">
        <v>0</v>
      </c>
      <c r="G69" s="99">
        <v>0</v>
      </c>
      <c r="H69" s="99">
        <f t="shared" si="1"/>
        <v>0</v>
      </c>
      <c r="I69" s="99">
        <v>0</v>
      </c>
      <c r="J69" s="99">
        <f t="shared" si="2"/>
        <v>0</v>
      </c>
      <c r="K69" s="1326">
        <v>1000000</v>
      </c>
      <c r="L69" s="1326"/>
      <c r="M69" s="1326">
        <f t="shared" si="3"/>
        <v>1000000</v>
      </c>
      <c r="N69" s="1326">
        <v>-1000000</v>
      </c>
      <c r="O69" s="1326">
        <f t="shared" si="4"/>
        <v>0</v>
      </c>
      <c r="P69" s="1327" t="s">
        <v>3072</v>
      </c>
      <c r="Q69" s="130"/>
      <c r="R69" s="130"/>
      <c r="S69" s="130"/>
      <c r="T69" s="130"/>
      <c r="U69" s="130"/>
      <c r="V69" s="130"/>
      <c r="W69" s="130"/>
      <c r="X69" s="130"/>
      <c r="Y69" s="130"/>
      <c r="Z69" s="130"/>
      <c r="AA69" s="130"/>
      <c r="AB69" s="130"/>
      <c r="AC69" s="130"/>
      <c r="AD69" s="130"/>
      <c r="AE69" s="130"/>
      <c r="AF69" s="130"/>
      <c r="AG69" s="130"/>
      <c r="AH69" s="130"/>
      <c r="AI69" s="130"/>
      <c r="AJ69" s="130"/>
      <c r="AK69" s="130"/>
      <c r="AL69" s="130"/>
      <c r="AM69" s="130"/>
      <c r="AN69" s="130"/>
      <c r="AO69" s="130"/>
      <c r="AP69" s="130"/>
      <c r="AQ69" s="130"/>
      <c r="AR69" s="130"/>
      <c r="AS69" s="130"/>
      <c r="AT69" s="130"/>
      <c r="AU69" s="130"/>
      <c r="AV69" s="130"/>
      <c r="AW69" s="130"/>
      <c r="AX69" s="130"/>
      <c r="AY69" s="130"/>
      <c r="AZ69" s="130"/>
      <c r="BA69" s="130"/>
      <c r="BB69" s="130"/>
      <c r="BC69" s="130"/>
      <c r="BD69" s="130"/>
      <c r="BE69" s="130"/>
      <c r="BF69" s="130"/>
      <c r="BG69" s="130"/>
      <c r="BH69" s="130"/>
      <c r="BI69" s="130"/>
      <c r="BJ69" s="130"/>
      <c r="BK69" s="130"/>
      <c r="BL69" s="130"/>
      <c r="BM69" s="130"/>
      <c r="BN69" s="130"/>
      <c r="BO69" s="130"/>
      <c r="BP69" s="130"/>
      <c r="BQ69" s="130"/>
      <c r="BR69" s="130"/>
      <c r="BS69" s="130"/>
      <c r="BT69" s="130"/>
      <c r="BU69" s="130"/>
      <c r="BV69" s="130"/>
      <c r="BW69" s="130"/>
      <c r="BX69" s="130"/>
      <c r="BY69" s="130"/>
      <c r="BZ69" s="130"/>
      <c r="CA69" s="130"/>
      <c r="CB69" s="130"/>
      <c r="CC69" s="130"/>
      <c r="CD69" s="130"/>
      <c r="CE69" s="130"/>
      <c r="CF69" s="130"/>
      <c r="CG69" s="130"/>
      <c r="CH69" s="130"/>
      <c r="CI69" s="130"/>
      <c r="CJ69" s="130"/>
      <c r="CK69" s="130"/>
      <c r="CL69" s="130"/>
      <c r="CM69" s="130"/>
      <c r="CN69" s="130"/>
      <c r="CO69" s="130"/>
      <c r="CP69" s="130"/>
      <c r="CQ69" s="130"/>
      <c r="CR69" s="130"/>
      <c r="CS69" s="130"/>
      <c r="CT69" s="130"/>
      <c r="CU69" s="130"/>
      <c r="CV69" s="130"/>
      <c r="CW69" s="130"/>
      <c r="CX69" s="130"/>
      <c r="CY69" s="130"/>
      <c r="CZ69" s="130"/>
      <c r="DA69" s="130"/>
      <c r="DB69" s="130"/>
      <c r="DC69" s="130"/>
      <c r="DD69" s="130"/>
      <c r="DE69" s="130"/>
      <c r="DF69" s="130"/>
      <c r="DG69" s="130"/>
      <c r="DH69" s="130"/>
      <c r="DI69" s="130"/>
      <c r="DJ69" s="130"/>
      <c r="DK69" s="130"/>
      <c r="DL69" s="130"/>
      <c r="DM69" s="130"/>
      <c r="DN69" s="130"/>
      <c r="DO69" s="130"/>
      <c r="DP69" s="130"/>
      <c r="DQ69" s="130"/>
      <c r="DR69" s="130"/>
      <c r="DS69" s="130"/>
      <c r="DT69" s="130"/>
      <c r="DU69" s="130"/>
      <c r="DV69" s="130"/>
      <c r="DW69" s="130"/>
      <c r="DX69" s="130"/>
      <c r="DY69" s="130"/>
      <c r="DZ69" s="130"/>
      <c r="EA69" s="130"/>
      <c r="EB69" s="130"/>
      <c r="EC69" s="130"/>
      <c r="ED69" s="130"/>
      <c r="EE69" s="130"/>
      <c r="EF69" s="130"/>
      <c r="EG69" s="130"/>
      <c r="EH69" s="130"/>
      <c r="EI69" s="130"/>
      <c r="EJ69" s="130"/>
      <c r="EK69" s="130"/>
      <c r="EL69" s="130"/>
      <c r="EM69" s="130"/>
      <c r="EN69" s="130"/>
      <c r="EO69" s="130"/>
      <c r="EP69" s="130"/>
      <c r="EQ69" s="130"/>
      <c r="ER69" s="130"/>
      <c r="ES69" s="130"/>
      <c r="ET69" s="130"/>
      <c r="EU69" s="130"/>
      <c r="EV69" s="130"/>
      <c r="EW69" s="130"/>
      <c r="EX69" s="130"/>
      <c r="EY69" s="130"/>
      <c r="EZ69" s="130"/>
      <c r="FA69" s="130"/>
      <c r="FB69" s="130"/>
      <c r="FC69" s="130"/>
      <c r="FD69" s="130"/>
      <c r="FE69" s="130"/>
      <c r="FF69" s="130"/>
      <c r="FG69" s="130"/>
      <c r="FH69" s="130"/>
      <c r="FI69" s="130"/>
      <c r="FJ69" s="130"/>
      <c r="FK69" s="130"/>
      <c r="FL69" s="130"/>
      <c r="FM69" s="130"/>
      <c r="FN69" s="130"/>
      <c r="FO69" s="130"/>
      <c r="FP69" s="130"/>
      <c r="FQ69" s="130"/>
      <c r="FR69" s="130"/>
      <c r="FS69" s="130"/>
      <c r="FT69" s="130"/>
      <c r="FU69" s="130"/>
      <c r="FV69" s="130"/>
      <c r="FW69" s="130"/>
      <c r="FX69" s="130"/>
      <c r="FY69" s="130"/>
      <c r="FZ69" s="130"/>
      <c r="GA69" s="130"/>
      <c r="GB69" s="130"/>
      <c r="GC69" s="130"/>
      <c r="GD69" s="130"/>
      <c r="GE69" s="130"/>
      <c r="GF69" s="130"/>
      <c r="GG69" s="130"/>
      <c r="GH69" s="130"/>
      <c r="GI69" s="130"/>
      <c r="GJ69" s="130"/>
      <c r="GK69" s="130"/>
      <c r="GL69" s="130"/>
      <c r="GM69" s="130"/>
      <c r="GN69" s="130"/>
      <c r="GO69" s="130"/>
      <c r="GP69" s="130"/>
      <c r="GQ69" s="130"/>
      <c r="GR69" s="130"/>
      <c r="GS69" s="130"/>
      <c r="GT69" s="130"/>
      <c r="GU69" s="130"/>
      <c r="GV69" s="130"/>
      <c r="GW69" s="130"/>
      <c r="GX69" s="130"/>
      <c r="GY69" s="130"/>
      <c r="GZ69" s="130"/>
      <c r="HA69" s="130"/>
      <c r="HB69" s="130"/>
      <c r="HC69" s="130"/>
      <c r="HD69" s="130"/>
      <c r="HE69" s="130"/>
      <c r="HF69" s="130"/>
      <c r="HG69" s="130"/>
      <c r="HH69" s="130"/>
      <c r="HI69" s="130"/>
      <c r="HJ69" s="130"/>
      <c r="HK69" s="130"/>
      <c r="HL69" s="130"/>
      <c r="HM69" s="130"/>
      <c r="HN69" s="130"/>
      <c r="HO69" s="130"/>
      <c r="HP69" s="130"/>
      <c r="HQ69" s="130"/>
      <c r="HR69" s="130"/>
      <c r="HS69" s="130"/>
      <c r="HT69" s="130"/>
      <c r="HU69" s="130"/>
      <c r="HV69" s="130"/>
      <c r="HW69" s="130"/>
      <c r="HX69" s="130"/>
      <c r="HY69" s="130"/>
      <c r="HZ69" s="130"/>
      <c r="IA69" s="130"/>
      <c r="IB69" s="130"/>
      <c r="IC69" s="130"/>
      <c r="ID69" s="130"/>
      <c r="IE69" s="130"/>
      <c r="IF69" s="130"/>
      <c r="IG69" s="130"/>
      <c r="IH69" s="130"/>
      <c r="II69" s="130"/>
      <c r="IJ69" s="130"/>
      <c r="IK69" s="130"/>
      <c r="IL69" s="130"/>
      <c r="IM69" s="130"/>
      <c r="IN69" s="130"/>
      <c r="IO69" s="130"/>
      <c r="IP69" s="130"/>
      <c r="IQ69" s="130"/>
      <c r="IR69" s="130"/>
      <c r="IS69" s="130"/>
      <c r="IT69" s="130"/>
      <c r="IU69" s="130"/>
      <c r="IV69" s="130"/>
    </row>
    <row r="70" spans="1:256" ht="15.75" customHeight="1">
      <c r="A70" s="746" t="s">
        <v>413</v>
      </c>
      <c r="B70" s="569" t="s">
        <v>2964</v>
      </c>
      <c r="C70" s="570">
        <f t="shared" ref="C70:F70" si="48">SUM(C66:C69)</f>
        <v>17660000</v>
      </c>
      <c r="D70" s="570">
        <f t="shared" si="48"/>
        <v>0</v>
      </c>
      <c r="E70" s="570">
        <f t="shared" si="48"/>
        <v>17660000</v>
      </c>
      <c r="F70" s="570">
        <f t="shared" si="48"/>
        <v>0</v>
      </c>
      <c r="G70" s="570">
        <f t="shared" ref="G70:I70" si="49">SUM(G66:G69)</f>
        <v>0</v>
      </c>
      <c r="H70" s="570">
        <f t="shared" si="1"/>
        <v>0</v>
      </c>
      <c r="I70" s="570">
        <f t="shared" si="49"/>
        <v>0</v>
      </c>
      <c r="J70" s="570">
        <f t="shared" si="2"/>
        <v>0</v>
      </c>
      <c r="K70" s="1328">
        <f t="shared" ref="K70" si="50">SUM(K66:K69)</f>
        <v>3800000</v>
      </c>
      <c r="L70" s="1328">
        <f t="shared" ref="L70:N70" si="51">SUM(L66:L69)</f>
        <v>-1000000</v>
      </c>
      <c r="M70" s="1328">
        <f t="shared" si="3"/>
        <v>2800000</v>
      </c>
      <c r="N70" s="1328">
        <f t="shared" si="51"/>
        <v>-1500000</v>
      </c>
      <c r="O70" s="1328">
        <f t="shared" si="4"/>
        <v>1300000</v>
      </c>
      <c r="P70" s="1330">
        <f>SUM(P66:P69)</f>
        <v>2300000</v>
      </c>
      <c r="Q70" s="130"/>
      <c r="R70" s="130"/>
      <c r="S70" s="130"/>
      <c r="T70" s="130"/>
      <c r="U70" s="130"/>
      <c r="V70" s="130"/>
      <c r="W70" s="130"/>
      <c r="X70" s="130"/>
      <c r="Y70" s="130"/>
      <c r="Z70" s="130"/>
      <c r="AA70" s="130"/>
      <c r="AB70" s="130"/>
      <c r="AC70" s="130"/>
      <c r="AD70" s="130"/>
      <c r="AE70" s="130"/>
      <c r="AF70" s="130"/>
      <c r="AG70" s="130"/>
      <c r="AH70" s="130"/>
      <c r="AI70" s="130"/>
      <c r="AJ70" s="130"/>
      <c r="AK70" s="130"/>
      <c r="AL70" s="130"/>
      <c r="AM70" s="130"/>
      <c r="AN70" s="130"/>
      <c r="AO70" s="130"/>
      <c r="AP70" s="130"/>
      <c r="AQ70" s="130"/>
      <c r="AR70" s="130"/>
      <c r="AS70" s="130"/>
      <c r="AT70" s="130"/>
      <c r="AU70" s="130"/>
      <c r="AV70" s="130"/>
      <c r="AW70" s="130"/>
      <c r="AX70" s="130"/>
      <c r="AY70" s="130"/>
      <c r="AZ70" s="130"/>
      <c r="BA70" s="130"/>
      <c r="BB70" s="130"/>
      <c r="BC70" s="130"/>
      <c r="BD70" s="130"/>
      <c r="BE70" s="130"/>
      <c r="BF70" s="130"/>
      <c r="BG70" s="130"/>
      <c r="BH70" s="130"/>
      <c r="BI70" s="130"/>
      <c r="BJ70" s="130"/>
      <c r="BK70" s="130"/>
      <c r="BL70" s="130"/>
      <c r="BM70" s="130"/>
      <c r="BN70" s="130"/>
      <c r="BO70" s="130"/>
      <c r="BP70" s="130"/>
      <c r="BQ70" s="130"/>
      <c r="BR70" s="130"/>
      <c r="BS70" s="130"/>
      <c r="BT70" s="130"/>
      <c r="BU70" s="130"/>
      <c r="BV70" s="130"/>
      <c r="BW70" s="130"/>
      <c r="BX70" s="130"/>
      <c r="BY70" s="130"/>
      <c r="BZ70" s="130"/>
      <c r="CA70" s="130"/>
      <c r="CB70" s="130"/>
      <c r="CC70" s="130"/>
      <c r="CD70" s="130"/>
      <c r="CE70" s="130"/>
      <c r="CF70" s="130"/>
      <c r="CG70" s="130"/>
      <c r="CH70" s="130"/>
      <c r="CI70" s="130"/>
      <c r="CJ70" s="130"/>
      <c r="CK70" s="130"/>
      <c r="CL70" s="130"/>
      <c r="CM70" s="130"/>
      <c r="CN70" s="130"/>
      <c r="CO70" s="130"/>
      <c r="CP70" s="130"/>
      <c r="CQ70" s="130"/>
      <c r="CR70" s="130"/>
      <c r="CS70" s="130"/>
      <c r="CT70" s="130"/>
      <c r="CU70" s="130"/>
      <c r="CV70" s="130"/>
      <c r="CW70" s="130"/>
      <c r="CX70" s="130"/>
      <c r="CY70" s="130"/>
      <c r="CZ70" s="130"/>
      <c r="DA70" s="130"/>
      <c r="DB70" s="130"/>
      <c r="DC70" s="130"/>
      <c r="DD70" s="130"/>
      <c r="DE70" s="130"/>
      <c r="DF70" s="130"/>
      <c r="DG70" s="130"/>
      <c r="DH70" s="130"/>
      <c r="DI70" s="130"/>
      <c r="DJ70" s="130"/>
      <c r="DK70" s="130"/>
      <c r="DL70" s="130"/>
      <c r="DM70" s="130"/>
      <c r="DN70" s="130"/>
      <c r="DO70" s="130"/>
      <c r="DP70" s="130"/>
      <c r="DQ70" s="130"/>
      <c r="DR70" s="130"/>
      <c r="DS70" s="130"/>
      <c r="DT70" s="130"/>
      <c r="DU70" s="130"/>
      <c r="DV70" s="130"/>
      <c r="DW70" s="130"/>
      <c r="DX70" s="130"/>
      <c r="DY70" s="130"/>
      <c r="DZ70" s="130"/>
      <c r="EA70" s="130"/>
      <c r="EB70" s="130"/>
      <c r="EC70" s="130"/>
      <c r="ED70" s="130"/>
      <c r="EE70" s="130"/>
      <c r="EF70" s="130"/>
      <c r="EG70" s="130"/>
      <c r="EH70" s="130"/>
      <c r="EI70" s="130"/>
      <c r="EJ70" s="130"/>
      <c r="EK70" s="130"/>
      <c r="EL70" s="130"/>
      <c r="EM70" s="130"/>
      <c r="EN70" s="130"/>
      <c r="EO70" s="130"/>
      <c r="EP70" s="130"/>
      <c r="EQ70" s="130"/>
      <c r="ER70" s="130"/>
      <c r="ES70" s="130"/>
      <c r="ET70" s="130"/>
      <c r="EU70" s="130"/>
      <c r="EV70" s="130"/>
      <c r="EW70" s="130"/>
      <c r="EX70" s="130"/>
      <c r="EY70" s="130"/>
      <c r="EZ70" s="130"/>
      <c r="FA70" s="130"/>
      <c r="FB70" s="130"/>
      <c r="FC70" s="130"/>
      <c r="FD70" s="130"/>
      <c r="FE70" s="130"/>
      <c r="FF70" s="130"/>
      <c r="FG70" s="130"/>
      <c r="FH70" s="130"/>
      <c r="FI70" s="130"/>
      <c r="FJ70" s="130"/>
      <c r="FK70" s="130"/>
      <c r="FL70" s="130"/>
      <c r="FM70" s="130"/>
      <c r="FN70" s="130"/>
      <c r="FO70" s="130"/>
      <c r="FP70" s="130"/>
      <c r="FQ70" s="130"/>
      <c r="FR70" s="130"/>
      <c r="FS70" s="130"/>
      <c r="FT70" s="130"/>
      <c r="FU70" s="130"/>
      <c r="FV70" s="130"/>
      <c r="FW70" s="130"/>
      <c r="FX70" s="130"/>
      <c r="FY70" s="130"/>
      <c r="FZ70" s="130"/>
      <c r="GA70" s="130"/>
      <c r="GB70" s="130"/>
      <c r="GC70" s="130"/>
      <c r="GD70" s="130"/>
      <c r="GE70" s="130"/>
      <c r="GF70" s="130"/>
      <c r="GG70" s="130"/>
      <c r="GH70" s="130"/>
      <c r="GI70" s="130"/>
      <c r="GJ70" s="130"/>
      <c r="GK70" s="130"/>
      <c r="GL70" s="130"/>
      <c r="GM70" s="130"/>
      <c r="GN70" s="130"/>
      <c r="GO70" s="130"/>
      <c r="GP70" s="130"/>
      <c r="GQ70" s="130"/>
      <c r="GR70" s="130"/>
      <c r="GS70" s="130"/>
      <c r="GT70" s="130"/>
      <c r="GU70" s="130"/>
      <c r="GV70" s="130"/>
      <c r="GW70" s="130"/>
      <c r="GX70" s="130"/>
      <c r="GY70" s="130"/>
      <c r="GZ70" s="130"/>
      <c r="HA70" s="130"/>
      <c r="HB70" s="130"/>
      <c r="HC70" s="130"/>
      <c r="HD70" s="130"/>
      <c r="HE70" s="130"/>
      <c r="HF70" s="130"/>
      <c r="HG70" s="130"/>
      <c r="HH70" s="130"/>
      <c r="HI70" s="130"/>
      <c r="HJ70" s="130"/>
      <c r="HK70" s="130"/>
      <c r="HL70" s="130"/>
      <c r="HM70" s="130"/>
      <c r="HN70" s="130"/>
      <c r="HO70" s="130"/>
      <c r="HP70" s="130"/>
      <c r="HQ70" s="130"/>
      <c r="HR70" s="130"/>
      <c r="HS70" s="130"/>
      <c r="HT70" s="130"/>
      <c r="HU70" s="130"/>
      <c r="HV70" s="130"/>
      <c r="HW70" s="130"/>
      <c r="HX70" s="130"/>
      <c r="HY70" s="130"/>
      <c r="HZ70" s="130"/>
      <c r="IA70" s="130"/>
      <c r="IB70" s="130"/>
      <c r="IC70" s="130"/>
      <c r="ID70" s="130"/>
      <c r="IE70" s="130"/>
      <c r="IF70" s="130"/>
      <c r="IG70" s="130"/>
      <c r="IH70" s="130"/>
      <c r="II70" s="130"/>
      <c r="IJ70" s="130"/>
      <c r="IK70" s="130"/>
      <c r="IL70" s="130"/>
      <c r="IM70" s="130"/>
      <c r="IN70" s="130"/>
      <c r="IO70" s="130"/>
      <c r="IP70" s="130"/>
      <c r="IQ70" s="130"/>
      <c r="IR70" s="130"/>
      <c r="IS70" s="130"/>
      <c r="IT70" s="130"/>
      <c r="IU70" s="130"/>
      <c r="IV70" s="130"/>
    </row>
    <row r="71" spans="1:256" ht="15.75" customHeight="1">
      <c r="A71" s="1368"/>
      <c r="B71" s="1369" t="s">
        <v>3317</v>
      </c>
      <c r="C71" s="1370">
        <v>35250000</v>
      </c>
      <c r="D71" s="1370">
        <f t="shared" ref="D71:E71" si="52">SUM(D70,D64,D59,D54,D49,D45,D39,D34,D29,D23,D18, )</f>
        <v>30000000</v>
      </c>
      <c r="E71" s="1370">
        <f t="shared" si="52"/>
        <v>64750000</v>
      </c>
      <c r="F71" s="1370">
        <f>SUM(F64,F59,F54,F49,F45,F39,F34,F29,F23,F18, )</f>
        <v>2850000</v>
      </c>
      <c r="G71" s="1370">
        <f>SUM(G64,G59,G54,G49,G45,G39,G34,G29,G23,G18, )</f>
        <v>0</v>
      </c>
      <c r="H71" s="1370">
        <f t="shared" si="1"/>
        <v>2850000</v>
      </c>
      <c r="I71" s="1370">
        <f>SUM(I64,I59,I54,I49,I45,I39,I34,I29,I23,I18, )</f>
        <v>0</v>
      </c>
      <c r="J71" s="1370">
        <f t="shared" si="2"/>
        <v>2850000</v>
      </c>
      <c r="K71" s="1371">
        <f t="shared" ref="K71:P71" si="53">SUM(K70,K64,K59,K54,K49,K45,K39,K29,K18)</f>
        <v>17072750</v>
      </c>
      <c r="L71" s="1371">
        <f t="shared" si="53"/>
        <v>6000000</v>
      </c>
      <c r="M71" s="1371">
        <f t="shared" ref="M71:M85" si="54">SUM(K71:L71)</f>
        <v>23072750</v>
      </c>
      <c r="N71" s="1371">
        <f t="shared" si="53"/>
        <v>-2000000</v>
      </c>
      <c r="O71" s="1371">
        <f t="shared" ref="O71:O85" si="55">SUM(M71:N71)</f>
        <v>21072750</v>
      </c>
      <c r="P71" s="1372">
        <f t="shared" si="53"/>
        <v>15500000</v>
      </c>
      <c r="Q71" s="130"/>
      <c r="R71" s="130"/>
      <c r="S71" s="130"/>
      <c r="T71" s="130"/>
      <c r="U71" s="130"/>
      <c r="V71" s="130"/>
      <c r="W71" s="130"/>
      <c r="X71" s="130"/>
      <c r="Y71" s="130"/>
      <c r="Z71" s="130"/>
      <c r="AA71" s="130"/>
      <c r="AB71" s="130"/>
      <c r="AC71" s="130"/>
      <c r="AD71" s="130"/>
      <c r="AE71" s="130"/>
      <c r="AF71" s="130"/>
      <c r="AG71" s="130"/>
      <c r="AH71" s="130"/>
      <c r="AI71" s="130"/>
      <c r="AJ71" s="130"/>
      <c r="AK71" s="130"/>
      <c r="AL71" s="130"/>
      <c r="AM71" s="130"/>
      <c r="AN71" s="130"/>
      <c r="AO71" s="130"/>
      <c r="AP71" s="130"/>
      <c r="AQ71" s="130"/>
      <c r="AR71" s="130"/>
      <c r="AS71" s="130"/>
      <c r="AT71" s="130"/>
      <c r="AU71" s="130"/>
      <c r="AV71" s="130"/>
      <c r="AW71" s="130"/>
      <c r="AX71" s="130"/>
      <c r="AY71" s="130"/>
      <c r="AZ71" s="130"/>
      <c r="BA71" s="130"/>
      <c r="BB71" s="130"/>
      <c r="BC71" s="130"/>
      <c r="BD71" s="130"/>
      <c r="BE71" s="130"/>
      <c r="BF71" s="130"/>
      <c r="BG71" s="130"/>
      <c r="BH71" s="130"/>
      <c r="BI71" s="130"/>
      <c r="BJ71" s="130"/>
      <c r="BK71" s="130"/>
      <c r="BL71" s="130"/>
      <c r="BM71" s="130"/>
      <c r="BN71" s="130"/>
      <c r="BO71" s="130"/>
      <c r="BP71" s="130"/>
      <c r="BQ71" s="130"/>
      <c r="BR71" s="130"/>
      <c r="BS71" s="130"/>
      <c r="BT71" s="130"/>
      <c r="BU71" s="130"/>
      <c r="BV71" s="130"/>
      <c r="BW71" s="130"/>
      <c r="BX71" s="130"/>
      <c r="BY71" s="130"/>
      <c r="BZ71" s="130"/>
      <c r="CA71" s="130"/>
      <c r="CB71" s="130"/>
      <c r="CC71" s="130"/>
      <c r="CD71" s="130"/>
      <c r="CE71" s="130"/>
      <c r="CF71" s="130"/>
      <c r="CG71" s="130"/>
      <c r="CH71" s="130"/>
      <c r="CI71" s="130"/>
      <c r="CJ71" s="130"/>
      <c r="CK71" s="130"/>
      <c r="CL71" s="130"/>
      <c r="CM71" s="130"/>
      <c r="CN71" s="130"/>
      <c r="CO71" s="130"/>
      <c r="CP71" s="130"/>
      <c r="CQ71" s="130"/>
      <c r="CR71" s="130"/>
      <c r="CS71" s="130"/>
      <c r="CT71" s="130"/>
      <c r="CU71" s="130"/>
      <c r="CV71" s="130"/>
      <c r="CW71" s="130"/>
      <c r="CX71" s="130"/>
      <c r="CY71" s="130"/>
      <c r="CZ71" s="130"/>
      <c r="DA71" s="130"/>
      <c r="DB71" s="130"/>
      <c r="DC71" s="130"/>
      <c r="DD71" s="130"/>
      <c r="DE71" s="130"/>
      <c r="DF71" s="130"/>
      <c r="DG71" s="130"/>
      <c r="DH71" s="130"/>
      <c r="DI71" s="130"/>
      <c r="DJ71" s="130"/>
      <c r="DK71" s="130"/>
      <c r="DL71" s="130"/>
      <c r="DM71" s="130"/>
      <c r="DN71" s="130"/>
      <c r="DO71" s="130"/>
      <c r="DP71" s="130"/>
      <c r="DQ71" s="130"/>
      <c r="DR71" s="130"/>
      <c r="DS71" s="130"/>
      <c r="DT71" s="130"/>
      <c r="DU71" s="130"/>
      <c r="DV71" s="130"/>
      <c r="DW71" s="130"/>
      <c r="DX71" s="130"/>
      <c r="DY71" s="130"/>
      <c r="DZ71" s="130"/>
      <c r="EA71" s="130"/>
      <c r="EB71" s="130"/>
      <c r="EC71" s="130"/>
      <c r="ED71" s="130"/>
      <c r="EE71" s="130"/>
      <c r="EF71" s="130"/>
      <c r="EG71" s="130"/>
      <c r="EH71" s="130"/>
      <c r="EI71" s="130"/>
      <c r="EJ71" s="130"/>
      <c r="EK71" s="130"/>
      <c r="EL71" s="130"/>
      <c r="EM71" s="130"/>
      <c r="EN71" s="130"/>
      <c r="EO71" s="130"/>
      <c r="EP71" s="130"/>
      <c r="EQ71" s="130"/>
      <c r="ER71" s="130"/>
      <c r="ES71" s="130"/>
      <c r="ET71" s="130"/>
      <c r="EU71" s="130"/>
      <c r="EV71" s="130"/>
      <c r="EW71" s="130"/>
      <c r="EX71" s="130"/>
      <c r="EY71" s="130"/>
      <c r="EZ71" s="130"/>
      <c r="FA71" s="130"/>
      <c r="FB71" s="130"/>
      <c r="FC71" s="130"/>
      <c r="FD71" s="130"/>
      <c r="FE71" s="130"/>
      <c r="FF71" s="130"/>
      <c r="FG71" s="130"/>
      <c r="FH71" s="130"/>
      <c r="FI71" s="130"/>
      <c r="FJ71" s="130"/>
      <c r="FK71" s="130"/>
      <c r="FL71" s="130"/>
      <c r="FM71" s="130"/>
      <c r="FN71" s="130"/>
      <c r="FO71" s="130"/>
      <c r="FP71" s="130"/>
      <c r="FQ71" s="130"/>
      <c r="FR71" s="130"/>
      <c r="FS71" s="130"/>
      <c r="FT71" s="130"/>
      <c r="FU71" s="130"/>
      <c r="FV71" s="130"/>
      <c r="FW71" s="130"/>
      <c r="FX71" s="130"/>
      <c r="FY71" s="130"/>
      <c r="FZ71" s="130"/>
      <c r="GA71" s="130"/>
      <c r="GB71" s="130"/>
      <c r="GC71" s="130"/>
      <c r="GD71" s="130"/>
      <c r="GE71" s="130"/>
      <c r="GF71" s="130"/>
      <c r="GG71" s="130"/>
      <c r="GH71" s="130"/>
      <c r="GI71" s="130"/>
      <c r="GJ71" s="130"/>
      <c r="GK71" s="130"/>
      <c r="GL71" s="130"/>
      <c r="GM71" s="130"/>
      <c r="GN71" s="130"/>
      <c r="GO71" s="130"/>
      <c r="GP71" s="130"/>
      <c r="GQ71" s="130"/>
      <c r="GR71" s="130"/>
      <c r="GS71" s="130"/>
      <c r="GT71" s="130"/>
      <c r="GU71" s="130"/>
      <c r="GV71" s="130"/>
      <c r="GW71" s="130"/>
      <c r="GX71" s="130"/>
      <c r="GY71" s="130"/>
      <c r="GZ71" s="130"/>
      <c r="HA71" s="130"/>
      <c r="HB71" s="130"/>
      <c r="HC71" s="130"/>
      <c r="HD71" s="130"/>
      <c r="HE71" s="130"/>
      <c r="HF71" s="130"/>
      <c r="HG71" s="130"/>
      <c r="HH71" s="130"/>
      <c r="HI71" s="130"/>
      <c r="HJ71" s="130"/>
      <c r="HK71" s="130"/>
      <c r="HL71" s="130"/>
      <c r="HM71" s="130"/>
      <c r="HN71" s="130"/>
      <c r="HO71" s="130"/>
      <c r="HP71" s="130"/>
      <c r="HQ71" s="130"/>
      <c r="HR71" s="130"/>
      <c r="HS71" s="130"/>
      <c r="HT71" s="130"/>
      <c r="HU71" s="130"/>
      <c r="HV71" s="130"/>
      <c r="HW71" s="130"/>
      <c r="HX71" s="130"/>
      <c r="HY71" s="130"/>
      <c r="HZ71" s="130"/>
      <c r="IA71" s="130"/>
      <c r="IB71" s="130"/>
      <c r="IC71" s="130"/>
      <c r="ID71" s="130"/>
      <c r="IE71" s="130"/>
      <c r="IF71" s="130"/>
      <c r="IG71" s="130"/>
      <c r="IH71" s="130"/>
      <c r="II71" s="130"/>
      <c r="IJ71" s="130"/>
      <c r="IK71" s="130"/>
      <c r="IL71" s="130"/>
      <c r="IM71" s="130"/>
      <c r="IN71" s="130"/>
      <c r="IO71" s="130"/>
      <c r="IP71" s="130"/>
      <c r="IQ71" s="130"/>
      <c r="IR71" s="130"/>
      <c r="IS71" s="130"/>
      <c r="IT71" s="130"/>
      <c r="IU71" s="130"/>
      <c r="IV71" s="130"/>
    </row>
    <row r="72" spans="1:256" ht="15.75" hidden="1" customHeight="1">
      <c r="A72" s="746"/>
      <c r="B72" s="569" t="s">
        <v>3318</v>
      </c>
      <c r="C72" s="570">
        <v>35250000</v>
      </c>
      <c r="D72" s="570">
        <f t="shared" ref="D72:F72" si="56">SUM(D71,D13)</f>
        <v>30000000</v>
      </c>
      <c r="E72" s="570">
        <f t="shared" si="56"/>
        <v>64750000</v>
      </c>
      <c r="F72" s="570">
        <f t="shared" si="56"/>
        <v>70300000</v>
      </c>
      <c r="G72" s="570">
        <f t="shared" ref="G72:I72" si="57">SUM(G71,G13)</f>
        <v>0</v>
      </c>
      <c r="H72" s="570">
        <f t="shared" si="1"/>
        <v>70300000</v>
      </c>
      <c r="I72" s="570">
        <f t="shared" si="57"/>
        <v>0</v>
      </c>
      <c r="J72" s="570">
        <f t="shared" si="2"/>
        <v>70300000</v>
      </c>
      <c r="K72" s="1328">
        <f t="shared" ref="K72" si="58">SUM(K71,K13)</f>
        <v>95172750</v>
      </c>
      <c r="L72" s="1328">
        <f t="shared" ref="L72:N72" si="59">SUM(L71,L13)</f>
        <v>-14000000</v>
      </c>
      <c r="M72" s="1328">
        <f t="shared" si="54"/>
        <v>81172750</v>
      </c>
      <c r="N72" s="1328">
        <f t="shared" si="59"/>
        <v>-2000000</v>
      </c>
      <c r="O72" s="1328">
        <f t="shared" si="55"/>
        <v>79172750</v>
      </c>
      <c r="P72" s="1330">
        <f>SUM(P71,P13)</f>
        <v>73600000</v>
      </c>
      <c r="Q72" s="130"/>
      <c r="R72" s="130"/>
      <c r="S72" s="130"/>
      <c r="T72" s="130"/>
      <c r="U72" s="130"/>
      <c r="V72" s="130"/>
      <c r="W72" s="130"/>
      <c r="X72" s="130"/>
      <c r="Y72" s="130"/>
      <c r="Z72" s="130"/>
      <c r="AA72" s="130"/>
      <c r="AB72" s="130"/>
      <c r="AC72" s="130"/>
      <c r="AD72" s="130"/>
      <c r="AE72" s="130"/>
      <c r="AF72" s="130"/>
      <c r="AG72" s="130"/>
      <c r="AH72" s="130"/>
      <c r="AI72" s="130"/>
      <c r="AJ72" s="130"/>
      <c r="AK72" s="130"/>
      <c r="AL72" s="130"/>
      <c r="AM72" s="130"/>
      <c r="AN72" s="130"/>
      <c r="AO72" s="130"/>
      <c r="AP72" s="130"/>
      <c r="AQ72" s="130"/>
      <c r="AR72" s="130"/>
      <c r="AS72" s="130"/>
      <c r="AT72" s="130"/>
      <c r="AU72" s="130"/>
      <c r="AV72" s="130"/>
      <c r="AW72" s="130"/>
      <c r="AX72" s="130"/>
      <c r="AY72" s="130"/>
      <c r="AZ72" s="130"/>
      <c r="BA72" s="130"/>
      <c r="BB72" s="130"/>
      <c r="BC72" s="130"/>
      <c r="BD72" s="130"/>
      <c r="BE72" s="130"/>
      <c r="BF72" s="130"/>
      <c r="BG72" s="130"/>
      <c r="BH72" s="130"/>
      <c r="BI72" s="130"/>
      <c r="BJ72" s="130"/>
      <c r="BK72" s="130"/>
      <c r="BL72" s="130"/>
      <c r="BM72" s="130"/>
      <c r="BN72" s="130"/>
      <c r="BO72" s="130"/>
      <c r="BP72" s="130"/>
      <c r="BQ72" s="130"/>
      <c r="BR72" s="130"/>
      <c r="BS72" s="130"/>
      <c r="BT72" s="130"/>
      <c r="BU72" s="130"/>
      <c r="BV72" s="130"/>
      <c r="BW72" s="130"/>
      <c r="BX72" s="130"/>
      <c r="BY72" s="130"/>
      <c r="BZ72" s="130"/>
      <c r="CA72" s="130"/>
      <c r="CB72" s="130"/>
      <c r="CC72" s="130"/>
      <c r="CD72" s="130"/>
      <c r="CE72" s="130"/>
      <c r="CF72" s="130"/>
      <c r="CG72" s="130"/>
      <c r="CH72" s="130"/>
      <c r="CI72" s="130"/>
      <c r="CJ72" s="130"/>
      <c r="CK72" s="130"/>
      <c r="CL72" s="130"/>
      <c r="CM72" s="130"/>
      <c r="CN72" s="130"/>
      <c r="CO72" s="130"/>
      <c r="CP72" s="130"/>
      <c r="CQ72" s="130"/>
      <c r="CR72" s="130"/>
      <c r="CS72" s="130"/>
      <c r="CT72" s="130"/>
      <c r="CU72" s="130"/>
      <c r="CV72" s="130"/>
      <c r="CW72" s="130"/>
      <c r="CX72" s="130"/>
      <c r="CY72" s="130"/>
      <c r="CZ72" s="130"/>
      <c r="DA72" s="130"/>
      <c r="DB72" s="130"/>
      <c r="DC72" s="130"/>
      <c r="DD72" s="130"/>
      <c r="DE72" s="130"/>
      <c r="DF72" s="130"/>
      <c r="DG72" s="130"/>
      <c r="DH72" s="130"/>
      <c r="DI72" s="130"/>
      <c r="DJ72" s="130"/>
      <c r="DK72" s="130"/>
      <c r="DL72" s="130"/>
      <c r="DM72" s="130"/>
      <c r="DN72" s="130"/>
      <c r="DO72" s="130"/>
      <c r="DP72" s="130"/>
      <c r="DQ72" s="130"/>
      <c r="DR72" s="130"/>
      <c r="DS72" s="130"/>
      <c r="DT72" s="130"/>
      <c r="DU72" s="130"/>
      <c r="DV72" s="130"/>
      <c r="DW72" s="130"/>
      <c r="DX72" s="130"/>
      <c r="DY72" s="130"/>
      <c r="DZ72" s="130"/>
      <c r="EA72" s="130"/>
      <c r="EB72" s="130"/>
      <c r="EC72" s="130"/>
      <c r="ED72" s="130"/>
      <c r="EE72" s="130"/>
      <c r="EF72" s="130"/>
      <c r="EG72" s="130"/>
      <c r="EH72" s="130"/>
      <c r="EI72" s="130"/>
      <c r="EJ72" s="130"/>
      <c r="EK72" s="130"/>
      <c r="EL72" s="130"/>
      <c r="EM72" s="130"/>
      <c r="EN72" s="130"/>
      <c r="EO72" s="130"/>
      <c r="EP72" s="130"/>
      <c r="EQ72" s="130"/>
      <c r="ER72" s="130"/>
      <c r="ES72" s="130"/>
      <c r="ET72" s="130"/>
      <c r="EU72" s="130"/>
      <c r="EV72" s="130"/>
      <c r="EW72" s="130"/>
      <c r="EX72" s="130"/>
      <c r="EY72" s="130"/>
      <c r="EZ72" s="130"/>
      <c r="FA72" s="130"/>
      <c r="FB72" s="130"/>
      <c r="FC72" s="130"/>
      <c r="FD72" s="130"/>
      <c r="FE72" s="130"/>
      <c r="FF72" s="130"/>
      <c r="FG72" s="130"/>
      <c r="FH72" s="130"/>
      <c r="FI72" s="130"/>
      <c r="FJ72" s="130"/>
      <c r="FK72" s="130"/>
      <c r="FL72" s="130"/>
      <c r="FM72" s="130"/>
      <c r="FN72" s="130"/>
      <c r="FO72" s="130"/>
      <c r="FP72" s="130"/>
      <c r="FQ72" s="130"/>
      <c r="FR72" s="130"/>
      <c r="FS72" s="130"/>
      <c r="FT72" s="130"/>
      <c r="FU72" s="130"/>
      <c r="FV72" s="130"/>
      <c r="FW72" s="130"/>
      <c r="FX72" s="130"/>
      <c r="FY72" s="130"/>
      <c r="FZ72" s="130"/>
      <c r="GA72" s="130"/>
      <c r="GB72" s="130"/>
      <c r="GC72" s="130"/>
      <c r="GD72" s="130"/>
      <c r="GE72" s="130"/>
      <c r="GF72" s="130"/>
      <c r="GG72" s="130"/>
      <c r="GH72" s="130"/>
      <c r="GI72" s="130"/>
      <c r="GJ72" s="130"/>
      <c r="GK72" s="130"/>
      <c r="GL72" s="130"/>
      <c r="GM72" s="130"/>
      <c r="GN72" s="130"/>
      <c r="GO72" s="130"/>
      <c r="GP72" s="130"/>
      <c r="GQ72" s="130"/>
      <c r="GR72" s="130"/>
      <c r="GS72" s="130"/>
      <c r="GT72" s="130"/>
      <c r="GU72" s="130"/>
      <c r="GV72" s="130"/>
      <c r="GW72" s="130"/>
      <c r="GX72" s="130"/>
      <c r="GY72" s="130"/>
      <c r="GZ72" s="130"/>
      <c r="HA72" s="130"/>
      <c r="HB72" s="130"/>
      <c r="HC72" s="130"/>
      <c r="HD72" s="130"/>
      <c r="HE72" s="130"/>
      <c r="HF72" s="130"/>
      <c r="HG72" s="130"/>
      <c r="HH72" s="130"/>
      <c r="HI72" s="130"/>
      <c r="HJ72" s="130"/>
      <c r="HK72" s="130"/>
      <c r="HL72" s="130"/>
      <c r="HM72" s="130"/>
      <c r="HN72" s="130"/>
      <c r="HO72" s="130"/>
      <c r="HP72" s="130"/>
      <c r="HQ72" s="130"/>
      <c r="HR72" s="130"/>
      <c r="HS72" s="130"/>
      <c r="HT72" s="130"/>
      <c r="HU72" s="130"/>
      <c r="HV72" s="130"/>
      <c r="HW72" s="130"/>
      <c r="HX72" s="130"/>
      <c r="HY72" s="130"/>
      <c r="HZ72" s="130"/>
      <c r="IA72" s="130"/>
      <c r="IB72" s="130"/>
      <c r="IC72" s="130"/>
      <c r="ID72" s="130"/>
      <c r="IE72" s="130"/>
      <c r="IF72" s="130"/>
      <c r="IG72" s="130"/>
      <c r="IH72" s="130"/>
      <c r="II72" s="130"/>
      <c r="IJ72" s="130"/>
      <c r="IK72" s="130"/>
      <c r="IL72" s="130"/>
      <c r="IM72" s="130"/>
      <c r="IN72" s="130"/>
      <c r="IO72" s="130"/>
      <c r="IP72" s="130"/>
      <c r="IQ72" s="130"/>
      <c r="IR72" s="130"/>
      <c r="IS72" s="130"/>
      <c r="IT72" s="130"/>
      <c r="IU72" s="130"/>
      <c r="IV72" s="130"/>
    </row>
    <row r="73" spans="1:256" ht="15.75" hidden="1" customHeight="1">
      <c r="A73" s="613">
        <v>3100000</v>
      </c>
      <c r="B73" s="563" t="s">
        <v>2643</v>
      </c>
      <c r="C73" s="99"/>
      <c r="D73" s="99"/>
      <c r="E73" s="99"/>
      <c r="F73" s="99"/>
      <c r="G73" s="99"/>
      <c r="H73" s="99">
        <f t="shared" si="1"/>
        <v>0</v>
      </c>
      <c r="I73" s="99"/>
      <c r="J73" s="99">
        <f t="shared" si="2"/>
        <v>0</v>
      </c>
      <c r="K73" s="1326"/>
      <c r="L73" s="1326"/>
      <c r="M73" s="1326">
        <f t="shared" si="54"/>
        <v>0</v>
      </c>
      <c r="N73" s="1326"/>
      <c r="O73" s="1326">
        <f t="shared" si="55"/>
        <v>0</v>
      </c>
      <c r="P73" s="1327"/>
      <c r="Q73" s="130"/>
      <c r="R73" s="130"/>
      <c r="S73" s="130"/>
      <c r="T73" s="130"/>
      <c r="U73" s="130"/>
      <c r="V73" s="130"/>
      <c r="W73" s="130"/>
      <c r="X73" s="130"/>
      <c r="Y73" s="130"/>
      <c r="Z73" s="130"/>
      <c r="AA73" s="130"/>
      <c r="AB73" s="130"/>
      <c r="AC73" s="130"/>
      <c r="AD73" s="130"/>
      <c r="AE73" s="130"/>
      <c r="AF73" s="130"/>
      <c r="AG73" s="130"/>
      <c r="AH73" s="130"/>
      <c r="AI73" s="130"/>
      <c r="AJ73" s="130"/>
      <c r="AK73" s="130"/>
      <c r="AL73" s="130"/>
      <c r="AM73" s="130"/>
      <c r="AN73" s="130"/>
      <c r="AO73" s="130"/>
      <c r="AP73" s="130"/>
      <c r="AQ73" s="130"/>
      <c r="AR73" s="130"/>
      <c r="AS73" s="130"/>
      <c r="AT73" s="130"/>
      <c r="AU73" s="130"/>
      <c r="AV73" s="130"/>
      <c r="AW73" s="130"/>
      <c r="AX73" s="130"/>
      <c r="AY73" s="130"/>
      <c r="AZ73" s="130"/>
      <c r="BA73" s="130"/>
      <c r="BB73" s="130"/>
      <c r="BC73" s="130"/>
      <c r="BD73" s="130"/>
      <c r="BE73" s="130"/>
      <c r="BF73" s="130"/>
      <c r="BG73" s="130"/>
      <c r="BH73" s="130"/>
      <c r="BI73" s="130"/>
      <c r="BJ73" s="130"/>
      <c r="BK73" s="130"/>
      <c r="BL73" s="130"/>
      <c r="BM73" s="130"/>
      <c r="BN73" s="130"/>
      <c r="BO73" s="130"/>
      <c r="BP73" s="130"/>
      <c r="BQ73" s="130"/>
      <c r="BR73" s="130"/>
      <c r="BS73" s="130"/>
      <c r="BT73" s="130"/>
      <c r="BU73" s="130"/>
      <c r="BV73" s="130"/>
      <c r="BW73" s="130"/>
      <c r="BX73" s="130"/>
      <c r="BY73" s="130"/>
      <c r="BZ73" s="130"/>
      <c r="CA73" s="130"/>
      <c r="CB73" s="130"/>
      <c r="CC73" s="130"/>
      <c r="CD73" s="130"/>
      <c r="CE73" s="130"/>
      <c r="CF73" s="130"/>
      <c r="CG73" s="130"/>
      <c r="CH73" s="130"/>
      <c r="CI73" s="130"/>
      <c r="CJ73" s="130"/>
      <c r="CK73" s="130"/>
      <c r="CL73" s="130"/>
      <c r="CM73" s="130"/>
      <c r="CN73" s="130"/>
      <c r="CO73" s="130"/>
      <c r="CP73" s="130"/>
      <c r="CQ73" s="130"/>
      <c r="CR73" s="130"/>
      <c r="CS73" s="130"/>
      <c r="CT73" s="130"/>
      <c r="CU73" s="130"/>
      <c r="CV73" s="130"/>
      <c r="CW73" s="130"/>
      <c r="CX73" s="130"/>
      <c r="CY73" s="130"/>
      <c r="CZ73" s="130"/>
      <c r="DA73" s="130"/>
      <c r="DB73" s="130"/>
      <c r="DC73" s="130"/>
      <c r="DD73" s="130"/>
      <c r="DE73" s="130"/>
      <c r="DF73" s="130"/>
      <c r="DG73" s="130"/>
      <c r="DH73" s="130"/>
      <c r="DI73" s="130"/>
      <c r="DJ73" s="130"/>
      <c r="DK73" s="130"/>
      <c r="DL73" s="130"/>
      <c r="DM73" s="130"/>
      <c r="DN73" s="130"/>
      <c r="DO73" s="130"/>
      <c r="DP73" s="130"/>
      <c r="DQ73" s="130"/>
      <c r="DR73" s="130"/>
      <c r="DS73" s="130"/>
      <c r="DT73" s="130"/>
      <c r="DU73" s="130"/>
      <c r="DV73" s="130"/>
      <c r="DW73" s="130"/>
      <c r="DX73" s="130"/>
      <c r="DY73" s="130"/>
      <c r="DZ73" s="130"/>
      <c r="EA73" s="130"/>
      <c r="EB73" s="130"/>
      <c r="EC73" s="130"/>
      <c r="ED73" s="130"/>
      <c r="EE73" s="130"/>
      <c r="EF73" s="130"/>
      <c r="EG73" s="130"/>
      <c r="EH73" s="130"/>
      <c r="EI73" s="130"/>
      <c r="EJ73" s="130"/>
      <c r="EK73" s="130"/>
      <c r="EL73" s="130"/>
      <c r="EM73" s="130"/>
      <c r="EN73" s="130"/>
      <c r="EO73" s="130"/>
      <c r="EP73" s="130"/>
      <c r="EQ73" s="130"/>
      <c r="ER73" s="130"/>
      <c r="ES73" s="130"/>
      <c r="ET73" s="130"/>
      <c r="EU73" s="130"/>
      <c r="EV73" s="130"/>
      <c r="EW73" s="130"/>
      <c r="EX73" s="130"/>
      <c r="EY73" s="130"/>
      <c r="EZ73" s="130"/>
      <c r="FA73" s="130"/>
      <c r="FB73" s="130"/>
      <c r="FC73" s="130"/>
      <c r="FD73" s="130"/>
      <c r="FE73" s="130"/>
      <c r="FF73" s="130"/>
      <c r="FG73" s="130"/>
      <c r="FH73" s="130"/>
      <c r="FI73" s="130"/>
      <c r="FJ73" s="130"/>
      <c r="FK73" s="130"/>
      <c r="FL73" s="130"/>
      <c r="FM73" s="130"/>
      <c r="FN73" s="130"/>
      <c r="FO73" s="130"/>
      <c r="FP73" s="130"/>
      <c r="FQ73" s="130"/>
      <c r="FR73" s="130"/>
      <c r="FS73" s="130"/>
      <c r="FT73" s="130"/>
      <c r="FU73" s="130"/>
      <c r="FV73" s="130"/>
      <c r="FW73" s="130"/>
      <c r="FX73" s="130"/>
      <c r="FY73" s="130"/>
      <c r="FZ73" s="130"/>
      <c r="GA73" s="130"/>
      <c r="GB73" s="130"/>
      <c r="GC73" s="130"/>
      <c r="GD73" s="130"/>
      <c r="GE73" s="130"/>
      <c r="GF73" s="130"/>
      <c r="GG73" s="130"/>
      <c r="GH73" s="130"/>
      <c r="GI73" s="130"/>
      <c r="GJ73" s="130"/>
      <c r="GK73" s="130"/>
      <c r="GL73" s="130"/>
      <c r="GM73" s="130"/>
      <c r="GN73" s="130"/>
      <c r="GO73" s="130"/>
      <c r="GP73" s="130"/>
      <c r="GQ73" s="130"/>
      <c r="GR73" s="130"/>
      <c r="GS73" s="130"/>
      <c r="GT73" s="130"/>
      <c r="GU73" s="130"/>
      <c r="GV73" s="130"/>
      <c r="GW73" s="130"/>
      <c r="GX73" s="130"/>
      <c r="GY73" s="130"/>
      <c r="GZ73" s="130"/>
      <c r="HA73" s="130"/>
      <c r="HB73" s="130"/>
      <c r="HC73" s="130"/>
      <c r="HD73" s="130"/>
      <c r="HE73" s="130"/>
      <c r="HF73" s="130"/>
      <c r="HG73" s="130"/>
      <c r="HH73" s="130"/>
      <c r="HI73" s="130"/>
      <c r="HJ73" s="130"/>
      <c r="HK73" s="130"/>
      <c r="HL73" s="130"/>
      <c r="HM73" s="130"/>
      <c r="HN73" s="130"/>
      <c r="HO73" s="130"/>
      <c r="HP73" s="130"/>
      <c r="HQ73" s="130"/>
      <c r="HR73" s="130"/>
      <c r="HS73" s="130"/>
      <c r="HT73" s="130"/>
      <c r="HU73" s="130"/>
      <c r="HV73" s="130"/>
      <c r="HW73" s="130"/>
      <c r="HX73" s="130"/>
      <c r="HY73" s="130"/>
      <c r="HZ73" s="130"/>
      <c r="IA73" s="130"/>
      <c r="IB73" s="130"/>
      <c r="IC73" s="130"/>
      <c r="ID73" s="130"/>
      <c r="IE73" s="130"/>
      <c r="IF73" s="130"/>
      <c r="IG73" s="130"/>
      <c r="IH73" s="130"/>
      <c r="II73" s="130"/>
      <c r="IJ73" s="130"/>
      <c r="IK73" s="130"/>
      <c r="IL73" s="130"/>
      <c r="IM73" s="130"/>
      <c r="IN73" s="130"/>
      <c r="IO73" s="130"/>
      <c r="IP73" s="130"/>
      <c r="IQ73" s="130"/>
      <c r="IR73" s="130"/>
      <c r="IS73" s="130"/>
      <c r="IT73" s="130"/>
      <c r="IU73" s="130"/>
      <c r="IV73" s="130"/>
    </row>
    <row r="74" spans="1:256" ht="15.75" hidden="1" customHeight="1">
      <c r="A74" s="645">
        <v>3110501</v>
      </c>
      <c r="B74" s="36" t="s">
        <v>3319</v>
      </c>
      <c r="C74" s="93">
        <v>58390474</v>
      </c>
      <c r="D74" s="93" t="e">
        <f>#REF!</f>
        <v>#REF!</v>
      </c>
      <c r="E74" s="93" t="e">
        <f>#REF!</f>
        <v>#REF!</v>
      </c>
      <c r="F74" s="93" t="e">
        <f>#REF!</f>
        <v>#REF!</v>
      </c>
      <c r="G74" s="93" t="e">
        <f>#REF!</f>
        <v>#REF!</v>
      </c>
      <c r="H74" s="93" t="e">
        <f t="shared" si="1"/>
        <v>#REF!</v>
      </c>
      <c r="I74" s="93" t="e">
        <f>#REF!</f>
        <v>#REF!</v>
      </c>
      <c r="J74" s="93" t="e">
        <f t="shared" si="2"/>
        <v>#REF!</v>
      </c>
      <c r="K74" s="1324" t="e">
        <f>#REF!</f>
        <v>#REF!</v>
      </c>
      <c r="L74" s="1324" t="e">
        <f>#REF!</f>
        <v>#REF!</v>
      </c>
      <c r="M74" s="1324" t="e">
        <f t="shared" si="54"/>
        <v>#REF!</v>
      </c>
      <c r="N74" s="1324" t="e">
        <f>#REF!</f>
        <v>#REF!</v>
      </c>
      <c r="O74" s="1324" t="e">
        <f t="shared" si="55"/>
        <v>#REF!</v>
      </c>
      <c r="P74" s="1325" t="e">
        <f>#REF!</f>
        <v>#REF!</v>
      </c>
      <c r="Q74" s="130"/>
      <c r="R74" s="130"/>
      <c r="S74" s="130"/>
      <c r="T74" s="130"/>
      <c r="U74" s="130"/>
      <c r="V74" s="130"/>
      <c r="W74" s="130"/>
      <c r="X74" s="130"/>
      <c r="Y74" s="130"/>
      <c r="Z74" s="130"/>
      <c r="AA74" s="130"/>
      <c r="AB74" s="130"/>
      <c r="AC74" s="130"/>
      <c r="AD74" s="130"/>
      <c r="AE74" s="130"/>
      <c r="AF74" s="130"/>
      <c r="AG74" s="130"/>
      <c r="AH74" s="130"/>
      <c r="AI74" s="130"/>
      <c r="AJ74" s="130"/>
      <c r="AK74" s="130"/>
      <c r="AL74" s="130"/>
      <c r="AM74" s="130"/>
      <c r="AN74" s="130"/>
      <c r="AO74" s="130"/>
      <c r="AP74" s="130"/>
      <c r="AQ74" s="130"/>
      <c r="AR74" s="130"/>
      <c r="AS74" s="130"/>
      <c r="AT74" s="130"/>
      <c r="AU74" s="130"/>
      <c r="AV74" s="130"/>
      <c r="AW74" s="130"/>
      <c r="AX74" s="130"/>
      <c r="AY74" s="130"/>
      <c r="AZ74" s="130"/>
      <c r="BA74" s="130"/>
      <c r="BB74" s="130"/>
      <c r="BC74" s="130"/>
      <c r="BD74" s="130"/>
      <c r="BE74" s="130"/>
      <c r="BF74" s="130"/>
      <c r="BG74" s="130"/>
      <c r="BH74" s="130"/>
      <c r="BI74" s="130"/>
      <c r="BJ74" s="130"/>
      <c r="BK74" s="130"/>
      <c r="BL74" s="130"/>
      <c r="BM74" s="130"/>
      <c r="BN74" s="130"/>
      <c r="BO74" s="130"/>
      <c r="BP74" s="130"/>
      <c r="BQ74" s="130"/>
      <c r="BR74" s="130"/>
      <c r="BS74" s="130"/>
      <c r="BT74" s="130"/>
      <c r="BU74" s="130"/>
      <c r="BV74" s="130"/>
      <c r="BW74" s="130"/>
      <c r="BX74" s="130"/>
      <c r="BY74" s="130"/>
      <c r="BZ74" s="130"/>
      <c r="CA74" s="130"/>
      <c r="CB74" s="130"/>
      <c r="CC74" s="130"/>
      <c r="CD74" s="130"/>
      <c r="CE74" s="130"/>
      <c r="CF74" s="130"/>
      <c r="CG74" s="130"/>
      <c r="CH74" s="130"/>
      <c r="CI74" s="130"/>
      <c r="CJ74" s="130"/>
      <c r="CK74" s="130"/>
      <c r="CL74" s="130"/>
      <c r="CM74" s="130"/>
      <c r="CN74" s="130"/>
      <c r="CO74" s="130"/>
      <c r="CP74" s="130"/>
      <c r="CQ74" s="130"/>
      <c r="CR74" s="130"/>
      <c r="CS74" s="130"/>
      <c r="CT74" s="130"/>
      <c r="CU74" s="130"/>
      <c r="CV74" s="130"/>
      <c r="CW74" s="130"/>
      <c r="CX74" s="130"/>
      <c r="CY74" s="130"/>
      <c r="CZ74" s="130"/>
      <c r="DA74" s="130"/>
      <c r="DB74" s="130"/>
      <c r="DC74" s="130"/>
      <c r="DD74" s="130"/>
      <c r="DE74" s="130"/>
      <c r="DF74" s="130"/>
      <c r="DG74" s="130"/>
      <c r="DH74" s="130"/>
      <c r="DI74" s="130"/>
      <c r="DJ74" s="130"/>
      <c r="DK74" s="130"/>
      <c r="DL74" s="130"/>
      <c r="DM74" s="130"/>
      <c r="DN74" s="130"/>
      <c r="DO74" s="130"/>
      <c r="DP74" s="130"/>
      <c r="DQ74" s="130"/>
      <c r="DR74" s="130"/>
      <c r="DS74" s="130"/>
      <c r="DT74" s="130"/>
      <c r="DU74" s="130"/>
      <c r="DV74" s="130"/>
      <c r="DW74" s="130"/>
      <c r="DX74" s="130"/>
      <c r="DY74" s="130"/>
      <c r="DZ74" s="130"/>
      <c r="EA74" s="130"/>
      <c r="EB74" s="130"/>
      <c r="EC74" s="130"/>
      <c r="ED74" s="130"/>
      <c r="EE74" s="130"/>
      <c r="EF74" s="130"/>
      <c r="EG74" s="130"/>
      <c r="EH74" s="130"/>
      <c r="EI74" s="130"/>
      <c r="EJ74" s="130"/>
      <c r="EK74" s="130"/>
      <c r="EL74" s="130"/>
      <c r="EM74" s="130"/>
      <c r="EN74" s="130"/>
      <c r="EO74" s="130"/>
      <c r="EP74" s="130"/>
      <c r="EQ74" s="130"/>
      <c r="ER74" s="130"/>
      <c r="ES74" s="130"/>
      <c r="ET74" s="130"/>
      <c r="EU74" s="130"/>
      <c r="EV74" s="130"/>
      <c r="EW74" s="130"/>
      <c r="EX74" s="130"/>
      <c r="EY74" s="130"/>
      <c r="EZ74" s="130"/>
      <c r="FA74" s="130"/>
      <c r="FB74" s="130"/>
      <c r="FC74" s="130"/>
      <c r="FD74" s="130"/>
      <c r="FE74" s="130"/>
      <c r="FF74" s="130"/>
      <c r="FG74" s="130"/>
      <c r="FH74" s="130"/>
      <c r="FI74" s="130"/>
      <c r="FJ74" s="130"/>
      <c r="FK74" s="130"/>
      <c r="FL74" s="130"/>
      <c r="FM74" s="130"/>
      <c r="FN74" s="130"/>
      <c r="FO74" s="130"/>
      <c r="FP74" s="130"/>
      <c r="FQ74" s="130"/>
      <c r="FR74" s="130"/>
      <c r="FS74" s="130"/>
      <c r="FT74" s="130"/>
      <c r="FU74" s="130"/>
      <c r="FV74" s="130"/>
      <c r="FW74" s="130"/>
      <c r="FX74" s="130"/>
      <c r="FY74" s="130"/>
      <c r="FZ74" s="130"/>
      <c r="GA74" s="130"/>
      <c r="GB74" s="130"/>
      <c r="GC74" s="130"/>
      <c r="GD74" s="130"/>
      <c r="GE74" s="130"/>
      <c r="GF74" s="130"/>
      <c r="GG74" s="130"/>
      <c r="GH74" s="130"/>
      <c r="GI74" s="130"/>
      <c r="GJ74" s="130"/>
      <c r="GK74" s="130"/>
      <c r="GL74" s="130"/>
      <c r="GM74" s="130"/>
      <c r="GN74" s="130"/>
      <c r="GO74" s="130"/>
      <c r="GP74" s="130"/>
      <c r="GQ74" s="130"/>
      <c r="GR74" s="130"/>
      <c r="GS74" s="130"/>
      <c r="GT74" s="130"/>
      <c r="GU74" s="130"/>
      <c r="GV74" s="130"/>
      <c r="GW74" s="130"/>
      <c r="GX74" s="130"/>
      <c r="GY74" s="130"/>
      <c r="GZ74" s="130"/>
      <c r="HA74" s="130"/>
      <c r="HB74" s="130"/>
      <c r="HC74" s="130"/>
      <c r="HD74" s="130"/>
      <c r="HE74" s="130"/>
      <c r="HF74" s="130"/>
      <c r="HG74" s="130"/>
      <c r="HH74" s="130"/>
      <c r="HI74" s="130"/>
      <c r="HJ74" s="130"/>
      <c r="HK74" s="130"/>
      <c r="HL74" s="130"/>
      <c r="HM74" s="130"/>
      <c r="HN74" s="130"/>
      <c r="HO74" s="130"/>
      <c r="HP74" s="130"/>
      <c r="HQ74" s="130"/>
      <c r="HR74" s="130"/>
      <c r="HS74" s="130"/>
      <c r="HT74" s="130"/>
      <c r="HU74" s="130"/>
      <c r="HV74" s="130"/>
      <c r="HW74" s="130"/>
      <c r="HX74" s="130"/>
      <c r="HY74" s="130"/>
      <c r="HZ74" s="130"/>
      <c r="IA74" s="130"/>
      <c r="IB74" s="130"/>
      <c r="IC74" s="130"/>
      <c r="ID74" s="130"/>
      <c r="IE74" s="130"/>
      <c r="IF74" s="130"/>
      <c r="IG74" s="130"/>
      <c r="IH74" s="130"/>
      <c r="II74" s="130"/>
      <c r="IJ74" s="130"/>
      <c r="IK74" s="130"/>
      <c r="IL74" s="130"/>
      <c r="IM74" s="130"/>
      <c r="IN74" s="130"/>
      <c r="IO74" s="130"/>
      <c r="IP74" s="130"/>
      <c r="IQ74" s="130"/>
      <c r="IR74" s="130"/>
      <c r="IS74" s="130"/>
      <c r="IT74" s="130"/>
      <c r="IU74" s="130"/>
      <c r="IV74" s="130"/>
    </row>
    <row r="75" spans="1:256" ht="15.75" hidden="1" customHeight="1">
      <c r="A75" s="746"/>
      <c r="B75" s="612" t="s">
        <v>3320</v>
      </c>
      <c r="C75" s="570">
        <v>58390474</v>
      </c>
      <c r="D75" s="570" t="e">
        <f t="shared" ref="D75:F75" si="60">SUM(D74)</f>
        <v>#REF!</v>
      </c>
      <c r="E75" s="570" t="e">
        <f t="shared" si="60"/>
        <v>#REF!</v>
      </c>
      <c r="F75" s="570" t="e">
        <f t="shared" si="60"/>
        <v>#REF!</v>
      </c>
      <c r="G75" s="570" t="e">
        <f t="shared" ref="G75:I75" si="61">SUM(G74)</f>
        <v>#REF!</v>
      </c>
      <c r="H75" s="570" t="e">
        <f t="shared" ref="H75:H85" si="62">F75+G75</f>
        <v>#REF!</v>
      </c>
      <c r="I75" s="570" t="e">
        <f t="shared" si="61"/>
        <v>#REF!</v>
      </c>
      <c r="J75" s="570" t="e">
        <f t="shared" ref="J75:J85" si="63">H75+I75</f>
        <v>#REF!</v>
      </c>
      <c r="K75" s="1328" t="e">
        <f t="shared" ref="K75" si="64">SUM(K74)</f>
        <v>#REF!</v>
      </c>
      <c r="L75" s="1328" t="e">
        <f t="shared" ref="L75:N75" si="65">SUM(L74)</f>
        <v>#REF!</v>
      </c>
      <c r="M75" s="1328" t="e">
        <f t="shared" si="54"/>
        <v>#REF!</v>
      </c>
      <c r="N75" s="1328" t="e">
        <f t="shared" si="65"/>
        <v>#REF!</v>
      </c>
      <c r="O75" s="1328" t="e">
        <f t="shared" si="55"/>
        <v>#REF!</v>
      </c>
      <c r="P75" s="1330" t="e">
        <f>SUM(P74)</f>
        <v>#REF!</v>
      </c>
      <c r="Q75" s="130"/>
      <c r="R75" s="130"/>
      <c r="S75" s="130"/>
      <c r="T75" s="130"/>
      <c r="U75" s="130"/>
      <c r="V75" s="130"/>
      <c r="W75" s="130"/>
      <c r="X75" s="130"/>
      <c r="Y75" s="130"/>
      <c r="Z75" s="130"/>
      <c r="AA75" s="130"/>
      <c r="AB75" s="130"/>
      <c r="AC75" s="130"/>
      <c r="AD75" s="130"/>
      <c r="AE75" s="130"/>
      <c r="AF75" s="130"/>
      <c r="AG75" s="130"/>
      <c r="AH75" s="130"/>
      <c r="AI75" s="130"/>
      <c r="AJ75" s="130"/>
      <c r="AK75" s="130"/>
      <c r="AL75" s="130"/>
      <c r="AM75" s="130"/>
      <c r="AN75" s="130"/>
      <c r="AO75" s="130"/>
      <c r="AP75" s="130"/>
      <c r="AQ75" s="130"/>
      <c r="AR75" s="130"/>
      <c r="AS75" s="130"/>
      <c r="AT75" s="130"/>
      <c r="AU75" s="130"/>
      <c r="AV75" s="130"/>
      <c r="AW75" s="130"/>
      <c r="AX75" s="130"/>
      <c r="AY75" s="130"/>
      <c r="AZ75" s="130"/>
      <c r="BA75" s="130"/>
      <c r="BB75" s="130"/>
      <c r="BC75" s="130"/>
      <c r="BD75" s="130"/>
      <c r="BE75" s="130"/>
      <c r="BF75" s="130"/>
      <c r="BG75" s="130"/>
      <c r="BH75" s="130"/>
      <c r="BI75" s="130"/>
      <c r="BJ75" s="130"/>
      <c r="BK75" s="130"/>
      <c r="BL75" s="130"/>
      <c r="BM75" s="130"/>
      <c r="BN75" s="130"/>
      <c r="BO75" s="130"/>
      <c r="BP75" s="130"/>
      <c r="BQ75" s="130"/>
      <c r="BR75" s="130"/>
      <c r="BS75" s="130"/>
      <c r="BT75" s="130"/>
      <c r="BU75" s="130"/>
      <c r="BV75" s="130"/>
      <c r="BW75" s="130"/>
      <c r="BX75" s="130"/>
      <c r="BY75" s="130"/>
      <c r="BZ75" s="130"/>
      <c r="CA75" s="130"/>
      <c r="CB75" s="130"/>
      <c r="CC75" s="130"/>
      <c r="CD75" s="130"/>
      <c r="CE75" s="130"/>
      <c r="CF75" s="130"/>
      <c r="CG75" s="130"/>
      <c r="CH75" s="130"/>
      <c r="CI75" s="130"/>
      <c r="CJ75" s="130"/>
      <c r="CK75" s="130"/>
      <c r="CL75" s="130"/>
      <c r="CM75" s="130"/>
      <c r="CN75" s="130"/>
      <c r="CO75" s="130"/>
      <c r="CP75" s="130"/>
      <c r="CQ75" s="130"/>
      <c r="CR75" s="130"/>
      <c r="CS75" s="130"/>
      <c r="CT75" s="130"/>
      <c r="CU75" s="130"/>
      <c r="CV75" s="130"/>
      <c r="CW75" s="130"/>
      <c r="CX75" s="130"/>
      <c r="CY75" s="130"/>
      <c r="CZ75" s="130"/>
      <c r="DA75" s="130"/>
      <c r="DB75" s="130"/>
      <c r="DC75" s="130"/>
      <c r="DD75" s="130"/>
      <c r="DE75" s="130"/>
      <c r="DF75" s="130"/>
      <c r="DG75" s="130"/>
      <c r="DH75" s="130"/>
      <c r="DI75" s="130"/>
      <c r="DJ75" s="130"/>
      <c r="DK75" s="130"/>
      <c r="DL75" s="130"/>
      <c r="DM75" s="130"/>
      <c r="DN75" s="130"/>
      <c r="DO75" s="130"/>
      <c r="DP75" s="130"/>
      <c r="DQ75" s="130"/>
      <c r="DR75" s="130"/>
      <c r="DS75" s="130"/>
      <c r="DT75" s="130"/>
      <c r="DU75" s="130"/>
      <c r="DV75" s="130"/>
      <c r="DW75" s="130"/>
      <c r="DX75" s="130"/>
      <c r="DY75" s="130"/>
      <c r="DZ75" s="130"/>
      <c r="EA75" s="130"/>
      <c r="EB75" s="130"/>
      <c r="EC75" s="130"/>
      <c r="ED75" s="130"/>
      <c r="EE75" s="130"/>
      <c r="EF75" s="130"/>
      <c r="EG75" s="130"/>
      <c r="EH75" s="130"/>
      <c r="EI75" s="130"/>
      <c r="EJ75" s="130"/>
      <c r="EK75" s="130"/>
      <c r="EL75" s="130"/>
      <c r="EM75" s="130"/>
      <c r="EN75" s="130"/>
      <c r="EO75" s="130"/>
      <c r="EP75" s="130"/>
      <c r="EQ75" s="130"/>
      <c r="ER75" s="130"/>
      <c r="ES75" s="130"/>
      <c r="ET75" s="130"/>
      <c r="EU75" s="130"/>
      <c r="EV75" s="130"/>
      <c r="EW75" s="130"/>
      <c r="EX75" s="130"/>
      <c r="EY75" s="130"/>
      <c r="EZ75" s="130"/>
      <c r="FA75" s="130"/>
      <c r="FB75" s="130"/>
      <c r="FC75" s="130"/>
      <c r="FD75" s="130"/>
      <c r="FE75" s="130"/>
      <c r="FF75" s="130"/>
      <c r="FG75" s="130"/>
      <c r="FH75" s="130"/>
      <c r="FI75" s="130"/>
      <c r="FJ75" s="130"/>
      <c r="FK75" s="130"/>
      <c r="FL75" s="130"/>
      <c r="FM75" s="130"/>
      <c r="FN75" s="130"/>
      <c r="FO75" s="130"/>
      <c r="FP75" s="130"/>
      <c r="FQ75" s="130"/>
      <c r="FR75" s="130"/>
      <c r="FS75" s="130"/>
      <c r="FT75" s="130"/>
      <c r="FU75" s="130"/>
      <c r="FV75" s="130"/>
      <c r="FW75" s="130"/>
      <c r="FX75" s="130"/>
      <c r="FY75" s="130"/>
      <c r="FZ75" s="130"/>
      <c r="GA75" s="130"/>
      <c r="GB75" s="130"/>
      <c r="GC75" s="130"/>
      <c r="GD75" s="130"/>
      <c r="GE75" s="130"/>
      <c r="GF75" s="130"/>
      <c r="GG75" s="130"/>
      <c r="GH75" s="130"/>
      <c r="GI75" s="130"/>
      <c r="GJ75" s="130"/>
      <c r="GK75" s="130"/>
      <c r="GL75" s="130"/>
      <c r="GM75" s="130"/>
      <c r="GN75" s="130"/>
      <c r="GO75" s="130"/>
      <c r="GP75" s="130"/>
      <c r="GQ75" s="130"/>
      <c r="GR75" s="130"/>
      <c r="GS75" s="130"/>
      <c r="GT75" s="130"/>
      <c r="GU75" s="130"/>
      <c r="GV75" s="130"/>
      <c r="GW75" s="130"/>
      <c r="GX75" s="130"/>
      <c r="GY75" s="130"/>
      <c r="GZ75" s="130"/>
      <c r="HA75" s="130"/>
      <c r="HB75" s="130"/>
      <c r="HC75" s="130"/>
      <c r="HD75" s="130"/>
      <c r="HE75" s="130"/>
      <c r="HF75" s="130"/>
      <c r="HG75" s="130"/>
      <c r="HH75" s="130"/>
      <c r="HI75" s="130"/>
      <c r="HJ75" s="130"/>
      <c r="HK75" s="130"/>
      <c r="HL75" s="130"/>
      <c r="HM75" s="130"/>
      <c r="HN75" s="130"/>
      <c r="HO75" s="130"/>
      <c r="HP75" s="130"/>
      <c r="HQ75" s="130"/>
      <c r="HR75" s="130"/>
      <c r="HS75" s="130"/>
      <c r="HT75" s="130"/>
      <c r="HU75" s="130"/>
      <c r="HV75" s="130"/>
      <c r="HW75" s="130"/>
      <c r="HX75" s="130"/>
      <c r="HY75" s="130"/>
      <c r="HZ75" s="130"/>
      <c r="IA75" s="130"/>
      <c r="IB75" s="130"/>
      <c r="IC75" s="130"/>
      <c r="ID75" s="130"/>
      <c r="IE75" s="130"/>
      <c r="IF75" s="130"/>
      <c r="IG75" s="130"/>
      <c r="IH75" s="130"/>
      <c r="II75" s="130"/>
      <c r="IJ75" s="130"/>
      <c r="IK75" s="130"/>
      <c r="IL75" s="130"/>
      <c r="IM75" s="130"/>
      <c r="IN75" s="130"/>
      <c r="IO75" s="130"/>
      <c r="IP75" s="130"/>
      <c r="IQ75" s="130"/>
      <c r="IR75" s="130"/>
      <c r="IS75" s="130"/>
      <c r="IT75" s="130"/>
      <c r="IU75" s="130"/>
      <c r="IV75" s="130" t="e">
        <f>SUM(A75:IU75)</f>
        <v>#REF!</v>
      </c>
    </row>
    <row r="76" spans="1:256" ht="15.75" hidden="1" customHeight="1">
      <c r="A76" s="613">
        <v>11004</v>
      </c>
      <c r="B76" s="581" t="s">
        <v>3321</v>
      </c>
      <c r="C76" s="99"/>
      <c r="D76" s="99"/>
      <c r="E76" s="99"/>
      <c r="F76" s="99"/>
      <c r="G76" s="99"/>
      <c r="H76" s="99">
        <f t="shared" si="62"/>
        <v>0</v>
      </c>
      <c r="I76" s="99"/>
      <c r="J76" s="99">
        <f t="shared" si="63"/>
        <v>0</v>
      </c>
      <c r="K76" s="1326"/>
      <c r="L76" s="1326"/>
      <c r="M76" s="1326">
        <f t="shared" si="54"/>
        <v>0</v>
      </c>
      <c r="N76" s="1326"/>
      <c r="O76" s="1326">
        <f t="shared" si="55"/>
        <v>0</v>
      </c>
      <c r="P76" s="1327"/>
      <c r="Q76" s="130"/>
      <c r="R76" s="130"/>
      <c r="S76" s="130"/>
      <c r="T76" s="130"/>
      <c r="U76" s="130"/>
      <c r="V76" s="130"/>
      <c r="W76" s="130"/>
      <c r="X76" s="130"/>
      <c r="Y76" s="130"/>
      <c r="Z76" s="130"/>
      <c r="AA76" s="130"/>
      <c r="AB76" s="130"/>
      <c r="AC76" s="130"/>
      <c r="AD76" s="130"/>
      <c r="AE76" s="130"/>
      <c r="AF76" s="130"/>
      <c r="AG76" s="130"/>
      <c r="AH76" s="130"/>
      <c r="AI76" s="130"/>
      <c r="AJ76" s="130"/>
      <c r="AK76" s="130"/>
      <c r="AL76" s="130"/>
      <c r="AM76" s="130"/>
      <c r="AN76" s="130"/>
      <c r="AO76" s="130"/>
      <c r="AP76" s="130"/>
      <c r="AQ76" s="130"/>
      <c r="AR76" s="130"/>
      <c r="AS76" s="130"/>
      <c r="AT76" s="130"/>
      <c r="AU76" s="130"/>
      <c r="AV76" s="130"/>
      <c r="AW76" s="130"/>
      <c r="AX76" s="130"/>
      <c r="AY76" s="130"/>
      <c r="AZ76" s="130"/>
      <c r="BA76" s="130"/>
      <c r="BB76" s="130"/>
      <c r="BC76" s="130"/>
      <c r="BD76" s="130"/>
      <c r="BE76" s="130"/>
      <c r="BF76" s="130"/>
      <c r="BG76" s="130"/>
      <c r="BH76" s="130"/>
      <c r="BI76" s="130"/>
      <c r="BJ76" s="130"/>
      <c r="BK76" s="130"/>
      <c r="BL76" s="130"/>
      <c r="BM76" s="130"/>
      <c r="BN76" s="130"/>
      <c r="BO76" s="130"/>
      <c r="BP76" s="130"/>
      <c r="BQ76" s="130"/>
      <c r="BR76" s="130"/>
      <c r="BS76" s="130"/>
      <c r="BT76" s="130"/>
      <c r="BU76" s="130"/>
      <c r="BV76" s="130"/>
      <c r="BW76" s="130"/>
      <c r="BX76" s="130"/>
      <c r="BY76" s="130"/>
      <c r="BZ76" s="130"/>
      <c r="CA76" s="130"/>
      <c r="CB76" s="130"/>
      <c r="CC76" s="130"/>
      <c r="CD76" s="130"/>
      <c r="CE76" s="130"/>
      <c r="CF76" s="130"/>
      <c r="CG76" s="130"/>
      <c r="CH76" s="130"/>
      <c r="CI76" s="130"/>
      <c r="CJ76" s="130"/>
      <c r="CK76" s="130"/>
      <c r="CL76" s="130"/>
      <c r="CM76" s="130"/>
      <c r="CN76" s="130"/>
      <c r="CO76" s="130"/>
      <c r="CP76" s="130"/>
      <c r="CQ76" s="130"/>
      <c r="CR76" s="130"/>
      <c r="CS76" s="130"/>
      <c r="CT76" s="130"/>
      <c r="CU76" s="130"/>
      <c r="CV76" s="130"/>
      <c r="CW76" s="130"/>
      <c r="CX76" s="130"/>
      <c r="CY76" s="130"/>
      <c r="CZ76" s="130"/>
      <c r="DA76" s="130"/>
      <c r="DB76" s="130"/>
      <c r="DC76" s="130"/>
      <c r="DD76" s="130"/>
      <c r="DE76" s="130"/>
      <c r="DF76" s="130"/>
      <c r="DG76" s="130"/>
      <c r="DH76" s="130"/>
      <c r="DI76" s="130"/>
      <c r="DJ76" s="130"/>
      <c r="DK76" s="130"/>
      <c r="DL76" s="130"/>
      <c r="DM76" s="130"/>
      <c r="DN76" s="130"/>
      <c r="DO76" s="130"/>
      <c r="DP76" s="130"/>
      <c r="DQ76" s="130"/>
      <c r="DR76" s="130"/>
      <c r="DS76" s="130"/>
      <c r="DT76" s="130"/>
      <c r="DU76" s="130"/>
      <c r="DV76" s="130"/>
      <c r="DW76" s="130"/>
      <c r="DX76" s="130"/>
      <c r="DY76" s="130"/>
      <c r="DZ76" s="130"/>
      <c r="EA76" s="130"/>
      <c r="EB76" s="130"/>
      <c r="EC76" s="130"/>
      <c r="ED76" s="130"/>
      <c r="EE76" s="130"/>
      <c r="EF76" s="130"/>
      <c r="EG76" s="130"/>
      <c r="EH76" s="130"/>
      <c r="EI76" s="130"/>
      <c r="EJ76" s="130"/>
      <c r="EK76" s="130"/>
      <c r="EL76" s="130"/>
      <c r="EM76" s="130"/>
      <c r="EN76" s="130"/>
      <c r="EO76" s="130"/>
      <c r="EP76" s="130"/>
      <c r="EQ76" s="130"/>
      <c r="ER76" s="130"/>
      <c r="ES76" s="130"/>
      <c r="ET76" s="130"/>
      <c r="EU76" s="130"/>
      <c r="EV76" s="130"/>
      <c r="EW76" s="130"/>
      <c r="EX76" s="130"/>
      <c r="EY76" s="130"/>
      <c r="EZ76" s="130"/>
      <c r="FA76" s="130"/>
      <c r="FB76" s="130"/>
      <c r="FC76" s="130"/>
      <c r="FD76" s="130"/>
      <c r="FE76" s="130"/>
      <c r="FF76" s="130"/>
      <c r="FG76" s="130"/>
      <c r="FH76" s="130"/>
      <c r="FI76" s="130"/>
      <c r="FJ76" s="130"/>
      <c r="FK76" s="130"/>
      <c r="FL76" s="130"/>
      <c r="FM76" s="130"/>
      <c r="FN76" s="130"/>
      <c r="FO76" s="130"/>
      <c r="FP76" s="130"/>
      <c r="FQ76" s="130"/>
      <c r="FR76" s="130"/>
      <c r="FS76" s="130"/>
      <c r="FT76" s="130"/>
      <c r="FU76" s="130"/>
      <c r="FV76" s="130"/>
      <c r="FW76" s="130"/>
      <c r="FX76" s="130"/>
      <c r="FY76" s="130"/>
      <c r="FZ76" s="130"/>
      <c r="GA76" s="130"/>
      <c r="GB76" s="130"/>
      <c r="GC76" s="130"/>
      <c r="GD76" s="130"/>
      <c r="GE76" s="130"/>
      <c r="GF76" s="130"/>
      <c r="GG76" s="130"/>
      <c r="GH76" s="130"/>
      <c r="GI76" s="130"/>
      <c r="GJ76" s="130"/>
      <c r="GK76" s="130"/>
      <c r="GL76" s="130"/>
      <c r="GM76" s="130"/>
      <c r="GN76" s="130"/>
      <c r="GO76" s="130"/>
      <c r="GP76" s="130"/>
      <c r="GQ76" s="130"/>
      <c r="GR76" s="130"/>
      <c r="GS76" s="130"/>
      <c r="GT76" s="130"/>
      <c r="GU76" s="130"/>
      <c r="GV76" s="130"/>
      <c r="GW76" s="130"/>
      <c r="GX76" s="130"/>
      <c r="GY76" s="130"/>
      <c r="GZ76" s="130"/>
      <c r="HA76" s="130"/>
      <c r="HB76" s="130"/>
      <c r="HC76" s="130"/>
      <c r="HD76" s="130"/>
      <c r="HE76" s="130"/>
      <c r="HF76" s="130"/>
      <c r="HG76" s="130"/>
      <c r="HH76" s="130"/>
      <c r="HI76" s="130"/>
      <c r="HJ76" s="130"/>
      <c r="HK76" s="130"/>
      <c r="HL76" s="130"/>
      <c r="HM76" s="130"/>
      <c r="HN76" s="130"/>
      <c r="HO76" s="130"/>
      <c r="HP76" s="130"/>
      <c r="HQ76" s="130"/>
      <c r="HR76" s="130"/>
      <c r="HS76" s="130"/>
      <c r="HT76" s="130"/>
      <c r="HU76" s="130"/>
      <c r="HV76" s="130"/>
      <c r="HW76" s="130"/>
      <c r="HX76" s="130"/>
      <c r="HY76" s="130"/>
      <c r="HZ76" s="130"/>
      <c r="IA76" s="130"/>
      <c r="IB76" s="130"/>
      <c r="IC76" s="130"/>
      <c r="ID76" s="130"/>
      <c r="IE76" s="130"/>
      <c r="IF76" s="130"/>
      <c r="IG76" s="130"/>
      <c r="IH76" s="130"/>
      <c r="II76" s="130"/>
      <c r="IJ76" s="130"/>
      <c r="IK76" s="130"/>
      <c r="IL76" s="130"/>
      <c r="IM76" s="130"/>
      <c r="IN76" s="130"/>
      <c r="IO76" s="130"/>
      <c r="IP76" s="130"/>
      <c r="IQ76" s="130"/>
      <c r="IR76" s="130"/>
      <c r="IS76" s="130"/>
      <c r="IT76" s="130"/>
      <c r="IU76" s="130"/>
      <c r="IV76" s="130"/>
    </row>
    <row r="77" spans="1:256" ht="15.75" hidden="1" customHeight="1">
      <c r="A77" s="103" t="s">
        <v>2649</v>
      </c>
      <c r="B77" s="36" t="s">
        <v>2570</v>
      </c>
      <c r="C77" s="99"/>
      <c r="D77" s="99"/>
      <c r="E77" s="99"/>
      <c r="F77" s="99"/>
      <c r="G77" s="99"/>
      <c r="H77" s="99">
        <f t="shared" si="62"/>
        <v>0</v>
      </c>
      <c r="I77" s="99"/>
      <c r="J77" s="99">
        <f t="shared" si="63"/>
        <v>0</v>
      </c>
      <c r="K77" s="1326"/>
      <c r="L77" s="1326"/>
      <c r="M77" s="1326">
        <f t="shared" si="54"/>
        <v>0</v>
      </c>
      <c r="N77" s="1326"/>
      <c r="O77" s="1326">
        <f t="shared" si="55"/>
        <v>0</v>
      </c>
      <c r="P77" s="1327"/>
      <c r="Q77" s="130"/>
      <c r="R77" s="130"/>
      <c r="S77" s="130"/>
      <c r="T77" s="130"/>
      <c r="U77" s="130"/>
      <c r="V77" s="130"/>
      <c r="W77" s="130"/>
      <c r="X77" s="130"/>
      <c r="Y77" s="130"/>
      <c r="Z77" s="130"/>
      <c r="AA77" s="130"/>
      <c r="AB77" s="130"/>
      <c r="AC77" s="130"/>
      <c r="AD77" s="130"/>
      <c r="AE77" s="130"/>
      <c r="AF77" s="130"/>
      <c r="AG77" s="130"/>
      <c r="AH77" s="130"/>
      <c r="AI77" s="130"/>
      <c r="AJ77" s="130"/>
      <c r="AK77" s="130"/>
      <c r="AL77" s="130"/>
      <c r="AM77" s="130"/>
      <c r="AN77" s="130"/>
      <c r="AO77" s="130"/>
      <c r="AP77" s="130"/>
      <c r="AQ77" s="130"/>
      <c r="AR77" s="130"/>
      <c r="AS77" s="130"/>
      <c r="AT77" s="130"/>
      <c r="AU77" s="130"/>
      <c r="AV77" s="130"/>
      <c r="AW77" s="130"/>
      <c r="AX77" s="130"/>
      <c r="AY77" s="130"/>
      <c r="AZ77" s="130"/>
      <c r="BA77" s="130"/>
      <c r="BB77" s="130"/>
      <c r="BC77" s="130"/>
      <c r="BD77" s="130"/>
      <c r="BE77" s="130"/>
      <c r="BF77" s="130"/>
      <c r="BG77" s="130"/>
      <c r="BH77" s="130"/>
      <c r="BI77" s="130"/>
      <c r="BJ77" s="130"/>
      <c r="BK77" s="130"/>
      <c r="BL77" s="130"/>
      <c r="BM77" s="130"/>
      <c r="BN77" s="130"/>
      <c r="BO77" s="130"/>
      <c r="BP77" s="130"/>
      <c r="BQ77" s="130"/>
      <c r="BR77" s="130"/>
      <c r="BS77" s="130"/>
      <c r="BT77" s="130"/>
      <c r="BU77" s="130"/>
      <c r="BV77" s="130"/>
      <c r="BW77" s="130"/>
      <c r="BX77" s="130"/>
      <c r="BY77" s="130"/>
      <c r="BZ77" s="130"/>
      <c r="CA77" s="130"/>
      <c r="CB77" s="130"/>
      <c r="CC77" s="130"/>
      <c r="CD77" s="130"/>
      <c r="CE77" s="130"/>
      <c r="CF77" s="130"/>
      <c r="CG77" s="130"/>
      <c r="CH77" s="130"/>
      <c r="CI77" s="130"/>
      <c r="CJ77" s="130"/>
      <c r="CK77" s="130"/>
      <c r="CL77" s="130"/>
      <c r="CM77" s="130"/>
      <c r="CN77" s="130"/>
      <c r="CO77" s="130"/>
      <c r="CP77" s="130"/>
      <c r="CQ77" s="130"/>
      <c r="CR77" s="130"/>
      <c r="CS77" s="130"/>
      <c r="CT77" s="130"/>
      <c r="CU77" s="130"/>
      <c r="CV77" s="130"/>
      <c r="CW77" s="130"/>
      <c r="CX77" s="130"/>
      <c r="CY77" s="130"/>
      <c r="CZ77" s="130"/>
      <c r="DA77" s="130"/>
      <c r="DB77" s="130"/>
      <c r="DC77" s="130"/>
      <c r="DD77" s="130"/>
      <c r="DE77" s="130"/>
      <c r="DF77" s="130"/>
      <c r="DG77" s="130"/>
      <c r="DH77" s="130"/>
      <c r="DI77" s="130"/>
      <c r="DJ77" s="130"/>
      <c r="DK77" s="130"/>
      <c r="DL77" s="130"/>
      <c r="DM77" s="130"/>
      <c r="DN77" s="130"/>
      <c r="DO77" s="130"/>
      <c r="DP77" s="130"/>
      <c r="DQ77" s="130"/>
      <c r="DR77" s="130"/>
      <c r="DS77" s="130"/>
      <c r="DT77" s="130"/>
      <c r="DU77" s="130"/>
      <c r="DV77" s="130"/>
      <c r="DW77" s="130"/>
      <c r="DX77" s="130"/>
      <c r="DY77" s="130"/>
      <c r="DZ77" s="130"/>
      <c r="EA77" s="130"/>
      <c r="EB77" s="130"/>
      <c r="EC77" s="130"/>
      <c r="ED77" s="130"/>
      <c r="EE77" s="130"/>
      <c r="EF77" s="130"/>
      <c r="EG77" s="130"/>
      <c r="EH77" s="130"/>
      <c r="EI77" s="130"/>
      <c r="EJ77" s="130"/>
      <c r="EK77" s="130"/>
      <c r="EL77" s="130"/>
      <c r="EM77" s="130"/>
      <c r="EN77" s="130"/>
      <c r="EO77" s="130"/>
      <c r="EP77" s="130"/>
      <c r="EQ77" s="130"/>
      <c r="ER77" s="130"/>
      <c r="ES77" s="130"/>
      <c r="ET77" s="130"/>
      <c r="EU77" s="130"/>
      <c r="EV77" s="130"/>
      <c r="EW77" s="130"/>
      <c r="EX77" s="130"/>
      <c r="EY77" s="130"/>
      <c r="EZ77" s="130"/>
      <c r="FA77" s="130"/>
      <c r="FB77" s="130"/>
      <c r="FC77" s="130"/>
      <c r="FD77" s="130"/>
      <c r="FE77" s="130"/>
      <c r="FF77" s="130"/>
      <c r="FG77" s="130"/>
      <c r="FH77" s="130"/>
      <c r="FI77" s="130"/>
      <c r="FJ77" s="130"/>
      <c r="FK77" s="130"/>
      <c r="FL77" s="130"/>
      <c r="FM77" s="130"/>
      <c r="FN77" s="130"/>
      <c r="FO77" s="130"/>
      <c r="FP77" s="130"/>
      <c r="FQ77" s="130"/>
      <c r="FR77" s="130"/>
      <c r="FS77" s="130"/>
      <c r="FT77" s="130"/>
      <c r="FU77" s="130"/>
      <c r="FV77" s="130"/>
      <c r="FW77" s="130"/>
      <c r="FX77" s="130"/>
      <c r="FY77" s="130"/>
      <c r="FZ77" s="130"/>
      <c r="GA77" s="130"/>
      <c r="GB77" s="130"/>
      <c r="GC77" s="130"/>
      <c r="GD77" s="130"/>
      <c r="GE77" s="130"/>
      <c r="GF77" s="130"/>
      <c r="GG77" s="130"/>
      <c r="GH77" s="130"/>
      <c r="GI77" s="130"/>
      <c r="GJ77" s="130"/>
      <c r="GK77" s="130"/>
      <c r="GL77" s="130"/>
      <c r="GM77" s="130"/>
      <c r="GN77" s="130"/>
      <c r="GO77" s="130"/>
      <c r="GP77" s="130"/>
      <c r="GQ77" s="130"/>
      <c r="GR77" s="130"/>
      <c r="GS77" s="130"/>
      <c r="GT77" s="130"/>
      <c r="GU77" s="130"/>
      <c r="GV77" s="130"/>
      <c r="GW77" s="130"/>
      <c r="GX77" s="130"/>
      <c r="GY77" s="130"/>
      <c r="GZ77" s="130"/>
      <c r="HA77" s="130"/>
      <c r="HB77" s="130"/>
      <c r="HC77" s="130"/>
      <c r="HD77" s="130"/>
      <c r="HE77" s="130"/>
      <c r="HF77" s="130"/>
      <c r="HG77" s="130"/>
      <c r="HH77" s="130"/>
      <c r="HI77" s="130"/>
      <c r="HJ77" s="130"/>
      <c r="HK77" s="130"/>
      <c r="HL77" s="130"/>
      <c r="HM77" s="130"/>
      <c r="HN77" s="130"/>
      <c r="HO77" s="130"/>
      <c r="HP77" s="130"/>
      <c r="HQ77" s="130"/>
      <c r="HR77" s="130"/>
      <c r="HS77" s="130"/>
      <c r="HT77" s="130"/>
      <c r="HU77" s="130"/>
      <c r="HV77" s="130"/>
      <c r="HW77" s="130"/>
      <c r="HX77" s="130"/>
      <c r="HY77" s="130"/>
      <c r="HZ77" s="130"/>
      <c r="IA77" s="130"/>
      <c r="IB77" s="130"/>
      <c r="IC77" s="130"/>
      <c r="ID77" s="130"/>
      <c r="IE77" s="130"/>
      <c r="IF77" s="130"/>
      <c r="IG77" s="130"/>
      <c r="IH77" s="130"/>
      <c r="II77" s="130"/>
      <c r="IJ77" s="130"/>
      <c r="IK77" s="130"/>
      <c r="IL77" s="130"/>
      <c r="IM77" s="130"/>
      <c r="IN77" s="130"/>
      <c r="IO77" s="130"/>
      <c r="IP77" s="130"/>
      <c r="IQ77" s="130"/>
      <c r="IR77" s="130"/>
      <c r="IS77" s="130"/>
      <c r="IT77" s="130"/>
      <c r="IU77" s="130"/>
      <c r="IV77" s="130"/>
    </row>
    <row r="78" spans="1:256" ht="15.75" hidden="1" customHeight="1">
      <c r="A78" s="103" t="s">
        <v>2571</v>
      </c>
      <c r="B78" s="36" t="s">
        <v>2572</v>
      </c>
      <c r="C78" s="99"/>
      <c r="D78" s="99"/>
      <c r="E78" s="99"/>
      <c r="F78" s="99"/>
      <c r="G78" s="99"/>
      <c r="H78" s="99">
        <f t="shared" si="62"/>
        <v>0</v>
      </c>
      <c r="I78" s="99"/>
      <c r="J78" s="99">
        <f t="shared" si="63"/>
        <v>0</v>
      </c>
      <c r="K78" s="1326"/>
      <c r="L78" s="1326"/>
      <c r="M78" s="1326">
        <f t="shared" si="54"/>
        <v>0</v>
      </c>
      <c r="N78" s="1326"/>
      <c r="O78" s="1326">
        <f t="shared" si="55"/>
        <v>0</v>
      </c>
      <c r="P78" s="1327"/>
      <c r="Q78" s="130"/>
      <c r="R78" s="130"/>
      <c r="S78" s="130"/>
      <c r="T78" s="130"/>
      <c r="U78" s="130"/>
      <c r="V78" s="130"/>
      <c r="W78" s="130"/>
      <c r="X78" s="130"/>
      <c r="Y78" s="130"/>
      <c r="Z78" s="130"/>
      <c r="AA78" s="130"/>
      <c r="AB78" s="130"/>
      <c r="AC78" s="130"/>
      <c r="AD78" s="130"/>
      <c r="AE78" s="130"/>
      <c r="AF78" s="130"/>
      <c r="AG78" s="130"/>
      <c r="AH78" s="130"/>
      <c r="AI78" s="130"/>
      <c r="AJ78" s="130"/>
      <c r="AK78" s="130"/>
      <c r="AL78" s="130"/>
      <c r="AM78" s="130"/>
      <c r="AN78" s="130"/>
      <c r="AO78" s="130"/>
      <c r="AP78" s="130"/>
      <c r="AQ78" s="130"/>
      <c r="AR78" s="130"/>
      <c r="AS78" s="130"/>
      <c r="AT78" s="130"/>
      <c r="AU78" s="130"/>
      <c r="AV78" s="130"/>
      <c r="AW78" s="130"/>
      <c r="AX78" s="130"/>
      <c r="AY78" s="130"/>
      <c r="AZ78" s="130"/>
      <c r="BA78" s="130"/>
      <c r="BB78" s="130"/>
      <c r="BC78" s="130"/>
      <c r="BD78" s="130"/>
      <c r="BE78" s="130"/>
      <c r="BF78" s="130"/>
      <c r="BG78" s="130"/>
      <c r="BH78" s="130"/>
      <c r="BI78" s="130"/>
      <c r="BJ78" s="130"/>
      <c r="BK78" s="130"/>
      <c r="BL78" s="130"/>
      <c r="BM78" s="130"/>
      <c r="BN78" s="130"/>
      <c r="BO78" s="130"/>
      <c r="BP78" s="130"/>
      <c r="BQ78" s="130"/>
      <c r="BR78" s="130"/>
      <c r="BS78" s="130"/>
      <c r="BT78" s="130"/>
      <c r="BU78" s="130"/>
      <c r="BV78" s="130"/>
      <c r="BW78" s="130"/>
      <c r="BX78" s="130"/>
      <c r="BY78" s="130"/>
      <c r="BZ78" s="130"/>
      <c r="CA78" s="130"/>
      <c r="CB78" s="130"/>
      <c r="CC78" s="130"/>
      <c r="CD78" s="130"/>
      <c r="CE78" s="130"/>
      <c r="CF78" s="130"/>
      <c r="CG78" s="130"/>
      <c r="CH78" s="130"/>
      <c r="CI78" s="130"/>
      <c r="CJ78" s="130"/>
      <c r="CK78" s="130"/>
      <c r="CL78" s="130"/>
      <c r="CM78" s="130"/>
      <c r="CN78" s="130"/>
      <c r="CO78" s="130"/>
      <c r="CP78" s="130"/>
      <c r="CQ78" s="130"/>
      <c r="CR78" s="130"/>
      <c r="CS78" s="130"/>
      <c r="CT78" s="130"/>
      <c r="CU78" s="130"/>
      <c r="CV78" s="130"/>
      <c r="CW78" s="130"/>
      <c r="CX78" s="130"/>
      <c r="CY78" s="130"/>
      <c r="CZ78" s="130"/>
      <c r="DA78" s="130"/>
      <c r="DB78" s="130"/>
      <c r="DC78" s="130"/>
      <c r="DD78" s="130"/>
      <c r="DE78" s="130"/>
      <c r="DF78" s="130"/>
      <c r="DG78" s="130"/>
      <c r="DH78" s="130"/>
      <c r="DI78" s="130"/>
      <c r="DJ78" s="130"/>
      <c r="DK78" s="130"/>
      <c r="DL78" s="130"/>
      <c r="DM78" s="130"/>
      <c r="DN78" s="130"/>
      <c r="DO78" s="130"/>
      <c r="DP78" s="130"/>
      <c r="DQ78" s="130"/>
      <c r="DR78" s="130"/>
      <c r="DS78" s="130"/>
      <c r="DT78" s="130"/>
      <c r="DU78" s="130"/>
      <c r="DV78" s="130"/>
      <c r="DW78" s="130"/>
      <c r="DX78" s="130"/>
      <c r="DY78" s="130"/>
      <c r="DZ78" s="130"/>
      <c r="EA78" s="130"/>
      <c r="EB78" s="130"/>
      <c r="EC78" s="130"/>
      <c r="ED78" s="130"/>
      <c r="EE78" s="130"/>
      <c r="EF78" s="130"/>
      <c r="EG78" s="130"/>
      <c r="EH78" s="130"/>
      <c r="EI78" s="130"/>
      <c r="EJ78" s="130"/>
      <c r="EK78" s="130"/>
      <c r="EL78" s="130"/>
      <c r="EM78" s="130"/>
      <c r="EN78" s="130"/>
      <c r="EO78" s="130"/>
      <c r="EP78" s="130"/>
      <c r="EQ78" s="130"/>
      <c r="ER78" s="130"/>
      <c r="ES78" s="130"/>
      <c r="ET78" s="130"/>
      <c r="EU78" s="130"/>
      <c r="EV78" s="130"/>
      <c r="EW78" s="130"/>
      <c r="EX78" s="130"/>
      <c r="EY78" s="130"/>
      <c r="EZ78" s="130"/>
      <c r="FA78" s="130"/>
      <c r="FB78" s="130"/>
      <c r="FC78" s="130"/>
      <c r="FD78" s="130"/>
      <c r="FE78" s="130"/>
      <c r="FF78" s="130"/>
      <c r="FG78" s="130"/>
      <c r="FH78" s="130"/>
      <c r="FI78" s="130"/>
      <c r="FJ78" s="130"/>
      <c r="FK78" s="130"/>
      <c r="FL78" s="130"/>
      <c r="FM78" s="130"/>
      <c r="FN78" s="130"/>
      <c r="FO78" s="130"/>
      <c r="FP78" s="130"/>
      <c r="FQ78" s="130"/>
      <c r="FR78" s="130"/>
      <c r="FS78" s="130"/>
      <c r="FT78" s="130"/>
      <c r="FU78" s="130"/>
      <c r="FV78" s="130"/>
      <c r="FW78" s="130"/>
      <c r="FX78" s="130"/>
      <c r="FY78" s="130"/>
      <c r="FZ78" s="130"/>
      <c r="GA78" s="130"/>
      <c r="GB78" s="130"/>
      <c r="GC78" s="130"/>
      <c r="GD78" s="130"/>
      <c r="GE78" s="130"/>
      <c r="GF78" s="130"/>
      <c r="GG78" s="130"/>
      <c r="GH78" s="130"/>
      <c r="GI78" s="130"/>
      <c r="GJ78" s="130"/>
      <c r="GK78" s="130"/>
      <c r="GL78" s="130"/>
      <c r="GM78" s="130"/>
      <c r="GN78" s="130"/>
      <c r="GO78" s="130"/>
      <c r="GP78" s="130"/>
      <c r="GQ78" s="130"/>
      <c r="GR78" s="130"/>
      <c r="GS78" s="130"/>
      <c r="GT78" s="130"/>
      <c r="GU78" s="130"/>
      <c r="GV78" s="130"/>
      <c r="GW78" s="130"/>
      <c r="GX78" s="130"/>
      <c r="GY78" s="130"/>
      <c r="GZ78" s="130"/>
      <c r="HA78" s="130"/>
      <c r="HB78" s="130"/>
      <c r="HC78" s="130"/>
      <c r="HD78" s="130"/>
      <c r="HE78" s="130"/>
      <c r="HF78" s="130"/>
      <c r="HG78" s="130"/>
      <c r="HH78" s="130"/>
      <c r="HI78" s="130"/>
      <c r="HJ78" s="130"/>
      <c r="HK78" s="130"/>
      <c r="HL78" s="130"/>
      <c r="HM78" s="130"/>
      <c r="HN78" s="130"/>
      <c r="HO78" s="130"/>
      <c r="HP78" s="130"/>
      <c r="HQ78" s="130"/>
      <c r="HR78" s="130"/>
      <c r="HS78" s="130"/>
      <c r="HT78" s="130"/>
      <c r="HU78" s="130"/>
      <c r="HV78" s="130"/>
      <c r="HW78" s="130"/>
      <c r="HX78" s="130"/>
      <c r="HY78" s="130"/>
      <c r="HZ78" s="130"/>
      <c r="IA78" s="130"/>
      <c r="IB78" s="130"/>
      <c r="IC78" s="130"/>
      <c r="ID78" s="130"/>
      <c r="IE78" s="130"/>
      <c r="IF78" s="130"/>
      <c r="IG78" s="130"/>
      <c r="IH78" s="130"/>
      <c r="II78" s="130"/>
      <c r="IJ78" s="130"/>
      <c r="IK78" s="130"/>
      <c r="IL78" s="130"/>
      <c r="IM78" s="130"/>
      <c r="IN78" s="130"/>
      <c r="IO78" s="130"/>
      <c r="IP78" s="130"/>
      <c r="IQ78" s="130"/>
      <c r="IR78" s="130"/>
      <c r="IS78" s="130"/>
      <c r="IT78" s="130"/>
      <c r="IU78" s="130"/>
      <c r="IV78" s="130"/>
    </row>
    <row r="79" spans="1:256" ht="15.75" hidden="1" customHeight="1">
      <c r="A79" s="103" t="s">
        <v>2573</v>
      </c>
      <c r="B79" s="36" t="s">
        <v>2574</v>
      </c>
      <c r="C79" s="99"/>
      <c r="D79" s="99"/>
      <c r="E79" s="99"/>
      <c r="F79" s="99"/>
      <c r="G79" s="99"/>
      <c r="H79" s="99">
        <f t="shared" si="62"/>
        <v>0</v>
      </c>
      <c r="I79" s="99"/>
      <c r="J79" s="99">
        <f t="shared" si="63"/>
        <v>0</v>
      </c>
      <c r="K79" s="1326"/>
      <c r="L79" s="1326"/>
      <c r="M79" s="1326">
        <f t="shared" si="54"/>
        <v>0</v>
      </c>
      <c r="N79" s="1326"/>
      <c r="O79" s="1326">
        <f t="shared" si="55"/>
        <v>0</v>
      </c>
      <c r="P79" s="1327"/>
      <c r="Q79" s="130"/>
      <c r="R79" s="130"/>
      <c r="S79" s="130"/>
      <c r="T79" s="130"/>
      <c r="U79" s="130"/>
      <c r="V79" s="130"/>
      <c r="W79" s="130"/>
      <c r="X79" s="130"/>
      <c r="Y79" s="130"/>
      <c r="Z79" s="130"/>
      <c r="AA79" s="130"/>
      <c r="AB79" s="130"/>
      <c r="AC79" s="130"/>
      <c r="AD79" s="130"/>
      <c r="AE79" s="130"/>
      <c r="AF79" s="130"/>
      <c r="AG79" s="130"/>
      <c r="AH79" s="130"/>
      <c r="AI79" s="130"/>
      <c r="AJ79" s="130"/>
      <c r="AK79" s="130"/>
      <c r="AL79" s="130"/>
      <c r="AM79" s="130"/>
      <c r="AN79" s="130"/>
      <c r="AO79" s="130"/>
      <c r="AP79" s="130"/>
      <c r="AQ79" s="130"/>
      <c r="AR79" s="130"/>
      <c r="AS79" s="130"/>
      <c r="AT79" s="130"/>
      <c r="AU79" s="130"/>
      <c r="AV79" s="130"/>
      <c r="AW79" s="130"/>
      <c r="AX79" s="130"/>
      <c r="AY79" s="130"/>
      <c r="AZ79" s="130"/>
      <c r="BA79" s="130"/>
      <c r="BB79" s="130"/>
      <c r="BC79" s="130"/>
      <c r="BD79" s="130"/>
      <c r="BE79" s="130"/>
      <c r="BF79" s="130"/>
      <c r="BG79" s="130"/>
      <c r="BH79" s="130"/>
      <c r="BI79" s="130"/>
      <c r="BJ79" s="130"/>
      <c r="BK79" s="130"/>
      <c r="BL79" s="130"/>
      <c r="BM79" s="130"/>
      <c r="BN79" s="130"/>
      <c r="BO79" s="130"/>
      <c r="BP79" s="130"/>
      <c r="BQ79" s="130"/>
      <c r="BR79" s="130"/>
      <c r="BS79" s="130"/>
      <c r="BT79" s="130"/>
      <c r="BU79" s="130"/>
      <c r="BV79" s="130"/>
      <c r="BW79" s="130"/>
      <c r="BX79" s="130"/>
      <c r="BY79" s="130"/>
      <c r="BZ79" s="130"/>
      <c r="CA79" s="130"/>
      <c r="CB79" s="130"/>
      <c r="CC79" s="130"/>
      <c r="CD79" s="130"/>
      <c r="CE79" s="130"/>
      <c r="CF79" s="130"/>
      <c r="CG79" s="130"/>
      <c r="CH79" s="130"/>
      <c r="CI79" s="130"/>
      <c r="CJ79" s="130"/>
      <c r="CK79" s="130"/>
      <c r="CL79" s="130"/>
      <c r="CM79" s="130"/>
      <c r="CN79" s="130"/>
      <c r="CO79" s="130"/>
      <c r="CP79" s="130"/>
      <c r="CQ79" s="130"/>
      <c r="CR79" s="130"/>
      <c r="CS79" s="130"/>
      <c r="CT79" s="130"/>
      <c r="CU79" s="130"/>
      <c r="CV79" s="130"/>
      <c r="CW79" s="130"/>
      <c r="CX79" s="130"/>
      <c r="CY79" s="130"/>
      <c r="CZ79" s="130"/>
      <c r="DA79" s="130"/>
      <c r="DB79" s="130"/>
      <c r="DC79" s="130"/>
      <c r="DD79" s="130"/>
      <c r="DE79" s="130"/>
      <c r="DF79" s="130"/>
      <c r="DG79" s="130"/>
      <c r="DH79" s="130"/>
      <c r="DI79" s="130"/>
      <c r="DJ79" s="130"/>
      <c r="DK79" s="130"/>
      <c r="DL79" s="130"/>
      <c r="DM79" s="130"/>
      <c r="DN79" s="130"/>
      <c r="DO79" s="130"/>
      <c r="DP79" s="130"/>
      <c r="DQ79" s="130"/>
      <c r="DR79" s="130"/>
      <c r="DS79" s="130"/>
      <c r="DT79" s="130"/>
      <c r="DU79" s="130"/>
      <c r="DV79" s="130"/>
      <c r="DW79" s="130"/>
      <c r="DX79" s="130"/>
      <c r="DY79" s="130"/>
      <c r="DZ79" s="130"/>
      <c r="EA79" s="130"/>
      <c r="EB79" s="130"/>
      <c r="EC79" s="130"/>
      <c r="ED79" s="130"/>
      <c r="EE79" s="130"/>
      <c r="EF79" s="130"/>
      <c r="EG79" s="130"/>
      <c r="EH79" s="130"/>
      <c r="EI79" s="130"/>
      <c r="EJ79" s="130"/>
      <c r="EK79" s="130"/>
      <c r="EL79" s="130"/>
      <c r="EM79" s="130"/>
      <c r="EN79" s="130"/>
      <c r="EO79" s="130"/>
      <c r="EP79" s="130"/>
      <c r="EQ79" s="130"/>
      <c r="ER79" s="130"/>
      <c r="ES79" s="130"/>
      <c r="ET79" s="130"/>
      <c r="EU79" s="130"/>
      <c r="EV79" s="130"/>
      <c r="EW79" s="130"/>
      <c r="EX79" s="130"/>
      <c r="EY79" s="130"/>
      <c r="EZ79" s="130"/>
      <c r="FA79" s="130"/>
      <c r="FB79" s="130"/>
      <c r="FC79" s="130"/>
      <c r="FD79" s="130"/>
      <c r="FE79" s="130"/>
      <c r="FF79" s="130"/>
      <c r="FG79" s="130"/>
      <c r="FH79" s="130"/>
      <c r="FI79" s="130"/>
      <c r="FJ79" s="130"/>
      <c r="FK79" s="130"/>
      <c r="FL79" s="130"/>
      <c r="FM79" s="130"/>
      <c r="FN79" s="130"/>
      <c r="FO79" s="130"/>
      <c r="FP79" s="130"/>
      <c r="FQ79" s="130"/>
      <c r="FR79" s="130"/>
      <c r="FS79" s="130"/>
      <c r="FT79" s="130"/>
      <c r="FU79" s="130"/>
      <c r="FV79" s="130"/>
      <c r="FW79" s="130"/>
      <c r="FX79" s="130"/>
      <c r="FY79" s="130"/>
      <c r="FZ79" s="130"/>
      <c r="GA79" s="130"/>
      <c r="GB79" s="130"/>
      <c r="GC79" s="130"/>
      <c r="GD79" s="130"/>
      <c r="GE79" s="130"/>
      <c r="GF79" s="130"/>
      <c r="GG79" s="130"/>
      <c r="GH79" s="130"/>
      <c r="GI79" s="130"/>
      <c r="GJ79" s="130"/>
      <c r="GK79" s="130"/>
      <c r="GL79" s="130"/>
      <c r="GM79" s="130"/>
      <c r="GN79" s="130"/>
      <c r="GO79" s="130"/>
      <c r="GP79" s="130"/>
      <c r="GQ79" s="130"/>
      <c r="GR79" s="130"/>
      <c r="GS79" s="130"/>
      <c r="GT79" s="130"/>
      <c r="GU79" s="130"/>
      <c r="GV79" s="130"/>
      <c r="GW79" s="130"/>
      <c r="GX79" s="130"/>
      <c r="GY79" s="130"/>
      <c r="GZ79" s="130"/>
      <c r="HA79" s="130"/>
      <c r="HB79" s="130"/>
      <c r="HC79" s="130"/>
      <c r="HD79" s="130"/>
      <c r="HE79" s="130"/>
      <c r="HF79" s="130"/>
      <c r="HG79" s="130"/>
      <c r="HH79" s="130"/>
      <c r="HI79" s="130"/>
      <c r="HJ79" s="130"/>
      <c r="HK79" s="130"/>
      <c r="HL79" s="130"/>
      <c r="HM79" s="130"/>
      <c r="HN79" s="130"/>
      <c r="HO79" s="130"/>
      <c r="HP79" s="130"/>
      <c r="HQ79" s="130"/>
      <c r="HR79" s="130"/>
      <c r="HS79" s="130"/>
      <c r="HT79" s="130"/>
      <c r="HU79" s="130"/>
      <c r="HV79" s="130"/>
      <c r="HW79" s="130"/>
      <c r="HX79" s="130"/>
      <c r="HY79" s="130"/>
      <c r="HZ79" s="130"/>
      <c r="IA79" s="130"/>
      <c r="IB79" s="130"/>
      <c r="IC79" s="130"/>
      <c r="ID79" s="130"/>
      <c r="IE79" s="130"/>
      <c r="IF79" s="130"/>
      <c r="IG79" s="130"/>
      <c r="IH79" s="130"/>
      <c r="II79" s="130"/>
      <c r="IJ79" s="130"/>
      <c r="IK79" s="130"/>
      <c r="IL79" s="130"/>
      <c r="IM79" s="130"/>
      <c r="IN79" s="130"/>
      <c r="IO79" s="130"/>
      <c r="IP79" s="130"/>
      <c r="IQ79" s="130"/>
      <c r="IR79" s="130"/>
      <c r="IS79" s="130"/>
      <c r="IT79" s="130"/>
      <c r="IU79" s="130"/>
      <c r="IV79" s="130"/>
    </row>
    <row r="80" spans="1:256" ht="15.75" hidden="1" customHeight="1">
      <c r="A80" s="103" t="s">
        <v>3322</v>
      </c>
      <c r="B80" s="36" t="s">
        <v>3323</v>
      </c>
      <c r="C80" s="99"/>
      <c r="D80" s="99"/>
      <c r="E80" s="99"/>
      <c r="F80" s="99"/>
      <c r="G80" s="99"/>
      <c r="H80" s="99">
        <f t="shared" si="62"/>
        <v>0</v>
      </c>
      <c r="I80" s="99"/>
      <c r="J80" s="99">
        <f t="shared" si="63"/>
        <v>0</v>
      </c>
      <c r="K80" s="1326"/>
      <c r="L80" s="1326"/>
      <c r="M80" s="1326">
        <f t="shared" si="54"/>
        <v>0</v>
      </c>
      <c r="N80" s="1326"/>
      <c r="O80" s="1326">
        <f t="shared" si="55"/>
        <v>0</v>
      </c>
      <c r="P80" s="1327"/>
      <c r="Q80" s="130"/>
      <c r="R80" s="130"/>
      <c r="S80" s="130"/>
      <c r="T80" s="130"/>
      <c r="U80" s="130"/>
      <c r="V80" s="130"/>
      <c r="W80" s="130"/>
      <c r="X80" s="130"/>
      <c r="Y80" s="130"/>
      <c r="Z80" s="130"/>
      <c r="AA80" s="130"/>
      <c r="AB80" s="130"/>
      <c r="AC80" s="130"/>
      <c r="AD80" s="130"/>
      <c r="AE80" s="130"/>
      <c r="AF80" s="130"/>
      <c r="AG80" s="130"/>
      <c r="AH80" s="130"/>
      <c r="AI80" s="130"/>
      <c r="AJ80" s="130"/>
      <c r="AK80" s="130"/>
      <c r="AL80" s="130"/>
      <c r="AM80" s="130"/>
      <c r="AN80" s="130"/>
      <c r="AO80" s="130"/>
      <c r="AP80" s="130"/>
      <c r="AQ80" s="130"/>
      <c r="AR80" s="130"/>
      <c r="AS80" s="130"/>
      <c r="AT80" s="130"/>
      <c r="AU80" s="130"/>
      <c r="AV80" s="130"/>
      <c r="AW80" s="130"/>
      <c r="AX80" s="130"/>
      <c r="AY80" s="130"/>
      <c r="AZ80" s="130"/>
      <c r="BA80" s="130"/>
      <c r="BB80" s="130"/>
      <c r="BC80" s="130"/>
      <c r="BD80" s="130"/>
      <c r="BE80" s="130"/>
      <c r="BF80" s="130"/>
      <c r="BG80" s="130"/>
      <c r="BH80" s="130"/>
      <c r="BI80" s="130"/>
      <c r="BJ80" s="130"/>
      <c r="BK80" s="130"/>
      <c r="BL80" s="130"/>
      <c r="BM80" s="130"/>
      <c r="BN80" s="130"/>
      <c r="BO80" s="130"/>
      <c r="BP80" s="130"/>
      <c r="BQ80" s="130"/>
      <c r="BR80" s="130"/>
      <c r="BS80" s="130"/>
      <c r="BT80" s="130"/>
      <c r="BU80" s="130"/>
      <c r="BV80" s="130"/>
      <c r="BW80" s="130"/>
      <c r="BX80" s="130"/>
      <c r="BY80" s="130"/>
      <c r="BZ80" s="130"/>
      <c r="CA80" s="130"/>
      <c r="CB80" s="130"/>
      <c r="CC80" s="130"/>
      <c r="CD80" s="130"/>
      <c r="CE80" s="130"/>
      <c r="CF80" s="130"/>
      <c r="CG80" s="130"/>
      <c r="CH80" s="130"/>
      <c r="CI80" s="130"/>
      <c r="CJ80" s="130"/>
      <c r="CK80" s="130"/>
      <c r="CL80" s="130"/>
      <c r="CM80" s="130"/>
      <c r="CN80" s="130"/>
      <c r="CO80" s="130"/>
      <c r="CP80" s="130"/>
      <c r="CQ80" s="130"/>
      <c r="CR80" s="130"/>
      <c r="CS80" s="130"/>
      <c r="CT80" s="130"/>
      <c r="CU80" s="130"/>
      <c r="CV80" s="130"/>
      <c r="CW80" s="130"/>
      <c r="CX80" s="130"/>
      <c r="CY80" s="130"/>
      <c r="CZ80" s="130"/>
      <c r="DA80" s="130"/>
      <c r="DB80" s="130"/>
      <c r="DC80" s="130"/>
      <c r="DD80" s="130"/>
      <c r="DE80" s="130"/>
      <c r="DF80" s="130"/>
      <c r="DG80" s="130"/>
      <c r="DH80" s="130"/>
      <c r="DI80" s="130"/>
      <c r="DJ80" s="130"/>
      <c r="DK80" s="130"/>
      <c r="DL80" s="130"/>
      <c r="DM80" s="130"/>
      <c r="DN80" s="130"/>
      <c r="DO80" s="130"/>
      <c r="DP80" s="130"/>
      <c r="DQ80" s="130"/>
      <c r="DR80" s="130"/>
      <c r="DS80" s="130"/>
      <c r="DT80" s="130"/>
      <c r="DU80" s="130"/>
      <c r="DV80" s="130"/>
      <c r="DW80" s="130"/>
      <c r="DX80" s="130"/>
      <c r="DY80" s="130"/>
      <c r="DZ80" s="130"/>
      <c r="EA80" s="130"/>
      <c r="EB80" s="130"/>
      <c r="EC80" s="130"/>
      <c r="ED80" s="130"/>
      <c r="EE80" s="130"/>
      <c r="EF80" s="130"/>
      <c r="EG80" s="130"/>
      <c r="EH80" s="130"/>
      <c r="EI80" s="130"/>
      <c r="EJ80" s="130"/>
      <c r="EK80" s="130"/>
      <c r="EL80" s="130"/>
      <c r="EM80" s="130"/>
      <c r="EN80" s="130"/>
      <c r="EO80" s="130"/>
      <c r="EP80" s="130"/>
      <c r="EQ80" s="130"/>
      <c r="ER80" s="130"/>
      <c r="ES80" s="130"/>
      <c r="ET80" s="130"/>
      <c r="EU80" s="130"/>
      <c r="EV80" s="130"/>
      <c r="EW80" s="130"/>
      <c r="EX80" s="130"/>
      <c r="EY80" s="130"/>
      <c r="EZ80" s="130"/>
      <c r="FA80" s="130"/>
      <c r="FB80" s="130"/>
      <c r="FC80" s="130"/>
      <c r="FD80" s="130"/>
      <c r="FE80" s="130"/>
      <c r="FF80" s="130"/>
      <c r="FG80" s="130"/>
      <c r="FH80" s="130"/>
      <c r="FI80" s="130"/>
      <c r="FJ80" s="130"/>
      <c r="FK80" s="130"/>
      <c r="FL80" s="130"/>
      <c r="FM80" s="130"/>
      <c r="FN80" s="130"/>
      <c r="FO80" s="130"/>
      <c r="FP80" s="130"/>
      <c r="FQ80" s="130"/>
      <c r="FR80" s="130"/>
      <c r="FS80" s="130"/>
      <c r="FT80" s="130"/>
      <c r="FU80" s="130"/>
      <c r="FV80" s="130"/>
      <c r="FW80" s="130"/>
      <c r="FX80" s="130"/>
      <c r="FY80" s="130"/>
      <c r="FZ80" s="130"/>
      <c r="GA80" s="130"/>
      <c r="GB80" s="130"/>
      <c r="GC80" s="130"/>
      <c r="GD80" s="130"/>
      <c r="GE80" s="130"/>
      <c r="GF80" s="130"/>
      <c r="GG80" s="130"/>
      <c r="GH80" s="130"/>
      <c r="GI80" s="130"/>
      <c r="GJ80" s="130"/>
      <c r="GK80" s="130"/>
      <c r="GL80" s="130"/>
      <c r="GM80" s="130"/>
      <c r="GN80" s="130"/>
      <c r="GO80" s="130"/>
      <c r="GP80" s="130"/>
      <c r="GQ80" s="130"/>
      <c r="GR80" s="130"/>
      <c r="GS80" s="130"/>
      <c r="GT80" s="130"/>
      <c r="GU80" s="130"/>
      <c r="GV80" s="130"/>
      <c r="GW80" s="130"/>
      <c r="GX80" s="130"/>
      <c r="GY80" s="130"/>
      <c r="GZ80" s="130"/>
      <c r="HA80" s="130"/>
      <c r="HB80" s="130"/>
      <c r="HC80" s="130"/>
      <c r="HD80" s="130"/>
      <c r="HE80" s="130"/>
      <c r="HF80" s="130"/>
      <c r="HG80" s="130"/>
      <c r="HH80" s="130"/>
      <c r="HI80" s="130"/>
      <c r="HJ80" s="130"/>
      <c r="HK80" s="130"/>
      <c r="HL80" s="130"/>
      <c r="HM80" s="130"/>
      <c r="HN80" s="130"/>
      <c r="HO80" s="130"/>
      <c r="HP80" s="130"/>
      <c r="HQ80" s="130"/>
      <c r="HR80" s="130"/>
      <c r="HS80" s="130"/>
      <c r="HT80" s="130"/>
      <c r="HU80" s="130"/>
      <c r="HV80" s="130"/>
      <c r="HW80" s="130"/>
      <c r="HX80" s="130"/>
      <c r="HY80" s="130"/>
      <c r="HZ80" s="130"/>
      <c r="IA80" s="130"/>
      <c r="IB80" s="130"/>
      <c r="IC80" s="130"/>
      <c r="ID80" s="130"/>
      <c r="IE80" s="130"/>
      <c r="IF80" s="130"/>
      <c r="IG80" s="130"/>
      <c r="IH80" s="130"/>
      <c r="II80" s="130"/>
      <c r="IJ80" s="130"/>
      <c r="IK80" s="130"/>
      <c r="IL80" s="130"/>
      <c r="IM80" s="130"/>
      <c r="IN80" s="130"/>
      <c r="IO80" s="130"/>
      <c r="IP80" s="130"/>
      <c r="IQ80" s="130"/>
      <c r="IR80" s="130"/>
      <c r="IS80" s="130"/>
      <c r="IT80" s="130"/>
      <c r="IU80" s="130"/>
      <c r="IV80" s="130"/>
    </row>
    <row r="81" spans="1:256" ht="15.75" hidden="1" customHeight="1">
      <c r="A81" s="103" t="s">
        <v>2637</v>
      </c>
      <c r="B81" s="36" t="s">
        <v>2638</v>
      </c>
      <c r="C81" s="99"/>
      <c r="D81" s="99"/>
      <c r="E81" s="99"/>
      <c r="F81" s="99"/>
      <c r="G81" s="99"/>
      <c r="H81" s="99">
        <f t="shared" si="62"/>
        <v>0</v>
      </c>
      <c r="I81" s="99"/>
      <c r="J81" s="99">
        <f t="shared" si="63"/>
        <v>0</v>
      </c>
      <c r="K81" s="1326"/>
      <c r="L81" s="1326"/>
      <c r="M81" s="1326">
        <f t="shared" si="54"/>
        <v>0</v>
      </c>
      <c r="N81" s="1326"/>
      <c r="O81" s="1326">
        <f t="shared" si="55"/>
        <v>0</v>
      </c>
      <c r="P81" s="1327"/>
      <c r="Q81" s="130"/>
      <c r="R81" s="130"/>
      <c r="S81" s="130"/>
      <c r="T81" s="130"/>
      <c r="U81" s="130"/>
      <c r="V81" s="130"/>
      <c r="W81" s="130"/>
      <c r="X81" s="130"/>
      <c r="Y81" s="130"/>
      <c r="Z81" s="130"/>
      <c r="AA81" s="130"/>
      <c r="AB81" s="130"/>
      <c r="AC81" s="130"/>
      <c r="AD81" s="130"/>
      <c r="AE81" s="130"/>
      <c r="AF81" s="130"/>
      <c r="AG81" s="130"/>
      <c r="AH81" s="130"/>
      <c r="AI81" s="130"/>
      <c r="AJ81" s="130"/>
      <c r="AK81" s="130"/>
      <c r="AL81" s="130"/>
      <c r="AM81" s="130"/>
      <c r="AN81" s="130"/>
      <c r="AO81" s="130"/>
      <c r="AP81" s="130"/>
      <c r="AQ81" s="130"/>
      <c r="AR81" s="130"/>
      <c r="AS81" s="130"/>
      <c r="AT81" s="130"/>
      <c r="AU81" s="130"/>
      <c r="AV81" s="130"/>
      <c r="AW81" s="130"/>
      <c r="AX81" s="130"/>
      <c r="AY81" s="130"/>
      <c r="AZ81" s="130"/>
      <c r="BA81" s="130"/>
      <c r="BB81" s="130"/>
      <c r="BC81" s="130"/>
      <c r="BD81" s="130"/>
      <c r="BE81" s="130"/>
      <c r="BF81" s="130"/>
      <c r="BG81" s="130"/>
      <c r="BH81" s="130"/>
      <c r="BI81" s="130"/>
      <c r="BJ81" s="130"/>
      <c r="BK81" s="130"/>
      <c r="BL81" s="130"/>
      <c r="BM81" s="130"/>
      <c r="BN81" s="130"/>
      <c r="BO81" s="130"/>
      <c r="BP81" s="130"/>
      <c r="BQ81" s="130"/>
      <c r="BR81" s="130"/>
      <c r="BS81" s="130"/>
      <c r="BT81" s="130"/>
      <c r="BU81" s="130"/>
      <c r="BV81" s="130"/>
      <c r="BW81" s="130"/>
      <c r="BX81" s="130"/>
      <c r="BY81" s="130"/>
      <c r="BZ81" s="130"/>
      <c r="CA81" s="130"/>
      <c r="CB81" s="130"/>
      <c r="CC81" s="130"/>
      <c r="CD81" s="130"/>
      <c r="CE81" s="130"/>
      <c r="CF81" s="130"/>
      <c r="CG81" s="130"/>
      <c r="CH81" s="130"/>
      <c r="CI81" s="130"/>
      <c r="CJ81" s="130"/>
      <c r="CK81" s="130"/>
      <c r="CL81" s="130"/>
      <c r="CM81" s="130"/>
      <c r="CN81" s="130"/>
      <c r="CO81" s="130"/>
      <c r="CP81" s="130"/>
      <c r="CQ81" s="130"/>
      <c r="CR81" s="130"/>
      <c r="CS81" s="130"/>
      <c r="CT81" s="130"/>
      <c r="CU81" s="130"/>
      <c r="CV81" s="130"/>
      <c r="CW81" s="130"/>
      <c r="CX81" s="130"/>
      <c r="CY81" s="130"/>
      <c r="CZ81" s="130"/>
      <c r="DA81" s="130"/>
      <c r="DB81" s="130"/>
      <c r="DC81" s="130"/>
      <c r="DD81" s="130"/>
      <c r="DE81" s="130"/>
      <c r="DF81" s="130"/>
      <c r="DG81" s="130"/>
      <c r="DH81" s="130"/>
      <c r="DI81" s="130"/>
      <c r="DJ81" s="130"/>
      <c r="DK81" s="130"/>
      <c r="DL81" s="130"/>
      <c r="DM81" s="130"/>
      <c r="DN81" s="130"/>
      <c r="DO81" s="130"/>
      <c r="DP81" s="130"/>
      <c r="DQ81" s="130"/>
      <c r="DR81" s="130"/>
      <c r="DS81" s="130"/>
      <c r="DT81" s="130"/>
      <c r="DU81" s="130"/>
      <c r="DV81" s="130"/>
      <c r="DW81" s="130"/>
      <c r="DX81" s="130"/>
      <c r="DY81" s="130"/>
      <c r="DZ81" s="130"/>
      <c r="EA81" s="130"/>
      <c r="EB81" s="130"/>
      <c r="EC81" s="130"/>
      <c r="ED81" s="130"/>
      <c r="EE81" s="130"/>
      <c r="EF81" s="130"/>
      <c r="EG81" s="130"/>
      <c r="EH81" s="130"/>
      <c r="EI81" s="130"/>
      <c r="EJ81" s="130"/>
      <c r="EK81" s="130"/>
      <c r="EL81" s="130"/>
      <c r="EM81" s="130"/>
      <c r="EN81" s="130"/>
      <c r="EO81" s="130"/>
      <c r="EP81" s="130"/>
      <c r="EQ81" s="130"/>
      <c r="ER81" s="130"/>
      <c r="ES81" s="130"/>
      <c r="ET81" s="130"/>
      <c r="EU81" s="130"/>
      <c r="EV81" s="130"/>
      <c r="EW81" s="130"/>
      <c r="EX81" s="130"/>
      <c r="EY81" s="130"/>
      <c r="EZ81" s="130"/>
      <c r="FA81" s="130"/>
      <c r="FB81" s="130"/>
      <c r="FC81" s="130"/>
      <c r="FD81" s="130"/>
      <c r="FE81" s="130"/>
      <c r="FF81" s="130"/>
      <c r="FG81" s="130"/>
      <c r="FH81" s="130"/>
      <c r="FI81" s="130"/>
      <c r="FJ81" s="130"/>
      <c r="FK81" s="130"/>
      <c r="FL81" s="130"/>
      <c r="FM81" s="130"/>
      <c r="FN81" s="130"/>
      <c r="FO81" s="130"/>
      <c r="FP81" s="130"/>
      <c r="FQ81" s="130"/>
      <c r="FR81" s="130"/>
      <c r="FS81" s="130"/>
      <c r="FT81" s="130"/>
      <c r="FU81" s="130"/>
      <c r="FV81" s="130"/>
      <c r="FW81" s="130"/>
      <c r="FX81" s="130"/>
      <c r="FY81" s="130"/>
      <c r="FZ81" s="130"/>
      <c r="GA81" s="130"/>
      <c r="GB81" s="130"/>
      <c r="GC81" s="130"/>
      <c r="GD81" s="130"/>
      <c r="GE81" s="130"/>
      <c r="GF81" s="130"/>
      <c r="GG81" s="130"/>
      <c r="GH81" s="130"/>
      <c r="GI81" s="130"/>
      <c r="GJ81" s="130"/>
      <c r="GK81" s="130"/>
      <c r="GL81" s="130"/>
      <c r="GM81" s="130"/>
      <c r="GN81" s="130"/>
      <c r="GO81" s="130"/>
      <c r="GP81" s="130"/>
      <c r="GQ81" s="130"/>
      <c r="GR81" s="130"/>
      <c r="GS81" s="130"/>
      <c r="GT81" s="130"/>
      <c r="GU81" s="130"/>
      <c r="GV81" s="130"/>
      <c r="GW81" s="130"/>
      <c r="GX81" s="130"/>
      <c r="GY81" s="130"/>
      <c r="GZ81" s="130"/>
      <c r="HA81" s="130"/>
      <c r="HB81" s="130"/>
      <c r="HC81" s="130"/>
      <c r="HD81" s="130"/>
      <c r="HE81" s="130"/>
      <c r="HF81" s="130"/>
      <c r="HG81" s="130"/>
      <c r="HH81" s="130"/>
      <c r="HI81" s="130"/>
      <c r="HJ81" s="130"/>
      <c r="HK81" s="130"/>
      <c r="HL81" s="130"/>
      <c r="HM81" s="130"/>
      <c r="HN81" s="130"/>
      <c r="HO81" s="130"/>
      <c r="HP81" s="130"/>
      <c r="HQ81" s="130"/>
      <c r="HR81" s="130"/>
      <c r="HS81" s="130"/>
      <c r="HT81" s="130"/>
      <c r="HU81" s="130"/>
      <c r="HV81" s="130"/>
      <c r="HW81" s="130"/>
      <c r="HX81" s="130"/>
      <c r="HY81" s="130"/>
      <c r="HZ81" s="130"/>
      <c r="IA81" s="130"/>
      <c r="IB81" s="130"/>
      <c r="IC81" s="130"/>
      <c r="ID81" s="130"/>
      <c r="IE81" s="130"/>
      <c r="IF81" s="130"/>
      <c r="IG81" s="130"/>
      <c r="IH81" s="130"/>
      <c r="II81" s="130"/>
      <c r="IJ81" s="130"/>
      <c r="IK81" s="130"/>
      <c r="IL81" s="130"/>
      <c r="IM81" s="130"/>
      <c r="IN81" s="130"/>
      <c r="IO81" s="130"/>
      <c r="IP81" s="130"/>
      <c r="IQ81" s="130"/>
      <c r="IR81" s="130"/>
      <c r="IS81" s="130"/>
      <c r="IT81" s="130"/>
      <c r="IU81" s="130"/>
      <c r="IV81" s="130"/>
    </row>
    <row r="82" spans="1:256" ht="15.75" hidden="1" customHeight="1">
      <c r="A82" s="103" t="s">
        <v>3324</v>
      </c>
      <c r="B82" s="36" t="s">
        <v>3325</v>
      </c>
      <c r="C82" s="99"/>
      <c r="D82" s="99"/>
      <c r="E82" s="99"/>
      <c r="F82" s="99"/>
      <c r="G82" s="99"/>
      <c r="H82" s="99">
        <f t="shared" si="62"/>
        <v>0</v>
      </c>
      <c r="I82" s="99"/>
      <c r="J82" s="99">
        <f t="shared" si="63"/>
        <v>0</v>
      </c>
      <c r="K82" s="1326"/>
      <c r="L82" s="1326"/>
      <c r="M82" s="1326">
        <f t="shared" si="54"/>
        <v>0</v>
      </c>
      <c r="N82" s="1326"/>
      <c r="O82" s="1326">
        <f t="shared" si="55"/>
        <v>0</v>
      </c>
      <c r="P82" s="1327"/>
      <c r="Q82" s="130"/>
      <c r="R82" s="130"/>
      <c r="S82" s="130"/>
      <c r="T82" s="130"/>
      <c r="U82" s="130"/>
      <c r="V82" s="130"/>
      <c r="W82" s="130"/>
      <c r="X82" s="130"/>
      <c r="Y82" s="130"/>
      <c r="Z82" s="130"/>
      <c r="AA82" s="130"/>
      <c r="AB82" s="130"/>
      <c r="AC82" s="130"/>
      <c r="AD82" s="130"/>
      <c r="AE82" s="130"/>
      <c r="AF82" s="130"/>
      <c r="AG82" s="130"/>
      <c r="AH82" s="130"/>
      <c r="AI82" s="130"/>
      <c r="AJ82" s="130"/>
      <c r="AK82" s="130"/>
      <c r="AL82" s="130"/>
      <c r="AM82" s="130"/>
      <c r="AN82" s="130"/>
      <c r="AO82" s="130"/>
      <c r="AP82" s="130"/>
      <c r="AQ82" s="130"/>
      <c r="AR82" s="130"/>
      <c r="AS82" s="130"/>
      <c r="AT82" s="130"/>
      <c r="AU82" s="130"/>
      <c r="AV82" s="130"/>
      <c r="AW82" s="130"/>
      <c r="AX82" s="130"/>
      <c r="AY82" s="130"/>
      <c r="AZ82" s="130"/>
      <c r="BA82" s="130"/>
      <c r="BB82" s="130"/>
      <c r="BC82" s="130"/>
      <c r="BD82" s="130"/>
      <c r="BE82" s="130"/>
      <c r="BF82" s="130"/>
      <c r="BG82" s="130"/>
      <c r="BH82" s="130"/>
      <c r="BI82" s="130"/>
      <c r="BJ82" s="130"/>
      <c r="BK82" s="130"/>
      <c r="BL82" s="130"/>
      <c r="BM82" s="130"/>
      <c r="BN82" s="130"/>
      <c r="BO82" s="130"/>
      <c r="BP82" s="130"/>
      <c r="BQ82" s="130"/>
      <c r="BR82" s="130"/>
      <c r="BS82" s="130"/>
      <c r="BT82" s="130"/>
      <c r="BU82" s="130"/>
      <c r="BV82" s="130"/>
      <c r="BW82" s="130"/>
      <c r="BX82" s="130"/>
      <c r="BY82" s="130"/>
      <c r="BZ82" s="130"/>
      <c r="CA82" s="130"/>
      <c r="CB82" s="130"/>
      <c r="CC82" s="130"/>
      <c r="CD82" s="130"/>
      <c r="CE82" s="130"/>
      <c r="CF82" s="130"/>
      <c r="CG82" s="130"/>
      <c r="CH82" s="130"/>
      <c r="CI82" s="130"/>
      <c r="CJ82" s="130"/>
      <c r="CK82" s="130"/>
      <c r="CL82" s="130"/>
      <c r="CM82" s="130"/>
      <c r="CN82" s="130"/>
      <c r="CO82" s="130"/>
      <c r="CP82" s="130"/>
      <c r="CQ82" s="130"/>
      <c r="CR82" s="130"/>
      <c r="CS82" s="130"/>
      <c r="CT82" s="130"/>
      <c r="CU82" s="130"/>
      <c r="CV82" s="130"/>
      <c r="CW82" s="130"/>
      <c r="CX82" s="130"/>
      <c r="CY82" s="130"/>
      <c r="CZ82" s="130"/>
      <c r="DA82" s="130"/>
      <c r="DB82" s="130"/>
      <c r="DC82" s="130"/>
      <c r="DD82" s="130"/>
      <c r="DE82" s="130"/>
      <c r="DF82" s="130"/>
      <c r="DG82" s="130"/>
      <c r="DH82" s="130"/>
      <c r="DI82" s="130"/>
      <c r="DJ82" s="130"/>
      <c r="DK82" s="130"/>
      <c r="DL82" s="130"/>
      <c r="DM82" s="130"/>
      <c r="DN82" s="130"/>
      <c r="DO82" s="130"/>
      <c r="DP82" s="130"/>
      <c r="DQ82" s="130"/>
      <c r="DR82" s="130"/>
      <c r="DS82" s="130"/>
      <c r="DT82" s="130"/>
      <c r="DU82" s="130"/>
      <c r="DV82" s="130"/>
      <c r="DW82" s="130"/>
      <c r="DX82" s="130"/>
      <c r="DY82" s="130"/>
      <c r="DZ82" s="130"/>
      <c r="EA82" s="130"/>
      <c r="EB82" s="130"/>
      <c r="EC82" s="130"/>
      <c r="ED82" s="130"/>
      <c r="EE82" s="130"/>
      <c r="EF82" s="130"/>
      <c r="EG82" s="130"/>
      <c r="EH82" s="130"/>
      <c r="EI82" s="130"/>
      <c r="EJ82" s="130"/>
      <c r="EK82" s="130"/>
      <c r="EL82" s="130"/>
      <c r="EM82" s="130"/>
      <c r="EN82" s="130"/>
      <c r="EO82" s="130"/>
      <c r="EP82" s="130"/>
      <c r="EQ82" s="130"/>
      <c r="ER82" s="130"/>
      <c r="ES82" s="130"/>
      <c r="ET82" s="130"/>
      <c r="EU82" s="130"/>
      <c r="EV82" s="130"/>
      <c r="EW82" s="130"/>
      <c r="EX82" s="130"/>
      <c r="EY82" s="130"/>
      <c r="EZ82" s="130"/>
      <c r="FA82" s="130"/>
      <c r="FB82" s="130"/>
      <c r="FC82" s="130"/>
      <c r="FD82" s="130"/>
      <c r="FE82" s="130"/>
      <c r="FF82" s="130"/>
      <c r="FG82" s="130"/>
      <c r="FH82" s="130"/>
      <c r="FI82" s="130"/>
      <c r="FJ82" s="130"/>
      <c r="FK82" s="130"/>
      <c r="FL82" s="130"/>
      <c r="FM82" s="130"/>
      <c r="FN82" s="130"/>
      <c r="FO82" s="130"/>
      <c r="FP82" s="130"/>
      <c r="FQ82" s="130"/>
      <c r="FR82" s="130"/>
      <c r="FS82" s="130"/>
      <c r="FT82" s="130"/>
      <c r="FU82" s="130"/>
      <c r="FV82" s="130"/>
      <c r="FW82" s="130"/>
      <c r="FX82" s="130"/>
      <c r="FY82" s="130"/>
      <c r="FZ82" s="130"/>
      <c r="GA82" s="130"/>
      <c r="GB82" s="130"/>
      <c r="GC82" s="130"/>
      <c r="GD82" s="130"/>
      <c r="GE82" s="130"/>
      <c r="GF82" s="130"/>
      <c r="GG82" s="130"/>
      <c r="GH82" s="130"/>
      <c r="GI82" s="130"/>
      <c r="GJ82" s="130"/>
      <c r="GK82" s="130"/>
      <c r="GL82" s="130"/>
      <c r="GM82" s="130"/>
      <c r="GN82" s="130"/>
      <c r="GO82" s="130"/>
      <c r="GP82" s="130"/>
      <c r="GQ82" s="130"/>
      <c r="GR82" s="130"/>
      <c r="GS82" s="130"/>
      <c r="GT82" s="130"/>
      <c r="GU82" s="130"/>
      <c r="GV82" s="130"/>
      <c r="GW82" s="130"/>
      <c r="GX82" s="130"/>
      <c r="GY82" s="130"/>
      <c r="GZ82" s="130"/>
      <c r="HA82" s="130"/>
      <c r="HB82" s="130"/>
      <c r="HC82" s="130"/>
      <c r="HD82" s="130"/>
      <c r="HE82" s="130"/>
      <c r="HF82" s="130"/>
      <c r="HG82" s="130"/>
      <c r="HH82" s="130"/>
      <c r="HI82" s="130"/>
      <c r="HJ82" s="130"/>
      <c r="HK82" s="130"/>
      <c r="HL82" s="130"/>
      <c r="HM82" s="130"/>
      <c r="HN82" s="130"/>
      <c r="HO82" s="130"/>
      <c r="HP82" s="130"/>
      <c r="HQ82" s="130"/>
      <c r="HR82" s="130"/>
      <c r="HS82" s="130"/>
      <c r="HT82" s="130"/>
      <c r="HU82" s="130"/>
      <c r="HV82" s="130"/>
      <c r="HW82" s="130"/>
      <c r="HX82" s="130"/>
      <c r="HY82" s="130"/>
      <c r="HZ82" s="130"/>
      <c r="IA82" s="130"/>
      <c r="IB82" s="130"/>
      <c r="IC82" s="130"/>
      <c r="ID82" s="130"/>
      <c r="IE82" s="130"/>
      <c r="IF82" s="130"/>
      <c r="IG82" s="130"/>
      <c r="IH82" s="130"/>
      <c r="II82" s="130"/>
      <c r="IJ82" s="130"/>
      <c r="IK82" s="130"/>
      <c r="IL82" s="130"/>
      <c r="IM82" s="130"/>
      <c r="IN82" s="130"/>
      <c r="IO82" s="130"/>
      <c r="IP82" s="130"/>
      <c r="IQ82" s="130"/>
      <c r="IR82" s="130"/>
      <c r="IS82" s="130"/>
      <c r="IT82" s="130"/>
      <c r="IU82" s="130"/>
      <c r="IV82" s="130"/>
    </row>
    <row r="83" spans="1:256" ht="15.75" hidden="1" customHeight="1">
      <c r="A83" s="746"/>
      <c r="B83" s="569" t="s">
        <v>3326</v>
      </c>
      <c r="C83" s="570">
        <v>0</v>
      </c>
      <c r="D83" s="570">
        <f t="shared" ref="D83:F83" si="66">SUM(D77:D82)</f>
        <v>0</v>
      </c>
      <c r="E83" s="570">
        <f t="shared" si="66"/>
        <v>0</v>
      </c>
      <c r="F83" s="570">
        <f t="shared" si="66"/>
        <v>0</v>
      </c>
      <c r="G83" s="570">
        <f t="shared" ref="G83:I83" si="67">SUM(G77:G82)</f>
        <v>0</v>
      </c>
      <c r="H83" s="570">
        <f t="shared" si="62"/>
        <v>0</v>
      </c>
      <c r="I83" s="570">
        <f t="shared" si="67"/>
        <v>0</v>
      </c>
      <c r="J83" s="570">
        <f t="shared" si="63"/>
        <v>0</v>
      </c>
      <c r="K83" s="1328">
        <f t="shared" ref="K83" si="68">SUM(K77:K82)</f>
        <v>0</v>
      </c>
      <c r="L83" s="1328">
        <f t="shared" ref="L83:N83" si="69">SUM(L77:L82)</f>
        <v>0</v>
      </c>
      <c r="M83" s="1328">
        <f t="shared" si="54"/>
        <v>0</v>
      </c>
      <c r="N83" s="1328">
        <f t="shared" si="69"/>
        <v>0</v>
      </c>
      <c r="O83" s="1328">
        <f t="shared" si="55"/>
        <v>0</v>
      </c>
      <c r="P83" s="1330">
        <f>SUM(P77:P82)</f>
        <v>0</v>
      </c>
      <c r="Q83" s="130"/>
      <c r="R83" s="130"/>
      <c r="S83" s="130"/>
      <c r="T83" s="130"/>
      <c r="U83" s="130"/>
      <c r="V83" s="130"/>
      <c r="W83" s="130"/>
      <c r="X83" s="130"/>
      <c r="Y83" s="130"/>
      <c r="Z83" s="130"/>
      <c r="AA83" s="130"/>
      <c r="AB83" s="130"/>
      <c r="AC83" s="130"/>
      <c r="AD83" s="130"/>
      <c r="AE83" s="130"/>
      <c r="AF83" s="130"/>
      <c r="AG83" s="130"/>
      <c r="AH83" s="130"/>
      <c r="AI83" s="130"/>
      <c r="AJ83" s="130"/>
      <c r="AK83" s="130"/>
      <c r="AL83" s="130"/>
      <c r="AM83" s="130"/>
      <c r="AN83" s="130"/>
      <c r="AO83" s="130"/>
      <c r="AP83" s="130"/>
      <c r="AQ83" s="130"/>
      <c r="AR83" s="130"/>
      <c r="AS83" s="130"/>
      <c r="AT83" s="130"/>
      <c r="AU83" s="130"/>
      <c r="AV83" s="130"/>
      <c r="AW83" s="130"/>
      <c r="AX83" s="130"/>
      <c r="AY83" s="130"/>
      <c r="AZ83" s="130"/>
      <c r="BA83" s="130"/>
      <c r="BB83" s="130"/>
      <c r="BC83" s="130"/>
      <c r="BD83" s="130"/>
      <c r="BE83" s="130"/>
      <c r="BF83" s="130"/>
      <c r="BG83" s="130"/>
      <c r="BH83" s="130"/>
      <c r="BI83" s="130"/>
      <c r="BJ83" s="130"/>
      <c r="BK83" s="130"/>
      <c r="BL83" s="130"/>
      <c r="BM83" s="130"/>
      <c r="BN83" s="130"/>
      <c r="BO83" s="130"/>
      <c r="BP83" s="130"/>
      <c r="BQ83" s="130"/>
      <c r="BR83" s="130"/>
      <c r="BS83" s="130"/>
      <c r="BT83" s="130"/>
      <c r="BU83" s="130"/>
      <c r="BV83" s="130"/>
      <c r="BW83" s="130"/>
      <c r="BX83" s="130"/>
      <c r="BY83" s="130"/>
      <c r="BZ83" s="130"/>
      <c r="CA83" s="130"/>
      <c r="CB83" s="130"/>
      <c r="CC83" s="130"/>
      <c r="CD83" s="130"/>
      <c r="CE83" s="130"/>
      <c r="CF83" s="130"/>
      <c r="CG83" s="130"/>
      <c r="CH83" s="130"/>
      <c r="CI83" s="130"/>
      <c r="CJ83" s="130"/>
      <c r="CK83" s="130"/>
      <c r="CL83" s="130"/>
      <c r="CM83" s="130"/>
      <c r="CN83" s="130"/>
      <c r="CO83" s="130"/>
      <c r="CP83" s="130"/>
      <c r="CQ83" s="130"/>
      <c r="CR83" s="130"/>
      <c r="CS83" s="130"/>
      <c r="CT83" s="130"/>
      <c r="CU83" s="130"/>
      <c r="CV83" s="130"/>
      <c r="CW83" s="130"/>
      <c r="CX83" s="130"/>
      <c r="CY83" s="130"/>
      <c r="CZ83" s="130"/>
      <c r="DA83" s="130"/>
      <c r="DB83" s="130"/>
      <c r="DC83" s="130"/>
      <c r="DD83" s="130"/>
      <c r="DE83" s="130"/>
      <c r="DF83" s="130"/>
      <c r="DG83" s="130"/>
      <c r="DH83" s="130"/>
      <c r="DI83" s="130"/>
      <c r="DJ83" s="130"/>
      <c r="DK83" s="130"/>
      <c r="DL83" s="130"/>
      <c r="DM83" s="130"/>
      <c r="DN83" s="130"/>
      <c r="DO83" s="130"/>
      <c r="DP83" s="130"/>
      <c r="DQ83" s="130"/>
      <c r="DR83" s="130"/>
      <c r="DS83" s="130"/>
      <c r="DT83" s="130"/>
      <c r="DU83" s="130"/>
      <c r="DV83" s="130"/>
      <c r="DW83" s="130"/>
      <c r="DX83" s="130"/>
      <c r="DY83" s="130"/>
      <c r="DZ83" s="130"/>
      <c r="EA83" s="130"/>
      <c r="EB83" s="130"/>
      <c r="EC83" s="130"/>
      <c r="ED83" s="130"/>
      <c r="EE83" s="130"/>
      <c r="EF83" s="130"/>
      <c r="EG83" s="130"/>
      <c r="EH83" s="130"/>
      <c r="EI83" s="130"/>
      <c r="EJ83" s="130"/>
      <c r="EK83" s="130"/>
      <c r="EL83" s="130"/>
      <c r="EM83" s="130"/>
      <c r="EN83" s="130"/>
      <c r="EO83" s="130"/>
      <c r="EP83" s="130"/>
      <c r="EQ83" s="130"/>
      <c r="ER83" s="130"/>
      <c r="ES83" s="130"/>
      <c r="ET83" s="130"/>
      <c r="EU83" s="130"/>
      <c r="EV83" s="130"/>
      <c r="EW83" s="130"/>
      <c r="EX83" s="130"/>
      <c r="EY83" s="130"/>
      <c r="EZ83" s="130"/>
      <c r="FA83" s="130"/>
      <c r="FB83" s="130"/>
      <c r="FC83" s="130"/>
      <c r="FD83" s="130"/>
      <c r="FE83" s="130"/>
      <c r="FF83" s="130"/>
      <c r="FG83" s="130"/>
      <c r="FH83" s="130"/>
      <c r="FI83" s="130"/>
      <c r="FJ83" s="130"/>
      <c r="FK83" s="130"/>
      <c r="FL83" s="130"/>
      <c r="FM83" s="130"/>
      <c r="FN83" s="130"/>
      <c r="FO83" s="130"/>
      <c r="FP83" s="130"/>
      <c r="FQ83" s="130"/>
      <c r="FR83" s="130"/>
      <c r="FS83" s="130"/>
      <c r="FT83" s="130"/>
      <c r="FU83" s="130"/>
      <c r="FV83" s="130"/>
      <c r="FW83" s="130"/>
      <c r="FX83" s="130"/>
      <c r="FY83" s="130"/>
      <c r="FZ83" s="130"/>
      <c r="GA83" s="130"/>
      <c r="GB83" s="130"/>
      <c r="GC83" s="130"/>
      <c r="GD83" s="130"/>
      <c r="GE83" s="130"/>
      <c r="GF83" s="130"/>
      <c r="GG83" s="130"/>
      <c r="GH83" s="130"/>
      <c r="GI83" s="130"/>
      <c r="GJ83" s="130"/>
      <c r="GK83" s="130"/>
      <c r="GL83" s="130"/>
      <c r="GM83" s="130"/>
      <c r="GN83" s="130"/>
      <c r="GO83" s="130"/>
      <c r="GP83" s="130"/>
      <c r="GQ83" s="130"/>
      <c r="GR83" s="130"/>
      <c r="GS83" s="130"/>
      <c r="GT83" s="130"/>
      <c r="GU83" s="130"/>
      <c r="GV83" s="130"/>
      <c r="GW83" s="130"/>
      <c r="GX83" s="130"/>
      <c r="GY83" s="130"/>
      <c r="GZ83" s="130"/>
      <c r="HA83" s="130"/>
      <c r="HB83" s="130"/>
      <c r="HC83" s="130"/>
      <c r="HD83" s="130"/>
      <c r="HE83" s="130"/>
      <c r="HF83" s="130"/>
      <c r="HG83" s="130"/>
      <c r="HH83" s="130"/>
      <c r="HI83" s="130"/>
      <c r="HJ83" s="130"/>
      <c r="HK83" s="130"/>
      <c r="HL83" s="130"/>
      <c r="HM83" s="130"/>
      <c r="HN83" s="130"/>
      <c r="HO83" s="130"/>
      <c r="HP83" s="130"/>
      <c r="HQ83" s="130"/>
      <c r="HR83" s="130"/>
      <c r="HS83" s="130"/>
      <c r="HT83" s="130"/>
      <c r="HU83" s="130"/>
      <c r="HV83" s="130"/>
      <c r="HW83" s="130"/>
      <c r="HX83" s="130"/>
      <c r="HY83" s="130"/>
      <c r="HZ83" s="130"/>
      <c r="IA83" s="130"/>
      <c r="IB83" s="130"/>
      <c r="IC83" s="130"/>
      <c r="ID83" s="130"/>
      <c r="IE83" s="130"/>
      <c r="IF83" s="130"/>
      <c r="IG83" s="130"/>
      <c r="IH83" s="130"/>
      <c r="II83" s="130"/>
      <c r="IJ83" s="130"/>
      <c r="IK83" s="130"/>
      <c r="IL83" s="130"/>
      <c r="IM83" s="130"/>
      <c r="IN83" s="130"/>
      <c r="IO83" s="130"/>
      <c r="IP83" s="130"/>
      <c r="IQ83" s="130"/>
      <c r="IR83" s="130"/>
      <c r="IS83" s="130"/>
      <c r="IT83" s="130"/>
      <c r="IU83" s="130"/>
      <c r="IV83" s="130"/>
    </row>
    <row r="84" spans="1:256" ht="15.75" hidden="1" customHeight="1">
      <c r="A84" s="746"/>
      <c r="B84" s="746" t="s">
        <v>2917</v>
      </c>
      <c r="C84" s="570">
        <v>35250000</v>
      </c>
      <c r="D84" s="570">
        <f t="shared" ref="D84:F84" si="70">SUM(D83,D71, )</f>
        <v>30000000</v>
      </c>
      <c r="E84" s="570">
        <f t="shared" si="70"/>
        <v>64750000</v>
      </c>
      <c r="F84" s="570">
        <f t="shared" si="70"/>
        <v>2850000</v>
      </c>
      <c r="G84" s="570">
        <f t="shared" ref="G84:I84" si="71">SUM(G83,G71, )</f>
        <v>0</v>
      </c>
      <c r="H84" s="570">
        <f t="shared" si="62"/>
        <v>2850000</v>
      </c>
      <c r="I84" s="570">
        <f t="shared" si="71"/>
        <v>0</v>
      </c>
      <c r="J84" s="570">
        <f t="shared" si="63"/>
        <v>2850000</v>
      </c>
      <c r="K84" s="1328">
        <f t="shared" ref="K84" si="72">SUM(K83,K71, )</f>
        <v>17072750</v>
      </c>
      <c r="L84" s="1328">
        <f t="shared" ref="L84:N84" si="73">SUM(L83,L71, )</f>
        <v>6000000</v>
      </c>
      <c r="M84" s="1328">
        <f t="shared" si="54"/>
        <v>23072750</v>
      </c>
      <c r="N84" s="1328">
        <f t="shared" si="73"/>
        <v>-2000000</v>
      </c>
      <c r="O84" s="1328">
        <f t="shared" si="55"/>
        <v>21072750</v>
      </c>
      <c r="P84" s="1330">
        <f>SUM(P83,P71, )</f>
        <v>15500000</v>
      </c>
      <c r="Q84" s="130"/>
      <c r="R84" s="130"/>
      <c r="S84" s="130"/>
      <c r="T84" s="130"/>
      <c r="U84" s="130"/>
      <c r="V84" s="130"/>
      <c r="W84" s="130"/>
      <c r="X84" s="130"/>
      <c r="Y84" s="130"/>
      <c r="Z84" s="130"/>
      <c r="AA84" s="130"/>
      <c r="AB84" s="130"/>
      <c r="AC84" s="130"/>
      <c r="AD84" s="130"/>
      <c r="AE84" s="130"/>
      <c r="AF84" s="130"/>
      <c r="AG84" s="130"/>
      <c r="AH84" s="130"/>
      <c r="AI84" s="130"/>
      <c r="AJ84" s="130"/>
      <c r="AK84" s="130"/>
      <c r="AL84" s="130"/>
      <c r="AM84" s="130"/>
      <c r="AN84" s="130"/>
      <c r="AO84" s="130"/>
      <c r="AP84" s="130"/>
      <c r="AQ84" s="130"/>
      <c r="AR84" s="130"/>
      <c r="AS84" s="130"/>
      <c r="AT84" s="130"/>
      <c r="AU84" s="130"/>
      <c r="AV84" s="130"/>
      <c r="AW84" s="130"/>
      <c r="AX84" s="130"/>
      <c r="AY84" s="130"/>
      <c r="AZ84" s="130"/>
      <c r="BA84" s="130"/>
      <c r="BB84" s="130"/>
      <c r="BC84" s="130"/>
      <c r="BD84" s="130"/>
      <c r="BE84" s="130"/>
      <c r="BF84" s="130"/>
      <c r="BG84" s="130"/>
      <c r="BH84" s="130"/>
      <c r="BI84" s="130"/>
      <c r="BJ84" s="130"/>
      <c r="BK84" s="130"/>
      <c r="BL84" s="130"/>
      <c r="BM84" s="130"/>
      <c r="BN84" s="130"/>
      <c r="BO84" s="130"/>
      <c r="BP84" s="130"/>
      <c r="BQ84" s="130"/>
      <c r="BR84" s="130"/>
      <c r="BS84" s="130"/>
      <c r="BT84" s="130"/>
      <c r="BU84" s="130"/>
      <c r="BV84" s="130"/>
      <c r="BW84" s="130"/>
      <c r="BX84" s="130"/>
      <c r="BY84" s="130"/>
      <c r="BZ84" s="130"/>
      <c r="CA84" s="130"/>
      <c r="CB84" s="130"/>
      <c r="CC84" s="130"/>
      <c r="CD84" s="130"/>
      <c r="CE84" s="130"/>
      <c r="CF84" s="130"/>
      <c r="CG84" s="130"/>
      <c r="CH84" s="130"/>
      <c r="CI84" s="130"/>
      <c r="CJ84" s="130"/>
      <c r="CK84" s="130"/>
      <c r="CL84" s="130"/>
      <c r="CM84" s="130"/>
      <c r="CN84" s="130"/>
      <c r="CO84" s="130"/>
      <c r="CP84" s="130"/>
      <c r="CQ84" s="130"/>
      <c r="CR84" s="130"/>
      <c r="CS84" s="130"/>
      <c r="CT84" s="130"/>
      <c r="CU84" s="130"/>
      <c r="CV84" s="130"/>
      <c r="CW84" s="130"/>
      <c r="CX84" s="130"/>
      <c r="CY84" s="130"/>
      <c r="CZ84" s="130"/>
      <c r="DA84" s="130"/>
      <c r="DB84" s="130"/>
      <c r="DC84" s="130"/>
      <c r="DD84" s="130"/>
      <c r="DE84" s="130"/>
      <c r="DF84" s="130"/>
      <c r="DG84" s="130"/>
      <c r="DH84" s="130"/>
      <c r="DI84" s="130"/>
      <c r="DJ84" s="130"/>
      <c r="DK84" s="130"/>
      <c r="DL84" s="130"/>
      <c r="DM84" s="130"/>
      <c r="DN84" s="130"/>
      <c r="DO84" s="130"/>
      <c r="DP84" s="130"/>
      <c r="DQ84" s="130"/>
      <c r="DR84" s="130"/>
      <c r="DS84" s="130"/>
      <c r="DT84" s="130"/>
      <c r="DU84" s="130"/>
      <c r="DV84" s="130"/>
      <c r="DW84" s="130"/>
      <c r="DX84" s="130"/>
      <c r="DY84" s="130"/>
      <c r="DZ84" s="130"/>
      <c r="EA84" s="130"/>
      <c r="EB84" s="130"/>
      <c r="EC84" s="130"/>
      <c r="ED84" s="130"/>
      <c r="EE84" s="130"/>
      <c r="EF84" s="130"/>
      <c r="EG84" s="130"/>
      <c r="EH84" s="130"/>
      <c r="EI84" s="130"/>
      <c r="EJ84" s="130"/>
      <c r="EK84" s="130"/>
      <c r="EL84" s="130"/>
      <c r="EM84" s="130"/>
      <c r="EN84" s="130"/>
      <c r="EO84" s="130"/>
      <c r="EP84" s="130"/>
      <c r="EQ84" s="130"/>
      <c r="ER84" s="130"/>
      <c r="ES84" s="130"/>
      <c r="ET84" s="130"/>
      <c r="EU84" s="130"/>
      <c r="EV84" s="130"/>
      <c r="EW84" s="130"/>
      <c r="EX84" s="130"/>
      <c r="EY84" s="130"/>
      <c r="EZ84" s="130"/>
      <c r="FA84" s="130"/>
      <c r="FB84" s="130"/>
      <c r="FC84" s="130"/>
      <c r="FD84" s="130"/>
      <c r="FE84" s="130"/>
      <c r="FF84" s="130"/>
      <c r="FG84" s="130"/>
      <c r="FH84" s="130"/>
      <c r="FI84" s="130"/>
      <c r="FJ84" s="130"/>
      <c r="FK84" s="130"/>
      <c r="FL84" s="130"/>
      <c r="FM84" s="130"/>
      <c r="FN84" s="130"/>
      <c r="FO84" s="130"/>
      <c r="FP84" s="130"/>
      <c r="FQ84" s="130"/>
      <c r="FR84" s="130"/>
      <c r="FS84" s="130"/>
      <c r="FT84" s="130"/>
      <c r="FU84" s="130"/>
      <c r="FV84" s="130"/>
      <c r="FW84" s="130"/>
      <c r="FX84" s="130"/>
      <c r="FY84" s="130"/>
      <c r="FZ84" s="130"/>
      <c r="GA84" s="130"/>
      <c r="GB84" s="130"/>
      <c r="GC84" s="130"/>
      <c r="GD84" s="130"/>
      <c r="GE84" s="130"/>
      <c r="GF84" s="130"/>
      <c r="GG84" s="130"/>
      <c r="GH84" s="130"/>
      <c r="GI84" s="130"/>
      <c r="GJ84" s="130"/>
      <c r="GK84" s="130"/>
      <c r="GL84" s="130"/>
      <c r="GM84" s="130"/>
      <c r="GN84" s="130"/>
      <c r="GO84" s="130"/>
      <c r="GP84" s="130"/>
      <c r="GQ84" s="130"/>
      <c r="GR84" s="130"/>
      <c r="GS84" s="130"/>
      <c r="GT84" s="130"/>
      <c r="GU84" s="130"/>
      <c r="GV84" s="130"/>
      <c r="GW84" s="130"/>
      <c r="GX84" s="130"/>
      <c r="GY84" s="130"/>
      <c r="GZ84" s="130"/>
      <c r="HA84" s="130"/>
      <c r="HB84" s="130"/>
      <c r="HC84" s="130"/>
      <c r="HD84" s="130"/>
      <c r="HE84" s="130"/>
      <c r="HF84" s="130"/>
      <c r="HG84" s="130"/>
      <c r="HH84" s="130"/>
      <c r="HI84" s="130"/>
      <c r="HJ84" s="130"/>
      <c r="HK84" s="130"/>
      <c r="HL84" s="130"/>
      <c r="HM84" s="130"/>
      <c r="HN84" s="130"/>
      <c r="HO84" s="130"/>
      <c r="HP84" s="130"/>
      <c r="HQ84" s="130"/>
      <c r="HR84" s="130"/>
      <c r="HS84" s="130"/>
      <c r="HT84" s="130"/>
      <c r="HU84" s="130"/>
      <c r="HV84" s="130"/>
      <c r="HW84" s="130"/>
      <c r="HX84" s="130"/>
      <c r="HY84" s="130"/>
      <c r="HZ84" s="130"/>
      <c r="IA84" s="130"/>
      <c r="IB84" s="130"/>
      <c r="IC84" s="130"/>
      <c r="ID84" s="130"/>
      <c r="IE84" s="130"/>
      <c r="IF84" s="130"/>
      <c r="IG84" s="130"/>
      <c r="IH84" s="130"/>
      <c r="II84" s="130"/>
      <c r="IJ84" s="130"/>
      <c r="IK84" s="130"/>
      <c r="IL84" s="130"/>
      <c r="IM84" s="130"/>
      <c r="IN84" s="130"/>
      <c r="IO84" s="130"/>
      <c r="IP84" s="130"/>
      <c r="IQ84" s="130"/>
      <c r="IR84" s="130"/>
      <c r="IS84" s="130"/>
      <c r="IT84" s="130"/>
      <c r="IU84" s="130"/>
      <c r="IV84" s="130"/>
    </row>
    <row r="85" spans="1:256" ht="15.75" customHeight="1">
      <c r="A85" s="1373"/>
      <c r="B85" s="1373" t="s">
        <v>2681</v>
      </c>
      <c r="C85" s="1374">
        <v>35250000</v>
      </c>
      <c r="D85" s="1374">
        <f t="shared" ref="D85:F85" si="74">SUM(D84,D13)</f>
        <v>30000000</v>
      </c>
      <c r="E85" s="1374">
        <f t="shared" si="74"/>
        <v>64750000</v>
      </c>
      <c r="F85" s="1374">
        <f t="shared" si="74"/>
        <v>70300000</v>
      </c>
      <c r="G85" s="1374">
        <f t="shared" ref="G85:I85" si="75">SUM(G84,G13)</f>
        <v>0</v>
      </c>
      <c r="H85" s="1374">
        <f t="shared" si="62"/>
        <v>70300000</v>
      </c>
      <c r="I85" s="1374">
        <f t="shared" si="75"/>
        <v>0</v>
      </c>
      <c r="J85" s="1374">
        <f t="shared" si="63"/>
        <v>70300000</v>
      </c>
      <c r="K85" s="1375">
        <f t="shared" ref="K85" si="76">SUM(K84,K13)</f>
        <v>95172750</v>
      </c>
      <c r="L85" s="1375">
        <f t="shared" ref="L85:N85" si="77">SUM(L84,L13)</f>
        <v>-14000000</v>
      </c>
      <c r="M85" s="1375">
        <f t="shared" si="54"/>
        <v>81172750</v>
      </c>
      <c r="N85" s="1375">
        <f t="shared" si="77"/>
        <v>-2000000</v>
      </c>
      <c r="O85" s="1375">
        <f t="shared" si="55"/>
        <v>79172750</v>
      </c>
      <c r="P85" s="1376">
        <f>SUM(P84,P13)</f>
        <v>73600000</v>
      </c>
      <c r="Q85" s="130"/>
      <c r="R85" s="130"/>
      <c r="S85" s="130"/>
      <c r="T85" s="130"/>
      <c r="U85" s="130"/>
      <c r="V85" s="130"/>
      <c r="W85" s="130"/>
      <c r="X85" s="130"/>
      <c r="Y85" s="130"/>
      <c r="Z85" s="130"/>
      <c r="AA85" s="130"/>
      <c r="AB85" s="130"/>
      <c r="AC85" s="130"/>
      <c r="AD85" s="130"/>
      <c r="AE85" s="130"/>
      <c r="AF85" s="130"/>
      <c r="AG85" s="130"/>
      <c r="AH85" s="130"/>
      <c r="AI85" s="130"/>
      <c r="AJ85" s="130"/>
      <c r="AK85" s="130"/>
      <c r="AL85" s="130"/>
      <c r="AM85" s="130"/>
      <c r="AN85" s="130"/>
      <c r="AO85" s="130"/>
      <c r="AP85" s="130"/>
      <c r="AQ85" s="130"/>
      <c r="AR85" s="130"/>
      <c r="AS85" s="130"/>
      <c r="AT85" s="130"/>
      <c r="AU85" s="130"/>
      <c r="AV85" s="130"/>
      <c r="AW85" s="130"/>
      <c r="AX85" s="130"/>
      <c r="AY85" s="130"/>
      <c r="AZ85" s="130"/>
      <c r="BA85" s="130"/>
      <c r="BB85" s="130"/>
      <c r="BC85" s="130"/>
      <c r="BD85" s="130"/>
      <c r="BE85" s="130"/>
      <c r="BF85" s="130"/>
      <c r="BG85" s="130"/>
      <c r="BH85" s="130"/>
      <c r="BI85" s="130"/>
      <c r="BJ85" s="130"/>
      <c r="BK85" s="130"/>
      <c r="BL85" s="130"/>
      <c r="BM85" s="130"/>
      <c r="BN85" s="130"/>
      <c r="BO85" s="130"/>
      <c r="BP85" s="130"/>
      <c r="BQ85" s="130"/>
      <c r="BR85" s="130"/>
      <c r="BS85" s="130"/>
      <c r="BT85" s="130"/>
      <c r="BU85" s="130"/>
      <c r="BV85" s="130"/>
      <c r="BW85" s="130"/>
      <c r="BX85" s="130"/>
      <c r="BY85" s="130"/>
      <c r="BZ85" s="130"/>
      <c r="CA85" s="130"/>
      <c r="CB85" s="130"/>
      <c r="CC85" s="130"/>
      <c r="CD85" s="130"/>
      <c r="CE85" s="130"/>
      <c r="CF85" s="130"/>
      <c r="CG85" s="130"/>
      <c r="CH85" s="130"/>
      <c r="CI85" s="130"/>
      <c r="CJ85" s="130"/>
      <c r="CK85" s="130"/>
      <c r="CL85" s="130"/>
      <c r="CM85" s="130"/>
      <c r="CN85" s="130"/>
      <c r="CO85" s="130"/>
      <c r="CP85" s="130"/>
      <c r="CQ85" s="130"/>
      <c r="CR85" s="130"/>
      <c r="CS85" s="130"/>
      <c r="CT85" s="130"/>
      <c r="CU85" s="130"/>
      <c r="CV85" s="130"/>
      <c r="CW85" s="130"/>
      <c r="CX85" s="130"/>
      <c r="CY85" s="130"/>
      <c r="CZ85" s="130"/>
      <c r="DA85" s="130"/>
      <c r="DB85" s="130"/>
      <c r="DC85" s="130"/>
      <c r="DD85" s="130"/>
      <c r="DE85" s="130"/>
      <c r="DF85" s="130"/>
      <c r="DG85" s="130"/>
      <c r="DH85" s="130"/>
      <c r="DI85" s="130"/>
      <c r="DJ85" s="130"/>
      <c r="DK85" s="130"/>
      <c r="DL85" s="130"/>
      <c r="DM85" s="130"/>
      <c r="DN85" s="130"/>
      <c r="DO85" s="130"/>
      <c r="DP85" s="130"/>
      <c r="DQ85" s="130"/>
      <c r="DR85" s="130"/>
      <c r="DS85" s="130"/>
      <c r="DT85" s="130"/>
      <c r="DU85" s="130"/>
      <c r="DV85" s="130"/>
      <c r="DW85" s="130"/>
      <c r="DX85" s="130"/>
      <c r="DY85" s="130"/>
      <c r="DZ85" s="130"/>
      <c r="EA85" s="130"/>
      <c r="EB85" s="130"/>
      <c r="EC85" s="130"/>
      <c r="ED85" s="130"/>
      <c r="EE85" s="130"/>
      <c r="EF85" s="130"/>
      <c r="EG85" s="130"/>
      <c r="EH85" s="130"/>
      <c r="EI85" s="130"/>
      <c r="EJ85" s="130"/>
      <c r="EK85" s="130"/>
      <c r="EL85" s="130"/>
      <c r="EM85" s="130"/>
      <c r="EN85" s="130"/>
      <c r="EO85" s="130"/>
      <c r="EP85" s="130"/>
      <c r="EQ85" s="130"/>
      <c r="ER85" s="130"/>
      <c r="ES85" s="130"/>
      <c r="ET85" s="130"/>
      <c r="EU85" s="130"/>
      <c r="EV85" s="130"/>
      <c r="EW85" s="130"/>
      <c r="EX85" s="130"/>
      <c r="EY85" s="130"/>
      <c r="EZ85" s="130"/>
      <c r="FA85" s="130"/>
      <c r="FB85" s="130"/>
      <c r="FC85" s="130"/>
      <c r="FD85" s="130"/>
      <c r="FE85" s="130"/>
      <c r="FF85" s="130"/>
      <c r="FG85" s="130"/>
      <c r="FH85" s="130"/>
      <c r="FI85" s="130"/>
      <c r="FJ85" s="130"/>
      <c r="FK85" s="130"/>
      <c r="FL85" s="130"/>
      <c r="FM85" s="130"/>
      <c r="FN85" s="130"/>
      <c r="FO85" s="130"/>
      <c r="FP85" s="130"/>
      <c r="FQ85" s="130"/>
      <c r="FR85" s="130"/>
      <c r="FS85" s="130"/>
      <c r="FT85" s="130"/>
      <c r="FU85" s="130"/>
      <c r="FV85" s="130"/>
      <c r="FW85" s="130"/>
      <c r="FX85" s="130"/>
      <c r="FY85" s="130"/>
      <c r="FZ85" s="130"/>
      <c r="GA85" s="130"/>
      <c r="GB85" s="130"/>
      <c r="GC85" s="130"/>
      <c r="GD85" s="130"/>
      <c r="GE85" s="130"/>
      <c r="GF85" s="130"/>
      <c r="GG85" s="130"/>
      <c r="GH85" s="130"/>
      <c r="GI85" s="130"/>
      <c r="GJ85" s="130"/>
      <c r="GK85" s="130"/>
      <c r="GL85" s="130"/>
      <c r="GM85" s="130"/>
      <c r="GN85" s="130"/>
      <c r="GO85" s="130"/>
      <c r="GP85" s="130"/>
      <c r="GQ85" s="130"/>
      <c r="GR85" s="130"/>
      <c r="GS85" s="130"/>
      <c r="GT85" s="130"/>
      <c r="GU85" s="130"/>
      <c r="GV85" s="130"/>
      <c r="GW85" s="130"/>
      <c r="GX85" s="130"/>
      <c r="GY85" s="130"/>
      <c r="GZ85" s="130"/>
      <c r="HA85" s="130"/>
      <c r="HB85" s="130"/>
      <c r="HC85" s="130"/>
      <c r="HD85" s="130"/>
      <c r="HE85" s="130"/>
      <c r="HF85" s="130"/>
      <c r="HG85" s="130"/>
      <c r="HH85" s="130"/>
      <c r="HI85" s="130"/>
      <c r="HJ85" s="130"/>
      <c r="HK85" s="130"/>
      <c r="HL85" s="130"/>
      <c r="HM85" s="130"/>
      <c r="HN85" s="130"/>
      <c r="HO85" s="130"/>
      <c r="HP85" s="130"/>
      <c r="HQ85" s="130"/>
      <c r="HR85" s="130"/>
      <c r="HS85" s="130"/>
      <c r="HT85" s="130"/>
      <c r="HU85" s="130"/>
      <c r="HV85" s="130"/>
      <c r="HW85" s="130"/>
      <c r="HX85" s="130"/>
      <c r="HY85" s="130"/>
      <c r="HZ85" s="130"/>
      <c r="IA85" s="130"/>
      <c r="IB85" s="130"/>
      <c r="IC85" s="130"/>
      <c r="ID85" s="130"/>
      <c r="IE85" s="130"/>
      <c r="IF85" s="130"/>
      <c r="IG85" s="130"/>
      <c r="IH85" s="130"/>
      <c r="II85" s="130"/>
      <c r="IJ85" s="130"/>
      <c r="IK85" s="130"/>
      <c r="IL85" s="130"/>
      <c r="IM85" s="130"/>
      <c r="IN85" s="130"/>
      <c r="IO85" s="130"/>
      <c r="IP85" s="130"/>
      <c r="IQ85" s="130"/>
      <c r="IR85" s="130"/>
      <c r="IS85" s="130"/>
      <c r="IT85" s="130"/>
      <c r="IU85" s="130"/>
      <c r="IV85" s="130"/>
    </row>
    <row r="86" spans="1:256" ht="15.75" customHeight="1">
      <c r="A86" s="781"/>
      <c r="B86" s="39"/>
      <c r="C86" s="160"/>
      <c r="D86" s="160"/>
      <c r="E86" s="160"/>
      <c r="F86" s="160"/>
      <c r="G86" s="130"/>
      <c r="H86" s="130"/>
      <c r="I86" s="130"/>
      <c r="J86" s="130"/>
      <c r="K86" s="131"/>
      <c r="L86" s="131"/>
      <c r="M86" s="131"/>
      <c r="N86" s="131"/>
      <c r="O86" s="131"/>
      <c r="P86" s="1377"/>
      <c r="Q86" s="130"/>
      <c r="R86" s="130"/>
      <c r="S86" s="130"/>
      <c r="T86" s="130"/>
      <c r="U86" s="130"/>
      <c r="V86" s="130"/>
      <c r="W86" s="130"/>
      <c r="X86" s="130"/>
      <c r="Y86" s="130"/>
      <c r="Z86" s="130"/>
      <c r="AA86" s="130"/>
      <c r="AB86" s="130"/>
      <c r="AC86" s="130"/>
      <c r="AD86" s="130"/>
      <c r="AE86" s="130"/>
      <c r="AF86" s="130"/>
      <c r="AG86" s="130"/>
      <c r="AH86" s="130"/>
      <c r="AI86" s="130"/>
      <c r="AJ86" s="130"/>
      <c r="AK86" s="130"/>
      <c r="AL86" s="130"/>
      <c r="AM86" s="130"/>
      <c r="AN86" s="130"/>
      <c r="AO86" s="130"/>
      <c r="AP86" s="130"/>
      <c r="AQ86" s="130"/>
      <c r="AR86" s="130"/>
      <c r="AS86" s="130"/>
      <c r="AT86" s="130"/>
      <c r="AU86" s="130"/>
      <c r="AV86" s="130"/>
      <c r="AW86" s="130"/>
      <c r="AX86" s="130"/>
      <c r="AY86" s="130"/>
      <c r="AZ86" s="130"/>
      <c r="BA86" s="130"/>
      <c r="BB86" s="130"/>
      <c r="BC86" s="130"/>
      <c r="BD86" s="130"/>
      <c r="BE86" s="130"/>
      <c r="BF86" s="130"/>
      <c r="BG86" s="130"/>
      <c r="BH86" s="130"/>
      <c r="BI86" s="130"/>
      <c r="BJ86" s="130"/>
      <c r="BK86" s="130"/>
      <c r="BL86" s="130"/>
      <c r="BM86" s="130"/>
      <c r="BN86" s="130"/>
      <c r="BO86" s="130"/>
      <c r="BP86" s="130"/>
      <c r="BQ86" s="130"/>
      <c r="BR86" s="130"/>
      <c r="BS86" s="130"/>
      <c r="BT86" s="130"/>
      <c r="BU86" s="130"/>
      <c r="BV86" s="130"/>
      <c r="BW86" s="130"/>
      <c r="BX86" s="130"/>
      <c r="BY86" s="130"/>
      <c r="BZ86" s="130"/>
      <c r="CA86" s="130"/>
      <c r="CB86" s="130"/>
      <c r="CC86" s="130"/>
      <c r="CD86" s="130"/>
      <c r="CE86" s="130"/>
      <c r="CF86" s="130"/>
      <c r="CG86" s="130"/>
      <c r="CH86" s="130"/>
      <c r="CI86" s="130"/>
      <c r="CJ86" s="130"/>
      <c r="CK86" s="130"/>
      <c r="CL86" s="130"/>
      <c r="CM86" s="130"/>
      <c r="CN86" s="130"/>
      <c r="CO86" s="130"/>
      <c r="CP86" s="130"/>
      <c r="CQ86" s="130"/>
      <c r="CR86" s="130"/>
      <c r="CS86" s="130"/>
      <c r="CT86" s="130"/>
      <c r="CU86" s="130"/>
      <c r="CV86" s="130"/>
      <c r="CW86" s="130"/>
      <c r="CX86" s="130"/>
      <c r="CY86" s="130"/>
      <c r="CZ86" s="130"/>
      <c r="DA86" s="130"/>
      <c r="DB86" s="130"/>
      <c r="DC86" s="130"/>
      <c r="DD86" s="130"/>
      <c r="DE86" s="130"/>
      <c r="DF86" s="130"/>
      <c r="DG86" s="130"/>
      <c r="DH86" s="130"/>
      <c r="DI86" s="130"/>
      <c r="DJ86" s="130"/>
      <c r="DK86" s="130"/>
      <c r="DL86" s="130"/>
      <c r="DM86" s="130"/>
      <c r="DN86" s="130"/>
      <c r="DO86" s="130"/>
      <c r="DP86" s="130"/>
      <c r="DQ86" s="130"/>
      <c r="DR86" s="130"/>
      <c r="DS86" s="130"/>
      <c r="DT86" s="130"/>
      <c r="DU86" s="130"/>
      <c r="DV86" s="130"/>
      <c r="DW86" s="130"/>
      <c r="DX86" s="130"/>
      <c r="DY86" s="130"/>
      <c r="DZ86" s="130"/>
      <c r="EA86" s="130"/>
      <c r="EB86" s="130"/>
      <c r="EC86" s="130"/>
      <c r="ED86" s="130"/>
      <c r="EE86" s="130"/>
      <c r="EF86" s="130"/>
      <c r="EG86" s="130"/>
      <c r="EH86" s="130"/>
      <c r="EI86" s="130"/>
      <c r="EJ86" s="130"/>
      <c r="EK86" s="130"/>
      <c r="EL86" s="130"/>
      <c r="EM86" s="130"/>
      <c r="EN86" s="130"/>
      <c r="EO86" s="130"/>
      <c r="EP86" s="130"/>
      <c r="EQ86" s="130"/>
      <c r="ER86" s="130"/>
      <c r="ES86" s="130"/>
      <c r="ET86" s="130"/>
      <c r="EU86" s="130"/>
      <c r="EV86" s="130"/>
      <c r="EW86" s="130"/>
      <c r="EX86" s="130"/>
      <c r="EY86" s="130"/>
      <c r="EZ86" s="130"/>
      <c r="FA86" s="130"/>
      <c r="FB86" s="130"/>
      <c r="FC86" s="130"/>
      <c r="FD86" s="130"/>
      <c r="FE86" s="130"/>
      <c r="FF86" s="130"/>
      <c r="FG86" s="130"/>
      <c r="FH86" s="130"/>
      <c r="FI86" s="130"/>
      <c r="FJ86" s="130"/>
      <c r="FK86" s="130"/>
      <c r="FL86" s="130"/>
      <c r="FM86" s="130"/>
      <c r="FN86" s="130"/>
      <c r="FO86" s="130"/>
      <c r="FP86" s="130"/>
      <c r="FQ86" s="130"/>
      <c r="FR86" s="130"/>
      <c r="FS86" s="130"/>
      <c r="FT86" s="130"/>
      <c r="FU86" s="130"/>
      <c r="FV86" s="130"/>
      <c r="FW86" s="130"/>
      <c r="FX86" s="130"/>
      <c r="FY86" s="130"/>
      <c r="FZ86" s="130"/>
      <c r="GA86" s="130"/>
      <c r="GB86" s="130"/>
      <c r="GC86" s="130"/>
      <c r="GD86" s="130"/>
      <c r="GE86" s="130"/>
      <c r="GF86" s="130"/>
      <c r="GG86" s="130"/>
      <c r="GH86" s="130"/>
      <c r="GI86" s="130"/>
      <c r="GJ86" s="130"/>
      <c r="GK86" s="130"/>
      <c r="GL86" s="130"/>
      <c r="GM86" s="130"/>
      <c r="GN86" s="130"/>
      <c r="GO86" s="130"/>
      <c r="GP86" s="130"/>
      <c r="GQ86" s="130"/>
      <c r="GR86" s="130"/>
      <c r="GS86" s="130"/>
      <c r="GT86" s="130"/>
      <c r="GU86" s="130"/>
      <c r="GV86" s="130"/>
      <c r="GW86" s="130"/>
      <c r="GX86" s="130"/>
      <c r="GY86" s="130"/>
      <c r="GZ86" s="130"/>
      <c r="HA86" s="130"/>
      <c r="HB86" s="130"/>
      <c r="HC86" s="130"/>
      <c r="HD86" s="130"/>
      <c r="HE86" s="130"/>
      <c r="HF86" s="130"/>
      <c r="HG86" s="130"/>
      <c r="HH86" s="130"/>
      <c r="HI86" s="130"/>
      <c r="HJ86" s="130"/>
      <c r="HK86" s="130"/>
      <c r="HL86" s="130"/>
      <c r="HM86" s="130"/>
      <c r="HN86" s="130"/>
      <c r="HO86" s="130"/>
      <c r="HP86" s="130"/>
      <c r="HQ86" s="130"/>
      <c r="HR86" s="130"/>
      <c r="HS86" s="130"/>
      <c r="HT86" s="130"/>
      <c r="HU86" s="130"/>
      <c r="HV86" s="130"/>
      <c r="HW86" s="130"/>
      <c r="HX86" s="130"/>
      <c r="HY86" s="130"/>
      <c r="HZ86" s="130"/>
      <c r="IA86" s="130"/>
      <c r="IB86" s="130"/>
      <c r="IC86" s="130"/>
      <c r="ID86" s="130"/>
      <c r="IE86" s="130"/>
      <c r="IF86" s="130"/>
      <c r="IG86" s="130"/>
      <c r="IH86" s="130"/>
      <c r="II86" s="130"/>
      <c r="IJ86" s="130"/>
      <c r="IK86" s="130"/>
      <c r="IL86" s="130"/>
      <c r="IM86" s="130"/>
      <c r="IN86" s="130"/>
      <c r="IO86" s="130"/>
      <c r="IP86" s="130"/>
      <c r="IQ86" s="130"/>
      <c r="IR86" s="130"/>
      <c r="IS86" s="130"/>
      <c r="IT86" s="130"/>
      <c r="IU86" s="130"/>
      <c r="IV86" s="130"/>
    </row>
    <row r="87" spans="1:256" ht="15.75" customHeight="1">
      <c r="A87" s="781"/>
      <c r="B87" s="39"/>
      <c r="C87" s="160"/>
      <c r="D87" s="160"/>
      <c r="E87" s="160"/>
      <c r="F87" s="160"/>
      <c r="G87" s="130"/>
      <c r="H87" s="130"/>
      <c r="I87" s="130"/>
      <c r="J87" s="130"/>
      <c r="K87" s="131"/>
      <c r="L87" s="131"/>
      <c r="M87" s="131"/>
      <c r="N87" s="131"/>
      <c r="O87" s="131"/>
      <c r="P87" s="1377"/>
      <c r="Q87" s="130"/>
      <c r="R87" s="130"/>
      <c r="S87" s="130"/>
      <c r="T87" s="130"/>
      <c r="U87" s="130"/>
      <c r="V87" s="130"/>
      <c r="W87" s="130"/>
      <c r="X87" s="130"/>
      <c r="Y87" s="130"/>
      <c r="Z87" s="130"/>
      <c r="AA87" s="130"/>
      <c r="AB87" s="130"/>
      <c r="AC87" s="130"/>
      <c r="AD87" s="130"/>
      <c r="AE87" s="130"/>
      <c r="AF87" s="130"/>
      <c r="AG87" s="130"/>
      <c r="AH87" s="130"/>
      <c r="AI87" s="130"/>
      <c r="AJ87" s="130"/>
      <c r="AK87" s="130"/>
      <c r="AL87" s="130"/>
      <c r="AM87" s="130"/>
      <c r="AN87" s="130"/>
      <c r="AO87" s="130"/>
      <c r="AP87" s="130"/>
      <c r="AQ87" s="130"/>
      <c r="AR87" s="130"/>
      <c r="AS87" s="130"/>
      <c r="AT87" s="130"/>
      <c r="AU87" s="130"/>
      <c r="AV87" s="130"/>
      <c r="AW87" s="130"/>
      <c r="AX87" s="130"/>
      <c r="AY87" s="130"/>
      <c r="AZ87" s="130"/>
      <c r="BA87" s="130"/>
      <c r="BB87" s="130"/>
      <c r="BC87" s="130"/>
      <c r="BD87" s="130"/>
      <c r="BE87" s="130"/>
      <c r="BF87" s="130"/>
      <c r="BG87" s="130"/>
      <c r="BH87" s="130"/>
      <c r="BI87" s="130"/>
      <c r="BJ87" s="130"/>
      <c r="BK87" s="130"/>
      <c r="BL87" s="130"/>
      <c r="BM87" s="130"/>
      <c r="BN87" s="130"/>
      <c r="BO87" s="130"/>
      <c r="BP87" s="130"/>
      <c r="BQ87" s="130"/>
      <c r="BR87" s="130"/>
      <c r="BS87" s="130"/>
      <c r="BT87" s="130"/>
      <c r="BU87" s="130"/>
      <c r="BV87" s="130"/>
      <c r="BW87" s="130"/>
      <c r="BX87" s="130"/>
      <c r="BY87" s="130"/>
      <c r="BZ87" s="130"/>
      <c r="CA87" s="130"/>
      <c r="CB87" s="130"/>
      <c r="CC87" s="130"/>
      <c r="CD87" s="130"/>
      <c r="CE87" s="130"/>
      <c r="CF87" s="130"/>
      <c r="CG87" s="130"/>
      <c r="CH87" s="130"/>
      <c r="CI87" s="130"/>
      <c r="CJ87" s="130"/>
      <c r="CK87" s="130"/>
      <c r="CL87" s="130"/>
      <c r="CM87" s="130"/>
      <c r="CN87" s="130"/>
      <c r="CO87" s="130"/>
      <c r="CP87" s="130"/>
      <c r="CQ87" s="130"/>
      <c r="CR87" s="130"/>
      <c r="CS87" s="130"/>
      <c r="CT87" s="130"/>
      <c r="CU87" s="130"/>
      <c r="CV87" s="130"/>
      <c r="CW87" s="130"/>
      <c r="CX87" s="130"/>
      <c r="CY87" s="130"/>
      <c r="CZ87" s="130"/>
      <c r="DA87" s="130"/>
      <c r="DB87" s="130"/>
      <c r="DC87" s="130"/>
      <c r="DD87" s="130"/>
      <c r="DE87" s="130"/>
      <c r="DF87" s="130"/>
      <c r="DG87" s="130"/>
      <c r="DH87" s="130"/>
      <c r="DI87" s="130"/>
      <c r="DJ87" s="130"/>
      <c r="DK87" s="130"/>
      <c r="DL87" s="130"/>
      <c r="DM87" s="130"/>
      <c r="DN87" s="130"/>
      <c r="DO87" s="130"/>
      <c r="DP87" s="130"/>
      <c r="DQ87" s="130"/>
      <c r="DR87" s="130"/>
      <c r="DS87" s="130"/>
      <c r="DT87" s="130"/>
      <c r="DU87" s="130"/>
      <c r="DV87" s="130"/>
      <c r="DW87" s="130"/>
      <c r="DX87" s="130"/>
      <c r="DY87" s="130"/>
      <c r="DZ87" s="130"/>
      <c r="EA87" s="130"/>
      <c r="EB87" s="130"/>
      <c r="EC87" s="130"/>
      <c r="ED87" s="130"/>
      <c r="EE87" s="130"/>
      <c r="EF87" s="130"/>
      <c r="EG87" s="130"/>
      <c r="EH87" s="130"/>
      <c r="EI87" s="130"/>
      <c r="EJ87" s="130"/>
      <c r="EK87" s="130"/>
      <c r="EL87" s="130"/>
      <c r="EM87" s="130"/>
      <c r="EN87" s="130"/>
      <c r="EO87" s="130"/>
      <c r="EP87" s="130"/>
      <c r="EQ87" s="130"/>
      <c r="ER87" s="130"/>
      <c r="ES87" s="130"/>
      <c r="ET87" s="130"/>
      <c r="EU87" s="130"/>
      <c r="EV87" s="130"/>
      <c r="EW87" s="130"/>
      <c r="EX87" s="130"/>
      <c r="EY87" s="130"/>
      <c r="EZ87" s="130"/>
      <c r="FA87" s="130"/>
      <c r="FB87" s="130"/>
      <c r="FC87" s="130"/>
      <c r="FD87" s="130"/>
      <c r="FE87" s="130"/>
      <c r="FF87" s="130"/>
      <c r="FG87" s="130"/>
      <c r="FH87" s="130"/>
      <c r="FI87" s="130"/>
      <c r="FJ87" s="130"/>
      <c r="FK87" s="130"/>
      <c r="FL87" s="130"/>
      <c r="FM87" s="130"/>
      <c r="FN87" s="130"/>
      <c r="FO87" s="130"/>
      <c r="FP87" s="130"/>
      <c r="FQ87" s="130"/>
      <c r="FR87" s="130"/>
      <c r="FS87" s="130"/>
      <c r="FT87" s="130"/>
      <c r="FU87" s="130"/>
      <c r="FV87" s="130"/>
      <c r="FW87" s="130"/>
      <c r="FX87" s="130"/>
      <c r="FY87" s="130"/>
      <c r="FZ87" s="130"/>
      <c r="GA87" s="130"/>
      <c r="GB87" s="130"/>
      <c r="GC87" s="130"/>
      <c r="GD87" s="130"/>
      <c r="GE87" s="130"/>
      <c r="GF87" s="130"/>
      <c r="GG87" s="130"/>
      <c r="GH87" s="130"/>
      <c r="GI87" s="130"/>
      <c r="GJ87" s="130"/>
      <c r="GK87" s="130"/>
      <c r="GL87" s="130"/>
      <c r="GM87" s="130"/>
      <c r="GN87" s="130"/>
      <c r="GO87" s="130"/>
      <c r="GP87" s="130"/>
      <c r="GQ87" s="130"/>
      <c r="GR87" s="130"/>
      <c r="GS87" s="130"/>
      <c r="GT87" s="130"/>
      <c r="GU87" s="130"/>
      <c r="GV87" s="130"/>
      <c r="GW87" s="130"/>
      <c r="GX87" s="130"/>
      <c r="GY87" s="130"/>
      <c r="GZ87" s="130"/>
      <c r="HA87" s="130"/>
      <c r="HB87" s="130"/>
      <c r="HC87" s="130"/>
      <c r="HD87" s="130"/>
      <c r="HE87" s="130"/>
      <c r="HF87" s="130"/>
      <c r="HG87" s="130"/>
      <c r="HH87" s="130"/>
      <c r="HI87" s="130"/>
      <c r="HJ87" s="130"/>
      <c r="HK87" s="130"/>
      <c r="HL87" s="130"/>
      <c r="HM87" s="130"/>
      <c r="HN87" s="130"/>
      <c r="HO87" s="130"/>
      <c r="HP87" s="130"/>
      <c r="HQ87" s="130"/>
      <c r="HR87" s="130"/>
      <c r="HS87" s="130"/>
      <c r="HT87" s="130"/>
      <c r="HU87" s="130"/>
      <c r="HV87" s="130"/>
      <c r="HW87" s="130"/>
      <c r="HX87" s="130"/>
      <c r="HY87" s="130"/>
      <c r="HZ87" s="130"/>
      <c r="IA87" s="130"/>
      <c r="IB87" s="130"/>
      <c r="IC87" s="130"/>
      <c r="ID87" s="130"/>
      <c r="IE87" s="130"/>
      <c r="IF87" s="130"/>
      <c r="IG87" s="130"/>
      <c r="IH87" s="130"/>
      <c r="II87" s="130"/>
      <c r="IJ87" s="130"/>
      <c r="IK87" s="130"/>
      <c r="IL87" s="130"/>
      <c r="IM87" s="130"/>
      <c r="IN87" s="130"/>
      <c r="IO87" s="130"/>
      <c r="IP87" s="130"/>
      <c r="IQ87" s="130"/>
      <c r="IR87" s="130"/>
      <c r="IS87" s="130"/>
      <c r="IT87" s="130"/>
      <c r="IU87" s="130"/>
      <c r="IV87" s="130"/>
    </row>
    <row r="88" spans="1:256" ht="15.75" customHeight="1">
      <c r="A88" s="781"/>
      <c r="B88" s="39"/>
      <c r="C88" s="160"/>
      <c r="D88" s="160"/>
      <c r="E88" s="160"/>
      <c r="F88" s="160"/>
      <c r="G88" s="130"/>
      <c r="H88" s="130"/>
      <c r="I88" s="130"/>
      <c r="J88" s="130"/>
      <c r="K88" s="131"/>
      <c r="L88" s="131"/>
      <c r="M88" s="131"/>
      <c r="N88" s="131"/>
      <c r="O88" s="131"/>
      <c r="P88" s="1377"/>
      <c r="Q88" s="130"/>
      <c r="R88" s="130"/>
      <c r="S88" s="130"/>
      <c r="T88" s="130"/>
      <c r="U88" s="130"/>
      <c r="V88" s="130"/>
      <c r="W88" s="130"/>
      <c r="X88" s="130"/>
      <c r="Y88" s="130"/>
      <c r="Z88" s="130"/>
      <c r="AA88" s="130"/>
      <c r="AB88" s="130"/>
      <c r="AC88" s="130"/>
      <c r="AD88" s="130"/>
      <c r="AE88" s="130"/>
      <c r="AF88" s="130"/>
      <c r="AG88" s="130"/>
      <c r="AH88" s="130"/>
      <c r="AI88" s="130"/>
      <c r="AJ88" s="130"/>
      <c r="AK88" s="130"/>
      <c r="AL88" s="130"/>
      <c r="AM88" s="130"/>
      <c r="AN88" s="130"/>
      <c r="AO88" s="130"/>
      <c r="AP88" s="130"/>
      <c r="AQ88" s="130"/>
      <c r="AR88" s="130"/>
      <c r="AS88" s="130"/>
      <c r="AT88" s="130"/>
      <c r="AU88" s="130"/>
      <c r="AV88" s="130"/>
      <c r="AW88" s="130"/>
      <c r="AX88" s="130"/>
      <c r="AY88" s="130"/>
      <c r="AZ88" s="130"/>
      <c r="BA88" s="130"/>
      <c r="BB88" s="130"/>
      <c r="BC88" s="130"/>
      <c r="BD88" s="130"/>
      <c r="BE88" s="130"/>
      <c r="BF88" s="130"/>
      <c r="BG88" s="130"/>
      <c r="BH88" s="130"/>
      <c r="BI88" s="130"/>
      <c r="BJ88" s="130"/>
      <c r="BK88" s="130"/>
      <c r="BL88" s="130"/>
      <c r="BM88" s="130"/>
      <c r="BN88" s="130"/>
      <c r="BO88" s="130"/>
      <c r="BP88" s="130"/>
      <c r="BQ88" s="130"/>
      <c r="BR88" s="130"/>
      <c r="BS88" s="130"/>
      <c r="BT88" s="130"/>
      <c r="BU88" s="130"/>
      <c r="BV88" s="130"/>
      <c r="BW88" s="130"/>
      <c r="BX88" s="130"/>
      <c r="BY88" s="130"/>
      <c r="BZ88" s="130"/>
      <c r="CA88" s="130"/>
      <c r="CB88" s="130"/>
      <c r="CC88" s="130"/>
      <c r="CD88" s="130"/>
      <c r="CE88" s="130"/>
      <c r="CF88" s="130"/>
      <c r="CG88" s="130"/>
      <c r="CH88" s="130"/>
      <c r="CI88" s="130"/>
      <c r="CJ88" s="130"/>
      <c r="CK88" s="130"/>
      <c r="CL88" s="130"/>
      <c r="CM88" s="130"/>
      <c r="CN88" s="130"/>
      <c r="CO88" s="130"/>
      <c r="CP88" s="130"/>
      <c r="CQ88" s="130"/>
      <c r="CR88" s="130"/>
      <c r="CS88" s="130"/>
      <c r="CT88" s="130"/>
      <c r="CU88" s="130"/>
      <c r="CV88" s="130"/>
      <c r="CW88" s="130"/>
      <c r="CX88" s="130"/>
      <c r="CY88" s="130"/>
      <c r="CZ88" s="130"/>
      <c r="DA88" s="130"/>
      <c r="DB88" s="130"/>
      <c r="DC88" s="130"/>
      <c r="DD88" s="130"/>
      <c r="DE88" s="130"/>
      <c r="DF88" s="130"/>
      <c r="DG88" s="130"/>
      <c r="DH88" s="130"/>
      <c r="DI88" s="130"/>
      <c r="DJ88" s="130"/>
      <c r="DK88" s="130"/>
      <c r="DL88" s="130"/>
      <c r="DM88" s="130"/>
      <c r="DN88" s="130"/>
      <c r="DO88" s="130"/>
      <c r="DP88" s="130"/>
      <c r="DQ88" s="130"/>
      <c r="DR88" s="130"/>
      <c r="DS88" s="130"/>
      <c r="DT88" s="130"/>
      <c r="DU88" s="130"/>
      <c r="DV88" s="130"/>
      <c r="DW88" s="130"/>
      <c r="DX88" s="130"/>
      <c r="DY88" s="130"/>
      <c r="DZ88" s="130"/>
      <c r="EA88" s="130"/>
      <c r="EB88" s="130"/>
      <c r="EC88" s="130"/>
      <c r="ED88" s="130"/>
      <c r="EE88" s="130"/>
      <c r="EF88" s="130"/>
      <c r="EG88" s="130"/>
      <c r="EH88" s="130"/>
      <c r="EI88" s="130"/>
      <c r="EJ88" s="130"/>
      <c r="EK88" s="130"/>
      <c r="EL88" s="130"/>
      <c r="EM88" s="130"/>
      <c r="EN88" s="130"/>
      <c r="EO88" s="130"/>
      <c r="EP88" s="130"/>
      <c r="EQ88" s="130"/>
      <c r="ER88" s="130"/>
      <c r="ES88" s="130"/>
      <c r="ET88" s="130"/>
      <c r="EU88" s="130"/>
      <c r="EV88" s="130"/>
      <c r="EW88" s="130"/>
      <c r="EX88" s="130"/>
      <c r="EY88" s="130"/>
      <c r="EZ88" s="130"/>
      <c r="FA88" s="130"/>
      <c r="FB88" s="130"/>
      <c r="FC88" s="130"/>
      <c r="FD88" s="130"/>
      <c r="FE88" s="130"/>
      <c r="FF88" s="130"/>
      <c r="FG88" s="130"/>
      <c r="FH88" s="130"/>
      <c r="FI88" s="130"/>
      <c r="FJ88" s="130"/>
      <c r="FK88" s="130"/>
      <c r="FL88" s="130"/>
      <c r="FM88" s="130"/>
      <c r="FN88" s="130"/>
      <c r="FO88" s="130"/>
      <c r="FP88" s="130"/>
      <c r="FQ88" s="130"/>
      <c r="FR88" s="130"/>
      <c r="FS88" s="130"/>
      <c r="FT88" s="130"/>
      <c r="FU88" s="130"/>
      <c r="FV88" s="130"/>
      <c r="FW88" s="130"/>
      <c r="FX88" s="130"/>
      <c r="FY88" s="130"/>
      <c r="FZ88" s="130"/>
      <c r="GA88" s="130"/>
      <c r="GB88" s="130"/>
      <c r="GC88" s="130"/>
      <c r="GD88" s="130"/>
      <c r="GE88" s="130"/>
      <c r="GF88" s="130"/>
      <c r="GG88" s="130"/>
      <c r="GH88" s="130"/>
      <c r="GI88" s="130"/>
      <c r="GJ88" s="130"/>
      <c r="GK88" s="130"/>
      <c r="GL88" s="130"/>
      <c r="GM88" s="130"/>
      <c r="GN88" s="130"/>
      <c r="GO88" s="130"/>
      <c r="GP88" s="130"/>
      <c r="GQ88" s="130"/>
      <c r="GR88" s="130"/>
      <c r="GS88" s="130"/>
      <c r="GT88" s="130"/>
      <c r="GU88" s="130"/>
      <c r="GV88" s="130"/>
      <c r="GW88" s="130"/>
      <c r="GX88" s="130"/>
      <c r="GY88" s="130"/>
      <c r="GZ88" s="130"/>
      <c r="HA88" s="130"/>
      <c r="HB88" s="130"/>
      <c r="HC88" s="130"/>
      <c r="HD88" s="130"/>
      <c r="HE88" s="130"/>
      <c r="HF88" s="130"/>
      <c r="HG88" s="130"/>
      <c r="HH88" s="130"/>
      <c r="HI88" s="130"/>
      <c r="HJ88" s="130"/>
      <c r="HK88" s="130"/>
      <c r="HL88" s="130"/>
      <c r="HM88" s="130"/>
      <c r="HN88" s="130"/>
      <c r="HO88" s="130"/>
      <c r="HP88" s="130"/>
      <c r="HQ88" s="130"/>
      <c r="HR88" s="130"/>
      <c r="HS88" s="130"/>
      <c r="HT88" s="130"/>
      <c r="HU88" s="130"/>
      <c r="HV88" s="130"/>
      <c r="HW88" s="130"/>
      <c r="HX88" s="130"/>
      <c r="HY88" s="130"/>
      <c r="HZ88" s="130"/>
      <c r="IA88" s="130"/>
      <c r="IB88" s="130"/>
      <c r="IC88" s="130"/>
      <c r="ID88" s="130"/>
      <c r="IE88" s="130"/>
      <c r="IF88" s="130"/>
      <c r="IG88" s="130"/>
      <c r="IH88" s="130"/>
      <c r="II88" s="130"/>
      <c r="IJ88" s="130"/>
      <c r="IK88" s="130"/>
      <c r="IL88" s="130"/>
      <c r="IM88" s="130"/>
      <c r="IN88" s="130"/>
      <c r="IO88" s="130"/>
      <c r="IP88" s="130"/>
      <c r="IQ88" s="130"/>
      <c r="IR88" s="130"/>
      <c r="IS88" s="130"/>
      <c r="IT88" s="130"/>
      <c r="IU88" s="130"/>
      <c r="IV88" s="130"/>
    </row>
    <row r="89" spans="1:256" ht="15.75" customHeight="1">
      <c r="A89" s="781"/>
      <c r="B89" s="39"/>
      <c r="C89" s="160"/>
      <c r="D89" s="160"/>
      <c r="E89" s="160"/>
      <c r="F89" s="160"/>
      <c r="G89" s="130"/>
      <c r="H89" s="130"/>
      <c r="I89" s="130"/>
      <c r="J89" s="130"/>
      <c r="K89" s="131"/>
      <c r="L89" s="131"/>
      <c r="M89" s="131"/>
      <c r="N89" s="131"/>
      <c r="O89" s="131"/>
      <c r="P89" s="1377"/>
      <c r="Q89" s="130"/>
      <c r="R89" s="130"/>
      <c r="S89" s="130"/>
      <c r="T89" s="130"/>
      <c r="U89" s="130"/>
      <c r="V89" s="130"/>
      <c r="W89" s="130"/>
      <c r="X89" s="130"/>
      <c r="Y89" s="130"/>
      <c r="Z89" s="130"/>
      <c r="AA89" s="130"/>
      <c r="AB89" s="130"/>
      <c r="AC89" s="130"/>
      <c r="AD89" s="130"/>
      <c r="AE89" s="130"/>
      <c r="AF89" s="130"/>
      <c r="AG89" s="130"/>
      <c r="AH89" s="130"/>
      <c r="AI89" s="130"/>
      <c r="AJ89" s="130"/>
      <c r="AK89" s="130"/>
      <c r="AL89" s="130"/>
      <c r="AM89" s="130"/>
      <c r="AN89" s="130"/>
      <c r="AO89" s="130"/>
      <c r="AP89" s="130"/>
      <c r="AQ89" s="130"/>
      <c r="AR89" s="130"/>
      <c r="AS89" s="130"/>
      <c r="AT89" s="130"/>
      <c r="AU89" s="130"/>
      <c r="AV89" s="130"/>
      <c r="AW89" s="130"/>
      <c r="AX89" s="130"/>
      <c r="AY89" s="130"/>
      <c r="AZ89" s="130"/>
      <c r="BA89" s="130"/>
      <c r="BB89" s="130"/>
      <c r="BC89" s="130"/>
      <c r="BD89" s="130"/>
      <c r="BE89" s="130"/>
      <c r="BF89" s="130"/>
      <c r="BG89" s="130"/>
      <c r="BH89" s="130"/>
      <c r="BI89" s="130"/>
      <c r="BJ89" s="130"/>
      <c r="BK89" s="130"/>
      <c r="BL89" s="130"/>
      <c r="BM89" s="130"/>
      <c r="BN89" s="130"/>
      <c r="BO89" s="130"/>
      <c r="BP89" s="130"/>
      <c r="BQ89" s="130"/>
      <c r="BR89" s="130"/>
      <c r="BS89" s="130"/>
      <c r="BT89" s="130"/>
      <c r="BU89" s="130"/>
      <c r="BV89" s="130"/>
      <c r="BW89" s="130"/>
      <c r="BX89" s="130"/>
      <c r="BY89" s="130"/>
      <c r="BZ89" s="130"/>
      <c r="CA89" s="130"/>
      <c r="CB89" s="130"/>
      <c r="CC89" s="130"/>
      <c r="CD89" s="130"/>
      <c r="CE89" s="130"/>
      <c r="CF89" s="130"/>
      <c r="CG89" s="130"/>
      <c r="CH89" s="130"/>
      <c r="CI89" s="130"/>
      <c r="CJ89" s="130"/>
      <c r="CK89" s="130"/>
      <c r="CL89" s="130"/>
      <c r="CM89" s="130"/>
      <c r="CN89" s="130"/>
      <c r="CO89" s="130"/>
      <c r="CP89" s="130"/>
      <c r="CQ89" s="130"/>
      <c r="CR89" s="130"/>
      <c r="CS89" s="130"/>
      <c r="CT89" s="130"/>
      <c r="CU89" s="130"/>
      <c r="CV89" s="130"/>
      <c r="CW89" s="130"/>
      <c r="CX89" s="130"/>
      <c r="CY89" s="130"/>
      <c r="CZ89" s="130"/>
      <c r="DA89" s="130"/>
      <c r="DB89" s="130"/>
      <c r="DC89" s="130"/>
      <c r="DD89" s="130"/>
      <c r="DE89" s="130"/>
      <c r="DF89" s="130"/>
      <c r="DG89" s="130"/>
      <c r="DH89" s="130"/>
      <c r="DI89" s="130"/>
      <c r="DJ89" s="130"/>
      <c r="DK89" s="130"/>
      <c r="DL89" s="130"/>
      <c r="DM89" s="130"/>
      <c r="DN89" s="130"/>
      <c r="DO89" s="130"/>
      <c r="DP89" s="130"/>
      <c r="DQ89" s="130"/>
      <c r="DR89" s="130"/>
      <c r="DS89" s="130"/>
      <c r="DT89" s="130"/>
      <c r="DU89" s="130"/>
      <c r="DV89" s="130"/>
      <c r="DW89" s="130"/>
      <c r="DX89" s="130"/>
      <c r="DY89" s="130"/>
      <c r="DZ89" s="130"/>
      <c r="EA89" s="130"/>
      <c r="EB89" s="130"/>
      <c r="EC89" s="130"/>
      <c r="ED89" s="130"/>
      <c r="EE89" s="130"/>
      <c r="EF89" s="130"/>
      <c r="EG89" s="130"/>
      <c r="EH89" s="130"/>
      <c r="EI89" s="130"/>
      <c r="EJ89" s="130"/>
      <c r="EK89" s="130"/>
      <c r="EL89" s="130"/>
      <c r="EM89" s="130"/>
      <c r="EN89" s="130"/>
      <c r="EO89" s="130"/>
      <c r="EP89" s="130"/>
      <c r="EQ89" s="130"/>
      <c r="ER89" s="130"/>
      <c r="ES89" s="130"/>
      <c r="ET89" s="130"/>
      <c r="EU89" s="130"/>
      <c r="EV89" s="130"/>
      <c r="EW89" s="130"/>
      <c r="EX89" s="130"/>
      <c r="EY89" s="130"/>
      <c r="EZ89" s="130"/>
      <c r="FA89" s="130"/>
      <c r="FB89" s="130"/>
      <c r="FC89" s="130"/>
      <c r="FD89" s="130"/>
      <c r="FE89" s="130"/>
      <c r="FF89" s="130"/>
      <c r="FG89" s="130"/>
      <c r="FH89" s="130"/>
      <c r="FI89" s="130"/>
      <c r="FJ89" s="130"/>
      <c r="FK89" s="130"/>
      <c r="FL89" s="130"/>
      <c r="FM89" s="130"/>
      <c r="FN89" s="130"/>
      <c r="FO89" s="130"/>
      <c r="FP89" s="130"/>
      <c r="FQ89" s="130"/>
      <c r="FR89" s="130"/>
      <c r="FS89" s="130"/>
      <c r="FT89" s="130"/>
      <c r="FU89" s="130"/>
      <c r="FV89" s="130"/>
      <c r="FW89" s="130"/>
      <c r="FX89" s="130"/>
      <c r="FY89" s="130"/>
      <c r="FZ89" s="130"/>
      <c r="GA89" s="130"/>
      <c r="GB89" s="130"/>
      <c r="GC89" s="130"/>
      <c r="GD89" s="130"/>
      <c r="GE89" s="130"/>
      <c r="GF89" s="130"/>
      <c r="GG89" s="130"/>
      <c r="GH89" s="130"/>
      <c r="GI89" s="130"/>
      <c r="GJ89" s="130"/>
      <c r="GK89" s="130"/>
      <c r="GL89" s="130"/>
      <c r="GM89" s="130"/>
      <c r="GN89" s="130"/>
      <c r="GO89" s="130"/>
      <c r="GP89" s="130"/>
      <c r="GQ89" s="130"/>
      <c r="GR89" s="130"/>
      <c r="GS89" s="130"/>
      <c r="GT89" s="130"/>
      <c r="GU89" s="130"/>
      <c r="GV89" s="130"/>
      <c r="GW89" s="130"/>
      <c r="GX89" s="130"/>
      <c r="GY89" s="130"/>
      <c r="GZ89" s="130"/>
      <c r="HA89" s="130"/>
      <c r="HB89" s="130"/>
      <c r="HC89" s="130"/>
      <c r="HD89" s="130"/>
      <c r="HE89" s="130"/>
      <c r="HF89" s="130"/>
      <c r="HG89" s="130"/>
      <c r="HH89" s="130"/>
      <c r="HI89" s="130"/>
      <c r="HJ89" s="130"/>
      <c r="HK89" s="130"/>
      <c r="HL89" s="130"/>
      <c r="HM89" s="130"/>
      <c r="HN89" s="130"/>
      <c r="HO89" s="130"/>
      <c r="HP89" s="130"/>
      <c r="HQ89" s="130"/>
      <c r="HR89" s="130"/>
      <c r="HS89" s="130"/>
      <c r="HT89" s="130"/>
      <c r="HU89" s="130"/>
      <c r="HV89" s="130"/>
      <c r="HW89" s="130"/>
      <c r="HX89" s="130"/>
      <c r="HY89" s="130"/>
      <c r="HZ89" s="130"/>
      <c r="IA89" s="130"/>
      <c r="IB89" s="130"/>
      <c r="IC89" s="130"/>
      <c r="ID89" s="130"/>
      <c r="IE89" s="130"/>
      <c r="IF89" s="130"/>
      <c r="IG89" s="130"/>
      <c r="IH89" s="130"/>
      <c r="II89" s="130"/>
      <c r="IJ89" s="130"/>
      <c r="IK89" s="130"/>
      <c r="IL89" s="130"/>
      <c r="IM89" s="130"/>
      <c r="IN89" s="130"/>
      <c r="IO89" s="130"/>
      <c r="IP89" s="130"/>
      <c r="IQ89" s="130"/>
      <c r="IR89" s="130"/>
      <c r="IS89" s="130"/>
      <c r="IT89" s="130"/>
      <c r="IU89" s="130"/>
      <c r="IV89" s="130"/>
    </row>
    <row r="90" spans="1:256" ht="15.75" customHeight="1">
      <c r="A90" s="781"/>
      <c r="B90" s="39"/>
      <c r="C90" s="160"/>
      <c r="D90" s="160"/>
      <c r="E90" s="160"/>
      <c r="F90" s="160"/>
      <c r="G90" s="130"/>
      <c r="H90" s="130"/>
      <c r="I90" s="130"/>
      <c r="J90" s="130"/>
      <c r="K90" s="131"/>
      <c r="L90" s="131"/>
      <c r="M90" s="131"/>
      <c r="N90" s="131"/>
      <c r="O90" s="131"/>
      <c r="P90" s="1377"/>
      <c r="Q90" s="130"/>
      <c r="R90" s="130"/>
      <c r="S90" s="130"/>
      <c r="T90" s="130"/>
      <c r="U90" s="130"/>
      <c r="V90" s="130"/>
      <c r="W90" s="130"/>
      <c r="X90" s="130"/>
      <c r="Y90" s="130"/>
      <c r="Z90" s="130"/>
      <c r="AA90" s="130"/>
      <c r="AB90" s="130"/>
      <c r="AC90" s="130"/>
      <c r="AD90" s="130"/>
      <c r="AE90" s="130"/>
      <c r="AF90" s="130"/>
      <c r="AG90" s="130"/>
      <c r="AH90" s="130"/>
      <c r="AI90" s="130"/>
      <c r="AJ90" s="130"/>
      <c r="AK90" s="130"/>
      <c r="AL90" s="130"/>
      <c r="AM90" s="130"/>
      <c r="AN90" s="130"/>
      <c r="AO90" s="130"/>
      <c r="AP90" s="130"/>
      <c r="AQ90" s="130"/>
      <c r="AR90" s="130"/>
      <c r="AS90" s="130"/>
      <c r="AT90" s="130"/>
      <c r="AU90" s="130"/>
      <c r="AV90" s="130"/>
      <c r="AW90" s="130"/>
      <c r="AX90" s="130"/>
      <c r="AY90" s="130"/>
      <c r="AZ90" s="130"/>
      <c r="BA90" s="130"/>
      <c r="BB90" s="130"/>
      <c r="BC90" s="130"/>
      <c r="BD90" s="130"/>
      <c r="BE90" s="130"/>
      <c r="BF90" s="130"/>
      <c r="BG90" s="130"/>
      <c r="BH90" s="130"/>
      <c r="BI90" s="130"/>
      <c r="BJ90" s="130"/>
      <c r="BK90" s="130"/>
      <c r="BL90" s="130"/>
      <c r="BM90" s="130"/>
      <c r="BN90" s="130"/>
      <c r="BO90" s="130"/>
      <c r="BP90" s="130"/>
      <c r="BQ90" s="130"/>
      <c r="BR90" s="130"/>
      <c r="BS90" s="130"/>
      <c r="BT90" s="130"/>
      <c r="BU90" s="130"/>
      <c r="BV90" s="130"/>
      <c r="BW90" s="130"/>
      <c r="BX90" s="130"/>
      <c r="BY90" s="130"/>
      <c r="BZ90" s="130"/>
      <c r="CA90" s="130"/>
      <c r="CB90" s="130"/>
      <c r="CC90" s="130"/>
      <c r="CD90" s="130"/>
      <c r="CE90" s="130"/>
      <c r="CF90" s="130"/>
      <c r="CG90" s="130"/>
      <c r="CH90" s="130"/>
      <c r="CI90" s="130"/>
      <c r="CJ90" s="130"/>
      <c r="CK90" s="130"/>
      <c r="CL90" s="130"/>
      <c r="CM90" s="130"/>
      <c r="CN90" s="130"/>
      <c r="CO90" s="130"/>
      <c r="CP90" s="130"/>
      <c r="CQ90" s="130"/>
      <c r="CR90" s="130"/>
      <c r="CS90" s="130"/>
      <c r="CT90" s="130"/>
      <c r="CU90" s="130"/>
      <c r="CV90" s="130"/>
      <c r="CW90" s="130"/>
      <c r="CX90" s="130"/>
      <c r="CY90" s="130"/>
      <c r="CZ90" s="130"/>
      <c r="DA90" s="130"/>
      <c r="DB90" s="130"/>
      <c r="DC90" s="130"/>
      <c r="DD90" s="130"/>
      <c r="DE90" s="130"/>
      <c r="DF90" s="130"/>
      <c r="DG90" s="130"/>
      <c r="DH90" s="130"/>
      <c r="DI90" s="130"/>
      <c r="DJ90" s="130"/>
      <c r="DK90" s="130"/>
      <c r="DL90" s="130"/>
      <c r="DM90" s="130"/>
      <c r="DN90" s="130"/>
      <c r="DO90" s="130"/>
      <c r="DP90" s="130"/>
      <c r="DQ90" s="130"/>
      <c r="DR90" s="130"/>
      <c r="DS90" s="130"/>
      <c r="DT90" s="130"/>
      <c r="DU90" s="130"/>
      <c r="DV90" s="130"/>
      <c r="DW90" s="130"/>
      <c r="DX90" s="130"/>
      <c r="DY90" s="130"/>
      <c r="DZ90" s="130"/>
      <c r="EA90" s="130"/>
      <c r="EB90" s="130"/>
      <c r="EC90" s="130"/>
      <c r="ED90" s="130"/>
      <c r="EE90" s="130"/>
      <c r="EF90" s="130"/>
      <c r="EG90" s="130"/>
      <c r="EH90" s="130"/>
      <c r="EI90" s="130"/>
      <c r="EJ90" s="130"/>
      <c r="EK90" s="130"/>
      <c r="EL90" s="130"/>
      <c r="EM90" s="130"/>
      <c r="EN90" s="130"/>
      <c r="EO90" s="130"/>
      <c r="EP90" s="130"/>
      <c r="EQ90" s="130"/>
      <c r="ER90" s="130"/>
      <c r="ES90" s="130"/>
      <c r="ET90" s="130"/>
      <c r="EU90" s="130"/>
      <c r="EV90" s="130"/>
      <c r="EW90" s="130"/>
      <c r="EX90" s="130"/>
      <c r="EY90" s="130"/>
      <c r="EZ90" s="130"/>
      <c r="FA90" s="130"/>
      <c r="FB90" s="130"/>
      <c r="FC90" s="130"/>
      <c r="FD90" s="130"/>
      <c r="FE90" s="130"/>
      <c r="FF90" s="130"/>
      <c r="FG90" s="130"/>
      <c r="FH90" s="130"/>
      <c r="FI90" s="130"/>
      <c r="FJ90" s="130"/>
      <c r="FK90" s="130"/>
      <c r="FL90" s="130"/>
      <c r="FM90" s="130"/>
      <c r="FN90" s="130"/>
      <c r="FO90" s="130"/>
      <c r="FP90" s="130"/>
      <c r="FQ90" s="130"/>
      <c r="FR90" s="130"/>
      <c r="FS90" s="130"/>
      <c r="FT90" s="130"/>
      <c r="FU90" s="130"/>
      <c r="FV90" s="130"/>
      <c r="FW90" s="130"/>
      <c r="FX90" s="130"/>
      <c r="FY90" s="130"/>
      <c r="FZ90" s="130"/>
      <c r="GA90" s="130"/>
      <c r="GB90" s="130"/>
      <c r="GC90" s="130"/>
      <c r="GD90" s="130"/>
      <c r="GE90" s="130"/>
      <c r="GF90" s="130"/>
      <c r="GG90" s="130"/>
      <c r="GH90" s="130"/>
      <c r="GI90" s="130"/>
      <c r="GJ90" s="130"/>
      <c r="GK90" s="130"/>
      <c r="GL90" s="130"/>
      <c r="GM90" s="130"/>
      <c r="GN90" s="130"/>
      <c r="GO90" s="130"/>
      <c r="GP90" s="130"/>
      <c r="GQ90" s="130"/>
      <c r="GR90" s="130"/>
      <c r="GS90" s="130"/>
      <c r="GT90" s="130"/>
      <c r="GU90" s="130"/>
      <c r="GV90" s="130"/>
      <c r="GW90" s="130"/>
      <c r="GX90" s="130"/>
      <c r="GY90" s="130"/>
      <c r="GZ90" s="130"/>
      <c r="HA90" s="130"/>
      <c r="HB90" s="130"/>
      <c r="HC90" s="130"/>
      <c r="HD90" s="130"/>
      <c r="HE90" s="130"/>
      <c r="HF90" s="130"/>
      <c r="HG90" s="130"/>
      <c r="HH90" s="130"/>
      <c r="HI90" s="130"/>
      <c r="HJ90" s="130"/>
      <c r="HK90" s="130"/>
      <c r="HL90" s="130"/>
      <c r="HM90" s="130"/>
      <c r="HN90" s="130"/>
      <c r="HO90" s="130"/>
      <c r="HP90" s="130"/>
      <c r="HQ90" s="130"/>
      <c r="HR90" s="130"/>
      <c r="HS90" s="130"/>
      <c r="HT90" s="130"/>
      <c r="HU90" s="130"/>
      <c r="HV90" s="130"/>
      <c r="HW90" s="130"/>
      <c r="HX90" s="130"/>
      <c r="HY90" s="130"/>
      <c r="HZ90" s="130"/>
      <c r="IA90" s="130"/>
      <c r="IB90" s="130"/>
      <c r="IC90" s="130"/>
      <c r="ID90" s="130"/>
      <c r="IE90" s="130"/>
      <c r="IF90" s="130"/>
      <c r="IG90" s="130"/>
      <c r="IH90" s="130"/>
      <c r="II90" s="130"/>
      <c r="IJ90" s="130"/>
      <c r="IK90" s="130"/>
      <c r="IL90" s="130"/>
      <c r="IM90" s="130"/>
      <c r="IN90" s="130"/>
      <c r="IO90" s="130"/>
      <c r="IP90" s="130"/>
      <c r="IQ90" s="130"/>
      <c r="IR90" s="130"/>
      <c r="IS90" s="130"/>
      <c r="IT90" s="130"/>
      <c r="IU90" s="130"/>
      <c r="IV90" s="130"/>
    </row>
    <row r="91" spans="1:256" ht="15.75" customHeight="1">
      <c r="A91" s="781"/>
      <c r="B91" s="39"/>
      <c r="C91" s="160"/>
      <c r="D91" s="160"/>
      <c r="E91" s="160"/>
      <c r="F91" s="160"/>
      <c r="G91" s="130"/>
      <c r="H91" s="130"/>
      <c r="I91" s="130"/>
      <c r="J91" s="130"/>
      <c r="K91" s="131"/>
      <c r="L91" s="131"/>
      <c r="M91" s="131"/>
      <c r="N91" s="131"/>
      <c r="O91" s="131"/>
      <c r="P91" s="1377"/>
      <c r="Q91" s="130"/>
      <c r="R91" s="130"/>
      <c r="S91" s="130"/>
      <c r="T91" s="130"/>
      <c r="U91" s="130"/>
      <c r="V91" s="130"/>
      <c r="W91" s="130"/>
      <c r="X91" s="130"/>
      <c r="Y91" s="130"/>
      <c r="Z91" s="130"/>
      <c r="AA91" s="130"/>
      <c r="AB91" s="130"/>
      <c r="AC91" s="130"/>
      <c r="AD91" s="130"/>
      <c r="AE91" s="130"/>
      <c r="AF91" s="130"/>
      <c r="AG91" s="130"/>
      <c r="AH91" s="130"/>
      <c r="AI91" s="130"/>
      <c r="AJ91" s="130"/>
      <c r="AK91" s="130"/>
      <c r="AL91" s="130"/>
      <c r="AM91" s="130"/>
      <c r="AN91" s="130"/>
      <c r="AO91" s="130"/>
      <c r="AP91" s="130"/>
      <c r="AQ91" s="130"/>
      <c r="AR91" s="130"/>
      <c r="AS91" s="130"/>
      <c r="AT91" s="130"/>
      <c r="AU91" s="130"/>
      <c r="AV91" s="130"/>
      <c r="AW91" s="130"/>
      <c r="AX91" s="130"/>
      <c r="AY91" s="130"/>
      <c r="AZ91" s="130"/>
      <c r="BA91" s="130"/>
      <c r="BB91" s="130"/>
      <c r="BC91" s="130"/>
      <c r="BD91" s="130"/>
      <c r="BE91" s="130"/>
      <c r="BF91" s="130"/>
      <c r="BG91" s="130"/>
      <c r="BH91" s="130"/>
      <c r="BI91" s="130"/>
      <c r="BJ91" s="130"/>
      <c r="BK91" s="130"/>
      <c r="BL91" s="130"/>
      <c r="BM91" s="130"/>
      <c r="BN91" s="130"/>
      <c r="BO91" s="130"/>
      <c r="BP91" s="130"/>
      <c r="BQ91" s="130"/>
      <c r="BR91" s="130"/>
      <c r="BS91" s="130"/>
      <c r="BT91" s="130"/>
      <c r="BU91" s="130"/>
      <c r="BV91" s="130"/>
      <c r="BW91" s="130"/>
      <c r="BX91" s="130"/>
      <c r="BY91" s="130"/>
      <c r="BZ91" s="130"/>
      <c r="CA91" s="130"/>
      <c r="CB91" s="130"/>
      <c r="CC91" s="130"/>
      <c r="CD91" s="130"/>
      <c r="CE91" s="130"/>
      <c r="CF91" s="130"/>
      <c r="CG91" s="130"/>
      <c r="CH91" s="130"/>
      <c r="CI91" s="130"/>
      <c r="CJ91" s="130"/>
      <c r="CK91" s="130"/>
      <c r="CL91" s="130"/>
      <c r="CM91" s="130"/>
      <c r="CN91" s="130"/>
      <c r="CO91" s="130"/>
      <c r="CP91" s="130"/>
      <c r="CQ91" s="130"/>
      <c r="CR91" s="130"/>
      <c r="CS91" s="130"/>
      <c r="CT91" s="130"/>
      <c r="CU91" s="130"/>
      <c r="CV91" s="130"/>
      <c r="CW91" s="130"/>
      <c r="CX91" s="130"/>
      <c r="CY91" s="130"/>
      <c r="CZ91" s="130"/>
      <c r="DA91" s="130"/>
      <c r="DB91" s="130"/>
      <c r="DC91" s="130"/>
      <c r="DD91" s="130"/>
      <c r="DE91" s="130"/>
      <c r="DF91" s="130"/>
      <c r="DG91" s="130"/>
      <c r="DH91" s="130"/>
      <c r="DI91" s="130"/>
      <c r="DJ91" s="130"/>
      <c r="DK91" s="130"/>
      <c r="DL91" s="130"/>
      <c r="DM91" s="130"/>
      <c r="DN91" s="130"/>
      <c r="DO91" s="130"/>
      <c r="DP91" s="130"/>
      <c r="DQ91" s="130"/>
      <c r="DR91" s="130"/>
      <c r="DS91" s="130"/>
      <c r="DT91" s="130"/>
      <c r="DU91" s="130"/>
      <c r="DV91" s="130"/>
      <c r="DW91" s="130"/>
      <c r="DX91" s="130"/>
      <c r="DY91" s="130"/>
      <c r="DZ91" s="130"/>
      <c r="EA91" s="130"/>
      <c r="EB91" s="130"/>
      <c r="EC91" s="130"/>
      <c r="ED91" s="130"/>
      <c r="EE91" s="130"/>
      <c r="EF91" s="130"/>
      <c r="EG91" s="130"/>
      <c r="EH91" s="130"/>
      <c r="EI91" s="130"/>
      <c r="EJ91" s="130"/>
      <c r="EK91" s="130"/>
      <c r="EL91" s="130"/>
      <c r="EM91" s="130"/>
      <c r="EN91" s="130"/>
      <c r="EO91" s="130"/>
      <c r="EP91" s="130"/>
      <c r="EQ91" s="130"/>
      <c r="ER91" s="130"/>
      <c r="ES91" s="130"/>
      <c r="ET91" s="130"/>
      <c r="EU91" s="130"/>
      <c r="EV91" s="130"/>
      <c r="EW91" s="130"/>
      <c r="EX91" s="130"/>
      <c r="EY91" s="130"/>
      <c r="EZ91" s="130"/>
      <c r="FA91" s="130"/>
      <c r="FB91" s="130"/>
      <c r="FC91" s="130"/>
      <c r="FD91" s="130"/>
      <c r="FE91" s="130"/>
      <c r="FF91" s="130"/>
      <c r="FG91" s="130"/>
      <c r="FH91" s="130"/>
      <c r="FI91" s="130"/>
      <c r="FJ91" s="130"/>
      <c r="FK91" s="130"/>
      <c r="FL91" s="130"/>
      <c r="FM91" s="130"/>
      <c r="FN91" s="130"/>
      <c r="FO91" s="130"/>
      <c r="FP91" s="130"/>
      <c r="FQ91" s="130"/>
      <c r="FR91" s="130"/>
      <c r="FS91" s="130"/>
      <c r="FT91" s="130"/>
      <c r="FU91" s="130"/>
      <c r="FV91" s="130"/>
      <c r="FW91" s="130"/>
      <c r="FX91" s="130"/>
      <c r="FY91" s="130"/>
      <c r="FZ91" s="130"/>
      <c r="GA91" s="130"/>
      <c r="GB91" s="130"/>
      <c r="GC91" s="130"/>
      <c r="GD91" s="130"/>
      <c r="GE91" s="130"/>
      <c r="GF91" s="130"/>
      <c r="GG91" s="130"/>
      <c r="GH91" s="130"/>
      <c r="GI91" s="130"/>
      <c r="GJ91" s="130"/>
      <c r="GK91" s="130"/>
      <c r="GL91" s="130"/>
      <c r="GM91" s="130"/>
      <c r="GN91" s="130"/>
      <c r="GO91" s="130"/>
      <c r="GP91" s="130"/>
      <c r="GQ91" s="130"/>
      <c r="GR91" s="130"/>
      <c r="GS91" s="130"/>
      <c r="GT91" s="130"/>
      <c r="GU91" s="130"/>
      <c r="GV91" s="130"/>
      <c r="GW91" s="130"/>
      <c r="GX91" s="130"/>
      <c r="GY91" s="130"/>
      <c r="GZ91" s="130"/>
      <c r="HA91" s="130"/>
      <c r="HB91" s="130"/>
      <c r="HC91" s="130"/>
      <c r="HD91" s="130"/>
      <c r="HE91" s="130"/>
      <c r="HF91" s="130"/>
      <c r="HG91" s="130"/>
      <c r="HH91" s="130"/>
      <c r="HI91" s="130"/>
      <c r="HJ91" s="130"/>
      <c r="HK91" s="130"/>
      <c r="HL91" s="130"/>
      <c r="HM91" s="130"/>
      <c r="HN91" s="130"/>
      <c r="HO91" s="130"/>
      <c r="HP91" s="130"/>
      <c r="HQ91" s="130"/>
      <c r="HR91" s="130"/>
      <c r="HS91" s="130"/>
      <c r="HT91" s="130"/>
      <c r="HU91" s="130"/>
      <c r="HV91" s="130"/>
      <c r="HW91" s="130"/>
      <c r="HX91" s="130"/>
      <c r="HY91" s="130"/>
      <c r="HZ91" s="130"/>
      <c r="IA91" s="130"/>
      <c r="IB91" s="130"/>
      <c r="IC91" s="130"/>
      <c r="ID91" s="130"/>
      <c r="IE91" s="130"/>
      <c r="IF91" s="130"/>
      <c r="IG91" s="130"/>
      <c r="IH91" s="130"/>
      <c r="II91" s="130"/>
      <c r="IJ91" s="130"/>
      <c r="IK91" s="130"/>
      <c r="IL91" s="130"/>
      <c r="IM91" s="130"/>
      <c r="IN91" s="130"/>
      <c r="IO91" s="130"/>
      <c r="IP91" s="130"/>
      <c r="IQ91" s="130"/>
      <c r="IR91" s="130"/>
      <c r="IS91" s="130"/>
      <c r="IT91" s="130"/>
      <c r="IU91" s="130"/>
      <c r="IV91" s="130"/>
    </row>
    <row r="92" spans="1:256" ht="15.75" customHeight="1">
      <c r="A92" s="781"/>
      <c r="B92" s="39"/>
      <c r="C92" s="160"/>
      <c r="D92" s="160"/>
      <c r="E92" s="160"/>
      <c r="F92" s="160"/>
      <c r="G92" s="130"/>
      <c r="H92" s="130"/>
      <c r="I92" s="130"/>
      <c r="J92" s="130"/>
      <c r="K92" s="131"/>
      <c r="L92" s="131"/>
      <c r="M92" s="131"/>
      <c r="N92" s="131"/>
      <c r="O92" s="131"/>
      <c r="P92" s="1377"/>
      <c r="Q92" s="130"/>
      <c r="R92" s="130"/>
      <c r="S92" s="130"/>
      <c r="T92" s="130"/>
      <c r="U92" s="130"/>
      <c r="V92" s="130"/>
      <c r="W92" s="130"/>
      <c r="X92" s="130"/>
      <c r="Y92" s="130"/>
      <c r="Z92" s="130"/>
      <c r="AA92" s="130"/>
      <c r="AB92" s="130"/>
      <c r="AC92" s="130"/>
      <c r="AD92" s="130"/>
      <c r="AE92" s="130"/>
      <c r="AF92" s="130"/>
      <c r="AG92" s="130"/>
      <c r="AH92" s="130"/>
      <c r="AI92" s="130"/>
      <c r="AJ92" s="130"/>
      <c r="AK92" s="130"/>
      <c r="AL92" s="130"/>
      <c r="AM92" s="130"/>
      <c r="AN92" s="130"/>
      <c r="AO92" s="130"/>
      <c r="AP92" s="130"/>
      <c r="AQ92" s="130"/>
      <c r="AR92" s="130"/>
      <c r="AS92" s="130"/>
      <c r="AT92" s="130"/>
      <c r="AU92" s="130"/>
      <c r="AV92" s="130"/>
      <c r="AW92" s="130"/>
      <c r="AX92" s="130"/>
      <c r="AY92" s="130"/>
      <c r="AZ92" s="130"/>
      <c r="BA92" s="130"/>
      <c r="BB92" s="130"/>
      <c r="BC92" s="130"/>
      <c r="BD92" s="130"/>
      <c r="BE92" s="130"/>
      <c r="BF92" s="130"/>
      <c r="BG92" s="130"/>
      <c r="BH92" s="130"/>
      <c r="BI92" s="130"/>
      <c r="BJ92" s="130"/>
      <c r="BK92" s="130"/>
      <c r="BL92" s="130"/>
      <c r="BM92" s="130"/>
      <c r="BN92" s="130"/>
      <c r="BO92" s="130"/>
      <c r="BP92" s="130"/>
      <c r="BQ92" s="130"/>
      <c r="BR92" s="130"/>
      <c r="BS92" s="130"/>
      <c r="BT92" s="130"/>
      <c r="BU92" s="130"/>
      <c r="BV92" s="130"/>
      <c r="BW92" s="130"/>
      <c r="BX92" s="130"/>
      <c r="BY92" s="130"/>
      <c r="BZ92" s="130"/>
      <c r="CA92" s="130"/>
      <c r="CB92" s="130"/>
      <c r="CC92" s="130"/>
      <c r="CD92" s="130"/>
      <c r="CE92" s="130"/>
      <c r="CF92" s="130"/>
      <c r="CG92" s="130"/>
      <c r="CH92" s="130"/>
      <c r="CI92" s="130"/>
      <c r="CJ92" s="130"/>
      <c r="CK92" s="130"/>
      <c r="CL92" s="130"/>
      <c r="CM92" s="130"/>
      <c r="CN92" s="130"/>
      <c r="CO92" s="130"/>
      <c r="CP92" s="130"/>
      <c r="CQ92" s="130"/>
      <c r="CR92" s="130"/>
      <c r="CS92" s="130"/>
      <c r="CT92" s="130"/>
      <c r="CU92" s="130"/>
      <c r="CV92" s="130"/>
      <c r="CW92" s="130"/>
      <c r="CX92" s="130"/>
      <c r="CY92" s="130"/>
      <c r="CZ92" s="130"/>
      <c r="DA92" s="130"/>
      <c r="DB92" s="130"/>
      <c r="DC92" s="130"/>
      <c r="DD92" s="130"/>
      <c r="DE92" s="130"/>
      <c r="DF92" s="130"/>
      <c r="DG92" s="130"/>
      <c r="DH92" s="130"/>
      <c r="DI92" s="130"/>
      <c r="DJ92" s="130"/>
      <c r="DK92" s="130"/>
      <c r="DL92" s="130"/>
      <c r="DM92" s="130"/>
      <c r="DN92" s="130"/>
      <c r="DO92" s="130"/>
      <c r="DP92" s="130"/>
      <c r="DQ92" s="130"/>
      <c r="DR92" s="130"/>
      <c r="DS92" s="130"/>
      <c r="DT92" s="130"/>
      <c r="DU92" s="130"/>
      <c r="DV92" s="130"/>
      <c r="DW92" s="130"/>
      <c r="DX92" s="130"/>
      <c r="DY92" s="130"/>
      <c r="DZ92" s="130"/>
      <c r="EA92" s="130"/>
      <c r="EB92" s="130"/>
      <c r="EC92" s="130"/>
      <c r="ED92" s="130"/>
      <c r="EE92" s="130"/>
      <c r="EF92" s="130"/>
      <c r="EG92" s="130"/>
      <c r="EH92" s="130"/>
      <c r="EI92" s="130"/>
      <c r="EJ92" s="130"/>
      <c r="EK92" s="130"/>
      <c r="EL92" s="130"/>
      <c r="EM92" s="130"/>
      <c r="EN92" s="130"/>
      <c r="EO92" s="130"/>
      <c r="EP92" s="130"/>
      <c r="EQ92" s="130"/>
      <c r="ER92" s="130"/>
      <c r="ES92" s="130"/>
      <c r="ET92" s="130"/>
      <c r="EU92" s="130"/>
      <c r="EV92" s="130"/>
      <c r="EW92" s="130"/>
      <c r="EX92" s="130"/>
      <c r="EY92" s="130"/>
      <c r="EZ92" s="130"/>
      <c r="FA92" s="130"/>
      <c r="FB92" s="130"/>
      <c r="FC92" s="130"/>
      <c r="FD92" s="130"/>
      <c r="FE92" s="130"/>
      <c r="FF92" s="130"/>
      <c r="FG92" s="130"/>
      <c r="FH92" s="130"/>
      <c r="FI92" s="130"/>
      <c r="FJ92" s="130"/>
      <c r="FK92" s="130"/>
      <c r="FL92" s="130"/>
      <c r="FM92" s="130"/>
      <c r="FN92" s="130"/>
      <c r="FO92" s="130"/>
      <c r="FP92" s="130"/>
      <c r="FQ92" s="130"/>
      <c r="FR92" s="130"/>
      <c r="FS92" s="130"/>
      <c r="FT92" s="130"/>
      <c r="FU92" s="130"/>
      <c r="FV92" s="130"/>
      <c r="FW92" s="130"/>
      <c r="FX92" s="130"/>
      <c r="FY92" s="130"/>
      <c r="FZ92" s="130"/>
      <c r="GA92" s="130"/>
      <c r="GB92" s="130"/>
      <c r="GC92" s="130"/>
      <c r="GD92" s="130"/>
      <c r="GE92" s="130"/>
      <c r="GF92" s="130"/>
      <c r="GG92" s="130"/>
      <c r="GH92" s="130"/>
      <c r="GI92" s="130"/>
      <c r="GJ92" s="130"/>
      <c r="GK92" s="130"/>
      <c r="GL92" s="130"/>
      <c r="GM92" s="130"/>
      <c r="GN92" s="130"/>
      <c r="GO92" s="130"/>
      <c r="GP92" s="130"/>
      <c r="GQ92" s="130"/>
      <c r="GR92" s="130"/>
      <c r="GS92" s="130"/>
      <c r="GT92" s="130"/>
      <c r="GU92" s="130"/>
      <c r="GV92" s="130"/>
      <c r="GW92" s="130"/>
      <c r="GX92" s="130"/>
      <c r="GY92" s="130"/>
      <c r="GZ92" s="130"/>
      <c r="HA92" s="130"/>
      <c r="HB92" s="130"/>
      <c r="HC92" s="130"/>
      <c r="HD92" s="130"/>
      <c r="HE92" s="130"/>
      <c r="HF92" s="130"/>
      <c r="HG92" s="130"/>
      <c r="HH92" s="130"/>
      <c r="HI92" s="130"/>
      <c r="HJ92" s="130"/>
      <c r="HK92" s="130"/>
      <c r="HL92" s="130"/>
      <c r="HM92" s="130"/>
      <c r="HN92" s="130"/>
      <c r="HO92" s="130"/>
      <c r="HP92" s="130"/>
      <c r="HQ92" s="130"/>
      <c r="HR92" s="130"/>
      <c r="HS92" s="130"/>
      <c r="HT92" s="130"/>
      <c r="HU92" s="130"/>
      <c r="HV92" s="130"/>
      <c r="HW92" s="130"/>
      <c r="HX92" s="130"/>
      <c r="HY92" s="130"/>
      <c r="HZ92" s="130"/>
      <c r="IA92" s="130"/>
      <c r="IB92" s="130"/>
      <c r="IC92" s="130"/>
      <c r="ID92" s="130"/>
      <c r="IE92" s="130"/>
      <c r="IF92" s="130"/>
      <c r="IG92" s="130"/>
      <c r="IH92" s="130"/>
      <c r="II92" s="130"/>
      <c r="IJ92" s="130"/>
      <c r="IK92" s="130"/>
      <c r="IL92" s="130"/>
      <c r="IM92" s="130"/>
      <c r="IN92" s="130"/>
      <c r="IO92" s="130"/>
      <c r="IP92" s="130"/>
      <c r="IQ92" s="130"/>
      <c r="IR92" s="130"/>
      <c r="IS92" s="130"/>
      <c r="IT92" s="130"/>
      <c r="IU92" s="130"/>
      <c r="IV92" s="130"/>
    </row>
    <row r="93" spans="1:256" ht="15.75" customHeight="1">
      <c r="A93" s="781"/>
      <c r="B93" s="39"/>
      <c r="C93" s="160"/>
      <c r="D93" s="160"/>
      <c r="E93" s="160"/>
      <c r="F93" s="160"/>
      <c r="G93" s="130"/>
      <c r="H93" s="130"/>
      <c r="I93" s="130"/>
      <c r="J93" s="130"/>
      <c r="K93" s="131"/>
      <c r="L93" s="131"/>
      <c r="M93" s="131"/>
      <c r="N93" s="131"/>
      <c r="O93" s="131"/>
      <c r="P93" s="1377"/>
      <c r="Q93" s="130"/>
      <c r="R93" s="130"/>
      <c r="S93" s="130"/>
      <c r="T93" s="130"/>
      <c r="U93" s="130"/>
      <c r="V93" s="130"/>
      <c r="W93" s="130"/>
      <c r="X93" s="130"/>
      <c r="Y93" s="130"/>
      <c r="Z93" s="130"/>
      <c r="AA93" s="130"/>
      <c r="AB93" s="130"/>
      <c r="AC93" s="130"/>
      <c r="AD93" s="130"/>
      <c r="AE93" s="130"/>
      <c r="AF93" s="130"/>
      <c r="AG93" s="130"/>
      <c r="AH93" s="130"/>
      <c r="AI93" s="130"/>
      <c r="AJ93" s="130"/>
      <c r="AK93" s="130"/>
      <c r="AL93" s="130"/>
      <c r="AM93" s="130"/>
      <c r="AN93" s="130"/>
      <c r="AO93" s="130"/>
      <c r="AP93" s="130"/>
      <c r="AQ93" s="130"/>
      <c r="AR93" s="130"/>
      <c r="AS93" s="130"/>
      <c r="AT93" s="130"/>
      <c r="AU93" s="130"/>
      <c r="AV93" s="130"/>
      <c r="AW93" s="130"/>
      <c r="AX93" s="130"/>
      <c r="AY93" s="130"/>
      <c r="AZ93" s="130"/>
      <c r="BA93" s="130"/>
      <c r="BB93" s="130"/>
      <c r="BC93" s="130"/>
      <c r="BD93" s="130"/>
      <c r="BE93" s="130"/>
      <c r="BF93" s="130"/>
      <c r="BG93" s="130"/>
      <c r="BH93" s="130"/>
      <c r="BI93" s="130"/>
      <c r="BJ93" s="130"/>
      <c r="BK93" s="130"/>
      <c r="BL93" s="130"/>
      <c r="BM93" s="130"/>
      <c r="BN93" s="130"/>
      <c r="BO93" s="130"/>
      <c r="BP93" s="130"/>
      <c r="BQ93" s="130"/>
      <c r="BR93" s="130"/>
      <c r="BS93" s="130"/>
      <c r="BT93" s="130"/>
      <c r="BU93" s="130"/>
      <c r="BV93" s="130"/>
      <c r="BW93" s="130"/>
      <c r="BX93" s="130"/>
      <c r="BY93" s="130"/>
      <c r="BZ93" s="130"/>
      <c r="CA93" s="130"/>
      <c r="CB93" s="130"/>
      <c r="CC93" s="130"/>
      <c r="CD93" s="130"/>
      <c r="CE93" s="130"/>
      <c r="CF93" s="130"/>
      <c r="CG93" s="130"/>
      <c r="CH93" s="130"/>
      <c r="CI93" s="130"/>
      <c r="CJ93" s="130"/>
      <c r="CK93" s="130"/>
      <c r="CL93" s="130"/>
      <c r="CM93" s="130"/>
      <c r="CN93" s="130"/>
      <c r="CO93" s="130"/>
      <c r="CP93" s="130"/>
      <c r="CQ93" s="130"/>
      <c r="CR93" s="130"/>
      <c r="CS93" s="130"/>
      <c r="CT93" s="130"/>
      <c r="CU93" s="130"/>
      <c r="CV93" s="130"/>
      <c r="CW93" s="130"/>
      <c r="CX93" s="130"/>
      <c r="CY93" s="130"/>
      <c r="CZ93" s="130"/>
      <c r="DA93" s="130"/>
      <c r="DB93" s="130"/>
      <c r="DC93" s="130"/>
      <c r="DD93" s="130"/>
      <c r="DE93" s="130"/>
      <c r="DF93" s="130"/>
      <c r="DG93" s="130"/>
      <c r="DH93" s="130"/>
      <c r="DI93" s="130"/>
      <c r="DJ93" s="130"/>
      <c r="DK93" s="130"/>
      <c r="DL93" s="130"/>
      <c r="DM93" s="130"/>
      <c r="DN93" s="130"/>
      <c r="DO93" s="130"/>
      <c r="DP93" s="130"/>
      <c r="DQ93" s="130"/>
      <c r="DR93" s="130"/>
      <c r="DS93" s="130"/>
      <c r="DT93" s="130"/>
      <c r="DU93" s="130"/>
      <c r="DV93" s="130"/>
      <c r="DW93" s="130"/>
      <c r="DX93" s="130"/>
      <c r="DY93" s="130"/>
      <c r="DZ93" s="130"/>
      <c r="EA93" s="130"/>
      <c r="EB93" s="130"/>
      <c r="EC93" s="130"/>
      <c r="ED93" s="130"/>
      <c r="EE93" s="130"/>
      <c r="EF93" s="130"/>
      <c r="EG93" s="130"/>
      <c r="EH93" s="130"/>
      <c r="EI93" s="130"/>
      <c r="EJ93" s="130"/>
      <c r="EK93" s="130"/>
      <c r="EL93" s="130"/>
      <c r="EM93" s="130"/>
      <c r="EN93" s="130"/>
      <c r="EO93" s="130"/>
      <c r="EP93" s="130"/>
      <c r="EQ93" s="130"/>
      <c r="ER93" s="130"/>
      <c r="ES93" s="130"/>
      <c r="ET93" s="130"/>
      <c r="EU93" s="130"/>
      <c r="EV93" s="130"/>
      <c r="EW93" s="130"/>
      <c r="EX93" s="130"/>
      <c r="EY93" s="130"/>
      <c r="EZ93" s="130"/>
      <c r="FA93" s="130"/>
      <c r="FB93" s="130"/>
      <c r="FC93" s="130"/>
      <c r="FD93" s="130"/>
      <c r="FE93" s="130"/>
      <c r="FF93" s="130"/>
      <c r="FG93" s="130"/>
      <c r="FH93" s="130"/>
      <c r="FI93" s="130"/>
      <c r="FJ93" s="130"/>
      <c r="FK93" s="130"/>
      <c r="FL93" s="130"/>
      <c r="FM93" s="130"/>
      <c r="FN93" s="130"/>
      <c r="FO93" s="130"/>
      <c r="FP93" s="130"/>
      <c r="FQ93" s="130"/>
      <c r="FR93" s="130"/>
      <c r="FS93" s="130"/>
      <c r="FT93" s="130"/>
      <c r="FU93" s="130"/>
      <c r="FV93" s="130"/>
      <c r="FW93" s="130"/>
      <c r="FX93" s="130"/>
      <c r="FY93" s="130"/>
      <c r="FZ93" s="130"/>
      <c r="GA93" s="130"/>
      <c r="GB93" s="130"/>
      <c r="GC93" s="130"/>
      <c r="GD93" s="130"/>
      <c r="GE93" s="130"/>
      <c r="GF93" s="130"/>
      <c r="GG93" s="130"/>
      <c r="GH93" s="130"/>
      <c r="GI93" s="130"/>
      <c r="GJ93" s="130"/>
      <c r="GK93" s="130"/>
      <c r="GL93" s="130"/>
      <c r="GM93" s="130"/>
      <c r="GN93" s="130"/>
      <c r="GO93" s="130"/>
      <c r="GP93" s="130"/>
      <c r="GQ93" s="130"/>
      <c r="GR93" s="130"/>
      <c r="GS93" s="130"/>
      <c r="GT93" s="130"/>
      <c r="GU93" s="130"/>
      <c r="GV93" s="130"/>
      <c r="GW93" s="130"/>
      <c r="GX93" s="130"/>
      <c r="GY93" s="130"/>
      <c r="GZ93" s="130"/>
      <c r="HA93" s="130"/>
      <c r="HB93" s="130"/>
      <c r="HC93" s="130"/>
      <c r="HD93" s="130"/>
      <c r="HE93" s="130"/>
      <c r="HF93" s="130"/>
      <c r="HG93" s="130"/>
      <c r="HH93" s="130"/>
      <c r="HI93" s="130"/>
      <c r="HJ93" s="130"/>
      <c r="HK93" s="130"/>
      <c r="HL93" s="130"/>
      <c r="HM93" s="130"/>
      <c r="HN93" s="130"/>
      <c r="HO93" s="130"/>
      <c r="HP93" s="130"/>
      <c r="HQ93" s="130"/>
      <c r="HR93" s="130"/>
      <c r="HS93" s="130"/>
      <c r="HT93" s="130"/>
      <c r="HU93" s="130"/>
      <c r="HV93" s="130"/>
      <c r="HW93" s="130"/>
      <c r="HX93" s="130"/>
      <c r="HY93" s="130"/>
      <c r="HZ93" s="130"/>
      <c r="IA93" s="130"/>
      <c r="IB93" s="130"/>
      <c r="IC93" s="130"/>
      <c r="ID93" s="130"/>
      <c r="IE93" s="130"/>
      <c r="IF93" s="130"/>
      <c r="IG93" s="130"/>
      <c r="IH93" s="130"/>
      <c r="II93" s="130"/>
      <c r="IJ93" s="130"/>
      <c r="IK93" s="130"/>
      <c r="IL93" s="130"/>
      <c r="IM93" s="130"/>
      <c r="IN93" s="130"/>
      <c r="IO93" s="130"/>
      <c r="IP93" s="130"/>
      <c r="IQ93" s="130"/>
      <c r="IR93" s="130"/>
      <c r="IS93" s="130"/>
      <c r="IT93" s="130"/>
      <c r="IU93" s="130"/>
      <c r="IV93" s="130"/>
    </row>
    <row r="94" spans="1:256" ht="15.75" customHeight="1">
      <c r="A94" s="781"/>
      <c r="B94" s="39"/>
      <c r="C94" s="160"/>
      <c r="D94" s="160"/>
      <c r="E94" s="160"/>
      <c r="F94" s="160"/>
      <c r="G94" s="130"/>
      <c r="H94" s="130"/>
      <c r="I94" s="130"/>
      <c r="J94" s="130"/>
      <c r="K94" s="131"/>
      <c r="L94" s="131"/>
      <c r="M94" s="131"/>
      <c r="N94" s="131"/>
      <c r="O94" s="131"/>
      <c r="P94" s="1377"/>
      <c r="Q94" s="130"/>
      <c r="R94" s="130"/>
      <c r="S94" s="130"/>
      <c r="T94" s="130"/>
      <c r="U94" s="130"/>
      <c r="V94" s="130"/>
      <c r="W94" s="130"/>
      <c r="X94" s="130"/>
      <c r="Y94" s="130"/>
      <c r="Z94" s="130"/>
      <c r="AA94" s="130"/>
      <c r="AB94" s="130"/>
      <c r="AC94" s="130"/>
      <c r="AD94" s="130"/>
      <c r="AE94" s="130"/>
      <c r="AF94" s="130"/>
      <c r="AG94" s="130"/>
      <c r="AH94" s="130"/>
      <c r="AI94" s="130"/>
      <c r="AJ94" s="130"/>
      <c r="AK94" s="130"/>
      <c r="AL94" s="130"/>
      <c r="AM94" s="130"/>
      <c r="AN94" s="130"/>
      <c r="AO94" s="130"/>
      <c r="AP94" s="130"/>
      <c r="AQ94" s="130"/>
      <c r="AR94" s="130"/>
      <c r="AS94" s="130"/>
      <c r="AT94" s="130"/>
      <c r="AU94" s="130"/>
      <c r="AV94" s="130"/>
      <c r="AW94" s="130"/>
      <c r="AX94" s="130"/>
      <c r="AY94" s="130"/>
      <c r="AZ94" s="130"/>
      <c r="BA94" s="130"/>
      <c r="BB94" s="130"/>
      <c r="BC94" s="130"/>
      <c r="BD94" s="130"/>
      <c r="BE94" s="130"/>
      <c r="BF94" s="130"/>
      <c r="BG94" s="130"/>
      <c r="BH94" s="130"/>
      <c r="BI94" s="130"/>
      <c r="BJ94" s="130"/>
      <c r="BK94" s="130"/>
      <c r="BL94" s="130"/>
      <c r="BM94" s="130"/>
      <c r="BN94" s="130"/>
      <c r="BO94" s="130"/>
      <c r="BP94" s="130"/>
      <c r="BQ94" s="130"/>
      <c r="BR94" s="130"/>
      <c r="BS94" s="130"/>
      <c r="BT94" s="130"/>
      <c r="BU94" s="130"/>
      <c r="BV94" s="130"/>
      <c r="BW94" s="130"/>
      <c r="BX94" s="130"/>
      <c r="BY94" s="130"/>
      <c r="BZ94" s="130"/>
      <c r="CA94" s="130"/>
      <c r="CB94" s="130"/>
      <c r="CC94" s="130"/>
      <c r="CD94" s="130"/>
      <c r="CE94" s="130"/>
      <c r="CF94" s="130"/>
      <c r="CG94" s="130"/>
      <c r="CH94" s="130"/>
      <c r="CI94" s="130"/>
      <c r="CJ94" s="130"/>
      <c r="CK94" s="130"/>
      <c r="CL94" s="130"/>
      <c r="CM94" s="130"/>
      <c r="CN94" s="130"/>
      <c r="CO94" s="130"/>
      <c r="CP94" s="130"/>
      <c r="CQ94" s="130"/>
      <c r="CR94" s="130"/>
      <c r="CS94" s="130"/>
      <c r="CT94" s="130"/>
      <c r="CU94" s="130"/>
      <c r="CV94" s="130"/>
      <c r="CW94" s="130"/>
      <c r="CX94" s="130"/>
      <c r="CY94" s="130"/>
      <c r="CZ94" s="130"/>
      <c r="DA94" s="130"/>
      <c r="DB94" s="130"/>
      <c r="DC94" s="130"/>
      <c r="DD94" s="130"/>
      <c r="DE94" s="130"/>
      <c r="DF94" s="130"/>
      <c r="DG94" s="130"/>
      <c r="DH94" s="130"/>
      <c r="DI94" s="130"/>
      <c r="DJ94" s="130"/>
      <c r="DK94" s="130"/>
      <c r="DL94" s="130"/>
      <c r="DM94" s="130"/>
      <c r="DN94" s="130"/>
      <c r="DO94" s="130"/>
      <c r="DP94" s="130"/>
      <c r="DQ94" s="130"/>
      <c r="DR94" s="130"/>
      <c r="DS94" s="130"/>
      <c r="DT94" s="130"/>
      <c r="DU94" s="130"/>
      <c r="DV94" s="130"/>
      <c r="DW94" s="130"/>
      <c r="DX94" s="130"/>
      <c r="DY94" s="130"/>
      <c r="DZ94" s="130"/>
      <c r="EA94" s="130"/>
      <c r="EB94" s="130"/>
      <c r="EC94" s="130"/>
      <c r="ED94" s="130"/>
      <c r="EE94" s="130"/>
      <c r="EF94" s="130"/>
      <c r="EG94" s="130"/>
      <c r="EH94" s="130"/>
      <c r="EI94" s="130"/>
      <c r="EJ94" s="130"/>
      <c r="EK94" s="130"/>
      <c r="EL94" s="130"/>
      <c r="EM94" s="130"/>
      <c r="EN94" s="130"/>
      <c r="EO94" s="130"/>
      <c r="EP94" s="130"/>
      <c r="EQ94" s="130"/>
      <c r="ER94" s="130"/>
      <c r="ES94" s="130"/>
      <c r="ET94" s="130"/>
      <c r="EU94" s="130"/>
      <c r="EV94" s="130"/>
      <c r="EW94" s="130"/>
      <c r="EX94" s="130"/>
      <c r="EY94" s="130"/>
      <c r="EZ94" s="130"/>
      <c r="FA94" s="130"/>
      <c r="FB94" s="130"/>
      <c r="FC94" s="130"/>
      <c r="FD94" s="130"/>
      <c r="FE94" s="130"/>
      <c r="FF94" s="130"/>
      <c r="FG94" s="130"/>
      <c r="FH94" s="130"/>
      <c r="FI94" s="130"/>
      <c r="FJ94" s="130"/>
      <c r="FK94" s="130"/>
      <c r="FL94" s="130"/>
      <c r="FM94" s="130"/>
      <c r="FN94" s="130"/>
      <c r="FO94" s="130"/>
      <c r="FP94" s="130"/>
      <c r="FQ94" s="130"/>
      <c r="FR94" s="130"/>
      <c r="FS94" s="130"/>
      <c r="FT94" s="130"/>
      <c r="FU94" s="130"/>
      <c r="FV94" s="130"/>
      <c r="FW94" s="130"/>
      <c r="FX94" s="130"/>
      <c r="FY94" s="130"/>
      <c r="FZ94" s="130"/>
      <c r="GA94" s="130"/>
      <c r="GB94" s="130"/>
      <c r="GC94" s="130"/>
      <c r="GD94" s="130"/>
      <c r="GE94" s="130"/>
      <c r="GF94" s="130"/>
      <c r="GG94" s="130"/>
      <c r="GH94" s="130"/>
      <c r="GI94" s="130"/>
      <c r="GJ94" s="130"/>
      <c r="GK94" s="130"/>
      <c r="GL94" s="130"/>
      <c r="GM94" s="130"/>
      <c r="GN94" s="130"/>
      <c r="GO94" s="130"/>
      <c r="GP94" s="130"/>
      <c r="GQ94" s="130"/>
      <c r="GR94" s="130"/>
      <c r="GS94" s="130"/>
      <c r="GT94" s="130"/>
      <c r="GU94" s="130"/>
      <c r="GV94" s="130"/>
      <c r="GW94" s="130"/>
      <c r="GX94" s="130"/>
      <c r="GY94" s="130"/>
      <c r="GZ94" s="130"/>
      <c r="HA94" s="130"/>
      <c r="HB94" s="130"/>
      <c r="HC94" s="130"/>
      <c r="HD94" s="130"/>
      <c r="HE94" s="130"/>
      <c r="HF94" s="130"/>
      <c r="HG94" s="130"/>
      <c r="HH94" s="130"/>
      <c r="HI94" s="130"/>
      <c r="HJ94" s="130"/>
      <c r="HK94" s="130"/>
      <c r="HL94" s="130"/>
      <c r="HM94" s="130"/>
      <c r="HN94" s="130"/>
      <c r="HO94" s="130"/>
      <c r="HP94" s="130"/>
      <c r="HQ94" s="130"/>
      <c r="HR94" s="130"/>
      <c r="HS94" s="130"/>
      <c r="HT94" s="130"/>
      <c r="HU94" s="130"/>
      <c r="HV94" s="130"/>
      <c r="HW94" s="130"/>
      <c r="HX94" s="130"/>
      <c r="HY94" s="130"/>
      <c r="HZ94" s="130"/>
      <c r="IA94" s="130"/>
      <c r="IB94" s="130"/>
      <c r="IC94" s="130"/>
      <c r="ID94" s="130"/>
      <c r="IE94" s="130"/>
      <c r="IF94" s="130"/>
      <c r="IG94" s="130"/>
      <c r="IH94" s="130"/>
      <c r="II94" s="130"/>
      <c r="IJ94" s="130"/>
      <c r="IK94" s="130"/>
      <c r="IL94" s="130"/>
      <c r="IM94" s="130"/>
      <c r="IN94" s="130"/>
      <c r="IO94" s="130"/>
      <c r="IP94" s="130"/>
      <c r="IQ94" s="130"/>
      <c r="IR94" s="130"/>
      <c r="IS94" s="130"/>
      <c r="IT94" s="130"/>
      <c r="IU94" s="130"/>
      <c r="IV94" s="130"/>
    </row>
    <row r="95" spans="1:256" ht="15.75" customHeight="1">
      <c r="A95" s="781"/>
      <c r="B95" s="39"/>
      <c r="C95" s="160"/>
      <c r="D95" s="160"/>
      <c r="E95" s="160"/>
      <c r="F95" s="160"/>
      <c r="G95" s="130"/>
      <c r="H95" s="130"/>
      <c r="I95" s="130"/>
      <c r="J95" s="130"/>
      <c r="K95" s="131"/>
      <c r="L95" s="131"/>
      <c r="M95" s="131"/>
      <c r="N95" s="131"/>
      <c r="O95" s="131"/>
      <c r="P95" s="1377"/>
      <c r="Q95" s="130"/>
      <c r="R95" s="130"/>
      <c r="S95" s="130"/>
      <c r="T95" s="130"/>
      <c r="U95" s="130"/>
      <c r="V95" s="130"/>
      <c r="W95" s="130"/>
      <c r="X95" s="130"/>
      <c r="Y95" s="130"/>
      <c r="Z95" s="130"/>
      <c r="AA95" s="130"/>
      <c r="AB95" s="130"/>
      <c r="AC95" s="130"/>
      <c r="AD95" s="130"/>
      <c r="AE95" s="130"/>
      <c r="AF95" s="130"/>
      <c r="AG95" s="130"/>
      <c r="AH95" s="130"/>
      <c r="AI95" s="130"/>
      <c r="AJ95" s="130"/>
      <c r="AK95" s="130"/>
      <c r="AL95" s="130"/>
      <c r="AM95" s="130"/>
      <c r="AN95" s="130"/>
      <c r="AO95" s="130"/>
      <c r="AP95" s="130"/>
      <c r="AQ95" s="130"/>
      <c r="AR95" s="130"/>
      <c r="AS95" s="130"/>
      <c r="AT95" s="130"/>
      <c r="AU95" s="130"/>
      <c r="AV95" s="130"/>
      <c r="AW95" s="130"/>
      <c r="AX95" s="130"/>
      <c r="AY95" s="130"/>
      <c r="AZ95" s="130"/>
      <c r="BA95" s="130"/>
      <c r="BB95" s="130"/>
      <c r="BC95" s="130"/>
      <c r="BD95" s="130"/>
      <c r="BE95" s="130"/>
      <c r="BF95" s="130"/>
      <c r="BG95" s="130"/>
      <c r="BH95" s="130"/>
      <c r="BI95" s="130"/>
      <c r="BJ95" s="130"/>
      <c r="BK95" s="130"/>
      <c r="BL95" s="130"/>
      <c r="BM95" s="130"/>
      <c r="BN95" s="130"/>
      <c r="BO95" s="130"/>
      <c r="BP95" s="130"/>
      <c r="BQ95" s="130"/>
      <c r="BR95" s="130"/>
      <c r="BS95" s="130"/>
      <c r="BT95" s="130"/>
      <c r="BU95" s="130"/>
      <c r="BV95" s="130"/>
      <c r="BW95" s="130"/>
      <c r="BX95" s="130"/>
      <c r="BY95" s="130"/>
      <c r="BZ95" s="130"/>
      <c r="CA95" s="130"/>
      <c r="CB95" s="130"/>
      <c r="CC95" s="130"/>
      <c r="CD95" s="130"/>
      <c r="CE95" s="130"/>
      <c r="CF95" s="130"/>
      <c r="CG95" s="130"/>
      <c r="CH95" s="130"/>
      <c r="CI95" s="130"/>
      <c r="CJ95" s="130"/>
      <c r="CK95" s="130"/>
      <c r="CL95" s="130"/>
      <c r="CM95" s="130"/>
      <c r="CN95" s="130"/>
      <c r="CO95" s="130"/>
      <c r="CP95" s="130"/>
      <c r="CQ95" s="130"/>
      <c r="CR95" s="130"/>
      <c r="CS95" s="130"/>
      <c r="CT95" s="130"/>
      <c r="CU95" s="130"/>
      <c r="CV95" s="130"/>
      <c r="CW95" s="130"/>
      <c r="CX95" s="130"/>
      <c r="CY95" s="130"/>
      <c r="CZ95" s="130"/>
      <c r="DA95" s="130"/>
      <c r="DB95" s="130"/>
      <c r="DC95" s="130"/>
      <c r="DD95" s="130"/>
      <c r="DE95" s="130"/>
      <c r="DF95" s="130"/>
      <c r="DG95" s="130"/>
      <c r="DH95" s="130"/>
      <c r="DI95" s="130"/>
      <c r="DJ95" s="130"/>
      <c r="DK95" s="130"/>
      <c r="DL95" s="130"/>
      <c r="DM95" s="130"/>
      <c r="DN95" s="130"/>
      <c r="DO95" s="130"/>
      <c r="DP95" s="130"/>
      <c r="DQ95" s="130"/>
      <c r="DR95" s="130"/>
      <c r="DS95" s="130"/>
      <c r="DT95" s="130"/>
      <c r="DU95" s="130"/>
      <c r="DV95" s="130"/>
      <c r="DW95" s="130"/>
      <c r="DX95" s="130"/>
      <c r="DY95" s="130"/>
      <c r="DZ95" s="130"/>
      <c r="EA95" s="130"/>
      <c r="EB95" s="130"/>
      <c r="EC95" s="130"/>
      <c r="ED95" s="130"/>
      <c r="EE95" s="130"/>
      <c r="EF95" s="130"/>
      <c r="EG95" s="130"/>
      <c r="EH95" s="130"/>
      <c r="EI95" s="130"/>
      <c r="EJ95" s="130"/>
      <c r="EK95" s="130"/>
      <c r="EL95" s="130"/>
      <c r="EM95" s="130"/>
      <c r="EN95" s="130"/>
      <c r="EO95" s="130"/>
      <c r="EP95" s="130"/>
      <c r="EQ95" s="130"/>
      <c r="ER95" s="130"/>
      <c r="ES95" s="130"/>
      <c r="ET95" s="130"/>
      <c r="EU95" s="130"/>
      <c r="EV95" s="130"/>
      <c r="EW95" s="130"/>
      <c r="EX95" s="130"/>
      <c r="EY95" s="130"/>
      <c r="EZ95" s="130"/>
      <c r="FA95" s="130"/>
      <c r="FB95" s="130"/>
      <c r="FC95" s="130"/>
      <c r="FD95" s="130"/>
      <c r="FE95" s="130"/>
      <c r="FF95" s="130"/>
      <c r="FG95" s="130"/>
      <c r="FH95" s="130"/>
      <c r="FI95" s="130"/>
      <c r="FJ95" s="130"/>
      <c r="FK95" s="130"/>
      <c r="FL95" s="130"/>
      <c r="FM95" s="130"/>
      <c r="FN95" s="130"/>
      <c r="FO95" s="130"/>
      <c r="FP95" s="130"/>
      <c r="FQ95" s="130"/>
      <c r="FR95" s="130"/>
      <c r="FS95" s="130"/>
      <c r="FT95" s="130"/>
      <c r="FU95" s="130"/>
      <c r="FV95" s="130"/>
      <c r="FW95" s="130"/>
      <c r="FX95" s="130"/>
      <c r="FY95" s="130"/>
      <c r="FZ95" s="130"/>
      <c r="GA95" s="130"/>
      <c r="GB95" s="130"/>
      <c r="GC95" s="130"/>
      <c r="GD95" s="130"/>
      <c r="GE95" s="130"/>
      <c r="GF95" s="130"/>
      <c r="GG95" s="130"/>
      <c r="GH95" s="130"/>
      <c r="GI95" s="130"/>
      <c r="GJ95" s="130"/>
      <c r="GK95" s="130"/>
      <c r="GL95" s="130"/>
      <c r="GM95" s="130"/>
      <c r="GN95" s="130"/>
      <c r="GO95" s="130"/>
      <c r="GP95" s="130"/>
      <c r="GQ95" s="130"/>
      <c r="GR95" s="130"/>
      <c r="GS95" s="130"/>
      <c r="GT95" s="130"/>
      <c r="GU95" s="130"/>
      <c r="GV95" s="130"/>
      <c r="GW95" s="130"/>
      <c r="GX95" s="130"/>
      <c r="GY95" s="130"/>
      <c r="GZ95" s="130"/>
      <c r="HA95" s="130"/>
      <c r="HB95" s="130"/>
      <c r="HC95" s="130"/>
      <c r="HD95" s="130"/>
      <c r="HE95" s="130"/>
      <c r="HF95" s="130"/>
      <c r="HG95" s="130"/>
      <c r="HH95" s="130"/>
      <c r="HI95" s="130"/>
      <c r="HJ95" s="130"/>
      <c r="HK95" s="130"/>
      <c r="HL95" s="130"/>
      <c r="HM95" s="130"/>
      <c r="HN95" s="130"/>
      <c r="HO95" s="130"/>
      <c r="HP95" s="130"/>
      <c r="HQ95" s="130"/>
      <c r="HR95" s="130"/>
      <c r="HS95" s="130"/>
      <c r="HT95" s="130"/>
      <c r="HU95" s="130"/>
      <c r="HV95" s="130"/>
      <c r="HW95" s="130"/>
      <c r="HX95" s="130"/>
      <c r="HY95" s="130"/>
      <c r="HZ95" s="130"/>
      <c r="IA95" s="130"/>
      <c r="IB95" s="130"/>
      <c r="IC95" s="130"/>
      <c r="ID95" s="130"/>
      <c r="IE95" s="130"/>
      <c r="IF95" s="130"/>
      <c r="IG95" s="130"/>
      <c r="IH95" s="130"/>
      <c r="II95" s="130"/>
      <c r="IJ95" s="130"/>
      <c r="IK95" s="130"/>
      <c r="IL95" s="130"/>
      <c r="IM95" s="130"/>
      <c r="IN95" s="130"/>
      <c r="IO95" s="130"/>
      <c r="IP95" s="130"/>
      <c r="IQ95" s="130"/>
      <c r="IR95" s="130"/>
      <c r="IS95" s="130"/>
      <c r="IT95" s="130"/>
      <c r="IU95" s="130"/>
      <c r="IV95" s="130"/>
    </row>
    <row r="96" spans="1:256" ht="15.75" customHeight="1">
      <c r="A96" s="781"/>
      <c r="B96" s="39"/>
      <c r="C96" s="160"/>
      <c r="D96" s="160"/>
      <c r="E96" s="160"/>
      <c r="F96" s="160"/>
      <c r="G96" s="130"/>
      <c r="H96" s="130"/>
      <c r="I96" s="130"/>
      <c r="J96" s="130"/>
      <c r="K96" s="131"/>
      <c r="L96" s="131"/>
      <c r="M96" s="131"/>
      <c r="N96" s="131"/>
      <c r="O96" s="131"/>
      <c r="P96" s="1377"/>
      <c r="Q96" s="130"/>
      <c r="R96" s="130"/>
      <c r="S96" s="130"/>
      <c r="T96" s="130"/>
      <c r="U96" s="130"/>
      <c r="V96" s="130"/>
      <c r="W96" s="130"/>
      <c r="X96" s="130"/>
      <c r="Y96" s="130"/>
      <c r="Z96" s="130"/>
      <c r="AA96" s="130"/>
      <c r="AB96" s="130"/>
      <c r="AC96" s="130"/>
      <c r="AD96" s="130"/>
      <c r="AE96" s="130"/>
      <c r="AF96" s="130"/>
      <c r="AG96" s="130"/>
      <c r="AH96" s="130"/>
      <c r="AI96" s="130"/>
      <c r="AJ96" s="130"/>
      <c r="AK96" s="130"/>
      <c r="AL96" s="130"/>
      <c r="AM96" s="130"/>
      <c r="AN96" s="130"/>
      <c r="AO96" s="130"/>
      <c r="AP96" s="130"/>
      <c r="AQ96" s="130"/>
      <c r="AR96" s="130"/>
      <c r="AS96" s="130"/>
      <c r="AT96" s="130"/>
      <c r="AU96" s="130"/>
      <c r="AV96" s="130"/>
      <c r="AW96" s="130"/>
      <c r="AX96" s="130"/>
      <c r="AY96" s="130"/>
      <c r="AZ96" s="130"/>
      <c r="BA96" s="130"/>
      <c r="BB96" s="130"/>
      <c r="BC96" s="130"/>
      <c r="BD96" s="130"/>
      <c r="BE96" s="130"/>
      <c r="BF96" s="130"/>
      <c r="BG96" s="130"/>
      <c r="BH96" s="130"/>
      <c r="BI96" s="130"/>
      <c r="BJ96" s="130"/>
      <c r="BK96" s="130"/>
      <c r="BL96" s="130"/>
      <c r="BM96" s="130"/>
      <c r="BN96" s="130"/>
      <c r="BO96" s="130"/>
      <c r="BP96" s="130"/>
      <c r="BQ96" s="130"/>
      <c r="BR96" s="130"/>
      <c r="BS96" s="130"/>
      <c r="BT96" s="130"/>
      <c r="BU96" s="130"/>
      <c r="BV96" s="130"/>
      <c r="BW96" s="130"/>
      <c r="BX96" s="130"/>
      <c r="BY96" s="130"/>
      <c r="BZ96" s="130"/>
      <c r="CA96" s="130"/>
      <c r="CB96" s="130"/>
      <c r="CC96" s="130"/>
      <c r="CD96" s="130"/>
      <c r="CE96" s="130"/>
      <c r="CF96" s="130"/>
      <c r="CG96" s="130"/>
      <c r="CH96" s="130"/>
      <c r="CI96" s="130"/>
      <c r="CJ96" s="130"/>
      <c r="CK96" s="130"/>
      <c r="CL96" s="130"/>
      <c r="CM96" s="130"/>
      <c r="CN96" s="130"/>
      <c r="CO96" s="130"/>
      <c r="CP96" s="130"/>
      <c r="CQ96" s="130"/>
      <c r="CR96" s="130"/>
      <c r="CS96" s="130"/>
      <c r="CT96" s="130"/>
      <c r="CU96" s="130"/>
      <c r="CV96" s="130"/>
      <c r="CW96" s="130"/>
      <c r="CX96" s="130"/>
      <c r="CY96" s="130"/>
      <c r="CZ96" s="130"/>
      <c r="DA96" s="130"/>
      <c r="DB96" s="130"/>
      <c r="DC96" s="130"/>
      <c r="DD96" s="130"/>
      <c r="DE96" s="130"/>
      <c r="DF96" s="130"/>
      <c r="DG96" s="130"/>
      <c r="DH96" s="130"/>
      <c r="DI96" s="130"/>
      <c r="DJ96" s="130"/>
      <c r="DK96" s="130"/>
      <c r="DL96" s="130"/>
      <c r="DM96" s="130"/>
      <c r="DN96" s="130"/>
      <c r="DO96" s="130"/>
      <c r="DP96" s="130"/>
      <c r="DQ96" s="130"/>
      <c r="DR96" s="130"/>
      <c r="DS96" s="130"/>
      <c r="DT96" s="130"/>
      <c r="DU96" s="130"/>
      <c r="DV96" s="130"/>
      <c r="DW96" s="130"/>
      <c r="DX96" s="130"/>
      <c r="DY96" s="130"/>
      <c r="DZ96" s="130"/>
      <c r="EA96" s="130"/>
      <c r="EB96" s="130"/>
      <c r="EC96" s="130"/>
      <c r="ED96" s="130"/>
      <c r="EE96" s="130"/>
      <c r="EF96" s="130"/>
      <c r="EG96" s="130"/>
      <c r="EH96" s="130"/>
      <c r="EI96" s="130"/>
      <c r="EJ96" s="130"/>
      <c r="EK96" s="130"/>
      <c r="EL96" s="130"/>
      <c r="EM96" s="130"/>
      <c r="EN96" s="130"/>
      <c r="EO96" s="130"/>
      <c r="EP96" s="130"/>
      <c r="EQ96" s="130"/>
      <c r="ER96" s="130"/>
      <c r="ES96" s="130"/>
      <c r="ET96" s="130"/>
      <c r="EU96" s="130"/>
      <c r="EV96" s="130"/>
      <c r="EW96" s="130"/>
      <c r="EX96" s="130"/>
      <c r="EY96" s="130"/>
      <c r="EZ96" s="130"/>
      <c r="FA96" s="130"/>
      <c r="FB96" s="130"/>
      <c r="FC96" s="130"/>
      <c r="FD96" s="130"/>
      <c r="FE96" s="130"/>
      <c r="FF96" s="130"/>
      <c r="FG96" s="130"/>
      <c r="FH96" s="130"/>
      <c r="FI96" s="130"/>
      <c r="FJ96" s="130"/>
      <c r="FK96" s="130"/>
      <c r="FL96" s="130"/>
      <c r="FM96" s="130"/>
      <c r="FN96" s="130"/>
      <c r="FO96" s="130"/>
      <c r="FP96" s="130"/>
      <c r="FQ96" s="130"/>
      <c r="FR96" s="130"/>
      <c r="FS96" s="130"/>
      <c r="FT96" s="130"/>
      <c r="FU96" s="130"/>
      <c r="FV96" s="130"/>
      <c r="FW96" s="130"/>
      <c r="FX96" s="130"/>
      <c r="FY96" s="130"/>
      <c r="FZ96" s="130"/>
      <c r="GA96" s="130"/>
      <c r="GB96" s="130"/>
      <c r="GC96" s="130"/>
      <c r="GD96" s="130"/>
      <c r="GE96" s="130"/>
      <c r="GF96" s="130"/>
      <c r="GG96" s="130"/>
      <c r="GH96" s="130"/>
      <c r="GI96" s="130"/>
      <c r="GJ96" s="130"/>
      <c r="GK96" s="130"/>
      <c r="GL96" s="130"/>
      <c r="GM96" s="130"/>
      <c r="GN96" s="130"/>
      <c r="GO96" s="130"/>
      <c r="GP96" s="130"/>
      <c r="GQ96" s="130"/>
      <c r="GR96" s="130"/>
      <c r="GS96" s="130"/>
      <c r="GT96" s="130"/>
      <c r="GU96" s="130"/>
      <c r="GV96" s="130"/>
      <c r="GW96" s="130"/>
      <c r="GX96" s="130"/>
      <c r="GY96" s="130"/>
      <c r="GZ96" s="130"/>
      <c r="HA96" s="130"/>
      <c r="HB96" s="130"/>
      <c r="HC96" s="130"/>
      <c r="HD96" s="130"/>
      <c r="HE96" s="130"/>
      <c r="HF96" s="130"/>
      <c r="HG96" s="130"/>
      <c r="HH96" s="130"/>
      <c r="HI96" s="130"/>
      <c r="HJ96" s="130"/>
      <c r="HK96" s="130"/>
      <c r="HL96" s="130"/>
      <c r="HM96" s="130"/>
      <c r="HN96" s="130"/>
      <c r="HO96" s="130"/>
      <c r="HP96" s="130"/>
      <c r="HQ96" s="130"/>
      <c r="HR96" s="130"/>
      <c r="HS96" s="130"/>
      <c r="HT96" s="130"/>
      <c r="HU96" s="130"/>
      <c r="HV96" s="130"/>
      <c r="HW96" s="130"/>
      <c r="HX96" s="130"/>
      <c r="HY96" s="130"/>
      <c r="HZ96" s="130"/>
      <c r="IA96" s="130"/>
      <c r="IB96" s="130"/>
      <c r="IC96" s="130"/>
      <c r="ID96" s="130"/>
      <c r="IE96" s="130"/>
      <c r="IF96" s="130"/>
      <c r="IG96" s="130"/>
      <c r="IH96" s="130"/>
      <c r="II96" s="130"/>
      <c r="IJ96" s="130"/>
      <c r="IK96" s="130"/>
      <c r="IL96" s="130"/>
      <c r="IM96" s="130"/>
      <c r="IN96" s="130"/>
      <c r="IO96" s="130"/>
      <c r="IP96" s="130"/>
      <c r="IQ96" s="130"/>
      <c r="IR96" s="130"/>
      <c r="IS96" s="130"/>
      <c r="IT96" s="130"/>
      <c r="IU96" s="130"/>
      <c r="IV96" s="130"/>
    </row>
    <row r="97" spans="1:256" ht="15.75" customHeight="1">
      <c r="A97" s="781"/>
      <c r="B97" s="39"/>
      <c r="C97" s="160"/>
      <c r="D97" s="160"/>
      <c r="E97" s="160"/>
      <c r="F97" s="160"/>
      <c r="G97" s="130"/>
      <c r="H97" s="130"/>
      <c r="I97" s="130"/>
      <c r="J97" s="130"/>
      <c r="K97" s="131"/>
      <c r="L97" s="131"/>
      <c r="M97" s="131"/>
      <c r="N97" s="131"/>
      <c r="O97" s="131"/>
      <c r="P97" s="1377"/>
      <c r="Q97" s="130"/>
      <c r="R97" s="130"/>
      <c r="S97" s="130"/>
      <c r="T97" s="130"/>
      <c r="U97" s="130"/>
      <c r="V97" s="130"/>
      <c r="W97" s="130"/>
      <c r="X97" s="130"/>
      <c r="Y97" s="130"/>
      <c r="Z97" s="130"/>
      <c r="AA97" s="130"/>
      <c r="AB97" s="130"/>
      <c r="AC97" s="130"/>
      <c r="AD97" s="130"/>
      <c r="AE97" s="130"/>
      <c r="AF97" s="130"/>
      <c r="AG97" s="130"/>
      <c r="AH97" s="130"/>
      <c r="AI97" s="130"/>
      <c r="AJ97" s="130"/>
      <c r="AK97" s="130"/>
      <c r="AL97" s="130"/>
      <c r="AM97" s="130"/>
      <c r="AN97" s="130"/>
      <c r="AO97" s="130"/>
      <c r="AP97" s="130"/>
      <c r="AQ97" s="130"/>
      <c r="AR97" s="130"/>
      <c r="AS97" s="130"/>
      <c r="AT97" s="130"/>
      <c r="AU97" s="130"/>
      <c r="AV97" s="130"/>
      <c r="AW97" s="130"/>
      <c r="AX97" s="130"/>
      <c r="AY97" s="130"/>
      <c r="AZ97" s="130"/>
      <c r="BA97" s="130"/>
      <c r="BB97" s="130"/>
      <c r="BC97" s="130"/>
      <c r="BD97" s="130"/>
      <c r="BE97" s="130"/>
      <c r="BF97" s="130"/>
      <c r="BG97" s="130"/>
      <c r="BH97" s="130"/>
      <c r="BI97" s="130"/>
      <c r="BJ97" s="130"/>
      <c r="BK97" s="130"/>
      <c r="BL97" s="130"/>
      <c r="BM97" s="130"/>
      <c r="BN97" s="130"/>
      <c r="BO97" s="130"/>
      <c r="BP97" s="130"/>
      <c r="BQ97" s="130"/>
      <c r="BR97" s="130"/>
      <c r="BS97" s="130"/>
      <c r="BT97" s="130"/>
      <c r="BU97" s="130"/>
      <c r="BV97" s="130"/>
      <c r="BW97" s="130"/>
      <c r="BX97" s="130"/>
      <c r="BY97" s="130"/>
      <c r="BZ97" s="130"/>
      <c r="CA97" s="130"/>
      <c r="CB97" s="130"/>
      <c r="CC97" s="130"/>
      <c r="CD97" s="130"/>
      <c r="CE97" s="130"/>
      <c r="CF97" s="130"/>
      <c r="CG97" s="130"/>
      <c r="CH97" s="130"/>
      <c r="CI97" s="130"/>
      <c r="CJ97" s="130"/>
      <c r="CK97" s="130"/>
      <c r="CL97" s="130"/>
      <c r="CM97" s="130"/>
      <c r="CN97" s="130"/>
      <c r="CO97" s="130"/>
      <c r="CP97" s="130"/>
      <c r="CQ97" s="130"/>
      <c r="CR97" s="130"/>
      <c r="CS97" s="130"/>
      <c r="CT97" s="130"/>
      <c r="CU97" s="130"/>
      <c r="CV97" s="130"/>
      <c r="CW97" s="130"/>
      <c r="CX97" s="130"/>
      <c r="CY97" s="130"/>
      <c r="CZ97" s="130"/>
      <c r="DA97" s="130"/>
      <c r="DB97" s="130"/>
      <c r="DC97" s="130"/>
      <c r="DD97" s="130"/>
      <c r="DE97" s="130"/>
      <c r="DF97" s="130"/>
      <c r="DG97" s="130"/>
      <c r="DH97" s="130"/>
      <c r="DI97" s="130"/>
      <c r="DJ97" s="130"/>
      <c r="DK97" s="130"/>
      <c r="DL97" s="130"/>
      <c r="DM97" s="130"/>
      <c r="DN97" s="130"/>
      <c r="DO97" s="130"/>
      <c r="DP97" s="130"/>
      <c r="DQ97" s="130"/>
      <c r="DR97" s="130"/>
      <c r="DS97" s="130"/>
      <c r="DT97" s="130"/>
      <c r="DU97" s="130"/>
      <c r="DV97" s="130"/>
      <c r="DW97" s="130"/>
      <c r="DX97" s="130"/>
      <c r="DY97" s="130"/>
      <c r="DZ97" s="130"/>
      <c r="EA97" s="130"/>
      <c r="EB97" s="130"/>
      <c r="EC97" s="130"/>
      <c r="ED97" s="130"/>
      <c r="EE97" s="130"/>
      <c r="EF97" s="130"/>
      <c r="EG97" s="130"/>
      <c r="EH97" s="130"/>
      <c r="EI97" s="130"/>
      <c r="EJ97" s="130"/>
      <c r="EK97" s="130"/>
      <c r="EL97" s="130"/>
      <c r="EM97" s="130"/>
      <c r="EN97" s="130"/>
      <c r="EO97" s="130"/>
      <c r="EP97" s="130"/>
      <c r="EQ97" s="130"/>
      <c r="ER97" s="130"/>
      <c r="ES97" s="130"/>
      <c r="ET97" s="130"/>
      <c r="EU97" s="130"/>
      <c r="EV97" s="130"/>
      <c r="EW97" s="130"/>
      <c r="EX97" s="130"/>
      <c r="EY97" s="130"/>
      <c r="EZ97" s="130"/>
      <c r="FA97" s="130"/>
      <c r="FB97" s="130"/>
      <c r="FC97" s="130"/>
      <c r="FD97" s="130"/>
      <c r="FE97" s="130"/>
      <c r="FF97" s="130"/>
      <c r="FG97" s="130"/>
      <c r="FH97" s="130"/>
      <c r="FI97" s="130"/>
      <c r="FJ97" s="130"/>
      <c r="FK97" s="130"/>
      <c r="FL97" s="130"/>
      <c r="FM97" s="130"/>
      <c r="FN97" s="130"/>
      <c r="FO97" s="130"/>
      <c r="FP97" s="130"/>
      <c r="FQ97" s="130"/>
      <c r="FR97" s="130"/>
      <c r="FS97" s="130"/>
      <c r="FT97" s="130"/>
      <c r="FU97" s="130"/>
      <c r="FV97" s="130"/>
      <c r="FW97" s="130"/>
      <c r="FX97" s="130"/>
      <c r="FY97" s="130"/>
      <c r="FZ97" s="130"/>
      <c r="GA97" s="130"/>
      <c r="GB97" s="130"/>
      <c r="GC97" s="130"/>
      <c r="GD97" s="130"/>
      <c r="GE97" s="130"/>
      <c r="GF97" s="130"/>
      <c r="GG97" s="130"/>
      <c r="GH97" s="130"/>
      <c r="GI97" s="130"/>
      <c r="GJ97" s="130"/>
      <c r="GK97" s="130"/>
      <c r="GL97" s="130"/>
      <c r="GM97" s="130"/>
      <c r="GN97" s="130"/>
      <c r="GO97" s="130"/>
      <c r="GP97" s="130"/>
      <c r="GQ97" s="130"/>
      <c r="GR97" s="130"/>
      <c r="GS97" s="130"/>
      <c r="GT97" s="130"/>
      <c r="GU97" s="130"/>
      <c r="GV97" s="130"/>
      <c r="GW97" s="130"/>
      <c r="GX97" s="130"/>
      <c r="GY97" s="130"/>
      <c r="GZ97" s="130"/>
      <c r="HA97" s="130"/>
      <c r="HB97" s="130"/>
      <c r="HC97" s="130"/>
      <c r="HD97" s="130"/>
      <c r="HE97" s="130"/>
      <c r="HF97" s="130"/>
      <c r="HG97" s="130"/>
      <c r="HH97" s="130"/>
      <c r="HI97" s="130"/>
      <c r="HJ97" s="130"/>
      <c r="HK97" s="130"/>
      <c r="HL97" s="130"/>
      <c r="HM97" s="130"/>
      <c r="HN97" s="130"/>
      <c r="HO97" s="130"/>
      <c r="HP97" s="130"/>
      <c r="HQ97" s="130"/>
      <c r="HR97" s="130"/>
      <c r="HS97" s="130"/>
      <c r="HT97" s="130"/>
      <c r="HU97" s="130"/>
      <c r="HV97" s="130"/>
      <c r="HW97" s="130"/>
      <c r="HX97" s="130"/>
      <c r="HY97" s="130"/>
      <c r="HZ97" s="130"/>
      <c r="IA97" s="130"/>
      <c r="IB97" s="130"/>
      <c r="IC97" s="130"/>
      <c r="ID97" s="130"/>
      <c r="IE97" s="130"/>
      <c r="IF97" s="130"/>
      <c r="IG97" s="130"/>
      <c r="IH97" s="130"/>
      <c r="II97" s="130"/>
      <c r="IJ97" s="130"/>
      <c r="IK97" s="130"/>
      <c r="IL97" s="130"/>
      <c r="IM97" s="130"/>
      <c r="IN97" s="130"/>
      <c r="IO97" s="130"/>
      <c r="IP97" s="130"/>
      <c r="IQ97" s="130"/>
      <c r="IR97" s="130"/>
      <c r="IS97" s="130"/>
      <c r="IT97" s="130"/>
      <c r="IU97" s="130"/>
      <c r="IV97" s="130"/>
    </row>
    <row r="98" spans="1:256" ht="15.75" customHeight="1">
      <c r="A98" s="781"/>
      <c r="B98" s="39"/>
      <c r="C98" s="160"/>
      <c r="D98" s="160"/>
      <c r="E98" s="160"/>
      <c r="F98" s="160"/>
      <c r="G98" s="130"/>
      <c r="H98" s="130"/>
      <c r="I98" s="130"/>
      <c r="J98" s="130"/>
      <c r="K98" s="131"/>
      <c r="L98" s="131"/>
      <c r="M98" s="131"/>
      <c r="N98" s="131"/>
      <c r="O98" s="131"/>
      <c r="P98" s="1377"/>
      <c r="Q98" s="130"/>
      <c r="R98" s="130"/>
      <c r="S98" s="130"/>
      <c r="T98" s="130"/>
      <c r="U98" s="130"/>
      <c r="V98" s="130"/>
      <c r="W98" s="130"/>
      <c r="X98" s="130"/>
      <c r="Y98" s="130"/>
      <c r="Z98" s="130"/>
      <c r="AA98" s="130"/>
      <c r="AB98" s="130"/>
      <c r="AC98" s="130"/>
      <c r="AD98" s="130"/>
      <c r="AE98" s="130"/>
      <c r="AF98" s="130"/>
      <c r="AG98" s="130"/>
      <c r="AH98" s="130"/>
      <c r="AI98" s="130"/>
      <c r="AJ98" s="130"/>
      <c r="AK98" s="130"/>
      <c r="AL98" s="130"/>
      <c r="AM98" s="130"/>
      <c r="AN98" s="130"/>
      <c r="AO98" s="130"/>
      <c r="AP98" s="130"/>
      <c r="AQ98" s="130"/>
      <c r="AR98" s="130"/>
      <c r="AS98" s="130"/>
      <c r="AT98" s="130"/>
      <c r="AU98" s="130"/>
      <c r="AV98" s="130"/>
      <c r="AW98" s="130"/>
      <c r="AX98" s="130"/>
      <c r="AY98" s="130"/>
      <c r="AZ98" s="130"/>
      <c r="BA98" s="130"/>
      <c r="BB98" s="130"/>
      <c r="BC98" s="130"/>
      <c r="BD98" s="130"/>
      <c r="BE98" s="130"/>
      <c r="BF98" s="130"/>
      <c r="BG98" s="130"/>
      <c r="BH98" s="130"/>
      <c r="BI98" s="130"/>
      <c r="BJ98" s="130"/>
      <c r="BK98" s="130"/>
      <c r="BL98" s="130"/>
      <c r="BM98" s="130"/>
      <c r="BN98" s="130"/>
      <c r="BO98" s="130"/>
      <c r="BP98" s="130"/>
      <c r="BQ98" s="130"/>
      <c r="BR98" s="130"/>
      <c r="BS98" s="130"/>
      <c r="BT98" s="130"/>
      <c r="BU98" s="130"/>
      <c r="BV98" s="130"/>
      <c r="BW98" s="130"/>
      <c r="BX98" s="130"/>
      <c r="BY98" s="130"/>
      <c r="BZ98" s="130"/>
      <c r="CA98" s="130"/>
      <c r="CB98" s="130"/>
      <c r="CC98" s="130"/>
      <c r="CD98" s="130"/>
      <c r="CE98" s="130"/>
      <c r="CF98" s="130"/>
      <c r="CG98" s="130"/>
      <c r="CH98" s="130"/>
      <c r="CI98" s="130"/>
      <c r="CJ98" s="130"/>
      <c r="CK98" s="130"/>
      <c r="CL98" s="130"/>
      <c r="CM98" s="130"/>
      <c r="CN98" s="130"/>
      <c r="CO98" s="130"/>
      <c r="CP98" s="130"/>
      <c r="CQ98" s="130"/>
      <c r="CR98" s="130"/>
      <c r="CS98" s="130"/>
      <c r="CT98" s="130"/>
      <c r="CU98" s="130"/>
      <c r="CV98" s="130"/>
      <c r="CW98" s="130"/>
      <c r="CX98" s="130"/>
      <c r="CY98" s="130"/>
      <c r="CZ98" s="130"/>
      <c r="DA98" s="130"/>
      <c r="DB98" s="130"/>
      <c r="DC98" s="130"/>
      <c r="DD98" s="130"/>
      <c r="DE98" s="130"/>
      <c r="DF98" s="130"/>
      <c r="DG98" s="130"/>
      <c r="DH98" s="130"/>
      <c r="DI98" s="130"/>
      <c r="DJ98" s="130"/>
      <c r="DK98" s="130"/>
      <c r="DL98" s="130"/>
      <c r="DM98" s="130"/>
      <c r="DN98" s="130"/>
      <c r="DO98" s="130"/>
      <c r="DP98" s="130"/>
      <c r="DQ98" s="130"/>
      <c r="DR98" s="130"/>
      <c r="DS98" s="130"/>
      <c r="DT98" s="130"/>
      <c r="DU98" s="130"/>
      <c r="DV98" s="130"/>
      <c r="DW98" s="130"/>
      <c r="DX98" s="130"/>
      <c r="DY98" s="130"/>
      <c r="DZ98" s="130"/>
      <c r="EA98" s="130"/>
      <c r="EB98" s="130"/>
      <c r="EC98" s="130"/>
      <c r="ED98" s="130"/>
      <c r="EE98" s="130"/>
      <c r="EF98" s="130"/>
      <c r="EG98" s="130"/>
      <c r="EH98" s="130"/>
      <c r="EI98" s="130"/>
      <c r="EJ98" s="130"/>
      <c r="EK98" s="130"/>
      <c r="EL98" s="130"/>
      <c r="EM98" s="130"/>
      <c r="EN98" s="130"/>
      <c r="EO98" s="130"/>
      <c r="EP98" s="130"/>
      <c r="EQ98" s="130"/>
      <c r="ER98" s="130"/>
      <c r="ES98" s="130"/>
      <c r="ET98" s="130"/>
      <c r="EU98" s="130"/>
      <c r="EV98" s="130"/>
      <c r="EW98" s="130"/>
      <c r="EX98" s="130"/>
      <c r="EY98" s="130"/>
      <c r="EZ98" s="130"/>
      <c r="FA98" s="130"/>
      <c r="FB98" s="130"/>
      <c r="FC98" s="130"/>
      <c r="FD98" s="130"/>
      <c r="FE98" s="130"/>
      <c r="FF98" s="130"/>
      <c r="FG98" s="130"/>
      <c r="FH98" s="130"/>
      <c r="FI98" s="130"/>
      <c r="FJ98" s="130"/>
      <c r="FK98" s="130"/>
      <c r="FL98" s="130"/>
      <c r="FM98" s="130"/>
      <c r="FN98" s="130"/>
      <c r="FO98" s="130"/>
      <c r="FP98" s="130"/>
      <c r="FQ98" s="130"/>
      <c r="FR98" s="130"/>
      <c r="FS98" s="130"/>
      <c r="FT98" s="130"/>
      <c r="FU98" s="130"/>
      <c r="FV98" s="130"/>
      <c r="FW98" s="130"/>
      <c r="FX98" s="130"/>
      <c r="FY98" s="130"/>
      <c r="FZ98" s="130"/>
      <c r="GA98" s="130"/>
      <c r="GB98" s="130"/>
      <c r="GC98" s="130"/>
      <c r="GD98" s="130"/>
      <c r="GE98" s="130"/>
      <c r="GF98" s="130"/>
      <c r="GG98" s="130"/>
      <c r="GH98" s="130"/>
      <c r="GI98" s="130"/>
      <c r="GJ98" s="130"/>
      <c r="GK98" s="130"/>
      <c r="GL98" s="130"/>
      <c r="GM98" s="130"/>
      <c r="GN98" s="130"/>
      <c r="GO98" s="130"/>
      <c r="GP98" s="130"/>
      <c r="GQ98" s="130"/>
      <c r="GR98" s="130"/>
      <c r="GS98" s="130"/>
      <c r="GT98" s="130"/>
      <c r="GU98" s="130"/>
      <c r="GV98" s="130"/>
      <c r="GW98" s="130"/>
      <c r="GX98" s="130"/>
      <c r="GY98" s="130"/>
      <c r="GZ98" s="130"/>
      <c r="HA98" s="130"/>
      <c r="HB98" s="130"/>
      <c r="HC98" s="130"/>
      <c r="HD98" s="130"/>
      <c r="HE98" s="130"/>
      <c r="HF98" s="130"/>
      <c r="HG98" s="130"/>
      <c r="HH98" s="130"/>
      <c r="HI98" s="130"/>
      <c r="HJ98" s="130"/>
      <c r="HK98" s="130"/>
      <c r="HL98" s="130"/>
      <c r="HM98" s="130"/>
      <c r="HN98" s="130"/>
      <c r="HO98" s="130"/>
      <c r="HP98" s="130"/>
      <c r="HQ98" s="130"/>
      <c r="HR98" s="130"/>
      <c r="HS98" s="130"/>
      <c r="HT98" s="130"/>
      <c r="HU98" s="130"/>
      <c r="HV98" s="130"/>
      <c r="HW98" s="130"/>
      <c r="HX98" s="130"/>
      <c r="HY98" s="130"/>
      <c r="HZ98" s="130"/>
      <c r="IA98" s="130"/>
      <c r="IB98" s="130"/>
      <c r="IC98" s="130"/>
      <c r="ID98" s="130"/>
      <c r="IE98" s="130"/>
      <c r="IF98" s="130"/>
      <c r="IG98" s="130"/>
      <c r="IH98" s="130"/>
      <c r="II98" s="130"/>
      <c r="IJ98" s="130"/>
      <c r="IK98" s="130"/>
      <c r="IL98" s="130"/>
      <c r="IM98" s="130"/>
      <c r="IN98" s="130"/>
      <c r="IO98" s="130"/>
      <c r="IP98" s="130"/>
      <c r="IQ98" s="130"/>
      <c r="IR98" s="130"/>
      <c r="IS98" s="130"/>
      <c r="IT98" s="130"/>
      <c r="IU98" s="130"/>
      <c r="IV98" s="130"/>
    </row>
    <row r="99" spans="1:256" ht="15.75" customHeight="1">
      <c r="A99" s="781"/>
      <c r="B99" s="39"/>
      <c r="C99" s="160"/>
      <c r="D99" s="160"/>
      <c r="E99" s="160"/>
      <c r="F99" s="160"/>
      <c r="G99" s="130"/>
      <c r="H99" s="130"/>
      <c r="I99" s="130"/>
      <c r="J99" s="130"/>
      <c r="K99" s="131"/>
      <c r="L99" s="131"/>
      <c r="M99" s="131"/>
      <c r="N99" s="131"/>
      <c r="O99" s="131"/>
      <c r="P99" s="1377"/>
      <c r="Q99" s="130"/>
      <c r="R99" s="130"/>
      <c r="S99" s="130"/>
      <c r="T99" s="130"/>
      <c r="U99" s="130"/>
      <c r="V99" s="130"/>
      <c r="W99" s="130"/>
      <c r="X99" s="130"/>
      <c r="Y99" s="130"/>
      <c r="Z99" s="130"/>
      <c r="AA99" s="130"/>
      <c r="AB99" s="130"/>
      <c r="AC99" s="130"/>
      <c r="AD99" s="130"/>
      <c r="AE99" s="130"/>
      <c r="AF99" s="130"/>
      <c r="AG99" s="130"/>
      <c r="AH99" s="130"/>
      <c r="AI99" s="130"/>
      <c r="AJ99" s="130"/>
      <c r="AK99" s="130"/>
      <c r="AL99" s="130"/>
      <c r="AM99" s="130"/>
      <c r="AN99" s="130"/>
      <c r="AO99" s="130"/>
      <c r="AP99" s="130"/>
      <c r="AQ99" s="130"/>
      <c r="AR99" s="130"/>
      <c r="AS99" s="130"/>
      <c r="AT99" s="130"/>
      <c r="AU99" s="130"/>
      <c r="AV99" s="130"/>
      <c r="AW99" s="130"/>
      <c r="AX99" s="130"/>
      <c r="AY99" s="130"/>
      <c r="AZ99" s="130"/>
      <c r="BA99" s="130"/>
      <c r="BB99" s="130"/>
      <c r="BC99" s="130"/>
      <c r="BD99" s="130"/>
      <c r="BE99" s="130"/>
      <c r="BF99" s="130"/>
      <c r="BG99" s="130"/>
      <c r="BH99" s="130"/>
      <c r="BI99" s="130"/>
      <c r="BJ99" s="130"/>
      <c r="BK99" s="130"/>
      <c r="BL99" s="130"/>
      <c r="BM99" s="130"/>
      <c r="BN99" s="130"/>
      <c r="BO99" s="130"/>
      <c r="BP99" s="130"/>
      <c r="BQ99" s="130"/>
      <c r="BR99" s="130"/>
      <c r="BS99" s="130"/>
      <c r="BT99" s="130"/>
      <c r="BU99" s="130"/>
      <c r="BV99" s="130"/>
      <c r="BW99" s="130"/>
      <c r="BX99" s="130"/>
      <c r="BY99" s="130"/>
      <c r="BZ99" s="130"/>
      <c r="CA99" s="130"/>
      <c r="CB99" s="130"/>
      <c r="CC99" s="130"/>
      <c r="CD99" s="130"/>
      <c r="CE99" s="130"/>
      <c r="CF99" s="130"/>
      <c r="CG99" s="130"/>
      <c r="CH99" s="130"/>
      <c r="CI99" s="130"/>
      <c r="CJ99" s="130"/>
      <c r="CK99" s="130"/>
      <c r="CL99" s="130"/>
      <c r="CM99" s="130"/>
      <c r="CN99" s="130"/>
      <c r="CO99" s="130"/>
      <c r="CP99" s="130"/>
      <c r="CQ99" s="130"/>
      <c r="CR99" s="130"/>
      <c r="CS99" s="130"/>
      <c r="CT99" s="130"/>
      <c r="CU99" s="130"/>
      <c r="CV99" s="130"/>
      <c r="CW99" s="130"/>
      <c r="CX99" s="130"/>
      <c r="CY99" s="130"/>
      <c r="CZ99" s="130"/>
      <c r="DA99" s="130"/>
      <c r="DB99" s="130"/>
      <c r="DC99" s="130"/>
      <c r="DD99" s="130"/>
      <c r="DE99" s="130"/>
      <c r="DF99" s="130"/>
      <c r="DG99" s="130"/>
      <c r="DH99" s="130"/>
      <c r="DI99" s="130"/>
      <c r="DJ99" s="130"/>
      <c r="DK99" s="130"/>
      <c r="DL99" s="130"/>
      <c r="DM99" s="130"/>
      <c r="DN99" s="130"/>
      <c r="DO99" s="130"/>
      <c r="DP99" s="130"/>
      <c r="DQ99" s="130"/>
      <c r="DR99" s="130"/>
      <c r="DS99" s="130"/>
      <c r="DT99" s="130"/>
      <c r="DU99" s="130"/>
      <c r="DV99" s="130"/>
      <c r="DW99" s="130"/>
      <c r="DX99" s="130"/>
      <c r="DY99" s="130"/>
      <c r="DZ99" s="130"/>
      <c r="EA99" s="130"/>
      <c r="EB99" s="130"/>
      <c r="EC99" s="130"/>
      <c r="ED99" s="130"/>
      <c r="EE99" s="130"/>
      <c r="EF99" s="130"/>
      <c r="EG99" s="130"/>
      <c r="EH99" s="130"/>
      <c r="EI99" s="130"/>
      <c r="EJ99" s="130"/>
      <c r="EK99" s="130"/>
      <c r="EL99" s="130"/>
      <c r="EM99" s="130"/>
      <c r="EN99" s="130"/>
      <c r="EO99" s="130"/>
      <c r="EP99" s="130"/>
      <c r="EQ99" s="130"/>
      <c r="ER99" s="130"/>
      <c r="ES99" s="130"/>
      <c r="ET99" s="130"/>
      <c r="EU99" s="130"/>
      <c r="EV99" s="130"/>
      <c r="EW99" s="130"/>
      <c r="EX99" s="130"/>
      <c r="EY99" s="130"/>
      <c r="EZ99" s="130"/>
      <c r="FA99" s="130"/>
      <c r="FB99" s="130"/>
      <c r="FC99" s="130"/>
      <c r="FD99" s="130"/>
      <c r="FE99" s="130"/>
      <c r="FF99" s="130"/>
      <c r="FG99" s="130"/>
      <c r="FH99" s="130"/>
      <c r="FI99" s="130"/>
      <c r="FJ99" s="130"/>
      <c r="FK99" s="130"/>
      <c r="FL99" s="130"/>
      <c r="FM99" s="130"/>
      <c r="FN99" s="130"/>
      <c r="FO99" s="130"/>
      <c r="FP99" s="130"/>
      <c r="FQ99" s="130"/>
      <c r="FR99" s="130"/>
      <c r="FS99" s="130"/>
      <c r="FT99" s="130"/>
      <c r="FU99" s="130"/>
      <c r="FV99" s="130"/>
      <c r="FW99" s="130"/>
      <c r="FX99" s="130"/>
      <c r="FY99" s="130"/>
      <c r="FZ99" s="130"/>
      <c r="GA99" s="130"/>
      <c r="GB99" s="130"/>
      <c r="GC99" s="130"/>
      <c r="GD99" s="130"/>
      <c r="GE99" s="130"/>
      <c r="GF99" s="130"/>
      <c r="GG99" s="130"/>
      <c r="GH99" s="130"/>
      <c r="GI99" s="130"/>
      <c r="GJ99" s="130"/>
      <c r="GK99" s="130"/>
      <c r="GL99" s="130"/>
      <c r="GM99" s="130"/>
      <c r="GN99" s="130"/>
      <c r="GO99" s="130"/>
      <c r="GP99" s="130"/>
      <c r="GQ99" s="130"/>
      <c r="GR99" s="130"/>
      <c r="GS99" s="130"/>
      <c r="GT99" s="130"/>
      <c r="GU99" s="130"/>
      <c r="GV99" s="130"/>
      <c r="GW99" s="130"/>
      <c r="GX99" s="130"/>
      <c r="GY99" s="130"/>
      <c r="GZ99" s="130"/>
      <c r="HA99" s="130"/>
      <c r="HB99" s="130"/>
      <c r="HC99" s="130"/>
      <c r="HD99" s="130"/>
      <c r="HE99" s="130"/>
      <c r="HF99" s="130"/>
      <c r="HG99" s="130"/>
      <c r="HH99" s="130"/>
      <c r="HI99" s="130"/>
      <c r="HJ99" s="130"/>
      <c r="HK99" s="130"/>
      <c r="HL99" s="130"/>
      <c r="HM99" s="130"/>
      <c r="HN99" s="130"/>
      <c r="HO99" s="130"/>
      <c r="HP99" s="130"/>
      <c r="HQ99" s="130"/>
      <c r="HR99" s="130"/>
      <c r="HS99" s="130"/>
      <c r="HT99" s="130"/>
      <c r="HU99" s="130"/>
      <c r="HV99" s="130"/>
      <c r="HW99" s="130"/>
      <c r="HX99" s="130"/>
      <c r="HY99" s="130"/>
      <c r="HZ99" s="130"/>
      <c r="IA99" s="130"/>
      <c r="IB99" s="130"/>
      <c r="IC99" s="130"/>
      <c r="ID99" s="130"/>
      <c r="IE99" s="130"/>
      <c r="IF99" s="130"/>
      <c r="IG99" s="130"/>
      <c r="IH99" s="130"/>
      <c r="II99" s="130"/>
      <c r="IJ99" s="130"/>
      <c r="IK99" s="130"/>
      <c r="IL99" s="130"/>
      <c r="IM99" s="130"/>
      <c r="IN99" s="130"/>
      <c r="IO99" s="130"/>
      <c r="IP99" s="130"/>
      <c r="IQ99" s="130"/>
      <c r="IR99" s="130"/>
      <c r="IS99" s="130"/>
      <c r="IT99" s="130"/>
      <c r="IU99" s="130"/>
      <c r="IV99" s="130"/>
    </row>
    <row r="100" spans="1:256" ht="15.75" customHeight="1">
      <c r="A100" s="781"/>
      <c r="B100" s="39"/>
      <c r="C100" s="160"/>
      <c r="D100" s="160"/>
      <c r="E100" s="160"/>
      <c r="F100" s="160"/>
      <c r="G100" s="130"/>
      <c r="H100" s="130"/>
      <c r="I100" s="130"/>
      <c r="J100" s="130"/>
      <c r="K100" s="131"/>
      <c r="L100" s="131"/>
      <c r="M100" s="131"/>
      <c r="N100" s="131"/>
      <c r="O100" s="131"/>
      <c r="P100" s="1377"/>
      <c r="Q100" s="130"/>
      <c r="R100" s="130"/>
      <c r="S100" s="130"/>
      <c r="T100" s="130"/>
      <c r="U100" s="130"/>
      <c r="V100" s="130"/>
      <c r="W100" s="130"/>
      <c r="X100" s="130"/>
      <c r="Y100" s="130"/>
      <c r="Z100" s="130"/>
      <c r="AA100" s="130"/>
      <c r="AB100" s="130"/>
      <c r="AC100" s="130"/>
      <c r="AD100" s="130"/>
      <c r="AE100" s="130"/>
      <c r="AF100" s="130"/>
      <c r="AG100" s="130"/>
      <c r="AH100" s="130"/>
      <c r="AI100" s="130"/>
      <c r="AJ100" s="130"/>
      <c r="AK100" s="130"/>
      <c r="AL100" s="130"/>
      <c r="AM100" s="130"/>
      <c r="AN100" s="130"/>
      <c r="AO100" s="130"/>
      <c r="AP100" s="130"/>
      <c r="AQ100" s="130"/>
      <c r="AR100" s="130"/>
      <c r="AS100" s="130"/>
      <c r="AT100" s="130"/>
      <c r="AU100" s="130"/>
      <c r="AV100" s="130"/>
      <c r="AW100" s="130"/>
      <c r="AX100" s="130"/>
      <c r="AY100" s="130"/>
      <c r="AZ100" s="130"/>
      <c r="BA100" s="130"/>
      <c r="BB100" s="130"/>
      <c r="BC100" s="130"/>
      <c r="BD100" s="130"/>
      <c r="BE100" s="130"/>
      <c r="BF100" s="130"/>
      <c r="BG100" s="130"/>
      <c r="BH100" s="130"/>
      <c r="BI100" s="130"/>
      <c r="BJ100" s="130"/>
      <c r="BK100" s="130"/>
      <c r="BL100" s="130"/>
      <c r="BM100" s="130"/>
      <c r="BN100" s="130"/>
      <c r="BO100" s="130"/>
      <c r="BP100" s="130"/>
      <c r="BQ100" s="130"/>
      <c r="BR100" s="130"/>
      <c r="BS100" s="130"/>
      <c r="BT100" s="130"/>
      <c r="BU100" s="130"/>
      <c r="BV100" s="130"/>
      <c r="BW100" s="130"/>
      <c r="BX100" s="130"/>
      <c r="BY100" s="130"/>
      <c r="BZ100" s="130"/>
      <c r="CA100" s="130"/>
      <c r="CB100" s="130"/>
      <c r="CC100" s="130"/>
      <c r="CD100" s="130"/>
      <c r="CE100" s="130"/>
      <c r="CF100" s="130"/>
      <c r="CG100" s="130"/>
      <c r="CH100" s="130"/>
      <c r="CI100" s="130"/>
      <c r="CJ100" s="130"/>
      <c r="CK100" s="130"/>
      <c r="CL100" s="130"/>
      <c r="CM100" s="130"/>
      <c r="CN100" s="130"/>
      <c r="CO100" s="130"/>
      <c r="CP100" s="130"/>
      <c r="CQ100" s="130"/>
      <c r="CR100" s="130"/>
      <c r="CS100" s="130"/>
      <c r="CT100" s="130"/>
      <c r="CU100" s="130"/>
      <c r="CV100" s="130"/>
      <c r="CW100" s="130"/>
      <c r="CX100" s="130"/>
      <c r="CY100" s="130"/>
      <c r="CZ100" s="130"/>
      <c r="DA100" s="130"/>
      <c r="DB100" s="130"/>
      <c r="DC100" s="130"/>
      <c r="DD100" s="130"/>
      <c r="DE100" s="130"/>
      <c r="DF100" s="130"/>
      <c r="DG100" s="130"/>
      <c r="DH100" s="130"/>
      <c r="DI100" s="130"/>
      <c r="DJ100" s="130"/>
      <c r="DK100" s="130"/>
      <c r="DL100" s="130"/>
      <c r="DM100" s="130"/>
      <c r="DN100" s="130"/>
      <c r="DO100" s="130"/>
      <c r="DP100" s="130"/>
      <c r="DQ100" s="130"/>
      <c r="DR100" s="130"/>
      <c r="DS100" s="130"/>
      <c r="DT100" s="130"/>
      <c r="DU100" s="130"/>
      <c r="DV100" s="130"/>
      <c r="DW100" s="130"/>
      <c r="DX100" s="130"/>
      <c r="DY100" s="130"/>
      <c r="DZ100" s="130"/>
      <c r="EA100" s="130"/>
      <c r="EB100" s="130"/>
      <c r="EC100" s="130"/>
      <c r="ED100" s="130"/>
      <c r="EE100" s="130"/>
      <c r="EF100" s="130"/>
      <c r="EG100" s="130"/>
      <c r="EH100" s="130"/>
      <c r="EI100" s="130"/>
      <c r="EJ100" s="130"/>
      <c r="EK100" s="130"/>
      <c r="EL100" s="130"/>
      <c r="EM100" s="130"/>
      <c r="EN100" s="130"/>
      <c r="EO100" s="130"/>
      <c r="EP100" s="130"/>
      <c r="EQ100" s="130"/>
      <c r="ER100" s="130"/>
      <c r="ES100" s="130"/>
      <c r="ET100" s="130"/>
      <c r="EU100" s="130"/>
      <c r="EV100" s="130"/>
      <c r="EW100" s="130"/>
      <c r="EX100" s="130"/>
      <c r="EY100" s="130"/>
      <c r="EZ100" s="130"/>
      <c r="FA100" s="130"/>
      <c r="FB100" s="130"/>
      <c r="FC100" s="130"/>
      <c r="FD100" s="130"/>
      <c r="FE100" s="130"/>
      <c r="FF100" s="130"/>
      <c r="FG100" s="130"/>
      <c r="FH100" s="130"/>
      <c r="FI100" s="130"/>
      <c r="FJ100" s="130"/>
      <c r="FK100" s="130"/>
      <c r="FL100" s="130"/>
      <c r="FM100" s="130"/>
      <c r="FN100" s="130"/>
      <c r="FO100" s="130"/>
      <c r="FP100" s="130"/>
      <c r="FQ100" s="130"/>
      <c r="FR100" s="130"/>
      <c r="FS100" s="130"/>
      <c r="FT100" s="130"/>
      <c r="FU100" s="130"/>
      <c r="FV100" s="130"/>
      <c r="FW100" s="130"/>
      <c r="FX100" s="130"/>
      <c r="FY100" s="130"/>
      <c r="FZ100" s="130"/>
      <c r="GA100" s="130"/>
      <c r="GB100" s="130"/>
      <c r="GC100" s="130"/>
      <c r="GD100" s="130"/>
      <c r="GE100" s="130"/>
      <c r="GF100" s="130"/>
      <c r="GG100" s="130"/>
      <c r="GH100" s="130"/>
      <c r="GI100" s="130"/>
      <c r="GJ100" s="130"/>
      <c r="GK100" s="130"/>
      <c r="GL100" s="130"/>
      <c r="GM100" s="130"/>
      <c r="GN100" s="130"/>
      <c r="GO100" s="130"/>
      <c r="GP100" s="130"/>
      <c r="GQ100" s="130"/>
      <c r="GR100" s="130"/>
      <c r="GS100" s="130"/>
      <c r="GT100" s="130"/>
      <c r="GU100" s="130"/>
      <c r="GV100" s="130"/>
      <c r="GW100" s="130"/>
      <c r="GX100" s="130"/>
      <c r="GY100" s="130"/>
      <c r="GZ100" s="130"/>
      <c r="HA100" s="130"/>
      <c r="HB100" s="130"/>
      <c r="HC100" s="130"/>
      <c r="HD100" s="130"/>
      <c r="HE100" s="130"/>
      <c r="HF100" s="130"/>
      <c r="HG100" s="130"/>
      <c r="HH100" s="130"/>
      <c r="HI100" s="130"/>
      <c r="HJ100" s="130"/>
      <c r="HK100" s="130"/>
      <c r="HL100" s="130"/>
      <c r="HM100" s="130"/>
      <c r="HN100" s="130"/>
      <c r="HO100" s="130"/>
      <c r="HP100" s="130"/>
      <c r="HQ100" s="130"/>
      <c r="HR100" s="130"/>
      <c r="HS100" s="130"/>
      <c r="HT100" s="130"/>
      <c r="HU100" s="130"/>
      <c r="HV100" s="130"/>
      <c r="HW100" s="130"/>
      <c r="HX100" s="130"/>
      <c r="HY100" s="130"/>
      <c r="HZ100" s="130"/>
      <c r="IA100" s="130"/>
      <c r="IB100" s="130"/>
      <c r="IC100" s="130"/>
      <c r="ID100" s="130"/>
      <c r="IE100" s="130"/>
      <c r="IF100" s="130"/>
      <c r="IG100" s="130"/>
      <c r="IH100" s="130"/>
      <c r="II100" s="130"/>
      <c r="IJ100" s="130"/>
      <c r="IK100" s="130"/>
      <c r="IL100" s="130"/>
      <c r="IM100" s="130"/>
      <c r="IN100" s="130"/>
      <c r="IO100" s="130"/>
      <c r="IP100" s="130"/>
      <c r="IQ100" s="130"/>
      <c r="IR100" s="130"/>
      <c r="IS100" s="130"/>
      <c r="IT100" s="130"/>
      <c r="IU100" s="130"/>
      <c r="IV100" s="130"/>
    </row>
    <row r="101" spans="1:256" ht="15.75" customHeight="1">
      <c r="A101" s="781"/>
      <c r="B101" s="39"/>
      <c r="C101" s="160"/>
      <c r="D101" s="160"/>
      <c r="E101" s="160"/>
      <c r="F101" s="160"/>
      <c r="G101" s="130"/>
      <c r="H101" s="130"/>
      <c r="I101" s="130"/>
      <c r="J101" s="130"/>
      <c r="K101" s="131"/>
      <c r="L101" s="131"/>
      <c r="M101" s="131"/>
      <c r="N101" s="131"/>
      <c r="O101" s="131"/>
      <c r="P101" s="1377"/>
      <c r="Q101" s="130"/>
      <c r="R101" s="130"/>
      <c r="S101" s="130"/>
      <c r="T101" s="130"/>
      <c r="U101" s="130"/>
      <c r="V101" s="130"/>
      <c r="W101" s="130"/>
      <c r="X101" s="130"/>
      <c r="Y101" s="130"/>
      <c r="Z101" s="130"/>
      <c r="AA101" s="130"/>
      <c r="AB101" s="130"/>
      <c r="AC101" s="130"/>
      <c r="AD101" s="130"/>
      <c r="AE101" s="130"/>
      <c r="AF101" s="130"/>
      <c r="AG101" s="130"/>
      <c r="AH101" s="130"/>
      <c r="AI101" s="130"/>
      <c r="AJ101" s="130"/>
      <c r="AK101" s="130"/>
      <c r="AL101" s="130"/>
      <c r="AM101" s="130"/>
      <c r="AN101" s="130"/>
      <c r="AO101" s="130"/>
      <c r="AP101" s="130"/>
      <c r="AQ101" s="130"/>
      <c r="AR101" s="130"/>
      <c r="AS101" s="130"/>
      <c r="AT101" s="130"/>
      <c r="AU101" s="130"/>
      <c r="AV101" s="130"/>
      <c r="AW101" s="130"/>
      <c r="AX101" s="130"/>
      <c r="AY101" s="130"/>
      <c r="AZ101" s="130"/>
      <c r="BA101" s="130"/>
      <c r="BB101" s="130"/>
      <c r="BC101" s="130"/>
      <c r="BD101" s="130"/>
      <c r="BE101" s="130"/>
      <c r="BF101" s="130"/>
      <c r="BG101" s="130"/>
      <c r="BH101" s="130"/>
      <c r="BI101" s="130"/>
      <c r="BJ101" s="130"/>
      <c r="BK101" s="130"/>
      <c r="BL101" s="130"/>
      <c r="BM101" s="130"/>
      <c r="BN101" s="130"/>
      <c r="BO101" s="130"/>
      <c r="BP101" s="130"/>
      <c r="BQ101" s="130"/>
      <c r="BR101" s="130"/>
      <c r="BS101" s="130"/>
      <c r="BT101" s="130"/>
      <c r="BU101" s="130"/>
      <c r="BV101" s="130"/>
      <c r="BW101" s="130"/>
      <c r="BX101" s="130"/>
      <c r="BY101" s="130"/>
      <c r="BZ101" s="130"/>
      <c r="CA101" s="130"/>
      <c r="CB101" s="130"/>
      <c r="CC101" s="130"/>
      <c r="CD101" s="130"/>
      <c r="CE101" s="130"/>
      <c r="CF101" s="130"/>
      <c r="CG101" s="130"/>
      <c r="CH101" s="130"/>
      <c r="CI101" s="130"/>
      <c r="CJ101" s="130"/>
      <c r="CK101" s="130"/>
      <c r="CL101" s="130"/>
      <c r="CM101" s="130"/>
      <c r="CN101" s="130"/>
      <c r="CO101" s="130"/>
      <c r="CP101" s="130"/>
      <c r="CQ101" s="130"/>
      <c r="CR101" s="130"/>
      <c r="CS101" s="130"/>
      <c r="CT101" s="130"/>
      <c r="CU101" s="130"/>
      <c r="CV101" s="130"/>
      <c r="CW101" s="130"/>
      <c r="CX101" s="130"/>
      <c r="CY101" s="130"/>
      <c r="CZ101" s="130"/>
      <c r="DA101" s="130"/>
      <c r="DB101" s="130"/>
      <c r="DC101" s="130"/>
      <c r="DD101" s="130"/>
      <c r="DE101" s="130"/>
      <c r="DF101" s="130"/>
      <c r="DG101" s="130"/>
      <c r="DH101" s="130"/>
      <c r="DI101" s="130"/>
      <c r="DJ101" s="130"/>
      <c r="DK101" s="130"/>
      <c r="DL101" s="130"/>
      <c r="DM101" s="130"/>
      <c r="DN101" s="130"/>
      <c r="DO101" s="130"/>
      <c r="DP101" s="130"/>
      <c r="DQ101" s="130"/>
      <c r="DR101" s="130"/>
      <c r="DS101" s="130"/>
      <c r="DT101" s="130"/>
      <c r="DU101" s="130"/>
      <c r="DV101" s="130"/>
      <c r="DW101" s="130"/>
      <c r="DX101" s="130"/>
      <c r="DY101" s="130"/>
      <c r="DZ101" s="130"/>
      <c r="EA101" s="130"/>
      <c r="EB101" s="130"/>
      <c r="EC101" s="130"/>
      <c r="ED101" s="130"/>
      <c r="EE101" s="130"/>
      <c r="EF101" s="130"/>
      <c r="EG101" s="130"/>
      <c r="EH101" s="130"/>
      <c r="EI101" s="130"/>
      <c r="EJ101" s="130"/>
      <c r="EK101" s="130"/>
      <c r="EL101" s="130"/>
      <c r="EM101" s="130"/>
      <c r="EN101" s="130"/>
      <c r="EO101" s="130"/>
      <c r="EP101" s="130"/>
      <c r="EQ101" s="130"/>
      <c r="ER101" s="130"/>
      <c r="ES101" s="130"/>
      <c r="ET101" s="130"/>
      <c r="EU101" s="130"/>
      <c r="EV101" s="130"/>
      <c r="EW101" s="130"/>
      <c r="EX101" s="130"/>
      <c r="EY101" s="130"/>
      <c r="EZ101" s="130"/>
      <c r="FA101" s="130"/>
      <c r="FB101" s="130"/>
      <c r="FC101" s="130"/>
      <c r="FD101" s="130"/>
      <c r="FE101" s="130"/>
      <c r="FF101" s="130"/>
      <c r="FG101" s="130"/>
      <c r="FH101" s="130"/>
      <c r="FI101" s="130"/>
      <c r="FJ101" s="130"/>
      <c r="FK101" s="130"/>
      <c r="FL101" s="130"/>
      <c r="FM101" s="130"/>
      <c r="FN101" s="130"/>
      <c r="FO101" s="130"/>
      <c r="FP101" s="130"/>
      <c r="FQ101" s="130"/>
      <c r="FR101" s="130"/>
      <c r="FS101" s="130"/>
      <c r="FT101" s="130"/>
      <c r="FU101" s="130"/>
      <c r="FV101" s="130"/>
      <c r="FW101" s="130"/>
      <c r="FX101" s="130"/>
      <c r="FY101" s="130"/>
      <c r="FZ101" s="130"/>
      <c r="GA101" s="130"/>
      <c r="GB101" s="130"/>
      <c r="GC101" s="130"/>
      <c r="GD101" s="130"/>
      <c r="GE101" s="130"/>
      <c r="GF101" s="130"/>
      <c r="GG101" s="130"/>
      <c r="GH101" s="130"/>
      <c r="GI101" s="130"/>
      <c r="GJ101" s="130"/>
      <c r="GK101" s="130"/>
      <c r="GL101" s="130"/>
      <c r="GM101" s="130"/>
      <c r="GN101" s="130"/>
      <c r="GO101" s="130"/>
      <c r="GP101" s="130"/>
      <c r="GQ101" s="130"/>
      <c r="GR101" s="130"/>
      <c r="GS101" s="130"/>
      <c r="GT101" s="130"/>
      <c r="GU101" s="130"/>
      <c r="GV101" s="130"/>
      <c r="GW101" s="130"/>
      <c r="GX101" s="130"/>
      <c r="GY101" s="130"/>
      <c r="GZ101" s="130"/>
      <c r="HA101" s="130"/>
      <c r="HB101" s="130"/>
      <c r="HC101" s="130"/>
      <c r="HD101" s="130"/>
      <c r="HE101" s="130"/>
      <c r="HF101" s="130"/>
      <c r="HG101" s="130"/>
      <c r="HH101" s="130"/>
      <c r="HI101" s="130"/>
      <c r="HJ101" s="130"/>
      <c r="HK101" s="130"/>
      <c r="HL101" s="130"/>
      <c r="HM101" s="130"/>
      <c r="HN101" s="130"/>
      <c r="HO101" s="130"/>
      <c r="HP101" s="130"/>
      <c r="HQ101" s="130"/>
      <c r="HR101" s="130"/>
      <c r="HS101" s="130"/>
      <c r="HT101" s="130"/>
      <c r="HU101" s="130"/>
      <c r="HV101" s="130"/>
      <c r="HW101" s="130"/>
      <c r="HX101" s="130"/>
      <c r="HY101" s="130"/>
      <c r="HZ101" s="130"/>
      <c r="IA101" s="130"/>
      <c r="IB101" s="130"/>
      <c r="IC101" s="130"/>
      <c r="ID101" s="130"/>
      <c r="IE101" s="130"/>
      <c r="IF101" s="130"/>
      <c r="IG101" s="130"/>
      <c r="IH101" s="130"/>
      <c r="II101" s="130"/>
      <c r="IJ101" s="130"/>
      <c r="IK101" s="130"/>
      <c r="IL101" s="130"/>
      <c r="IM101" s="130"/>
      <c r="IN101" s="130"/>
      <c r="IO101" s="130"/>
      <c r="IP101" s="130"/>
      <c r="IQ101" s="130"/>
      <c r="IR101" s="130"/>
      <c r="IS101" s="130"/>
      <c r="IT101" s="130"/>
      <c r="IU101" s="130"/>
      <c r="IV101" s="130"/>
    </row>
    <row r="102" spans="1:256" ht="15.75" customHeight="1">
      <c r="A102" s="781"/>
      <c r="B102" s="39"/>
      <c r="C102" s="160"/>
      <c r="D102" s="160"/>
      <c r="E102" s="160"/>
      <c r="F102" s="160"/>
      <c r="G102" s="130"/>
      <c r="H102" s="130"/>
      <c r="I102" s="130"/>
      <c r="J102" s="130"/>
      <c r="K102" s="131"/>
      <c r="L102" s="131"/>
      <c r="M102" s="131"/>
      <c r="N102" s="131"/>
      <c r="O102" s="131"/>
      <c r="P102" s="1377"/>
      <c r="Q102" s="130"/>
      <c r="R102" s="130"/>
      <c r="S102" s="130"/>
      <c r="T102" s="130"/>
      <c r="U102" s="130"/>
      <c r="V102" s="130"/>
      <c r="W102" s="130"/>
      <c r="X102" s="130"/>
      <c r="Y102" s="130"/>
      <c r="Z102" s="130"/>
      <c r="AA102" s="130"/>
      <c r="AB102" s="130"/>
      <c r="AC102" s="130"/>
      <c r="AD102" s="130"/>
      <c r="AE102" s="130"/>
      <c r="AF102" s="130"/>
      <c r="AG102" s="130"/>
      <c r="AH102" s="130"/>
      <c r="AI102" s="130"/>
      <c r="AJ102" s="130"/>
      <c r="AK102" s="130"/>
      <c r="AL102" s="130"/>
      <c r="AM102" s="130"/>
      <c r="AN102" s="130"/>
      <c r="AO102" s="130"/>
      <c r="AP102" s="130"/>
      <c r="AQ102" s="130"/>
      <c r="AR102" s="130"/>
      <c r="AS102" s="130"/>
      <c r="AT102" s="130"/>
      <c r="AU102" s="130"/>
      <c r="AV102" s="130"/>
      <c r="AW102" s="130"/>
      <c r="AX102" s="130"/>
      <c r="AY102" s="130"/>
      <c r="AZ102" s="130"/>
      <c r="BA102" s="130"/>
      <c r="BB102" s="130"/>
      <c r="BC102" s="130"/>
      <c r="BD102" s="130"/>
      <c r="BE102" s="130"/>
      <c r="BF102" s="130"/>
      <c r="BG102" s="130"/>
      <c r="BH102" s="130"/>
      <c r="BI102" s="130"/>
      <c r="BJ102" s="130"/>
      <c r="BK102" s="130"/>
      <c r="BL102" s="130"/>
      <c r="BM102" s="130"/>
      <c r="BN102" s="130"/>
      <c r="BO102" s="130"/>
      <c r="BP102" s="130"/>
      <c r="BQ102" s="130"/>
      <c r="BR102" s="130"/>
      <c r="BS102" s="130"/>
      <c r="BT102" s="130"/>
      <c r="BU102" s="130"/>
      <c r="BV102" s="130"/>
      <c r="BW102" s="130"/>
      <c r="BX102" s="130"/>
      <c r="BY102" s="130"/>
      <c r="BZ102" s="130"/>
      <c r="CA102" s="130"/>
      <c r="CB102" s="130"/>
      <c r="CC102" s="130"/>
      <c r="CD102" s="130"/>
      <c r="CE102" s="130"/>
      <c r="CF102" s="130"/>
      <c r="CG102" s="130"/>
      <c r="CH102" s="130"/>
      <c r="CI102" s="130"/>
      <c r="CJ102" s="130"/>
      <c r="CK102" s="130"/>
      <c r="CL102" s="130"/>
      <c r="CM102" s="130"/>
      <c r="CN102" s="130"/>
      <c r="CO102" s="130"/>
      <c r="CP102" s="130"/>
      <c r="CQ102" s="130"/>
      <c r="CR102" s="130"/>
      <c r="CS102" s="130"/>
      <c r="CT102" s="130"/>
      <c r="CU102" s="130"/>
      <c r="CV102" s="130"/>
      <c r="CW102" s="130"/>
      <c r="CX102" s="130"/>
      <c r="CY102" s="130"/>
      <c r="CZ102" s="130"/>
      <c r="DA102" s="130"/>
      <c r="DB102" s="130"/>
      <c r="DC102" s="130"/>
      <c r="DD102" s="130"/>
      <c r="DE102" s="130"/>
      <c r="DF102" s="130"/>
      <c r="DG102" s="130"/>
      <c r="DH102" s="130"/>
      <c r="DI102" s="130"/>
      <c r="DJ102" s="130"/>
      <c r="DK102" s="130"/>
      <c r="DL102" s="130"/>
      <c r="DM102" s="130"/>
      <c r="DN102" s="130"/>
      <c r="DO102" s="130"/>
      <c r="DP102" s="130"/>
      <c r="DQ102" s="130"/>
      <c r="DR102" s="130"/>
      <c r="DS102" s="130"/>
      <c r="DT102" s="130"/>
      <c r="DU102" s="130"/>
      <c r="DV102" s="130"/>
      <c r="DW102" s="130"/>
      <c r="DX102" s="130"/>
      <c r="DY102" s="130"/>
      <c r="DZ102" s="130"/>
      <c r="EA102" s="130"/>
      <c r="EB102" s="130"/>
      <c r="EC102" s="130"/>
      <c r="ED102" s="130"/>
      <c r="EE102" s="130"/>
      <c r="EF102" s="130"/>
      <c r="EG102" s="130"/>
      <c r="EH102" s="130"/>
      <c r="EI102" s="130"/>
      <c r="EJ102" s="130"/>
      <c r="EK102" s="130"/>
      <c r="EL102" s="130"/>
      <c r="EM102" s="130"/>
      <c r="EN102" s="130"/>
      <c r="EO102" s="130"/>
      <c r="EP102" s="130"/>
      <c r="EQ102" s="130"/>
      <c r="ER102" s="130"/>
      <c r="ES102" s="130"/>
      <c r="ET102" s="130"/>
      <c r="EU102" s="130"/>
      <c r="EV102" s="130"/>
      <c r="EW102" s="130"/>
      <c r="EX102" s="130"/>
      <c r="EY102" s="130"/>
      <c r="EZ102" s="130"/>
      <c r="FA102" s="130"/>
      <c r="FB102" s="130"/>
      <c r="FC102" s="130"/>
      <c r="FD102" s="130"/>
      <c r="FE102" s="130"/>
      <c r="FF102" s="130"/>
      <c r="FG102" s="130"/>
      <c r="FH102" s="130"/>
      <c r="FI102" s="130"/>
      <c r="FJ102" s="130"/>
      <c r="FK102" s="130"/>
      <c r="FL102" s="130"/>
      <c r="FM102" s="130"/>
      <c r="FN102" s="130"/>
      <c r="FO102" s="130"/>
      <c r="FP102" s="130"/>
      <c r="FQ102" s="130"/>
      <c r="FR102" s="130"/>
      <c r="FS102" s="130"/>
      <c r="FT102" s="130"/>
      <c r="FU102" s="130"/>
      <c r="FV102" s="130"/>
      <c r="FW102" s="130"/>
      <c r="FX102" s="130"/>
      <c r="FY102" s="130"/>
      <c r="FZ102" s="130"/>
      <c r="GA102" s="130"/>
      <c r="GB102" s="130"/>
      <c r="GC102" s="130"/>
      <c r="GD102" s="130"/>
      <c r="GE102" s="130"/>
      <c r="GF102" s="130"/>
      <c r="GG102" s="130"/>
      <c r="GH102" s="130"/>
      <c r="GI102" s="130"/>
      <c r="GJ102" s="130"/>
      <c r="GK102" s="130"/>
      <c r="GL102" s="130"/>
      <c r="GM102" s="130"/>
      <c r="GN102" s="130"/>
      <c r="GO102" s="130"/>
      <c r="GP102" s="130"/>
      <c r="GQ102" s="130"/>
      <c r="GR102" s="130"/>
      <c r="GS102" s="130"/>
      <c r="GT102" s="130"/>
      <c r="GU102" s="130"/>
      <c r="GV102" s="130"/>
      <c r="GW102" s="130"/>
      <c r="GX102" s="130"/>
      <c r="GY102" s="130"/>
      <c r="GZ102" s="130"/>
      <c r="HA102" s="130"/>
      <c r="HB102" s="130"/>
      <c r="HC102" s="130"/>
      <c r="HD102" s="130"/>
      <c r="HE102" s="130"/>
      <c r="HF102" s="130"/>
      <c r="HG102" s="130"/>
      <c r="HH102" s="130"/>
      <c r="HI102" s="130"/>
      <c r="HJ102" s="130"/>
      <c r="HK102" s="130"/>
      <c r="HL102" s="130"/>
      <c r="HM102" s="130"/>
      <c r="HN102" s="130"/>
      <c r="HO102" s="130"/>
      <c r="HP102" s="130"/>
      <c r="HQ102" s="130"/>
      <c r="HR102" s="130"/>
      <c r="HS102" s="130"/>
      <c r="HT102" s="130"/>
      <c r="HU102" s="130"/>
      <c r="HV102" s="130"/>
      <c r="HW102" s="130"/>
      <c r="HX102" s="130"/>
      <c r="HY102" s="130"/>
      <c r="HZ102" s="130"/>
      <c r="IA102" s="130"/>
      <c r="IB102" s="130"/>
      <c r="IC102" s="130"/>
      <c r="ID102" s="130"/>
      <c r="IE102" s="130"/>
      <c r="IF102" s="130"/>
      <c r="IG102" s="130"/>
      <c r="IH102" s="130"/>
      <c r="II102" s="130"/>
      <c r="IJ102" s="130"/>
      <c r="IK102" s="130"/>
      <c r="IL102" s="130"/>
      <c r="IM102" s="130"/>
      <c r="IN102" s="130"/>
      <c r="IO102" s="130"/>
      <c r="IP102" s="130"/>
      <c r="IQ102" s="130"/>
      <c r="IR102" s="130"/>
      <c r="IS102" s="130"/>
      <c r="IT102" s="130"/>
      <c r="IU102" s="130"/>
      <c r="IV102" s="130"/>
    </row>
    <row r="103" spans="1:256" ht="15.75" customHeight="1">
      <c r="A103" s="781"/>
      <c r="B103" s="39"/>
      <c r="C103" s="160"/>
      <c r="D103" s="160"/>
      <c r="E103" s="160"/>
      <c r="F103" s="160"/>
      <c r="G103" s="130"/>
      <c r="H103" s="130"/>
      <c r="I103" s="130"/>
      <c r="J103" s="130"/>
      <c r="K103" s="131"/>
      <c r="L103" s="131"/>
      <c r="M103" s="131"/>
      <c r="N103" s="131"/>
      <c r="O103" s="131"/>
      <c r="P103" s="1377"/>
      <c r="Q103" s="130"/>
      <c r="R103" s="130"/>
      <c r="S103" s="130"/>
      <c r="T103" s="130"/>
      <c r="U103" s="130"/>
      <c r="V103" s="130"/>
      <c r="W103" s="130"/>
      <c r="X103" s="130"/>
      <c r="Y103" s="130"/>
      <c r="Z103" s="130"/>
      <c r="AA103" s="130"/>
      <c r="AB103" s="130"/>
      <c r="AC103" s="130"/>
      <c r="AD103" s="130"/>
      <c r="AE103" s="130"/>
      <c r="AF103" s="130"/>
      <c r="AG103" s="130"/>
      <c r="AH103" s="130"/>
      <c r="AI103" s="130"/>
      <c r="AJ103" s="130"/>
      <c r="AK103" s="130"/>
      <c r="AL103" s="130"/>
      <c r="AM103" s="130"/>
      <c r="AN103" s="130"/>
      <c r="AO103" s="130"/>
      <c r="AP103" s="130"/>
      <c r="AQ103" s="130"/>
      <c r="AR103" s="130"/>
      <c r="AS103" s="130"/>
      <c r="AT103" s="130"/>
      <c r="AU103" s="130"/>
      <c r="AV103" s="130"/>
      <c r="AW103" s="130"/>
      <c r="AX103" s="130"/>
      <c r="AY103" s="130"/>
      <c r="AZ103" s="130"/>
      <c r="BA103" s="130"/>
      <c r="BB103" s="130"/>
      <c r="BC103" s="130"/>
      <c r="BD103" s="130"/>
      <c r="BE103" s="130"/>
      <c r="BF103" s="130"/>
      <c r="BG103" s="130"/>
      <c r="BH103" s="130"/>
      <c r="BI103" s="130"/>
      <c r="BJ103" s="130"/>
      <c r="BK103" s="130"/>
      <c r="BL103" s="130"/>
      <c r="BM103" s="130"/>
      <c r="BN103" s="130"/>
      <c r="BO103" s="130"/>
      <c r="BP103" s="130"/>
      <c r="BQ103" s="130"/>
      <c r="BR103" s="130"/>
      <c r="BS103" s="130"/>
      <c r="BT103" s="130"/>
      <c r="BU103" s="130"/>
      <c r="BV103" s="130"/>
      <c r="BW103" s="130"/>
      <c r="BX103" s="130"/>
      <c r="BY103" s="130"/>
      <c r="BZ103" s="130"/>
      <c r="CA103" s="130"/>
      <c r="CB103" s="130"/>
      <c r="CC103" s="130"/>
      <c r="CD103" s="130"/>
      <c r="CE103" s="130"/>
      <c r="CF103" s="130"/>
      <c r="CG103" s="130"/>
      <c r="CH103" s="130"/>
      <c r="CI103" s="130"/>
      <c r="CJ103" s="130"/>
      <c r="CK103" s="130"/>
      <c r="CL103" s="130"/>
      <c r="CM103" s="130"/>
      <c r="CN103" s="130"/>
      <c r="CO103" s="130"/>
      <c r="CP103" s="130"/>
      <c r="CQ103" s="130"/>
      <c r="CR103" s="130"/>
      <c r="CS103" s="130"/>
      <c r="CT103" s="130"/>
      <c r="CU103" s="130"/>
      <c r="CV103" s="130"/>
      <c r="CW103" s="130"/>
      <c r="CX103" s="130"/>
      <c r="CY103" s="130"/>
      <c r="CZ103" s="130"/>
      <c r="DA103" s="130"/>
      <c r="DB103" s="130"/>
      <c r="DC103" s="130"/>
      <c r="DD103" s="130"/>
      <c r="DE103" s="130"/>
      <c r="DF103" s="130"/>
      <c r="DG103" s="130"/>
      <c r="DH103" s="130"/>
      <c r="DI103" s="130"/>
      <c r="DJ103" s="130"/>
      <c r="DK103" s="130"/>
      <c r="DL103" s="130"/>
      <c r="DM103" s="130"/>
      <c r="DN103" s="130"/>
      <c r="DO103" s="130"/>
      <c r="DP103" s="130"/>
      <c r="DQ103" s="130"/>
      <c r="DR103" s="130"/>
      <c r="DS103" s="130"/>
      <c r="DT103" s="130"/>
      <c r="DU103" s="130"/>
      <c r="DV103" s="130"/>
      <c r="DW103" s="130"/>
      <c r="DX103" s="130"/>
      <c r="DY103" s="130"/>
      <c r="DZ103" s="130"/>
      <c r="EA103" s="130"/>
      <c r="EB103" s="130"/>
      <c r="EC103" s="130"/>
      <c r="ED103" s="130"/>
      <c r="EE103" s="130"/>
      <c r="EF103" s="130"/>
      <c r="EG103" s="130"/>
      <c r="EH103" s="130"/>
      <c r="EI103" s="130"/>
      <c r="EJ103" s="130"/>
      <c r="EK103" s="130"/>
      <c r="EL103" s="130"/>
      <c r="EM103" s="130"/>
      <c r="EN103" s="130"/>
      <c r="EO103" s="130"/>
      <c r="EP103" s="130"/>
      <c r="EQ103" s="130"/>
      <c r="ER103" s="130"/>
      <c r="ES103" s="130"/>
      <c r="ET103" s="130"/>
      <c r="EU103" s="130"/>
      <c r="EV103" s="130"/>
      <c r="EW103" s="130"/>
      <c r="EX103" s="130"/>
      <c r="EY103" s="130"/>
      <c r="EZ103" s="130"/>
      <c r="FA103" s="130"/>
      <c r="FB103" s="130"/>
      <c r="FC103" s="130"/>
      <c r="FD103" s="130"/>
      <c r="FE103" s="130"/>
      <c r="FF103" s="130"/>
      <c r="FG103" s="130"/>
      <c r="FH103" s="130"/>
      <c r="FI103" s="130"/>
      <c r="FJ103" s="130"/>
      <c r="FK103" s="130"/>
      <c r="FL103" s="130"/>
      <c r="FM103" s="130"/>
      <c r="FN103" s="130"/>
      <c r="FO103" s="130"/>
      <c r="FP103" s="130"/>
      <c r="FQ103" s="130"/>
      <c r="FR103" s="130"/>
      <c r="FS103" s="130"/>
      <c r="FT103" s="130"/>
      <c r="FU103" s="130"/>
      <c r="FV103" s="130"/>
      <c r="FW103" s="130"/>
      <c r="FX103" s="130"/>
      <c r="FY103" s="130"/>
      <c r="FZ103" s="130"/>
      <c r="GA103" s="130"/>
      <c r="GB103" s="130"/>
      <c r="GC103" s="130"/>
      <c r="GD103" s="130"/>
      <c r="GE103" s="130"/>
      <c r="GF103" s="130"/>
      <c r="GG103" s="130"/>
      <c r="GH103" s="130"/>
      <c r="GI103" s="130"/>
      <c r="GJ103" s="130"/>
      <c r="GK103" s="130"/>
      <c r="GL103" s="130"/>
      <c r="GM103" s="130"/>
      <c r="GN103" s="130"/>
      <c r="GO103" s="130"/>
      <c r="GP103" s="130"/>
      <c r="GQ103" s="130"/>
      <c r="GR103" s="130"/>
      <c r="GS103" s="130"/>
      <c r="GT103" s="130"/>
      <c r="GU103" s="130"/>
      <c r="GV103" s="130"/>
      <c r="GW103" s="130"/>
      <c r="GX103" s="130"/>
      <c r="GY103" s="130"/>
      <c r="GZ103" s="130"/>
      <c r="HA103" s="130"/>
      <c r="HB103" s="130"/>
      <c r="HC103" s="130"/>
      <c r="HD103" s="130"/>
      <c r="HE103" s="130"/>
      <c r="HF103" s="130"/>
      <c r="HG103" s="130"/>
      <c r="HH103" s="130"/>
      <c r="HI103" s="130"/>
      <c r="HJ103" s="130"/>
      <c r="HK103" s="130"/>
      <c r="HL103" s="130"/>
      <c r="HM103" s="130"/>
      <c r="HN103" s="130"/>
      <c r="HO103" s="130"/>
      <c r="HP103" s="130"/>
      <c r="HQ103" s="130"/>
      <c r="HR103" s="130"/>
      <c r="HS103" s="130"/>
      <c r="HT103" s="130"/>
      <c r="HU103" s="130"/>
      <c r="HV103" s="130"/>
      <c r="HW103" s="130"/>
      <c r="HX103" s="130"/>
      <c r="HY103" s="130"/>
      <c r="HZ103" s="130"/>
      <c r="IA103" s="130"/>
      <c r="IB103" s="130"/>
      <c r="IC103" s="130"/>
      <c r="ID103" s="130"/>
      <c r="IE103" s="130"/>
      <c r="IF103" s="130"/>
      <c r="IG103" s="130"/>
      <c r="IH103" s="130"/>
      <c r="II103" s="130"/>
      <c r="IJ103" s="130"/>
      <c r="IK103" s="130"/>
      <c r="IL103" s="130"/>
      <c r="IM103" s="130"/>
      <c r="IN103" s="130"/>
      <c r="IO103" s="130"/>
      <c r="IP103" s="130"/>
      <c r="IQ103" s="130"/>
      <c r="IR103" s="130"/>
      <c r="IS103" s="130"/>
      <c r="IT103" s="130"/>
      <c r="IU103" s="130"/>
      <c r="IV103" s="130"/>
    </row>
    <row r="104" spans="1:256" ht="15.75" customHeight="1">
      <c r="A104" s="781"/>
      <c r="B104" s="39"/>
      <c r="C104" s="160"/>
      <c r="D104" s="160"/>
      <c r="E104" s="160"/>
      <c r="F104" s="160"/>
      <c r="G104" s="130"/>
      <c r="H104" s="130"/>
      <c r="I104" s="130"/>
      <c r="J104" s="130"/>
      <c r="K104" s="131"/>
      <c r="L104" s="131"/>
      <c r="M104" s="131"/>
      <c r="N104" s="131"/>
      <c r="O104" s="131"/>
      <c r="P104" s="1377"/>
      <c r="Q104" s="130"/>
      <c r="R104" s="130"/>
      <c r="S104" s="130"/>
      <c r="T104" s="130"/>
      <c r="U104" s="130"/>
      <c r="V104" s="130"/>
      <c r="W104" s="130"/>
      <c r="X104" s="130"/>
      <c r="Y104" s="130"/>
      <c r="Z104" s="130"/>
      <c r="AA104" s="130"/>
      <c r="AB104" s="130"/>
      <c r="AC104" s="130"/>
      <c r="AD104" s="130"/>
      <c r="AE104" s="130"/>
      <c r="AF104" s="130"/>
      <c r="AG104" s="130"/>
      <c r="AH104" s="130"/>
      <c r="AI104" s="130"/>
      <c r="AJ104" s="130"/>
      <c r="AK104" s="130"/>
      <c r="AL104" s="130"/>
      <c r="AM104" s="130"/>
      <c r="AN104" s="130"/>
      <c r="AO104" s="130"/>
      <c r="AP104" s="130"/>
      <c r="AQ104" s="130"/>
      <c r="AR104" s="130"/>
      <c r="AS104" s="130"/>
      <c r="AT104" s="130"/>
      <c r="AU104" s="130"/>
      <c r="AV104" s="130"/>
      <c r="AW104" s="130"/>
      <c r="AX104" s="130"/>
      <c r="AY104" s="130"/>
      <c r="AZ104" s="130"/>
      <c r="BA104" s="130"/>
      <c r="BB104" s="130"/>
      <c r="BC104" s="130"/>
      <c r="BD104" s="130"/>
      <c r="BE104" s="130"/>
      <c r="BF104" s="130"/>
      <c r="BG104" s="130"/>
      <c r="BH104" s="130"/>
      <c r="BI104" s="130"/>
      <c r="BJ104" s="130"/>
      <c r="BK104" s="130"/>
      <c r="BL104" s="130"/>
      <c r="BM104" s="130"/>
      <c r="BN104" s="130"/>
      <c r="BO104" s="130"/>
      <c r="BP104" s="130"/>
      <c r="BQ104" s="130"/>
      <c r="BR104" s="130"/>
      <c r="BS104" s="130"/>
      <c r="BT104" s="130"/>
      <c r="BU104" s="130"/>
      <c r="BV104" s="130"/>
      <c r="BW104" s="130"/>
      <c r="BX104" s="130"/>
      <c r="BY104" s="130"/>
      <c r="BZ104" s="130"/>
      <c r="CA104" s="130"/>
      <c r="CB104" s="130"/>
      <c r="CC104" s="130"/>
      <c r="CD104" s="130"/>
      <c r="CE104" s="130"/>
      <c r="CF104" s="130"/>
      <c r="CG104" s="130"/>
      <c r="CH104" s="130"/>
      <c r="CI104" s="130"/>
      <c r="CJ104" s="130"/>
      <c r="CK104" s="130"/>
      <c r="CL104" s="130"/>
      <c r="CM104" s="130"/>
      <c r="CN104" s="130"/>
      <c r="CO104" s="130"/>
      <c r="CP104" s="130"/>
      <c r="CQ104" s="130"/>
      <c r="CR104" s="130"/>
      <c r="CS104" s="130"/>
      <c r="CT104" s="130"/>
      <c r="CU104" s="130"/>
      <c r="CV104" s="130"/>
      <c r="CW104" s="130"/>
      <c r="CX104" s="130"/>
      <c r="CY104" s="130"/>
      <c r="CZ104" s="130"/>
      <c r="DA104" s="130"/>
      <c r="DB104" s="130"/>
      <c r="DC104" s="130"/>
      <c r="DD104" s="130"/>
      <c r="DE104" s="130"/>
      <c r="DF104" s="130"/>
      <c r="DG104" s="130"/>
      <c r="DH104" s="130"/>
      <c r="DI104" s="130"/>
      <c r="DJ104" s="130"/>
      <c r="DK104" s="130"/>
      <c r="DL104" s="130"/>
      <c r="DM104" s="130"/>
      <c r="DN104" s="130"/>
      <c r="DO104" s="130"/>
      <c r="DP104" s="130"/>
      <c r="DQ104" s="130"/>
      <c r="DR104" s="130"/>
      <c r="DS104" s="130"/>
      <c r="DT104" s="130"/>
      <c r="DU104" s="130"/>
      <c r="DV104" s="130"/>
      <c r="DW104" s="130"/>
      <c r="DX104" s="130"/>
      <c r="DY104" s="130"/>
      <c r="DZ104" s="130"/>
      <c r="EA104" s="130"/>
      <c r="EB104" s="130"/>
      <c r="EC104" s="130"/>
      <c r="ED104" s="130"/>
      <c r="EE104" s="130"/>
      <c r="EF104" s="130"/>
      <c r="EG104" s="130"/>
      <c r="EH104" s="130"/>
      <c r="EI104" s="130"/>
      <c r="EJ104" s="130"/>
      <c r="EK104" s="130"/>
      <c r="EL104" s="130"/>
      <c r="EM104" s="130"/>
      <c r="EN104" s="130"/>
      <c r="EO104" s="130"/>
      <c r="EP104" s="130"/>
      <c r="EQ104" s="130"/>
      <c r="ER104" s="130"/>
      <c r="ES104" s="130"/>
      <c r="ET104" s="130"/>
      <c r="EU104" s="130"/>
      <c r="EV104" s="130"/>
      <c r="EW104" s="130"/>
      <c r="EX104" s="130"/>
      <c r="EY104" s="130"/>
      <c r="EZ104" s="130"/>
      <c r="FA104" s="130"/>
      <c r="FB104" s="130"/>
      <c r="FC104" s="130"/>
      <c r="FD104" s="130"/>
      <c r="FE104" s="130"/>
      <c r="FF104" s="130"/>
      <c r="FG104" s="130"/>
      <c r="FH104" s="130"/>
      <c r="FI104" s="130"/>
      <c r="FJ104" s="130"/>
      <c r="FK104" s="130"/>
      <c r="FL104" s="130"/>
      <c r="FM104" s="130"/>
      <c r="FN104" s="130"/>
      <c r="FO104" s="130"/>
      <c r="FP104" s="130"/>
      <c r="FQ104" s="130"/>
      <c r="FR104" s="130"/>
      <c r="FS104" s="130"/>
      <c r="FT104" s="130"/>
      <c r="FU104" s="130"/>
      <c r="FV104" s="130"/>
      <c r="FW104" s="130"/>
      <c r="FX104" s="130"/>
      <c r="FY104" s="130"/>
      <c r="FZ104" s="130"/>
      <c r="GA104" s="130"/>
      <c r="GB104" s="130"/>
      <c r="GC104" s="130"/>
      <c r="GD104" s="130"/>
      <c r="GE104" s="130"/>
      <c r="GF104" s="130"/>
      <c r="GG104" s="130"/>
      <c r="GH104" s="130"/>
      <c r="GI104" s="130"/>
      <c r="GJ104" s="130"/>
      <c r="GK104" s="130"/>
      <c r="GL104" s="130"/>
      <c r="GM104" s="130"/>
      <c r="GN104" s="130"/>
      <c r="GO104" s="130"/>
      <c r="GP104" s="130"/>
      <c r="GQ104" s="130"/>
      <c r="GR104" s="130"/>
      <c r="GS104" s="130"/>
      <c r="GT104" s="130"/>
      <c r="GU104" s="130"/>
      <c r="GV104" s="130"/>
      <c r="GW104" s="130"/>
      <c r="GX104" s="130"/>
      <c r="GY104" s="130"/>
      <c r="GZ104" s="130"/>
      <c r="HA104" s="130"/>
      <c r="HB104" s="130"/>
      <c r="HC104" s="130"/>
      <c r="HD104" s="130"/>
      <c r="HE104" s="130"/>
      <c r="HF104" s="130"/>
      <c r="HG104" s="130"/>
      <c r="HH104" s="130"/>
      <c r="HI104" s="130"/>
      <c r="HJ104" s="130"/>
      <c r="HK104" s="130"/>
      <c r="HL104" s="130"/>
      <c r="HM104" s="130"/>
      <c r="HN104" s="130"/>
      <c r="HO104" s="130"/>
      <c r="HP104" s="130"/>
      <c r="HQ104" s="130"/>
      <c r="HR104" s="130"/>
      <c r="HS104" s="130"/>
      <c r="HT104" s="130"/>
      <c r="HU104" s="130"/>
      <c r="HV104" s="130"/>
      <c r="HW104" s="130"/>
      <c r="HX104" s="130"/>
      <c r="HY104" s="130"/>
      <c r="HZ104" s="130"/>
      <c r="IA104" s="130"/>
      <c r="IB104" s="130"/>
      <c r="IC104" s="130"/>
      <c r="ID104" s="130"/>
      <c r="IE104" s="130"/>
      <c r="IF104" s="130"/>
      <c r="IG104" s="130"/>
      <c r="IH104" s="130"/>
      <c r="II104" s="130"/>
      <c r="IJ104" s="130"/>
      <c r="IK104" s="130"/>
      <c r="IL104" s="130"/>
      <c r="IM104" s="130"/>
      <c r="IN104" s="130"/>
      <c r="IO104" s="130"/>
      <c r="IP104" s="130"/>
      <c r="IQ104" s="130"/>
      <c r="IR104" s="130"/>
      <c r="IS104" s="130"/>
      <c r="IT104" s="130"/>
      <c r="IU104" s="130"/>
      <c r="IV104" s="130"/>
    </row>
    <row r="105" spans="1:256" ht="15.75" customHeight="1">
      <c r="A105" s="781"/>
      <c r="B105" s="39"/>
      <c r="C105" s="160"/>
      <c r="D105" s="160"/>
      <c r="E105" s="160"/>
      <c r="F105" s="160"/>
      <c r="G105" s="130"/>
      <c r="H105" s="130"/>
      <c r="I105" s="130"/>
      <c r="J105" s="130"/>
      <c r="K105" s="131"/>
      <c r="L105" s="131"/>
      <c r="M105" s="131"/>
      <c r="N105" s="131"/>
      <c r="O105" s="131"/>
      <c r="P105" s="1377"/>
      <c r="Q105" s="130"/>
      <c r="R105" s="130"/>
      <c r="S105" s="130"/>
      <c r="T105" s="130"/>
      <c r="U105" s="130"/>
      <c r="V105" s="130"/>
      <c r="W105" s="130"/>
      <c r="X105" s="130"/>
      <c r="Y105" s="130"/>
      <c r="Z105" s="130"/>
      <c r="AA105" s="130"/>
      <c r="AB105" s="130"/>
      <c r="AC105" s="130"/>
      <c r="AD105" s="130"/>
      <c r="AE105" s="130"/>
      <c r="AF105" s="130"/>
      <c r="AG105" s="130"/>
      <c r="AH105" s="130"/>
      <c r="AI105" s="130"/>
      <c r="AJ105" s="130"/>
      <c r="AK105" s="130"/>
      <c r="AL105" s="130"/>
      <c r="AM105" s="130"/>
      <c r="AN105" s="130"/>
      <c r="AO105" s="130"/>
      <c r="AP105" s="130"/>
      <c r="AQ105" s="130"/>
      <c r="AR105" s="130"/>
      <c r="AS105" s="130"/>
      <c r="AT105" s="130"/>
      <c r="AU105" s="130"/>
      <c r="AV105" s="130"/>
      <c r="AW105" s="130"/>
      <c r="AX105" s="130"/>
      <c r="AY105" s="130"/>
      <c r="AZ105" s="130"/>
      <c r="BA105" s="130"/>
      <c r="BB105" s="130"/>
      <c r="BC105" s="130"/>
      <c r="BD105" s="130"/>
      <c r="BE105" s="130"/>
      <c r="BF105" s="130"/>
      <c r="BG105" s="130"/>
      <c r="BH105" s="130"/>
      <c r="BI105" s="130"/>
      <c r="BJ105" s="130"/>
      <c r="BK105" s="130"/>
      <c r="BL105" s="130"/>
      <c r="BM105" s="130"/>
      <c r="BN105" s="130"/>
      <c r="BO105" s="130"/>
      <c r="BP105" s="130"/>
      <c r="BQ105" s="130"/>
      <c r="BR105" s="130"/>
      <c r="BS105" s="130"/>
      <c r="BT105" s="130"/>
      <c r="BU105" s="130"/>
      <c r="BV105" s="130"/>
      <c r="BW105" s="130"/>
      <c r="BX105" s="130"/>
      <c r="BY105" s="130"/>
      <c r="BZ105" s="130"/>
      <c r="CA105" s="130"/>
      <c r="CB105" s="130"/>
      <c r="CC105" s="130"/>
      <c r="CD105" s="130"/>
      <c r="CE105" s="130"/>
      <c r="CF105" s="130"/>
      <c r="CG105" s="130"/>
      <c r="CH105" s="130"/>
      <c r="CI105" s="130"/>
      <c r="CJ105" s="130"/>
      <c r="CK105" s="130"/>
      <c r="CL105" s="130"/>
      <c r="CM105" s="130"/>
      <c r="CN105" s="130"/>
      <c r="CO105" s="130"/>
      <c r="CP105" s="130"/>
      <c r="CQ105" s="130"/>
      <c r="CR105" s="130"/>
      <c r="CS105" s="130"/>
      <c r="CT105" s="130"/>
      <c r="CU105" s="130"/>
      <c r="CV105" s="130"/>
      <c r="CW105" s="130"/>
      <c r="CX105" s="130"/>
      <c r="CY105" s="130"/>
      <c r="CZ105" s="130"/>
      <c r="DA105" s="130"/>
      <c r="DB105" s="130"/>
      <c r="DC105" s="130"/>
      <c r="DD105" s="130"/>
      <c r="DE105" s="130"/>
      <c r="DF105" s="130"/>
      <c r="DG105" s="130"/>
      <c r="DH105" s="130"/>
      <c r="DI105" s="130"/>
      <c r="DJ105" s="130"/>
      <c r="DK105" s="130"/>
      <c r="DL105" s="130"/>
      <c r="DM105" s="130"/>
      <c r="DN105" s="130"/>
      <c r="DO105" s="130"/>
      <c r="DP105" s="130"/>
      <c r="DQ105" s="130"/>
      <c r="DR105" s="130"/>
      <c r="DS105" s="130"/>
      <c r="DT105" s="130"/>
      <c r="DU105" s="130"/>
      <c r="DV105" s="130"/>
      <c r="DW105" s="130"/>
      <c r="DX105" s="130"/>
      <c r="DY105" s="130"/>
      <c r="DZ105" s="130"/>
      <c r="EA105" s="130"/>
      <c r="EB105" s="130"/>
      <c r="EC105" s="130"/>
      <c r="ED105" s="130"/>
      <c r="EE105" s="130"/>
      <c r="EF105" s="130"/>
      <c r="EG105" s="130"/>
      <c r="EH105" s="130"/>
      <c r="EI105" s="130"/>
      <c r="EJ105" s="130"/>
      <c r="EK105" s="130"/>
      <c r="EL105" s="130"/>
      <c r="EM105" s="130"/>
      <c r="EN105" s="130"/>
      <c r="EO105" s="130"/>
      <c r="EP105" s="130"/>
      <c r="EQ105" s="130"/>
      <c r="ER105" s="130"/>
      <c r="ES105" s="130"/>
      <c r="ET105" s="130"/>
      <c r="EU105" s="130"/>
      <c r="EV105" s="130"/>
      <c r="EW105" s="130"/>
      <c r="EX105" s="130"/>
      <c r="EY105" s="130"/>
      <c r="EZ105" s="130"/>
      <c r="FA105" s="130"/>
      <c r="FB105" s="130"/>
      <c r="FC105" s="130"/>
      <c r="FD105" s="130"/>
      <c r="FE105" s="130"/>
      <c r="FF105" s="130"/>
      <c r="FG105" s="130"/>
      <c r="FH105" s="130"/>
      <c r="FI105" s="130"/>
      <c r="FJ105" s="130"/>
      <c r="FK105" s="130"/>
      <c r="FL105" s="130"/>
      <c r="FM105" s="130"/>
      <c r="FN105" s="130"/>
      <c r="FO105" s="130"/>
      <c r="FP105" s="130"/>
      <c r="FQ105" s="130"/>
      <c r="FR105" s="130"/>
      <c r="FS105" s="130"/>
      <c r="FT105" s="130"/>
      <c r="FU105" s="130"/>
      <c r="FV105" s="130"/>
      <c r="FW105" s="130"/>
      <c r="FX105" s="130"/>
      <c r="FY105" s="130"/>
      <c r="FZ105" s="130"/>
      <c r="GA105" s="130"/>
      <c r="GB105" s="130"/>
      <c r="GC105" s="130"/>
      <c r="GD105" s="130"/>
      <c r="GE105" s="130"/>
      <c r="GF105" s="130"/>
      <c r="GG105" s="130"/>
      <c r="GH105" s="130"/>
      <c r="GI105" s="130"/>
      <c r="GJ105" s="130"/>
      <c r="GK105" s="130"/>
      <c r="GL105" s="130"/>
      <c r="GM105" s="130"/>
      <c r="GN105" s="130"/>
      <c r="GO105" s="130"/>
      <c r="GP105" s="130"/>
      <c r="GQ105" s="130"/>
      <c r="GR105" s="130"/>
      <c r="GS105" s="130"/>
      <c r="GT105" s="130"/>
      <c r="GU105" s="130"/>
      <c r="GV105" s="130"/>
      <c r="GW105" s="130"/>
      <c r="GX105" s="130"/>
      <c r="GY105" s="130"/>
      <c r="GZ105" s="130"/>
      <c r="HA105" s="130"/>
      <c r="HB105" s="130"/>
      <c r="HC105" s="130"/>
      <c r="HD105" s="130"/>
      <c r="HE105" s="130"/>
      <c r="HF105" s="130"/>
      <c r="HG105" s="130"/>
      <c r="HH105" s="130"/>
      <c r="HI105" s="130"/>
      <c r="HJ105" s="130"/>
      <c r="HK105" s="130"/>
      <c r="HL105" s="130"/>
      <c r="HM105" s="130"/>
      <c r="HN105" s="130"/>
      <c r="HO105" s="130"/>
      <c r="HP105" s="130"/>
      <c r="HQ105" s="130"/>
      <c r="HR105" s="130"/>
      <c r="HS105" s="130"/>
      <c r="HT105" s="130"/>
      <c r="HU105" s="130"/>
      <c r="HV105" s="130"/>
      <c r="HW105" s="130"/>
      <c r="HX105" s="130"/>
      <c r="HY105" s="130"/>
      <c r="HZ105" s="130"/>
      <c r="IA105" s="130"/>
      <c r="IB105" s="130"/>
      <c r="IC105" s="130"/>
      <c r="ID105" s="130"/>
      <c r="IE105" s="130"/>
      <c r="IF105" s="130"/>
      <c r="IG105" s="130"/>
      <c r="IH105" s="130"/>
      <c r="II105" s="130"/>
      <c r="IJ105" s="130"/>
      <c r="IK105" s="130"/>
      <c r="IL105" s="130"/>
      <c r="IM105" s="130"/>
      <c r="IN105" s="130"/>
      <c r="IO105" s="130"/>
      <c r="IP105" s="130"/>
      <c r="IQ105" s="130"/>
      <c r="IR105" s="130"/>
      <c r="IS105" s="130"/>
      <c r="IT105" s="130"/>
      <c r="IU105" s="130"/>
      <c r="IV105" s="130"/>
    </row>
    <row r="106" spans="1:256" ht="15.75" customHeight="1">
      <c r="A106" s="781"/>
      <c r="B106" s="39"/>
      <c r="C106" s="160"/>
      <c r="D106" s="160"/>
      <c r="E106" s="160"/>
      <c r="F106" s="160"/>
      <c r="G106" s="130"/>
      <c r="H106" s="130"/>
      <c r="I106" s="130"/>
      <c r="J106" s="130"/>
      <c r="K106" s="131"/>
      <c r="L106" s="131"/>
      <c r="M106" s="131"/>
      <c r="N106" s="131"/>
      <c r="O106" s="131"/>
      <c r="P106" s="1377"/>
      <c r="Q106" s="130"/>
      <c r="R106" s="130"/>
      <c r="S106" s="130"/>
      <c r="T106" s="130"/>
      <c r="U106" s="130"/>
      <c r="V106" s="130"/>
      <c r="W106" s="130"/>
      <c r="X106" s="130"/>
      <c r="Y106" s="130"/>
      <c r="Z106" s="130"/>
      <c r="AA106" s="130"/>
      <c r="AB106" s="130"/>
      <c r="AC106" s="130"/>
      <c r="AD106" s="130"/>
      <c r="AE106" s="130"/>
      <c r="AF106" s="130"/>
      <c r="AG106" s="130"/>
      <c r="AH106" s="130"/>
      <c r="AI106" s="130"/>
      <c r="AJ106" s="130"/>
      <c r="AK106" s="130"/>
      <c r="AL106" s="130"/>
      <c r="AM106" s="130"/>
      <c r="AN106" s="130"/>
      <c r="AO106" s="130"/>
      <c r="AP106" s="130"/>
      <c r="AQ106" s="130"/>
      <c r="AR106" s="130"/>
      <c r="AS106" s="130"/>
      <c r="AT106" s="130"/>
      <c r="AU106" s="130"/>
      <c r="AV106" s="130"/>
      <c r="AW106" s="130"/>
      <c r="AX106" s="130"/>
      <c r="AY106" s="130"/>
      <c r="AZ106" s="130"/>
      <c r="BA106" s="130"/>
      <c r="BB106" s="130"/>
      <c r="BC106" s="130"/>
      <c r="BD106" s="130"/>
      <c r="BE106" s="130"/>
      <c r="BF106" s="130"/>
      <c r="BG106" s="130"/>
      <c r="BH106" s="130"/>
      <c r="BI106" s="130"/>
      <c r="BJ106" s="130"/>
      <c r="BK106" s="130"/>
      <c r="BL106" s="130"/>
      <c r="BM106" s="130"/>
      <c r="BN106" s="130"/>
      <c r="BO106" s="130"/>
      <c r="BP106" s="130"/>
      <c r="BQ106" s="130"/>
      <c r="BR106" s="130"/>
      <c r="BS106" s="130"/>
      <c r="BT106" s="130"/>
      <c r="BU106" s="130"/>
      <c r="BV106" s="130"/>
      <c r="BW106" s="130"/>
      <c r="BX106" s="130"/>
      <c r="BY106" s="130"/>
      <c r="BZ106" s="130"/>
      <c r="CA106" s="130"/>
      <c r="CB106" s="130"/>
      <c r="CC106" s="130"/>
      <c r="CD106" s="130"/>
      <c r="CE106" s="130"/>
      <c r="CF106" s="130"/>
      <c r="CG106" s="130"/>
      <c r="CH106" s="130"/>
      <c r="CI106" s="130"/>
      <c r="CJ106" s="130"/>
      <c r="CK106" s="130"/>
      <c r="CL106" s="130"/>
      <c r="CM106" s="130"/>
      <c r="CN106" s="130"/>
      <c r="CO106" s="130"/>
      <c r="CP106" s="130"/>
      <c r="CQ106" s="130"/>
      <c r="CR106" s="130"/>
      <c r="CS106" s="130"/>
      <c r="CT106" s="130"/>
      <c r="CU106" s="130"/>
      <c r="CV106" s="130"/>
      <c r="CW106" s="130"/>
      <c r="CX106" s="130"/>
      <c r="CY106" s="130"/>
      <c r="CZ106" s="130"/>
      <c r="DA106" s="130"/>
      <c r="DB106" s="130"/>
      <c r="DC106" s="130"/>
      <c r="DD106" s="130"/>
      <c r="DE106" s="130"/>
      <c r="DF106" s="130"/>
      <c r="DG106" s="130"/>
      <c r="DH106" s="130"/>
      <c r="DI106" s="130"/>
      <c r="DJ106" s="130"/>
      <c r="DK106" s="130"/>
      <c r="DL106" s="130"/>
      <c r="DM106" s="130"/>
      <c r="DN106" s="130"/>
      <c r="DO106" s="130"/>
      <c r="DP106" s="130"/>
      <c r="DQ106" s="130"/>
      <c r="DR106" s="130"/>
      <c r="DS106" s="130"/>
      <c r="DT106" s="130"/>
      <c r="DU106" s="130"/>
      <c r="DV106" s="130"/>
      <c r="DW106" s="130"/>
      <c r="DX106" s="130"/>
      <c r="DY106" s="130"/>
      <c r="DZ106" s="130"/>
      <c r="EA106" s="130"/>
      <c r="EB106" s="130"/>
      <c r="EC106" s="130"/>
      <c r="ED106" s="130"/>
      <c r="EE106" s="130"/>
      <c r="EF106" s="130"/>
      <c r="EG106" s="130"/>
      <c r="EH106" s="130"/>
      <c r="EI106" s="130"/>
      <c r="EJ106" s="130"/>
      <c r="EK106" s="130"/>
      <c r="EL106" s="130"/>
      <c r="EM106" s="130"/>
      <c r="EN106" s="130"/>
      <c r="EO106" s="130"/>
      <c r="EP106" s="130"/>
      <c r="EQ106" s="130"/>
      <c r="ER106" s="130"/>
      <c r="ES106" s="130"/>
      <c r="ET106" s="130"/>
      <c r="EU106" s="130"/>
      <c r="EV106" s="130"/>
      <c r="EW106" s="130"/>
      <c r="EX106" s="130"/>
      <c r="EY106" s="130"/>
      <c r="EZ106" s="130"/>
      <c r="FA106" s="130"/>
      <c r="FB106" s="130"/>
      <c r="FC106" s="130"/>
      <c r="FD106" s="130"/>
      <c r="FE106" s="130"/>
      <c r="FF106" s="130"/>
      <c r="FG106" s="130"/>
      <c r="FH106" s="130"/>
      <c r="FI106" s="130"/>
      <c r="FJ106" s="130"/>
      <c r="FK106" s="130"/>
      <c r="FL106" s="130"/>
      <c r="FM106" s="130"/>
      <c r="FN106" s="130"/>
      <c r="FO106" s="130"/>
      <c r="FP106" s="130"/>
      <c r="FQ106" s="130"/>
      <c r="FR106" s="130"/>
      <c r="FS106" s="130"/>
      <c r="FT106" s="130"/>
      <c r="FU106" s="130"/>
      <c r="FV106" s="130"/>
      <c r="FW106" s="130"/>
      <c r="FX106" s="130"/>
      <c r="FY106" s="130"/>
      <c r="FZ106" s="130"/>
      <c r="GA106" s="130"/>
      <c r="GB106" s="130"/>
      <c r="GC106" s="130"/>
      <c r="GD106" s="130"/>
      <c r="GE106" s="130"/>
      <c r="GF106" s="130"/>
      <c r="GG106" s="130"/>
      <c r="GH106" s="130"/>
      <c r="GI106" s="130"/>
      <c r="GJ106" s="130"/>
      <c r="GK106" s="130"/>
      <c r="GL106" s="130"/>
      <c r="GM106" s="130"/>
      <c r="GN106" s="130"/>
      <c r="GO106" s="130"/>
      <c r="GP106" s="130"/>
      <c r="GQ106" s="130"/>
      <c r="GR106" s="130"/>
      <c r="GS106" s="130"/>
      <c r="GT106" s="130"/>
      <c r="GU106" s="130"/>
      <c r="GV106" s="130"/>
      <c r="GW106" s="130"/>
      <c r="GX106" s="130"/>
      <c r="GY106" s="130"/>
      <c r="GZ106" s="130"/>
      <c r="HA106" s="130"/>
      <c r="HB106" s="130"/>
      <c r="HC106" s="130"/>
      <c r="HD106" s="130"/>
      <c r="HE106" s="130"/>
      <c r="HF106" s="130"/>
      <c r="HG106" s="130"/>
      <c r="HH106" s="130"/>
      <c r="HI106" s="130"/>
      <c r="HJ106" s="130"/>
      <c r="HK106" s="130"/>
      <c r="HL106" s="130"/>
      <c r="HM106" s="130"/>
      <c r="HN106" s="130"/>
      <c r="HO106" s="130"/>
      <c r="HP106" s="130"/>
      <c r="HQ106" s="130"/>
      <c r="HR106" s="130"/>
      <c r="HS106" s="130"/>
      <c r="HT106" s="130"/>
      <c r="HU106" s="130"/>
      <c r="HV106" s="130"/>
      <c r="HW106" s="130"/>
      <c r="HX106" s="130"/>
      <c r="HY106" s="130"/>
      <c r="HZ106" s="130"/>
      <c r="IA106" s="130"/>
      <c r="IB106" s="130"/>
      <c r="IC106" s="130"/>
      <c r="ID106" s="130"/>
      <c r="IE106" s="130"/>
      <c r="IF106" s="130"/>
      <c r="IG106" s="130"/>
      <c r="IH106" s="130"/>
      <c r="II106" s="130"/>
      <c r="IJ106" s="130"/>
      <c r="IK106" s="130"/>
      <c r="IL106" s="130"/>
      <c r="IM106" s="130"/>
      <c r="IN106" s="130"/>
      <c r="IO106" s="130"/>
      <c r="IP106" s="130"/>
      <c r="IQ106" s="130"/>
      <c r="IR106" s="130"/>
      <c r="IS106" s="130"/>
      <c r="IT106" s="130"/>
      <c r="IU106" s="130"/>
      <c r="IV106" s="130"/>
    </row>
    <row r="107" spans="1:256" ht="15.75" customHeight="1">
      <c r="A107" s="781"/>
      <c r="B107" s="39"/>
      <c r="C107" s="160"/>
      <c r="D107" s="160"/>
      <c r="E107" s="160"/>
      <c r="F107" s="160"/>
      <c r="G107" s="130"/>
      <c r="H107" s="130"/>
      <c r="I107" s="130"/>
      <c r="J107" s="130"/>
      <c r="K107" s="131"/>
      <c r="L107" s="131"/>
      <c r="M107" s="131"/>
      <c r="N107" s="131"/>
      <c r="O107" s="131"/>
      <c r="P107" s="1377"/>
      <c r="Q107" s="130"/>
      <c r="R107" s="130"/>
      <c r="S107" s="130"/>
      <c r="T107" s="130"/>
      <c r="U107" s="130"/>
      <c r="V107" s="130"/>
      <c r="W107" s="130"/>
      <c r="X107" s="130"/>
      <c r="Y107" s="130"/>
      <c r="Z107" s="130"/>
      <c r="AA107" s="130"/>
      <c r="AB107" s="130"/>
      <c r="AC107" s="130"/>
      <c r="AD107" s="130"/>
      <c r="AE107" s="130"/>
      <c r="AF107" s="130"/>
      <c r="AG107" s="130"/>
      <c r="AH107" s="130"/>
      <c r="AI107" s="130"/>
      <c r="AJ107" s="130"/>
      <c r="AK107" s="130"/>
      <c r="AL107" s="130"/>
      <c r="AM107" s="130"/>
      <c r="AN107" s="130"/>
      <c r="AO107" s="130"/>
      <c r="AP107" s="130"/>
      <c r="AQ107" s="130"/>
      <c r="AR107" s="130"/>
      <c r="AS107" s="130"/>
      <c r="AT107" s="130"/>
      <c r="AU107" s="130"/>
      <c r="AV107" s="130"/>
      <c r="AW107" s="130"/>
      <c r="AX107" s="130"/>
      <c r="AY107" s="130"/>
      <c r="AZ107" s="130"/>
      <c r="BA107" s="130"/>
      <c r="BB107" s="130"/>
      <c r="BC107" s="130"/>
      <c r="BD107" s="130"/>
      <c r="BE107" s="130"/>
      <c r="BF107" s="130"/>
      <c r="BG107" s="130"/>
      <c r="BH107" s="130"/>
      <c r="BI107" s="130"/>
      <c r="BJ107" s="130"/>
      <c r="BK107" s="130"/>
      <c r="BL107" s="130"/>
      <c r="BM107" s="130"/>
      <c r="BN107" s="130"/>
      <c r="BO107" s="130"/>
      <c r="BP107" s="130"/>
      <c r="BQ107" s="130"/>
      <c r="BR107" s="130"/>
      <c r="BS107" s="130"/>
      <c r="BT107" s="130"/>
      <c r="BU107" s="130"/>
      <c r="BV107" s="130"/>
      <c r="BW107" s="130"/>
      <c r="BX107" s="130"/>
      <c r="BY107" s="130"/>
      <c r="BZ107" s="130"/>
      <c r="CA107" s="130"/>
      <c r="CB107" s="130"/>
      <c r="CC107" s="130"/>
      <c r="CD107" s="130"/>
      <c r="CE107" s="130"/>
      <c r="CF107" s="130"/>
      <c r="CG107" s="130"/>
      <c r="CH107" s="130"/>
      <c r="CI107" s="130"/>
      <c r="CJ107" s="130"/>
      <c r="CK107" s="130"/>
      <c r="CL107" s="130"/>
      <c r="CM107" s="130"/>
      <c r="CN107" s="130"/>
      <c r="CO107" s="130"/>
      <c r="CP107" s="130"/>
      <c r="CQ107" s="130"/>
      <c r="CR107" s="130"/>
      <c r="CS107" s="130"/>
      <c r="CT107" s="130"/>
      <c r="CU107" s="130"/>
      <c r="CV107" s="130"/>
      <c r="CW107" s="130"/>
      <c r="CX107" s="130"/>
      <c r="CY107" s="130"/>
      <c r="CZ107" s="130"/>
      <c r="DA107" s="130"/>
      <c r="DB107" s="130"/>
      <c r="DC107" s="130"/>
      <c r="DD107" s="130"/>
      <c r="DE107" s="130"/>
      <c r="DF107" s="130"/>
      <c r="DG107" s="130"/>
      <c r="DH107" s="130"/>
      <c r="DI107" s="130"/>
      <c r="DJ107" s="130"/>
      <c r="DK107" s="130"/>
      <c r="DL107" s="130"/>
      <c r="DM107" s="130"/>
      <c r="DN107" s="130"/>
      <c r="DO107" s="130"/>
      <c r="DP107" s="130"/>
      <c r="DQ107" s="130"/>
      <c r="DR107" s="130"/>
      <c r="DS107" s="130"/>
      <c r="DT107" s="130"/>
      <c r="DU107" s="130"/>
      <c r="DV107" s="130"/>
      <c r="DW107" s="130"/>
      <c r="DX107" s="130"/>
      <c r="DY107" s="130"/>
      <c r="DZ107" s="130"/>
      <c r="EA107" s="130"/>
      <c r="EB107" s="130"/>
      <c r="EC107" s="130"/>
      <c r="ED107" s="130"/>
      <c r="EE107" s="130"/>
      <c r="EF107" s="130"/>
      <c r="EG107" s="130"/>
      <c r="EH107" s="130"/>
      <c r="EI107" s="130"/>
      <c r="EJ107" s="130"/>
      <c r="EK107" s="130"/>
      <c r="EL107" s="130"/>
      <c r="EM107" s="130"/>
      <c r="EN107" s="130"/>
      <c r="EO107" s="130"/>
      <c r="EP107" s="130"/>
      <c r="EQ107" s="130"/>
      <c r="ER107" s="130"/>
      <c r="ES107" s="130"/>
      <c r="ET107" s="130"/>
      <c r="EU107" s="130"/>
      <c r="EV107" s="130"/>
      <c r="EW107" s="130"/>
      <c r="EX107" s="130"/>
      <c r="EY107" s="130"/>
      <c r="EZ107" s="130"/>
      <c r="FA107" s="130"/>
      <c r="FB107" s="130"/>
      <c r="FC107" s="130"/>
      <c r="FD107" s="130"/>
      <c r="FE107" s="130"/>
      <c r="FF107" s="130"/>
      <c r="FG107" s="130"/>
      <c r="FH107" s="130"/>
      <c r="FI107" s="130"/>
      <c r="FJ107" s="130"/>
      <c r="FK107" s="130"/>
      <c r="FL107" s="130"/>
      <c r="FM107" s="130"/>
      <c r="FN107" s="130"/>
      <c r="FO107" s="130"/>
      <c r="FP107" s="130"/>
      <c r="FQ107" s="130"/>
      <c r="FR107" s="130"/>
      <c r="FS107" s="130"/>
      <c r="FT107" s="130"/>
      <c r="FU107" s="130"/>
      <c r="FV107" s="130"/>
      <c r="FW107" s="130"/>
      <c r="FX107" s="130"/>
      <c r="FY107" s="130"/>
      <c r="FZ107" s="130"/>
      <c r="GA107" s="130"/>
      <c r="GB107" s="130"/>
      <c r="GC107" s="130"/>
      <c r="GD107" s="130"/>
      <c r="GE107" s="130"/>
      <c r="GF107" s="130"/>
      <c r="GG107" s="130"/>
      <c r="GH107" s="130"/>
      <c r="GI107" s="130"/>
      <c r="GJ107" s="130"/>
      <c r="GK107" s="130"/>
      <c r="GL107" s="130"/>
      <c r="GM107" s="130"/>
      <c r="GN107" s="130"/>
      <c r="GO107" s="130"/>
      <c r="GP107" s="130"/>
      <c r="GQ107" s="130"/>
      <c r="GR107" s="130"/>
      <c r="GS107" s="130"/>
      <c r="GT107" s="130"/>
      <c r="GU107" s="130"/>
      <c r="GV107" s="130"/>
      <c r="GW107" s="130"/>
      <c r="GX107" s="130"/>
      <c r="GY107" s="130"/>
      <c r="GZ107" s="130"/>
      <c r="HA107" s="130"/>
      <c r="HB107" s="130"/>
      <c r="HC107" s="130"/>
      <c r="HD107" s="130"/>
      <c r="HE107" s="130"/>
      <c r="HF107" s="130"/>
      <c r="HG107" s="130"/>
      <c r="HH107" s="130"/>
      <c r="HI107" s="130"/>
      <c r="HJ107" s="130"/>
      <c r="HK107" s="130"/>
      <c r="HL107" s="130"/>
      <c r="HM107" s="130"/>
      <c r="HN107" s="130"/>
      <c r="HO107" s="130"/>
      <c r="HP107" s="130"/>
      <c r="HQ107" s="130"/>
      <c r="HR107" s="130"/>
      <c r="HS107" s="130"/>
      <c r="HT107" s="130"/>
      <c r="HU107" s="130"/>
      <c r="HV107" s="130"/>
      <c r="HW107" s="130"/>
      <c r="HX107" s="130"/>
      <c r="HY107" s="130"/>
      <c r="HZ107" s="130"/>
      <c r="IA107" s="130"/>
      <c r="IB107" s="130"/>
      <c r="IC107" s="130"/>
      <c r="ID107" s="130"/>
      <c r="IE107" s="130"/>
      <c r="IF107" s="130"/>
      <c r="IG107" s="130"/>
      <c r="IH107" s="130"/>
      <c r="II107" s="130"/>
      <c r="IJ107" s="130"/>
      <c r="IK107" s="130"/>
      <c r="IL107" s="130"/>
      <c r="IM107" s="130"/>
      <c r="IN107" s="130"/>
      <c r="IO107" s="130"/>
      <c r="IP107" s="130"/>
      <c r="IQ107" s="130"/>
      <c r="IR107" s="130"/>
      <c r="IS107" s="130"/>
      <c r="IT107" s="130"/>
      <c r="IU107" s="130"/>
      <c r="IV107" s="130"/>
    </row>
    <row r="108" spans="1:256" ht="15.75" customHeight="1">
      <c r="A108" s="781"/>
      <c r="B108" s="39"/>
      <c r="C108" s="160"/>
      <c r="D108" s="160"/>
      <c r="E108" s="160"/>
      <c r="F108" s="160"/>
      <c r="G108" s="130"/>
      <c r="H108" s="130"/>
      <c r="I108" s="130"/>
      <c r="J108" s="130"/>
      <c r="K108" s="131"/>
      <c r="L108" s="131"/>
      <c r="M108" s="131"/>
      <c r="N108" s="131"/>
      <c r="O108" s="131"/>
      <c r="P108" s="1377"/>
      <c r="Q108" s="130"/>
      <c r="R108" s="130"/>
      <c r="S108" s="130"/>
      <c r="T108" s="130"/>
      <c r="U108" s="130"/>
      <c r="V108" s="130"/>
      <c r="W108" s="130"/>
      <c r="X108" s="130"/>
      <c r="Y108" s="130"/>
      <c r="Z108" s="130"/>
      <c r="AA108" s="130"/>
      <c r="AB108" s="130"/>
      <c r="AC108" s="130"/>
      <c r="AD108" s="130"/>
      <c r="AE108" s="130"/>
      <c r="AF108" s="130"/>
      <c r="AG108" s="130"/>
      <c r="AH108" s="130"/>
      <c r="AI108" s="130"/>
      <c r="AJ108" s="130"/>
      <c r="AK108" s="130"/>
      <c r="AL108" s="130"/>
      <c r="AM108" s="130"/>
      <c r="AN108" s="130"/>
      <c r="AO108" s="130"/>
      <c r="AP108" s="130"/>
      <c r="AQ108" s="130"/>
      <c r="AR108" s="130"/>
      <c r="AS108" s="130"/>
      <c r="AT108" s="130"/>
      <c r="AU108" s="130"/>
      <c r="AV108" s="130"/>
      <c r="AW108" s="130"/>
      <c r="AX108" s="130"/>
      <c r="AY108" s="130"/>
      <c r="AZ108" s="130"/>
      <c r="BA108" s="130"/>
      <c r="BB108" s="130"/>
      <c r="BC108" s="130"/>
      <c r="BD108" s="130"/>
      <c r="BE108" s="130"/>
      <c r="BF108" s="130"/>
      <c r="BG108" s="130"/>
      <c r="BH108" s="130"/>
      <c r="BI108" s="130"/>
      <c r="BJ108" s="130"/>
      <c r="BK108" s="130"/>
      <c r="BL108" s="130"/>
      <c r="BM108" s="130"/>
      <c r="BN108" s="130"/>
      <c r="BO108" s="130"/>
      <c r="BP108" s="130"/>
      <c r="BQ108" s="130"/>
      <c r="BR108" s="130"/>
      <c r="BS108" s="130"/>
      <c r="BT108" s="130"/>
      <c r="BU108" s="130"/>
      <c r="BV108" s="130"/>
      <c r="BW108" s="130"/>
      <c r="BX108" s="130"/>
      <c r="BY108" s="130"/>
      <c r="BZ108" s="130"/>
      <c r="CA108" s="130"/>
      <c r="CB108" s="130"/>
      <c r="CC108" s="130"/>
      <c r="CD108" s="130"/>
      <c r="CE108" s="130"/>
      <c r="CF108" s="130"/>
      <c r="CG108" s="130"/>
      <c r="CH108" s="130"/>
      <c r="CI108" s="130"/>
      <c r="CJ108" s="130"/>
      <c r="CK108" s="130"/>
      <c r="CL108" s="130"/>
      <c r="CM108" s="130"/>
      <c r="CN108" s="130"/>
      <c r="CO108" s="130"/>
      <c r="CP108" s="130"/>
      <c r="CQ108" s="130"/>
      <c r="CR108" s="130"/>
      <c r="CS108" s="130"/>
      <c r="CT108" s="130"/>
      <c r="CU108" s="130"/>
      <c r="CV108" s="130"/>
      <c r="CW108" s="130"/>
      <c r="CX108" s="130"/>
      <c r="CY108" s="130"/>
      <c r="CZ108" s="130"/>
      <c r="DA108" s="130"/>
      <c r="DB108" s="130"/>
      <c r="DC108" s="130"/>
      <c r="DD108" s="130"/>
      <c r="DE108" s="130"/>
      <c r="DF108" s="130"/>
      <c r="DG108" s="130"/>
      <c r="DH108" s="130"/>
      <c r="DI108" s="130"/>
      <c r="DJ108" s="130"/>
      <c r="DK108" s="130"/>
      <c r="DL108" s="130"/>
      <c r="DM108" s="130"/>
      <c r="DN108" s="130"/>
      <c r="DO108" s="130"/>
      <c r="DP108" s="130"/>
      <c r="DQ108" s="130"/>
      <c r="DR108" s="130"/>
      <c r="DS108" s="130"/>
      <c r="DT108" s="130"/>
      <c r="DU108" s="130"/>
      <c r="DV108" s="130"/>
      <c r="DW108" s="130"/>
      <c r="DX108" s="130"/>
      <c r="DY108" s="130"/>
      <c r="DZ108" s="130"/>
      <c r="EA108" s="130"/>
      <c r="EB108" s="130"/>
      <c r="EC108" s="130"/>
      <c r="ED108" s="130"/>
      <c r="EE108" s="130"/>
      <c r="EF108" s="130"/>
      <c r="EG108" s="130"/>
      <c r="EH108" s="130"/>
      <c r="EI108" s="130"/>
      <c r="EJ108" s="130"/>
      <c r="EK108" s="130"/>
      <c r="EL108" s="130"/>
      <c r="EM108" s="130"/>
      <c r="EN108" s="130"/>
      <c r="EO108" s="130"/>
      <c r="EP108" s="130"/>
      <c r="EQ108" s="130"/>
      <c r="ER108" s="130"/>
      <c r="ES108" s="130"/>
      <c r="ET108" s="130"/>
      <c r="EU108" s="130"/>
      <c r="EV108" s="130"/>
      <c r="EW108" s="130"/>
      <c r="EX108" s="130"/>
      <c r="EY108" s="130"/>
      <c r="EZ108" s="130"/>
      <c r="FA108" s="130"/>
      <c r="FB108" s="130"/>
      <c r="FC108" s="130"/>
      <c r="FD108" s="130"/>
      <c r="FE108" s="130"/>
      <c r="FF108" s="130"/>
      <c r="FG108" s="130"/>
      <c r="FH108" s="130"/>
      <c r="FI108" s="130"/>
      <c r="FJ108" s="130"/>
      <c r="FK108" s="130"/>
      <c r="FL108" s="130"/>
      <c r="FM108" s="130"/>
      <c r="FN108" s="130"/>
      <c r="FO108" s="130"/>
      <c r="FP108" s="130"/>
      <c r="FQ108" s="130"/>
      <c r="FR108" s="130"/>
      <c r="FS108" s="130"/>
      <c r="FT108" s="130"/>
      <c r="FU108" s="130"/>
      <c r="FV108" s="130"/>
      <c r="FW108" s="130"/>
      <c r="FX108" s="130"/>
      <c r="FY108" s="130"/>
      <c r="FZ108" s="130"/>
      <c r="GA108" s="130"/>
      <c r="GB108" s="130"/>
      <c r="GC108" s="130"/>
      <c r="GD108" s="130"/>
      <c r="GE108" s="130"/>
      <c r="GF108" s="130"/>
      <c r="GG108" s="130"/>
      <c r="GH108" s="130"/>
      <c r="GI108" s="130"/>
      <c r="GJ108" s="130"/>
      <c r="GK108" s="130"/>
      <c r="GL108" s="130"/>
      <c r="GM108" s="130"/>
      <c r="GN108" s="130"/>
      <c r="GO108" s="130"/>
      <c r="GP108" s="130"/>
      <c r="GQ108" s="130"/>
      <c r="GR108" s="130"/>
      <c r="GS108" s="130"/>
      <c r="GT108" s="130"/>
      <c r="GU108" s="130"/>
      <c r="GV108" s="130"/>
      <c r="GW108" s="130"/>
      <c r="GX108" s="130"/>
      <c r="GY108" s="130"/>
      <c r="GZ108" s="130"/>
      <c r="HA108" s="130"/>
      <c r="HB108" s="130"/>
      <c r="HC108" s="130"/>
      <c r="HD108" s="130"/>
      <c r="HE108" s="130"/>
      <c r="HF108" s="130"/>
      <c r="HG108" s="130"/>
      <c r="HH108" s="130"/>
      <c r="HI108" s="130"/>
      <c r="HJ108" s="130"/>
      <c r="HK108" s="130"/>
      <c r="HL108" s="130"/>
      <c r="HM108" s="130"/>
      <c r="HN108" s="130"/>
      <c r="HO108" s="130"/>
      <c r="HP108" s="130"/>
      <c r="HQ108" s="130"/>
      <c r="HR108" s="130"/>
      <c r="HS108" s="130"/>
      <c r="HT108" s="130"/>
      <c r="HU108" s="130"/>
      <c r="HV108" s="130"/>
      <c r="HW108" s="130"/>
      <c r="HX108" s="130"/>
      <c r="HY108" s="130"/>
      <c r="HZ108" s="130"/>
      <c r="IA108" s="130"/>
      <c r="IB108" s="130"/>
      <c r="IC108" s="130"/>
      <c r="ID108" s="130"/>
      <c r="IE108" s="130"/>
      <c r="IF108" s="130"/>
      <c r="IG108" s="130"/>
      <c r="IH108" s="130"/>
      <c r="II108" s="130"/>
      <c r="IJ108" s="130"/>
      <c r="IK108" s="130"/>
      <c r="IL108" s="130"/>
      <c r="IM108" s="130"/>
      <c r="IN108" s="130"/>
      <c r="IO108" s="130"/>
      <c r="IP108" s="130"/>
      <c r="IQ108" s="130"/>
      <c r="IR108" s="130"/>
      <c r="IS108" s="130"/>
      <c r="IT108" s="130"/>
      <c r="IU108" s="130"/>
      <c r="IV108" s="130"/>
    </row>
    <row r="109" spans="1:256" ht="15.75" customHeight="1">
      <c r="A109" s="781"/>
      <c r="B109" s="39"/>
      <c r="C109" s="160"/>
      <c r="D109" s="160"/>
      <c r="E109" s="160"/>
      <c r="F109" s="160"/>
      <c r="G109" s="130"/>
      <c r="H109" s="130"/>
      <c r="I109" s="130"/>
      <c r="J109" s="130"/>
      <c r="K109" s="131"/>
      <c r="L109" s="131"/>
      <c r="M109" s="131"/>
      <c r="N109" s="131"/>
      <c r="O109" s="131"/>
      <c r="P109" s="1377"/>
      <c r="Q109" s="130"/>
      <c r="R109" s="130"/>
      <c r="S109" s="130"/>
      <c r="T109" s="130"/>
      <c r="U109" s="130"/>
      <c r="V109" s="130"/>
      <c r="W109" s="130"/>
      <c r="X109" s="130"/>
      <c r="Y109" s="130"/>
      <c r="Z109" s="130"/>
      <c r="AA109" s="130"/>
      <c r="AB109" s="130"/>
      <c r="AC109" s="130"/>
      <c r="AD109" s="130"/>
      <c r="AE109" s="130"/>
      <c r="AF109" s="130"/>
      <c r="AG109" s="130"/>
      <c r="AH109" s="130"/>
      <c r="AI109" s="130"/>
      <c r="AJ109" s="130"/>
      <c r="AK109" s="130"/>
      <c r="AL109" s="130"/>
      <c r="AM109" s="130"/>
      <c r="AN109" s="130"/>
      <c r="AO109" s="130"/>
      <c r="AP109" s="130"/>
      <c r="AQ109" s="130"/>
      <c r="AR109" s="130"/>
      <c r="AS109" s="130"/>
      <c r="AT109" s="130"/>
      <c r="AU109" s="130"/>
      <c r="AV109" s="130"/>
      <c r="AW109" s="130"/>
      <c r="AX109" s="130"/>
      <c r="AY109" s="130"/>
      <c r="AZ109" s="130"/>
      <c r="BA109" s="130"/>
      <c r="BB109" s="130"/>
      <c r="BC109" s="130"/>
      <c r="BD109" s="130"/>
      <c r="BE109" s="130"/>
      <c r="BF109" s="130"/>
      <c r="BG109" s="130"/>
      <c r="BH109" s="130"/>
      <c r="BI109" s="130"/>
      <c r="BJ109" s="130"/>
      <c r="BK109" s="130"/>
      <c r="BL109" s="130"/>
      <c r="BM109" s="130"/>
      <c r="BN109" s="130"/>
      <c r="BO109" s="130"/>
      <c r="BP109" s="130"/>
      <c r="BQ109" s="130"/>
      <c r="BR109" s="130"/>
      <c r="BS109" s="130"/>
      <c r="BT109" s="130"/>
      <c r="BU109" s="130"/>
      <c r="BV109" s="130"/>
      <c r="BW109" s="130"/>
      <c r="BX109" s="130"/>
      <c r="BY109" s="130"/>
      <c r="BZ109" s="130"/>
      <c r="CA109" s="130"/>
      <c r="CB109" s="130"/>
      <c r="CC109" s="130"/>
      <c r="CD109" s="130"/>
      <c r="CE109" s="130"/>
      <c r="CF109" s="130"/>
      <c r="CG109" s="130"/>
      <c r="CH109" s="130"/>
      <c r="CI109" s="130"/>
      <c r="CJ109" s="130"/>
      <c r="CK109" s="130"/>
      <c r="CL109" s="130"/>
      <c r="CM109" s="130"/>
      <c r="CN109" s="130"/>
      <c r="CO109" s="130"/>
      <c r="CP109" s="130"/>
      <c r="CQ109" s="130"/>
      <c r="CR109" s="130"/>
      <c r="CS109" s="130"/>
      <c r="CT109" s="130"/>
      <c r="CU109" s="130"/>
      <c r="CV109" s="130"/>
      <c r="CW109" s="130"/>
      <c r="CX109" s="130"/>
      <c r="CY109" s="130"/>
      <c r="CZ109" s="130"/>
      <c r="DA109" s="130"/>
      <c r="DB109" s="130"/>
      <c r="DC109" s="130"/>
      <c r="DD109" s="130"/>
      <c r="DE109" s="130"/>
      <c r="DF109" s="130"/>
      <c r="DG109" s="130"/>
      <c r="DH109" s="130"/>
      <c r="DI109" s="130"/>
      <c r="DJ109" s="130"/>
      <c r="DK109" s="130"/>
      <c r="DL109" s="130"/>
      <c r="DM109" s="130"/>
      <c r="DN109" s="130"/>
      <c r="DO109" s="130"/>
      <c r="DP109" s="130"/>
      <c r="DQ109" s="130"/>
      <c r="DR109" s="130"/>
      <c r="DS109" s="130"/>
      <c r="DT109" s="130"/>
      <c r="DU109" s="130"/>
      <c r="DV109" s="130"/>
      <c r="DW109" s="130"/>
      <c r="DX109" s="130"/>
      <c r="DY109" s="130"/>
      <c r="DZ109" s="130"/>
      <c r="EA109" s="130"/>
      <c r="EB109" s="130"/>
      <c r="EC109" s="130"/>
      <c r="ED109" s="130"/>
      <c r="EE109" s="130"/>
      <c r="EF109" s="130"/>
      <c r="EG109" s="130"/>
      <c r="EH109" s="130"/>
      <c r="EI109" s="130"/>
      <c r="EJ109" s="130"/>
      <c r="EK109" s="130"/>
      <c r="EL109" s="130"/>
      <c r="EM109" s="130"/>
      <c r="EN109" s="130"/>
      <c r="EO109" s="130"/>
      <c r="EP109" s="130"/>
      <c r="EQ109" s="130"/>
      <c r="ER109" s="130"/>
      <c r="ES109" s="130"/>
      <c r="ET109" s="130"/>
      <c r="EU109" s="130"/>
      <c r="EV109" s="130"/>
      <c r="EW109" s="130"/>
      <c r="EX109" s="130"/>
      <c r="EY109" s="130"/>
      <c r="EZ109" s="130"/>
      <c r="FA109" s="130"/>
      <c r="FB109" s="130"/>
      <c r="FC109" s="130"/>
      <c r="FD109" s="130"/>
      <c r="FE109" s="130"/>
      <c r="FF109" s="130"/>
      <c r="FG109" s="130"/>
      <c r="FH109" s="130"/>
      <c r="FI109" s="130"/>
      <c r="FJ109" s="130"/>
      <c r="FK109" s="130"/>
      <c r="FL109" s="130"/>
      <c r="FM109" s="130"/>
      <c r="FN109" s="130"/>
      <c r="FO109" s="130"/>
      <c r="FP109" s="130"/>
      <c r="FQ109" s="130"/>
      <c r="FR109" s="130"/>
      <c r="FS109" s="130"/>
      <c r="FT109" s="130"/>
      <c r="FU109" s="130"/>
      <c r="FV109" s="130"/>
      <c r="FW109" s="130"/>
      <c r="FX109" s="130"/>
      <c r="FY109" s="130"/>
      <c r="FZ109" s="130"/>
      <c r="GA109" s="130"/>
      <c r="GB109" s="130"/>
      <c r="GC109" s="130"/>
      <c r="GD109" s="130"/>
      <c r="GE109" s="130"/>
      <c r="GF109" s="130"/>
      <c r="GG109" s="130"/>
      <c r="GH109" s="130"/>
      <c r="GI109" s="130"/>
      <c r="GJ109" s="130"/>
      <c r="GK109" s="130"/>
      <c r="GL109" s="130"/>
      <c r="GM109" s="130"/>
      <c r="GN109" s="130"/>
      <c r="GO109" s="130"/>
      <c r="GP109" s="130"/>
      <c r="GQ109" s="130"/>
      <c r="GR109" s="130"/>
      <c r="GS109" s="130"/>
      <c r="GT109" s="130"/>
      <c r="GU109" s="130"/>
      <c r="GV109" s="130"/>
      <c r="GW109" s="130"/>
      <c r="GX109" s="130"/>
      <c r="GY109" s="130"/>
      <c r="GZ109" s="130"/>
      <c r="HA109" s="130"/>
      <c r="HB109" s="130"/>
      <c r="HC109" s="130"/>
      <c r="HD109" s="130"/>
      <c r="HE109" s="130"/>
      <c r="HF109" s="130"/>
      <c r="HG109" s="130"/>
      <c r="HH109" s="130"/>
      <c r="HI109" s="130"/>
      <c r="HJ109" s="130"/>
      <c r="HK109" s="130"/>
      <c r="HL109" s="130"/>
      <c r="HM109" s="130"/>
      <c r="HN109" s="130"/>
      <c r="HO109" s="130"/>
      <c r="HP109" s="130"/>
      <c r="HQ109" s="130"/>
      <c r="HR109" s="130"/>
      <c r="HS109" s="130"/>
      <c r="HT109" s="130"/>
      <c r="HU109" s="130"/>
      <c r="HV109" s="130"/>
      <c r="HW109" s="130"/>
      <c r="HX109" s="130"/>
      <c r="HY109" s="130"/>
      <c r="HZ109" s="130"/>
      <c r="IA109" s="130"/>
      <c r="IB109" s="130"/>
      <c r="IC109" s="130"/>
      <c r="ID109" s="130"/>
      <c r="IE109" s="130"/>
      <c r="IF109" s="130"/>
      <c r="IG109" s="130"/>
      <c r="IH109" s="130"/>
      <c r="II109" s="130"/>
      <c r="IJ109" s="130"/>
      <c r="IK109" s="130"/>
      <c r="IL109" s="130"/>
      <c r="IM109" s="130"/>
      <c r="IN109" s="130"/>
      <c r="IO109" s="130"/>
      <c r="IP109" s="130"/>
      <c r="IQ109" s="130"/>
      <c r="IR109" s="130"/>
      <c r="IS109" s="130"/>
      <c r="IT109" s="130"/>
      <c r="IU109" s="130"/>
      <c r="IV109" s="130"/>
    </row>
    <row r="110" spans="1:256" ht="15.75" customHeight="1">
      <c r="A110" s="781"/>
      <c r="B110" s="39"/>
      <c r="C110" s="160"/>
      <c r="D110" s="160"/>
      <c r="E110" s="160"/>
      <c r="F110" s="160"/>
      <c r="G110" s="130"/>
      <c r="H110" s="130"/>
      <c r="I110" s="130"/>
      <c r="J110" s="130"/>
      <c r="K110" s="131"/>
      <c r="L110" s="131"/>
      <c r="M110" s="131"/>
      <c r="N110" s="131"/>
      <c r="O110" s="131"/>
      <c r="P110" s="1377"/>
      <c r="Q110" s="130"/>
      <c r="R110" s="130"/>
      <c r="S110" s="130"/>
      <c r="T110" s="130"/>
      <c r="U110" s="130"/>
      <c r="V110" s="130"/>
      <c r="W110" s="130"/>
      <c r="X110" s="130"/>
      <c r="Y110" s="130"/>
      <c r="Z110" s="130"/>
      <c r="AA110" s="130"/>
      <c r="AB110" s="130"/>
      <c r="AC110" s="130"/>
      <c r="AD110" s="130"/>
      <c r="AE110" s="130"/>
      <c r="AF110" s="130"/>
      <c r="AG110" s="130"/>
      <c r="AH110" s="130"/>
      <c r="AI110" s="130"/>
      <c r="AJ110" s="130"/>
      <c r="AK110" s="130"/>
      <c r="AL110" s="130"/>
      <c r="AM110" s="130"/>
      <c r="AN110" s="130"/>
      <c r="AO110" s="130"/>
      <c r="AP110" s="130"/>
      <c r="AQ110" s="130"/>
      <c r="AR110" s="130"/>
      <c r="AS110" s="130"/>
      <c r="AT110" s="130"/>
      <c r="AU110" s="130"/>
      <c r="AV110" s="130"/>
      <c r="AW110" s="130"/>
      <c r="AX110" s="130"/>
      <c r="AY110" s="130"/>
      <c r="AZ110" s="130"/>
      <c r="BA110" s="130"/>
      <c r="BB110" s="130"/>
      <c r="BC110" s="130"/>
      <c r="BD110" s="130"/>
      <c r="BE110" s="130"/>
      <c r="BF110" s="130"/>
      <c r="BG110" s="130"/>
      <c r="BH110" s="130"/>
      <c r="BI110" s="130"/>
      <c r="BJ110" s="130"/>
      <c r="BK110" s="130"/>
      <c r="BL110" s="130"/>
      <c r="BM110" s="130"/>
      <c r="BN110" s="130"/>
      <c r="BO110" s="130"/>
      <c r="BP110" s="130"/>
      <c r="BQ110" s="130"/>
      <c r="BR110" s="130"/>
      <c r="BS110" s="130"/>
      <c r="BT110" s="130"/>
      <c r="BU110" s="130"/>
      <c r="BV110" s="130"/>
      <c r="BW110" s="130"/>
      <c r="BX110" s="130"/>
      <c r="BY110" s="130"/>
      <c r="BZ110" s="130"/>
      <c r="CA110" s="130"/>
      <c r="CB110" s="130"/>
      <c r="CC110" s="130"/>
      <c r="CD110" s="130"/>
      <c r="CE110" s="130"/>
      <c r="CF110" s="130"/>
      <c r="CG110" s="130"/>
      <c r="CH110" s="130"/>
      <c r="CI110" s="130"/>
      <c r="CJ110" s="130"/>
      <c r="CK110" s="130"/>
      <c r="CL110" s="130"/>
      <c r="CM110" s="130"/>
      <c r="CN110" s="130"/>
      <c r="CO110" s="130"/>
      <c r="CP110" s="130"/>
      <c r="CQ110" s="130"/>
      <c r="CR110" s="130"/>
      <c r="CS110" s="130"/>
      <c r="CT110" s="130"/>
      <c r="CU110" s="130"/>
      <c r="CV110" s="130"/>
      <c r="CW110" s="130"/>
      <c r="CX110" s="130"/>
      <c r="CY110" s="130"/>
      <c r="CZ110" s="130"/>
      <c r="DA110" s="130"/>
      <c r="DB110" s="130"/>
      <c r="DC110" s="130"/>
      <c r="DD110" s="130"/>
      <c r="DE110" s="130"/>
      <c r="DF110" s="130"/>
      <c r="DG110" s="130"/>
      <c r="DH110" s="130"/>
      <c r="DI110" s="130"/>
      <c r="DJ110" s="130"/>
      <c r="DK110" s="130"/>
      <c r="DL110" s="130"/>
      <c r="DM110" s="130"/>
      <c r="DN110" s="130"/>
      <c r="DO110" s="130"/>
      <c r="DP110" s="130"/>
      <c r="DQ110" s="130"/>
      <c r="DR110" s="130"/>
      <c r="DS110" s="130"/>
      <c r="DT110" s="130"/>
      <c r="DU110" s="130"/>
      <c r="DV110" s="130"/>
      <c r="DW110" s="130"/>
      <c r="DX110" s="130"/>
      <c r="DY110" s="130"/>
      <c r="DZ110" s="130"/>
      <c r="EA110" s="130"/>
      <c r="EB110" s="130"/>
      <c r="EC110" s="130"/>
      <c r="ED110" s="130"/>
      <c r="EE110" s="130"/>
      <c r="EF110" s="130"/>
      <c r="EG110" s="130"/>
      <c r="EH110" s="130"/>
      <c r="EI110" s="130"/>
      <c r="EJ110" s="130"/>
      <c r="EK110" s="130"/>
      <c r="EL110" s="130"/>
      <c r="EM110" s="130"/>
      <c r="EN110" s="130"/>
      <c r="EO110" s="130"/>
      <c r="EP110" s="130"/>
      <c r="EQ110" s="130"/>
      <c r="ER110" s="130"/>
      <c r="ES110" s="130"/>
      <c r="ET110" s="130"/>
      <c r="EU110" s="130"/>
      <c r="EV110" s="130"/>
      <c r="EW110" s="130"/>
      <c r="EX110" s="130"/>
      <c r="EY110" s="130"/>
      <c r="EZ110" s="130"/>
      <c r="FA110" s="130"/>
      <c r="FB110" s="130"/>
      <c r="FC110" s="130"/>
      <c r="FD110" s="130"/>
      <c r="FE110" s="130"/>
      <c r="FF110" s="130"/>
      <c r="FG110" s="130"/>
      <c r="FH110" s="130"/>
      <c r="FI110" s="130"/>
      <c r="FJ110" s="130"/>
      <c r="FK110" s="130"/>
      <c r="FL110" s="130"/>
      <c r="FM110" s="130"/>
      <c r="FN110" s="130"/>
      <c r="FO110" s="130"/>
      <c r="FP110" s="130"/>
      <c r="FQ110" s="130"/>
      <c r="FR110" s="130"/>
      <c r="FS110" s="130"/>
      <c r="FT110" s="130"/>
      <c r="FU110" s="130"/>
      <c r="FV110" s="130"/>
      <c r="FW110" s="130"/>
      <c r="FX110" s="130"/>
      <c r="FY110" s="130"/>
      <c r="FZ110" s="130"/>
      <c r="GA110" s="130"/>
      <c r="GB110" s="130"/>
      <c r="GC110" s="130"/>
      <c r="GD110" s="130"/>
      <c r="GE110" s="130"/>
      <c r="GF110" s="130"/>
      <c r="GG110" s="130"/>
      <c r="GH110" s="130"/>
      <c r="GI110" s="130"/>
      <c r="GJ110" s="130"/>
      <c r="GK110" s="130"/>
      <c r="GL110" s="130"/>
      <c r="GM110" s="130"/>
      <c r="GN110" s="130"/>
      <c r="GO110" s="130"/>
      <c r="GP110" s="130"/>
      <c r="GQ110" s="130"/>
      <c r="GR110" s="130"/>
      <c r="GS110" s="130"/>
      <c r="GT110" s="130"/>
      <c r="GU110" s="130"/>
      <c r="GV110" s="130"/>
      <c r="GW110" s="130"/>
      <c r="GX110" s="130"/>
      <c r="GY110" s="130"/>
      <c r="GZ110" s="130"/>
      <c r="HA110" s="130"/>
      <c r="HB110" s="130"/>
      <c r="HC110" s="130"/>
      <c r="HD110" s="130"/>
      <c r="HE110" s="130"/>
      <c r="HF110" s="130"/>
      <c r="HG110" s="130"/>
      <c r="HH110" s="130"/>
      <c r="HI110" s="130"/>
      <c r="HJ110" s="130"/>
      <c r="HK110" s="130"/>
      <c r="HL110" s="130"/>
      <c r="HM110" s="130"/>
      <c r="HN110" s="130"/>
      <c r="HO110" s="130"/>
      <c r="HP110" s="130"/>
      <c r="HQ110" s="130"/>
      <c r="HR110" s="130"/>
      <c r="HS110" s="130"/>
      <c r="HT110" s="130"/>
      <c r="HU110" s="130"/>
      <c r="HV110" s="130"/>
      <c r="HW110" s="130"/>
      <c r="HX110" s="130"/>
      <c r="HY110" s="130"/>
      <c r="HZ110" s="130"/>
      <c r="IA110" s="130"/>
      <c r="IB110" s="130"/>
      <c r="IC110" s="130"/>
      <c r="ID110" s="130"/>
      <c r="IE110" s="130"/>
      <c r="IF110" s="130"/>
      <c r="IG110" s="130"/>
      <c r="IH110" s="130"/>
      <c r="II110" s="130"/>
      <c r="IJ110" s="130"/>
      <c r="IK110" s="130"/>
      <c r="IL110" s="130"/>
      <c r="IM110" s="130"/>
      <c r="IN110" s="130"/>
      <c r="IO110" s="130"/>
      <c r="IP110" s="130"/>
      <c r="IQ110" s="130"/>
      <c r="IR110" s="130"/>
      <c r="IS110" s="130"/>
      <c r="IT110" s="130"/>
      <c r="IU110" s="130"/>
      <c r="IV110" s="130"/>
    </row>
    <row r="111" spans="1:256" ht="15.75" customHeight="1">
      <c r="A111" s="781"/>
      <c r="B111" s="39"/>
      <c r="C111" s="160"/>
      <c r="D111" s="160"/>
      <c r="E111" s="160"/>
      <c r="F111" s="160"/>
      <c r="G111" s="130"/>
      <c r="H111" s="130"/>
      <c r="I111" s="130"/>
      <c r="J111" s="130"/>
      <c r="K111" s="131"/>
      <c r="L111" s="131"/>
      <c r="M111" s="131"/>
      <c r="N111" s="131"/>
      <c r="O111" s="131"/>
      <c r="P111" s="1377"/>
      <c r="Q111" s="130"/>
      <c r="R111" s="130"/>
      <c r="S111" s="130"/>
      <c r="T111" s="130"/>
      <c r="U111" s="130"/>
      <c r="V111" s="130"/>
      <c r="W111" s="130"/>
      <c r="X111" s="130"/>
      <c r="Y111" s="130"/>
      <c r="Z111" s="130"/>
      <c r="AA111" s="130"/>
      <c r="AB111" s="130"/>
      <c r="AC111" s="130"/>
      <c r="AD111" s="130"/>
      <c r="AE111" s="130"/>
      <c r="AF111" s="130"/>
      <c r="AG111" s="130"/>
      <c r="AH111" s="130"/>
      <c r="AI111" s="130"/>
      <c r="AJ111" s="130"/>
      <c r="AK111" s="130"/>
      <c r="AL111" s="130"/>
      <c r="AM111" s="130"/>
      <c r="AN111" s="130"/>
      <c r="AO111" s="130"/>
      <c r="AP111" s="130"/>
      <c r="AQ111" s="130"/>
      <c r="AR111" s="130"/>
      <c r="AS111" s="130"/>
      <c r="AT111" s="130"/>
      <c r="AU111" s="130"/>
      <c r="AV111" s="130"/>
      <c r="AW111" s="130"/>
      <c r="AX111" s="130"/>
      <c r="AY111" s="130"/>
      <c r="AZ111" s="130"/>
      <c r="BA111" s="130"/>
      <c r="BB111" s="130"/>
      <c r="BC111" s="130"/>
      <c r="BD111" s="130"/>
      <c r="BE111" s="130"/>
      <c r="BF111" s="130"/>
      <c r="BG111" s="130"/>
      <c r="BH111" s="130"/>
      <c r="BI111" s="130"/>
      <c r="BJ111" s="130"/>
      <c r="BK111" s="130"/>
      <c r="BL111" s="130"/>
      <c r="BM111" s="130"/>
      <c r="BN111" s="130"/>
      <c r="BO111" s="130"/>
      <c r="BP111" s="130"/>
      <c r="BQ111" s="130"/>
      <c r="BR111" s="130"/>
      <c r="BS111" s="130"/>
      <c r="BT111" s="130"/>
      <c r="BU111" s="130"/>
      <c r="BV111" s="130"/>
      <c r="BW111" s="130"/>
      <c r="BX111" s="130"/>
      <c r="BY111" s="130"/>
      <c r="BZ111" s="130"/>
      <c r="CA111" s="130"/>
      <c r="CB111" s="130"/>
      <c r="CC111" s="130"/>
      <c r="CD111" s="130"/>
      <c r="CE111" s="130"/>
      <c r="CF111" s="130"/>
      <c r="CG111" s="130"/>
      <c r="CH111" s="130"/>
      <c r="CI111" s="130"/>
      <c r="CJ111" s="130"/>
      <c r="CK111" s="130"/>
      <c r="CL111" s="130"/>
      <c r="CM111" s="130"/>
      <c r="CN111" s="130"/>
      <c r="CO111" s="130"/>
      <c r="CP111" s="130"/>
      <c r="CQ111" s="130"/>
      <c r="CR111" s="130"/>
      <c r="CS111" s="130"/>
      <c r="CT111" s="130"/>
      <c r="CU111" s="130"/>
      <c r="CV111" s="130"/>
      <c r="CW111" s="130"/>
      <c r="CX111" s="130"/>
      <c r="CY111" s="130"/>
      <c r="CZ111" s="130"/>
      <c r="DA111" s="130"/>
      <c r="DB111" s="130"/>
      <c r="DC111" s="130"/>
      <c r="DD111" s="130"/>
      <c r="DE111" s="130"/>
      <c r="DF111" s="130"/>
      <c r="DG111" s="130"/>
      <c r="DH111" s="130"/>
      <c r="DI111" s="130"/>
      <c r="DJ111" s="130"/>
      <c r="DK111" s="130"/>
      <c r="DL111" s="130"/>
      <c r="DM111" s="130"/>
      <c r="DN111" s="130"/>
      <c r="DO111" s="130"/>
      <c r="DP111" s="130"/>
      <c r="DQ111" s="130"/>
      <c r="DR111" s="130"/>
      <c r="DS111" s="130"/>
      <c r="DT111" s="130"/>
      <c r="DU111" s="130"/>
      <c r="DV111" s="130"/>
      <c r="DW111" s="130"/>
      <c r="DX111" s="130"/>
      <c r="DY111" s="130"/>
      <c r="DZ111" s="130"/>
      <c r="EA111" s="130"/>
      <c r="EB111" s="130"/>
      <c r="EC111" s="130"/>
      <c r="ED111" s="130"/>
      <c r="EE111" s="130"/>
      <c r="EF111" s="130"/>
      <c r="EG111" s="130"/>
      <c r="EH111" s="130"/>
      <c r="EI111" s="130"/>
      <c r="EJ111" s="130"/>
      <c r="EK111" s="130"/>
      <c r="EL111" s="130"/>
      <c r="EM111" s="130"/>
      <c r="EN111" s="130"/>
      <c r="EO111" s="130"/>
      <c r="EP111" s="130"/>
      <c r="EQ111" s="130"/>
      <c r="ER111" s="130"/>
      <c r="ES111" s="130"/>
      <c r="ET111" s="130"/>
      <c r="EU111" s="130"/>
      <c r="EV111" s="130"/>
      <c r="EW111" s="130"/>
      <c r="EX111" s="130"/>
      <c r="EY111" s="130"/>
      <c r="EZ111" s="130"/>
      <c r="FA111" s="130"/>
      <c r="FB111" s="130"/>
      <c r="FC111" s="130"/>
      <c r="FD111" s="130"/>
      <c r="FE111" s="130"/>
      <c r="FF111" s="130"/>
      <c r="FG111" s="130"/>
      <c r="FH111" s="130"/>
      <c r="FI111" s="130"/>
      <c r="FJ111" s="130"/>
      <c r="FK111" s="130"/>
      <c r="FL111" s="130"/>
      <c r="FM111" s="130"/>
      <c r="FN111" s="130"/>
      <c r="FO111" s="130"/>
      <c r="FP111" s="130"/>
      <c r="FQ111" s="130"/>
      <c r="FR111" s="130"/>
      <c r="FS111" s="130"/>
      <c r="FT111" s="130"/>
      <c r="FU111" s="130"/>
      <c r="FV111" s="130"/>
      <c r="FW111" s="130"/>
      <c r="FX111" s="130"/>
      <c r="FY111" s="130"/>
      <c r="FZ111" s="130"/>
      <c r="GA111" s="130"/>
      <c r="GB111" s="130"/>
      <c r="GC111" s="130"/>
      <c r="GD111" s="130"/>
      <c r="GE111" s="130"/>
      <c r="GF111" s="130"/>
      <c r="GG111" s="130"/>
      <c r="GH111" s="130"/>
      <c r="GI111" s="130"/>
      <c r="GJ111" s="130"/>
      <c r="GK111" s="130"/>
      <c r="GL111" s="130"/>
      <c r="GM111" s="130"/>
      <c r="GN111" s="130"/>
      <c r="GO111" s="130"/>
      <c r="GP111" s="130"/>
      <c r="GQ111" s="130"/>
      <c r="GR111" s="130"/>
      <c r="GS111" s="130"/>
      <c r="GT111" s="130"/>
      <c r="GU111" s="130"/>
      <c r="GV111" s="130"/>
      <c r="GW111" s="130"/>
      <c r="GX111" s="130"/>
      <c r="GY111" s="130"/>
      <c r="GZ111" s="130"/>
      <c r="HA111" s="130"/>
      <c r="HB111" s="130"/>
      <c r="HC111" s="130"/>
      <c r="HD111" s="130"/>
      <c r="HE111" s="130"/>
      <c r="HF111" s="130"/>
      <c r="HG111" s="130"/>
      <c r="HH111" s="130"/>
      <c r="HI111" s="130"/>
      <c r="HJ111" s="130"/>
      <c r="HK111" s="130"/>
      <c r="HL111" s="130"/>
      <c r="HM111" s="130"/>
      <c r="HN111" s="130"/>
      <c r="HO111" s="130"/>
      <c r="HP111" s="130"/>
      <c r="HQ111" s="130"/>
      <c r="HR111" s="130"/>
      <c r="HS111" s="130"/>
      <c r="HT111" s="130"/>
      <c r="HU111" s="130"/>
      <c r="HV111" s="130"/>
      <c r="HW111" s="130"/>
      <c r="HX111" s="130"/>
      <c r="HY111" s="130"/>
      <c r="HZ111" s="130"/>
      <c r="IA111" s="130"/>
      <c r="IB111" s="130"/>
      <c r="IC111" s="130"/>
      <c r="ID111" s="130"/>
      <c r="IE111" s="130"/>
      <c r="IF111" s="130"/>
      <c r="IG111" s="130"/>
      <c r="IH111" s="130"/>
      <c r="II111" s="130"/>
      <c r="IJ111" s="130"/>
      <c r="IK111" s="130"/>
      <c r="IL111" s="130"/>
      <c r="IM111" s="130"/>
      <c r="IN111" s="130"/>
      <c r="IO111" s="130"/>
      <c r="IP111" s="130"/>
      <c r="IQ111" s="130"/>
      <c r="IR111" s="130"/>
      <c r="IS111" s="130"/>
      <c r="IT111" s="130"/>
      <c r="IU111" s="130"/>
      <c r="IV111" s="130"/>
    </row>
    <row r="112" spans="1:256" ht="15.75" customHeight="1">
      <c r="A112" s="781"/>
      <c r="B112" s="39"/>
      <c r="C112" s="160"/>
      <c r="D112" s="160"/>
      <c r="E112" s="160"/>
      <c r="F112" s="160"/>
      <c r="G112" s="130"/>
      <c r="H112" s="130"/>
      <c r="I112" s="130"/>
      <c r="J112" s="130"/>
      <c r="K112" s="131"/>
      <c r="L112" s="131"/>
      <c r="M112" s="131"/>
      <c r="N112" s="131"/>
      <c r="O112" s="131"/>
      <c r="P112" s="1377"/>
      <c r="Q112" s="130"/>
      <c r="R112" s="130"/>
      <c r="S112" s="130"/>
      <c r="T112" s="130"/>
      <c r="U112" s="130"/>
      <c r="V112" s="130"/>
      <c r="W112" s="130"/>
      <c r="X112" s="130"/>
      <c r="Y112" s="130"/>
      <c r="Z112" s="130"/>
      <c r="AA112" s="130"/>
      <c r="AB112" s="130"/>
      <c r="AC112" s="130"/>
      <c r="AD112" s="130"/>
      <c r="AE112" s="130"/>
      <c r="AF112" s="130"/>
      <c r="AG112" s="130"/>
      <c r="AH112" s="130"/>
      <c r="AI112" s="130"/>
      <c r="AJ112" s="130"/>
      <c r="AK112" s="130"/>
      <c r="AL112" s="130"/>
      <c r="AM112" s="130"/>
      <c r="AN112" s="130"/>
      <c r="AO112" s="130"/>
      <c r="AP112" s="130"/>
      <c r="AQ112" s="130"/>
      <c r="AR112" s="130"/>
      <c r="AS112" s="130"/>
      <c r="AT112" s="130"/>
      <c r="AU112" s="130"/>
      <c r="AV112" s="130"/>
      <c r="AW112" s="130"/>
      <c r="AX112" s="130"/>
      <c r="AY112" s="130"/>
      <c r="AZ112" s="130"/>
      <c r="BA112" s="130"/>
      <c r="BB112" s="130"/>
      <c r="BC112" s="130"/>
      <c r="BD112" s="130"/>
      <c r="BE112" s="130"/>
      <c r="BF112" s="130"/>
      <c r="BG112" s="130"/>
      <c r="BH112" s="130"/>
      <c r="BI112" s="130"/>
      <c r="BJ112" s="130"/>
      <c r="BK112" s="130"/>
      <c r="BL112" s="130"/>
      <c r="BM112" s="130"/>
      <c r="BN112" s="130"/>
      <c r="BO112" s="130"/>
      <c r="BP112" s="130"/>
      <c r="BQ112" s="130"/>
      <c r="BR112" s="130"/>
      <c r="BS112" s="130"/>
      <c r="BT112" s="130"/>
      <c r="BU112" s="130"/>
      <c r="BV112" s="130"/>
      <c r="BW112" s="130"/>
      <c r="BX112" s="130"/>
      <c r="BY112" s="130"/>
      <c r="BZ112" s="130"/>
      <c r="CA112" s="130"/>
      <c r="CB112" s="130"/>
      <c r="CC112" s="130"/>
      <c r="CD112" s="130"/>
      <c r="CE112" s="130"/>
      <c r="CF112" s="130"/>
      <c r="CG112" s="130"/>
      <c r="CH112" s="130"/>
      <c r="CI112" s="130"/>
      <c r="CJ112" s="130"/>
      <c r="CK112" s="130"/>
      <c r="CL112" s="130"/>
      <c r="CM112" s="130"/>
      <c r="CN112" s="130"/>
      <c r="CO112" s="130"/>
      <c r="CP112" s="130"/>
      <c r="CQ112" s="130"/>
      <c r="CR112" s="130"/>
      <c r="CS112" s="130"/>
      <c r="CT112" s="130"/>
      <c r="CU112" s="130"/>
      <c r="CV112" s="130"/>
      <c r="CW112" s="130"/>
      <c r="CX112" s="130"/>
      <c r="CY112" s="130"/>
      <c r="CZ112" s="130"/>
      <c r="DA112" s="130"/>
      <c r="DB112" s="130"/>
      <c r="DC112" s="130"/>
      <c r="DD112" s="130"/>
      <c r="DE112" s="130"/>
      <c r="DF112" s="130"/>
      <c r="DG112" s="130"/>
      <c r="DH112" s="130"/>
      <c r="DI112" s="130"/>
      <c r="DJ112" s="130"/>
      <c r="DK112" s="130"/>
      <c r="DL112" s="130"/>
      <c r="DM112" s="130"/>
      <c r="DN112" s="130"/>
      <c r="DO112" s="130"/>
      <c r="DP112" s="130"/>
      <c r="DQ112" s="130"/>
      <c r="DR112" s="130"/>
      <c r="DS112" s="130"/>
      <c r="DT112" s="130"/>
      <c r="DU112" s="130"/>
      <c r="DV112" s="130"/>
      <c r="DW112" s="130"/>
      <c r="DX112" s="130"/>
      <c r="DY112" s="130"/>
      <c r="DZ112" s="130"/>
      <c r="EA112" s="130"/>
      <c r="EB112" s="130"/>
      <c r="EC112" s="130"/>
      <c r="ED112" s="130"/>
      <c r="EE112" s="130"/>
      <c r="EF112" s="130"/>
      <c r="EG112" s="130"/>
      <c r="EH112" s="130"/>
      <c r="EI112" s="130"/>
      <c r="EJ112" s="130"/>
      <c r="EK112" s="130"/>
      <c r="EL112" s="130"/>
      <c r="EM112" s="130"/>
      <c r="EN112" s="130"/>
      <c r="EO112" s="130"/>
      <c r="EP112" s="130"/>
      <c r="EQ112" s="130"/>
      <c r="ER112" s="130"/>
      <c r="ES112" s="130"/>
      <c r="ET112" s="130"/>
      <c r="EU112" s="130"/>
      <c r="EV112" s="130"/>
      <c r="EW112" s="130"/>
      <c r="EX112" s="130"/>
      <c r="EY112" s="130"/>
      <c r="EZ112" s="130"/>
      <c r="FA112" s="130"/>
      <c r="FB112" s="130"/>
      <c r="FC112" s="130"/>
      <c r="FD112" s="130"/>
      <c r="FE112" s="130"/>
      <c r="FF112" s="130"/>
      <c r="FG112" s="130"/>
      <c r="FH112" s="130"/>
      <c r="FI112" s="130"/>
      <c r="FJ112" s="130"/>
      <c r="FK112" s="130"/>
      <c r="FL112" s="130"/>
      <c r="FM112" s="130"/>
      <c r="FN112" s="130"/>
      <c r="FO112" s="130"/>
      <c r="FP112" s="130"/>
      <c r="FQ112" s="130"/>
      <c r="FR112" s="130"/>
      <c r="FS112" s="130"/>
      <c r="FT112" s="130"/>
      <c r="FU112" s="130"/>
      <c r="FV112" s="130"/>
      <c r="FW112" s="130"/>
      <c r="FX112" s="130"/>
      <c r="FY112" s="130"/>
      <c r="FZ112" s="130"/>
      <c r="GA112" s="130"/>
      <c r="GB112" s="130"/>
      <c r="GC112" s="130"/>
      <c r="GD112" s="130"/>
      <c r="GE112" s="130"/>
      <c r="GF112" s="130"/>
      <c r="GG112" s="130"/>
      <c r="GH112" s="130"/>
      <c r="GI112" s="130"/>
      <c r="GJ112" s="130"/>
      <c r="GK112" s="130"/>
      <c r="GL112" s="130"/>
      <c r="GM112" s="130"/>
      <c r="GN112" s="130"/>
      <c r="GO112" s="130"/>
      <c r="GP112" s="130"/>
      <c r="GQ112" s="130"/>
      <c r="GR112" s="130"/>
      <c r="GS112" s="130"/>
      <c r="GT112" s="130"/>
      <c r="GU112" s="130"/>
      <c r="GV112" s="130"/>
      <c r="GW112" s="130"/>
      <c r="GX112" s="130"/>
      <c r="GY112" s="130"/>
      <c r="GZ112" s="130"/>
      <c r="HA112" s="130"/>
      <c r="HB112" s="130"/>
      <c r="HC112" s="130"/>
      <c r="HD112" s="130"/>
      <c r="HE112" s="130"/>
      <c r="HF112" s="130"/>
      <c r="HG112" s="130"/>
      <c r="HH112" s="130"/>
      <c r="HI112" s="130"/>
      <c r="HJ112" s="130"/>
      <c r="HK112" s="130"/>
      <c r="HL112" s="130"/>
      <c r="HM112" s="130"/>
      <c r="HN112" s="130"/>
      <c r="HO112" s="130"/>
      <c r="HP112" s="130"/>
      <c r="HQ112" s="130"/>
      <c r="HR112" s="130"/>
      <c r="HS112" s="130"/>
      <c r="HT112" s="130"/>
      <c r="HU112" s="130"/>
      <c r="HV112" s="130"/>
      <c r="HW112" s="130"/>
      <c r="HX112" s="130"/>
      <c r="HY112" s="130"/>
      <c r="HZ112" s="130"/>
      <c r="IA112" s="130"/>
      <c r="IB112" s="130"/>
      <c r="IC112" s="130"/>
      <c r="ID112" s="130"/>
      <c r="IE112" s="130"/>
      <c r="IF112" s="130"/>
      <c r="IG112" s="130"/>
      <c r="IH112" s="130"/>
      <c r="II112" s="130"/>
      <c r="IJ112" s="130"/>
      <c r="IK112" s="130"/>
      <c r="IL112" s="130"/>
      <c r="IM112" s="130"/>
      <c r="IN112" s="130"/>
      <c r="IO112" s="130"/>
      <c r="IP112" s="130"/>
      <c r="IQ112" s="130"/>
      <c r="IR112" s="130"/>
      <c r="IS112" s="130"/>
      <c r="IT112" s="130"/>
      <c r="IU112" s="130"/>
      <c r="IV112" s="130"/>
    </row>
    <row r="113" spans="1:256" ht="15.75" customHeight="1">
      <c r="A113" s="781"/>
      <c r="B113" s="39"/>
      <c r="C113" s="160"/>
      <c r="D113" s="160"/>
      <c r="E113" s="160"/>
      <c r="F113" s="160"/>
      <c r="G113" s="130"/>
      <c r="H113" s="130"/>
      <c r="I113" s="130"/>
      <c r="J113" s="130"/>
      <c r="K113" s="131"/>
      <c r="L113" s="131"/>
      <c r="M113" s="131"/>
      <c r="N113" s="131"/>
      <c r="O113" s="131"/>
      <c r="P113" s="1377"/>
      <c r="Q113" s="130"/>
      <c r="R113" s="130"/>
      <c r="S113" s="130"/>
      <c r="T113" s="130"/>
      <c r="U113" s="130"/>
      <c r="V113" s="130"/>
      <c r="W113" s="130"/>
      <c r="X113" s="130"/>
      <c r="Y113" s="130"/>
      <c r="Z113" s="130"/>
      <c r="AA113" s="130"/>
      <c r="AB113" s="130"/>
      <c r="AC113" s="130"/>
      <c r="AD113" s="130"/>
      <c r="AE113" s="130"/>
      <c r="AF113" s="130"/>
      <c r="AG113" s="130"/>
      <c r="AH113" s="130"/>
      <c r="AI113" s="130"/>
      <c r="AJ113" s="130"/>
      <c r="AK113" s="130"/>
      <c r="AL113" s="130"/>
      <c r="AM113" s="130"/>
      <c r="AN113" s="130"/>
      <c r="AO113" s="130"/>
      <c r="AP113" s="130"/>
      <c r="AQ113" s="130"/>
      <c r="AR113" s="130"/>
      <c r="AS113" s="130"/>
      <c r="AT113" s="130"/>
      <c r="AU113" s="130"/>
      <c r="AV113" s="130"/>
      <c r="AW113" s="130"/>
      <c r="AX113" s="130"/>
      <c r="AY113" s="130"/>
      <c r="AZ113" s="130"/>
      <c r="BA113" s="130"/>
      <c r="BB113" s="130"/>
      <c r="BC113" s="130"/>
      <c r="BD113" s="130"/>
      <c r="BE113" s="130"/>
      <c r="BF113" s="130"/>
      <c r="BG113" s="130"/>
      <c r="BH113" s="130"/>
      <c r="BI113" s="130"/>
      <c r="BJ113" s="130"/>
      <c r="BK113" s="130"/>
      <c r="BL113" s="130"/>
      <c r="BM113" s="130"/>
      <c r="BN113" s="130"/>
      <c r="BO113" s="130"/>
      <c r="BP113" s="130"/>
      <c r="BQ113" s="130"/>
      <c r="BR113" s="130"/>
      <c r="BS113" s="130"/>
      <c r="BT113" s="130"/>
      <c r="BU113" s="130"/>
      <c r="BV113" s="130"/>
      <c r="BW113" s="130"/>
      <c r="BX113" s="130"/>
      <c r="BY113" s="130"/>
      <c r="BZ113" s="130"/>
      <c r="CA113" s="130"/>
      <c r="CB113" s="130"/>
      <c r="CC113" s="130"/>
      <c r="CD113" s="130"/>
      <c r="CE113" s="130"/>
      <c r="CF113" s="130"/>
      <c r="CG113" s="130"/>
      <c r="CH113" s="130"/>
      <c r="CI113" s="130"/>
      <c r="CJ113" s="130"/>
      <c r="CK113" s="130"/>
      <c r="CL113" s="130"/>
      <c r="CM113" s="130"/>
      <c r="CN113" s="130"/>
      <c r="CO113" s="130"/>
      <c r="CP113" s="130"/>
      <c r="CQ113" s="130"/>
      <c r="CR113" s="130"/>
      <c r="CS113" s="130"/>
      <c r="CT113" s="130"/>
      <c r="CU113" s="130"/>
      <c r="CV113" s="130"/>
      <c r="CW113" s="130"/>
      <c r="CX113" s="130"/>
      <c r="CY113" s="130"/>
      <c r="CZ113" s="130"/>
      <c r="DA113" s="130"/>
      <c r="DB113" s="130"/>
      <c r="DC113" s="130"/>
      <c r="DD113" s="130"/>
      <c r="DE113" s="130"/>
      <c r="DF113" s="130"/>
      <c r="DG113" s="130"/>
      <c r="DH113" s="130"/>
      <c r="DI113" s="130"/>
      <c r="DJ113" s="130"/>
      <c r="DK113" s="130"/>
      <c r="DL113" s="130"/>
      <c r="DM113" s="130"/>
      <c r="DN113" s="130"/>
      <c r="DO113" s="130"/>
      <c r="DP113" s="130"/>
      <c r="DQ113" s="130"/>
      <c r="DR113" s="130"/>
      <c r="DS113" s="130"/>
      <c r="DT113" s="130"/>
      <c r="DU113" s="130"/>
      <c r="DV113" s="130"/>
      <c r="DW113" s="130"/>
      <c r="DX113" s="130"/>
      <c r="DY113" s="130"/>
      <c r="DZ113" s="130"/>
      <c r="EA113" s="130"/>
      <c r="EB113" s="130"/>
      <c r="EC113" s="130"/>
      <c r="ED113" s="130"/>
      <c r="EE113" s="130"/>
      <c r="EF113" s="130"/>
      <c r="EG113" s="130"/>
      <c r="EH113" s="130"/>
      <c r="EI113" s="130"/>
      <c r="EJ113" s="130"/>
      <c r="EK113" s="130"/>
      <c r="EL113" s="130"/>
      <c r="EM113" s="130"/>
      <c r="EN113" s="130"/>
      <c r="EO113" s="130"/>
      <c r="EP113" s="130"/>
      <c r="EQ113" s="130"/>
      <c r="ER113" s="130"/>
      <c r="ES113" s="130"/>
      <c r="ET113" s="130"/>
      <c r="EU113" s="130"/>
      <c r="EV113" s="130"/>
      <c r="EW113" s="130"/>
      <c r="EX113" s="130"/>
      <c r="EY113" s="130"/>
      <c r="EZ113" s="130"/>
      <c r="FA113" s="130"/>
      <c r="FB113" s="130"/>
      <c r="FC113" s="130"/>
      <c r="FD113" s="130"/>
      <c r="FE113" s="130"/>
      <c r="FF113" s="130"/>
      <c r="FG113" s="130"/>
      <c r="FH113" s="130"/>
      <c r="FI113" s="130"/>
      <c r="FJ113" s="130"/>
      <c r="FK113" s="130"/>
      <c r="FL113" s="130"/>
      <c r="FM113" s="130"/>
      <c r="FN113" s="130"/>
      <c r="FO113" s="130"/>
      <c r="FP113" s="130"/>
      <c r="FQ113" s="130"/>
      <c r="FR113" s="130"/>
      <c r="FS113" s="130"/>
      <c r="FT113" s="130"/>
      <c r="FU113" s="130"/>
      <c r="FV113" s="130"/>
      <c r="FW113" s="130"/>
      <c r="FX113" s="130"/>
      <c r="FY113" s="130"/>
      <c r="FZ113" s="130"/>
      <c r="GA113" s="130"/>
      <c r="GB113" s="130"/>
      <c r="GC113" s="130"/>
      <c r="GD113" s="130"/>
      <c r="GE113" s="130"/>
      <c r="GF113" s="130"/>
      <c r="GG113" s="130"/>
      <c r="GH113" s="130"/>
      <c r="GI113" s="130"/>
      <c r="GJ113" s="130"/>
      <c r="GK113" s="130"/>
      <c r="GL113" s="130"/>
      <c r="GM113" s="130"/>
      <c r="GN113" s="130"/>
      <c r="GO113" s="130"/>
      <c r="GP113" s="130"/>
      <c r="GQ113" s="130"/>
      <c r="GR113" s="130"/>
      <c r="GS113" s="130"/>
      <c r="GT113" s="130"/>
      <c r="GU113" s="130"/>
      <c r="GV113" s="130"/>
      <c r="GW113" s="130"/>
      <c r="GX113" s="130"/>
      <c r="GY113" s="130"/>
      <c r="GZ113" s="130"/>
      <c r="HA113" s="130"/>
      <c r="HB113" s="130"/>
      <c r="HC113" s="130"/>
      <c r="HD113" s="130"/>
      <c r="HE113" s="130"/>
      <c r="HF113" s="130"/>
      <c r="HG113" s="130"/>
      <c r="HH113" s="130"/>
      <c r="HI113" s="130"/>
      <c r="HJ113" s="130"/>
      <c r="HK113" s="130"/>
      <c r="HL113" s="130"/>
      <c r="HM113" s="130"/>
      <c r="HN113" s="130"/>
      <c r="HO113" s="130"/>
      <c r="HP113" s="130"/>
      <c r="HQ113" s="130"/>
      <c r="HR113" s="130"/>
      <c r="HS113" s="130"/>
      <c r="HT113" s="130"/>
      <c r="HU113" s="130"/>
      <c r="HV113" s="130"/>
      <c r="HW113" s="130"/>
      <c r="HX113" s="130"/>
      <c r="HY113" s="130"/>
      <c r="HZ113" s="130"/>
      <c r="IA113" s="130"/>
      <c r="IB113" s="130"/>
      <c r="IC113" s="130"/>
      <c r="ID113" s="130"/>
      <c r="IE113" s="130"/>
      <c r="IF113" s="130"/>
      <c r="IG113" s="130"/>
      <c r="IH113" s="130"/>
      <c r="II113" s="130"/>
      <c r="IJ113" s="130"/>
      <c r="IK113" s="130"/>
      <c r="IL113" s="130"/>
      <c r="IM113" s="130"/>
      <c r="IN113" s="130"/>
      <c r="IO113" s="130"/>
      <c r="IP113" s="130"/>
      <c r="IQ113" s="130"/>
      <c r="IR113" s="130"/>
      <c r="IS113" s="130"/>
      <c r="IT113" s="130"/>
      <c r="IU113" s="130"/>
      <c r="IV113" s="130"/>
    </row>
    <row r="114" spans="1:256" ht="15.75" customHeight="1">
      <c r="A114" s="781"/>
      <c r="B114" s="39"/>
      <c r="C114" s="160"/>
      <c r="D114" s="160"/>
      <c r="E114" s="160"/>
      <c r="F114" s="160"/>
      <c r="G114" s="130"/>
      <c r="H114" s="130"/>
      <c r="I114" s="130"/>
      <c r="J114" s="130"/>
      <c r="K114" s="131"/>
      <c r="L114" s="131"/>
      <c r="M114" s="131"/>
      <c r="N114" s="131"/>
      <c r="O114" s="131"/>
      <c r="P114" s="1377"/>
      <c r="Q114" s="130"/>
      <c r="R114" s="130"/>
      <c r="S114" s="130"/>
      <c r="T114" s="130"/>
      <c r="U114" s="130"/>
      <c r="V114" s="130"/>
      <c r="W114" s="130"/>
      <c r="X114" s="130"/>
      <c r="Y114" s="130"/>
      <c r="Z114" s="130"/>
      <c r="AA114" s="130"/>
      <c r="AB114" s="130"/>
      <c r="AC114" s="130"/>
      <c r="AD114" s="130"/>
      <c r="AE114" s="130"/>
      <c r="AF114" s="130"/>
      <c r="AG114" s="130"/>
      <c r="AH114" s="130"/>
      <c r="AI114" s="130"/>
      <c r="AJ114" s="130"/>
      <c r="AK114" s="130"/>
      <c r="AL114" s="130"/>
      <c r="AM114" s="130"/>
      <c r="AN114" s="130"/>
      <c r="AO114" s="130"/>
      <c r="AP114" s="130"/>
      <c r="AQ114" s="130"/>
      <c r="AR114" s="130"/>
      <c r="AS114" s="130"/>
      <c r="AT114" s="130"/>
      <c r="AU114" s="130"/>
      <c r="AV114" s="130"/>
      <c r="AW114" s="130"/>
      <c r="AX114" s="130"/>
      <c r="AY114" s="130"/>
      <c r="AZ114" s="130"/>
      <c r="BA114" s="130"/>
      <c r="BB114" s="130"/>
      <c r="BC114" s="130"/>
      <c r="BD114" s="130"/>
      <c r="BE114" s="130"/>
      <c r="BF114" s="130"/>
      <c r="BG114" s="130"/>
      <c r="BH114" s="130"/>
      <c r="BI114" s="130"/>
      <c r="BJ114" s="130"/>
      <c r="BK114" s="130"/>
      <c r="BL114" s="130"/>
      <c r="BM114" s="130"/>
      <c r="BN114" s="130"/>
      <c r="BO114" s="130"/>
      <c r="BP114" s="130"/>
      <c r="BQ114" s="130"/>
      <c r="BR114" s="130"/>
      <c r="BS114" s="130"/>
      <c r="BT114" s="130"/>
      <c r="BU114" s="130"/>
      <c r="BV114" s="130"/>
      <c r="BW114" s="130"/>
      <c r="BX114" s="130"/>
      <c r="BY114" s="130"/>
      <c r="BZ114" s="130"/>
      <c r="CA114" s="130"/>
      <c r="CB114" s="130"/>
      <c r="CC114" s="130"/>
      <c r="CD114" s="130"/>
      <c r="CE114" s="130"/>
      <c r="CF114" s="130"/>
      <c r="CG114" s="130"/>
      <c r="CH114" s="130"/>
      <c r="CI114" s="130"/>
      <c r="CJ114" s="130"/>
      <c r="CK114" s="130"/>
      <c r="CL114" s="130"/>
      <c r="CM114" s="130"/>
      <c r="CN114" s="130"/>
      <c r="CO114" s="130"/>
      <c r="CP114" s="130"/>
      <c r="CQ114" s="130"/>
      <c r="CR114" s="130"/>
      <c r="CS114" s="130"/>
      <c r="CT114" s="130"/>
      <c r="CU114" s="130"/>
      <c r="CV114" s="130"/>
      <c r="CW114" s="130"/>
      <c r="CX114" s="130"/>
      <c r="CY114" s="130"/>
      <c r="CZ114" s="130"/>
      <c r="DA114" s="130"/>
      <c r="DB114" s="130"/>
      <c r="DC114" s="130"/>
      <c r="DD114" s="130"/>
      <c r="DE114" s="130"/>
      <c r="DF114" s="130"/>
      <c r="DG114" s="130"/>
      <c r="DH114" s="130"/>
      <c r="DI114" s="130"/>
      <c r="DJ114" s="130"/>
      <c r="DK114" s="130"/>
      <c r="DL114" s="130"/>
      <c r="DM114" s="130"/>
      <c r="DN114" s="130"/>
      <c r="DO114" s="130"/>
      <c r="DP114" s="130"/>
      <c r="DQ114" s="130"/>
      <c r="DR114" s="130"/>
      <c r="DS114" s="130"/>
      <c r="DT114" s="130"/>
      <c r="DU114" s="130"/>
      <c r="DV114" s="130"/>
      <c r="DW114" s="130"/>
      <c r="DX114" s="130"/>
      <c r="DY114" s="130"/>
      <c r="DZ114" s="130"/>
      <c r="EA114" s="130"/>
      <c r="EB114" s="130"/>
      <c r="EC114" s="130"/>
      <c r="ED114" s="130"/>
      <c r="EE114" s="130"/>
      <c r="EF114" s="130"/>
      <c r="EG114" s="130"/>
      <c r="EH114" s="130"/>
      <c r="EI114" s="130"/>
      <c r="EJ114" s="130"/>
      <c r="EK114" s="130"/>
      <c r="EL114" s="130"/>
      <c r="EM114" s="130"/>
      <c r="EN114" s="130"/>
      <c r="EO114" s="130"/>
      <c r="EP114" s="130"/>
      <c r="EQ114" s="130"/>
      <c r="ER114" s="130"/>
      <c r="ES114" s="130"/>
      <c r="ET114" s="130"/>
      <c r="EU114" s="130"/>
      <c r="EV114" s="130"/>
      <c r="EW114" s="130"/>
      <c r="EX114" s="130"/>
      <c r="EY114" s="130"/>
      <c r="EZ114" s="130"/>
      <c r="FA114" s="130"/>
      <c r="FB114" s="130"/>
      <c r="FC114" s="130"/>
      <c r="FD114" s="130"/>
      <c r="FE114" s="130"/>
      <c r="FF114" s="130"/>
      <c r="FG114" s="130"/>
      <c r="FH114" s="130"/>
      <c r="FI114" s="130"/>
      <c r="FJ114" s="130"/>
      <c r="FK114" s="130"/>
      <c r="FL114" s="130"/>
      <c r="FM114" s="130"/>
      <c r="FN114" s="130"/>
      <c r="FO114" s="130"/>
      <c r="FP114" s="130"/>
      <c r="FQ114" s="130"/>
      <c r="FR114" s="130"/>
      <c r="FS114" s="130"/>
      <c r="FT114" s="130"/>
      <c r="FU114" s="130"/>
      <c r="FV114" s="130"/>
      <c r="FW114" s="130"/>
      <c r="FX114" s="130"/>
      <c r="FY114" s="130"/>
      <c r="FZ114" s="130"/>
      <c r="GA114" s="130"/>
      <c r="GB114" s="130"/>
      <c r="GC114" s="130"/>
      <c r="GD114" s="130"/>
      <c r="GE114" s="130"/>
      <c r="GF114" s="130"/>
      <c r="GG114" s="130"/>
      <c r="GH114" s="130"/>
      <c r="GI114" s="130"/>
      <c r="GJ114" s="130"/>
      <c r="GK114" s="130"/>
      <c r="GL114" s="130"/>
      <c r="GM114" s="130"/>
      <c r="GN114" s="130"/>
      <c r="GO114" s="130"/>
      <c r="GP114" s="130"/>
      <c r="GQ114" s="130"/>
      <c r="GR114" s="130"/>
      <c r="GS114" s="130"/>
      <c r="GT114" s="130"/>
      <c r="GU114" s="130"/>
      <c r="GV114" s="130"/>
      <c r="GW114" s="130"/>
      <c r="GX114" s="130"/>
      <c r="GY114" s="130"/>
      <c r="GZ114" s="130"/>
      <c r="HA114" s="130"/>
      <c r="HB114" s="130"/>
      <c r="HC114" s="130"/>
      <c r="HD114" s="130"/>
      <c r="HE114" s="130"/>
      <c r="HF114" s="130"/>
      <c r="HG114" s="130"/>
      <c r="HH114" s="130"/>
      <c r="HI114" s="130"/>
      <c r="HJ114" s="130"/>
      <c r="HK114" s="130"/>
      <c r="HL114" s="130"/>
      <c r="HM114" s="130"/>
      <c r="HN114" s="130"/>
      <c r="HO114" s="130"/>
      <c r="HP114" s="130"/>
      <c r="HQ114" s="130"/>
      <c r="HR114" s="130"/>
      <c r="HS114" s="130"/>
      <c r="HT114" s="130"/>
      <c r="HU114" s="130"/>
      <c r="HV114" s="130"/>
      <c r="HW114" s="130"/>
      <c r="HX114" s="130"/>
      <c r="HY114" s="130"/>
      <c r="HZ114" s="130"/>
      <c r="IA114" s="130"/>
      <c r="IB114" s="130"/>
      <c r="IC114" s="130"/>
      <c r="ID114" s="130"/>
      <c r="IE114" s="130"/>
      <c r="IF114" s="130"/>
      <c r="IG114" s="130"/>
      <c r="IH114" s="130"/>
      <c r="II114" s="130"/>
      <c r="IJ114" s="130"/>
      <c r="IK114" s="130"/>
      <c r="IL114" s="130"/>
      <c r="IM114" s="130"/>
      <c r="IN114" s="130"/>
      <c r="IO114" s="130"/>
      <c r="IP114" s="130"/>
      <c r="IQ114" s="130"/>
      <c r="IR114" s="130"/>
      <c r="IS114" s="130"/>
      <c r="IT114" s="130"/>
      <c r="IU114" s="130"/>
      <c r="IV114" s="130"/>
    </row>
    <row r="115" spans="1:256" ht="15.75" customHeight="1">
      <c r="A115" s="781"/>
      <c r="B115" s="39"/>
      <c r="C115" s="160"/>
      <c r="D115" s="160"/>
      <c r="E115" s="160"/>
      <c r="F115" s="160"/>
      <c r="G115" s="130"/>
      <c r="H115" s="130"/>
      <c r="I115" s="130"/>
      <c r="J115" s="130"/>
      <c r="K115" s="131"/>
      <c r="L115" s="131"/>
      <c r="M115" s="131"/>
      <c r="N115" s="131"/>
      <c r="O115" s="131"/>
      <c r="P115" s="1377"/>
      <c r="Q115" s="130"/>
      <c r="R115" s="130"/>
      <c r="S115" s="130"/>
      <c r="T115" s="130"/>
      <c r="U115" s="130"/>
      <c r="V115" s="130"/>
      <c r="W115" s="130"/>
      <c r="X115" s="130"/>
      <c r="Y115" s="130"/>
      <c r="Z115" s="130"/>
      <c r="AA115" s="130"/>
      <c r="AB115" s="130"/>
      <c r="AC115" s="130"/>
      <c r="AD115" s="130"/>
      <c r="AE115" s="130"/>
      <c r="AF115" s="130"/>
      <c r="AG115" s="130"/>
      <c r="AH115" s="130"/>
      <c r="AI115" s="130"/>
      <c r="AJ115" s="130"/>
      <c r="AK115" s="130"/>
      <c r="AL115" s="130"/>
      <c r="AM115" s="130"/>
      <c r="AN115" s="130"/>
      <c r="AO115" s="130"/>
      <c r="AP115" s="130"/>
      <c r="AQ115" s="130"/>
      <c r="AR115" s="130"/>
      <c r="AS115" s="130"/>
      <c r="AT115" s="130"/>
      <c r="AU115" s="130"/>
      <c r="AV115" s="130"/>
      <c r="AW115" s="130"/>
      <c r="AX115" s="130"/>
      <c r="AY115" s="130"/>
      <c r="AZ115" s="130"/>
      <c r="BA115" s="130"/>
      <c r="BB115" s="130"/>
      <c r="BC115" s="130"/>
      <c r="BD115" s="130"/>
      <c r="BE115" s="130"/>
      <c r="BF115" s="130"/>
      <c r="BG115" s="130"/>
      <c r="BH115" s="130"/>
      <c r="BI115" s="130"/>
      <c r="BJ115" s="130"/>
      <c r="BK115" s="130"/>
      <c r="BL115" s="130"/>
      <c r="BM115" s="130"/>
      <c r="BN115" s="130"/>
      <c r="BO115" s="130"/>
      <c r="BP115" s="130"/>
      <c r="BQ115" s="130"/>
      <c r="BR115" s="130"/>
      <c r="BS115" s="130"/>
      <c r="BT115" s="130"/>
      <c r="BU115" s="130"/>
      <c r="BV115" s="130"/>
      <c r="BW115" s="130"/>
      <c r="BX115" s="130"/>
      <c r="BY115" s="130"/>
      <c r="BZ115" s="130"/>
      <c r="CA115" s="130"/>
      <c r="CB115" s="130"/>
      <c r="CC115" s="130"/>
      <c r="CD115" s="130"/>
      <c r="CE115" s="130"/>
      <c r="CF115" s="130"/>
      <c r="CG115" s="130"/>
      <c r="CH115" s="130"/>
      <c r="CI115" s="130"/>
      <c r="CJ115" s="130"/>
      <c r="CK115" s="130"/>
      <c r="CL115" s="130"/>
      <c r="CM115" s="130"/>
      <c r="CN115" s="130"/>
      <c r="CO115" s="130"/>
      <c r="CP115" s="130"/>
      <c r="CQ115" s="130"/>
      <c r="CR115" s="130"/>
      <c r="CS115" s="130"/>
      <c r="CT115" s="130"/>
      <c r="CU115" s="130"/>
      <c r="CV115" s="130"/>
      <c r="CW115" s="130"/>
      <c r="CX115" s="130"/>
      <c r="CY115" s="130"/>
      <c r="CZ115" s="130"/>
      <c r="DA115" s="130"/>
      <c r="DB115" s="130"/>
      <c r="DC115" s="130"/>
      <c r="DD115" s="130"/>
      <c r="DE115" s="130"/>
      <c r="DF115" s="130"/>
      <c r="DG115" s="130"/>
      <c r="DH115" s="130"/>
      <c r="DI115" s="130"/>
      <c r="DJ115" s="130"/>
      <c r="DK115" s="130"/>
      <c r="DL115" s="130"/>
      <c r="DM115" s="130"/>
      <c r="DN115" s="130"/>
      <c r="DO115" s="130"/>
      <c r="DP115" s="130"/>
      <c r="DQ115" s="130"/>
      <c r="DR115" s="130"/>
      <c r="DS115" s="130"/>
      <c r="DT115" s="130"/>
      <c r="DU115" s="130"/>
      <c r="DV115" s="130"/>
      <c r="DW115" s="130"/>
      <c r="DX115" s="130"/>
      <c r="DY115" s="130"/>
      <c r="DZ115" s="130"/>
      <c r="EA115" s="130"/>
      <c r="EB115" s="130"/>
      <c r="EC115" s="130"/>
      <c r="ED115" s="130"/>
      <c r="EE115" s="130"/>
      <c r="EF115" s="130"/>
      <c r="EG115" s="130"/>
      <c r="EH115" s="130"/>
      <c r="EI115" s="130"/>
      <c r="EJ115" s="130"/>
      <c r="EK115" s="130"/>
      <c r="EL115" s="130"/>
      <c r="EM115" s="130"/>
      <c r="EN115" s="130"/>
      <c r="EO115" s="130"/>
      <c r="EP115" s="130"/>
      <c r="EQ115" s="130"/>
      <c r="ER115" s="130"/>
      <c r="ES115" s="130"/>
      <c r="ET115" s="130"/>
      <c r="EU115" s="130"/>
      <c r="EV115" s="130"/>
      <c r="EW115" s="130"/>
      <c r="EX115" s="130"/>
      <c r="EY115" s="130"/>
      <c r="EZ115" s="130"/>
      <c r="FA115" s="130"/>
      <c r="FB115" s="130"/>
      <c r="FC115" s="130"/>
      <c r="FD115" s="130"/>
      <c r="FE115" s="130"/>
      <c r="FF115" s="130"/>
      <c r="FG115" s="130"/>
      <c r="FH115" s="130"/>
      <c r="FI115" s="130"/>
      <c r="FJ115" s="130"/>
      <c r="FK115" s="130"/>
      <c r="FL115" s="130"/>
      <c r="FM115" s="130"/>
      <c r="FN115" s="130"/>
      <c r="FO115" s="130"/>
      <c r="FP115" s="130"/>
      <c r="FQ115" s="130"/>
      <c r="FR115" s="130"/>
      <c r="FS115" s="130"/>
      <c r="FT115" s="130"/>
      <c r="FU115" s="130"/>
      <c r="FV115" s="130"/>
      <c r="FW115" s="130"/>
      <c r="FX115" s="130"/>
      <c r="FY115" s="130"/>
      <c r="FZ115" s="130"/>
      <c r="GA115" s="130"/>
      <c r="GB115" s="130"/>
      <c r="GC115" s="130"/>
      <c r="GD115" s="130"/>
      <c r="GE115" s="130"/>
      <c r="GF115" s="130"/>
      <c r="GG115" s="130"/>
      <c r="GH115" s="130"/>
      <c r="GI115" s="130"/>
      <c r="GJ115" s="130"/>
      <c r="GK115" s="130"/>
      <c r="GL115" s="130"/>
      <c r="GM115" s="130"/>
      <c r="GN115" s="130"/>
      <c r="GO115" s="130"/>
      <c r="GP115" s="130"/>
      <c r="GQ115" s="130"/>
      <c r="GR115" s="130"/>
      <c r="GS115" s="130"/>
      <c r="GT115" s="130"/>
      <c r="GU115" s="130"/>
      <c r="GV115" s="130"/>
      <c r="GW115" s="130"/>
      <c r="GX115" s="130"/>
      <c r="GY115" s="130"/>
      <c r="GZ115" s="130"/>
      <c r="HA115" s="130"/>
      <c r="HB115" s="130"/>
      <c r="HC115" s="130"/>
      <c r="HD115" s="130"/>
      <c r="HE115" s="130"/>
      <c r="HF115" s="130"/>
      <c r="HG115" s="130"/>
      <c r="HH115" s="130"/>
      <c r="HI115" s="130"/>
      <c r="HJ115" s="130"/>
      <c r="HK115" s="130"/>
      <c r="HL115" s="130"/>
      <c r="HM115" s="130"/>
      <c r="HN115" s="130"/>
      <c r="HO115" s="130"/>
      <c r="HP115" s="130"/>
      <c r="HQ115" s="130"/>
      <c r="HR115" s="130"/>
      <c r="HS115" s="130"/>
      <c r="HT115" s="130"/>
      <c r="HU115" s="130"/>
      <c r="HV115" s="130"/>
      <c r="HW115" s="130"/>
      <c r="HX115" s="130"/>
      <c r="HY115" s="130"/>
      <c r="HZ115" s="130"/>
      <c r="IA115" s="130"/>
      <c r="IB115" s="130"/>
      <c r="IC115" s="130"/>
      <c r="ID115" s="130"/>
      <c r="IE115" s="130"/>
      <c r="IF115" s="130"/>
      <c r="IG115" s="130"/>
      <c r="IH115" s="130"/>
      <c r="II115" s="130"/>
      <c r="IJ115" s="130"/>
      <c r="IK115" s="130"/>
      <c r="IL115" s="130"/>
      <c r="IM115" s="130"/>
      <c r="IN115" s="130"/>
      <c r="IO115" s="130"/>
      <c r="IP115" s="130"/>
      <c r="IQ115" s="130"/>
      <c r="IR115" s="130"/>
      <c r="IS115" s="130"/>
      <c r="IT115" s="130"/>
      <c r="IU115" s="130"/>
      <c r="IV115" s="130"/>
    </row>
    <row r="116" spans="1:256" ht="15.75" customHeight="1">
      <c r="A116" s="781"/>
      <c r="B116" s="39"/>
      <c r="C116" s="160"/>
      <c r="D116" s="160"/>
      <c r="E116" s="160"/>
      <c r="F116" s="160"/>
      <c r="G116" s="130"/>
      <c r="H116" s="130"/>
      <c r="I116" s="130"/>
      <c r="J116" s="130"/>
      <c r="K116" s="131"/>
      <c r="L116" s="131"/>
      <c r="M116" s="131"/>
      <c r="N116" s="131"/>
      <c r="O116" s="131"/>
      <c r="P116" s="1377"/>
      <c r="Q116" s="130"/>
      <c r="R116" s="130"/>
      <c r="S116" s="130"/>
      <c r="T116" s="130"/>
      <c r="U116" s="130"/>
      <c r="V116" s="130"/>
      <c r="W116" s="130"/>
      <c r="X116" s="130"/>
      <c r="Y116" s="130"/>
      <c r="Z116" s="130"/>
      <c r="AA116" s="130"/>
      <c r="AB116" s="130"/>
      <c r="AC116" s="130"/>
      <c r="AD116" s="130"/>
      <c r="AE116" s="130"/>
      <c r="AF116" s="130"/>
      <c r="AG116" s="130"/>
      <c r="AH116" s="130"/>
      <c r="AI116" s="130"/>
      <c r="AJ116" s="130"/>
      <c r="AK116" s="130"/>
      <c r="AL116" s="130"/>
      <c r="AM116" s="130"/>
      <c r="AN116" s="130"/>
      <c r="AO116" s="130"/>
      <c r="AP116" s="130"/>
      <c r="AQ116" s="130"/>
      <c r="AR116" s="130"/>
      <c r="AS116" s="130"/>
      <c r="AT116" s="130"/>
      <c r="AU116" s="130"/>
      <c r="AV116" s="130"/>
      <c r="AW116" s="130"/>
      <c r="AX116" s="130"/>
      <c r="AY116" s="130"/>
      <c r="AZ116" s="130"/>
      <c r="BA116" s="130"/>
      <c r="BB116" s="130"/>
      <c r="BC116" s="130"/>
      <c r="BD116" s="130"/>
      <c r="BE116" s="130"/>
      <c r="BF116" s="130"/>
      <c r="BG116" s="130"/>
      <c r="BH116" s="130"/>
      <c r="BI116" s="130"/>
      <c r="BJ116" s="130"/>
      <c r="BK116" s="130"/>
      <c r="BL116" s="130"/>
      <c r="BM116" s="130"/>
      <c r="BN116" s="130"/>
      <c r="BO116" s="130"/>
      <c r="BP116" s="130"/>
      <c r="BQ116" s="130"/>
      <c r="BR116" s="130"/>
      <c r="BS116" s="130"/>
      <c r="BT116" s="130"/>
      <c r="BU116" s="130"/>
      <c r="BV116" s="130"/>
      <c r="BW116" s="130"/>
      <c r="BX116" s="130"/>
      <c r="BY116" s="130"/>
      <c r="BZ116" s="130"/>
      <c r="CA116" s="130"/>
      <c r="CB116" s="130"/>
      <c r="CC116" s="130"/>
      <c r="CD116" s="130"/>
      <c r="CE116" s="130"/>
      <c r="CF116" s="130"/>
      <c r="CG116" s="130"/>
      <c r="CH116" s="130"/>
      <c r="CI116" s="130"/>
      <c r="CJ116" s="130"/>
      <c r="CK116" s="130"/>
      <c r="CL116" s="130"/>
      <c r="CM116" s="130"/>
      <c r="CN116" s="130"/>
      <c r="CO116" s="130"/>
      <c r="CP116" s="130"/>
      <c r="CQ116" s="130"/>
      <c r="CR116" s="130"/>
      <c r="CS116" s="130"/>
      <c r="CT116" s="130"/>
      <c r="CU116" s="130"/>
      <c r="CV116" s="130"/>
      <c r="CW116" s="130"/>
      <c r="CX116" s="130"/>
      <c r="CY116" s="130"/>
      <c r="CZ116" s="130"/>
      <c r="DA116" s="130"/>
      <c r="DB116" s="130"/>
      <c r="DC116" s="130"/>
      <c r="DD116" s="130"/>
      <c r="DE116" s="130"/>
      <c r="DF116" s="130"/>
      <c r="DG116" s="130"/>
      <c r="DH116" s="130"/>
      <c r="DI116" s="130"/>
      <c r="DJ116" s="130"/>
      <c r="DK116" s="130"/>
      <c r="DL116" s="130"/>
      <c r="DM116" s="130"/>
      <c r="DN116" s="130"/>
      <c r="DO116" s="130"/>
      <c r="DP116" s="130"/>
      <c r="DQ116" s="130"/>
      <c r="DR116" s="130"/>
      <c r="DS116" s="130"/>
      <c r="DT116" s="130"/>
      <c r="DU116" s="130"/>
      <c r="DV116" s="130"/>
      <c r="DW116" s="130"/>
      <c r="DX116" s="130"/>
      <c r="DY116" s="130"/>
      <c r="DZ116" s="130"/>
      <c r="EA116" s="130"/>
      <c r="EB116" s="130"/>
      <c r="EC116" s="130"/>
      <c r="ED116" s="130"/>
      <c r="EE116" s="130"/>
      <c r="EF116" s="130"/>
      <c r="EG116" s="130"/>
      <c r="EH116" s="130"/>
      <c r="EI116" s="130"/>
      <c r="EJ116" s="130"/>
      <c r="EK116" s="130"/>
      <c r="EL116" s="130"/>
      <c r="EM116" s="130"/>
      <c r="EN116" s="130"/>
      <c r="EO116" s="130"/>
      <c r="EP116" s="130"/>
      <c r="EQ116" s="130"/>
      <c r="ER116" s="130"/>
      <c r="ES116" s="130"/>
      <c r="ET116" s="130"/>
      <c r="EU116" s="130"/>
      <c r="EV116" s="130"/>
      <c r="EW116" s="130"/>
      <c r="EX116" s="130"/>
      <c r="EY116" s="130"/>
      <c r="EZ116" s="130"/>
      <c r="FA116" s="130"/>
      <c r="FB116" s="130"/>
      <c r="FC116" s="130"/>
      <c r="FD116" s="130"/>
      <c r="FE116" s="130"/>
      <c r="FF116" s="130"/>
      <c r="FG116" s="130"/>
      <c r="FH116" s="130"/>
      <c r="FI116" s="130"/>
      <c r="FJ116" s="130"/>
      <c r="FK116" s="130"/>
      <c r="FL116" s="130"/>
      <c r="FM116" s="130"/>
      <c r="FN116" s="130"/>
      <c r="FO116" s="130"/>
      <c r="FP116" s="130"/>
      <c r="FQ116" s="130"/>
      <c r="FR116" s="130"/>
      <c r="FS116" s="130"/>
      <c r="FT116" s="130"/>
      <c r="FU116" s="130"/>
      <c r="FV116" s="130"/>
      <c r="FW116" s="130"/>
      <c r="FX116" s="130"/>
      <c r="FY116" s="130"/>
      <c r="FZ116" s="130"/>
      <c r="GA116" s="130"/>
      <c r="GB116" s="130"/>
      <c r="GC116" s="130"/>
      <c r="GD116" s="130"/>
      <c r="GE116" s="130"/>
      <c r="GF116" s="130"/>
      <c r="GG116" s="130"/>
      <c r="GH116" s="130"/>
      <c r="GI116" s="130"/>
      <c r="GJ116" s="130"/>
      <c r="GK116" s="130"/>
      <c r="GL116" s="130"/>
      <c r="GM116" s="130"/>
      <c r="GN116" s="130"/>
      <c r="GO116" s="130"/>
      <c r="GP116" s="130"/>
      <c r="GQ116" s="130"/>
      <c r="GR116" s="130"/>
      <c r="GS116" s="130"/>
      <c r="GT116" s="130"/>
      <c r="GU116" s="130"/>
      <c r="GV116" s="130"/>
      <c r="GW116" s="130"/>
      <c r="GX116" s="130"/>
      <c r="GY116" s="130"/>
      <c r="GZ116" s="130"/>
      <c r="HA116" s="130"/>
      <c r="HB116" s="130"/>
      <c r="HC116" s="130"/>
      <c r="HD116" s="130"/>
      <c r="HE116" s="130"/>
      <c r="HF116" s="130"/>
      <c r="HG116" s="130"/>
      <c r="HH116" s="130"/>
      <c r="HI116" s="130"/>
      <c r="HJ116" s="130"/>
      <c r="HK116" s="130"/>
      <c r="HL116" s="130"/>
      <c r="HM116" s="130"/>
      <c r="HN116" s="130"/>
      <c r="HO116" s="130"/>
      <c r="HP116" s="130"/>
      <c r="HQ116" s="130"/>
      <c r="HR116" s="130"/>
      <c r="HS116" s="130"/>
      <c r="HT116" s="130"/>
      <c r="HU116" s="130"/>
      <c r="HV116" s="130"/>
      <c r="HW116" s="130"/>
      <c r="HX116" s="130"/>
      <c r="HY116" s="130"/>
      <c r="HZ116" s="130"/>
      <c r="IA116" s="130"/>
      <c r="IB116" s="130"/>
      <c r="IC116" s="130"/>
      <c r="ID116" s="130"/>
      <c r="IE116" s="130"/>
      <c r="IF116" s="130"/>
      <c r="IG116" s="130"/>
      <c r="IH116" s="130"/>
      <c r="II116" s="130"/>
      <c r="IJ116" s="130"/>
      <c r="IK116" s="130"/>
      <c r="IL116" s="130"/>
      <c r="IM116" s="130"/>
      <c r="IN116" s="130"/>
      <c r="IO116" s="130"/>
      <c r="IP116" s="130"/>
      <c r="IQ116" s="130"/>
      <c r="IR116" s="130"/>
      <c r="IS116" s="130"/>
      <c r="IT116" s="130"/>
      <c r="IU116" s="130"/>
      <c r="IV116" s="130"/>
    </row>
    <row r="117" spans="1:256" ht="15.75" customHeight="1">
      <c r="A117" s="781"/>
      <c r="B117" s="39"/>
      <c r="C117" s="160"/>
      <c r="D117" s="160"/>
      <c r="E117" s="160"/>
      <c r="F117" s="160"/>
      <c r="G117" s="130"/>
      <c r="H117" s="130"/>
      <c r="I117" s="130"/>
      <c r="J117" s="130"/>
      <c r="K117" s="131"/>
      <c r="L117" s="131"/>
      <c r="M117" s="131"/>
      <c r="N117" s="131"/>
      <c r="O117" s="131"/>
      <c r="P117" s="1377"/>
      <c r="Q117" s="130"/>
      <c r="R117" s="130"/>
      <c r="S117" s="130"/>
      <c r="T117" s="130"/>
      <c r="U117" s="130"/>
      <c r="V117" s="130"/>
      <c r="W117" s="130"/>
      <c r="X117" s="130"/>
      <c r="Y117" s="130"/>
      <c r="Z117" s="130"/>
      <c r="AA117" s="130"/>
      <c r="AB117" s="130"/>
      <c r="AC117" s="130"/>
      <c r="AD117" s="130"/>
      <c r="AE117" s="130"/>
      <c r="AF117" s="130"/>
      <c r="AG117" s="130"/>
      <c r="AH117" s="130"/>
      <c r="AI117" s="130"/>
      <c r="AJ117" s="130"/>
      <c r="AK117" s="130"/>
      <c r="AL117" s="130"/>
      <c r="AM117" s="130"/>
      <c r="AN117" s="130"/>
      <c r="AO117" s="130"/>
      <c r="AP117" s="130"/>
      <c r="AQ117" s="130"/>
      <c r="AR117" s="130"/>
      <c r="AS117" s="130"/>
      <c r="AT117" s="130"/>
      <c r="AU117" s="130"/>
      <c r="AV117" s="130"/>
      <c r="AW117" s="130"/>
      <c r="AX117" s="130"/>
      <c r="AY117" s="130"/>
      <c r="AZ117" s="130"/>
      <c r="BA117" s="130"/>
      <c r="BB117" s="130"/>
      <c r="BC117" s="130"/>
      <c r="BD117" s="130"/>
      <c r="BE117" s="130"/>
      <c r="BF117" s="130"/>
      <c r="BG117" s="130"/>
      <c r="BH117" s="130"/>
      <c r="BI117" s="130"/>
      <c r="BJ117" s="130"/>
      <c r="BK117" s="130"/>
      <c r="BL117" s="130"/>
      <c r="BM117" s="130"/>
      <c r="BN117" s="130"/>
      <c r="BO117" s="130"/>
      <c r="BP117" s="130"/>
      <c r="BQ117" s="130"/>
      <c r="BR117" s="130"/>
      <c r="BS117" s="130"/>
      <c r="BT117" s="130"/>
      <c r="BU117" s="130"/>
      <c r="BV117" s="130"/>
      <c r="BW117" s="130"/>
      <c r="BX117" s="130"/>
      <c r="BY117" s="130"/>
      <c r="BZ117" s="130"/>
      <c r="CA117" s="130"/>
      <c r="CB117" s="130"/>
      <c r="CC117" s="130"/>
      <c r="CD117" s="130"/>
      <c r="CE117" s="130"/>
      <c r="CF117" s="130"/>
      <c r="CG117" s="130"/>
      <c r="CH117" s="130"/>
      <c r="CI117" s="130"/>
      <c r="CJ117" s="130"/>
      <c r="CK117" s="130"/>
      <c r="CL117" s="130"/>
      <c r="CM117" s="130"/>
      <c r="CN117" s="130"/>
      <c r="CO117" s="130"/>
      <c r="CP117" s="130"/>
      <c r="CQ117" s="130"/>
      <c r="CR117" s="130"/>
      <c r="CS117" s="130"/>
      <c r="CT117" s="130"/>
      <c r="CU117" s="130"/>
      <c r="CV117" s="130"/>
      <c r="CW117" s="130"/>
      <c r="CX117" s="130"/>
      <c r="CY117" s="130"/>
      <c r="CZ117" s="130"/>
      <c r="DA117" s="130"/>
      <c r="DB117" s="130"/>
      <c r="DC117" s="130"/>
      <c r="DD117" s="130"/>
      <c r="DE117" s="130"/>
      <c r="DF117" s="130"/>
      <c r="DG117" s="130"/>
      <c r="DH117" s="130"/>
      <c r="DI117" s="130"/>
      <c r="DJ117" s="130"/>
      <c r="DK117" s="130"/>
      <c r="DL117" s="130"/>
      <c r="DM117" s="130"/>
      <c r="DN117" s="130"/>
      <c r="DO117" s="130"/>
      <c r="DP117" s="130"/>
      <c r="DQ117" s="130"/>
      <c r="DR117" s="130"/>
      <c r="DS117" s="130"/>
      <c r="DT117" s="130"/>
      <c r="DU117" s="130"/>
      <c r="DV117" s="130"/>
      <c r="DW117" s="130"/>
      <c r="DX117" s="130"/>
      <c r="DY117" s="130"/>
      <c r="DZ117" s="130"/>
      <c r="EA117" s="130"/>
      <c r="EB117" s="130"/>
      <c r="EC117" s="130"/>
      <c r="ED117" s="130"/>
      <c r="EE117" s="130"/>
      <c r="EF117" s="130"/>
      <c r="EG117" s="130"/>
      <c r="EH117" s="130"/>
      <c r="EI117" s="130"/>
      <c r="EJ117" s="130"/>
      <c r="EK117" s="130"/>
      <c r="EL117" s="130"/>
      <c r="EM117" s="130"/>
      <c r="EN117" s="130"/>
      <c r="EO117" s="130"/>
      <c r="EP117" s="130"/>
      <c r="EQ117" s="130"/>
      <c r="ER117" s="130"/>
      <c r="ES117" s="130"/>
      <c r="ET117" s="130"/>
      <c r="EU117" s="130"/>
      <c r="EV117" s="130"/>
      <c r="EW117" s="130"/>
      <c r="EX117" s="130"/>
      <c r="EY117" s="130"/>
      <c r="EZ117" s="130"/>
      <c r="FA117" s="130"/>
      <c r="FB117" s="130"/>
      <c r="FC117" s="130"/>
      <c r="FD117" s="130"/>
      <c r="FE117" s="130"/>
      <c r="FF117" s="130"/>
      <c r="FG117" s="130"/>
      <c r="FH117" s="130"/>
      <c r="FI117" s="130"/>
      <c r="FJ117" s="130"/>
      <c r="FK117" s="130"/>
      <c r="FL117" s="130"/>
      <c r="FM117" s="130"/>
      <c r="FN117" s="130"/>
      <c r="FO117" s="130"/>
      <c r="FP117" s="130"/>
      <c r="FQ117" s="130"/>
      <c r="FR117" s="130"/>
      <c r="FS117" s="130"/>
      <c r="FT117" s="130"/>
      <c r="FU117" s="130"/>
      <c r="FV117" s="130"/>
      <c r="FW117" s="130"/>
      <c r="FX117" s="130"/>
      <c r="FY117" s="130"/>
      <c r="FZ117" s="130"/>
      <c r="GA117" s="130"/>
      <c r="GB117" s="130"/>
      <c r="GC117" s="130"/>
      <c r="GD117" s="130"/>
      <c r="GE117" s="130"/>
      <c r="GF117" s="130"/>
      <c r="GG117" s="130"/>
      <c r="GH117" s="130"/>
      <c r="GI117" s="130"/>
      <c r="GJ117" s="130"/>
      <c r="GK117" s="130"/>
      <c r="GL117" s="130"/>
      <c r="GM117" s="130"/>
      <c r="GN117" s="130"/>
      <c r="GO117" s="130"/>
      <c r="GP117" s="130"/>
      <c r="GQ117" s="130"/>
      <c r="GR117" s="130"/>
      <c r="GS117" s="130"/>
      <c r="GT117" s="130"/>
      <c r="GU117" s="130"/>
      <c r="GV117" s="130"/>
      <c r="GW117" s="130"/>
      <c r="GX117" s="130"/>
      <c r="GY117" s="130"/>
      <c r="GZ117" s="130"/>
      <c r="HA117" s="130"/>
      <c r="HB117" s="130"/>
      <c r="HC117" s="130"/>
      <c r="HD117" s="130"/>
      <c r="HE117" s="130"/>
      <c r="HF117" s="130"/>
      <c r="HG117" s="130"/>
      <c r="HH117" s="130"/>
      <c r="HI117" s="130"/>
      <c r="HJ117" s="130"/>
      <c r="HK117" s="130"/>
      <c r="HL117" s="130"/>
      <c r="HM117" s="130"/>
      <c r="HN117" s="130"/>
      <c r="HO117" s="130"/>
      <c r="HP117" s="130"/>
      <c r="HQ117" s="130"/>
      <c r="HR117" s="130"/>
      <c r="HS117" s="130"/>
      <c r="HT117" s="130"/>
      <c r="HU117" s="130"/>
      <c r="HV117" s="130"/>
      <c r="HW117" s="130"/>
      <c r="HX117" s="130"/>
      <c r="HY117" s="130"/>
      <c r="HZ117" s="130"/>
      <c r="IA117" s="130"/>
      <c r="IB117" s="130"/>
      <c r="IC117" s="130"/>
      <c r="ID117" s="130"/>
      <c r="IE117" s="130"/>
      <c r="IF117" s="130"/>
      <c r="IG117" s="130"/>
      <c r="IH117" s="130"/>
      <c r="II117" s="130"/>
      <c r="IJ117" s="130"/>
      <c r="IK117" s="130"/>
      <c r="IL117" s="130"/>
      <c r="IM117" s="130"/>
      <c r="IN117" s="130"/>
      <c r="IO117" s="130"/>
      <c r="IP117" s="130"/>
      <c r="IQ117" s="130"/>
      <c r="IR117" s="130"/>
      <c r="IS117" s="130"/>
      <c r="IT117" s="130"/>
      <c r="IU117" s="130"/>
      <c r="IV117" s="130"/>
    </row>
    <row r="118" spans="1:256" ht="15.75" customHeight="1">
      <c r="A118" s="781"/>
      <c r="B118" s="39"/>
      <c r="C118" s="160"/>
      <c r="D118" s="160"/>
      <c r="E118" s="160"/>
      <c r="F118" s="160"/>
      <c r="G118" s="130"/>
      <c r="H118" s="130"/>
      <c r="I118" s="130"/>
      <c r="J118" s="130"/>
      <c r="K118" s="131"/>
      <c r="L118" s="131"/>
      <c r="M118" s="131"/>
      <c r="N118" s="131"/>
      <c r="O118" s="131"/>
      <c r="P118" s="1377"/>
      <c r="Q118" s="130"/>
      <c r="R118" s="130"/>
      <c r="S118" s="130"/>
      <c r="T118" s="130"/>
      <c r="U118" s="130"/>
      <c r="V118" s="130"/>
      <c r="W118" s="130"/>
      <c r="X118" s="130"/>
      <c r="Y118" s="130"/>
      <c r="Z118" s="130"/>
      <c r="AA118" s="130"/>
      <c r="AB118" s="130"/>
      <c r="AC118" s="130"/>
      <c r="AD118" s="130"/>
      <c r="AE118" s="130"/>
      <c r="AF118" s="130"/>
      <c r="AG118" s="130"/>
      <c r="AH118" s="130"/>
      <c r="AI118" s="130"/>
      <c r="AJ118" s="130"/>
      <c r="AK118" s="130"/>
      <c r="AL118" s="130"/>
      <c r="AM118" s="130"/>
      <c r="AN118" s="130"/>
      <c r="AO118" s="130"/>
      <c r="AP118" s="130"/>
      <c r="AQ118" s="130"/>
      <c r="AR118" s="130"/>
      <c r="AS118" s="130"/>
      <c r="AT118" s="130"/>
      <c r="AU118" s="130"/>
      <c r="AV118" s="130"/>
      <c r="AW118" s="130"/>
      <c r="AX118" s="130"/>
      <c r="AY118" s="130"/>
      <c r="AZ118" s="130"/>
      <c r="BA118" s="130"/>
      <c r="BB118" s="130"/>
      <c r="BC118" s="130"/>
      <c r="BD118" s="130"/>
      <c r="BE118" s="130"/>
      <c r="BF118" s="130"/>
      <c r="BG118" s="130"/>
      <c r="BH118" s="130"/>
      <c r="BI118" s="130"/>
      <c r="BJ118" s="130"/>
      <c r="BK118" s="130"/>
      <c r="BL118" s="130"/>
      <c r="BM118" s="130"/>
      <c r="BN118" s="130"/>
      <c r="BO118" s="130"/>
      <c r="BP118" s="130"/>
      <c r="BQ118" s="130"/>
      <c r="BR118" s="130"/>
      <c r="BS118" s="130"/>
      <c r="BT118" s="130"/>
      <c r="BU118" s="130"/>
      <c r="BV118" s="130"/>
      <c r="BW118" s="130"/>
      <c r="BX118" s="130"/>
      <c r="BY118" s="130"/>
      <c r="BZ118" s="130"/>
      <c r="CA118" s="130"/>
      <c r="CB118" s="130"/>
      <c r="CC118" s="130"/>
      <c r="CD118" s="130"/>
      <c r="CE118" s="130"/>
      <c r="CF118" s="130"/>
      <c r="CG118" s="130"/>
      <c r="CH118" s="130"/>
      <c r="CI118" s="130"/>
      <c r="CJ118" s="130"/>
      <c r="CK118" s="130"/>
      <c r="CL118" s="130"/>
      <c r="CM118" s="130"/>
      <c r="CN118" s="130"/>
      <c r="CO118" s="130"/>
      <c r="CP118" s="130"/>
      <c r="CQ118" s="130"/>
      <c r="CR118" s="130"/>
      <c r="CS118" s="130"/>
      <c r="CT118" s="130"/>
      <c r="CU118" s="130"/>
      <c r="CV118" s="130"/>
      <c r="CW118" s="130"/>
      <c r="CX118" s="130"/>
      <c r="CY118" s="130"/>
      <c r="CZ118" s="130"/>
      <c r="DA118" s="130"/>
      <c r="DB118" s="130"/>
      <c r="DC118" s="130"/>
      <c r="DD118" s="130"/>
      <c r="DE118" s="130"/>
      <c r="DF118" s="130"/>
      <c r="DG118" s="130"/>
      <c r="DH118" s="130"/>
      <c r="DI118" s="130"/>
      <c r="DJ118" s="130"/>
      <c r="DK118" s="130"/>
      <c r="DL118" s="130"/>
      <c r="DM118" s="130"/>
      <c r="DN118" s="130"/>
      <c r="DO118" s="130"/>
      <c r="DP118" s="130"/>
      <c r="DQ118" s="130"/>
      <c r="DR118" s="130"/>
      <c r="DS118" s="130"/>
      <c r="DT118" s="130"/>
      <c r="DU118" s="130"/>
      <c r="DV118" s="130"/>
      <c r="DW118" s="130"/>
      <c r="DX118" s="130"/>
      <c r="DY118" s="130"/>
      <c r="DZ118" s="130"/>
      <c r="EA118" s="130"/>
      <c r="EB118" s="130"/>
      <c r="EC118" s="130"/>
      <c r="ED118" s="130"/>
      <c r="EE118" s="130"/>
      <c r="EF118" s="130"/>
      <c r="EG118" s="130"/>
      <c r="EH118" s="130"/>
      <c r="EI118" s="130"/>
      <c r="EJ118" s="130"/>
      <c r="EK118" s="130"/>
      <c r="EL118" s="130"/>
      <c r="EM118" s="130"/>
      <c r="EN118" s="130"/>
      <c r="EO118" s="130"/>
      <c r="EP118" s="130"/>
      <c r="EQ118" s="130"/>
      <c r="ER118" s="130"/>
      <c r="ES118" s="130"/>
      <c r="ET118" s="130"/>
      <c r="EU118" s="130"/>
      <c r="EV118" s="130"/>
      <c r="EW118" s="130"/>
      <c r="EX118" s="130"/>
      <c r="EY118" s="130"/>
      <c r="EZ118" s="130"/>
      <c r="FA118" s="130"/>
      <c r="FB118" s="130"/>
      <c r="FC118" s="130"/>
      <c r="FD118" s="130"/>
      <c r="FE118" s="130"/>
      <c r="FF118" s="130"/>
      <c r="FG118" s="130"/>
      <c r="FH118" s="130"/>
      <c r="FI118" s="130"/>
      <c r="FJ118" s="130"/>
      <c r="FK118" s="130"/>
      <c r="FL118" s="130"/>
      <c r="FM118" s="130"/>
      <c r="FN118" s="130"/>
      <c r="FO118" s="130"/>
      <c r="FP118" s="130"/>
      <c r="FQ118" s="130"/>
      <c r="FR118" s="130"/>
      <c r="FS118" s="130"/>
      <c r="FT118" s="130"/>
      <c r="FU118" s="130"/>
      <c r="FV118" s="130"/>
      <c r="FW118" s="130"/>
      <c r="FX118" s="130"/>
      <c r="FY118" s="130"/>
      <c r="FZ118" s="130"/>
      <c r="GA118" s="130"/>
      <c r="GB118" s="130"/>
      <c r="GC118" s="130"/>
      <c r="GD118" s="130"/>
      <c r="GE118" s="130"/>
      <c r="GF118" s="130"/>
      <c r="GG118" s="130"/>
      <c r="GH118" s="130"/>
      <c r="GI118" s="130"/>
      <c r="GJ118" s="130"/>
      <c r="GK118" s="130"/>
      <c r="GL118" s="130"/>
      <c r="GM118" s="130"/>
      <c r="GN118" s="130"/>
      <c r="GO118" s="130"/>
      <c r="GP118" s="130"/>
      <c r="GQ118" s="130"/>
      <c r="GR118" s="130"/>
      <c r="GS118" s="130"/>
      <c r="GT118" s="130"/>
      <c r="GU118" s="130"/>
      <c r="GV118" s="130"/>
      <c r="GW118" s="130"/>
      <c r="GX118" s="130"/>
      <c r="GY118" s="130"/>
      <c r="GZ118" s="130"/>
      <c r="HA118" s="130"/>
      <c r="HB118" s="130"/>
      <c r="HC118" s="130"/>
      <c r="HD118" s="130"/>
      <c r="HE118" s="130"/>
      <c r="HF118" s="130"/>
      <c r="HG118" s="130"/>
      <c r="HH118" s="130"/>
      <c r="HI118" s="130"/>
      <c r="HJ118" s="130"/>
      <c r="HK118" s="130"/>
      <c r="HL118" s="130"/>
      <c r="HM118" s="130"/>
      <c r="HN118" s="130"/>
      <c r="HO118" s="130"/>
      <c r="HP118" s="130"/>
      <c r="HQ118" s="130"/>
      <c r="HR118" s="130"/>
      <c r="HS118" s="130"/>
      <c r="HT118" s="130"/>
      <c r="HU118" s="130"/>
      <c r="HV118" s="130"/>
      <c r="HW118" s="130"/>
      <c r="HX118" s="130"/>
      <c r="HY118" s="130"/>
      <c r="HZ118" s="130"/>
      <c r="IA118" s="130"/>
      <c r="IB118" s="130"/>
      <c r="IC118" s="130"/>
      <c r="ID118" s="130"/>
      <c r="IE118" s="130"/>
      <c r="IF118" s="130"/>
      <c r="IG118" s="130"/>
      <c r="IH118" s="130"/>
      <c r="II118" s="130"/>
      <c r="IJ118" s="130"/>
      <c r="IK118" s="130"/>
      <c r="IL118" s="130"/>
      <c r="IM118" s="130"/>
      <c r="IN118" s="130"/>
      <c r="IO118" s="130"/>
      <c r="IP118" s="130"/>
      <c r="IQ118" s="130"/>
      <c r="IR118" s="130"/>
      <c r="IS118" s="130"/>
      <c r="IT118" s="130"/>
      <c r="IU118" s="130"/>
      <c r="IV118" s="130"/>
    </row>
    <row r="119" spans="1:256" ht="15.75" customHeight="1">
      <c r="A119" s="781"/>
      <c r="B119" s="39"/>
      <c r="C119" s="160"/>
      <c r="D119" s="160"/>
      <c r="E119" s="160"/>
      <c r="F119" s="160"/>
      <c r="G119" s="130"/>
      <c r="H119" s="130"/>
      <c r="I119" s="130"/>
      <c r="J119" s="130"/>
      <c r="K119" s="131"/>
      <c r="L119" s="131"/>
      <c r="M119" s="131"/>
      <c r="N119" s="131"/>
      <c r="O119" s="131"/>
      <c r="P119" s="1377"/>
      <c r="Q119" s="130"/>
      <c r="R119" s="130"/>
      <c r="S119" s="130"/>
      <c r="T119" s="130"/>
      <c r="U119" s="130"/>
      <c r="V119" s="130"/>
      <c r="W119" s="130"/>
      <c r="X119" s="130"/>
      <c r="Y119" s="130"/>
      <c r="Z119" s="130"/>
      <c r="AA119" s="130"/>
      <c r="AB119" s="130"/>
      <c r="AC119" s="130"/>
      <c r="AD119" s="130"/>
      <c r="AE119" s="130"/>
      <c r="AF119" s="130"/>
      <c r="AG119" s="130"/>
      <c r="AH119" s="130"/>
      <c r="AI119" s="130"/>
      <c r="AJ119" s="130"/>
      <c r="AK119" s="130"/>
      <c r="AL119" s="130"/>
      <c r="AM119" s="130"/>
      <c r="AN119" s="130"/>
      <c r="AO119" s="130"/>
      <c r="AP119" s="130"/>
      <c r="AQ119" s="130"/>
      <c r="AR119" s="130"/>
      <c r="AS119" s="130"/>
      <c r="AT119" s="130"/>
      <c r="AU119" s="130"/>
      <c r="AV119" s="130"/>
      <c r="AW119" s="130"/>
      <c r="AX119" s="130"/>
      <c r="AY119" s="130"/>
      <c r="AZ119" s="130"/>
      <c r="BA119" s="130"/>
      <c r="BB119" s="130"/>
      <c r="BC119" s="130"/>
      <c r="BD119" s="130"/>
      <c r="BE119" s="130"/>
      <c r="BF119" s="130"/>
      <c r="BG119" s="130"/>
      <c r="BH119" s="130"/>
      <c r="BI119" s="130"/>
      <c r="BJ119" s="130"/>
      <c r="BK119" s="130"/>
      <c r="BL119" s="130"/>
      <c r="BM119" s="130"/>
      <c r="BN119" s="130"/>
      <c r="BO119" s="130"/>
      <c r="BP119" s="130"/>
      <c r="BQ119" s="130"/>
      <c r="BR119" s="130"/>
      <c r="BS119" s="130"/>
      <c r="BT119" s="130"/>
      <c r="BU119" s="130"/>
      <c r="BV119" s="130"/>
      <c r="BW119" s="130"/>
      <c r="BX119" s="130"/>
      <c r="BY119" s="130"/>
      <c r="BZ119" s="130"/>
      <c r="CA119" s="130"/>
      <c r="CB119" s="130"/>
      <c r="CC119" s="130"/>
      <c r="CD119" s="130"/>
      <c r="CE119" s="130"/>
      <c r="CF119" s="130"/>
      <c r="CG119" s="130"/>
      <c r="CH119" s="130"/>
      <c r="CI119" s="130"/>
      <c r="CJ119" s="130"/>
      <c r="CK119" s="130"/>
      <c r="CL119" s="130"/>
      <c r="CM119" s="130"/>
      <c r="CN119" s="130"/>
      <c r="CO119" s="130"/>
      <c r="CP119" s="130"/>
      <c r="CQ119" s="130"/>
      <c r="CR119" s="130"/>
      <c r="CS119" s="130"/>
      <c r="CT119" s="130"/>
      <c r="CU119" s="130"/>
      <c r="CV119" s="130"/>
      <c r="CW119" s="130"/>
      <c r="CX119" s="130"/>
      <c r="CY119" s="130"/>
      <c r="CZ119" s="130"/>
      <c r="DA119" s="130"/>
      <c r="DB119" s="130"/>
      <c r="DC119" s="130"/>
      <c r="DD119" s="130"/>
      <c r="DE119" s="130"/>
      <c r="DF119" s="130"/>
      <c r="DG119" s="130"/>
      <c r="DH119" s="130"/>
      <c r="DI119" s="130"/>
      <c r="DJ119" s="130"/>
      <c r="DK119" s="130"/>
      <c r="DL119" s="130"/>
      <c r="DM119" s="130"/>
      <c r="DN119" s="130"/>
      <c r="DO119" s="130"/>
      <c r="DP119" s="130"/>
      <c r="DQ119" s="130"/>
      <c r="DR119" s="130"/>
      <c r="DS119" s="130"/>
      <c r="DT119" s="130"/>
      <c r="DU119" s="130"/>
      <c r="DV119" s="130"/>
      <c r="DW119" s="130"/>
      <c r="DX119" s="130"/>
      <c r="DY119" s="130"/>
      <c r="DZ119" s="130"/>
      <c r="EA119" s="130"/>
      <c r="EB119" s="130"/>
      <c r="EC119" s="130"/>
      <c r="ED119" s="130"/>
      <c r="EE119" s="130"/>
      <c r="EF119" s="130"/>
      <c r="EG119" s="130"/>
      <c r="EH119" s="130"/>
      <c r="EI119" s="130"/>
      <c r="EJ119" s="130"/>
      <c r="EK119" s="130"/>
      <c r="EL119" s="130"/>
      <c r="EM119" s="130"/>
      <c r="EN119" s="130"/>
      <c r="EO119" s="130"/>
      <c r="EP119" s="130"/>
      <c r="EQ119" s="130"/>
      <c r="ER119" s="130"/>
      <c r="ES119" s="130"/>
      <c r="ET119" s="130"/>
      <c r="EU119" s="130"/>
      <c r="EV119" s="130"/>
      <c r="EW119" s="130"/>
      <c r="EX119" s="130"/>
      <c r="EY119" s="130"/>
      <c r="EZ119" s="130"/>
      <c r="FA119" s="130"/>
      <c r="FB119" s="130"/>
      <c r="FC119" s="130"/>
      <c r="FD119" s="130"/>
      <c r="FE119" s="130"/>
      <c r="FF119" s="130"/>
      <c r="FG119" s="130"/>
      <c r="FH119" s="130"/>
      <c r="FI119" s="130"/>
      <c r="FJ119" s="130"/>
      <c r="FK119" s="130"/>
      <c r="FL119" s="130"/>
      <c r="FM119" s="130"/>
      <c r="FN119" s="130"/>
      <c r="FO119" s="130"/>
      <c r="FP119" s="130"/>
      <c r="FQ119" s="130"/>
      <c r="FR119" s="130"/>
      <c r="FS119" s="130"/>
      <c r="FT119" s="130"/>
      <c r="FU119" s="130"/>
      <c r="FV119" s="130"/>
      <c r="FW119" s="130"/>
      <c r="FX119" s="130"/>
      <c r="FY119" s="130"/>
      <c r="FZ119" s="130"/>
      <c r="GA119" s="130"/>
      <c r="GB119" s="130"/>
      <c r="GC119" s="130"/>
      <c r="GD119" s="130"/>
      <c r="GE119" s="130"/>
      <c r="GF119" s="130"/>
      <c r="GG119" s="130"/>
      <c r="GH119" s="130"/>
      <c r="GI119" s="130"/>
      <c r="GJ119" s="130"/>
      <c r="GK119" s="130"/>
      <c r="GL119" s="130"/>
      <c r="GM119" s="130"/>
      <c r="GN119" s="130"/>
      <c r="GO119" s="130"/>
      <c r="GP119" s="130"/>
      <c r="GQ119" s="130"/>
      <c r="GR119" s="130"/>
      <c r="GS119" s="130"/>
      <c r="GT119" s="130"/>
      <c r="GU119" s="130"/>
      <c r="GV119" s="130"/>
      <c r="GW119" s="130"/>
      <c r="GX119" s="130"/>
      <c r="GY119" s="130"/>
      <c r="GZ119" s="130"/>
      <c r="HA119" s="130"/>
      <c r="HB119" s="130"/>
      <c r="HC119" s="130"/>
      <c r="HD119" s="130"/>
      <c r="HE119" s="130"/>
      <c r="HF119" s="130"/>
      <c r="HG119" s="130"/>
      <c r="HH119" s="130"/>
      <c r="HI119" s="130"/>
      <c r="HJ119" s="130"/>
      <c r="HK119" s="130"/>
      <c r="HL119" s="130"/>
      <c r="HM119" s="130"/>
      <c r="HN119" s="130"/>
      <c r="HO119" s="130"/>
      <c r="HP119" s="130"/>
      <c r="HQ119" s="130"/>
      <c r="HR119" s="130"/>
      <c r="HS119" s="130"/>
      <c r="HT119" s="130"/>
      <c r="HU119" s="130"/>
      <c r="HV119" s="130"/>
      <c r="HW119" s="130"/>
      <c r="HX119" s="130"/>
      <c r="HY119" s="130"/>
      <c r="HZ119" s="130"/>
      <c r="IA119" s="130"/>
      <c r="IB119" s="130"/>
      <c r="IC119" s="130"/>
      <c r="ID119" s="130"/>
      <c r="IE119" s="130"/>
      <c r="IF119" s="130"/>
      <c r="IG119" s="130"/>
      <c r="IH119" s="130"/>
      <c r="II119" s="130"/>
      <c r="IJ119" s="130"/>
      <c r="IK119" s="130"/>
      <c r="IL119" s="130"/>
      <c r="IM119" s="130"/>
      <c r="IN119" s="130"/>
      <c r="IO119" s="130"/>
      <c r="IP119" s="130"/>
      <c r="IQ119" s="130"/>
      <c r="IR119" s="130"/>
      <c r="IS119" s="130"/>
      <c r="IT119" s="130"/>
      <c r="IU119" s="130"/>
      <c r="IV119" s="130"/>
    </row>
    <row r="120" spans="1:256" ht="15.75" customHeight="1">
      <c r="A120" s="781"/>
      <c r="B120" s="39"/>
      <c r="C120" s="160"/>
      <c r="D120" s="160"/>
      <c r="E120" s="160"/>
      <c r="F120" s="160"/>
      <c r="G120" s="130"/>
      <c r="H120" s="130"/>
      <c r="I120" s="130"/>
      <c r="J120" s="130"/>
      <c r="K120" s="131"/>
      <c r="L120" s="131"/>
      <c r="M120" s="131"/>
      <c r="N120" s="131"/>
      <c r="O120" s="131"/>
      <c r="P120" s="1377"/>
      <c r="Q120" s="130"/>
      <c r="R120" s="130"/>
      <c r="S120" s="130"/>
      <c r="T120" s="130"/>
      <c r="U120" s="130"/>
      <c r="V120" s="130"/>
      <c r="W120" s="130"/>
      <c r="X120" s="130"/>
      <c r="Y120" s="130"/>
      <c r="Z120" s="130"/>
      <c r="AA120" s="130"/>
      <c r="AB120" s="130"/>
      <c r="AC120" s="130"/>
      <c r="AD120" s="130"/>
      <c r="AE120" s="130"/>
      <c r="AF120" s="130"/>
      <c r="AG120" s="130"/>
      <c r="AH120" s="130"/>
      <c r="AI120" s="130"/>
      <c r="AJ120" s="130"/>
      <c r="AK120" s="130"/>
      <c r="AL120" s="130"/>
      <c r="AM120" s="130"/>
      <c r="AN120" s="130"/>
      <c r="AO120" s="130"/>
      <c r="AP120" s="130"/>
      <c r="AQ120" s="130"/>
      <c r="AR120" s="130"/>
      <c r="AS120" s="130"/>
      <c r="AT120" s="130"/>
      <c r="AU120" s="130"/>
      <c r="AV120" s="130"/>
      <c r="AW120" s="130"/>
      <c r="AX120" s="130"/>
      <c r="AY120" s="130"/>
      <c r="AZ120" s="130"/>
      <c r="BA120" s="130"/>
      <c r="BB120" s="130"/>
      <c r="BC120" s="130"/>
      <c r="BD120" s="130"/>
      <c r="BE120" s="130"/>
      <c r="BF120" s="130"/>
      <c r="BG120" s="130"/>
      <c r="BH120" s="130"/>
      <c r="BI120" s="130"/>
      <c r="BJ120" s="130"/>
      <c r="BK120" s="130"/>
      <c r="BL120" s="130"/>
      <c r="BM120" s="130"/>
      <c r="BN120" s="130"/>
      <c r="BO120" s="130"/>
      <c r="BP120" s="130"/>
      <c r="BQ120" s="130"/>
      <c r="BR120" s="130"/>
      <c r="BS120" s="130"/>
      <c r="BT120" s="130"/>
      <c r="BU120" s="130"/>
      <c r="BV120" s="130"/>
      <c r="BW120" s="130"/>
      <c r="BX120" s="130"/>
      <c r="BY120" s="130"/>
      <c r="BZ120" s="130"/>
      <c r="CA120" s="130"/>
      <c r="CB120" s="130"/>
      <c r="CC120" s="130"/>
      <c r="CD120" s="130"/>
      <c r="CE120" s="130"/>
      <c r="CF120" s="130"/>
      <c r="CG120" s="130"/>
      <c r="CH120" s="130"/>
      <c r="CI120" s="130"/>
      <c r="CJ120" s="130"/>
      <c r="CK120" s="130"/>
      <c r="CL120" s="130"/>
      <c r="CM120" s="130"/>
      <c r="CN120" s="130"/>
      <c r="CO120" s="130"/>
      <c r="CP120" s="130"/>
      <c r="CQ120" s="130"/>
      <c r="CR120" s="130"/>
      <c r="CS120" s="130"/>
      <c r="CT120" s="130"/>
      <c r="CU120" s="130"/>
      <c r="CV120" s="130"/>
      <c r="CW120" s="130"/>
      <c r="CX120" s="130"/>
      <c r="CY120" s="130"/>
      <c r="CZ120" s="130"/>
      <c r="DA120" s="130"/>
      <c r="DB120" s="130"/>
      <c r="DC120" s="130"/>
      <c r="DD120" s="130"/>
      <c r="DE120" s="130"/>
      <c r="DF120" s="130"/>
      <c r="DG120" s="130"/>
      <c r="DH120" s="130"/>
      <c r="DI120" s="130"/>
      <c r="DJ120" s="130"/>
      <c r="DK120" s="130"/>
      <c r="DL120" s="130"/>
      <c r="DM120" s="130"/>
      <c r="DN120" s="130"/>
      <c r="DO120" s="130"/>
      <c r="DP120" s="130"/>
      <c r="DQ120" s="130"/>
      <c r="DR120" s="130"/>
      <c r="DS120" s="130"/>
      <c r="DT120" s="130"/>
      <c r="DU120" s="130"/>
      <c r="DV120" s="130"/>
      <c r="DW120" s="130"/>
      <c r="DX120" s="130"/>
      <c r="DY120" s="130"/>
      <c r="DZ120" s="130"/>
      <c r="EA120" s="130"/>
      <c r="EB120" s="130"/>
      <c r="EC120" s="130"/>
      <c r="ED120" s="130"/>
      <c r="EE120" s="130"/>
      <c r="EF120" s="130"/>
      <c r="EG120" s="130"/>
      <c r="EH120" s="130"/>
      <c r="EI120" s="130"/>
      <c r="EJ120" s="130"/>
      <c r="EK120" s="130"/>
      <c r="EL120" s="130"/>
      <c r="EM120" s="130"/>
      <c r="EN120" s="130"/>
      <c r="EO120" s="130"/>
      <c r="EP120" s="130"/>
      <c r="EQ120" s="130"/>
      <c r="ER120" s="130"/>
      <c r="ES120" s="130"/>
      <c r="ET120" s="130"/>
      <c r="EU120" s="130"/>
      <c r="EV120" s="130"/>
      <c r="EW120" s="130"/>
      <c r="EX120" s="130"/>
      <c r="EY120" s="130"/>
      <c r="EZ120" s="130"/>
      <c r="FA120" s="130"/>
      <c r="FB120" s="130"/>
      <c r="FC120" s="130"/>
      <c r="FD120" s="130"/>
      <c r="FE120" s="130"/>
      <c r="FF120" s="130"/>
      <c r="FG120" s="130"/>
      <c r="FH120" s="130"/>
      <c r="FI120" s="130"/>
      <c r="FJ120" s="130"/>
      <c r="FK120" s="130"/>
      <c r="FL120" s="130"/>
      <c r="FM120" s="130"/>
      <c r="FN120" s="130"/>
      <c r="FO120" s="130"/>
      <c r="FP120" s="130"/>
      <c r="FQ120" s="130"/>
      <c r="FR120" s="130"/>
      <c r="FS120" s="130"/>
      <c r="FT120" s="130"/>
      <c r="FU120" s="130"/>
      <c r="FV120" s="130"/>
      <c r="FW120" s="130"/>
      <c r="FX120" s="130"/>
      <c r="FY120" s="130"/>
      <c r="FZ120" s="130"/>
      <c r="GA120" s="130"/>
      <c r="GB120" s="130"/>
      <c r="GC120" s="130"/>
      <c r="GD120" s="130"/>
      <c r="GE120" s="130"/>
      <c r="GF120" s="130"/>
      <c r="GG120" s="130"/>
      <c r="GH120" s="130"/>
      <c r="GI120" s="130"/>
      <c r="GJ120" s="130"/>
      <c r="GK120" s="130"/>
      <c r="GL120" s="130"/>
      <c r="GM120" s="130"/>
      <c r="GN120" s="130"/>
      <c r="GO120" s="130"/>
      <c r="GP120" s="130"/>
      <c r="GQ120" s="130"/>
      <c r="GR120" s="130"/>
      <c r="GS120" s="130"/>
      <c r="GT120" s="130"/>
      <c r="GU120" s="130"/>
      <c r="GV120" s="130"/>
      <c r="GW120" s="130"/>
      <c r="GX120" s="130"/>
      <c r="GY120" s="130"/>
      <c r="GZ120" s="130"/>
      <c r="HA120" s="130"/>
      <c r="HB120" s="130"/>
      <c r="HC120" s="130"/>
      <c r="HD120" s="130"/>
      <c r="HE120" s="130"/>
      <c r="HF120" s="130"/>
      <c r="HG120" s="130"/>
      <c r="HH120" s="130"/>
      <c r="HI120" s="130"/>
      <c r="HJ120" s="130"/>
      <c r="HK120" s="130"/>
      <c r="HL120" s="130"/>
      <c r="HM120" s="130"/>
      <c r="HN120" s="130"/>
      <c r="HO120" s="130"/>
      <c r="HP120" s="130"/>
      <c r="HQ120" s="130"/>
      <c r="HR120" s="130"/>
      <c r="HS120" s="130"/>
      <c r="HT120" s="130"/>
      <c r="HU120" s="130"/>
      <c r="HV120" s="130"/>
      <c r="HW120" s="130"/>
      <c r="HX120" s="130"/>
      <c r="HY120" s="130"/>
      <c r="HZ120" s="130"/>
      <c r="IA120" s="130"/>
      <c r="IB120" s="130"/>
      <c r="IC120" s="130"/>
      <c r="ID120" s="130"/>
      <c r="IE120" s="130"/>
      <c r="IF120" s="130"/>
      <c r="IG120" s="130"/>
      <c r="IH120" s="130"/>
      <c r="II120" s="130"/>
      <c r="IJ120" s="130"/>
      <c r="IK120" s="130"/>
      <c r="IL120" s="130"/>
      <c r="IM120" s="130"/>
      <c r="IN120" s="130"/>
      <c r="IO120" s="130"/>
      <c r="IP120" s="130"/>
      <c r="IQ120" s="130"/>
      <c r="IR120" s="130"/>
      <c r="IS120" s="130"/>
      <c r="IT120" s="130"/>
      <c r="IU120" s="130"/>
      <c r="IV120" s="130"/>
    </row>
    <row r="121" spans="1:256" ht="15.75" customHeight="1">
      <c r="A121" s="781"/>
      <c r="B121" s="39"/>
      <c r="C121" s="160"/>
      <c r="D121" s="160"/>
      <c r="E121" s="160"/>
      <c r="F121" s="160"/>
      <c r="G121" s="130"/>
      <c r="H121" s="130"/>
      <c r="I121" s="130"/>
      <c r="J121" s="130"/>
      <c r="K121" s="131"/>
      <c r="L121" s="131"/>
      <c r="M121" s="131"/>
      <c r="N121" s="131"/>
      <c r="O121" s="131"/>
      <c r="P121" s="1377"/>
      <c r="Q121" s="130"/>
      <c r="R121" s="130"/>
      <c r="S121" s="130"/>
      <c r="T121" s="130"/>
      <c r="U121" s="130"/>
      <c r="V121" s="130"/>
      <c r="W121" s="130"/>
      <c r="X121" s="130"/>
      <c r="Y121" s="130"/>
      <c r="Z121" s="130"/>
      <c r="AA121" s="130"/>
      <c r="AB121" s="130"/>
      <c r="AC121" s="130"/>
      <c r="AD121" s="130"/>
      <c r="AE121" s="130"/>
      <c r="AF121" s="130"/>
      <c r="AG121" s="130"/>
      <c r="AH121" s="130"/>
      <c r="AI121" s="130"/>
      <c r="AJ121" s="130"/>
      <c r="AK121" s="130"/>
      <c r="AL121" s="130"/>
      <c r="AM121" s="130"/>
      <c r="AN121" s="130"/>
      <c r="AO121" s="130"/>
      <c r="AP121" s="130"/>
      <c r="AQ121" s="130"/>
      <c r="AR121" s="130"/>
      <c r="AS121" s="130"/>
      <c r="AT121" s="130"/>
      <c r="AU121" s="130"/>
      <c r="AV121" s="130"/>
      <c r="AW121" s="130"/>
      <c r="AX121" s="130"/>
      <c r="AY121" s="130"/>
      <c r="AZ121" s="130"/>
      <c r="BA121" s="130"/>
      <c r="BB121" s="130"/>
      <c r="BC121" s="130"/>
      <c r="BD121" s="130"/>
      <c r="BE121" s="130"/>
      <c r="BF121" s="130"/>
      <c r="BG121" s="130"/>
      <c r="BH121" s="130"/>
      <c r="BI121" s="130"/>
      <c r="BJ121" s="130"/>
      <c r="BK121" s="130"/>
      <c r="BL121" s="130"/>
      <c r="BM121" s="130"/>
      <c r="BN121" s="130"/>
      <c r="BO121" s="130"/>
      <c r="BP121" s="130"/>
      <c r="BQ121" s="130"/>
      <c r="BR121" s="130"/>
      <c r="BS121" s="130"/>
      <c r="BT121" s="130"/>
      <c r="BU121" s="130"/>
      <c r="BV121" s="130"/>
      <c r="BW121" s="130"/>
      <c r="BX121" s="130"/>
      <c r="BY121" s="130"/>
      <c r="BZ121" s="130"/>
      <c r="CA121" s="130"/>
      <c r="CB121" s="130"/>
      <c r="CC121" s="130"/>
      <c r="CD121" s="130"/>
      <c r="CE121" s="130"/>
      <c r="CF121" s="130"/>
      <c r="CG121" s="130"/>
      <c r="CH121" s="130"/>
      <c r="CI121" s="130"/>
      <c r="CJ121" s="130"/>
      <c r="CK121" s="130"/>
      <c r="CL121" s="130"/>
      <c r="CM121" s="130"/>
      <c r="CN121" s="130"/>
      <c r="CO121" s="130"/>
      <c r="CP121" s="130"/>
      <c r="CQ121" s="130"/>
      <c r="CR121" s="130"/>
      <c r="CS121" s="130"/>
      <c r="CT121" s="130"/>
      <c r="CU121" s="130"/>
      <c r="CV121" s="130"/>
      <c r="CW121" s="130"/>
      <c r="CX121" s="130"/>
      <c r="CY121" s="130"/>
      <c r="CZ121" s="130"/>
      <c r="DA121" s="130"/>
      <c r="DB121" s="130"/>
      <c r="DC121" s="130"/>
      <c r="DD121" s="130"/>
      <c r="DE121" s="130"/>
      <c r="DF121" s="130"/>
      <c r="DG121" s="130"/>
      <c r="DH121" s="130"/>
      <c r="DI121" s="130"/>
      <c r="DJ121" s="130"/>
      <c r="DK121" s="130"/>
      <c r="DL121" s="130"/>
      <c r="DM121" s="130"/>
      <c r="DN121" s="130"/>
      <c r="DO121" s="130"/>
      <c r="DP121" s="130"/>
      <c r="DQ121" s="130"/>
      <c r="DR121" s="130"/>
      <c r="DS121" s="130"/>
      <c r="DT121" s="130"/>
      <c r="DU121" s="130"/>
      <c r="DV121" s="130"/>
      <c r="DW121" s="130"/>
      <c r="DX121" s="130"/>
      <c r="DY121" s="130"/>
      <c r="DZ121" s="130"/>
      <c r="EA121" s="130"/>
      <c r="EB121" s="130"/>
      <c r="EC121" s="130"/>
      <c r="ED121" s="130"/>
      <c r="EE121" s="130"/>
      <c r="EF121" s="130"/>
      <c r="EG121" s="130"/>
      <c r="EH121" s="130"/>
      <c r="EI121" s="130"/>
      <c r="EJ121" s="130"/>
      <c r="EK121" s="130"/>
      <c r="EL121" s="130"/>
      <c r="EM121" s="130"/>
      <c r="EN121" s="130"/>
      <c r="EO121" s="130"/>
      <c r="EP121" s="130"/>
      <c r="EQ121" s="130"/>
      <c r="ER121" s="130"/>
      <c r="ES121" s="130"/>
      <c r="ET121" s="130"/>
      <c r="EU121" s="130"/>
      <c r="EV121" s="130"/>
      <c r="EW121" s="130"/>
      <c r="EX121" s="130"/>
      <c r="EY121" s="130"/>
      <c r="EZ121" s="130"/>
      <c r="FA121" s="130"/>
      <c r="FB121" s="130"/>
      <c r="FC121" s="130"/>
      <c r="FD121" s="130"/>
      <c r="FE121" s="130"/>
      <c r="FF121" s="130"/>
      <c r="FG121" s="130"/>
      <c r="FH121" s="130"/>
      <c r="FI121" s="130"/>
      <c r="FJ121" s="130"/>
      <c r="FK121" s="130"/>
      <c r="FL121" s="130"/>
      <c r="FM121" s="130"/>
      <c r="FN121" s="130"/>
      <c r="FO121" s="130"/>
      <c r="FP121" s="130"/>
      <c r="FQ121" s="130"/>
      <c r="FR121" s="130"/>
      <c r="FS121" s="130"/>
      <c r="FT121" s="130"/>
      <c r="FU121" s="130"/>
      <c r="FV121" s="130"/>
      <c r="FW121" s="130"/>
      <c r="FX121" s="130"/>
      <c r="FY121" s="130"/>
      <c r="FZ121" s="130"/>
      <c r="GA121" s="130"/>
      <c r="GB121" s="130"/>
      <c r="GC121" s="130"/>
      <c r="GD121" s="130"/>
      <c r="GE121" s="130"/>
      <c r="GF121" s="130"/>
      <c r="GG121" s="130"/>
      <c r="GH121" s="130"/>
      <c r="GI121" s="130"/>
      <c r="GJ121" s="130"/>
      <c r="GK121" s="130"/>
      <c r="GL121" s="130"/>
      <c r="GM121" s="130"/>
      <c r="GN121" s="130"/>
      <c r="GO121" s="130"/>
      <c r="GP121" s="130"/>
      <c r="GQ121" s="130"/>
      <c r="GR121" s="130"/>
      <c r="GS121" s="130"/>
      <c r="GT121" s="130"/>
      <c r="GU121" s="130"/>
      <c r="GV121" s="130"/>
      <c r="GW121" s="130"/>
      <c r="GX121" s="130"/>
      <c r="GY121" s="130"/>
      <c r="GZ121" s="130"/>
      <c r="HA121" s="130"/>
      <c r="HB121" s="130"/>
      <c r="HC121" s="130"/>
      <c r="HD121" s="130"/>
      <c r="HE121" s="130"/>
      <c r="HF121" s="130"/>
      <c r="HG121" s="130"/>
      <c r="HH121" s="130"/>
      <c r="HI121" s="130"/>
      <c r="HJ121" s="130"/>
      <c r="HK121" s="130"/>
      <c r="HL121" s="130"/>
      <c r="HM121" s="130"/>
      <c r="HN121" s="130"/>
      <c r="HO121" s="130"/>
      <c r="HP121" s="130"/>
      <c r="HQ121" s="130"/>
      <c r="HR121" s="130"/>
      <c r="HS121" s="130"/>
      <c r="HT121" s="130"/>
      <c r="HU121" s="130"/>
      <c r="HV121" s="130"/>
      <c r="HW121" s="130"/>
      <c r="HX121" s="130"/>
      <c r="HY121" s="130"/>
      <c r="HZ121" s="130"/>
      <c r="IA121" s="130"/>
      <c r="IB121" s="130"/>
      <c r="IC121" s="130"/>
      <c r="ID121" s="130"/>
      <c r="IE121" s="130"/>
      <c r="IF121" s="130"/>
      <c r="IG121" s="130"/>
      <c r="IH121" s="130"/>
      <c r="II121" s="130"/>
      <c r="IJ121" s="130"/>
      <c r="IK121" s="130"/>
      <c r="IL121" s="130"/>
      <c r="IM121" s="130"/>
      <c r="IN121" s="130"/>
      <c r="IO121" s="130"/>
      <c r="IP121" s="130"/>
      <c r="IQ121" s="130"/>
      <c r="IR121" s="130"/>
      <c r="IS121" s="130"/>
      <c r="IT121" s="130"/>
      <c r="IU121" s="130"/>
      <c r="IV121" s="130"/>
    </row>
    <row r="122" spans="1:256" ht="15.75" customHeight="1">
      <c r="A122" s="781"/>
      <c r="B122" s="39"/>
      <c r="C122" s="160"/>
      <c r="D122" s="160"/>
      <c r="E122" s="160"/>
      <c r="F122" s="160"/>
      <c r="G122" s="130"/>
      <c r="H122" s="130"/>
      <c r="I122" s="130"/>
      <c r="J122" s="130"/>
      <c r="K122" s="131"/>
      <c r="L122" s="131"/>
      <c r="M122" s="131"/>
      <c r="N122" s="131"/>
      <c r="O122" s="131"/>
      <c r="P122" s="1377"/>
      <c r="Q122" s="130"/>
      <c r="R122" s="130"/>
      <c r="S122" s="130"/>
      <c r="T122" s="130"/>
      <c r="U122" s="130"/>
      <c r="V122" s="130"/>
      <c r="W122" s="130"/>
      <c r="X122" s="130"/>
      <c r="Y122" s="130"/>
      <c r="Z122" s="130"/>
      <c r="AA122" s="130"/>
      <c r="AB122" s="130"/>
      <c r="AC122" s="130"/>
      <c r="AD122" s="130"/>
      <c r="AE122" s="130"/>
      <c r="AF122" s="130"/>
      <c r="AG122" s="130"/>
      <c r="AH122" s="130"/>
      <c r="AI122" s="130"/>
      <c r="AJ122" s="130"/>
      <c r="AK122" s="130"/>
      <c r="AL122" s="130"/>
      <c r="AM122" s="130"/>
      <c r="AN122" s="130"/>
      <c r="AO122" s="130"/>
      <c r="AP122" s="130"/>
      <c r="AQ122" s="130"/>
      <c r="AR122" s="130"/>
      <c r="AS122" s="130"/>
      <c r="AT122" s="130"/>
      <c r="AU122" s="130"/>
      <c r="AV122" s="130"/>
      <c r="AW122" s="130"/>
      <c r="AX122" s="130"/>
      <c r="AY122" s="130"/>
      <c r="AZ122" s="130"/>
      <c r="BA122" s="130"/>
      <c r="BB122" s="130"/>
      <c r="BC122" s="130"/>
      <c r="BD122" s="130"/>
      <c r="BE122" s="130"/>
      <c r="BF122" s="130"/>
      <c r="BG122" s="130"/>
      <c r="BH122" s="130"/>
      <c r="BI122" s="130"/>
      <c r="BJ122" s="130"/>
      <c r="BK122" s="130"/>
      <c r="BL122" s="130"/>
      <c r="BM122" s="130"/>
      <c r="BN122" s="130"/>
      <c r="BO122" s="130"/>
      <c r="BP122" s="130"/>
      <c r="BQ122" s="130"/>
      <c r="BR122" s="130"/>
      <c r="BS122" s="130"/>
      <c r="BT122" s="130"/>
      <c r="BU122" s="130"/>
      <c r="BV122" s="130"/>
      <c r="BW122" s="130"/>
      <c r="BX122" s="130"/>
      <c r="BY122" s="130"/>
      <c r="BZ122" s="130"/>
      <c r="CA122" s="130"/>
      <c r="CB122" s="130"/>
      <c r="CC122" s="130"/>
      <c r="CD122" s="130"/>
      <c r="CE122" s="130"/>
      <c r="CF122" s="130"/>
      <c r="CG122" s="130"/>
      <c r="CH122" s="130"/>
      <c r="CI122" s="130"/>
      <c r="CJ122" s="130"/>
      <c r="CK122" s="130"/>
      <c r="CL122" s="130"/>
      <c r="CM122" s="130"/>
      <c r="CN122" s="130"/>
      <c r="CO122" s="130"/>
      <c r="CP122" s="130"/>
      <c r="CQ122" s="130"/>
      <c r="CR122" s="130"/>
      <c r="CS122" s="130"/>
      <c r="CT122" s="130"/>
      <c r="CU122" s="130"/>
      <c r="CV122" s="130"/>
      <c r="CW122" s="130"/>
      <c r="CX122" s="130"/>
      <c r="CY122" s="130"/>
      <c r="CZ122" s="130"/>
      <c r="DA122" s="130"/>
      <c r="DB122" s="130"/>
      <c r="DC122" s="130"/>
      <c r="DD122" s="130"/>
      <c r="DE122" s="130"/>
      <c r="DF122" s="130"/>
      <c r="DG122" s="130"/>
      <c r="DH122" s="130"/>
      <c r="DI122" s="130"/>
      <c r="DJ122" s="130"/>
      <c r="DK122" s="130"/>
      <c r="DL122" s="130"/>
      <c r="DM122" s="130"/>
      <c r="DN122" s="130"/>
      <c r="DO122" s="130"/>
      <c r="DP122" s="130"/>
      <c r="DQ122" s="130"/>
      <c r="DR122" s="130"/>
      <c r="DS122" s="130"/>
      <c r="DT122" s="130"/>
      <c r="DU122" s="130"/>
      <c r="DV122" s="130"/>
      <c r="DW122" s="130"/>
      <c r="DX122" s="130"/>
      <c r="DY122" s="130"/>
      <c r="DZ122" s="130"/>
      <c r="EA122" s="130"/>
      <c r="EB122" s="130"/>
      <c r="EC122" s="130"/>
      <c r="ED122" s="130"/>
      <c r="EE122" s="130"/>
      <c r="EF122" s="130"/>
      <c r="EG122" s="130"/>
      <c r="EH122" s="130"/>
      <c r="EI122" s="130"/>
      <c r="EJ122" s="130"/>
      <c r="EK122" s="130"/>
      <c r="EL122" s="130"/>
      <c r="EM122" s="130"/>
      <c r="EN122" s="130"/>
      <c r="EO122" s="130"/>
      <c r="EP122" s="130"/>
      <c r="EQ122" s="130"/>
      <c r="ER122" s="130"/>
      <c r="ES122" s="130"/>
      <c r="ET122" s="130"/>
      <c r="EU122" s="130"/>
      <c r="EV122" s="130"/>
      <c r="EW122" s="130"/>
      <c r="EX122" s="130"/>
      <c r="EY122" s="130"/>
      <c r="EZ122" s="130"/>
      <c r="FA122" s="130"/>
      <c r="FB122" s="130"/>
      <c r="FC122" s="130"/>
      <c r="FD122" s="130"/>
      <c r="FE122" s="130"/>
      <c r="FF122" s="130"/>
      <c r="FG122" s="130"/>
      <c r="FH122" s="130"/>
      <c r="FI122" s="130"/>
      <c r="FJ122" s="130"/>
      <c r="FK122" s="130"/>
      <c r="FL122" s="130"/>
      <c r="FM122" s="130"/>
      <c r="FN122" s="130"/>
      <c r="FO122" s="130"/>
      <c r="FP122" s="130"/>
      <c r="FQ122" s="130"/>
      <c r="FR122" s="130"/>
      <c r="FS122" s="130"/>
      <c r="FT122" s="130"/>
      <c r="FU122" s="130"/>
      <c r="FV122" s="130"/>
      <c r="FW122" s="130"/>
      <c r="FX122" s="130"/>
      <c r="FY122" s="130"/>
      <c r="FZ122" s="130"/>
      <c r="GA122" s="130"/>
      <c r="GB122" s="130"/>
      <c r="GC122" s="130"/>
      <c r="GD122" s="130"/>
      <c r="GE122" s="130"/>
      <c r="GF122" s="130"/>
      <c r="GG122" s="130"/>
      <c r="GH122" s="130"/>
      <c r="GI122" s="130"/>
      <c r="GJ122" s="130"/>
      <c r="GK122" s="130"/>
      <c r="GL122" s="130"/>
      <c r="GM122" s="130"/>
      <c r="GN122" s="130"/>
      <c r="GO122" s="130"/>
      <c r="GP122" s="130"/>
      <c r="GQ122" s="130"/>
      <c r="GR122" s="130"/>
      <c r="GS122" s="130"/>
      <c r="GT122" s="130"/>
      <c r="GU122" s="130"/>
      <c r="GV122" s="130"/>
      <c r="GW122" s="130"/>
      <c r="GX122" s="130"/>
      <c r="GY122" s="130"/>
      <c r="GZ122" s="130"/>
      <c r="HA122" s="130"/>
      <c r="HB122" s="130"/>
      <c r="HC122" s="130"/>
      <c r="HD122" s="130"/>
      <c r="HE122" s="130"/>
      <c r="HF122" s="130"/>
      <c r="HG122" s="130"/>
      <c r="HH122" s="130"/>
      <c r="HI122" s="130"/>
      <c r="HJ122" s="130"/>
      <c r="HK122" s="130"/>
      <c r="HL122" s="130"/>
      <c r="HM122" s="130"/>
      <c r="HN122" s="130"/>
      <c r="HO122" s="130"/>
      <c r="HP122" s="130"/>
      <c r="HQ122" s="130"/>
      <c r="HR122" s="130"/>
      <c r="HS122" s="130"/>
      <c r="HT122" s="130"/>
      <c r="HU122" s="130"/>
      <c r="HV122" s="130"/>
      <c r="HW122" s="130"/>
      <c r="HX122" s="130"/>
      <c r="HY122" s="130"/>
      <c r="HZ122" s="130"/>
      <c r="IA122" s="130"/>
      <c r="IB122" s="130"/>
      <c r="IC122" s="130"/>
      <c r="ID122" s="130"/>
      <c r="IE122" s="130"/>
      <c r="IF122" s="130"/>
      <c r="IG122" s="130"/>
      <c r="IH122" s="130"/>
      <c r="II122" s="130"/>
      <c r="IJ122" s="130"/>
      <c r="IK122" s="130"/>
      <c r="IL122" s="130"/>
      <c r="IM122" s="130"/>
      <c r="IN122" s="130"/>
      <c r="IO122" s="130"/>
      <c r="IP122" s="130"/>
      <c r="IQ122" s="130"/>
      <c r="IR122" s="130"/>
      <c r="IS122" s="130"/>
      <c r="IT122" s="130"/>
      <c r="IU122" s="130"/>
      <c r="IV122" s="130"/>
    </row>
    <row r="123" spans="1:256" ht="15.75" customHeight="1">
      <c r="A123" s="781"/>
      <c r="B123" s="39"/>
      <c r="C123" s="160"/>
      <c r="D123" s="160"/>
      <c r="E123" s="160"/>
      <c r="F123" s="160"/>
      <c r="G123" s="130"/>
      <c r="H123" s="130"/>
      <c r="I123" s="130"/>
      <c r="J123" s="130"/>
      <c r="K123" s="131"/>
      <c r="L123" s="131"/>
      <c r="M123" s="131"/>
      <c r="N123" s="131"/>
      <c r="O123" s="131"/>
      <c r="P123" s="1377"/>
      <c r="Q123" s="130"/>
      <c r="R123" s="130"/>
      <c r="S123" s="130"/>
      <c r="T123" s="130"/>
      <c r="U123" s="130"/>
      <c r="V123" s="130"/>
      <c r="W123" s="130"/>
      <c r="X123" s="130"/>
      <c r="Y123" s="130"/>
      <c r="Z123" s="130"/>
      <c r="AA123" s="130"/>
      <c r="AB123" s="130"/>
      <c r="AC123" s="130"/>
      <c r="AD123" s="130"/>
      <c r="AE123" s="130"/>
      <c r="AF123" s="130"/>
      <c r="AG123" s="130"/>
      <c r="AH123" s="130"/>
      <c r="AI123" s="130"/>
      <c r="AJ123" s="130"/>
      <c r="AK123" s="130"/>
      <c r="AL123" s="130"/>
      <c r="AM123" s="130"/>
      <c r="AN123" s="130"/>
      <c r="AO123" s="130"/>
      <c r="AP123" s="130"/>
      <c r="AQ123" s="130"/>
      <c r="AR123" s="130"/>
      <c r="AS123" s="130"/>
      <c r="AT123" s="130"/>
      <c r="AU123" s="130"/>
      <c r="AV123" s="130"/>
      <c r="AW123" s="130"/>
      <c r="AX123" s="130"/>
      <c r="AY123" s="130"/>
      <c r="AZ123" s="130"/>
      <c r="BA123" s="130"/>
      <c r="BB123" s="130"/>
      <c r="BC123" s="130"/>
      <c r="BD123" s="130"/>
      <c r="BE123" s="130"/>
      <c r="BF123" s="130"/>
      <c r="BG123" s="130"/>
      <c r="BH123" s="130"/>
      <c r="BI123" s="130"/>
      <c r="BJ123" s="130"/>
      <c r="BK123" s="130"/>
      <c r="BL123" s="130"/>
      <c r="BM123" s="130"/>
      <c r="BN123" s="130"/>
      <c r="BO123" s="130"/>
      <c r="BP123" s="130"/>
      <c r="BQ123" s="130"/>
      <c r="BR123" s="130"/>
      <c r="BS123" s="130"/>
      <c r="BT123" s="130"/>
      <c r="BU123" s="130"/>
      <c r="BV123" s="130"/>
      <c r="BW123" s="130"/>
      <c r="BX123" s="130"/>
      <c r="BY123" s="130"/>
      <c r="BZ123" s="130"/>
      <c r="CA123" s="130"/>
      <c r="CB123" s="130"/>
      <c r="CC123" s="130"/>
      <c r="CD123" s="130"/>
      <c r="CE123" s="130"/>
      <c r="CF123" s="130"/>
      <c r="CG123" s="130"/>
      <c r="CH123" s="130"/>
      <c r="CI123" s="130"/>
      <c r="CJ123" s="130"/>
      <c r="CK123" s="130"/>
      <c r="CL123" s="130"/>
      <c r="CM123" s="130"/>
      <c r="CN123" s="130"/>
      <c r="CO123" s="130"/>
      <c r="CP123" s="130"/>
      <c r="CQ123" s="130"/>
      <c r="CR123" s="130"/>
      <c r="CS123" s="130"/>
      <c r="CT123" s="130"/>
      <c r="CU123" s="130"/>
      <c r="CV123" s="130"/>
      <c r="CW123" s="130"/>
      <c r="CX123" s="130"/>
      <c r="CY123" s="130"/>
      <c r="CZ123" s="130"/>
      <c r="DA123" s="130"/>
      <c r="DB123" s="130"/>
      <c r="DC123" s="130"/>
      <c r="DD123" s="130"/>
      <c r="DE123" s="130"/>
      <c r="DF123" s="130"/>
      <c r="DG123" s="130"/>
      <c r="DH123" s="130"/>
      <c r="DI123" s="130"/>
      <c r="DJ123" s="130"/>
      <c r="DK123" s="130"/>
      <c r="DL123" s="130"/>
      <c r="DM123" s="130"/>
      <c r="DN123" s="130"/>
      <c r="DO123" s="130"/>
      <c r="DP123" s="130"/>
      <c r="DQ123" s="130"/>
      <c r="DR123" s="130"/>
      <c r="DS123" s="130"/>
      <c r="DT123" s="130"/>
      <c r="DU123" s="130"/>
      <c r="DV123" s="130"/>
      <c r="DW123" s="130"/>
      <c r="DX123" s="130"/>
      <c r="DY123" s="130"/>
      <c r="DZ123" s="130"/>
      <c r="EA123" s="130"/>
      <c r="EB123" s="130"/>
      <c r="EC123" s="130"/>
      <c r="ED123" s="130"/>
      <c r="EE123" s="130"/>
      <c r="EF123" s="130"/>
      <c r="EG123" s="130"/>
      <c r="EH123" s="130"/>
      <c r="EI123" s="130"/>
      <c r="EJ123" s="130"/>
      <c r="EK123" s="130"/>
      <c r="EL123" s="130"/>
      <c r="EM123" s="130"/>
      <c r="EN123" s="130"/>
      <c r="EO123" s="130"/>
      <c r="EP123" s="130"/>
      <c r="EQ123" s="130"/>
      <c r="ER123" s="130"/>
      <c r="ES123" s="130"/>
      <c r="ET123" s="130"/>
      <c r="EU123" s="130"/>
      <c r="EV123" s="130"/>
      <c r="EW123" s="130"/>
      <c r="EX123" s="130"/>
      <c r="EY123" s="130"/>
      <c r="EZ123" s="130"/>
      <c r="FA123" s="130"/>
      <c r="FB123" s="130"/>
      <c r="FC123" s="130"/>
      <c r="FD123" s="130"/>
      <c r="FE123" s="130"/>
      <c r="FF123" s="130"/>
      <c r="FG123" s="130"/>
      <c r="FH123" s="130"/>
      <c r="FI123" s="130"/>
      <c r="FJ123" s="130"/>
      <c r="FK123" s="130"/>
      <c r="FL123" s="130"/>
      <c r="FM123" s="130"/>
      <c r="FN123" s="130"/>
      <c r="FO123" s="130"/>
      <c r="FP123" s="130"/>
      <c r="FQ123" s="130"/>
      <c r="FR123" s="130"/>
      <c r="FS123" s="130"/>
      <c r="FT123" s="130"/>
      <c r="FU123" s="130"/>
      <c r="FV123" s="130"/>
      <c r="FW123" s="130"/>
      <c r="FX123" s="130"/>
      <c r="FY123" s="130"/>
      <c r="FZ123" s="130"/>
      <c r="GA123" s="130"/>
      <c r="GB123" s="130"/>
      <c r="GC123" s="130"/>
      <c r="GD123" s="130"/>
      <c r="GE123" s="130"/>
      <c r="GF123" s="130"/>
      <c r="GG123" s="130"/>
      <c r="GH123" s="130"/>
      <c r="GI123" s="130"/>
      <c r="GJ123" s="130"/>
      <c r="GK123" s="130"/>
      <c r="GL123" s="130"/>
      <c r="GM123" s="130"/>
      <c r="GN123" s="130"/>
      <c r="GO123" s="130"/>
      <c r="GP123" s="130"/>
      <c r="GQ123" s="130"/>
      <c r="GR123" s="130"/>
      <c r="GS123" s="130"/>
      <c r="GT123" s="130"/>
      <c r="GU123" s="130"/>
      <c r="GV123" s="130"/>
      <c r="GW123" s="130"/>
      <c r="GX123" s="130"/>
      <c r="GY123" s="130"/>
      <c r="GZ123" s="130"/>
      <c r="HA123" s="130"/>
      <c r="HB123" s="130"/>
      <c r="HC123" s="130"/>
      <c r="HD123" s="130"/>
      <c r="HE123" s="130"/>
      <c r="HF123" s="130"/>
      <c r="HG123" s="130"/>
      <c r="HH123" s="130"/>
      <c r="HI123" s="130"/>
      <c r="HJ123" s="130"/>
      <c r="HK123" s="130"/>
      <c r="HL123" s="130"/>
      <c r="HM123" s="130"/>
      <c r="HN123" s="130"/>
      <c r="HO123" s="130"/>
      <c r="HP123" s="130"/>
      <c r="HQ123" s="130"/>
      <c r="HR123" s="130"/>
      <c r="HS123" s="130"/>
      <c r="HT123" s="130"/>
      <c r="HU123" s="130"/>
      <c r="HV123" s="130"/>
      <c r="HW123" s="130"/>
      <c r="HX123" s="130"/>
      <c r="HY123" s="130"/>
      <c r="HZ123" s="130"/>
      <c r="IA123" s="130"/>
      <c r="IB123" s="130"/>
      <c r="IC123" s="130"/>
      <c r="ID123" s="130"/>
      <c r="IE123" s="130"/>
      <c r="IF123" s="130"/>
      <c r="IG123" s="130"/>
      <c r="IH123" s="130"/>
      <c r="II123" s="130"/>
      <c r="IJ123" s="130"/>
      <c r="IK123" s="130"/>
      <c r="IL123" s="130"/>
      <c r="IM123" s="130"/>
      <c r="IN123" s="130"/>
      <c r="IO123" s="130"/>
      <c r="IP123" s="130"/>
      <c r="IQ123" s="130"/>
      <c r="IR123" s="130"/>
      <c r="IS123" s="130"/>
      <c r="IT123" s="130"/>
      <c r="IU123" s="130"/>
      <c r="IV123" s="130"/>
    </row>
    <row r="124" spans="1:256" ht="15.75" customHeight="1">
      <c r="A124" s="781"/>
      <c r="B124" s="39"/>
      <c r="C124" s="160"/>
      <c r="D124" s="160"/>
      <c r="E124" s="160"/>
      <c r="F124" s="160"/>
      <c r="G124" s="130"/>
      <c r="H124" s="130"/>
      <c r="I124" s="130"/>
      <c r="J124" s="130"/>
      <c r="K124" s="131"/>
      <c r="L124" s="131"/>
      <c r="M124" s="131"/>
      <c r="N124" s="131"/>
      <c r="O124" s="131"/>
      <c r="P124" s="1377"/>
      <c r="Q124" s="130"/>
      <c r="R124" s="130"/>
      <c r="S124" s="130"/>
      <c r="T124" s="130"/>
      <c r="U124" s="130"/>
      <c r="V124" s="130"/>
      <c r="W124" s="130"/>
      <c r="X124" s="130"/>
      <c r="Y124" s="130"/>
      <c r="Z124" s="130"/>
      <c r="AA124" s="130"/>
      <c r="AB124" s="130"/>
      <c r="AC124" s="130"/>
      <c r="AD124" s="130"/>
      <c r="AE124" s="130"/>
      <c r="AF124" s="130"/>
      <c r="AG124" s="130"/>
      <c r="AH124" s="130"/>
      <c r="AI124" s="130"/>
      <c r="AJ124" s="130"/>
      <c r="AK124" s="130"/>
      <c r="AL124" s="130"/>
      <c r="AM124" s="130"/>
      <c r="AN124" s="130"/>
      <c r="AO124" s="130"/>
      <c r="AP124" s="130"/>
      <c r="AQ124" s="130"/>
      <c r="AR124" s="130"/>
      <c r="AS124" s="130"/>
      <c r="AT124" s="130"/>
      <c r="AU124" s="130"/>
      <c r="AV124" s="130"/>
      <c r="AW124" s="130"/>
      <c r="AX124" s="130"/>
      <c r="AY124" s="130"/>
      <c r="AZ124" s="130"/>
      <c r="BA124" s="130"/>
      <c r="BB124" s="130"/>
      <c r="BC124" s="130"/>
      <c r="BD124" s="130"/>
      <c r="BE124" s="130"/>
      <c r="BF124" s="130"/>
      <c r="BG124" s="130"/>
      <c r="BH124" s="130"/>
      <c r="BI124" s="130"/>
      <c r="BJ124" s="130"/>
      <c r="BK124" s="130"/>
      <c r="BL124" s="130"/>
      <c r="BM124" s="130"/>
      <c r="BN124" s="130"/>
      <c r="BO124" s="130"/>
      <c r="BP124" s="130"/>
      <c r="BQ124" s="130"/>
      <c r="BR124" s="130"/>
      <c r="BS124" s="130"/>
      <c r="BT124" s="130"/>
      <c r="BU124" s="130"/>
      <c r="BV124" s="130"/>
      <c r="BW124" s="130"/>
      <c r="BX124" s="130"/>
      <c r="BY124" s="130"/>
      <c r="BZ124" s="130"/>
      <c r="CA124" s="130"/>
      <c r="CB124" s="130"/>
      <c r="CC124" s="130"/>
      <c r="CD124" s="130"/>
      <c r="CE124" s="130"/>
      <c r="CF124" s="130"/>
      <c r="CG124" s="130"/>
      <c r="CH124" s="130"/>
      <c r="CI124" s="130"/>
      <c r="CJ124" s="130"/>
      <c r="CK124" s="130"/>
      <c r="CL124" s="130"/>
      <c r="CM124" s="130"/>
      <c r="CN124" s="130"/>
      <c r="CO124" s="130"/>
      <c r="CP124" s="130"/>
      <c r="CQ124" s="130"/>
      <c r="CR124" s="130"/>
      <c r="CS124" s="130"/>
      <c r="CT124" s="130"/>
      <c r="CU124" s="130"/>
      <c r="CV124" s="130"/>
      <c r="CW124" s="130"/>
      <c r="CX124" s="130"/>
      <c r="CY124" s="130"/>
      <c r="CZ124" s="130"/>
      <c r="DA124" s="130"/>
      <c r="DB124" s="130"/>
      <c r="DC124" s="130"/>
      <c r="DD124" s="130"/>
      <c r="DE124" s="130"/>
      <c r="DF124" s="130"/>
      <c r="DG124" s="130"/>
      <c r="DH124" s="130"/>
      <c r="DI124" s="130"/>
      <c r="DJ124" s="130"/>
      <c r="DK124" s="130"/>
      <c r="DL124" s="130"/>
      <c r="DM124" s="130"/>
      <c r="DN124" s="130"/>
      <c r="DO124" s="130"/>
      <c r="DP124" s="130"/>
      <c r="DQ124" s="130"/>
      <c r="DR124" s="130"/>
      <c r="DS124" s="130"/>
      <c r="DT124" s="130"/>
      <c r="DU124" s="130"/>
      <c r="DV124" s="130"/>
      <c r="DW124" s="130"/>
      <c r="DX124" s="130"/>
      <c r="DY124" s="130"/>
      <c r="DZ124" s="130"/>
      <c r="EA124" s="130"/>
      <c r="EB124" s="130"/>
      <c r="EC124" s="130"/>
      <c r="ED124" s="130"/>
      <c r="EE124" s="130"/>
      <c r="EF124" s="130"/>
      <c r="EG124" s="130"/>
      <c r="EH124" s="130"/>
      <c r="EI124" s="130"/>
      <c r="EJ124" s="130"/>
      <c r="EK124" s="130"/>
      <c r="EL124" s="130"/>
      <c r="EM124" s="130"/>
      <c r="EN124" s="130"/>
      <c r="EO124" s="130"/>
      <c r="EP124" s="130"/>
      <c r="EQ124" s="130"/>
      <c r="ER124" s="130"/>
      <c r="ES124" s="130"/>
      <c r="ET124" s="130"/>
      <c r="EU124" s="130"/>
      <c r="EV124" s="130"/>
      <c r="EW124" s="130"/>
      <c r="EX124" s="130"/>
      <c r="EY124" s="130"/>
      <c r="EZ124" s="130"/>
      <c r="FA124" s="130"/>
      <c r="FB124" s="130"/>
      <c r="FC124" s="130"/>
      <c r="FD124" s="130"/>
      <c r="FE124" s="130"/>
      <c r="FF124" s="130"/>
      <c r="FG124" s="130"/>
      <c r="FH124" s="130"/>
      <c r="FI124" s="130"/>
      <c r="FJ124" s="130"/>
      <c r="FK124" s="130"/>
      <c r="FL124" s="130"/>
      <c r="FM124" s="130"/>
      <c r="FN124" s="130"/>
      <c r="FO124" s="130"/>
      <c r="FP124" s="130"/>
      <c r="FQ124" s="130"/>
      <c r="FR124" s="130"/>
      <c r="FS124" s="130"/>
      <c r="FT124" s="130"/>
      <c r="FU124" s="130"/>
      <c r="FV124" s="130"/>
      <c r="FW124" s="130"/>
      <c r="FX124" s="130"/>
      <c r="FY124" s="130"/>
      <c r="FZ124" s="130"/>
      <c r="GA124" s="130"/>
      <c r="GB124" s="130"/>
      <c r="GC124" s="130"/>
      <c r="GD124" s="130"/>
      <c r="GE124" s="130"/>
      <c r="GF124" s="130"/>
      <c r="GG124" s="130"/>
      <c r="GH124" s="130"/>
      <c r="GI124" s="130"/>
      <c r="GJ124" s="130"/>
      <c r="GK124" s="130"/>
      <c r="GL124" s="130"/>
      <c r="GM124" s="130"/>
      <c r="GN124" s="130"/>
      <c r="GO124" s="130"/>
      <c r="GP124" s="130"/>
      <c r="GQ124" s="130"/>
      <c r="GR124" s="130"/>
      <c r="GS124" s="130"/>
      <c r="GT124" s="130"/>
      <c r="GU124" s="130"/>
      <c r="GV124" s="130"/>
      <c r="GW124" s="130"/>
      <c r="GX124" s="130"/>
      <c r="GY124" s="130"/>
      <c r="GZ124" s="130"/>
      <c r="HA124" s="130"/>
      <c r="HB124" s="130"/>
      <c r="HC124" s="130"/>
      <c r="HD124" s="130"/>
      <c r="HE124" s="130"/>
      <c r="HF124" s="130"/>
      <c r="HG124" s="130"/>
      <c r="HH124" s="130"/>
      <c r="HI124" s="130"/>
      <c r="HJ124" s="130"/>
      <c r="HK124" s="130"/>
      <c r="HL124" s="130"/>
      <c r="HM124" s="130"/>
      <c r="HN124" s="130"/>
      <c r="HO124" s="130"/>
      <c r="HP124" s="130"/>
      <c r="HQ124" s="130"/>
      <c r="HR124" s="130"/>
      <c r="HS124" s="130"/>
      <c r="HT124" s="130"/>
      <c r="HU124" s="130"/>
      <c r="HV124" s="130"/>
      <c r="HW124" s="130"/>
      <c r="HX124" s="130"/>
      <c r="HY124" s="130"/>
      <c r="HZ124" s="130"/>
      <c r="IA124" s="130"/>
      <c r="IB124" s="130"/>
      <c r="IC124" s="130"/>
      <c r="ID124" s="130"/>
      <c r="IE124" s="130"/>
      <c r="IF124" s="130"/>
      <c r="IG124" s="130"/>
      <c r="IH124" s="130"/>
      <c r="II124" s="130"/>
      <c r="IJ124" s="130"/>
      <c r="IK124" s="130"/>
      <c r="IL124" s="130"/>
      <c r="IM124" s="130"/>
      <c r="IN124" s="130"/>
      <c r="IO124" s="130"/>
      <c r="IP124" s="130"/>
      <c r="IQ124" s="130"/>
      <c r="IR124" s="130"/>
      <c r="IS124" s="130"/>
      <c r="IT124" s="130"/>
      <c r="IU124" s="130"/>
      <c r="IV124" s="130"/>
    </row>
    <row r="125" spans="1:256" ht="15.75" customHeight="1">
      <c r="A125" s="781"/>
      <c r="B125" s="39"/>
      <c r="C125" s="160"/>
      <c r="D125" s="160"/>
      <c r="E125" s="160"/>
      <c r="F125" s="160"/>
      <c r="G125" s="130"/>
      <c r="H125" s="130"/>
      <c r="I125" s="130"/>
      <c r="J125" s="130"/>
      <c r="K125" s="131"/>
      <c r="L125" s="131"/>
      <c r="M125" s="131"/>
      <c r="N125" s="131"/>
      <c r="O125" s="131"/>
      <c r="P125" s="1377"/>
      <c r="Q125" s="130"/>
      <c r="R125" s="130"/>
      <c r="S125" s="130"/>
      <c r="T125" s="130"/>
      <c r="U125" s="130"/>
      <c r="V125" s="130"/>
      <c r="W125" s="130"/>
      <c r="X125" s="130"/>
      <c r="Y125" s="130"/>
      <c r="Z125" s="130"/>
      <c r="AA125" s="130"/>
      <c r="AB125" s="130"/>
      <c r="AC125" s="130"/>
      <c r="AD125" s="130"/>
      <c r="AE125" s="130"/>
      <c r="AF125" s="130"/>
      <c r="AG125" s="130"/>
      <c r="AH125" s="130"/>
      <c r="AI125" s="130"/>
      <c r="AJ125" s="130"/>
      <c r="AK125" s="130"/>
      <c r="AL125" s="130"/>
      <c r="AM125" s="130"/>
      <c r="AN125" s="130"/>
      <c r="AO125" s="130"/>
      <c r="AP125" s="130"/>
      <c r="AQ125" s="130"/>
      <c r="AR125" s="130"/>
      <c r="AS125" s="130"/>
      <c r="AT125" s="130"/>
      <c r="AU125" s="130"/>
      <c r="AV125" s="130"/>
      <c r="AW125" s="130"/>
      <c r="AX125" s="130"/>
      <c r="AY125" s="130"/>
      <c r="AZ125" s="130"/>
      <c r="BA125" s="130"/>
      <c r="BB125" s="130"/>
      <c r="BC125" s="130"/>
      <c r="BD125" s="130"/>
      <c r="BE125" s="130"/>
      <c r="BF125" s="130"/>
      <c r="BG125" s="130"/>
      <c r="BH125" s="130"/>
      <c r="BI125" s="130"/>
      <c r="BJ125" s="130"/>
      <c r="BK125" s="130"/>
      <c r="BL125" s="130"/>
      <c r="BM125" s="130"/>
      <c r="BN125" s="130"/>
      <c r="BO125" s="130"/>
      <c r="BP125" s="130"/>
      <c r="BQ125" s="130"/>
      <c r="BR125" s="130"/>
      <c r="BS125" s="130"/>
      <c r="BT125" s="130"/>
      <c r="BU125" s="130"/>
      <c r="BV125" s="130"/>
      <c r="BW125" s="130"/>
      <c r="BX125" s="130"/>
      <c r="BY125" s="130"/>
      <c r="BZ125" s="130"/>
      <c r="CA125" s="130"/>
      <c r="CB125" s="130"/>
      <c r="CC125" s="130"/>
      <c r="CD125" s="130"/>
      <c r="CE125" s="130"/>
      <c r="CF125" s="130"/>
      <c r="CG125" s="130"/>
      <c r="CH125" s="130"/>
      <c r="CI125" s="130"/>
      <c r="CJ125" s="130"/>
      <c r="CK125" s="130"/>
      <c r="CL125" s="130"/>
      <c r="CM125" s="130"/>
      <c r="CN125" s="130"/>
      <c r="CO125" s="130"/>
      <c r="CP125" s="130"/>
      <c r="CQ125" s="130"/>
      <c r="CR125" s="130"/>
      <c r="CS125" s="130"/>
      <c r="CT125" s="130"/>
      <c r="CU125" s="130"/>
      <c r="CV125" s="130"/>
      <c r="CW125" s="130"/>
      <c r="CX125" s="130"/>
      <c r="CY125" s="130"/>
      <c r="CZ125" s="130"/>
      <c r="DA125" s="130"/>
      <c r="DB125" s="130"/>
      <c r="DC125" s="130"/>
      <c r="DD125" s="130"/>
      <c r="DE125" s="130"/>
      <c r="DF125" s="130"/>
      <c r="DG125" s="130"/>
      <c r="DH125" s="130"/>
      <c r="DI125" s="130"/>
      <c r="DJ125" s="130"/>
      <c r="DK125" s="130"/>
      <c r="DL125" s="130"/>
      <c r="DM125" s="130"/>
      <c r="DN125" s="130"/>
      <c r="DO125" s="130"/>
      <c r="DP125" s="130"/>
      <c r="DQ125" s="130"/>
      <c r="DR125" s="130"/>
      <c r="DS125" s="130"/>
      <c r="DT125" s="130"/>
      <c r="DU125" s="130"/>
      <c r="DV125" s="130"/>
      <c r="DW125" s="130"/>
      <c r="DX125" s="130"/>
      <c r="DY125" s="130"/>
      <c r="DZ125" s="130"/>
      <c r="EA125" s="130"/>
      <c r="EB125" s="130"/>
      <c r="EC125" s="130"/>
      <c r="ED125" s="130"/>
      <c r="EE125" s="130"/>
      <c r="EF125" s="130"/>
      <c r="EG125" s="130"/>
      <c r="EH125" s="130"/>
      <c r="EI125" s="130"/>
      <c r="EJ125" s="130"/>
      <c r="EK125" s="130"/>
      <c r="EL125" s="130"/>
      <c r="EM125" s="130"/>
      <c r="EN125" s="130"/>
      <c r="EO125" s="130"/>
      <c r="EP125" s="130"/>
      <c r="EQ125" s="130"/>
      <c r="ER125" s="130"/>
      <c r="ES125" s="130"/>
      <c r="ET125" s="130"/>
      <c r="EU125" s="130"/>
      <c r="EV125" s="130"/>
      <c r="EW125" s="130"/>
      <c r="EX125" s="130"/>
      <c r="EY125" s="130"/>
      <c r="EZ125" s="130"/>
      <c r="FA125" s="130"/>
      <c r="FB125" s="130"/>
      <c r="FC125" s="130"/>
      <c r="FD125" s="130"/>
      <c r="FE125" s="130"/>
      <c r="FF125" s="130"/>
      <c r="FG125" s="130"/>
      <c r="FH125" s="130"/>
      <c r="FI125" s="130"/>
      <c r="FJ125" s="130"/>
      <c r="FK125" s="130"/>
      <c r="FL125" s="130"/>
      <c r="FM125" s="130"/>
      <c r="FN125" s="130"/>
      <c r="FO125" s="130"/>
      <c r="FP125" s="130"/>
      <c r="FQ125" s="130"/>
      <c r="FR125" s="130"/>
      <c r="FS125" s="130"/>
      <c r="FT125" s="130"/>
      <c r="FU125" s="130"/>
      <c r="FV125" s="130"/>
      <c r="FW125" s="130"/>
      <c r="FX125" s="130"/>
      <c r="FY125" s="130"/>
      <c r="FZ125" s="130"/>
      <c r="GA125" s="130"/>
      <c r="GB125" s="130"/>
      <c r="GC125" s="130"/>
      <c r="GD125" s="130"/>
      <c r="GE125" s="130"/>
      <c r="GF125" s="130"/>
      <c r="GG125" s="130"/>
      <c r="GH125" s="130"/>
      <c r="GI125" s="130"/>
      <c r="GJ125" s="130"/>
      <c r="GK125" s="130"/>
      <c r="GL125" s="130"/>
      <c r="GM125" s="130"/>
      <c r="GN125" s="130"/>
      <c r="GO125" s="130"/>
      <c r="GP125" s="130"/>
      <c r="GQ125" s="130"/>
      <c r="GR125" s="130"/>
      <c r="GS125" s="130"/>
      <c r="GT125" s="130"/>
      <c r="GU125" s="130"/>
      <c r="GV125" s="130"/>
      <c r="GW125" s="130"/>
      <c r="GX125" s="130"/>
      <c r="GY125" s="130"/>
      <c r="GZ125" s="130"/>
      <c r="HA125" s="130"/>
      <c r="HB125" s="130"/>
      <c r="HC125" s="130"/>
      <c r="HD125" s="130"/>
      <c r="HE125" s="130"/>
      <c r="HF125" s="130"/>
      <c r="HG125" s="130"/>
      <c r="HH125" s="130"/>
      <c r="HI125" s="130"/>
      <c r="HJ125" s="130"/>
      <c r="HK125" s="130"/>
      <c r="HL125" s="130"/>
      <c r="HM125" s="130"/>
      <c r="HN125" s="130"/>
      <c r="HO125" s="130"/>
      <c r="HP125" s="130"/>
      <c r="HQ125" s="130"/>
      <c r="HR125" s="130"/>
      <c r="HS125" s="130"/>
      <c r="HT125" s="130"/>
      <c r="HU125" s="130"/>
      <c r="HV125" s="130"/>
      <c r="HW125" s="130"/>
      <c r="HX125" s="130"/>
      <c r="HY125" s="130"/>
      <c r="HZ125" s="130"/>
      <c r="IA125" s="130"/>
      <c r="IB125" s="130"/>
      <c r="IC125" s="130"/>
      <c r="ID125" s="130"/>
      <c r="IE125" s="130"/>
      <c r="IF125" s="130"/>
      <c r="IG125" s="130"/>
      <c r="IH125" s="130"/>
      <c r="II125" s="130"/>
      <c r="IJ125" s="130"/>
      <c r="IK125" s="130"/>
      <c r="IL125" s="130"/>
      <c r="IM125" s="130"/>
      <c r="IN125" s="130"/>
      <c r="IO125" s="130"/>
      <c r="IP125" s="130"/>
      <c r="IQ125" s="130"/>
      <c r="IR125" s="130"/>
      <c r="IS125" s="130"/>
      <c r="IT125" s="130"/>
      <c r="IU125" s="130"/>
      <c r="IV125" s="130"/>
    </row>
    <row r="126" spans="1:256" ht="15.75" customHeight="1">
      <c r="A126" s="781"/>
      <c r="B126" s="39"/>
      <c r="C126" s="160"/>
      <c r="D126" s="160"/>
      <c r="E126" s="160"/>
      <c r="F126" s="160"/>
      <c r="G126" s="130"/>
      <c r="H126" s="130"/>
      <c r="I126" s="130"/>
      <c r="J126" s="130"/>
      <c r="K126" s="131"/>
      <c r="L126" s="131"/>
      <c r="M126" s="131"/>
      <c r="N126" s="131"/>
      <c r="O126" s="131"/>
      <c r="P126" s="1377"/>
      <c r="Q126" s="130"/>
      <c r="R126" s="130"/>
      <c r="S126" s="130"/>
      <c r="T126" s="130"/>
      <c r="U126" s="130"/>
      <c r="V126" s="130"/>
      <c r="W126" s="130"/>
      <c r="X126" s="130"/>
      <c r="Y126" s="130"/>
      <c r="Z126" s="130"/>
      <c r="AA126" s="130"/>
      <c r="AB126" s="130"/>
      <c r="AC126" s="130"/>
      <c r="AD126" s="130"/>
      <c r="AE126" s="130"/>
      <c r="AF126" s="130"/>
      <c r="AG126" s="130"/>
      <c r="AH126" s="130"/>
      <c r="AI126" s="130"/>
      <c r="AJ126" s="130"/>
      <c r="AK126" s="130"/>
      <c r="AL126" s="130"/>
      <c r="AM126" s="130"/>
      <c r="AN126" s="130"/>
      <c r="AO126" s="130"/>
      <c r="AP126" s="130"/>
      <c r="AQ126" s="130"/>
      <c r="AR126" s="130"/>
      <c r="AS126" s="130"/>
      <c r="AT126" s="130"/>
      <c r="AU126" s="130"/>
      <c r="AV126" s="130"/>
      <c r="AW126" s="130"/>
      <c r="AX126" s="130"/>
      <c r="AY126" s="130"/>
      <c r="AZ126" s="130"/>
      <c r="BA126" s="130"/>
      <c r="BB126" s="130"/>
      <c r="BC126" s="130"/>
      <c r="BD126" s="130"/>
      <c r="BE126" s="130"/>
      <c r="BF126" s="130"/>
      <c r="BG126" s="130"/>
      <c r="BH126" s="130"/>
      <c r="BI126" s="130"/>
      <c r="BJ126" s="130"/>
      <c r="BK126" s="130"/>
      <c r="BL126" s="130"/>
      <c r="BM126" s="130"/>
      <c r="BN126" s="130"/>
      <c r="BO126" s="130"/>
      <c r="BP126" s="130"/>
      <c r="BQ126" s="130"/>
      <c r="BR126" s="130"/>
      <c r="BS126" s="130"/>
      <c r="BT126" s="130"/>
      <c r="BU126" s="130"/>
      <c r="BV126" s="130"/>
      <c r="BW126" s="130"/>
      <c r="BX126" s="130"/>
      <c r="BY126" s="130"/>
      <c r="BZ126" s="130"/>
      <c r="CA126" s="130"/>
      <c r="CB126" s="130"/>
      <c r="CC126" s="130"/>
      <c r="CD126" s="130"/>
      <c r="CE126" s="130"/>
      <c r="CF126" s="130"/>
      <c r="CG126" s="130"/>
      <c r="CH126" s="130"/>
      <c r="CI126" s="130"/>
      <c r="CJ126" s="130"/>
      <c r="CK126" s="130"/>
      <c r="CL126" s="130"/>
      <c r="CM126" s="130"/>
      <c r="CN126" s="130"/>
      <c r="CO126" s="130"/>
      <c r="CP126" s="130"/>
      <c r="CQ126" s="130"/>
      <c r="CR126" s="130"/>
      <c r="CS126" s="130"/>
      <c r="CT126" s="130"/>
      <c r="CU126" s="130"/>
      <c r="CV126" s="130"/>
      <c r="CW126" s="130"/>
      <c r="CX126" s="130"/>
      <c r="CY126" s="130"/>
      <c r="CZ126" s="130"/>
      <c r="DA126" s="130"/>
      <c r="DB126" s="130"/>
      <c r="DC126" s="130"/>
      <c r="DD126" s="130"/>
      <c r="DE126" s="130"/>
      <c r="DF126" s="130"/>
      <c r="DG126" s="130"/>
      <c r="DH126" s="130"/>
      <c r="DI126" s="130"/>
      <c r="DJ126" s="130"/>
      <c r="DK126" s="130"/>
      <c r="DL126" s="130"/>
      <c r="DM126" s="130"/>
      <c r="DN126" s="130"/>
      <c r="DO126" s="130"/>
      <c r="DP126" s="130"/>
      <c r="DQ126" s="130"/>
      <c r="DR126" s="130"/>
      <c r="DS126" s="130"/>
      <c r="DT126" s="130"/>
      <c r="DU126" s="130"/>
      <c r="DV126" s="130"/>
      <c r="DW126" s="130"/>
      <c r="DX126" s="130"/>
      <c r="DY126" s="130"/>
      <c r="DZ126" s="130"/>
      <c r="EA126" s="130"/>
      <c r="EB126" s="130"/>
      <c r="EC126" s="130"/>
      <c r="ED126" s="130"/>
      <c r="EE126" s="130"/>
      <c r="EF126" s="130"/>
      <c r="EG126" s="130"/>
      <c r="EH126" s="130"/>
      <c r="EI126" s="130"/>
      <c r="EJ126" s="130"/>
      <c r="EK126" s="130"/>
      <c r="EL126" s="130"/>
      <c r="EM126" s="130"/>
      <c r="EN126" s="130"/>
      <c r="EO126" s="130"/>
      <c r="EP126" s="130"/>
      <c r="EQ126" s="130"/>
      <c r="ER126" s="130"/>
      <c r="ES126" s="130"/>
      <c r="ET126" s="130"/>
      <c r="EU126" s="130"/>
      <c r="EV126" s="130"/>
      <c r="EW126" s="130"/>
      <c r="EX126" s="130"/>
      <c r="EY126" s="130"/>
      <c r="EZ126" s="130"/>
      <c r="FA126" s="130"/>
      <c r="FB126" s="130"/>
      <c r="FC126" s="130"/>
      <c r="FD126" s="130"/>
      <c r="FE126" s="130"/>
      <c r="FF126" s="130"/>
      <c r="FG126" s="130"/>
      <c r="FH126" s="130"/>
      <c r="FI126" s="130"/>
      <c r="FJ126" s="130"/>
      <c r="FK126" s="130"/>
      <c r="FL126" s="130"/>
      <c r="FM126" s="130"/>
      <c r="FN126" s="130"/>
      <c r="FO126" s="130"/>
      <c r="FP126" s="130"/>
      <c r="FQ126" s="130"/>
      <c r="FR126" s="130"/>
      <c r="FS126" s="130"/>
      <c r="FT126" s="130"/>
      <c r="FU126" s="130"/>
      <c r="FV126" s="130"/>
      <c r="FW126" s="130"/>
      <c r="FX126" s="130"/>
      <c r="FY126" s="130"/>
      <c r="FZ126" s="130"/>
      <c r="GA126" s="130"/>
      <c r="GB126" s="130"/>
      <c r="GC126" s="130"/>
      <c r="GD126" s="130"/>
      <c r="GE126" s="130"/>
      <c r="GF126" s="130"/>
      <c r="GG126" s="130"/>
      <c r="GH126" s="130"/>
      <c r="GI126" s="130"/>
      <c r="GJ126" s="130"/>
      <c r="GK126" s="130"/>
      <c r="GL126" s="130"/>
      <c r="GM126" s="130"/>
      <c r="GN126" s="130"/>
      <c r="GO126" s="130"/>
      <c r="GP126" s="130"/>
      <c r="GQ126" s="130"/>
      <c r="GR126" s="130"/>
      <c r="GS126" s="130"/>
      <c r="GT126" s="130"/>
      <c r="GU126" s="130"/>
      <c r="GV126" s="130"/>
      <c r="GW126" s="130"/>
      <c r="GX126" s="130"/>
      <c r="GY126" s="130"/>
      <c r="GZ126" s="130"/>
      <c r="HA126" s="130"/>
      <c r="HB126" s="130"/>
      <c r="HC126" s="130"/>
      <c r="HD126" s="130"/>
      <c r="HE126" s="130"/>
      <c r="HF126" s="130"/>
      <c r="HG126" s="130"/>
      <c r="HH126" s="130"/>
      <c r="HI126" s="130"/>
      <c r="HJ126" s="130"/>
      <c r="HK126" s="130"/>
      <c r="HL126" s="130"/>
      <c r="HM126" s="130"/>
      <c r="HN126" s="130"/>
      <c r="HO126" s="130"/>
      <c r="HP126" s="130"/>
      <c r="HQ126" s="130"/>
      <c r="HR126" s="130"/>
      <c r="HS126" s="130"/>
      <c r="HT126" s="130"/>
      <c r="HU126" s="130"/>
      <c r="HV126" s="130"/>
      <c r="HW126" s="130"/>
      <c r="HX126" s="130"/>
      <c r="HY126" s="130"/>
      <c r="HZ126" s="130"/>
      <c r="IA126" s="130"/>
      <c r="IB126" s="130"/>
      <c r="IC126" s="130"/>
      <c r="ID126" s="130"/>
      <c r="IE126" s="130"/>
      <c r="IF126" s="130"/>
      <c r="IG126" s="130"/>
      <c r="IH126" s="130"/>
      <c r="II126" s="130"/>
      <c r="IJ126" s="130"/>
      <c r="IK126" s="130"/>
      <c r="IL126" s="130"/>
      <c r="IM126" s="130"/>
      <c r="IN126" s="130"/>
      <c r="IO126" s="130"/>
      <c r="IP126" s="130"/>
      <c r="IQ126" s="130"/>
      <c r="IR126" s="130"/>
      <c r="IS126" s="130"/>
      <c r="IT126" s="130"/>
      <c r="IU126" s="130"/>
      <c r="IV126" s="130"/>
    </row>
    <row r="127" spans="1:256" ht="15.75" customHeight="1">
      <c r="A127" s="781"/>
      <c r="B127" s="39"/>
      <c r="C127" s="160"/>
      <c r="D127" s="160"/>
      <c r="E127" s="160"/>
      <c r="F127" s="160"/>
      <c r="G127" s="130"/>
      <c r="H127" s="130"/>
      <c r="I127" s="130"/>
      <c r="J127" s="130"/>
      <c r="K127" s="131"/>
      <c r="L127" s="131"/>
      <c r="M127" s="131"/>
      <c r="N127" s="131"/>
      <c r="O127" s="131"/>
      <c r="P127" s="1377"/>
      <c r="Q127" s="130"/>
      <c r="R127" s="130"/>
      <c r="S127" s="130"/>
      <c r="T127" s="130"/>
      <c r="U127" s="130"/>
      <c r="V127" s="130"/>
      <c r="W127" s="130"/>
      <c r="X127" s="130"/>
      <c r="Y127" s="130"/>
      <c r="Z127" s="130"/>
      <c r="AA127" s="130"/>
      <c r="AB127" s="130"/>
      <c r="AC127" s="130"/>
      <c r="AD127" s="130"/>
      <c r="AE127" s="130"/>
      <c r="AF127" s="130"/>
      <c r="AG127" s="130"/>
      <c r="AH127" s="130"/>
      <c r="AI127" s="130"/>
      <c r="AJ127" s="130"/>
      <c r="AK127" s="130"/>
      <c r="AL127" s="130"/>
      <c r="AM127" s="130"/>
      <c r="AN127" s="130"/>
      <c r="AO127" s="130"/>
      <c r="AP127" s="130"/>
      <c r="AQ127" s="130"/>
      <c r="AR127" s="130"/>
      <c r="AS127" s="130"/>
      <c r="AT127" s="130"/>
      <c r="AU127" s="130"/>
      <c r="AV127" s="130"/>
      <c r="AW127" s="130"/>
      <c r="AX127" s="130"/>
      <c r="AY127" s="130"/>
      <c r="AZ127" s="130"/>
      <c r="BA127" s="130"/>
      <c r="BB127" s="130"/>
      <c r="BC127" s="130"/>
      <c r="BD127" s="130"/>
      <c r="BE127" s="130"/>
      <c r="BF127" s="130"/>
      <c r="BG127" s="130"/>
      <c r="BH127" s="130"/>
      <c r="BI127" s="130"/>
      <c r="BJ127" s="130"/>
      <c r="BK127" s="130"/>
      <c r="BL127" s="130"/>
      <c r="BM127" s="130"/>
      <c r="BN127" s="130"/>
      <c r="BO127" s="130"/>
      <c r="BP127" s="130"/>
      <c r="BQ127" s="130"/>
      <c r="BR127" s="130"/>
      <c r="BS127" s="130"/>
      <c r="BT127" s="130"/>
      <c r="BU127" s="130"/>
      <c r="BV127" s="130"/>
      <c r="BW127" s="130"/>
      <c r="BX127" s="130"/>
      <c r="BY127" s="130"/>
      <c r="BZ127" s="130"/>
      <c r="CA127" s="130"/>
      <c r="CB127" s="130"/>
      <c r="CC127" s="130"/>
      <c r="CD127" s="130"/>
      <c r="CE127" s="130"/>
      <c r="CF127" s="130"/>
      <c r="CG127" s="130"/>
      <c r="CH127" s="130"/>
      <c r="CI127" s="130"/>
      <c r="CJ127" s="130"/>
      <c r="CK127" s="130"/>
      <c r="CL127" s="130"/>
      <c r="CM127" s="130"/>
      <c r="CN127" s="130"/>
      <c r="CO127" s="130"/>
      <c r="CP127" s="130"/>
      <c r="CQ127" s="130"/>
      <c r="CR127" s="130"/>
      <c r="CS127" s="130"/>
      <c r="CT127" s="130"/>
      <c r="CU127" s="130"/>
      <c r="CV127" s="130"/>
      <c r="CW127" s="130"/>
      <c r="CX127" s="130"/>
      <c r="CY127" s="130"/>
      <c r="CZ127" s="130"/>
      <c r="DA127" s="130"/>
      <c r="DB127" s="130"/>
      <c r="DC127" s="130"/>
      <c r="DD127" s="130"/>
      <c r="DE127" s="130"/>
      <c r="DF127" s="130"/>
      <c r="DG127" s="130"/>
      <c r="DH127" s="130"/>
      <c r="DI127" s="130"/>
      <c r="DJ127" s="130"/>
      <c r="DK127" s="130"/>
      <c r="DL127" s="130"/>
      <c r="DM127" s="130"/>
      <c r="DN127" s="130"/>
      <c r="DO127" s="130"/>
      <c r="DP127" s="130"/>
      <c r="DQ127" s="130"/>
      <c r="DR127" s="130"/>
      <c r="DS127" s="130"/>
      <c r="DT127" s="130"/>
      <c r="DU127" s="130"/>
      <c r="DV127" s="130"/>
      <c r="DW127" s="130"/>
      <c r="DX127" s="130"/>
      <c r="DY127" s="130"/>
      <c r="DZ127" s="130"/>
      <c r="EA127" s="130"/>
      <c r="EB127" s="130"/>
      <c r="EC127" s="130"/>
      <c r="ED127" s="130"/>
      <c r="EE127" s="130"/>
      <c r="EF127" s="130"/>
      <c r="EG127" s="130"/>
      <c r="EH127" s="130"/>
      <c r="EI127" s="130"/>
      <c r="EJ127" s="130"/>
      <c r="EK127" s="130"/>
      <c r="EL127" s="130"/>
      <c r="EM127" s="130"/>
      <c r="EN127" s="130"/>
      <c r="EO127" s="130"/>
      <c r="EP127" s="130"/>
      <c r="EQ127" s="130"/>
      <c r="ER127" s="130"/>
      <c r="ES127" s="130"/>
      <c r="ET127" s="130"/>
      <c r="EU127" s="130"/>
      <c r="EV127" s="130"/>
      <c r="EW127" s="130"/>
      <c r="EX127" s="130"/>
      <c r="EY127" s="130"/>
      <c r="EZ127" s="130"/>
      <c r="FA127" s="130"/>
      <c r="FB127" s="130"/>
      <c r="FC127" s="130"/>
      <c r="FD127" s="130"/>
      <c r="FE127" s="130"/>
      <c r="FF127" s="130"/>
      <c r="FG127" s="130"/>
      <c r="FH127" s="130"/>
      <c r="FI127" s="130"/>
      <c r="FJ127" s="130"/>
      <c r="FK127" s="130"/>
      <c r="FL127" s="130"/>
      <c r="FM127" s="130"/>
      <c r="FN127" s="130"/>
      <c r="FO127" s="130"/>
      <c r="FP127" s="130"/>
      <c r="FQ127" s="130"/>
      <c r="FR127" s="130"/>
      <c r="FS127" s="130"/>
      <c r="FT127" s="130"/>
      <c r="FU127" s="130"/>
      <c r="FV127" s="130"/>
      <c r="FW127" s="130"/>
      <c r="FX127" s="130"/>
      <c r="FY127" s="130"/>
      <c r="FZ127" s="130"/>
      <c r="GA127" s="130"/>
      <c r="GB127" s="130"/>
      <c r="GC127" s="130"/>
      <c r="GD127" s="130"/>
      <c r="GE127" s="130"/>
      <c r="GF127" s="130"/>
      <c r="GG127" s="130"/>
      <c r="GH127" s="130"/>
      <c r="GI127" s="130"/>
      <c r="GJ127" s="130"/>
      <c r="GK127" s="130"/>
      <c r="GL127" s="130"/>
      <c r="GM127" s="130"/>
      <c r="GN127" s="130"/>
      <c r="GO127" s="130"/>
      <c r="GP127" s="130"/>
      <c r="GQ127" s="130"/>
      <c r="GR127" s="130"/>
      <c r="GS127" s="130"/>
      <c r="GT127" s="130"/>
      <c r="GU127" s="130"/>
      <c r="GV127" s="130"/>
      <c r="GW127" s="130"/>
      <c r="GX127" s="130"/>
      <c r="GY127" s="130"/>
      <c r="GZ127" s="130"/>
      <c r="HA127" s="130"/>
      <c r="HB127" s="130"/>
      <c r="HC127" s="130"/>
      <c r="HD127" s="130"/>
      <c r="HE127" s="130"/>
      <c r="HF127" s="130"/>
      <c r="HG127" s="130"/>
      <c r="HH127" s="130"/>
      <c r="HI127" s="130"/>
      <c r="HJ127" s="130"/>
      <c r="HK127" s="130"/>
      <c r="HL127" s="130"/>
      <c r="HM127" s="130"/>
      <c r="HN127" s="130"/>
      <c r="HO127" s="130"/>
      <c r="HP127" s="130"/>
      <c r="HQ127" s="130"/>
      <c r="HR127" s="130"/>
      <c r="HS127" s="130"/>
      <c r="HT127" s="130"/>
      <c r="HU127" s="130"/>
      <c r="HV127" s="130"/>
      <c r="HW127" s="130"/>
      <c r="HX127" s="130"/>
      <c r="HY127" s="130"/>
      <c r="HZ127" s="130"/>
      <c r="IA127" s="130"/>
      <c r="IB127" s="130"/>
      <c r="IC127" s="130"/>
      <c r="ID127" s="130"/>
      <c r="IE127" s="130"/>
      <c r="IF127" s="130"/>
      <c r="IG127" s="130"/>
      <c r="IH127" s="130"/>
      <c r="II127" s="130"/>
      <c r="IJ127" s="130"/>
      <c r="IK127" s="130"/>
      <c r="IL127" s="130"/>
      <c r="IM127" s="130"/>
      <c r="IN127" s="130"/>
      <c r="IO127" s="130"/>
      <c r="IP127" s="130"/>
      <c r="IQ127" s="130"/>
      <c r="IR127" s="130"/>
      <c r="IS127" s="130"/>
      <c r="IT127" s="130"/>
      <c r="IU127" s="130"/>
      <c r="IV127" s="130"/>
    </row>
    <row r="128" spans="1:256" ht="15.75" customHeight="1">
      <c r="A128" s="781"/>
      <c r="B128" s="39"/>
      <c r="C128" s="160"/>
      <c r="D128" s="160"/>
      <c r="E128" s="160"/>
      <c r="F128" s="160"/>
      <c r="G128" s="130"/>
      <c r="H128" s="130"/>
      <c r="I128" s="130"/>
      <c r="J128" s="130"/>
      <c r="K128" s="131"/>
      <c r="L128" s="131"/>
      <c r="M128" s="131"/>
      <c r="N128" s="131"/>
      <c r="O128" s="131"/>
      <c r="P128" s="1377"/>
      <c r="Q128" s="130"/>
      <c r="R128" s="130"/>
      <c r="S128" s="130"/>
      <c r="T128" s="130"/>
      <c r="U128" s="130"/>
      <c r="V128" s="130"/>
      <c r="W128" s="130"/>
      <c r="X128" s="130"/>
      <c r="Y128" s="130"/>
      <c r="Z128" s="130"/>
      <c r="AA128" s="130"/>
      <c r="AB128" s="130"/>
      <c r="AC128" s="130"/>
      <c r="AD128" s="130"/>
      <c r="AE128" s="130"/>
      <c r="AF128" s="130"/>
      <c r="AG128" s="130"/>
      <c r="AH128" s="130"/>
      <c r="AI128" s="130"/>
      <c r="AJ128" s="130"/>
      <c r="AK128" s="130"/>
      <c r="AL128" s="130"/>
      <c r="AM128" s="130"/>
      <c r="AN128" s="130"/>
      <c r="AO128" s="130"/>
      <c r="AP128" s="130"/>
      <c r="AQ128" s="130"/>
      <c r="AR128" s="130"/>
      <c r="AS128" s="130"/>
      <c r="AT128" s="130"/>
      <c r="AU128" s="130"/>
      <c r="AV128" s="130"/>
      <c r="AW128" s="130"/>
      <c r="AX128" s="130"/>
      <c r="AY128" s="130"/>
      <c r="AZ128" s="130"/>
      <c r="BA128" s="130"/>
      <c r="BB128" s="130"/>
      <c r="BC128" s="130"/>
      <c r="BD128" s="130"/>
      <c r="BE128" s="130"/>
      <c r="BF128" s="130"/>
      <c r="BG128" s="130"/>
      <c r="BH128" s="130"/>
      <c r="BI128" s="130"/>
      <c r="BJ128" s="130"/>
      <c r="BK128" s="130"/>
      <c r="BL128" s="130"/>
      <c r="BM128" s="130"/>
      <c r="BN128" s="130"/>
      <c r="BO128" s="130"/>
      <c r="BP128" s="130"/>
      <c r="BQ128" s="130"/>
      <c r="BR128" s="130"/>
      <c r="BS128" s="130"/>
      <c r="BT128" s="130"/>
      <c r="BU128" s="130"/>
      <c r="BV128" s="130"/>
      <c r="BW128" s="130"/>
      <c r="BX128" s="130"/>
      <c r="BY128" s="130"/>
      <c r="BZ128" s="130"/>
      <c r="CA128" s="130"/>
      <c r="CB128" s="130"/>
      <c r="CC128" s="130"/>
      <c r="CD128" s="130"/>
      <c r="CE128" s="130"/>
      <c r="CF128" s="130"/>
      <c r="CG128" s="130"/>
      <c r="CH128" s="130"/>
      <c r="CI128" s="130"/>
      <c r="CJ128" s="130"/>
      <c r="CK128" s="130"/>
      <c r="CL128" s="130"/>
      <c r="CM128" s="130"/>
      <c r="CN128" s="130"/>
      <c r="CO128" s="130"/>
      <c r="CP128" s="130"/>
      <c r="CQ128" s="130"/>
      <c r="CR128" s="130"/>
      <c r="CS128" s="130"/>
      <c r="CT128" s="130"/>
      <c r="CU128" s="130"/>
      <c r="CV128" s="130"/>
      <c r="CW128" s="130"/>
      <c r="CX128" s="130"/>
      <c r="CY128" s="130"/>
      <c r="CZ128" s="130"/>
      <c r="DA128" s="130"/>
      <c r="DB128" s="130"/>
      <c r="DC128" s="130"/>
      <c r="DD128" s="130"/>
      <c r="DE128" s="130"/>
      <c r="DF128" s="130"/>
      <c r="DG128" s="130"/>
      <c r="DH128" s="130"/>
      <c r="DI128" s="130"/>
      <c r="DJ128" s="130"/>
      <c r="DK128" s="130"/>
      <c r="DL128" s="130"/>
      <c r="DM128" s="130"/>
      <c r="DN128" s="130"/>
      <c r="DO128" s="130"/>
      <c r="DP128" s="130"/>
      <c r="DQ128" s="130"/>
      <c r="DR128" s="130"/>
      <c r="DS128" s="130"/>
      <c r="DT128" s="130"/>
      <c r="DU128" s="130"/>
      <c r="DV128" s="130"/>
      <c r="DW128" s="130"/>
      <c r="DX128" s="130"/>
      <c r="DY128" s="130"/>
      <c r="DZ128" s="130"/>
      <c r="EA128" s="130"/>
      <c r="EB128" s="130"/>
      <c r="EC128" s="130"/>
      <c r="ED128" s="130"/>
      <c r="EE128" s="130"/>
      <c r="EF128" s="130"/>
      <c r="EG128" s="130"/>
      <c r="EH128" s="130"/>
      <c r="EI128" s="130"/>
      <c r="EJ128" s="130"/>
      <c r="EK128" s="130"/>
      <c r="EL128" s="130"/>
      <c r="EM128" s="130"/>
      <c r="EN128" s="130"/>
      <c r="EO128" s="130"/>
      <c r="EP128" s="130"/>
      <c r="EQ128" s="130"/>
      <c r="ER128" s="130"/>
      <c r="ES128" s="130"/>
      <c r="ET128" s="130"/>
      <c r="EU128" s="130"/>
      <c r="EV128" s="130"/>
      <c r="EW128" s="130"/>
      <c r="EX128" s="130"/>
      <c r="EY128" s="130"/>
      <c r="EZ128" s="130"/>
      <c r="FA128" s="130"/>
      <c r="FB128" s="130"/>
      <c r="FC128" s="130"/>
      <c r="FD128" s="130"/>
      <c r="FE128" s="130"/>
      <c r="FF128" s="130"/>
      <c r="FG128" s="130"/>
      <c r="FH128" s="130"/>
      <c r="FI128" s="130"/>
      <c r="FJ128" s="130"/>
      <c r="FK128" s="130"/>
      <c r="FL128" s="130"/>
      <c r="FM128" s="130"/>
      <c r="FN128" s="130"/>
      <c r="FO128" s="130"/>
      <c r="FP128" s="130"/>
      <c r="FQ128" s="130"/>
      <c r="FR128" s="130"/>
      <c r="FS128" s="130"/>
      <c r="FT128" s="130"/>
      <c r="FU128" s="130"/>
      <c r="FV128" s="130"/>
      <c r="FW128" s="130"/>
      <c r="FX128" s="130"/>
      <c r="FY128" s="130"/>
      <c r="FZ128" s="130"/>
      <c r="GA128" s="130"/>
      <c r="GB128" s="130"/>
      <c r="GC128" s="130"/>
      <c r="GD128" s="130"/>
      <c r="GE128" s="130"/>
      <c r="GF128" s="130"/>
      <c r="GG128" s="130"/>
      <c r="GH128" s="130"/>
      <c r="GI128" s="130"/>
      <c r="GJ128" s="130"/>
      <c r="GK128" s="130"/>
      <c r="GL128" s="130"/>
      <c r="GM128" s="130"/>
      <c r="GN128" s="130"/>
      <c r="GO128" s="130"/>
      <c r="GP128" s="130"/>
      <c r="GQ128" s="130"/>
      <c r="GR128" s="130"/>
      <c r="GS128" s="130"/>
      <c r="GT128" s="130"/>
      <c r="GU128" s="130"/>
      <c r="GV128" s="130"/>
      <c r="GW128" s="130"/>
      <c r="GX128" s="130"/>
      <c r="GY128" s="130"/>
      <c r="GZ128" s="130"/>
      <c r="HA128" s="130"/>
      <c r="HB128" s="130"/>
      <c r="HC128" s="130"/>
      <c r="HD128" s="130"/>
      <c r="HE128" s="130"/>
      <c r="HF128" s="130"/>
      <c r="HG128" s="130"/>
      <c r="HH128" s="130"/>
      <c r="HI128" s="130"/>
      <c r="HJ128" s="130"/>
      <c r="HK128" s="130"/>
      <c r="HL128" s="130"/>
      <c r="HM128" s="130"/>
      <c r="HN128" s="130"/>
      <c r="HO128" s="130"/>
      <c r="HP128" s="130"/>
      <c r="HQ128" s="130"/>
      <c r="HR128" s="130"/>
      <c r="HS128" s="130"/>
      <c r="HT128" s="130"/>
      <c r="HU128" s="130"/>
      <c r="HV128" s="130"/>
      <c r="HW128" s="130"/>
      <c r="HX128" s="130"/>
      <c r="HY128" s="130"/>
      <c r="HZ128" s="130"/>
      <c r="IA128" s="130"/>
      <c r="IB128" s="130"/>
      <c r="IC128" s="130"/>
      <c r="ID128" s="130"/>
      <c r="IE128" s="130"/>
      <c r="IF128" s="130"/>
      <c r="IG128" s="130"/>
      <c r="IH128" s="130"/>
      <c r="II128" s="130"/>
      <c r="IJ128" s="130"/>
      <c r="IK128" s="130"/>
      <c r="IL128" s="130"/>
      <c r="IM128" s="130"/>
      <c r="IN128" s="130"/>
      <c r="IO128" s="130"/>
      <c r="IP128" s="130"/>
      <c r="IQ128" s="130"/>
      <c r="IR128" s="130"/>
      <c r="IS128" s="130"/>
      <c r="IT128" s="130"/>
      <c r="IU128" s="130"/>
      <c r="IV128" s="130"/>
    </row>
    <row r="129" spans="1:256" ht="15.75" customHeight="1">
      <c r="A129" s="781"/>
      <c r="B129" s="39"/>
      <c r="C129" s="160"/>
      <c r="D129" s="160"/>
      <c r="E129" s="160"/>
      <c r="F129" s="160"/>
      <c r="G129" s="130"/>
      <c r="H129" s="130"/>
      <c r="I129" s="130"/>
      <c r="J129" s="130"/>
      <c r="K129" s="131"/>
      <c r="L129" s="131"/>
      <c r="M129" s="131"/>
      <c r="N129" s="131"/>
      <c r="O129" s="131"/>
      <c r="P129" s="1377"/>
      <c r="Q129" s="130"/>
      <c r="R129" s="130"/>
      <c r="S129" s="130"/>
      <c r="T129" s="130"/>
      <c r="U129" s="130"/>
      <c r="V129" s="130"/>
      <c r="W129" s="130"/>
      <c r="X129" s="130"/>
      <c r="Y129" s="130"/>
      <c r="Z129" s="130"/>
      <c r="AA129" s="130"/>
      <c r="AB129" s="130"/>
      <c r="AC129" s="130"/>
      <c r="AD129" s="130"/>
      <c r="AE129" s="130"/>
      <c r="AF129" s="130"/>
      <c r="AG129" s="130"/>
      <c r="AH129" s="130"/>
      <c r="AI129" s="130"/>
      <c r="AJ129" s="130"/>
      <c r="AK129" s="130"/>
      <c r="AL129" s="130"/>
      <c r="AM129" s="130"/>
      <c r="AN129" s="130"/>
      <c r="AO129" s="130"/>
      <c r="AP129" s="130"/>
      <c r="AQ129" s="130"/>
      <c r="AR129" s="130"/>
      <c r="AS129" s="130"/>
      <c r="AT129" s="130"/>
      <c r="AU129" s="130"/>
      <c r="AV129" s="130"/>
      <c r="AW129" s="130"/>
      <c r="AX129" s="130"/>
      <c r="AY129" s="130"/>
      <c r="AZ129" s="130"/>
      <c r="BA129" s="130"/>
      <c r="BB129" s="130"/>
      <c r="BC129" s="130"/>
      <c r="BD129" s="130"/>
      <c r="BE129" s="130"/>
      <c r="BF129" s="130"/>
      <c r="BG129" s="130"/>
      <c r="BH129" s="130"/>
      <c r="BI129" s="130"/>
      <c r="BJ129" s="130"/>
      <c r="BK129" s="130"/>
      <c r="BL129" s="130"/>
      <c r="BM129" s="130"/>
      <c r="BN129" s="130"/>
      <c r="BO129" s="130"/>
      <c r="BP129" s="130"/>
      <c r="BQ129" s="130"/>
      <c r="BR129" s="130"/>
      <c r="BS129" s="130"/>
      <c r="BT129" s="130"/>
      <c r="BU129" s="130"/>
      <c r="BV129" s="130"/>
      <c r="BW129" s="130"/>
      <c r="BX129" s="130"/>
      <c r="BY129" s="130"/>
      <c r="BZ129" s="130"/>
      <c r="CA129" s="130"/>
      <c r="CB129" s="130"/>
      <c r="CC129" s="130"/>
      <c r="CD129" s="130"/>
      <c r="CE129" s="130"/>
      <c r="CF129" s="130"/>
      <c r="CG129" s="130"/>
      <c r="CH129" s="130"/>
      <c r="CI129" s="130"/>
      <c r="CJ129" s="130"/>
      <c r="CK129" s="130"/>
      <c r="CL129" s="130"/>
      <c r="CM129" s="130"/>
      <c r="CN129" s="130"/>
      <c r="CO129" s="130"/>
      <c r="CP129" s="130"/>
      <c r="CQ129" s="130"/>
      <c r="CR129" s="130"/>
      <c r="CS129" s="130"/>
      <c r="CT129" s="130"/>
      <c r="CU129" s="130"/>
      <c r="CV129" s="130"/>
      <c r="CW129" s="130"/>
      <c r="CX129" s="130"/>
      <c r="CY129" s="130"/>
      <c r="CZ129" s="130"/>
      <c r="DA129" s="130"/>
      <c r="DB129" s="130"/>
      <c r="DC129" s="130"/>
      <c r="DD129" s="130"/>
      <c r="DE129" s="130"/>
      <c r="DF129" s="130"/>
      <c r="DG129" s="130"/>
      <c r="DH129" s="130"/>
      <c r="DI129" s="130"/>
      <c r="DJ129" s="130"/>
      <c r="DK129" s="130"/>
      <c r="DL129" s="130"/>
      <c r="DM129" s="130"/>
      <c r="DN129" s="130"/>
      <c r="DO129" s="130"/>
      <c r="DP129" s="130"/>
      <c r="DQ129" s="130"/>
      <c r="DR129" s="130"/>
      <c r="DS129" s="130"/>
      <c r="DT129" s="130"/>
      <c r="DU129" s="130"/>
      <c r="DV129" s="130"/>
      <c r="DW129" s="130"/>
      <c r="DX129" s="130"/>
      <c r="DY129" s="130"/>
      <c r="DZ129" s="130"/>
      <c r="EA129" s="130"/>
      <c r="EB129" s="130"/>
      <c r="EC129" s="130"/>
      <c r="ED129" s="130"/>
      <c r="EE129" s="130"/>
      <c r="EF129" s="130"/>
      <c r="EG129" s="130"/>
      <c r="EH129" s="130"/>
      <c r="EI129" s="130"/>
      <c r="EJ129" s="130"/>
      <c r="EK129" s="130"/>
      <c r="EL129" s="130"/>
      <c r="EM129" s="130"/>
      <c r="EN129" s="130"/>
      <c r="EO129" s="130"/>
      <c r="EP129" s="130"/>
      <c r="EQ129" s="130"/>
      <c r="ER129" s="130"/>
      <c r="ES129" s="130"/>
      <c r="ET129" s="130"/>
      <c r="EU129" s="130"/>
      <c r="EV129" s="130"/>
      <c r="EW129" s="130"/>
      <c r="EX129" s="130"/>
      <c r="EY129" s="130"/>
      <c r="EZ129" s="130"/>
      <c r="FA129" s="130"/>
      <c r="FB129" s="130"/>
      <c r="FC129" s="130"/>
      <c r="FD129" s="130"/>
      <c r="FE129" s="130"/>
      <c r="FF129" s="130"/>
      <c r="FG129" s="130"/>
      <c r="FH129" s="130"/>
      <c r="FI129" s="130"/>
      <c r="FJ129" s="130"/>
      <c r="FK129" s="130"/>
      <c r="FL129" s="130"/>
      <c r="FM129" s="130"/>
      <c r="FN129" s="130"/>
      <c r="FO129" s="130"/>
      <c r="FP129" s="130"/>
      <c r="FQ129" s="130"/>
      <c r="FR129" s="130"/>
      <c r="FS129" s="130"/>
      <c r="FT129" s="130"/>
      <c r="FU129" s="130"/>
      <c r="FV129" s="130"/>
      <c r="FW129" s="130"/>
      <c r="FX129" s="130"/>
      <c r="FY129" s="130"/>
      <c r="FZ129" s="130"/>
      <c r="GA129" s="130"/>
      <c r="GB129" s="130"/>
      <c r="GC129" s="130"/>
      <c r="GD129" s="130"/>
      <c r="GE129" s="130"/>
      <c r="GF129" s="130"/>
      <c r="GG129" s="130"/>
      <c r="GH129" s="130"/>
      <c r="GI129" s="130"/>
      <c r="GJ129" s="130"/>
      <c r="GK129" s="130"/>
      <c r="GL129" s="130"/>
      <c r="GM129" s="130"/>
      <c r="GN129" s="130"/>
      <c r="GO129" s="130"/>
      <c r="GP129" s="130"/>
      <c r="GQ129" s="130"/>
      <c r="GR129" s="130"/>
      <c r="GS129" s="130"/>
      <c r="GT129" s="130"/>
      <c r="GU129" s="130"/>
      <c r="GV129" s="130"/>
      <c r="GW129" s="130"/>
      <c r="GX129" s="130"/>
      <c r="GY129" s="130"/>
      <c r="GZ129" s="130"/>
      <c r="HA129" s="130"/>
      <c r="HB129" s="130"/>
      <c r="HC129" s="130"/>
      <c r="HD129" s="130"/>
      <c r="HE129" s="130"/>
      <c r="HF129" s="130"/>
      <c r="HG129" s="130"/>
      <c r="HH129" s="130"/>
      <c r="HI129" s="130"/>
      <c r="HJ129" s="130"/>
      <c r="HK129" s="130"/>
      <c r="HL129" s="130"/>
      <c r="HM129" s="130"/>
      <c r="HN129" s="130"/>
      <c r="HO129" s="130"/>
      <c r="HP129" s="130"/>
      <c r="HQ129" s="130"/>
      <c r="HR129" s="130"/>
      <c r="HS129" s="130"/>
      <c r="HT129" s="130"/>
      <c r="HU129" s="130"/>
      <c r="HV129" s="130"/>
      <c r="HW129" s="130"/>
      <c r="HX129" s="130"/>
      <c r="HY129" s="130"/>
      <c r="HZ129" s="130"/>
      <c r="IA129" s="130"/>
      <c r="IB129" s="130"/>
      <c r="IC129" s="130"/>
      <c r="ID129" s="130"/>
      <c r="IE129" s="130"/>
      <c r="IF129" s="130"/>
      <c r="IG129" s="130"/>
      <c r="IH129" s="130"/>
      <c r="II129" s="130"/>
      <c r="IJ129" s="130"/>
      <c r="IK129" s="130"/>
      <c r="IL129" s="130"/>
      <c r="IM129" s="130"/>
      <c r="IN129" s="130"/>
      <c r="IO129" s="130"/>
      <c r="IP129" s="130"/>
      <c r="IQ129" s="130"/>
      <c r="IR129" s="130"/>
      <c r="IS129" s="130"/>
      <c r="IT129" s="130"/>
      <c r="IU129" s="130"/>
      <c r="IV129" s="130"/>
    </row>
    <row r="130" spans="1:256" ht="15.75" customHeight="1">
      <c r="A130" s="781"/>
      <c r="B130" s="39"/>
      <c r="C130" s="160"/>
      <c r="D130" s="160"/>
      <c r="E130" s="160"/>
      <c r="F130" s="160"/>
      <c r="G130" s="130"/>
      <c r="H130" s="130"/>
      <c r="I130" s="130"/>
      <c r="J130" s="130"/>
      <c r="K130" s="131"/>
      <c r="L130" s="131"/>
      <c r="M130" s="131"/>
      <c r="N130" s="131"/>
      <c r="O130" s="131"/>
      <c r="P130" s="1377"/>
      <c r="Q130" s="130"/>
      <c r="R130" s="130"/>
      <c r="S130" s="130"/>
      <c r="T130" s="130"/>
      <c r="U130" s="130"/>
      <c r="V130" s="130"/>
      <c r="W130" s="130"/>
      <c r="X130" s="130"/>
      <c r="Y130" s="130"/>
      <c r="Z130" s="130"/>
      <c r="AA130" s="130"/>
      <c r="AB130" s="130"/>
      <c r="AC130" s="130"/>
      <c r="AD130" s="130"/>
      <c r="AE130" s="130"/>
      <c r="AF130" s="130"/>
      <c r="AG130" s="130"/>
      <c r="AH130" s="130"/>
      <c r="AI130" s="130"/>
      <c r="AJ130" s="130"/>
      <c r="AK130" s="130"/>
      <c r="AL130" s="130"/>
      <c r="AM130" s="130"/>
      <c r="AN130" s="130"/>
      <c r="AO130" s="130"/>
      <c r="AP130" s="130"/>
      <c r="AQ130" s="130"/>
      <c r="AR130" s="130"/>
      <c r="AS130" s="130"/>
      <c r="AT130" s="130"/>
      <c r="AU130" s="130"/>
      <c r="AV130" s="130"/>
      <c r="AW130" s="130"/>
      <c r="AX130" s="130"/>
      <c r="AY130" s="130"/>
      <c r="AZ130" s="130"/>
      <c r="BA130" s="130"/>
      <c r="BB130" s="130"/>
      <c r="BC130" s="130"/>
      <c r="BD130" s="130"/>
      <c r="BE130" s="130"/>
      <c r="BF130" s="130"/>
      <c r="BG130" s="130"/>
      <c r="BH130" s="130"/>
      <c r="BI130" s="130"/>
      <c r="BJ130" s="130"/>
      <c r="BK130" s="130"/>
      <c r="BL130" s="130"/>
      <c r="BM130" s="130"/>
      <c r="BN130" s="130"/>
      <c r="BO130" s="130"/>
      <c r="BP130" s="130"/>
      <c r="BQ130" s="130"/>
      <c r="BR130" s="130"/>
      <c r="BS130" s="130"/>
      <c r="BT130" s="130"/>
      <c r="BU130" s="130"/>
      <c r="BV130" s="130"/>
      <c r="BW130" s="130"/>
      <c r="BX130" s="130"/>
      <c r="BY130" s="130"/>
      <c r="BZ130" s="130"/>
      <c r="CA130" s="130"/>
      <c r="CB130" s="130"/>
      <c r="CC130" s="130"/>
      <c r="CD130" s="130"/>
      <c r="CE130" s="130"/>
      <c r="CF130" s="130"/>
      <c r="CG130" s="130"/>
      <c r="CH130" s="130"/>
      <c r="CI130" s="130"/>
      <c r="CJ130" s="130"/>
      <c r="CK130" s="130"/>
      <c r="CL130" s="130"/>
      <c r="CM130" s="130"/>
      <c r="CN130" s="130"/>
      <c r="CO130" s="130"/>
      <c r="CP130" s="130"/>
      <c r="CQ130" s="130"/>
      <c r="CR130" s="130"/>
      <c r="CS130" s="130"/>
      <c r="CT130" s="130"/>
      <c r="CU130" s="130"/>
      <c r="CV130" s="130"/>
      <c r="CW130" s="130"/>
      <c r="CX130" s="130"/>
      <c r="CY130" s="130"/>
      <c r="CZ130" s="130"/>
      <c r="DA130" s="130"/>
      <c r="DB130" s="130"/>
      <c r="DC130" s="130"/>
      <c r="DD130" s="130"/>
      <c r="DE130" s="130"/>
      <c r="DF130" s="130"/>
      <c r="DG130" s="130"/>
      <c r="DH130" s="130"/>
      <c r="DI130" s="130"/>
      <c r="DJ130" s="130"/>
      <c r="DK130" s="130"/>
      <c r="DL130" s="130"/>
      <c r="DM130" s="130"/>
      <c r="DN130" s="130"/>
      <c r="DO130" s="130"/>
      <c r="DP130" s="130"/>
      <c r="DQ130" s="130"/>
      <c r="DR130" s="130"/>
      <c r="DS130" s="130"/>
      <c r="DT130" s="130"/>
      <c r="DU130" s="130"/>
      <c r="DV130" s="130"/>
      <c r="DW130" s="130"/>
      <c r="DX130" s="130"/>
      <c r="DY130" s="130"/>
      <c r="DZ130" s="130"/>
      <c r="EA130" s="130"/>
      <c r="EB130" s="130"/>
      <c r="EC130" s="130"/>
      <c r="ED130" s="130"/>
      <c r="EE130" s="130"/>
      <c r="EF130" s="130"/>
      <c r="EG130" s="130"/>
      <c r="EH130" s="130"/>
      <c r="EI130" s="130"/>
      <c r="EJ130" s="130"/>
      <c r="EK130" s="130"/>
      <c r="EL130" s="130"/>
      <c r="EM130" s="130"/>
      <c r="EN130" s="130"/>
      <c r="EO130" s="130"/>
      <c r="EP130" s="130"/>
      <c r="EQ130" s="130"/>
      <c r="ER130" s="130"/>
      <c r="ES130" s="130"/>
      <c r="ET130" s="130"/>
      <c r="EU130" s="130"/>
      <c r="EV130" s="130"/>
      <c r="EW130" s="130"/>
      <c r="EX130" s="130"/>
      <c r="EY130" s="130"/>
      <c r="EZ130" s="130"/>
      <c r="FA130" s="130"/>
      <c r="FB130" s="130"/>
      <c r="FC130" s="130"/>
      <c r="FD130" s="130"/>
      <c r="FE130" s="130"/>
      <c r="FF130" s="130"/>
      <c r="FG130" s="130"/>
      <c r="FH130" s="130"/>
      <c r="FI130" s="130"/>
      <c r="FJ130" s="130"/>
      <c r="FK130" s="130"/>
      <c r="FL130" s="130"/>
      <c r="FM130" s="130"/>
      <c r="FN130" s="130"/>
      <c r="FO130" s="130"/>
      <c r="FP130" s="130"/>
      <c r="FQ130" s="130"/>
      <c r="FR130" s="130"/>
      <c r="FS130" s="130"/>
      <c r="FT130" s="130"/>
      <c r="FU130" s="130"/>
      <c r="FV130" s="130"/>
      <c r="FW130" s="130"/>
      <c r="FX130" s="130"/>
      <c r="FY130" s="130"/>
      <c r="FZ130" s="130"/>
      <c r="GA130" s="130"/>
      <c r="GB130" s="130"/>
      <c r="GC130" s="130"/>
      <c r="GD130" s="130"/>
      <c r="GE130" s="130"/>
      <c r="GF130" s="130"/>
      <c r="GG130" s="130"/>
      <c r="GH130" s="130"/>
      <c r="GI130" s="130"/>
      <c r="GJ130" s="130"/>
      <c r="GK130" s="130"/>
      <c r="GL130" s="130"/>
      <c r="GM130" s="130"/>
      <c r="GN130" s="130"/>
      <c r="GO130" s="130"/>
      <c r="GP130" s="130"/>
      <c r="GQ130" s="130"/>
      <c r="GR130" s="130"/>
      <c r="GS130" s="130"/>
      <c r="GT130" s="130"/>
      <c r="GU130" s="130"/>
      <c r="GV130" s="130"/>
      <c r="GW130" s="130"/>
      <c r="GX130" s="130"/>
      <c r="GY130" s="130"/>
      <c r="GZ130" s="130"/>
      <c r="HA130" s="130"/>
      <c r="HB130" s="130"/>
      <c r="HC130" s="130"/>
      <c r="HD130" s="130"/>
      <c r="HE130" s="130"/>
      <c r="HF130" s="130"/>
      <c r="HG130" s="130"/>
      <c r="HH130" s="130"/>
      <c r="HI130" s="130"/>
      <c r="HJ130" s="130"/>
      <c r="HK130" s="130"/>
      <c r="HL130" s="130"/>
      <c r="HM130" s="130"/>
      <c r="HN130" s="130"/>
      <c r="HO130" s="130"/>
      <c r="HP130" s="130"/>
      <c r="HQ130" s="130"/>
      <c r="HR130" s="130"/>
      <c r="HS130" s="130"/>
      <c r="HT130" s="130"/>
      <c r="HU130" s="130"/>
      <c r="HV130" s="130"/>
      <c r="HW130" s="130"/>
      <c r="HX130" s="130"/>
      <c r="HY130" s="130"/>
      <c r="HZ130" s="130"/>
      <c r="IA130" s="130"/>
      <c r="IB130" s="130"/>
      <c r="IC130" s="130"/>
      <c r="ID130" s="130"/>
      <c r="IE130" s="130"/>
      <c r="IF130" s="130"/>
      <c r="IG130" s="130"/>
      <c r="IH130" s="130"/>
      <c r="II130" s="130"/>
      <c r="IJ130" s="130"/>
      <c r="IK130" s="130"/>
      <c r="IL130" s="130"/>
      <c r="IM130" s="130"/>
      <c r="IN130" s="130"/>
      <c r="IO130" s="130"/>
      <c r="IP130" s="130"/>
      <c r="IQ130" s="130"/>
      <c r="IR130" s="130"/>
      <c r="IS130" s="130"/>
      <c r="IT130" s="130"/>
      <c r="IU130" s="130"/>
      <c r="IV130" s="130"/>
    </row>
    <row r="131" spans="1:256" ht="15.75" customHeight="1">
      <c r="A131" s="781"/>
      <c r="B131" s="39"/>
      <c r="C131" s="160"/>
      <c r="D131" s="160"/>
      <c r="E131" s="160"/>
      <c r="F131" s="160"/>
      <c r="G131" s="130"/>
      <c r="H131" s="130"/>
      <c r="I131" s="130"/>
      <c r="J131" s="130"/>
      <c r="K131" s="131"/>
      <c r="L131" s="131"/>
      <c r="M131" s="131"/>
      <c r="N131" s="131"/>
      <c r="O131" s="131"/>
      <c r="P131" s="1377"/>
      <c r="Q131" s="130"/>
      <c r="R131" s="130"/>
      <c r="S131" s="130"/>
      <c r="T131" s="130"/>
      <c r="U131" s="130"/>
      <c r="V131" s="130"/>
      <c r="W131" s="130"/>
      <c r="X131" s="130"/>
      <c r="Y131" s="130"/>
      <c r="Z131" s="130"/>
      <c r="AA131" s="130"/>
      <c r="AB131" s="130"/>
      <c r="AC131" s="130"/>
      <c r="AD131" s="130"/>
      <c r="AE131" s="130"/>
      <c r="AF131" s="130"/>
      <c r="AG131" s="130"/>
      <c r="AH131" s="130"/>
      <c r="AI131" s="130"/>
      <c r="AJ131" s="130"/>
      <c r="AK131" s="130"/>
      <c r="AL131" s="130"/>
      <c r="AM131" s="130"/>
      <c r="AN131" s="130"/>
      <c r="AO131" s="130"/>
      <c r="AP131" s="130"/>
      <c r="AQ131" s="130"/>
      <c r="AR131" s="130"/>
      <c r="AS131" s="130"/>
      <c r="AT131" s="130"/>
      <c r="AU131" s="130"/>
      <c r="AV131" s="130"/>
      <c r="AW131" s="130"/>
      <c r="AX131" s="130"/>
      <c r="AY131" s="130"/>
      <c r="AZ131" s="130"/>
      <c r="BA131" s="130"/>
      <c r="BB131" s="130"/>
      <c r="BC131" s="130"/>
      <c r="BD131" s="130"/>
      <c r="BE131" s="130"/>
      <c r="BF131" s="130"/>
      <c r="BG131" s="130"/>
      <c r="BH131" s="130"/>
      <c r="BI131" s="130"/>
      <c r="BJ131" s="130"/>
      <c r="BK131" s="130"/>
      <c r="BL131" s="130"/>
      <c r="BM131" s="130"/>
      <c r="BN131" s="130"/>
      <c r="BO131" s="130"/>
      <c r="BP131" s="130"/>
      <c r="BQ131" s="130"/>
      <c r="BR131" s="130"/>
      <c r="BS131" s="130"/>
      <c r="BT131" s="130"/>
      <c r="BU131" s="130"/>
      <c r="BV131" s="130"/>
      <c r="BW131" s="130"/>
      <c r="BX131" s="130"/>
      <c r="BY131" s="130"/>
      <c r="BZ131" s="130"/>
      <c r="CA131" s="130"/>
      <c r="CB131" s="130"/>
      <c r="CC131" s="130"/>
      <c r="CD131" s="130"/>
      <c r="CE131" s="130"/>
      <c r="CF131" s="130"/>
      <c r="CG131" s="130"/>
      <c r="CH131" s="130"/>
      <c r="CI131" s="130"/>
      <c r="CJ131" s="130"/>
      <c r="CK131" s="130"/>
      <c r="CL131" s="130"/>
      <c r="CM131" s="130"/>
      <c r="CN131" s="130"/>
      <c r="CO131" s="130"/>
      <c r="CP131" s="130"/>
      <c r="CQ131" s="130"/>
      <c r="CR131" s="130"/>
      <c r="CS131" s="130"/>
      <c r="CT131" s="130"/>
      <c r="CU131" s="130"/>
      <c r="CV131" s="130"/>
      <c r="CW131" s="130"/>
      <c r="CX131" s="130"/>
      <c r="CY131" s="130"/>
      <c r="CZ131" s="130"/>
      <c r="DA131" s="130"/>
      <c r="DB131" s="130"/>
      <c r="DC131" s="130"/>
      <c r="DD131" s="130"/>
      <c r="DE131" s="130"/>
      <c r="DF131" s="130"/>
      <c r="DG131" s="130"/>
      <c r="DH131" s="130"/>
      <c r="DI131" s="130"/>
      <c r="DJ131" s="130"/>
      <c r="DK131" s="130"/>
      <c r="DL131" s="130"/>
      <c r="DM131" s="130"/>
      <c r="DN131" s="130"/>
      <c r="DO131" s="130"/>
      <c r="DP131" s="130"/>
      <c r="DQ131" s="130"/>
      <c r="DR131" s="130"/>
      <c r="DS131" s="130"/>
      <c r="DT131" s="130"/>
      <c r="DU131" s="130"/>
      <c r="DV131" s="130"/>
      <c r="DW131" s="130"/>
      <c r="DX131" s="130"/>
      <c r="DY131" s="130"/>
      <c r="DZ131" s="130"/>
      <c r="EA131" s="130"/>
      <c r="EB131" s="130"/>
      <c r="EC131" s="130"/>
      <c r="ED131" s="130"/>
      <c r="EE131" s="130"/>
      <c r="EF131" s="130"/>
      <c r="EG131" s="130"/>
      <c r="EH131" s="130"/>
      <c r="EI131" s="130"/>
      <c r="EJ131" s="130"/>
      <c r="EK131" s="130"/>
      <c r="EL131" s="130"/>
      <c r="EM131" s="130"/>
      <c r="EN131" s="130"/>
      <c r="EO131" s="130"/>
      <c r="EP131" s="130"/>
      <c r="EQ131" s="130"/>
      <c r="ER131" s="130"/>
      <c r="ES131" s="130"/>
      <c r="ET131" s="130"/>
      <c r="EU131" s="130"/>
      <c r="EV131" s="130"/>
      <c r="EW131" s="130"/>
      <c r="EX131" s="130"/>
      <c r="EY131" s="130"/>
      <c r="EZ131" s="130"/>
      <c r="FA131" s="130"/>
      <c r="FB131" s="130"/>
      <c r="FC131" s="130"/>
      <c r="FD131" s="130"/>
      <c r="FE131" s="130"/>
      <c r="FF131" s="130"/>
      <c r="FG131" s="130"/>
      <c r="FH131" s="130"/>
      <c r="FI131" s="130"/>
      <c r="FJ131" s="130"/>
      <c r="FK131" s="130"/>
      <c r="FL131" s="130"/>
      <c r="FM131" s="130"/>
      <c r="FN131" s="130"/>
      <c r="FO131" s="130"/>
      <c r="FP131" s="130"/>
      <c r="FQ131" s="130"/>
      <c r="FR131" s="130"/>
      <c r="FS131" s="130"/>
      <c r="FT131" s="130"/>
      <c r="FU131" s="130"/>
      <c r="FV131" s="130"/>
      <c r="FW131" s="130"/>
      <c r="FX131" s="130"/>
      <c r="FY131" s="130"/>
      <c r="FZ131" s="130"/>
      <c r="GA131" s="130"/>
      <c r="GB131" s="130"/>
      <c r="GC131" s="130"/>
      <c r="GD131" s="130"/>
      <c r="GE131" s="130"/>
      <c r="GF131" s="130"/>
      <c r="GG131" s="130"/>
      <c r="GH131" s="130"/>
      <c r="GI131" s="130"/>
      <c r="GJ131" s="130"/>
      <c r="GK131" s="130"/>
      <c r="GL131" s="130"/>
      <c r="GM131" s="130"/>
      <c r="GN131" s="130"/>
      <c r="GO131" s="130"/>
      <c r="GP131" s="130"/>
      <c r="GQ131" s="130"/>
      <c r="GR131" s="130"/>
      <c r="GS131" s="130"/>
      <c r="GT131" s="130"/>
      <c r="GU131" s="130"/>
      <c r="GV131" s="130"/>
      <c r="GW131" s="130"/>
      <c r="GX131" s="130"/>
      <c r="GY131" s="130"/>
      <c r="GZ131" s="130"/>
      <c r="HA131" s="130"/>
      <c r="HB131" s="130"/>
      <c r="HC131" s="130"/>
      <c r="HD131" s="130"/>
      <c r="HE131" s="130"/>
      <c r="HF131" s="130"/>
      <c r="HG131" s="130"/>
      <c r="HH131" s="130"/>
      <c r="HI131" s="130"/>
      <c r="HJ131" s="130"/>
      <c r="HK131" s="130"/>
      <c r="HL131" s="130"/>
      <c r="HM131" s="130"/>
      <c r="HN131" s="130"/>
      <c r="HO131" s="130"/>
      <c r="HP131" s="130"/>
      <c r="HQ131" s="130"/>
      <c r="HR131" s="130"/>
      <c r="HS131" s="130"/>
      <c r="HT131" s="130"/>
      <c r="HU131" s="130"/>
      <c r="HV131" s="130"/>
      <c r="HW131" s="130"/>
      <c r="HX131" s="130"/>
      <c r="HY131" s="130"/>
      <c r="HZ131" s="130"/>
      <c r="IA131" s="130"/>
      <c r="IB131" s="130"/>
      <c r="IC131" s="130"/>
      <c r="ID131" s="130"/>
      <c r="IE131" s="130"/>
      <c r="IF131" s="130"/>
      <c r="IG131" s="130"/>
      <c r="IH131" s="130"/>
      <c r="II131" s="130"/>
      <c r="IJ131" s="130"/>
      <c r="IK131" s="130"/>
      <c r="IL131" s="130"/>
      <c r="IM131" s="130"/>
      <c r="IN131" s="130"/>
      <c r="IO131" s="130"/>
      <c r="IP131" s="130"/>
      <c r="IQ131" s="130"/>
      <c r="IR131" s="130"/>
      <c r="IS131" s="130"/>
      <c r="IT131" s="130"/>
      <c r="IU131" s="130"/>
      <c r="IV131" s="130"/>
    </row>
    <row r="132" spans="1:256" ht="15.75" customHeight="1">
      <c r="A132" s="781"/>
      <c r="B132" s="39"/>
      <c r="C132" s="160"/>
      <c r="D132" s="160"/>
      <c r="E132" s="160"/>
      <c r="F132" s="160"/>
      <c r="G132" s="130"/>
      <c r="H132" s="130"/>
      <c r="I132" s="130"/>
      <c r="J132" s="130"/>
      <c r="K132" s="131"/>
      <c r="L132" s="131"/>
      <c r="M132" s="131"/>
      <c r="N132" s="131"/>
      <c r="O132" s="131"/>
      <c r="P132" s="1377"/>
      <c r="Q132" s="130"/>
      <c r="R132" s="130"/>
      <c r="S132" s="130"/>
      <c r="T132" s="130"/>
      <c r="U132" s="130"/>
      <c r="V132" s="130"/>
      <c r="W132" s="130"/>
      <c r="X132" s="130"/>
      <c r="Y132" s="130"/>
      <c r="Z132" s="130"/>
      <c r="AA132" s="130"/>
      <c r="AB132" s="130"/>
      <c r="AC132" s="130"/>
      <c r="AD132" s="130"/>
      <c r="AE132" s="130"/>
      <c r="AF132" s="130"/>
      <c r="AG132" s="130"/>
      <c r="AH132" s="130"/>
      <c r="AI132" s="130"/>
      <c r="AJ132" s="130"/>
      <c r="AK132" s="130"/>
      <c r="AL132" s="130"/>
      <c r="AM132" s="130"/>
      <c r="AN132" s="130"/>
      <c r="AO132" s="130"/>
      <c r="AP132" s="130"/>
      <c r="AQ132" s="130"/>
      <c r="AR132" s="130"/>
      <c r="AS132" s="130"/>
      <c r="AT132" s="130"/>
      <c r="AU132" s="130"/>
      <c r="AV132" s="130"/>
      <c r="AW132" s="130"/>
      <c r="AX132" s="130"/>
      <c r="AY132" s="130"/>
      <c r="AZ132" s="130"/>
      <c r="BA132" s="130"/>
      <c r="BB132" s="130"/>
      <c r="BC132" s="130"/>
      <c r="BD132" s="130"/>
      <c r="BE132" s="130"/>
      <c r="BF132" s="130"/>
      <c r="BG132" s="130"/>
      <c r="BH132" s="130"/>
      <c r="BI132" s="130"/>
      <c r="BJ132" s="130"/>
      <c r="BK132" s="130"/>
      <c r="BL132" s="130"/>
      <c r="BM132" s="130"/>
      <c r="BN132" s="130"/>
      <c r="BO132" s="130"/>
      <c r="BP132" s="130"/>
      <c r="BQ132" s="130"/>
      <c r="BR132" s="130"/>
      <c r="BS132" s="130"/>
      <c r="BT132" s="130"/>
      <c r="BU132" s="130"/>
      <c r="BV132" s="130"/>
      <c r="BW132" s="130"/>
      <c r="BX132" s="130"/>
      <c r="BY132" s="130"/>
      <c r="BZ132" s="130"/>
      <c r="CA132" s="130"/>
      <c r="CB132" s="130"/>
      <c r="CC132" s="130"/>
      <c r="CD132" s="130"/>
      <c r="CE132" s="130"/>
      <c r="CF132" s="130"/>
      <c r="CG132" s="130"/>
      <c r="CH132" s="130"/>
      <c r="CI132" s="130"/>
      <c r="CJ132" s="130"/>
      <c r="CK132" s="130"/>
      <c r="CL132" s="130"/>
      <c r="CM132" s="130"/>
      <c r="CN132" s="130"/>
      <c r="CO132" s="130"/>
      <c r="CP132" s="130"/>
      <c r="CQ132" s="130"/>
      <c r="CR132" s="130"/>
      <c r="CS132" s="130"/>
      <c r="CT132" s="130"/>
      <c r="CU132" s="130"/>
      <c r="CV132" s="130"/>
      <c r="CW132" s="130"/>
      <c r="CX132" s="130"/>
      <c r="CY132" s="130"/>
      <c r="CZ132" s="130"/>
      <c r="DA132" s="130"/>
      <c r="DB132" s="130"/>
      <c r="DC132" s="130"/>
      <c r="DD132" s="130"/>
      <c r="DE132" s="130"/>
      <c r="DF132" s="130"/>
      <c r="DG132" s="130"/>
      <c r="DH132" s="130"/>
      <c r="DI132" s="130"/>
      <c r="DJ132" s="130"/>
      <c r="DK132" s="130"/>
      <c r="DL132" s="130"/>
      <c r="DM132" s="130"/>
      <c r="DN132" s="130"/>
      <c r="DO132" s="130"/>
      <c r="DP132" s="130"/>
      <c r="DQ132" s="130"/>
      <c r="DR132" s="130"/>
      <c r="DS132" s="130"/>
      <c r="DT132" s="130"/>
      <c r="DU132" s="130"/>
      <c r="DV132" s="130"/>
      <c r="DW132" s="130"/>
      <c r="DX132" s="130"/>
      <c r="DY132" s="130"/>
      <c r="DZ132" s="130"/>
      <c r="EA132" s="130"/>
      <c r="EB132" s="130"/>
      <c r="EC132" s="130"/>
      <c r="ED132" s="130"/>
      <c r="EE132" s="130"/>
      <c r="EF132" s="130"/>
      <c r="EG132" s="130"/>
      <c r="EH132" s="130"/>
      <c r="EI132" s="130"/>
      <c r="EJ132" s="130"/>
      <c r="EK132" s="130"/>
      <c r="EL132" s="130"/>
      <c r="EM132" s="130"/>
      <c r="EN132" s="130"/>
      <c r="EO132" s="130"/>
      <c r="EP132" s="130"/>
      <c r="EQ132" s="130"/>
      <c r="ER132" s="130"/>
      <c r="ES132" s="130"/>
      <c r="ET132" s="130"/>
      <c r="EU132" s="130"/>
      <c r="EV132" s="130"/>
      <c r="EW132" s="130"/>
      <c r="EX132" s="130"/>
      <c r="EY132" s="130"/>
      <c r="EZ132" s="130"/>
      <c r="FA132" s="130"/>
      <c r="FB132" s="130"/>
      <c r="FC132" s="130"/>
      <c r="FD132" s="130"/>
      <c r="FE132" s="130"/>
      <c r="FF132" s="130"/>
      <c r="FG132" s="130"/>
      <c r="FH132" s="130"/>
      <c r="FI132" s="130"/>
      <c r="FJ132" s="130"/>
      <c r="FK132" s="130"/>
      <c r="FL132" s="130"/>
      <c r="FM132" s="130"/>
      <c r="FN132" s="130"/>
      <c r="FO132" s="130"/>
      <c r="FP132" s="130"/>
      <c r="FQ132" s="130"/>
      <c r="FR132" s="130"/>
      <c r="FS132" s="130"/>
      <c r="FT132" s="130"/>
      <c r="FU132" s="130"/>
      <c r="FV132" s="130"/>
      <c r="FW132" s="130"/>
      <c r="FX132" s="130"/>
      <c r="FY132" s="130"/>
      <c r="FZ132" s="130"/>
      <c r="GA132" s="130"/>
      <c r="GB132" s="130"/>
      <c r="GC132" s="130"/>
      <c r="GD132" s="130"/>
      <c r="GE132" s="130"/>
      <c r="GF132" s="130"/>
      <c r="GG132" s="130"/>
      <c r="GH132" s="130"/>
      <c r="GI132" s="130"/>
      <c r="GJ132" s="130"/>
      <c r="GK132" s="130"/>
      <c r="GL132" s="130"/>
      <c r="GM132" s="130"/>
      <c r="GN132" s="130"/>
      <c r="GO132" s="130"/>
      <c r="GP132" s="130"/>
      <c r="GQ132" s="130"/>
      <c r="GR132" s="130"/>
      <c r="GS132" s="130"/>
      <c r="GT132" s="130"/>
      <c r="GU132" s="130"/>
      <c r="GV132" s="130"/>
      <c r="GW132" s="130"/>
      <c r="GX132" s="130"/>
      <c r="GY132" s="130"/>
      <c r="GZ132" s="130"/>
      <c r="HA132" s="130"/>
      <c r="HB132" s="130"/>
      <c r="HC132" s="130"/>
      <c r="HD132" s="130"/>
      <c r="HE132" s="130"/>
      <c r="HF132" s="130"/>
      <c r="HG132" s="130"/>
      <c r="HH132" s="130"/>
      <c r="HI132" s="130"/>
      <c r="HJ132" s="130"/>
      <c r="HK132" s="130"/>
      <c r="HL132" s="130"/>
      <c r="HM132" s="130"/>
      <c r="HN132" s="130"/>
      <c r="HO132" s="130"/>
      <c r="HP132" s="130"/>
      <c r="HQ132" s="130"/>
      <c r="HR132" s="130"/>
      <c r="HS132" s="130"/>
      <c r="HT132" s="130"/>
      <c r="HU132" s="130"/>
      <c r="HV132" s="130"/>
      <c r="HW132" s="130"/>
      <c r="HX132" s="130"/>
      <c r="HY132" s="130"/>
      <c r="HZ132" s="130"/>
      <c r="IA132" s="130"/>
      <c r="IB132" s="130"/>
      <c r="IC132" s="130"/>
      <c r="ID132" s="130"/>
      <c r="IE132" s="130"/>
      <c r="IF132" s="130"/>
      <c r="IG132" s="130"/>
      <c r="IH132" s="130"/>
      <c r="II132" s="130"/>
      <c r="IJ132" s="130"/>
      <c r="IK132" s="130"/>
      <c r="IL132" s="130"/>
      <c r="IM132" s="130"/>
      <c r="IN132" s="130"/>
      <c r="IO132" s="130"/>
      <c r="IP132" s="130"/>
      <c r="IQ132" s="130"/>
      <c r="IR132" s="130"/>
      <c r="IS132" s="130"/>
      <c r="IT132" s="130"/>
      <c r="IU132" s="130"/>
      <c r="IV132" s="130"/>
    </row>
    <row r="133" spans="1:256" ht="15.75" customHeight="1">
      <c r="A133" s="781"/>
      <c r="B133" s="39"/>
      <c r="C133" s="160"/>
      <c r="D133" s="160"/>
      <c r="E133" s="160"/>
      <c r="F133" s="160"/>
      <c r="G133" s="130"/>
      <c r="H133" s="130"/>
      <c r="I133" s="130"/>
      <c r="J133" s="130"/>
      <c r="K133" s="131"/>
      <c r="L133" s="131"/>
      <c r="M133" s="131"/>
      <c r="N133" s="131"/>
      <c r="O133" s="131"/>
      <c r="P133" s="1377"/>
      <c r="Q133" s="130"/>
      <c r="R133" s="130"/>
      <c r="S133" s="130"/>
      <c r="T133" s="130"/>
      <c r="U133" s="130"/>
      <c r="V133" s="130"/>
      <c r="W133" s="130"/>
      <c r="X133" s="130"/>
      <c r="Y133" s="130"/>
      <c r="Z133" s="130"/>
      <c r="AA133" s="130"/>
      <c r="AB133" s="130"/>
      <c r="AC133" s="130"/>
      <c r="AD133" s="130"/>
      <c r="AE133" s="130"/>
      <c r="AF133" s="130"/>
      <c r="AG133" s="130"/>
      <c r="AH133" s="130"/>
      <c r="AI133" s="130"/>
      <c r="AJ133" s="130"/>
      <c r="AK133" s="130"/>
      <c r="AL133" s="130"/>
      <c r="AM133" s="130"/>
      <c r="AN133" s="130"/>
      <c r="AO133" s="130"/>
      <c r="AP133" s="130"/>
      <c r="AQ133" s="130"/>
      <c r="AR133" s="130"/>
      <c r="AS133" s="130"/>
      <c r="AT133" s="130"/>
      <c r="AU133" s="130"/>
      <c r="AV133" s="130"/>
      <c r="AW133" s="130"/>
      <c r="AX133" s="130"/>
      <c r="AY133" s="130"/>
      <c r="AZ133" s="130"/>
      <c r="BA133" s="130"/>
      <c r="BB133" s="130"/>
      <c r="BC133" s="130"/>
      <c r="BD133" s="130"/>
      <c r="BE133" s="130"/>
      <c r="BF133" s="130"/>
      <c r="BG133" s="130"/>
      <c r="BH133" s="130"/>
      <c r="BI133" s="130"/>
      <c r="BJ133" s="130"/>
      <c r="BK133" s="130"/>
      <c r="BL133" s="130"/>
      <c r="BM133" s="130"/>
      <c r="BN133" s="130"/>
      <c r="BO133" s="130"/>
      <c r="BP133" s="130"/>
      <c r="BQ133" s="130"/>
      <c r="BR133" s="130"/>
      <c r="BS133" s="130"/>
      <c r="BT133" s="130"/>
      <c r="BU133" s="130"/>
      <c r="BV133" s="130"/>
      <c r="BW133" s="130"/>
      <c r="BX133" s="130"/>
      <c r="BY133" s="130"/>
      <c r="BZ133" s="130"/>
      <c r="CA133" s="130"/>
      <c r="CB133" s="130"/>
      <c r="CC133" s="130"/>
      <c r="CD133" s="130"/>
      <c r="CE133" s="130"/>
      <c r="CF133" s="130"/>
      <c r="CG133" s="130"/>
      <c r="CH133" s="130"/>
      <c r="CI133" s="130"/>
      <c r="CJ133" s="130"/>
      <c r="CK133" s="130"/>
      <c r="CL133" s="130"/>
      <c r="CM133" s="130"/>
      <c r="CN133" s="130"/>
      <c r="CO133" s="130"/>
      <c r="CP133" s="130"/>
      <c r="CQ133" s="130"/>
      <c r="CR133" s="130"/>
      <c r="CS133" s="130"/>
      <c r="CT133" s="130"/>
      <c r="CU133" s="130"/>
      <c r="CV133" s="130"/>
      <c r="CW133" s="130"/>
      <c r="CX133" s="130"/>
      <c r="CY133" s="130"/>
      <c r="CZ133" s="130"/>
      <c r="DA133" s="130"/>
      <c r="DB133" s="130"/>
      <c r="DC133" s="130"/>
      <c r="DD133" s="130"/>
      <c r="DE133" s="130"/>
      <c r="DF133" s="130"/>
      <c r="DG133" s="130"/>
      <c r="DH133" s="130"/>
      <c r="DI133" s="130"/>
      <c r="DJ133" s="130"/>
      <c r="DK133" s="130"/>
      <c r="DL133" s="130"/>
      <c r="DM133" s="130"/>
      <c r="DN133" s="130"/>
      <c r="DO133" s="130"/>
      <c r="DP133" s="130"/>
      <c r="DQ133" s="130"/>
      <c r="DR133" s="130"/>
      <c r="DS133" s="130"/>
      <c r="DT133" s="130"/>
      <c r="DU133" s="130"/>
      <c r="DV133" s="130"/>
      <c r="DW133" s="130"/>
      <c r="DX133" s="130"/>
      <c r="DY133" s="130"/>
      <c r="DZ133" s="130"/>
      <c r="EA133" s="130"/>
      <c r="EB133" s="130"/>
      <c r="EC133" s="130"/>
      <c r="ED133" s="130"/>
      <c r="EE133" s="130"/>
      <c r="EF133" s="130"/>
      <c r="EG133" s="130"/>
      <c r="EH133" s="130"/>
      <c r="EI133" s="130"/>
      <c r="EJ133" s="130"/>
      <c r="EK133" s="130"/>
      <c r="EL133" s="130"/>
      <c r="EM133" s="130"/>
      <c r="EN133" s="130"/>
      <c r="EO133" s="130"/>
      <c r="EP133" s="130"/>
      <c r="EQ133" s="130"/>
      <c r="ER133" s="130"/>
      <c r="ES133" s="130"/>
      <c r="ET133" s="130"/>
      <c r="EU133" s="130"/>
      <c r="EV133" s="130"/>
      <c r="EW133" s="130"/>
      <c r="EX133" s="130"/>
      <c r="EY133" s="130"/>
      <c r="EZ133" s="130"/>
      <c r="FA133" s="130"/>
      <c r="FB133" s="130"/>
      <c r="FC133" s="130"/>
      <c r="FD133" s="130"/>
      <c r="FE133" s="130"/>
      <c r="FF133" s="130"/>
      <c r="FG133" s="130"/>
      <c r="FH133" s="130"/>
      <c r="FI133" s="130"/>
      <c r="FJ133" s="130"/>
      <c r="FK133" s="130"/>
      <c r="FL133" s="130"/>
      <c r="FM133" s="130"/>
      <c r="FN133" s="130"/>
      <c r="FO133" s="130"/>
      <c r="FP133" s="130"/>
      <c r="FQ133" s="130"/>
      <c r="FR133" s="130"/>
      <c r="FS133" s="130"/>
      <c r="FT133" s="130"/>
      <c r="FU133" s="130"/>
      <c r="FV133" s="130"/>
      <c r="FW133" s="130"/>
      <c r="FX133" s="130"/>
      <c r="FY133" s="130"/>
      <c r="FZ133" s="130"/>
      <c r="GA133" s="130"/>
      <c r="GB133" s="130"/>
      <c r="GC133" s="130"/>
      <c r="GD133" s="130"/>
      <c r="GE133" s="130"/>
      <c r="GF133" s="130"/>
      <c r="GG133" s="130"/>
      <c r="GH133" s="130"/>
      <c r="GI133" s="130"/>
      <c r="GJ133" s="130"/>
      <c r="GK133" s="130"/>
      <c r="GL133" s="130"/>
      <c r="GM133" s="130"/>
      <c r="GN133" s="130"/>
      <c r="GO133" s="130"/>
      <c r="GP133" s="130"/>
      <c r="GQ133" s="130"/>
      <c r="GR133" s="130"/>
      <c r="GS133" s="130"/>
      <c r="GT133" s="130"/>
      <c r="GU133" s="130"/>
      <c r="GV133" s="130"/>
      <c r="GW133" s="130"/>
      <c r="GX133" s="130"/>
      <c r="GY133" s="130"/>
      <c r="GZ133" s="130"/>
      <c r="HA133" s="130"/>
      <c r="HB133" s="130"/>
      <c r="HC133" s="130"/>
      <c r="HD133" s="130"/>
      <c r="HE133" s="130"/>
      <c r="HF133" s="130"/>
      <c r="HG133" s="130"/>
      <c r="HH133" s="130"/>
      <c r="HI133" s="130"/>
      <c r="HJ133" s="130"/>
      <c r="HK133" s="130"/>
      <c r="HL133" s="130"/>
      <c r="HM133" s="130"/>
      <c r="HN133" s="130"/>
      <c r="HO133" s="130"/>
      <c r="HP133" s="130"/>
      <c r="HQ133" s="130"/>
      <c r="HR133" s="130"/>
      <c r="HS133" s="130"/>
      <c r="HT133" s="130"/>
      <c r="HU133" s="130"/>
      <c r="HV133" s="130"/>
      <c r="HW133" s="130"/>
      <c r="HX133" s="130"/>
      <c r="HY133" s="130"/>
      <c r="HZ133" s="130"/>
      <c r="IA133" s="130"/>
      <c r="IB133" s="130"/>
      <c r="IC133" s="130"/>
      <c r="ID133" s="130"/>
      <c r="IE133" s="130"/>
      <c r="IF133" s="130"/>
      <c r="IG133" s="130"/>
      <c r="IH133" s="130"/>
      <c r="II133" s="130"/>
      <c r="IJ133" s="130"/>
      <c r="IK133" s="130"/>
      <c r="IL133" s="130"/>
      <c r="IM133" s="130"/>
      <c r="IN133" s="130"/>
      <c r="IO133" s="130"/>
      <c r="IP133" s="130"/>
      <c r="IQ133" s="130"/>
      <c r="IR133" s="130"/>
      <c r="IS133" s="130"/>
      <c r="IT133" s="130"/>
      <c r="IU133" s="130"/>
      <c r="IV133" s="130"/>
    </row>
    <row r="134" spans="1:256" ht="15.75" customHeight="1">
      <c r="A134" s="781"/>
      <c r="B134" s="39"/>
      <c r="C134" s="160"/>
      <c r="D134" s="160"/>
      <c r="E134" s="160"/>
      <c r="F134" s="160"/>
      <c r="G134" s="130"/>
      <c r="H134" s="130"/>
      <c r="I134" s="130"/>
      <c r="J134" s="130"/>
      <c r="K134" s="131"/>
      <c r="L134" s="131"/>
      <c r="M134" s="131"/>
      <c r="N134" s="131"/>
      <c r="O134" s="131"/>
      <c r="P134" s="1377"/>
      <c r="Q134" s="130"/>
      <c r="R134" s="130"/>
      <c r="S134" s="130"/>
      <c r="T134" s="130"/>
      <c r="U134" s="130"/>
      <c r="V134" s="130"/>
      <c r="W134" s="130"/>
      <c r="X134" s="130"/>
      <c r="Y134" s="130"/>
      <c r="Z134" s="130"/>
      <c r="AA134" s="130"/>
      <c r="AB134" s="130"/>
      <c r="AC134" s="130"/>
      <c r="AD134" s="130"/>
      <c r="AE134" s="130"/>
      <c r="AF134" s="130"/>
      <c r="AG134" s="130"/>
      <c r="AH134" s="130"/>
      <c r="AI134" s="130"/>
      <c r="AJ134" s="130"/>
      <c r="AK134" s="130"/>
      <c r="AL134" s="130"/>
      <c r="AM134" s="130"/>
      <c r="AN134" s="130"/>
      <c r="AO134" s="130"/>
      <c r="AP134" s="130"/>
      <c r="AQ134" s="130"/>
      <c r="AR134" s="130"/>
      <c r="AS134" s="130"/>
      <c r="AT134" s="130"/>
      <c r="AU134" s="130"/>
      <c r="AV134" s="130"/>
      <c r="AW134" s="130"/>
      <c r="AX134" s="130"/>
      <c r="AY134" s="130"/>
      <c r="AZ134" s="130"/>
      <c r="BA134" s="130"/>
      <c r="BB134" s="130"/>
      <c r="BC134" s="130"/>
      <c r="BD134" s="130"/>
      <c r="BE134" s="130"/>
      <c r="BF134" s="130"/>
      <c r="BG134" s="130"/>
      <c r="BH134" s="130"/>
      <c r="BI134" s="130"/>
      <c r="BJ134" s="130"/>
      <c r="BK134" s="130"/>
      <c r="BL134" s="130"/>
      <c r="BM134" s="130"/>
      <c r="BN134" s="130"/>
      <c r="BO134" s="130"/>
      <c r="BP134" s="130"/>
      <c r="BQ134" s="130"/>
      <c r="BR134" s="130"/>
      <c r="BS134" s="130"/>
      <c r="BT134" s="130"/>
      <c r="BU134" s="130"/>
      <c r="BV134" s="130"/>
      <c r="BW134" s="130"/>
      <c r="BX134" s="130"/>
      <c r="BY134" s="130"/>
      <c r="BZ134" s="130"/>
      <c r="CA134" s="130"/>
      <c r="CB134" s="130"/>
      <c r="CC134" s="130"/>
      <c r="CD134" s="130"/>
      <c r="CE134" s="130"/>
      <c r="CF134" s="130"/>
      <c r="CG134" s="130"/>
      <c r="CH134" s="130"/>
      <c r="CI134" s="130"/>
      <c r="CJ134" s="130"/>
      <c r="CK134" s="130"/>
      <c r="CL134" s="130"/>
      <c r="CM134" s="130"/>
      <c r="CN134" s="130"/>
      <c r="CO134" s="130"/>
      <c r="CP134" s="130"/>
      <c r="CQ134" s="130"/>
      <c r="CR134" s="130"/>
      <c r="CS134" s="130"/>
      <c r="CT134" s="130"/>
      <c r="CU134" s="130"/>
      <c r="CV134" s="130"/>
      <c r="CW134" s="130"/>
      <c r="CX134" s="130"/>
      <c r="CY134" s="130"/>
      <c r="CZ134" s="130"/>
      <c r="DA134" s="130"/>
      <c r="DB134" s="130"/>
      <c r="DC134" s="130"/>
      <c r="DD134" s="130"/>
      <c r="DE134" s="130"/>
      <c r="DF134" s="130"/>
      <c r="DG134" s="130"/>
      <c r="DH134" s="130"/>
      <c r="DI134" s="130"/>
      <c r="DJ134" s="130"/>
      <c r="DK134" s="130"/>
      <c r="DL134" s="130"/>
      <c r="DM134" s="130"/>
      <c r="DN134" s="130"/>
      <c r="DO134" s="130"/>
      <c r="DP134" s="130"/>
      <c r="DQ134" s="130"/>
      <c r="DR134" s="130"/>
      <c r="DS134" s="130"/>
      <c r="DT134" s="130"/>
      <c r="DU134" s="130"/>
      <c r="DV134" s="130"/>
      <c r="DW134" s="130"/>
      <c r="DX134" s="130"/>
      <c r="DY134" s="130"/>
      <c r="DZ134" s="130"/>
      <c r="EA134" s="130"/>
      <c r="EB134" s="130"/>
      <c r="EC134" s="130"/>
      <c r="ED134" s="130"/>
      <c r="EE134" s="130"/>
      <c r="EF134" s="130"/>
      <c r="EG134" s="130"/>
      <c r="EH134" s="130"/>
      <c r="EI134" s="130"/>
      <c r="EJ134" s="130"/>
      <c r="EK134" s="130"/>
      <c r="EL134" s="130"/>
      <c r="EM134" s="130"/>
      <c r="EN134" s="130"/>
      <c r="EO134" s="130"/>
      <c r="EP134" s="130"/>
      <c r="EQ134" s="130"/>
      <c r="ER134" s="130"/>
      <c r="ES134" s="130"/>
      <c r="ET134" s="130"/>
      <c r="EU134" s="130"/>
      <c r="EV134" s="130"/>
      <c r="EW134" s="130"/>
      <c r="EX134" s="130"/>
      <c r="EY134" s="130"/>
      <c r="EZ134" s="130"/>
      <c r="FA134" s="130"/>
      <c r="FB134" s="130"/>
      <c r="FC134" s="130"/>
      <c r="FD134" s="130"/>
      <c r="FE134" s="130"/>
      <c r="FF134" s="130"/>
      <c r="FG134" s="130"/>
      <c r="FH134" s="130"/>
      <c r="FI134" s="130"/>
      <c r="FJ134" s="130"/>
      <c r="FK134" s="130"/>
      <c r="FL134" s="130"/>
      <c r="FM134" s="130"/>
      <c r="FN134" s="130"/>
      <c r="FO134" s="130"/>
      <c r="FP134" s="130"/>
      <c r="FQ134" s="130"/>
      <c r="FR134" s="130"/>
      <c r="FS134" s="130"/>
      <c r="FT134" s="130"/>
      <c r="FU134" s="130"/>
      <c r="FV134" s="130"/>
      <c r="FW134" s="130"/>
      <c r="FX134" s="130"/>
      <c r="FY134" s="130"/>
      <c r="FZ134" s="130"/>
      <c r="GA134" s="130"/>
      <c r="GB134" s="130"/>
      <c r="GC134" s="130"/>
      <c r="GD134" s="130"/>
      <c r="GE134" s="130"/>
      <c r="GF134" s="130"/>
      <c r="GG134" s="130"/>
      <c r="GH134" s="130"/>
      <c r="GI134" s="130"/>
      <c r="GJ134" s="130"/>
      <c r="GK134" s="130"/>
      <c r="GL134" s="130"/>
      <c r="GM134" s="130"/>
      <c r="GN134" s="130"/>
      <c r="GO134" s="130"/>
      <c r="GP134" s="130"/>
      <c r="GQ134" s="130"/>
      <c r="GR134" s="130"/>
      <c r="GS134" s="130"/>
      <c r="GT134" s="130"/>
      <c r="GU134" s="130"/>
      <c r="GV134" s="130"/>
      <c r="GW134" s="130"/>
      <c r="GX134" s="130"/>
      <c r="GY134" s="130"/>
      <c r="GZ134" s="130"/>
      <c r="HA134" s="130"/>
      <c r="HB134" s="130"/>
      <c r="HC134" s="130"/>
      <c r="HD134" s="130"/>
      <c r="HE134" s="130"/>
      <c r="HF134" s="130"/>
      <c r="HG134" s="130"/>
      <c r="HH134" s="130"/>
      <c r="HI134" s="130"/>
      <c r="HJ134" s="130"/>
      <c r="HK134" s="130"/>
      <c r="HL134" s="130"/>
      <c r="HM134" s="130"/>
      <c r="HN134" s="130"/>
      <c r="HO134" s="130"/>
      <c r="HP134" s="130"/>
      <c r="HQ134" s="130"/>
      <c r="HR134" s="130"/>
      <c r="HS134" s="130"/>
      <c r="HT134" s="130"/>
      <c r="HU134" s="130"/>
      <c r="HV134" s="130"/>
      <c r="HW134" s="130"/>
      <c r="HX134" s="130"/>
      <c r="HY134" s="130"/>
      <c r="HZ134" s="130"/>
      <c r="IA134" s="130"/>
      <c r="IB134" s="130"/>
      <c r="IC134" s="130"/>
      <c r="ID134" s="130"/>
      <c r="IE134" s="130"/>
      <c r="IF134" s="130"/>
      <c r="IG134" s="130"/>
      <c r="IH134" s="130"/>
      <c r="II134" s="130"/>
      <c r="IJ134" s="130"/>
      <c r="IK134" s="130"/>
      <c r="IL134" s="130"/>
      <c r="IM134" s="130"/>
      <c r="IN134" s="130"/>
      <c r="IO134" s="130"/>
      <c r="IP134" s="130"/>
      <c r="IQ134" s="130"/>
      <c r="IR134" s="130"/>
      <c r="IS134" s="130"/>
      <c r="IT134" s="130"/>
      <c r="IU134" s="130"/>
      <c r="IV134" s="130"/>
    </row>
    <row r="135" spans="1:256" ht="15.75" customHeight="1">
      <c r="A135" s="781"/>
      <c r="B135" s="39"/>
      <c r="C135" s="160"/>
      <c r="D135" s="160"/>
      <c r="E135" s="160"/>
      <c r="F135" s="160"/>
      <c r="G135" s="130"/>
      <c r="H135" s="130"/>
      <c r="I135" s="130"/>
      <c r="J135" s="130"/>
      <c r="K135" s="131"/>
      <c r="L135" s="131"/>
      <c r="M135" s="131"/>
      <c r="N135" s="131"/>
      <c r="O135" s="131"/>
      <c r="P135" s="1377"/>
      <c r="Q135" s="130"/>
      <c r="R135" s="130"/>
      <c r="S135" s="130"/>
      <c r="T135" s="130"/>
      <c r="U135" s="130"/>
      <c r="V135" s="130"/>
      <c r="W135" s="130"/>
      <c r="X135" s="130"/>
      <c r="Y135" s="130"/>
      <c r="Z135" s="130"/>
      <c r="AA135" s="130"/>
      <c r="AB135" s="130"/>
      <c r="AC135" s="130"/>
      <c r="AD135" s="130"/>
      <c r="AE135" s="130"/>
      <c r="AF135" s="130"/>
      <c r="AG135" s="130"/>
      <c r="AH135" s="130"/>
      <c r="AI135" s="130"/>
      <c r="AJ135" s="130"/>
      <c r="AK135" s="130"/>
      <c r="AL135" s="130"/>
      <c r="AM135" s="130"/>
      <c r="AN135" s="130"/>
      <c r="AO135" s="130"/>
      <c r="AP135" s="130"/>
      <c r="AQ135" s="130"/>
      <c r="AR135" s="130"/>
      <c r="AS135" s="130"/>
      <c r="AT135" s="130"/>
      <c r="AU135" s="130"/>
      <c r="AV135" s="130"/>
      <c r="AW135" s="130"/>
      <c r="AX135" s="130"/>
      <c r="AY135" s="130"/>
      <c r="AZ135" s="130"/>
      <c r="BA135" s="130"/>
      <c r="BB135" s="130"/>
      <c r="BC135" s="130"/>
      <c r="BD135" s="130"/>
      <c r="BE135" s="130"/>
      <c r="BF135" s="130"/>
      <c r="BG135" s="130"/>
      <c r="BH135" s="130"/>
      <c r="BI135" s="130"/>
      <c r="BJ135" s="130"/>
      <c r="BK135" s="130"/>
      <c r="BL135" s="130"/>
      <c r="BM135" s="130"/>
      <c r="BN135" s="130"/>
      <c r="BO135" s="130"/>
      <c r="BP135" s="130"/>
      <c r="BQ135" s="130"/>
      <c r="BR135" s="130"/>
      <c r="BS135" s="130"/>
      <c r="BT135" s="130"/>
      <c r="BU135" s="130"/>
      <c r="BV135" s="130"/>
      <c r="BW135" s="130"/>
      <c r="BX135" s="130"/>
      <c r="BY135" s="130"/>
      <c r="BZ135" s="130"/>
      <c r="CA135" s="130"/>
      <c r="CB135" s="130"/>
      <c r="CC135" s="130"/>
      <c r="CD135" s="130"/>
      <c r="CE135" s="130"/>
      <c r="CF135" s="130"/>
      <c r="CG135" s="130"/>
      <c r="CH135" s="130"/>
      <c r="CI135" s="130"/>
      <c r="CJ135" s="130"/>
      <c r="CK135" s="130"/>
      <c r="CL135" s="130"/>
      <c r="CM135" s="130"/>
      <c r="CN135" s="130"/>
      <c r="CO135" s="130"/>
      <c r="CP135" s="130"/>
      <c r="CQ135" s="130"/>
      <c r="CR135" s="130"/>
      <c r="CS135" s="130"/>
      <c r="CT135" s="130"/>
      <c r="CU135" s="130"/>
      <c r="CV135" s="130"/>
      <c r="CW135" s="130"/>
      <c r="CX135" s="130"/>
      <c r="CY135" s="130"/>
      <c r="CZ135" s="130"/>
      <c r="DA135" s="130"/>
      <c r="DB135" s="130"/>
      <c r="DC135" s="130"/>
      <c r="DD135" s="130"/>
      <c r="DE135" s="130"/>
      <c r="DF135" s="130"/>
      <c r="DG135" s="130"/>
      <c r="DH135" s="130"/>
      <c r="DI135" s="130"/>
      <c r="DJ135" s="130"/>
      <c r="DK135" s="130"/>
      <c r="DL135" s="130"/>
      <c r="DM135" s="130"/>
      <c r="DN135" s="130"/>
      <c r="DO135" s="130"/>
      <c r="DP135" s="130"/>
      <c r="DQ135" s="130"/>
      <c r="DR135" s="130"/>
      <c r="DS135" s="130"/>
      <c r="DT135" s="130"/>
      <c r="DU135" s="130"/>
      <c r="DV135" s="130"/>
      <c r="DW135" s="130"/>
      <c r="DX135" s="130"/>
      <c r="DY135" s="130"/>
      <c r="DZ135" s="130"/>
      <c r="EA135" s="130"/>
      <c r="EB135" s="130"/>
      <c r="EC135" s="130"/>
      <c r="ED135" s="130"/>
      <c r="EE135" s="130"/>
      <c r="EF135" s="130"/>
      <c r="EG135" s="130"/>
      <c r="EH135" s="130"/>
      <c r="EI135" s="130"/>
      <c r="EJ135" s="130"/>
      <c r="EK135" s="130"/>
      <c r="EL135" s="130"/>
      <c r="EM135" s="130"/>
      <c r="EN135" s="130"/>
      <c r="EO135" s="130"/>
      <c r="EP135" s="130"/>
      <c r="EQ135" s="130"/>
      <c r="ER135" s="130"/>
      <c r="ES135" s="130"/>
      <c r="ET135" s="130"/>
      <c r="EU135" s="130"/>
      <c r="EV135" s="130"/>
      <c r="EW135" s="130"/>
      <c r="EX135" s="130"/>
      <c r="EY135" s="130"/>
      <c r="EZ135" s="130"/>
      <c r="FA135" s="130"/>
      <c r="FB135" s="130"/>
      <c r="FC135" s="130"/>
      <c r="FD135" s="130"/>
      <c r="FE135" s="130"/>
      <c r="FF135" s="130"/>
      <c r="FG135" s="130"/>
      <c r="FH135" s="130"/>
      <c r="FI135" s="130"/>
      <c r="FJ135" s="130"/>
      <c r="FK135" s="130"/>
      <c r="FL135" s="130"/>
      <c r="FM135" s="130"/>
      <c r="FN135" s="130"/>
      <c r="FO135" s="130"/>
      <c r="FP135" s="130"/>
      <c r="FQ135" s="130"/>
      <c r="FR135" s="130"/>
      <c r="FS135" s="130"/>
      <c r="FT135" s="130"/>
      <c r="FU135" s="130"/>
      <c r="FV135" s="130"/>
      <c r="FW135" s="130"/>
      <c r="FX135" s="130"/>
      <c r="FY135" s="130"/>
      <c r="FZ135" s="130"/>
      <c r="GA135" s="130"/>
      <c r="GB135" s="130"/>
      <c r="GC135" s="130"/>
      <c r="GD135" s="130"/>
      <c r="GE135" s="130"/>
      <c r="GF135" s="130"/>
      <c r="GG135" s="130"/>
      <c r="GH135" s="130"/>
      <c r="GI135" s="130"/>
      <c r="GJ135" s="130"/>
      <c r="GK135" s="130"/>
      <c r="GL135" s="130"/>
      <c r="GM135" s="130"/>
      <c r="GN135" s="130"/>
      <c r="GO135" s="130"/>
      <c r="GP135" s="130"/>
      <c r="GQ135" s="130"/>
      <c r="GR135" s="130"/>
      <c r="GS135" s="130"/>
      <c r="GT135" s="130"/>
      <c r="GU135" s="130"/>
      <c r="GV135" s="130"/>
      <c r="GW135" s="130"/>
      <c r="GX135" s="130"/>
      <c r="GY135" s="130"/>
      <c r="GZ135" s="130"/>
      <c r="HA135" s="130"/>
      <c r="HB135" s="130"/>
      <c r="HC135" s="130"/>
      <c r="HD135" s="130"/>
      <c r="HE135" s="130"/>
      <c r="HF135" s="130"/>
      <c r="HG135" s="130"/>
      <c r="HH135" s="130"/>
      <c r="HI135" s="130"/>
      <c r="HJ135" s="130"/>
      <c r="HK135" s="130"/>
      <c r="HL135" s="130"/>
      <c r="HM135" s="130"/>
      <c r="HN135" s="130"/>
      <c r="HO135" s="130"/>
      <c r="HP135" s="130"/>
      <c r="HQ135" s="130"/>
      <c r="HR135" s="130"/>
      <c r="HS135" s="130"/>
      <c r="HT135" s="130"/>
      <c r="HU135" s="130"/>
      <c r="HV135" s="130"/>
      <c r="HW135" s="130"/>
      <c r="HX135" s="130"/>
      <c r="HY135" s="130"/>
      <c r="HZ135" s="130"/>
      <c r="IA135" s="130"/>
      <c r="IB135" s="130"/>
      <c r="IC135" s="130"/>
      <c r="ID135" s="130"/>
      <c r="IE135" s="130"/>
      <c r="IF135" s="130"/>
      <c r="IG135" s="130"/>
      <c r="IH135" s="130"/>
      <c r="II135" s="130"/>
      <c r="IJ135" s="130"/>
      <c r="IK135" s="130"/>
      <c r="IL135" s="130"/>
      <c r="IM135" s="130"/>
      <c r="IN135" s="130"/>
      <c r="IO135" s="130"/>
      <c r="IP135" s="130"/>
      <c r="IQ135" s="130"/>
      <c r="IR135" s="130"/>
      <c r="IS135" s="130"/>
      <c r="IT135" s="130"/>
      <c r="IU135" s="130"/>
      <c r="IV135" s="130"/>
    </row>
    <row r="136" spans="1:256" ht="15.75" customHeight="1">
      <c r="A136" s="781"/>
      <c r="B136" s="39"/>
      <c r="C136" s="160"/>
      <c r="D136" s="160"/>
      <c r="E136" s="160"/>
      <c r="F136" s="160"/>
      <c r="G136" s="130"/>
      <c r="H136" s="130"/>
      <c r="I136" s="130"/>
      <c r="J136" s="130"/>
      <c r="K136" s="131"/>
      <c r="L136" s="131"/>
      <c r="M136" s="131"/>
      <c r="N136" s="131"/>
      <c r="O136" s="131"/>
      <c r="P136" s="1377"/>
      <c r="Q136" s="130"/>
      <c r="R136" s="130"/>
      <c r="S136" s="130"/>
      <c r="T136" s="130"/>
      <c r="U136" s="130"/>
      <c r="V136" s="130"/>
      <c r="W136" s="130"/>
      <c r="X136" s="130"/>
      <c r="Y136" s="130"/>
      <c r="Z136" s="130"/>
      <c r="AA136" s="130"/>
      <c r="AB136" s="130"/>
      <c r="AC136" s="130"/>
      <c r="AD136" s="130"/>
      <c r="AE136" s="130"/>
      <c r="AF136" s="130"/>
      <c r="AG136" s="130"/>
      <c r="AH136" s="130"/>
      <c r="AI136" s="130"/>
      <c r="AJ136" s="130"/>
      <c r="AK136" s="130"/>
      <c r="AL136" s="130"/>
      <c r="AM136" s="130"/>
      <c r="AN136" s="130"/>
      <c r="AO136" s="130"/>
      <c r="AP136" s="130"/>
      <c r="AQ136" s="130"/>
      <c r="AR136" s="130"/>
      <c r="AS136" s="130"/>
      <c r="AT136" s="130"/>
      <c r="AU136" s="130"/>
      <c r="AV136" s="130"/>
      <c r="AW136" s="130"/>
      <c r="AX136" s="130"/>
      <c r="AY136" s="130"/>
      <c r="AZ136" s="130"/>
      <c r="BA136" s="130"/>
      <c r="BB136" s="130"/>
      <c r="BC136" s="130"/>
      <c r="BD136" s="130"/>
      <c r="BE136" s="130"/>
      <c r="BF136" s="130"/>
      <c r="BG136" s="130"/>
      <c r="BH136" s="130"/>
      <c r="BI136" s="130"/>
      <c r="BJ136" s="130"/>
      <c r="BK136" s="130"/>
      <c r="BL136" s="130"/>
      <c r="BM136" s="130"/>
      <c r="BN136" s="130"/>
      <c r="BO136" s="130"/>
      <c r="BP136" s="130"/>
      <c r="BQ136" s="130"/>
      <c r="BR136" s="130"/>
      <c r="BS136" s="130"/>
      <c r="BT136" s="130"/>
      <c r="BU136" s="130"/>
      <c r="BV136" s="130"/>
      <c r="BW136" s="130"/>
      <c r="BX136" s="130"/>
      <c r="BY136" s="130"/>
      <c r="BZ136" s="130"/>
      <c r="CA136" s="130"/>
      <c r="CB136" s="130"/>
      <c r="CC136" s="130"/>
      <c r="CD136" s="130"/>
      <c r="CE136" s="130"/>
      <c r="CF136" s="130"/>
      <c r="CG136" s="130"/>
      <c r="CH136" s="130"/>
      <c r="CI136" s="130"/>
      <c r="CJ136" s="130"/>
      <c r="CK136" s="130"/>
      <c r="CL136" s="130"/>
      <c r="CM136" s="130"/>
      <c r="CN136" s="130"/>
      <c r="CO136" s="130"/>
      <c r="CP136" s="130"/>
      <c r="CQ136" s="130"/>
      <c r="CR136" s="130"/>
      <c r="CS136" s="130"/>
      <c r="CT136" s="130"/>
      <c r="CU136" s="130"/>
      <c r="CV136" s="130"/>
      <c r="CW136" s="130"/>
      <c r="CX136" s="130"/>
      <c r="CY136" s="130"/>
      <c r="CZ136" s="130"/>
      <c r="DA136" s="130"/>
      <c r="DB136" s="130"/>
      <c r="DC136" s="130"/>
      <c r="DD136" s="130"/>
      <c r="DE136" s="130"/>
      <c r="DF136" s="130"/>
      <c r="DG136" s="130"/>
      <c r="DH136" s="130"/>
      <c r="DI136" s="130"/>
      <c r="DJ136" s="130"/>
      <c r="DK136" s="130"/>
      <c r="DL136" s="130"/>
      <c r="DM136" s="130"/>
      <c r="DN136" s="130"/>
      <c r="DO136" s="130"/>
      <c r="DP136" s="130"/>
      <c r="DQ136" s="130"/>
      <c r="DR136" s="130"/>
      <c r="DS136" s="130"/>
      <c r="DT136" s="130"/>
      <c r="DU136" s="130"/>
      <c r="DV136" s="130"/>
      <c r="DW136" s="130"/>
      <c r="DX136" s="130"/>
      <c r="DY136" s="130"/>
      <c r="DZ136" s="130"/>
      <c r="EA136" s="130"/>
      <c r="EB136" s="130"/>
      <c r="EC136" s="130"/>
      <c r="ED136" s="130"/>
      <c r="EE136" s="130"/>
      <c r="EF136" s="130"/>
      <c r="EG136" s="130"/>
      <c r="EH136" s="130"/>
      <c r="EI136" s="130"/>
      <c r="EJ136" s="130"/>
      <c r="EK136" s="130"/>
      <c r="EL136" s="130"/>
      <c r="EM136" s="130"/>
      <c r="EN136" s="130"/>
      <c r="EO136" s="130"/>
      <c r="EP136" s="130"/>
      <c r="EQ136" s="130"/>
      <c r="ER136" s="130"/>
      <c r="ES136" s="130"/>
      <c r="ET136" s="130"/>
      <c r="EU136" s="130"/>
      <c r="EV136" s="130"/>
      <c r="EW136" s="130"/>
      <c r="EX136" s="130"/>
      <c r="EY136" s="130"/>
      <c r="EZ136" s="130"/>
      <c r="FA136" s="130"/>
      <c r="FB136" s="130"/>
      <c r="FC136" s="130"/>
      <c r="FD136" s="130"/>
      <c r="FE136" s="130"/>
      <c r="FF136" s="130"/>
      <c r="FG136" s="130"/>
      <c r="FH136" s="130"/>
      <c r="FI136" s="130"/>
      <c r="FJ136" s="130"/>
      <c r="FK136" s="130"/>
      <c r="FL136" s="130"/>
      <c r="FM136" s="130"/>
      <c r="FN136" s="130"/>
      <c r="FO136" s="130"/>
      <c r="FP136" s="130"/>
      <c r="FQ136" s="130"/>
      <c r="FR136" s="130"/>
      <c r="FS136" s="130"/>
      <c r="FT136" s="130"/>
      <c r="FU136" s="130"/>
      <c r="FV136" s="130"/>
      <c r="FW136" s="130"/>
      <c r="FX136" s="130"/>
      <c r="FY136" s="130"/>
      <c r="FZ136" s="130"/>
      <c r="GA136" s="130"/>
      <c r="GB136" s="130"/>
      <c r="GC136" s="130"/>
      <c r="GD136" s="130"/>
      <c r="GE136" s="130"/>
      <c r="GF136" s="130"/>
      <c r="GG136" s="130"/>
      <c r="GH136" s="130"/>
      <c r="GI136" s="130"/>
      <c r="GJ136" s="130"/>
      <c r="GK136" s="130"/>
      <c r="GL136" s="130"/>
      <c r="GM136" s="130"/>
      <c r="GN136" s="130"/>
      <c r="GO136" s="130"/>
      <c r="GP136" s="130"/>
      <c r="GQ136" s="130"/>
      <c r="GR136" s="130"/>
      <c r="GS136" s="130"/>
      <c r="GT136" s="130"/>
      <c r="GU136" s="130"/>
      <c r="GV136" s="130"/>
      <c r="GW136" s="130"/>
      <c r="GX136" s="130"/>
      <c r="GY136" s="130"/>
      <c r="GZ136" s="130"/>
      <c r="HA136" s="130"/>
      <c r="HB136" s="130"/>
      <c r="HC136" s="130"/>
      <c r="HD136" s="130"/>
      <c r="HE136" s="130"/>
      <c r="HF136" s="130"/>
      <c r="HG136" s="130"/>
      <c r="HH136" s="130"/>
      <c r="HI136" s="130"/>
      <c r="HJ136" s="130"/>
      <c r="HK136" s="130"/>
      <c r="HL136" s="130"/>
      <c r="HM136" s="130"/>
      <c r="HN136" s="130"/>
      <c r="HO136" s="130"/>
      <c r="HP136" s="130"/>
      <c r="HQ136" s="130"/>
      <c r="HR136" s="130"/>
      <c r="HS136" s="130"/>
      <c r="HT136" s="130"/>
      <c r="HU136" s="130"/>
      <c r="HV136" s="130"/>
      <c r="HW136" s="130"/>
      <c r="HX136" s="130"/>
      <c r="HY136" s="130"/>
      <c r="HZ136" s="130"/>
      <c r="IA136" s="130"/>
      <c r="IB136" s="130"/>
      <c r="IC136" s="130"/>
      <c r="ID136" s="130"/>
      <c r="IE136" s="130"/>
      <c r="IF136" s="130"/>
      <c r="IG136" s="130"/>
      <c r="IH136" s="130"/>
      <c r="II136" s="130"/>
      <c r="IJ136" s="130"/>
      <c r="IK136" s="130"/>
      <c r="IL136" s="130"/>
      <c r="IM136" s="130"/>
      <c r="IN136" s="130"/>
      <c r="IO136" s="130"/>
      <c r="IP136" s="130"/>
      <c r="IQ136" s="130"/>
      <c r="IR136" s="130"/>
      <c r="IS136" s="130"/>
      <c r="IT136" s="130"/>
      <c r="IU136" s="130"/>
      <c r="IV136" s="130"/>
    </row>
    <row r="137" spans="1:256" ht="15.75" customHeight="1">
      <c r="A137" s="781"/>
      <c r="B137" s="39"/>
      <c r="C137" s="160"/>
      <c r="D137" s="160"/>
      <c r="E137" s="160"/>
      <c r="F137" s="160"/>
      <c r="G137" s="130"/>
      <c r="H137" s="130"/>
      <c r="I137" s="130"/>
      <c r="J137" s="130"/>
      <c r="K137" s="131"/>
      <c r="L137" s="131"/>
      <c r="M137" s="131"/>
      <c r="N137" s="131"/>
      <c r="O137" s="131"/>
      <c r="P137" s="1377"/>
      <c r="Q137" s="130"/>
      <c r="R137" s="130"/>
      <c r="S137" s="130"/>
      <c r="T137" s="130"/>
      <c r="U137" s="130"/>
      <c r="V137" s="130"/>
      <c r="W137" s="130"/>
      <c r="X137" s="130"/>
      <c r="Y137" s="130"/>
      <c r="Z137" s="130"/>
      <c r="AA137" s="130"/>
      <c r="AB137" s="130"/>
      <c r="AC137" s="130"/>
      <c r="AD137" s="130"/>
      <c r="AE137" s="130"/>
      <c r="AF137" s="130"/>
      <c r="AG137" s="130"/>
      <c r="AH137" s="130"/>
      <c r="AI137" s="130"/>
      <c r="AJ137" s="130"/>
      <c r="AK137" s="130"/>
      <c r="AL137" s="130"/>
      <c r="AM137" s="130"/>
      <c r="AN137" s="130"/>
      <c r="AO137" s="130"/>
      <c r="AP137" s="130"/>
      <c r="AQ137" s="130"/>
      <c r="AR137" s="130"/>
      <c r="AS137" s="130"/>
      <c r="AT137" s="130"/>
      <c r="AU137" s="130"/>
      <c r="AV137" s="130"/>
      <c r="AW137" s="130"/>
      <c r="AX137" s="130"/>
      <c r="AY137" s="130"/>
      <c r="AZ137" s="130"/>
      <c r="BA137" s="130"/>
      <c r="BB137" s="130"/>
      <c r="BC137" s="130"/>
      <c r="BD137" s="130"/>
      <c r="BE137" s="130"/>
      <c r="BF137" s="130"/>
      <c r="BG137" s="130"/>
      <c r="BH137" s="130"/>
      <c r="BI137" s="130"/>
      <c r="BJ137" s="130"/>
      <c r="BK137" s="130"/>
      <c r="BL137" s="130"/>
      <c r="BM137" s="130"/>
      <c r="BN137" s="130"/>
      <c r="BO137" s="130"/>
      <c r="BP137" s="130"/>
      <c r="BQ137" s="130"/>
      <c r="BR137" s="130"/>
      <c r="BS137" s="130"/>
      <c r="BT137" s="130"/>
      <c r="BU137" s="130"/>
      <c r="BV137" s="130"/>
      <c r="BW137" s="130"/>
      <c r="BX137" s="130"/>
      <c r="BY137" s="130"/>
      <c r="BZ137" s="130"/>
      <c r="CA137" s="130"/>
      <c r="CB137" s="130"/>
      <c r="CC137" s="130"/>
      <c r="CD137" s="130"/>
      <c r="CE137" s="130"/>
      <c r="CF137" s="130"/>
      <c r="CG137" s="130"/>
      <c r="CH137" s="130"/>
      <c r="CI137" s="130"/>
      <c r="CJ137" s="130"/>
      <c r="CK137" s="130"/>
      <c r="CL137" s="130"/>
      <c r="CM137" s="130"/>
      <c r="CN137" s="130"/>
      <c r="CO137" s="130"/>
      <c r="CP137" s="130"/>
      <c r="CQ137" s="130"/>
      <c r="CR137" s="130"/>
      <c r="CS137" s="130"/>
      <c r="CT137" s="130"/>
      <c r="CU137" s="130"/>
      <c r="CV137" s="130"/>
      <c r="CW137" s="130"/>
      <c r="CX137" s="130"/>
      <c r="CY137" s="130"/>
      <c r="CZ137" s="130"/>
      <c r="DA137" s="130"/>
      <c r="DB137" s="130"/>
      <c r="DC137" s="130"/>
      <c r="DD137" s="130"/>
      <c r="DE137" s="130"/>
      <c r="DF137" s="130"/>
      <c r="DG137" s="130"/>
      <c r="DH137" s="130"/>
      <c r="DI137" s="130"/>
      <c r="DJ137" s="130"/>
      <c r="DK137" s="130"/>
      <c r="DL137" s="130"/>
      <c r="DM137" s="130"/>
      <c r="DN137" s="130"/>
      <c r="DO137" s="130"/>
      <c r="DP137" s="130"/>
      <c r="DQ137" s="130"/>
      <c r="DR137" s="130"/>
      <c r="DS137" s="130"/>
      <c r="DT137" s="130"/>
      <c r="DU137" s="130"/>
      <c r="DV137" s="130"/>
      <c r="DW137" s="130"/>
      <c r="DX137" s="130"/>
      <c r="DY137" s="130"/>
      <c r="DZ137" s="130"/>
      <c r="EA137" s="130"/>
      <c r="EB137" s="130"/>
      <c r="EC137" s="130"/>
      <c r="ED137" s="130"/>
      <c r="EE137" s="130"/>
      <c r="EF137" s="130"/>
      <c r="EG137" s="130"/>
      <c r="EH137" s="130"/>
      <c r="EI137" s="130"/>
      <c r="EJ137" s="130"/>
      <c r="EK137" s="130"/>
      <c r="EL137" s="130"/>
      <c r="EM137" s="130"/>
      <c r="EN137" s="130"/>
      <c r="EO137" s="130"/>
      <c r="EP137" s="130"/>
      <c r="EQ137" s="130"/>
      <c r="ER137" s="130"/>
      <c r="ES137" s="130"/>
      <c r="ET137" s="130"/>
      <c r="EU137" s="130"/>
      <c r="EV137" s="130"/>
      <c r="EW137" s="130"/>
      <c r="EX137" s="130"/>
      <c r="EY137" s="130"/>
      <c r="EZ137" s="130"/>
      <c r="FA137" s="130"/>
      <c r="FB137" s="130"/>
      <c r="FC137" s="130"/>
      <c r="FD137" s="130"/>
      <c r="FE137" s="130"/>
      <c r="FF137" s="130"/>
      <c r="FG137" s="130"/>
      <c r="FH137" s="130"/>
      <c r="FI137" s="130"/>
      <c r="FJ137" s="130"/>
      <c r="FK137" s="130"/>
      <c r="FL137" s="130"/>
      <c r="FM137" s="130"/>
      <c r="FN137" s="130"/>
      <c r="FO137" s="130"/>
      <c r="FP137" s="130"/>
      <c r="FQ137" s="130"/>
      <c r="FR137" s="130"/>
      <c r="FS137" s="130"/>
      <c r="FT137" s="130"/>
      <c r="FU137" s="130"/>
      <c r="FV137" s="130"/>
      <c r="FW137" s="130"/>
      <c r="FX137" s="130"/>
      <c r="FY137" s="130"/>
      <c r="FZ137" s="130"/>
      <c r="GA137" s="130"/>
      <c r="GB137" s="130"/>
      <c r="GC137" s="130"/>
      <c r="GD137" s="130"/>
      <c r="GE137" s="130"/>
      <c r="GF137" s="130"/>
      <c r="GG137" s="130"/>
      <c r="GH137" s="130"/>
      <c r="GI137" s="130"/>
      <c r="GJ137" s="130"/>
      <c r="GK137" s="130"/>
      <c r="GL137" s="130"/>
      <c r="GM137" s="130"/>
      <c r="GN137" s="130"/>
      <c r="GO137" s="130"/>
      <c r="GP137" s="130"/>
      <c r="GQ137" s="130"/>
      <c r="GR137" s="130"/>
      <c r="GS137" s="130"/>
      <c r="GT137" s="130"/>
      <c r="GU137" s="130"/>
      <c r="GV137" s="130"/>
      <c r="GW137" s="130"/>
      <c r="GX137" s="130"/>
      <c r="GY137" s="130"/>
      <c r="GZ137" s="130"/>
      <c r="HA137" s="130"/>
      <c r="HB137" s="130"/>
      <c r="HC137" s="130"/>
      <c r="HD137" s="130"/>
      <c r="HE137" s="130"/>
      <c r="HF137" s="130"/>
      <c r="HG137" s="130"/>
      <c r="HH137" s="130"/>
      <c r="HI137" s="130"/>
      <c r="HJ137" s="130"/>
      <c r="HK137" s="130"/>
      <c r="HL137" s="130"/>
      <c r="HM137" s="130"/>
      <c r="HN137" s="130"/>
      <c r="HO137" s="130"/>
      <c r="HP137" s="130"/>
      <c r="HQ137" s="130"/>
      <c r="HR137" s="130"/>
      <c r="HS137" s="130"/>
      <c r="HT137" s="130"/>
      <c r="HU137" s="130"/>
      <c r="HV137" s="130"/>
      <c r="HW137" s="130"/>
      <c r="HX137" s="130"/>
      <c r="HY137" s="130"/>
      <c r="HZ137" s="130"/>
      <c r="IA137" s="130"/>
      <c r="IB137" s="130"/>
      <c r="IC137" s="130"/>
      <c r="ID137" s="130"/>
      <c r="IE137" s="130"/>
      <c r="IF137" s="130"/>
      <c r="IG137" s="130"/>
      <c r="IH137" s="130"/>
      <c r="II137" s="130"/>
      <c r="IJ137" s="130"/>
      <c r="IK137" s="130"/>
      <c r="IL137" s="130"/>
      <c r="IM137" s="130"/>
      <c r="IN137" s="130"/>
      <c r="IO137" s="130"/>
      <c r="IP137" s="130"/>
      <c r="IQ137" s="130"/>
      <c r="IR137" s="130"/>
      <c r="IS137" s="130"/>
      <c r="IT137" s="130"/>
      <c r="IU137" s="130"/>
      <c r="IV137" s="130"/>
    </row>
    <row r="138" spans="1:256" ht="15.75" customHeight="1">
      <c r="A138" s="781"/>
      <c r="B138" s="39"/>
      <c r="C138" s="160"/>
      <c r="D138" s="160"/>
      <c r="E138" s="160"/>
      <c r="F138" s="160"/>
      <c r="G138" s="130"/>
      <c r="H138" s="130"/>
      <c r="I138" s="130"/>
      <c r="J138" s="130"/>
      <c r="K138" s="131"/>
      <c r="L138" s="131"/>
      <c r="M138" s="131"/>
      <c r="N138" s="131"/>
      <c r="O138" s="131"/>
      <c r="P138" s="1377"/>
      <c r="Q138" s="130"/>
      <c r="R138" s="130"/>
      <c r="S138" s="130"/>
      <c r="T138" s="130"/>
      <c r="U138" s="130"/>
      <c r="V138" s="130"/>
      <c r="W138" s="130"/>
      <c r="X138" s="130"/>
      <c r="Y138" s="130"/>
      <c r="Z138" s="130"/>
      <c r="AA138" s="130"/>
      <c r="AB138" s="130"/>
      <c r="AC138" s="130"/>
      <c r="AD138" s="130"/>
      <c r="AE138" s="130"/>
      <c r="AF138" s="130"/>
      <c r="AG138" s="130"/>
      <c r="AH138" s="130"/>
      <c r="AI138" s="130"/>
      <c r="AJ138" s="130"/>
      <c r="AK138" s="130"/>
      <c r="AL138" s="130"/>
      <c r="AM138" s="130"/>
      <c r="AN138" s="130"/>
      <c r="AO138" s="130"/>
      <c r="AP138" s="130"/>
      <c r="AQ138" s="130"/>
      <c r="AR138" s="130"/>
      <c r="AS138" s="130"/>
      <c r="AT138" s="130"/>
      <c r="AU138" s="130"/>
      <c r="AV138" s="130"/>
      <c r="AW138" s="130"/>
      <c r="AX138" s="130"/>
      <c r="AY138" s="130"/>
      <c r="AZ138" s="130"/>
      <c r="BA138" s="130"/>
      <c r="BB138" s="130"/>
      <c r="BC138" s="130"/>
      <c r="BD138" s="130"/>
      <c r="BE138" s="130"/>
      <c r="BF138" s="130"/>
      <c r="BG138" s="130"/>
      <c r="BH138" s="130"/>
      <c r="BI138" s="130"/>
      <c r="BJ138" s="130"/>
      <c r="BK138" s="130"/>
      <c r="BL138" s="130"/>
      <c r="BM138" s="130"/>
      <c r="BN138" s="130"/>
      <c r="BO138" s="130"/>
      <c r="BP138" s="130"/>
      <c r="BQ138" s="130"/>
      <c r="BR138" s="130"/>
      <c r="BS138" s="130"/>
      <c r="BT138" s="130"/>
      <c r="BU138" s="130"/>
      <c r="BV138" s="130"/>
      <c r="BW138" s="130"/>
      <c r="BX138" s="130"/>
      <c r="BY138" s="130"/>
      <c r="BZ138" s="130"/>
      <c r="CA138" s="130"/>
      <c r="CB138" s="130"/>
      <c r="CC138" s="130"/>
      <c r="CD138" s="130"/>
      <c r="CE138" s="130"/>
      <c r="CF138" s="130"/>
      <c r="CG138" s="130"/>
      <c r="CH138" s="130"/>
      <c r="CI138" s="130"/>
      <c r="CJ138" s="130"/>
      <c r="CK138" s="130"/>
      <c r="CL138" s="130"/>
      <c r="CM138" s="130"/>
      <c r="CN138" s="130"/>
      <c r="CO138" s="130"/>
      <c r="CP138" s="130"/>
      <c r="CQ138" s="130"/>
      <c r="CR138" s="130"/>
      <c r="CS138" s="130"/>
      <c r="CT138" s="130"/>
      <c r="CU138" s="130"/>
      <c r="CV138" s="130"/>
      <c r="CW138" s="130"/>
      <c r="CX138" s="130"/>
      <c r="CY138" s="130"/>
      <c r="CZ138" s="130"/>
      <c r="DA138" s="130"/>
      <c r="DB138" s="130"/>
      <c r="DC138" s="130"/>
      <c r="DD138" s="130"/>
      <c r="DE138" s="130"/>
      <c r="DF138" s="130"/>
      <c r="DG138" s="130"/>
      <c r="DH138" s="130"/>
      <c r="DI138" s="130"/>
      <c r="DJ138" s="130"/>
      <c r="DK138" s="130"/>
      <c r="DL138" s="130"/>
      <c r="DM138" s="130"/>
      <c r="DN138" s="130"/>
      <c r="DO138" s="130"/>
      <c r="DP138" s="130"/>
      <c r="DQ138" s="130"/>
      <c r="DR138" s="130"/>
      <c r="DS138" s="130"/>
      <c r="DT138" s="130"/>
      <c r="DU138" s="130"/>
      <c r="DV138" s="130"/>
      <c r="DW138" s="130"/>
      <c r="DX138" s="130"/>
      <c r="DY138" s="130"/>
      <c r="DZ138" s="130"/>
      <c r="EA138" s="130"/>
      <c r="EB138" s="130"/>
      <c r="EC138" s="130"/>
      <c r="ED138" s="130"/>
      <c r="EE138" s="130"/>
      <c r="EF138" s="130"/>
      <c r="EG138" s="130"/>
      <c r="EH138" s="130"/>
      <c r="EI138" s="130"/>
      <c r="EJ138" s="130"/>
      <c r="EK138" s="130"/>
      <c r="EL138" s="130"/>
      <c r="EM138" s="130"/>
      <c r="EN138" s="130"/>
      <c r="EO138" s="130"/>
      <c r="EP138" s="130"/>
      <c r="EQ138" s="130"/>
      <c r="ER138" s="130"/>
      <c r="ES138" s="130"/>
      <c r="ET138" s="130"/>
      <c r="EU138" s="130"/>
      <c r="EV138" s="130"/>
      <c r="EW138" s="130"/>
      <c r="EX138" s="130"/>
      <c r="EY138" s="130"/>
      <c r="EZ138" s="130"/>
      <c r="FA138" s="130"/>
      <c r="FB138" s="130"/>
      <c r="FC138" s="130"/>
      <c r="FD138" s="130"/>
      <c r="FE138" s="130"/>
      <c r="FF138" s="130"/>
      <c r="FG138" s="130"/>
      <c r="FH138" s="130"/>
      <c r="FI138" s="130"/>
      <c r="FJ138" s="130"/>
      <c r="FK138" s="130"/>
      <c r="FL138" s="130"/>
      <c r="FM138" s="130"/>
      <c r="FN138" s="130"/>
      <c r="FO138" s="130"/>
      <c r="FP138" s="130"/>
      <c r="FQ138" s="130"/>
      <c r="FR138" s="130"/>
      <c r="FS138" s="130"/>
      <c r="FT138" s="130"/>
      <c r="FU138" s="130"/>
      <c r="FV138" s="130"/>
      <c r="FW138" s="130"/>
      <c r="FX138" s="130"/>
      <c r="FY138" s="130"/>
      <c r="FZ138" s="130"/>
      <c r="GA138" s="130"/>
      <c r="GB138" s="130"/>
      <c r="GC138" s="130"/>
      <c r="GD138" s="130"/>
      <c r="GE138" s="130"/>
      <c r="GF138" s="130"/>
      <c r="GG138" s="130"/>
      <c r="GH138" s="130"/>
      <c r="GI138" s="130"/>
      <c r="GJ138" s="130"/>
      <c r="GK138" s="130"/>
      <c r="GL138" s="130"/>
      <c r="GM138" s="130"/>
      <c r="GN138" s="130"/>
      <c r="GO138" s="130"/>
      <c r="GP138" s="130"/>
      <c r="GQ138" s="130"/>
      <c r="GR138" s="130"/>
      <c r="GS138" s="130"/>
      <c r="GT138" s="130"/>
      <c r="GU138" s="130"/>
      <c r="GV138" s="130"/>
      <c r="GW138" s="130"/>
      <c r="GX138" s="130"/>
      <c r="GY138" s="130"/>
      <c r="GZ138" s="130"/>
      <c r="HA138" s="130"/>
      <c r="HB138" s="130"/>
      <c r="HC138" s="130"/>
      <c r="HD138" s="130"/>
      <c r="HE138" s="130"/>
      <c r="HF138" s="130"/>
      <c r="HG138" s="130"/>
      <c r="HH138" s="130"/>
      <c r="HI138" s="130"/>
      <c r="HJ138" s="130"/>
      <c r="HK138" s="130"/>
      <c r="HL138" s="130"/>
      <c r="HM138" s="130"/>
      <c r="HN138" s="130"/>
      <c r="HO138" s="130"/>
      <c r="HP138" s="130"/>
      <c r="HQ138" s="130"/>
      <c r="HR138" s="130"/>
      <c r="HS138" s="130"/>
      <c r="HT138" s="130"/>
      <c r="HU138" s="130"/>
      <c r="HV138" s="130"/>
      <c r="HW138" s="130"/>
      <c r="HX138" s="130"/>
      <c r="HY138" s="130"/>
      <c r="HZ138" s="130"/>
      <c r="IA138" s="130"/>
      <c r="IB138" s="130"/>
      <c r="IC138" s="130"/>
      <c r="ID138" s="130"/>
      <c r="IE138" s="130"/>
      <c r="IF138" s="130"/>
      <c r="IG138" s="130"/>
      <c r="IH138" s="130"/>
      <c r="II138" s="130"/>
      <c r="IJ138" s="130"/>
      <c r="IK138" s="130"/>
      <c r="IL138" s="130"/>
      <c r="IM138" s="130"/>
      <c r="IN138" s="130"/>
      <c r="IO138" s="130"/>
      <c r="IP138" s="130"/>
      <c r="IQ138" s="130"/>
      <c r="IR138" s="130"/>
      <c r="IS138" s="130"/>
      <c r="IT138" s="130"/>
      <c r="IU138" s="130"/>
      <c r="IV138" s="130"/>
    </row>
    <row r="139" spans="1:256" ht="15.75" customHeight="1">
      <c r="A139" s="781"/>
      <c r="B139" s="39"/>
      <c r="C139" s="160"/>
      <c r="D139" s="160"/>
      <c r="E139" s="160"/>
      <c r="F139" s="160"/>
      <c r="G139" s="130"/>
      <c r="H139" s="130"/>
      <c r="I139" s="130"/>
      <c r="J139" s="130"/>
      <c r="K139" s="131"/>
      <c r="L139" s="131"/>
      <c r="M139" s="131"/>
      <c r="N139" s="131"/>
      <c r="O139" s="131"/>
      <c r="P139" s="1377"/>
      <c r="Q139" s="130"/>
      <c r="R139" s="130"/>
      <c r="S139" s="130"/>
      <c r="T139" s="130"/>
      <c r="U139" s="130"/>
      <c r="V139" s="130"/>
      <c r="W139" s="130"/>
      <c r="X139" s="130"/>
      <c r="Y139" s="130"/>
      <c r="Z139" s="130"/>
      <c r="AA139" s="130"/>
      <c r="AB139" s="130"/>
      <c r="AC139" s="130"/>
      <c r="AD139" s="130"/>
      <c r="AE139" s="130"/>
      <c r="AF139" s="130"/>
      <c r="AG139" s="130"/>
      <c r="AH139" s="130"/>
      <c r="AI139" s="130"/>
      <c r="AJ139" s="130"/>
      <c r="AK139" s="130"/>
      <c r="AL139" s="130"/>
      <c r="AM139" s="130"/>
      <c r="AN139" s="130"/>
      <c r="AO139" s="130"/>
      <c r="AP139" s="130"/>
      <c r="AQ139" s="130"/>
      <c r="AR139" s="130"/>
      <c r="AS139" s="130"/>
      <c r="AT139" s="130"/>
      <c r="AU139" s="130"/>
      <c r="AV139" s="130"/>
      <c r="AW139" s="130"/>
      <c r="AX139" s="130"/>
      <c r="AY139" s="130"/>
      <c r="AZ139" s="130"/>
      <c r="BA139" s="130"/>
      <c r="BB139" s="130"/>
      <c r="BC139" s="130"/>
      <c r="BD139" s="130"/>
      <c r="BE139" s="130"/>
      <c r="BF139" s="130"/>
      <c r="BG139" s="130"/>
      <c r="BH139" s="130"/>
      <c r="BI139" s="130"/>
      <c r="BJ139" s="130"/>
      <c r="BK139" s="130"/>
      <c r="BL139" s="130"/>
      <c r="BM139" s="130"/>
      <c r="BN139" s="130"/>
      <c r="BO139" s="130"/>
      <c r="BP139" s="130"/>
      <c r="BQ139" s="130"/>
      <c r="BR139" s="130"/>
      <c r="BS139" s="130"/>
      <c r="BT139" s="130"/>
      <c r="BU139" s="130"/>
      <c r="BV139" s="130"/>
      <c r="BW139" s="130"/>
      <c r="BX139" s="130"/>
      <c r="BY139" s="130"/>
      <c r="BZ139" s="130"/>
      <c r="CA139" s="130"/>
      <c r="CB139" s="130"/>
      <c r="CC139" s="130"/>
      <c r="CD139" s="130"/>
      <c r="CE139" s="130"/>
      <c r="CF139" s="130"/>
      <c r="CG139" s="130"/>
      <c r="CH139" s="130"/>
      <c r="CI139" s="130"/>
      <c r="CJ139" s="130"/>
      <c r="CK139" s="130"/>
      <c r="CL139" s="130"/>
      <c r="CM139" s="130"/>
      <c r="CN139" s="130"/>
      <c r="CO139" s="130"/>
      <c r="CP139" s="130"/>
      <c r="CQ139" s="130"/>
      <c r="CR139" s="130"/>
      <c r="CS139" s="130"/>
      <c r="CT139" s="130"/>
      <c r="CU139" s="130"/>
      <c r="CV139" s="130"/>
      <c r="CW139" s="130"/>
      <c r="CX139" s="130"/>
      <c r="CY139" s="130"/>
      <c r="CZ139" s="130"/>
      <c r="DA139" s="130"/>
      <c r="DB139" s="130"/>
      <c r="DC139" s="130"/>
      <c r="DD139" s="130"/>
      <c r="DE139" s="130"/>
      <c r="DF139" s="130"/>
      <c r="DG139" s="130"/>
      <c r="DH139" s="130"/>
      <c r="DI139" s="130"/>
      <c r="DJ139" s="130"/>
      <c r="DK139" s="130"/>
      <c r="DL139" s="130"/>
      <c r="DM139" s="130"/>
      <c r="DN139" s="130"/>
      <c r="DO139" s="130"/>
      <c r="DP139" s="130"/>
      <c r="DQ139" s="130"/>
      <c r="DR139" s="130"/>
      <c r="DS139" s="130"/>
      <c r="DT139" s="130"/>
      <c r="DU139" s="130"/>
      <c r="DV139" s="130"/>
      <c r="DW139" s="130"/>
      <c r="DX139" s="130"/>
      <c r="DY139" s="130"/>
      <c r="DZ139" s="130"/>
      <c r="EA139" s="130"/>
      <c r="EB139" s="130"/>
      <c r="EC139" s="130"/>
      <c r="ED139" s="130"/>
      <c r="EE139" s="130"/>
      <c r="EF139" s="130"/>
      <c r="EG139" s="130"/>
      <c r="EH139" s="130"/>
      <c r="EI139" s="130"/>
      <c r="EJ139" s="130"/>
      <c r="EK139" s="130"/>
      <c r="EL139" s="130"/>
      <c r="EM139" s="130"/>
      <c r="EN139" s="130"/>
      <c r="EO139" s="130"/>
      <c r="EP139" s="130"/>
      <c r="EQ139" s="130"/>
      <c r="ER139" s="130"/>
      <c r="ES139" s="130"/>
      <c r="ET139" s="130"/>
      <c r="EU139" s="130"/>
      <c r="EV139" s="130"/>
      <c r="EW139" s="130"/>
      <c r="EX139" s="130"/>
      <c r="EY139" s="130"/>
      <c r="EZ139" s="130"/>
      <c r="FA139" s="130"/>
      <c r="FB139" s="130"/>
      <c r="FC139" s="130"/>
      <c r="FD139" s="130"/>
      <c r="FE139" s="130"/>
      <c r="FF139" s="130"/>
      <c r="FG139" s="130"/>
      <c r="FH139" s="130"/>
      <c r="FI139" s="130"/>
      <c r="FJ139" s="130"/>
      <c r="FK139" s="130"/>
      <c r="FL139" s="130"/>
      <c r="FM139" s="130"/>
      <c r="FN139" s="130"/>
      <c r="FO139" s="130"/>
      <c r="FP139" s="130"/>
      <c r="FQ139" s="130"/>
      <c r="FR139" s="130"/>
      <c r="FS139" s="130"/>
      <c r="FT139" s="130"/>
      <c r="FU139" s="130"/>
      <c r="FV139" s="130"/>
      <c r="FW139" s="130"/>
      <c r="FX139" s="130"/>
      <c r="FY139" s="130"/>
      <c r="FZ139" s="130"/>
      <c r="GA139" s="130"/>
      <c r="GB139" s="130"/>
      <c r="GC139" s="130"/>
      <c r="GD139" s="130"/>
      <c r="GE139" s="130"/>
      <c r="GF139" s="130"/>
      <c r="GG139" s="130"/>
      <c r="GH139" s="130"/>
      <c r="GI139" s="130"/>
      <c r="GJ139" s="130"/>
      <c r="GK139" s="130"/>
      <c r="GL139" s="130"/>
      <c r="GM139" s="130"/>
      <c r="GN139" s="130"/>
      <c r="GO139" s="130"/>
      <c r="GP139" s="130"/>
      <c r="GQ139" s="130"/>
      <c r="GR139" s="130"/>
      <c r="GS139" s="130"/>
      <c r="GT139" s="130"/>
      <c r="GU139" s="130"/>
      <c r="GV139" s="130"/>
      <c r="GW139" s="130"/>
      <c r="GX139" s="130"/>
      <c r="GY139" s="130"/>
      <c r="GZ139" s="130"/>
      <c r="HA139" s="130"/>
      <c r="HB139" s="130"/>
      <c r="HC139" s="130"/>
      <c r="HD139" s="130"/>
      <c r="HE139" s="130"/>
      <c r="HF139" s="130"/>
      <c r="HG139" s="130"/>
      <c r="HH139" s="130"/>
      <c r="HI139" s="130"/>
      <c r="HJ139" s="130"/>
      <c r="HK139" s="130"/>
      <c r="HL139" s="130"/>
      <c r="HM139" s="130"/>
      <c r="HN139" s="130"/>
      <c r="HO139" s="130"/>
      <c r="HP139" s="130"/>
      <c r="HQ139" s="130"/>
      <c r="HR139" s="130"/>
      <c r="HS139" s="130"/>
      <c r="HT139" s="130"/>
      <c r="HU139" s="130"/>
      <c r="HV139" s="130"/>
      <c r="HW139" s="130"/>
      <c r="HX139" s="130"/>
      <c r="HY139" s="130"/>
      <c r="HZ139" s="130"/>
      <c r="IA139" s="130"/>
      <c r="IB139" s="130"/>
      <c r="IC139" s="130"/>
      <c r="ID139" s="130"/>
      <c r="IE139" s="130"/>
      <c r="IF139" s="130"/>
      <c r="IG139" s="130"/>
      <c r="IH139" s="130"/>
      <c r="II139" s="130"/>
      <c r="IJ139" s="130"/>
      <c r="IK139" s="130"/>
      <c r="IL139" s="130"/>
      <c r="IM139" s="130"/>
      <c r="IN139" s="130"/>
      <c r="IO139" s="130"/>
      <c r="IP139" s="130"/>
      <c r="IQ139" s="130"/>
      <c r="IR139" s="130"/>
      <c r="IS139" s="130"/>
      <c r="IT139" s="130"/>
      <c r="IU139" s="130"/>
      <c r="IV139" s="130"/>
    </row>
    <row r="140" spans="1:256" ht="15.75" customHeight="1">
      <c r="A140" s="781"/>
      <c r="B140" s="39"/>
      <c r="C140" s="160"/>
      <c r="D140" s="160"/>
      <c r="E140" s="160"/>
      <c r="F140" s="160"/>
      <c r="G140" s="130"/>
      <c r="H140" s="130"/>
      <c r="I140" s="130"/>
      <c r="J140" s="130"/>
      <c r="K140" s="131"/>
      <c r="L140" s="131"/>
      <c r="M140" s="131"/>
      <c r="N140" s="131"/>
      <c r="O140" s="131"/>
      <c r="P140" s="1377"/>
      <c r="Q140" s="130"/>
      <c r="R140" s="130"/>
      <c r="S140" s="130"/>
      <c r="T140" s="130"/>
      <c r="U140" s="130"/>
      <c r="V140" s="130"/>
      <c r="W140" s="130"/>
      <c r="X140" s="130"/>
      <c r="Y140" s="130"/>
      <c r="Z140" s="130"/>
      <c r="AA140" s="130"/>
      <c r="AB140" s="130"/>
      <c r="AC140" s="130"/>
      <c r="AD140" s="130"/>
      <c r="AE140" s="130"/>
      <c r="AF140" s="130"/>
      <c r="AG140" s="130"/>
      <c r="AH140" s="130"/>
      <c r="AI140" s="130"/>
      <c r="AJ140" s="130"/>
      <c r="AK140" s="130"/>
      <c r="AL140" s="130"/>
      <c r="AM140" s="130"/>
      <c r="AN140" s="130"/>
      <c r="AO140" s="130"/>
      <c r="AP140" s="130"/>
      <c r="AQ140" s="130"/>
      <c r="AR140" s="130"/>
      <c r="AS140" s="130"/>
      <c r="AT140" s="130"/>
      <c r="AU140" s="130"/>
      <c r="AV140" s="130"/>
      <c r="AW140" s="130"/>
      <c r="AX140" s="130"/>
      <c r="AY140" s="130"/>
      <c r="AZ140" s="130"/>
      <c r="BA140" s="130"/>
      <c r="BB140" s="130"/>
      <c r="BC140" s="130"/>
      <c r="BD140" s="130"/>
      <c r="BE140" s="130"/>
      <c r="BF140" s="130"/>
      <c r="BG140" s="130"/>
      <c r="BH140" s="130"/>
      <c r="BI140" s="130"/>
      <c r="BJ140" s="130"/>
      <c r="BK140" s="130"/>
      <c r="BL140" s="130"/>
      <c r="BM140" s="130"/>
      <c r="BN140" s="130"/>
      <c r="BO140" s="130"/>
      <c r="BP140" s="130"/>
      <c r="BQ140" s="130"/>
      <c r="BR140" s="130"/>
      <c r="BS140" s="130"/>
      <c r="BT140" s="130"/>
      <c r="BU140" s="130"/>
      <c r="BV140" s="130"/>
      <c r="BW140" s="130"/>
      <c r="BX140" s="130"/>
      <c r="BY140" s="130"/>
      <c r="BZ140" s="130"/>
      <c r="CA140" s="130"/>
      <c r="CB140" s="130"/>
      <c r="CC140" s="130"/>
      <c r="CD140" s="130"/>
      <c r="CE140" s="130"/>
      <c r="CF140" s="130"/>
      <c r="CG140" s="130"/>
      <c r="CH140" s="130"/>
      <c r="CI140" s="130"/>
      <c r="CJ140" s="130"/>
      <c r="CK140" s="130"/>
      <c r="CL140" s="130"/>
      <c r="CM140" s="130"/>
      <c r="CN140" s="130"/>
      <c r="CO140" s="130"/>
      <c r="CP140" s="130"/>
      <c r="CQ140" s="130"/>
      <c r="CR140" s="130"/>
      <c r="CS140" s="130"/>
      <c r="CT140" s="130"/>
      <c r="CU140" s="130"/>
      <c r="CV140" s="130"/>
      <c r="CW140" s="130"/>
      <c r="CX140" s="130"/>
      <c r="CY140" s="130"/>
      <c r="CZ140" s="130"/>
      <c r="DA140" s="130"/>
      <c r="DB140" s="130"/>
      <c r="DC140" s="130"/>
      <c r="DD140" s="130"/>
      <c r="DE140" s="130"/>
      <c r="DF140" s="130"/>
      <c r="DG140" s="130"/>
      <c r="DH140" s="130"/>
      <c r="DI140" s="130"/>
      <c r="DJ140" s="130"/>
      <c r="DK140" s="130"/>
      <c r="DL140" s="130"/>
      <c r="DM140" s="130"/>
      <c r="DN140" s="130"/>
      <c r="DO140" s="130"/>
      <c r="DP140" s="130"/>
      <c r="DQ140" s="130"/>
      <c r="DR140" s="130"/>
      <c r="DS140" s="130"/>
      <c r="DT140" s="130"/>
      <c r="DU140" s="130"/>
      <c r="DV140" s="130"/>
      <c r="DW140" s="130"/>
      <c r="DX140" s="130"/>
      <c r="DY140" s="130"/>
      <c r="DZ140" s="130"/>
      <c r="EA140" s="130"/>
      <c r="EB140" s="130"/>
      <c r="EC140" s="130"/>
      <c r="ED140" s="130"/>
      <c r="EE140" s="130"/>
      <c r="EF140" s="130"/>
      <c r="EG140" s="130"/>
      <c r="EH140" s="130"/>
      <c r="EI140" s="130"/>
      <c r="EJ140" s="130"/>
      <c r="EK140" s="130"/>
      <c r="EL140" s="130"/>
      <c r="EM140" s="130"/>
      <c r="EN140" s="130"/>
      <c r="EO140" s="130"/>
      <c r="EP140" s="130"/>
      <c r="EQ140" s="130"/>
      <c r="ER140" s="130"/>
      <c r="ES140" s="130"/>
      <c r="ET140" s="130"/>
      <c r="EU140" s="130"/>
      <c r="EV140" s="130"/>
      <c r="EW140" s="130"/>
      <c r="EX140" s="130"/>
      <c r="EY140" s="130"/>
      <c r="EZ140" s="130"/>
      <c r="FA140" s="130"/>
      <c r="FB140" s="130"/>
      <c r="FC140" s="130"/>
      <c r="FD140" s="130"/>
      <c r="FE140" s="130"/>
      <c r="FF140" s="130"/>
      <c r="FG140" s="130"/>
      <c r="FH140" s="130"/>
      <c r="FI140" s="130"/>
      <c r="FJ140" s="130"/>
      <c r="FK140" s="130"/>
      <c r="FL140" s="130"/>
      <c r="FM140" s="130"/>
      <c r="FN140" s="130"/>
      <c r="FO140" s="130"/>
      <c r="FP140" s="130"/>
      <c r="FQ140" s="130"/>
      <c r="FR140" s="130"/>
      <c r="FS140" s="130"/>
      <c r="FT140" s="130"/>
      <c r="FU140" s="130"/>
      <c r="FV140" s="130"/>
      <c r="FW140" s="130"/>
      <c r="FX140" s="130"/>
      <c r="FY140" s="130"/>
      <c r="FZ140" s="130"/>
      <c r="GA140" s="130"/>
      <c r="GB140" s="130"/>
      <c r="GC140" s="130"/>
      <c r="GD140" s="130"/>
      <c r="GE140" s="130"/>
      <c r="GF140" s="130"/>
      <c r="GG140" s="130"/>
      <c r="GH140" s="130"/>
      <c r="GI140" s="130"/>
      <c r="GJ140" s="130"/>
      <c r="GK140" s="130"/>
      <c r="GL140" s="130"/>
      <c r="GM140" s="130"/>
      <c r="GN140" s="130"/>
      <c r="GO140" s="130"/>
      <c r="GP140" s="130"/>
      <c r="GQ140" s="130"/>
      <c r="GR140" s="130"/>
      <c r="GS140" s="130"/>
      <c r="GT140" s="130"/>
      <c r="GU140" s="130"/>
      <c r="GV140" s="130"/>
      <c r="GW140" s="130"/>
      <c r="GX140" s="130"/>
      <c r="GY140" s="130"/>
      <c r="GZ140" s="130"/>
      <c r="HA140" s="130"/>
      <c r="HB140" s="130"/>
      <c r="HC140" s="130"/>
      <c r="HD140" s="130"/>
      <c r="HE140" s="130"/>
      <c r="HF140" s="130"/>
      <c r="HG140" s="130"/>
      <c r="HH140" s="130"/>
      <c r="HI140" s="130"/>
      <c r="HJ140" s="130"/>
      <c r="HK140" s="130"/>
      <c r="HL140" s="130"/>
      <c r="HM140" s="130"/>
      <c r="HN140" s="130"/>
      <c r="HO140" s="130"/>
      <c r="HP140" s="130"/>
      <c r="HQ140" s="130"/>
      <c r="HR140" s="130"/>
      <c r="HS140" s="130"/>
      <c r="HT140" s="130"/>
      <c r="HU140" s="130"/>
      <c r="HV140" s="130"/>
      <c r="HW140" s="130"/>
      <c r="HX140" s="130"/>
      <c r="HY140" s="130"/>
      <c r="HZ140" s="130"/>
      <c r="IA140" s="130"/>
      <c r="IB140" s="130"/>
      <c r="IC140" s="130"/>
      <c r="ID140" s="130"/>
      <c r="IE140" s="130"/>
      <c r="IF140" s="130"/>
      <c r="IG140" s="130"/>
      <c r="IH140" s="130"/>
      <c r="II140" s="130"/>
      <c r="IJ140" s="130"/>
      <c r="IK140" s="130"/>
      <c r="IL140" s="130"/>
      <c r="IM140" s="130"/>
      <c r="IN140" s="130"/>
      <c r="IO140" s="130"/>
      <c r="IP140" s="130"/>
      <c r="IQ140" s="130"/>
      <c r="IR140" s="130"/>
      <c r="IS140" s="130"/>
      <c r="IT140" s="130"/>
      <c r="IU140" s="130"/>
      <c r="IV140" s="130"/>
    </row>
    <row r="141" spans="1:256" ht="15.75" customHeight="1">
      <c r="A141" s="781"/>
      <c r="B141" s="39"/>
      <c r="C141" s="160"/>
      <c r="D141" s="160"/>
      <c r="E141" s="160"/>
      <c r="F141" s="160"/>
      <c r="G141" s="130"/>
      <c r="H141" s="130"/>
      <c r="I141" s="130"/>
      <c r="J141" s="130"/>
      <c r="K141" s="131"/>
      <c r="L141" s="131"/>
      <c r="M141" s="131"/>
      <c r="N141" s="131"/>
      <c r="O141" s="131"/>
      <c r="P141" s="1377"/>
      <c r="Q141" s="130"/>
      <c r="R141" s="130"/>
      <c r="S141" s="130"/>
      <c r="T141" s="130"/>
      <c r="U141" s="130"/>
      <c r="V141" s="130"/>
      <c r="W141" s="130"/>
      <c r="X141" s="130"/>
      <c r="Y141" s="130"/>
      <c r="Z141" s="130"/>
      <c r="AA141" s="130"/>
      <c r="AB141" s="130"/>
      <c r="AC141" s="130"/>
      <c r="AD141" s="130"/>
      <c r="AE141" s="130"/>
      <c r="AF141" s="130"/>
      <c r="AG141" s="130"/>
      <c r="AH141" s="130"/>
      <c r="AI141" s="130"/>
      <c r="AJ141" s="130"/>
      <c r="AK141" s="130"/>
      <c r="AL141" s="130"/>
      <c r="AM141" s="130"/>
      <c r="AN141" s="130"/>
      <c r="AO141" s="130"/>
      <c r="AP141" s="130"/>
      <c r="AQ141" s="130"/>
      <c r="AR141" s="130"/>
      <c r="AS141" s="130"/>
      <c r="AT141" s="130"/>
      <c r="AU141" s="130"/>
      <c r="AV141" s="130"/>
      <c r="AW141" s="130"/>
      <c r="AX141" s="130"/>
      <c r="AY141" s="130"/>
      <c r="AZ141" s="130"/>
      <c r="BA141" s="130"/>
      <c r="BB141" s="130"/>
      <c r="BC141" s="130"/>
      <c r="BD141" s="130"/>
      <c r="BE141" s="130"/>
      <c r="BF141" s="130"/>
      <c r="BG141" s="130"/>
      <c r="BH141" s="130"/>
      <c r="BI141" s="130"/>
      <c r="BJ141" s="130"/>
      <c r="BK141" s="130"/>
      <c r="BL141" s="130"/>
      <c r="BM141" s="130"/>
      <c r="BN141" s="130"/>
      <c r="BO141" s="130"/>
      <c r="BP141" s="130"/>
      <c r="BQ141" s="130"/>
      <c r="BR141" s="130"/>
      <c r="BS141" s="130"/>
      <c r="BT141" s="130"/>
      <c r="BU141" s="130"/>
      <c r="BV141" s="130"/>
      <c r="BW141" s="130"/>
      <c r="BX141" s="130"/>
      <c r="BY141" s="130"/>
      <c r="BZ141" s="130"/>
      <c r="CA141" s="130"/>
      <c r="CB141" s="130"/>
      <c r="CC141" s="130"/>
      <c r="CD141" s="130"/>
      <c r="CE141" s="130"/>
      <c r="CF141" s="130"/>
      <c r="CG141" s="130"/>
      <c r="CH141" s="130"/>
      <c r="CI141" s="130"/>
      <c r="CJ141" s="130"/>
      <c r="CK141" s="130"/>
      <c r="CL141" s="130"/>
      <c r="CM141" s="130"/>
      <c r="CN141" s="130"/>
      <c r="CO141" s="130"/>
      <c r="CP141" s="130"/>
      <c r="CQ141" s="130"/>
      <c r="CR141" s="130"/>
      <c r="CS141" s="130"/>
      <c r="CT141" s="130"/>
      <c r="CU141" s="130"/>
      <c r="CV141" s="130"/>
      <c r="CW141" s="130"/>
      <c r="CX141" s="130"/>
      <c r="CY141" s="130"/>
      <c r="CZ141" s="130"/>
      <c r="DA141" s="130"/>
      <c r="DB141" s="130"/>
      <c r="DC141" s="130"/>
      <c r="DD141" s="130"/>
      <c r="DE141" s="130"/>
      <c r="DF141" s="130"/>
      <c r="DG141" s="130"/>
      <c r="DH141" s="130"/>
      <c r="DI141" s="130"/>
      <c r="DJ141" s="130"/>
      <c r="DK141" s="130"/>
      <c r="DL141" s="130"/>
      <c r="DM141" s="130"/>
      <c r="DN141" s="130"/>
      <c r="DO141" s="130"/>
      <c r="DP141" s="130"/>
      <c r="DQ141" s="130"/>
      <c r="DR141" s="130"/>
      <c r="DS141" s="130"/>
      <c r="DT141" s="130"/>
      <c r="DU141" s="130"/>
      <c r="DV141" s="130"/>
      <c r="DW141" s="130"/>
      <c r="DX141" s="130"/>
      <c r="DY141" s="130"/>
      <c r="DZ141" s="130"/>
      <c r="EA141" s="130"/>
      <c r="EB141" s="130"/>
      <c r="EC141" s="130"/>
      <c r="ED141" s="130"/>
      <c r="EE141" s="130"/>
      <c r="EF141" s="130"/>
      <c r="EG141" s="130"/>
      <c r="EH141" s="130"/>
      <c r="EI141" s="130"/>
      <c r="EJ141" s="130"/>
      <c r="EK141" s="130"/>
      <c r="EL141" s="130"/>
      <c r="EM141" s="130"/>
      <c r="EN141" s="130"/>
      <c r="EO141" s="130"/>
      <c r="EP141" s="130"/>
      <c r="EQ141" s="130"/>
      <c r="ER141" s="130"/>
      <c r="ES141" s="130"/>
      <c r="ET141" s="130"/>
      <c r="EU141" s="130"/>
      <c r="EV141" s="130"/>
      <c r="EW141" s="130"/>
      <c r="EX141" s="130"/>
      <c r="EY141" s="130"/>
      <c r="EZ141" s="130"/>
      <c r="FA141" s="130"/>
      <c r="FB141" s="130"/>
      <c r="FC141" s="130"/>
      <c r="FD141" s="130"/>
      <c r="FE141" s="130"/>
      <c r="FF141" s="130"/>
      <c r="FG141" s="130"/>
      <c r="FH141" s="130"/>
      <c r="FI141" s="130"/>
      <c r="FJ141" s="130"/>
      <c r="FK141" s="130"/>
      <c r="FL141" s="130"/>
      <c r="FM141" s="130"/>
      <c r="FN141" s="130"/>
      <c r="FO141" s="130"/>
      <c r="FP141" s="130"/>
      <c r="FQ141" s="130"/>
      <c r="FR141" s="130"/>
      <c r="FS141" s="130"/>
      <c r="FT141" s="130"/>
      <c r="FU141" s="130"/>
      <c r="FV141" s="130"/>
      <c r="FW141" s="130"/>
      <c r="FX141" s="130"/>
      <c r="FY141" s="130"/>
      <c r="FZ141" s="130"/>
      <c r="GA141" s="130"/>
      <c r="GB141" s="130"/>
      <c r="GC141" s="130"/>
      <c r="GD141" s="130"/>
      <c r="GE141" s="130"/>
      <c r="GF141" s="130"/>
      <c r="GG141" s="130"/>
      <c r="GH141" s="130"/>
      <c r="GI141" s="130"/>
      <c r="GJ141" s="130"/>
      <c r="GK141" s="130"/>
      <c r="GL141" s="130"/>
      <c r="GM141" s="130"/>
      <c r="GN141" s="130"/>
      <c r="GO141" s="130"/>
      <c r="GP141" s="130"/>
      <c r="GQ141" s="130"/>
      <c r="GR141" s="130"/>
      <c r="GS141" s="130"/>
      <c r="GT141" s="130"/>
      <c r="GU141" s="130"/>
      <c r="GV141" s="130"/>
      <c r="GW141" s="130"/>
      <c r="GX141" s="130"/>
      <c r="GY141" s="130"/>
      <c r="GZ141" s="130"/>
      <c r="HA141" s="130"/>
      <c r="HB141" s="130"/>
      <c r="HC141" s="130"/>
      <c r="HD141" s="130"/>
      <c r="HE141" s="130"/>
      <c r="HF141" s="130"/>
      <c r="HG141" s="130"/>
      <c r="HH141" s="130"/>
      <c r="HI141" s="130"/>
      <c r="HJ141" s="130"/>
      <c r="HK141" s="130"/>
      <c r="HL141" s="130"/>
      <c r="HM141" s="130"/>
      <c r="HN141" s="130"/>
      <c r="HO141" s="130"/>
      <c r="HP141" s="130"/>
      <c r="HQ141" s="130"/>
      <c r="HR141" s="130"/>
      <c r="HS141" s="130"/>
      <c r="HT141" s="130"/>
      <c r="HU141" s="130"/>
      <c r="HV141" s="130"/>
      <c r="HW141" s="130"/>
      <c r="HX141" s="130"/>
      <c r="HY141" s="130"/>
      <c r="HZ141" s="130"/>
      <c r="IA141" s="130"/>
      <c r="IB141" s="130"/>
      <c r="IC141" s="130"/>
      <c r="ID141" s="130"/>
      <c r="IE141" s="130"/>
      <c r="IF141" s="130"/>
      <c r="IG141" s="130"/>
      <c r="IH141" s="130"/>
      <c r="II141" s="130"/>
      <c r="IJ141" s="130"/>
      <c r="IK141" s="130"/>
      <c r="IL141" s="130"/>
      <c r="IM141" s="130"/>
      <c r="IN141" s="130"/>
      <c r="IO141" s="130"/>
      <c r="IP141" s="130"/>
      <c r="IQ141" s="130"/>
      <c r="IR141" s="130"/>
      <c r="IS141" s="130"/>
      <c r="IT141" s="130"/>
      <c r="IU141" s="130"/>
      <c r="IV141" s="130"/>
    </row>
    <row r="142" spans="1:256" ht="15.75" customHeight="1">
      <c r="A142" s="781"/>
      <c r="B142" s="39"/>
      <c r="C142" s="160"/>
      <c r="D142" s="160"/>
      <c r="E142" s="160"/>
      <c r="F142" s="160"/>
      <c r="G142" s="130"/>
      <c r="H142" s="130"/>
      <c r="I142" s="130"/>
      <c r="J142" s="130"/>
      <c r="K142" s="131"/>
      <c r="L142" s="131"/>
      <c r="M142" s="131"/>
      <c r="N142" s="131"/>
      <c r="O142" s="131"/>
      <c r="P142" s="1377"/>
      <c r="Q142" s="130"/>
      <c r="R142" s="130"/>
      <c r="S142" s="130"/>
      <c r="T142" s="130"/>
      <c r="U142" s="130"/>
      <c r="V142" s="130"/>
      <c r="W142" s="130"/>
      <c r="X142" s="130"/>
      <c r="Y142" s="130"/>
      <c r="Z142" s="130"/>
      <c r="AA142" s="130"/>
      <c r="AB142" s="130"/>
      <c r="AC142" s="130"/>
      <c r="AD142" s="130"/>
      <c r="AE142" s="130"/>
      <c r="AF142" s="130"/>
      <c r="AG142" s="130"/>
      <c r="AH142" s="130"/>
      <c r="AI142" s="130"/>
      <c r="AJ142" s="130"/>
      <c r="AK142" s="130"/>
      <c r="AL142" s="130"/>
      <c r="AM142" s="130"/>
      <c r="AN142" s="130"/>
      <c r="AO142" s="130"/>
      <c r="AP142" s="130"/>
      <c r="AQ142" s="130"/>
      <c r="AR142" s="130"/>
      <c r="AS142" s="130"/>
      <c r="AT142" s="130"/>
      <c r="AU142" s="130"/>
      <c r="AV142" s="130"/>
      <c r="AW142" s="130"/>
      <c r="AX142" s="130"/>
      <c r="AY142" s="130"/>
      <c r="AZ142" s="130"/>
      <c r="BA142" s="130"/>
      <c r="BB142" s="130"/>
      <c r="BC142" s="130"/>
      <c r="BD142" s="130"/>
      <c r="BE142" s="130"/>
      <c r="BF142" s="130"/>
      <c r="BG142" s="130"/>
      <c r="BH142" s="130"/>
      <c r="BI142" s="130"/>
      <c r="BJ142" s="130"/>
      <c r="BK142" s="130"/>
      <c r="BL142" s="130"/>
      <c r="BM142" s="130"/>
      <c r="BN142" s="130"/>
      <c r="BO142" s="130"/>
      <c r="BP142" s="130"/>
      <c r="BQ142" s="130"/>
      <c r="BR142" s="130"/>
      <c r="BS142" s="130"/>
      <c r="BT142" s="130"/>
      <c r="BU142" s="130"/>
      <c r="BV142" s="130"/>
      <c r="BW142" s="130"/>
      <c r="BX142" s="130"/>
      <c r="BY142" s="130"/>
      <c r="BZ142" s="130"/>
      <c r="CA142" s="130"/>
      <c r="CB142" s="130"/>
      <c r="CC142" s="130"/>
      <c r="CD142" s="130"/>
      <c r="CE142" s="130"/>
      <c r="CF142" s="130"/>
      <c r="CG142" s="130"/>
      <c r="CH142" s="130"/>
      <c r="CI142" s="130"/>
      <c r="CJ142" s="130"/>
      <c r="CK142" s="130"/>
      <c r="CL142" s="130"/>
      <c r="CM142" s="130"/>
      <c r="CN142" s="130"/>
      <c r="CO142" s="130"/>
      <c r="CP142" s="130"/>
      <c r="CQ142" s="130"/>
      <c r="CR142" s="130"/>
      <c r="CS142" s="130"/>
      <c r="CT142" s="130"/>
      <c r="CU142" s="130"/>
      <c r="CV142" s="130"/>
      <c r="CW142" s="130"/>
      <c r="CX142" s="130"/>
      <c r="CY142" s="130"/>
      <c r="CZ142" s="130"/>
      <c r="DA142" s="130"/>
      <c r="DB142" s="130"/>
      <c r="DC142" s="130"/>
      <c r="DD142" s="130"/>
      <c r="DE142" s="130"/>
      <c r="DF142" s="130"/>
      <c r="DG142" s="130"/>
      <c r="DH142" s="130"/>
      <c r="DI142" s="130"/>
      <c r="DJ142" s="130"/>
      <c r="DK142" s="130"/>
      <c r="DL142" s="130"/>
      <c r="DM142" s="130"/>
      <c r="DN142" s="130"/>
      <c r="DO142" s="130"/>
      <c r="DP142" s="130"/>
      <c r="DQ142" s="130"/>
      <c r="DR142" s="130"/>
      <c r="DS142" s="130"/>
      <c r="DT142" s="130"/>
      <c r="DU142" s="130"/>
      <c r="DV142" s="130"/>
      <c r="DW142" s="130"/>
      <c r="DX142" s="130"/>
      <c r="DY142" s="130"/>
      <c r="DZ142" s="130"/>
      <c r="EA142" s="130"/>
      <c r="EB142" s="130"/>
      <c r="EC142" s="130"/>
      <c r="ED142" s="130"/>
      <c r="EE142" s="130"/>
      <c r="EF142" s="130"/>
      <c r="EG142" s="130"/>
      <c r="EH142" s="130"/>
      <c r="EI142" s="130"/>
      <c r="EJ142" s="130"/>
      <c r="EK142" s="130"/>
      <c r="EL142" s="130"/>
      <c r="EM142" s="130"/>
      <c r="EN142" s="130"/>
      <c r="EO142" s="130"/>
      <c r="EP142" s="130"/>
      <c r="EQ142" s="130"/>
      <c r="ER142" s="130"/>
      <c r="ES142" s="130"/>
      <c r="ET142" s="130"/>
      <c r="EU142" s="130"/>
      <c r="EV142" s="130"/>
      <c r="EW142" s="130"/>
      <c r="EX142" s="130"/>
      <c r="EY142" s="130"/>
      <c r="EZ142" s="130"/>
      <c r="FA142" s="130"/>
      <c r="FB142" s="130"/>
      <c r="FC142" s="130"/>
      <c r="FD142" s="130"/>
      <c r="FE142" s="130"/>
      <c r="FF142" s="130"/>
      <c r="FG142" s="130"/>
      <c r="FH142" s="130"/>
      <c r="FI142" s="130"/>
      <c r="FJ142" s="130"/>
      <c r="FK142" s="130"/>
      <c r="FL142" s="130"/>
      <c r="FM142" s="130"/>
      <c r="FN142" s="130"/>
      <c r="FO142" s="130"/>
      <c r="FP142" s="130"/>
      <c r="FQ142" s="130"/>
      <c r="FR142" s="130"/>
      <c r="FS142" s="130"/>
      <c r="FT142" s="130"/>
      <c r="FU142" s="130"/>
      <c r="FV142" s="130"/>
      <c r="FW142" s="130"/>
      <c r="FX142" s="130"/>
      <c r="FY142" s="130"/>
      <c r="FZ142" s="130"/>
      <c r="GA142" s="130"/>
      <c r="GB142" s="130"/>
      <c r="GC142" s="130"/>
      <c r="GD142" s="130"/>
      <c r="GE142" s="130"/>
      <c r="GF142" s="130"/>
      <c r="GG142" s="130"/>
      <c r="GH142" s="130"/>
      <c r="GI142" s="130"/>
      <c r="GJ142" s="130"/>
      <c r="GK142" s="130"/>
      <c r="GL142" s="130"/>
      <c r="GM142" s="130"/>
      <c r="GN142" s="130"/>
      <c r="GO142" s="130"/>
      <c r="GP142" s="130"/>
      <c r="GQ142" s="130"/>
      <c r="GR142" s="130"/>
      <c r="GS142" s="130"/>
      <c r="GT142" s="130"/>
      <c r="GU142" s="130"/>
      <c r="GV142" s="130"/>
      <c r="GW142" s="130"/>
      <c r="GX142" s="130"/>
      <c r="GY142" s="130"/>
      <c r="GZ142" s="130"/>
      <c r="HA142" s="130"/>
      <c r="HB142" s="130"/>
      <c r="HC142" s="130"/>
      <c r="HD142" s="130"/>
      <c r="HE142" s="130"/>
      <c r="HF142" s="130"/>
      <c r="HG142" s="130"/>
      <c r="HH142" s="130"/>
      <c r="HI142" s="130"/>
      <c r="HJ142" s="130"/>
      <c r="HK142" s="130"/>
      <c r="HL142" s="130"/>
      <c r="HM142" s="130"/>
      <c r="HN142" s="130"/>
      <c r="HO142" s="130"/>
      <c r="HP142" s="130"/>
      <c r="HQ142" s="130"/>
      <c r="HR142" s="130"/>
      <c r="HS142" s="130"/>
      <c r="HT142" s="130"/>
      <c r="HU142" s="130"/>
      <c r="HV142" s="130"/>
      <c r="HW142" s="130"/>
      <c r="HX142" s="130"/>
      <c r="HY142" s="130"/>
      <c r="HZ142" s="130"/>
      <c r="IA142" s="130"/>
      <c r="IB142" s="130"/>
      <c r="IC142" s="130"/>
      <c r="ID142" s="130"/>
      <c r="IE142" s="130"/>
      <c r="IF142" s="130"/>
      <c r="IG142" s="130"/>
      <c r="IH142" s="130"/>
      <c r="II142" s="130"/>
      <c r="IJ142" s="130"/>
      <c r="IK142" s="130"/>
      <c r="IL142" s="130"/>
      <c r="IM142" s="130"/>
      <c r="IN142" s="130"/>
      <c r="IO142" s="130"/>
      <c r="IP142" s="130"/>
      <c r="IQ142" s="130"/>
      <c r="IR142" s="130"/>
      <c r="IS142" s="130"/>
      <c r="IT142" s="130"/>
      <c r="IU142" s="130"/>
      <c r="IV142" s="130"/>
    </row>
    <row r="143" spans="1:256" ht="15.75" customHeight="1">
      <c r="A143" s="781"/>
      <c r="B143" s="39"/>
      <c r="C143" s="160"/>
      <c r="D143" s="160"/>
      <c r="E143" s="160"/>
      <c r="F143" s="160"/>
      <c r="G143" s="130"/>
      <c r="H143" s="130"/>
      <c r="I143" s="130"/>
      <c r="J143" s="130"/>
      <c r="K143" s="131"/>
      <c r="L143" s="131"/>
      <c r="M143" s="131"/>
      <c r="N143" s="131"/>
      <c r="O143" s="131"/>
      <c r="P143" s="1377"/>
      <c r="Q143" s="130"/>
      <c r="R143" s="130"/>
      <c r="S143" s="130"/>
      <c r="T143" s="130"/>
      <c r="U143" s="130"/>
      <c r="V143" s="130"/>
      <c r="W143" s="130"/>
      <c r="X143" s="130"/>
      <c r="Y143" s="130"/>
      <c r="Z143" s="130"/>
      <c r="AA143" s="130"/>
      <c r="AB143" s="130"/>
      <c r="AC143" s="130"/>
      <c r="AD143" s="130"/>
      <c r="AE143" s="130"/>
      <c r="AF143" s="130"/>
      <c r="AG143" s="130"/>
      <c r="AH143" s="130"/>
      <c r="AI143" s="130"/>
      <c r="AJ143" s="130"/>
      <c r="AK143" s="130"/>
      <c r="AL143" s="130"/>
      <c r="AM143" s="130"/>
      <c r="AN143" s="130"/>
      <c r="AO143" s="130"/>
      <c r="AP143" s="130"/>
      <c r="AQ143" s="130"/>
      <c r="AR143" s="130"/>
      <c r="AS143" s="130"/>
      <c r="AT143" s="130"/>
      <c r="AU143" s="130"/>
      <c r="AV143" s="130"/>
      <c r="AW143" s="130"/>
      <c r="AX143" s="130"/>
      <c r="AY143" s="130"/>
      <c r="AZ143" s="130"/>
      <c r="BA143" s="130"/>
      <c r="BB143" s="130"/>
      <c r="BC143" s="130"/>
      <c r="BD143" s="130"/>
      <c r="BE143" s="130"/>
      <c r="BF143" s="130"/>
      <c r="BG143" s="130"/>
      <c r="BH143" s="130"/>
      <c r="BI143" s="130"/>
      <c r="BJ143" s="130"/>
      <c r="BK143" s="130"/>
      <c r="BL143" s="130"/>
      <c r="BM143" s="130"/>
      <c r="BN143" s="130"/>
      <c r="BO143" s="130"/>
      <c r="BP143" s="130"/>
      <c r="BQ143" s="130"/>
      <c r="BR143" s="130"/>
      <c r="BS143" s="130"/>
      <c r="BT143" s="130"/>
      <c r="BU143" s="130"/>
      <c r="BV143" s="130"/>
      <c r="BW143" s="130"/>
      <c r="BX143" s="130"/>
      <c r="BY143" s="130"/>
      <c r="BZ143" s="130"/>
      <c r="CA143" s="130"/>
      <c r="CB143" s="130"/>
      <c r="CC143" s="130"/>
      <c r="CD143" s="130"/>
      <c r="CE143" s="130"/>
      <c r="CF143" s="130"/>
      <c r="CG143" s="130"/>
      <c r="CH143" s="130"/>
      <c r="CI143" s="130"/>
      <c r="CJ143" s="130"/>
      <c r="CK143" s="130"/>
      <c r="CL143" s="130"/>
      <c r="CM143" s="130"/>
      <c r="CN143" s="130"/>
      <c r="CO143" s="130"/>
      <c r="CP143" s="130"/>
      <c r="CQ143" s="130"/>
      <c r="CR143" s="130"/>
      <c r="CS143" s="130"/>
      <c r="CT143" s="130"/>
      <c r="CU143" s="130"/>
      <c r="CV143" s="130"/>
      <c r="CW143" s="130"/>
      <c r="CX143" s="130"/>
      <c r="CY143" s="130"/>
      <c r="CZ143" s="130"/>
      <c r="DA143" s="130"/>
      <c r="DB143" s="130"/>
      <c r="DC143" s="130"/>
      <c r="DD143" s="130"/>
      <c r="DE143" s="130"/>
      <c r="DF143" s="130"/>
      <c r="DG143" s="130"/>
      <c r="DH143" s="130"/>
      <c r="DI143" s="130"/>
      <c r="DJ143" s="130"/>
      <c r="DK143" s="130"/>
      <c r="DL143" s="130"/>
      <c r="DM143" s="130"/>
      <c r="DN143" s="130"/>
      <c r="DO143" s="130"/>
      <c r="DP143" s="130"/>
      <c r="DQ143" s="130"/>
      <c r="DR143" s="130"/>
      <c r="DS143" s="130"/>
      <c r="DT143" s="130"/>
      <c r="DU143" s="130"/>
      <c r="DV143" s="130"/>
      <c r="DW143" s="130"/>
      <c r="DX143" s="130"/>
      <c r="DY143" s="130"/>
      <c r="DZ143" s="130"/>
      <c r="EA143" s="130"/>
      <c r="EB143" s="130"/>
      <c r="EC143" s="130"/>
      <c r="ED143" s="130"/>
      <c r="EE143" s="130"/>
      <c r="EF143" s="130"/>
      <c r="EG143" s="130"/>
      <c r="EH143" s="130"/>
      <c r="EI143" s="130"/>
      <c r="EJ143" s="130"/>
      <c r="EK143" s="130"/>
      <c r="EL143" s="130"/>
      <c r="EM143" s="130"/>
      <c r="EN143" s="130"/>
      <c r="EO143" s="130"/>
      <c r="EP143" s="130"/>
      <c r="EQ143" s="130"/>
      <c r="ER143" s="130"/>
      <c r="ES143" s="130"/>
      <c r="ET143" s="130"/>
      <c r="EU143" s="130"/>
      <c r="EV143" s="130"/>
      <c r="EW143" s="130"/>
      <c r="EX143" s="130"/>
      <c r="EY143" s="130"/>
      <c r="EZ143" s="130"/>
      <c r="FA143" s="130"/>
      <c r="FB143" s="130"/>
      <c r="FC143" s="130"/>
      <c r="FD143" s="130"/>
      <c r="FE143" s="130"/>
      <c r="FF143" s="130"/>
      <c r="FG143" s="130"/>
      <c r="FH143" s="130"/>
      <c r="FI143" s="130"/>
      <c r="FJ143" s="130"/>
      <c r="FK143" s="130"/>
      <c r="FL143" s="130"/>
      <c r="FM143" s="130"/>
      <c r="FN143" s="130"/>
      <c r="FO143" s="130"/>
      <c r="FP143" s="130"/>
      <c r="FQ143" s="130"/>
      <c r="FR143" s="130"/>
      <c r="FS143" s="130"/>
      <c r="FT143" s="130"/>
      <c r="FU143" s="130"/>
      <c r="FV143" s="130"/>
      <c r="FW143" s="130"/>
      <c r="FX143" s="130"/>
      <c r="FY143" s="130"/>
      <c r="FZ143" s="130"/>
      <c r="GA143" s="130"/>
      <c r="GB143" s="130"/>
      <c r="GC143" s="130"/>
      <c r="GD143" s="130"/>
      <c r="GE143" s="130"/>
      <c r="GF143" s="130"/>
      <c r="GG143" s="130"/>
      <c r="GH143" s="130"/>
      <c r="GI143" s="130"/>
      <c r="GJ143" s="130"/>
      <c r="GK143" s="130"/>
      <c r="GL143" s="130"/>
      <c r="GM143" s="130"/>
      <c r="GN143" s="130"/>
      <c r="GO143" s="130"/>
      <c r="GP143" s="130"/>
      <c r="GQ143" s="130"/>
      <c r="GR143" s="130"/>
      <c r="GS143" s="130"/>
      <c r="GT143" s="130"/>
      <c r="GU143" s="130"/>
      <c r="GV143" s="130"/>
      <c r="GW143" s="130"/>
      <c r="GX143" s="130"/>
      <c r="GY143" s="130"/>
      <c r="GZ143" s="130"/>
      <c r="HA143" s="130"/>
      <c r="HB143" s="130"/>
      <c r="HC143" s="130"/>
      <c r="HD143" s="130"/>
      <c r="HE143" s="130"/>
      <c r="HF143" s="130"/>
      <c r="HG143" s="130"/>
      <c r="HH143" s="130"/>
      <c r="HI143" s="130"/>
      <c r="HJ143" s="130"/>
      <c r="HK143" s="130"/>
      <c r="HL143" s="130"/>
      <c r="HM143" s="130"/>
      <c r="HN143" s="130"/>
      <c r="HO143" s="130"/>
      <c r="HP143" s="130"/>
      <c r="HQ143" s="130"/>
      <c r="HR143" s="130"/>
      <c r="HS143" s="130"/>
      <c r="HT143" s="130"/>
      <c r="HU143" s="130"/>
      <c r="HV143" s="130"/>
      <c r="HW143" s="130"/>
      <c r="HX143" s="130"/>
      <c r="HY143" s="130"/>
      <c r="HZ143" s="130"/>
      <c r="IA143" s="130"/>
      <c r="IB143" s="130"/>
      <c r="IC143" s="130"/>
      <c r="ID143" s="130"/>
      <c r="IE143" s="130"/>
      <c r="IF143" s="130"/>
      <c r="IG143" s="130"/>
      <c r="IH143" s="130"/>
      <c r="II143" s="130"/>
      <c r="IJ143" s="130"/>
      <c r="IK143" s="130"/>
      <c r="IL143" s="130"/>
      <c r="IM143" s="130"/>
      <c r="IN143" s="130"/>
      <c r="IO143" s="130"/>
      <c r="IP143" s="130"/>
      <c r="IQ143" s="130"/>
      <c r="IR143" s="130"/>
      <c r="IS143" s="130"/>
      <c r="IT143" s="130"/>
      <c r="IU143" s="130"/>
      <c r="IV143" s="130"/>
    </row>
    <row r="144" spans="1:256" ht="15.75" customHeight="1">
      <c r="A144" s="781"/>
      <c r="B144" s="39"/>
      <c r="C144" s="160"/>
      <c r="D144" s="160"/>
      <c r="E144" s="160"/>
      <c r="F144" s="160"/>
      <c r="G144" s="130"/>
      <c r="H144" s="130"/>
      <c r="I144" s="130"/>
      <c r="J144" s="130"/>
      <c r="K144" s="131"/>
      <c r="L144" s="131"/>
      <c r="M144" s="131"/>
      <c r="N144" s="131"/>
      <c r="O144" s="131"/>
      <c r="P144" s="1377"/>
      <c r="Q144" s="130"/>
      <c r="R144" s="130"/>
      <c r="S144" s="130"/>
      <c r="T144" s="130"/>
      <c r="U144" s="130"/>
      <c r="V144" s="130"/>
      <c r="W144" s="130"/>
      <c r="X144" s="130"/>
      <c r="Y144" s="130"/>
      <c r="Z144" s="130"/>
      <c r="AA144" s="130"/>
      <c r="AB144" s="130"/>
      <c r="AC144" s="130"/>
      <c r="AD144" s="130"/>
      <c r="AE144" s="130"/>
      <c r="AF144" s="130"/>
      <c r="AG144" s="130"/>
      <c r="AH144" s="130"/>
      <c r="AI144" s="130"/>
      <c r="AJ144" s="130"/>
      <c r="AK144" s="130"/>
      <c r="AL144" s="130"/>
      <c r="AM144" s="130"/>
      <c r="AN144" s="130"/>
      <c r="AO144" s="130"/>
      <c r="AP144" s="130"/>
      <c r="AQ144" s="130"/>
      <c r="AR144" s="130"/>
      <c r="AS144" s="130"/>
      <c r="AT144" s="130"/>
      <c r="AU144" s="130"/>
      <c r="AV144" s="130"/>
      <c r="AW144" s="130"/>
      <c r="AX144" s="130"/>
      <c r="AY144" s="130"/>
      <c r="AZ144" s="130"/>
      <c r="BA144" s="130"/>
      <c r="BB144" s="130"/>
      <c r="BC144" s="130"/>
      <c r="BD144" s="130"/>
      <c r="BE144" s="130"/>
      <c r="BF144" s="130"/>
      <c r="BG144" s="130"/>
      <c r="BH144" s="130"/>
      <c r="BI144" s="130"/>
      <c r="BJ144" s="130"/>
      <c r="BK144" s="130"/>
      <c r="BL144" s="130"/>
      <c r="BM144" s="130"/>
      <c r="BN144" s="130"/>
      <c r="BO144" s="130"/>
      <c r="BP144" s="130"/>
      <c r="BQ144" s="130"/>
      <c r="BR144" s="130"/>
      <c r="BS144" s="130"/>
      <c r="BT144" s="130"/>
      <c r="BU144" s="130"/>
      <c r="BV144" s="130"/>
      <c r="BW144" s="130"/>
      <c r="BX144" s="130"/>
      <c r="BY144" s="130"/>
      <c r="BZ144" s="130"/>
      <c r="CA144" s="130"/>
      <c r="CB144" s="130"/>
      <c r="CC144" s="130"/>
      <c r="CD144" s="130"/>
      <c r="CE144" s="130"/>
      <c r="CF144" s="130"/>
      <c r="CG144" s="130"/>
      <c r="CH144" s="130"/>
      <c r="CI144" s="130"/>
      <c r="CJ144" s="130"/>
      <c r="CK144" s="130"/>
      <c r="CL144" s="130"/>
      <c r="CM144" s="130"/>
      <c r="CN144" s="130"/>
      <c r="CO144" s="130"/>
      <c r="CP144" s="130"/>
      <c r="CQ144" s="130"/>
      <c r="CR144" s="130"/>
      <c r="CS144" s="130"/>
      <c r="CT144" s="130"/>
      <c r="CU144" s="130"/>
      <c r="CV144" s="130"/>
      <c r="CW144" s="130"/>
      <c r="CX144" s="130"/>
      <c r="CY144" s="130"/>
      <c r="CZ144" s="130"/>
      <c r="DA144" s="130"/>
      <c r="DB144" s="130"/>
      <c r="DC144" s="130"/>
      <c r="DD144" s="130"/>
      <c r="DE144" s="130"/>
      <c r="DF144" s="130"/>
      <c r="DG144" s="130"/>
      <c r="DH144" s="130"/>
      <c r="DI144" s="130"/>
      <c r="DJ144" s="130"/>
      <c r="DK144" s="130"/>
      <c r="DL144" s="130"/>
      <c r="DM144" s="130"/>
      <c r="DN144" s="130"/>
      <c r="DO144" s="130"/>
      <c r="DP144" s="130"/>
      <c r="DQ144" s="130"/>
      <c r="DR144" s="130"/>
      <c r="DS144" s="130"/>
      <c r="DT144" s="130"/>
      <c r="DU144" s="130"/>
      <c r="DV144" s="130"/>
      <c r="DW144" s="130"/>
      <c r="DX144" s="130"/>
      <c r="DY144" s="130"/>
      <c r="DZ144" s="130"/>
      <c r="EA144" s="130"/>
      <c r="EB144" s="130"/>
      <c r="EC144" s="130"/>
      <c r="ED144" s="130"/>
      <c r="EE144" s="130"/>
      <c r="EF144" s="130"/>
      <c r="EG144" s="130"/>
      <c r="EH144" s="130"/>
      <c r="EI144" s="130"/>
      <c r="EJ144" s="130"/>
      <c r="EK144" s="130"/>
      <c r="EL144" s="130"/>
      <c r="EM144" s="130"/>
      <c r="EN144" s="130"/>
      <c r="EO144" s="130"/>
      <c r="EP144" s="130"/>
      <c r="EQ144" s="130"/>
      <c r="ER144" s="130"/>
      <c r="ES144" s="130"/>
      <c r="ET144" s="130"/>
      <c r="EU144" s="130"/>
      <c r="EV144" s="130"/>
      <c r="EW144" s="130"/>
      <c r="EX144" s="130"/>
      <c r="EY144" s="130"/>
      <c r="EZ144" s="130"/>
      <c r="FA144" s="130"/>
      <c r="FB144" s="130"/>
      <c r="FC144" s="130"/>
      <c r="FD144" s="130"/>
      <c r="FE144" s="130"/>
      <c r="FF144" s="130"/>
      <c r="FG144" s="130"/>
      <c r="FH144" s="130"/>
      <c r="FI144" s="130"/>
      <c r="FJ144" s="130"/>
      <c r="FK144" s="130"/>
      <c r="FL144" s="130"/>
      <c r="FM144" s="130"/>
      <c r="FN144" s="130"/>
      <c r="FO144" s="130"/>
      <c r="FP144" s="130"/>
      <c r="FQ144" s="130"/>
      <c r="FR144" s="130"/>
      <c r="FS144" s="130"/>
      <c r="FT144" s="130"/>
      <c r="FU144" s="130"/>
      <c r="FV144" s="130"/>
      <c r="FW144" s="130"/>
      <c r="FX144" s="130"/>
      <c r="FY144" s="130"/>
      <c r="FZ144" s="130"/>
      <c r="GA144" s="130"/>
      <c r="GB144" s="130"/>
      <c r="GC144" s="130"/>
      <c r="GD144" s="130"/>
      <c r="GE144" s="130"/>
      <c r="GF144" s="130"/>
      <c r="GG144" s="130"/>
      <c r="GH144" s="130"/>
      <c r="GI144" s="130"/>
      <c r="GJ144" s="130"/>
      <c r="GK144" s="130"/>
      <c r="GL144" s="130"/>
      <c r="GM144" s="130"/>
      <c r="GN144" s="130"/>
      <c r="GO144" s="130"/>
      <c r="GP144" s="130"/>
      <c r="GQ144" s="130"/>
      <c r="GR144" s="130"/>
      <c r="GS144" s="130"/>
      <c r="GT144" s="130"/>
      <c r="GU144" s="130"/>
      <c r="GV144" s="130"/>
      <c r="GW144" s="130"/>
      <c r="GX144" s="130"/>
      <c r="GY144" s="130"/>
      <c r="GZ144" s="130"/>
      <c r="HA144" s="130"/>
      <c r="HB144" s="130"/>
      <c r="HC144" s="130"/>
      <c r="HD144" s="130"/>
      <c r="HE144" s="130"/>
      <c r="HF144" s="130"/>
      <c r="HG144" s="130"/>
      <c r="HH144" s="130"/>
      <c r="HI144" s="130"/>
      <c r="HJ144" s="130"/>
      <c r="HK144" s="130"/>
      <c r="HL144" s="130"/>
      <c r="HM144" s="130"/>
      <c r="HN144" s="130"/>
      <c r="HO144" s="130"/>
      <c r="HP144" s="130"/>
      <c r="HQ144" s="130"/>
      <c r="HR144" s="130"/>
      <c r="HS144" s="130"/>
      <c r="HT144" s="130"/>
      <c r="HU144" s="130"/>
      <c r="HV144" s="130"/>
      <c r="HW144" s="130"/>
      <c r="HX144" s="130"/>
      <c r="HY144" s="130"/>
      <c r="HZ144" s="130"/>
      <c r="IA144" s="130"/>
      <c r="IB144" s="130"/>
      <c r="IC144" s="130"/>
      <c r="ID144" s="130"/>
      <c r="IE144" s="130"/>
      <c r="IF144" s="130"/>
      <c r="IG144" s="130"/>
      <c r="IH144" s="130"/>
      <c r="II144" s="130"/>
      <c r="IJ144" s="130"/>
      <c r="IK144" s="130"/>
      <c r="IL144" s="130"/>
      <c r="IM144" s="130"/>
      <c r="IN144" s="130"/>
      <c r="IO144" s="130"/>
      <c r="IP144" s="130"/>
      <c r="IQ144" s="130"/>
      <c r="IR144" s="130"/>
      <c r="IS144" s="130"/>
      <c r="IT144" s="130"/>
      <c r="IU144" s="130"/>
      <c r="IV144" s="130"/>
    </row>
    <row r="145" spans="1:256" ht="15.75" customHeight="1">
      <c r="A145" s="781"/>
      <c r="B145" s="39"/>
      <c r="C145" s="160"/>
      <c r="D145" s="160"/>
      <c r="E145" s="160"/>
      <c r="F145" s="160"/>
      <c r="G145" s="130"/>
      <c r="H145" s="130"/>
      <c r="I145" s="130"/>
      <c r="J145" s="130"/>
      <c r="K145" s="131"/>
      <c r="L145" s="131"/>
      <c r="M145" s="131"/>
      <c r="N145" s="131"/>
      <c r="O145" s="131"/>
      <c r="P145" s="1377"/>
      <c r="Q145" s="130"/>
      <c r="R145" s="130"/>
      <c r="S145" s="130"/>
      <c r="T145" s="130"/>
      <c r="U145" s="130"/>
      <c r="V145" s="130"/>
      <c r="W145" s="130"/>
      <c r="X145" s="130"/>
      <c r="Y145" s="130"/>
      <c r="Z145" s="130"/>
      <c r="AA145" s="130"/>
      <c r="AB145" s="130"/>
      <c r="AC145" s="130"/>
      <c r="AD145" s="130"/>
      <c r="AE145" s="130"/>
      <c r="AF145" s="130"/>
      <c r="AG145" s="130"/>
      <c r="AH145" s="130"/>
      <c r="AI145" s="130"/>
      <c r="AJ145" s="130"/>
      <c r="AK145" s="130"/>
      <c r="AL145" s="130"/>
      <c r="AM145" s="130"/>
      <c r="AN145" s="130"/>
      <c r="AO145" s="130"/>
      <c r="AP145" s="130"/>
      <c r="AQ145" s="130"/>
      <c r="AR145" s="130"/>
      <c r="AS145" s="130"/>
      <c r="AT145" s="130"/>
      <c r="AU145" s="130"/>
      <c r="AV145" s="130"/>
      <c r="AW145" s="130"/>
      <c r="AX145" s="130"/>
      <c r="AY145" s="130"/>
      <c r="AZ145" s="130"/>
      <c r="BA145" s="130"/>
      <c r="BB145" s="130"/>
      <c r="BC145" s="130"/>
      <c r="BD145" s="130"/>
      <c r="BE145" s="130"/>
      <c r="BF145" s="130"/>
      <c r="BG145" s="130"/>
      <c r="BH145" s="130"/>
      <c r="BI145" s="130"/>
      <c r="BJ145" s="130"/>
      <c r="BK145" s="130"/>
      <c r="BL145" s="130"/>
      <c r="BM145" s="130"/>
      <c r="BN145" s="130"/>
      <c r="BO145" s="130"/>
      <c r="BP145" s="130"/>
      <c r="BQ145" s="130"/>
      <c r="BR145" s="130"/>
      <c r="BS145" s="130"/>
      <c r="BT145" s="130"/>
      <c r="BU145" s="130"/>
      <c r="BV145" s="130"/>
      <c r="BW145" s="130"/>
      <c r="BX145" s="130"/>
      <c r="BY145" s="130"/>
      <c r="BZ145" s="130"/>
      <c r="CA145" s="130"/>
      <c r="CB145" s="130"/>
      <c r="CC145" s="130"/>
      <c r="CD145" s="130"/>
      <c r="CE145" s="130"/>
      <c r="CF145" s="130"/>
      <c r="CG145" s="130"/>
      <c r="CH145" s="130"/>
      <c r="CI145" s="130"/>
      <c r="CJ145" s="130"/>
      <c r="CK145" s="130"/>
      <c r="CL145" s="130"/>
      <c r="CM145" s="130"/>
      <c r="CN145" s="130"/>
      <c r="CO145" s="130"/>
      <c r="CP145" s="130"/>
      <c r="CQ145" s="130"/>
      <c r="CR145" s="130"/>
      <c r="CS145" s="130"/>
      <c r="CT145" s="130"/>
      <c r="CU145" s="130"/>
      <c r="CV145" s="130"/>
      <c r="CW145" s="130"/>
      <c r="CX145" s="130"/>
      <c r="CY145" s="130"/>
      <c r="CZ145" s="130"/>
      <c r="DA145" s="130"/>
      <c r="DB145" s="130"/>
      <c r="DC145" s="130"/>
      <c r="DD145" s="130"/>
      <c r="DE145" s="130"/>
      <c r="DF145" s="130"/>
      <c r="DG145" s="130"/>
      <c r="DH145" s="130"/>
      <c r="DI145" s="130"/>
      <c r="DJ145" s="130"/>
      <c r="DK145" s="130"/>
      <c r="DL145" s="130"/>
      <c r="DM145" s="130"/>
      <c r="DN145" s="130"/>
      <c r="DO145" s="130"/>
      <c r="DP145" s="130"/>
      <c r="DQ145" s="130"/>
      <c r="DR145" s="130"/>
      <c r="DS145" s="130"/>
      <c r="DT145" s="130"/>
      <c r="DU145" s="130"/>
      <c r="DV145" s="130"/>
      <c r="DW145" s="130"/>
      <c r="DX145" s="130"/>
      <c r="DY145" s="130"/>
      <c r="DZ145" s="130"/>
      <c r="EA145" s="130"/>
      <c r="EB145" s="130"/>
      <c r="EC145" s="130"/>
      <c r="ED145" s="130"/>
      <c r="EE145" s="130"/>
      <c r="EF145" s="130"/>
      <c r="EG145" s="130"/>
      <c r="EH145" s="130"/>
      <c r="EI145" s="130"/>
      <c r="EJ145" s="130"/>
      <c r="EK145" s="130"/>
      <c r="EL145" s="130"/>
      <c r="EM145" s="130"/>
      <c r="EN145" s="130"/>
      <c r="EO145" s="130"/>
      <c r="EP145" s="130"/>
      <c r="EQ145" s="130"/>
      <c r="ER145" s="130"/>
      <c r="ES145" s="130"/>
      <c r="ET145" s="130"/>
      <c r="EU145" s="130"/>
      <c r="EV145" s="130"/>
      <c r="EW145" s="130"/>
      <c r="EX145" s="130"/>
      <c r="EY145" s="130"/>
      <c r="EZ145" s="130"/>
      <c r="FA145" s="130"/>
      <c r="FB145" s="130"/>
      <c r="FC145" s="130"/>
      <c r="FD145" s="130"/>
      <c r="FE145" s="130"/>
      <c r="FF145" s="130"/>
      <c r="FG145" s="130"/>
      <c r="FH145" s="130"/>
      <c r="FI145" s="130"/>
      <c r="FJ145" s="130"/>
      <c r="FK145" s="130"/>
      <c r="FL145" s="130"/>
      <c r="FM145" s="130"/>
      <c r="FN145" s="130"/>
      <c r="FO145" s="130"/>
      <c r="FP145" s="130"/>
      <c r="FQ145" s="130"/>
      <c r="FR145" s="130"/>
      <c r="FS145" s="130"/>
      <c r="FT145" s="130"/>
      <c r="FU145" s="130"/>
      <c r="FV145" s="130"/>
      <c r="FW145" s="130"/>
      <c r="FX145" s="130"/>
      <c r="FY145" s="130"/>
      <c r="FZ145" s="130"/>
      <c r="GA145" s="130"/>
      <c r="GB145" s="130"/>
      <c r="GC145" s="130"/>
      <c r="GD145" s="130"/>
      <c r="GE145" s="130"/>
      <c r="GF145" s="130"/>
      <c r="GG145" s="130"/>
      <c r="GH145" s="130"/>
      <c r="GI145" s="130"/>
      <c r="GJ145" s="130"/>
      <c r="GK145" s="130"/>
      <c r="GL145" s="130"/>
      <c r="GM145" s="130"/>
      <c r="GN145" s="130"/>
      <c r="GO145" s="130"/>
      <c r="GP145" s="130"/>
      <c r="GQ145" s="130"/>
      <c r="GR145" s="130"/>
      <c r="GS145" s="130"/>
      <c r="GT145" s="130"/>
      <c r="GU145" s="130"/>
      <c r="GV145" s="130"/>
      <c r="GW145" s="130"/>
      <c r="GX145" s="130"/>
      <c r="GY145" s="130"/>
      <c r="GZ145" s="130"/>
      <c r="HA145" s="130"/>
      <c r="HB145" s="130"/>
      <c r="HC145" s="130"/>
      <c r="HD145" s="130"/>
      <c r="HE145" s="130"/>
      <c r="HF145" s="130"/>
      <c r="HG145" s="130"/>
      <c r="HH145" s="130"/>
      <c r="HI145" s="130"/>
      <c r="HJ145" s="130"/>
      <c r="HK145" s="130"/>
      <c r="HL145" s="130"/>
      <c r="HM145" s="130"/>
      <c r="HN145" s="130"/>
      <c r="HO145" s="130"/>
      <c r="HP145" s="130"/>
      <c r="HQ145" s="130"/>
      <c r="HR145" s="130"/>
      <c r="HS145" s="130"/>
      <c r="HT145" s="130"/>
      <c r="HU145" s="130"/>
      <c r="HV145" s="130"/>
      <c r="HW145" s="130"/>
      <c r="HX145" s="130"/>
      <c r="HY145" s="130"/>
      <c r="HZ145" s="130"/>
      <c r="IA145" s="130"/>
      <c r="IB145" s="130"/>
      <c r="IC145" s="130"/>
      <c r="ID145" s="130"/>
      <c r="IE145" s="130"/>
      <c r="IF145" s="130"/>
      <c r="IG145" s="130"/>
      <c r="IH145" s="130"/>
      <c r="II145" s="130"/>
      <c r="IJ145" s="130"/>
      <c r="IK145" s="130"/>
      <c r="IL145" s="130"/>
      <c r="IM145" s="130"/>
      <c r="IN145" s="130"/>
      <c r="IO145" s="130"/>
      <c r="IP145" s="130"/>
      <c r="IQ145" s="130"/>
      <c r="IR145" s="130"/>
      <c r="IS145" s="130"/>
      <c r="IT145" s="130"/>
      <c r="IU145" s="130"/>
      <c r="IV145" s="130"/>
    </row>
    <row r="146" spans="1:256" ht="15.75" customHeight="1">
      <c r="A146" s="781"/>
      <c r="B146" s="39"/>
      <c r="C146" s="160"/>
      <c r="D146" s="160"/>
      <c r="E146" s="160"/>
      <c r="F146" s="160"/>
      <c r="G146" s="130"/>
      <c r="H146" s="130"/>
      <c r="I146" s="130"/>
      <c r="J146" s="130"/>
      <c r="K146" s="131"/>
      <c r="L146" s="131"/>
      <c r="M146" s="131"/>
      <c r="N146" s="131"/>
      <c r="O146" s="131"/>
      <c r="P146" s="1377"/>
      <c r="Q146" s="130"/>
      <c r="R146" s="130"/>
      <c r="S146" s="130"/>
      <c r="T146" s="130"/>
      <c r="U146" s="130"/>
      <c r="V146" s="130"/>
      <c r="W146" s="130"/>
      <c r="X146" s="130"/>
      <c r="Y146" s="130"/>
      <c r="Z146" s="130"/>
      <c r="AA146" s="130"/>
      <c r="AB146" s="130"/>
      <c r="AC146" s="130"/>
      <c r="AD146" s="130"/>
      <c r="AE146" s="130"/>
      <c r="AF146" s="130"/>
      <c r="AG146" s="130"/>
      <c r="AH146" s="130"/>
      <c r="AI146" s="130"/>
      <c r="AJ146" s="130"/>
      <c r="AK146" s="130"/>
      <c r="AL146" s="130"/>
      <c r="AM146" s="130"/>
      <c r="AN146" s="130"/>
      <c r="AO146" s="130"/>
      <c r="AP146" s="130"/>
      <c r="AQ146" s="130"/>
      <c r="AR146" s="130"/>
      <c r="AS146" s="130"/>
      <c r="AT146" s="130"/>
      <c r="AU146" s="130"/>
      <c r="AV146" s="130"/>
      <c r="AW146" s="130"/>
      <c r="AX146" s="130"/>
      <c r="AY146" s="130"/>
      <c r="AZ146" s="130"/>
      <c r="BA146" s="130"/>
      <c r="BB146" s="130"/>
      <c r="BC146" s="130"/>
      <c r="BD146" s="130"/>
      <c r="BE146" s="130"/>
      <c r="BF146" s="130"/>
      <c r="BG146" s="130"/>
      <c r="BH146" s="130"/>
      <c r="BI146" s="130"/>
      <c r="BJ146" s="130"/>
      <c r="BK146" s="130"/>
      <c r="BL146" s="130"/>
      <c r="BM146" s="130"/>
      <c r="BN146" s="130"/>
      <c r="BO146" s="130"/>
      <c r="BP146" s="130"/>
      <c r="BQ146" s="130"/>
      <c r="BR146" s="130"/>
      <c r="BS146" s="130"/>
      <c r="BT146" s="130"/>
      <c r="BU146" s="130"/>
      <c r="BV146" s="130"/>
      <c r="BW146" s="130"/>
      <c r="BX146" s="130"/>
      <c r="BY146" s="130"/>
      <c r="BZ146" s="130"/>
      <c r="CA146" s="130"/>
      <c r="CB146" s="130"/>
      <c r="CC146" s="130"/>
      <c r="CD146" s="130"/>
      <c r="CE146" s="130"/>
      <c r="CF146" s="130"/>
      <c r="CG146" s="130"/>
      <c r="CH146" s="130"/>
      <c r="CI146" s="130"/>
      <c r="CJ146" s="130"/>
      <c r="CK146" s="130"/>
      <c r="CL146" s="130"/>
      <c r="CM146" s="130"/>
      <c r="CN146" s="130"/>
      <c r="CO146" s="130"/>
      <c r="CP146" s="130"/>
      <c r="CQ146" s="130"/>
      <c r="CR146" s="130"/>
      <c r="CS146" s="130"/>
      <c r="CT146" s="130"/>
      <c r="CU146" s="130"/>
      <c r="CV146" s="130"/>
      <c r="CW146" s="130"/>
      <c r="CX146" s="130"/>
      <c r="CY146" s="130"/>
      <c r="CZ146" s="130"/>
      <c r="DA146" s="130"/>
      <c r="DB146" s="130"/>
      <c r="DC146" s="130"/>
      <c r="DD146" s="130"/>
      <c r="DE146" s="130"/>
      <c r="DF146" s="130"/>
      <c r="DG146" s="130"/>
      <c r="DH146" s="130"/>
      <c r="DI146" s="130"/>
      <c r="DJ146" s="130"/>
      <c r="DK146" s="130"/>
      <c r="DL146" s="130"/>
      <c r="DM146" s="130"/>
      <c r="DN146" s="130"/>
      <c r="DO146" s="130"/>
      <c r="DP146" s="130"/>
      <c r="DQ146" s="130"/>
      <c r="DR146" s="130"/>
      <c r="DS146" s="130"/>
      <c r="DT146" s="130"/>
      <c r="DU146" s="130"/>
      <c r="DV146" s="130"/>
      <c r="DW146" s="130"/>
      <c r="DX146" s="130"/>
      <c r="DY146" s="130"/>
      <c r="DZ146" s="130"/>
      <c r="EA146" s="130"/>
      <c r="EB146" s="130"/>
      <c r="EC146" s="130"/>
      <c r="ED146" s="130"/>
      <c r="EE146" s="130"/>
      <c r="EF146" s="130"/>
      <c r="EG146" s="130"/>
      <c r="EH146" s="130"/>
      <c r="EI146" s="130"/>
      <c r="EJ146" s="130"/>
      <c r="EK146" s="130"/>
      <c r="EL146" s="130"/>
      <c r="EM146" s="130"/>
      <c r="EN146" s="130"/>
      <c r="EO146" s="130"/>
      <c r="EP146" s="130"/>
      <c r="EQ146" s="130"/>
      <c r="ER146" s="130"/>
      <c r="ES146" s="130"/>
      <c r="ET146" s="130"/>
      <c r="EU146" s="130"/>
      <c r="EV146" s="130"/>
      <c r="EW146" s="130"/>
      <c r="EX146" s="130"/>
      <c r="EY146" s="130"/>
      <c r="EZ146" s="130"/>
      <c r="FA146" s="130"/>
      <c r="FB146" s="130"/>
      <c r="FC146" s="130"/>
      <c r="FD146" s="130"/>
      <c r="FE146" s="130"/>
      <c r="FF146" s="130"/>
      <c r="FG146" s="130"/>
      <c r="FH146" s="130"/>
      <c r="FI146" s="130"/>
      <c r="FJ146" s="130"/>
      <c r="FK146" s="130"/>
      <c r="FL146" s="130"/>
      <c r="FM146" s="130"/>
      <c r="FN146" s="130"/>
      <c r="FO146" s="130"/>
      <c r="FP146" s="130"/>
      <c r="FQ146" s="130"/>
      <c r="FR146" s="130"/>
      <c r="FS146" s="130"/>
      <c r="FT146" s="130"/>
      <c r="FU146" s="130"/>
      <c r="FV146" s="130"/>
      <c r="FW146" s="130"/>
      <c r="FX146" s="130"/>
      <c r="FY146" s="130"/>
      <c r="FZ146" s="130"/>
      <c r="GA146" s="130"/>
      <c r="GB146" s="130"/>
      <c r="GC146" s="130"/>
      <c r="GD146" s="130"/>
      <c r="GE146" s="130"/>
      <c r="GF146" s="130"/>
      <c r="GG146" s="130"/>
      <c r="GH146" s="130"/>
      <c r="GI146" s="130"/>
      <c r="GJ146" s="130"/>
      <c r="GK146" s="130"/>
      <c r="GL146" s="130"/>
      <c r="GM146" s="130"/>
      <c r="GN146" s="130"/>
      <c r="GO146" s="130"/>
      <c r="GP146" s="130"/>
      <c r="GQ146" s="130"/>
      <c r="GR146" s="130"/>
      <c r="GS146" s="130"/>
      <c r="GT146" s="130"/>
      <c r="GU146" s="130"/>
      <c r="GV146" s="130"/>
      <c r="GW146" s="130"/>
      <c r="GX146" s="130"/>
      <c r="GY146" s="130"/>
      <c r="GZ146" s="130"/>
      <c r="HA146" s="130"/>
      <c r="HB146" s="130"/>
      <c r="HC146" s="130"/>
      <c r="HD146" s="130"/>
      <c r="HE146" s="130"/>
      <c r="HF146" s="130"/>
      <c r="HG146" s="130"/>
      <c r="HH146" s="130"/>
      <c r="HI146" s="130"/>
      <c r="HJ146" s="130"/>
      <c r="HK146" s="130"/>
      <c r="HL146" s="130"/>
      <c r="HM146" s="130"/>
      <c r="HN146" s="130"/>
      <c r="HO146" s="130"/>
      <c r="HP146" s="130"/>
      <c r="HQ146" s="130"/>
      <c r="HR146" s="130"/>
      <c r="HS146" s="130"/>
      <c r="HT146" s="130"/>
      <c r="HU146" s="130"/>
      <c r="HV146" s="130"/>
      <c r="HW146" s="130"/>
      <c r="HX146" s="130"/>
      <c r="HY146" s="130"/>
      <c r="HZ146" s="130"/>
      <c r="IA146" s="130"/>
      <c r="IB146" s="130"/>
      <c r="IC146" s="130"/>
      <c r="ID146" s="130"/>
      <c r="IE146" s="130"/>
      <c r="IF146" s="130"/>
      <c r="IG146" s="130"/>
      <c r="IH146" s="130"/>
      <c r="II146" s="130"/>
      <c r="IJ146" s="130"/>
      <c r="IK146" s="130"/>
      <c r="IL146" s="130"/>
      <c r="IM146" s="130"/>
      <c r="IN146" s="130"/>
      <c r="IO146" s="130"/>
      <c r="IP146" s="130"/>
      <c r="IQ146" s="130"/>
      <c r="IR146" s="130"/>
      <c r="IS146" s="130"/>
      <c r="IT146" s="130"/>
      <c r="IU146" s="130"/>
      <c r="IV146" s="130"/>
    </row>
    <row r="147" spans="1:256" ht="15.75" customHeight="1">
      <c r="A147" s="781"/>
      <c r="B147" s="39"/>
      <c r="C147" s="160"/>
      <c r="D147" s="160"/>
      <c r="E147" s="160"/>
      <c r="F147" s="160"/>
      <c r="G147" s="130"/>
      <c r="H147" s="130"/>
      <c r="I147" s="130"/>
      <c r="J147" s="130"/>
      <c r="K147" s="131"/>
      <c r="L147" s="131"/>
      <c r="M147" s="131"/>
      <c r="N147" s="131"/>
      <c r="O147" s="131"/>
      <c r="P147" s="1377"/>
      <c r="Q147" s="130"/>
      <c r="R147" s="130"/>
      <c r="S147" s="130"/>
      <c r="T147" s="130"/>
      <c r="U147" s="130"/>
      <c r="V147" s="130"/>
      <c r="W147" s="130"/>
      <c r="X147" s="130"/>
      <c r="Y147" s="130"/>
      <c r="Z147" s="130"/>
      <c r="AA147" s="130"/>
      <c r="AB147" s="130"/>
      <c r="AC147" s="130"/>
      <c r="AD147" s="130"/>
      <c r="AE147" s="130"/>
      <c r="AF147" s="130"/>
      <c r="AG147" s="130"/>
      <c r="AH147" s="130"/>
      <c r="AI147" s="130"/>
      <c r="AJ147" s="130"/>
      <c r="AK147" s="130"/>
      <c r="AL147" s="130"/>
      <c r="AM147" s="130"/>
      <c r="AN147" s="130"/>
      <c r="AO147" s="130"/>
      <c r="AP147" s="130"/>
      <c r="AQ147" s="130"/>
      <c r="AR147" s="130"/>
      <c r="AS147" s="130"/>
      <c r="AT147" s="130"/>
      <c r="AU147" s="130"/>
      <c r="AV147" s="130"/>
      <c r="AW147" s="130"/>
      <c r="AX147" s="130"/>
      <c r="AY147" s="130"/>
      <c r="AZ147" s="130"/>
      <c r="BA147" s="130"/>
      <c r="BB147" s="130"/>
      <c r="BC147" s="130"/>
      <c r="BD147" s="130"/>
      <c r="BE147" s="130"/>
      <c r="BF147" s="130"/>
      <c r="BG147" s="130"/>
      <c r="BH147" s="130"/>
      <c r="BI147" s="130"/>
      <c r="BJ147" s="130"/>
      <c r="BK147" s="130"/>
      <c r="BL147" s="130"/>
      <c r="BM147" s="130"/>
      <c r="BN147" s="130"/>
      <c r="BO147" s="130"/>
      <c r="BP147" s="130"/>
      <c r="BQ147" s="130"/>
      <c r="BR147" s="130"/>
      <c r="BS147" s="130"/>
      <c r="BT147" s="130"/>
      <c r="BU147" s="130"/>
      <c r="BV147" s="130"/>
      <c r="BW147" s="130"/>
      <c r="BX147" s="130"/>
      <c r="BY147" s="130"/>
      <c r="BZ147" s="130"/>
      <c r="CA147" s="130"/>
      <c r="CB147" s="130"/>
      <c r="CC147" s="130"/>
      <c r="CD147" s="130"/>
      <c r="CE147" s="130"/>
      <c r="CF147" s="130"/>
      <c r="CG147" s="130"/>
      <c r="CH147" s="130"/>
      <c r="CI147" s="130"/>
      <c r="CJ147" s="130"/>
      <c r="CK147" s="130"/>
      <c r="CL147" s="130"/>
      <c r="CM147" s="130"/>
      <c r="CN147" s="130"/>
      <c r="CO147" s="130"/>
      <c r="CP147" s="130"/>
      <c r="CQ147" s="130"/>
      <c r="CR147" s="130"/>
      <c r="CS147" s="130"/>
      <c r="CT147" s="130"/>
      <c r="CU147" s="130"/>
      <c r="CV147" s="130"/>
      <c r="CW147" s="130"/>
      <c r="CX147" s="130"/>
      <c r="CY147" s="130"/>
      <c r="CZ147" s="130"/>
      <c r="DA147" s="130"/>
      <c r="DB147" s="130"/>
      <c r="DC147" s="130"/>
      <c r="DD147" s="130"/>
      <c r="DE147" s="130"/>
      <c r="DF147" s="130"/>
      <c r="DG147" s="130"/>
      <c r="DH147" s="130"/>
      <c r="DI147" s="130"/>
      <c r="DJ147" s="130"/>
      <c r="DK147" s="130"/>
      <c r="DL147" s="130"/>
      <c r="DM147" s="130"/>
      <c r="DN147" s="130"/>
      <c r="DO147" s="130"/>
      <c r="DP147" s="130"/>
      <c r="DQ147" s="130"/>
      <c r="DR147" s="130"/>
      <c r="DS147" s="130"/>
      <c r="DT147" s="130"/>
      <c r="DU147" s="130"/>
      <c r="DV147" s="130"/>
      <c r="DW147" s="130"/>
      <c r="DX147" s="130"/>
      <c r="DY147" s="130"/>
      <c r="DZ147" s="130"/>
      <c r="EA147" s="130"/>
      <c r="EB147" s="130"/>
      <c r="EC147" s="130"/>
      <c r="ED147" s="130"/>
      <c r="EE147" s="130"/>
      <c r="EF147" s="130"/>
      <c r="EG147" s="130"/>
      <c r="EH147" s="130"/>
      <c r="EI147" s="130"/>
      <c r="EJ147" s="130"/>
      <c r="EK147" s="130"/>
      <c r="EL147" s="130"/>
      <c r="EM147" s="130"/>
      <c r="EN147" s="130"/>
      <c r="EO147" s="130"/>
      <c r="EP147" s="130"/>
      <c r="EQ147" s="130"/>
      <c r="ER147" s="130"/>
      <c r="ES147" s="130"/>
      <c r="ET147" s="130"/>
      <c r="EU147" s="130"/>
      <c r="EV147" s="130"/>
      <c r="EW147" s="130"/>
      <c r="EX147" s="130"/>
      <c r="EY147" s="130"/>
      <c r="EZ147" s="130"/>
      <c r="FA147" s="130"/>
      <c r="FB147" s="130"/>
      <c r="FC147" s="130"/>
      <c r="FD147" s="130"/>
      <c r="FE147" s="130"/>
      <c r="FF147" s="130"/>
      <c r="FG147" s="130"/>
      <c r="FH147" s="130"/>
      <c r="FI147" s="130"/>
      <c r="FJ147" s="130"/>
      <c r="FK147" s="130"/>
      <c r="FL147" s="130"/>
      <c r="FM147" s="130"/>
      <c r="FN147" s="130"/>
      <c r="FO147" s="130"/>
      <c r="FP147" s="130"/>
      <c r="FQ147" s="130"/>
      <c r="FR147" s="130"/>
      <c r="FS147" s="130"/>
      <c r="FT147" s="130"/>
      <c r="FU147" s="130"/>
      <c r="FV147" s="130"/>
      <c r="FW147" s="130"/>
      <c r="FX147" s="130"/>
      <c r="FY147" s="130"/>
      <c r="FZ147" s="130"/>
      <c r="GA147" s="130"/>
      <c r="GB147" s="130"/>
      <c r="GC147" s="130"/>
      <c r="GD147" s="130"/>
      <c r="GE147" s="130"/>
      <c r="GF147" s="130"/>
      <c r="GG147" s="130"/>
      <c r="GH147" s="130"/>
      <c r="GI147" s="130"/>
      <c r="GJ147" s="130"/>
      <c r="GK147" s="130"/>
      <c r="GL147" s="130"/>
      <c r="GM147" s="130"/>
      <c r="GN147" s="130"/>
      <c r="GO147" s="130"/>
      <c r="GP147" s="130"/>
      <c r="GQ147" s="130"/>
      <c r="GR147" s="130"/>
      <c r="GS147" s="130"/>
      <c r="GT147" s="130"/>
      <c r="GU147" s="130"/>
      <c r="GV147" s="130"/>
      <c r="GW147" s="130"/>
      <c r="GX147" s="130"/>
      <c r="GY147" s="130"/>
      <c r="GZ147" s="130"/>
      <c r="HA147" s="130"/>
      <c r="HB147" s="130"/>
      <c r="HC147" s="130"/>
      <c r="HD147" s="130"/>
      <c r="HE147" s="130"/>
      <c r="HF147" s="130"/>
      <c r="HG147" s="130"/>
      <c r="HH147" s="130"/>
      <c r="HI147" s="130"/>
      <c r="HJ147" s="130"/>
      <c r="HK147" s="130"/>
      <c r="HL147" s="130"/>
      <c r="HM147" s="130"/>
      <c r="HN147" s="130"/>
      <c r="HO147" s="130"/>
      <c r="HP147" s="130"/>
      <c r="HQ147" s="130"/>
      <c r="HR147" s="130"/>
      <c r="HS147" s="130"/>
      <c r="HT147" s="130"/>
      <c r="HU147" s="130"/>
      <c r="HV147" s="130"/>
      <c r="HW147" s="130"/>
      <c r="HX147" s="130"/>
      <c r="HY147" s="130"/>
      <c r="HZ147" s="130"/>
      <c r="IA147" s="130"/>
      <c r="IB147" s="130"/>
      <c r="IC147" s="130"/>
      <c r="ID147" s="130"/>
      <c r="IE147" s="130"/>
      <c r="IF147" s="130"/>
      <c r="IG147" s="130"/>
      <c r="IH147" s="130"/>
      <c r="II147" s="130"/>
      <c r="IJ147" s="130"/>
      <c r="IK147" s="130"/>
      <c r="IL147" s="130"/>
      <c r="IM147" s="130"/>
      <c r="IN147" s="130"/>
      <c r="IO147" s="130"/>
      <c r="IP147" s="130"/>
      <c r="IQ147" s="130"/>
      <c r="IR147" s="130"/>
      <c r="IS147" s="130"/>
      <c r="IT147" s="130"/>
      <c r="IU147" s="130"/>
      <c r="IV147" s="130"/>
    </row>
    <row r="148" spans="1:256" ht="15.75" customHeight="1">
      <c r="A148" s="781"/>
      <c r="B148" s="39"/>
      <c r="C148" s="160"/>
      <c r="D148" s="160"/>
      <c r="E148" s="160"/>
      <c r="F148" s="160"/>
      <c r="G148" s="130"/>
      <c r="H148" s="130"/>
      <c r="I148" s="130"/>
      <c r="J148" s="130"/>
      <c r="K148" s="131"/>
      <c r="L148" s="131"/>
      <c r="M148" s="131"/>
      <c r="N148" s="131"/>
      <c r="O148" s="131"/>
      <c r="P148" s="1377"/>
      <c r="Q148" s="130"/>
      <c r="R148" s="130"/>
      <c r="S148" s="130"/>
      <c r="T148" s="130"/>
      <c r="U148" s="130"/>
      <c r="V148" s="130"/>
      <c r="W148" s="130"/>
      <c r="X148" s="130"/>
      <c r="Y148" s="130"/>
      <c r="Z148" s="130"/>
      <c r="AA148" s="130"/>
      <c r="AB148" s="130"/>
      <c r="AC148" s="130"/>
      <c r="AD148" s="130"/>
      <c r="AE148" s="130"/>
      <c r="AF148" s="130"/>
      <c r="AG148" s="130"/>
      <c r="AH148" s="130"/>
      <c r="AI148" s="130"/>
      <c r="AJ148" s="130"/>
      <c r="AK148" s="130"/>
      <c r="AL148" s="130"/>
      <c r="AM148" s="130"/>
      <c r="AN148" s="130"/>
      <c r="AO148" s="130"/>
      <c r="AP148" s="130"/>
      <c r="AQ148" s="130"/>
      <c r="AR148" s="130"/>
      <c r="AS148" s="130"/>
      <c r="AT148" s="130"/>
      <c r="AU148" s="130"/>
      <c r="AV148" s="130"/>
      <c r="AW148" s="130"/>
      <c r="AX148" s="130"/>
      <c r="AY148" s="130"/>
      <c r="AZ148" s="130"/>
      <c r="BA148" s="130"/>
      <c r="BB148" s="130"/>
      <c r="BC148" s="130"/>
      <c r="BD148" s="130"/>
      <c r="BE148" s="130"/>
      <c r="BF148" s="130"/>
      <c r="BG148" s="130"/>
      <c r="BH148" s="130"/>
      <c r="BI148" s="130"/>
      <c r="BJ148" s="130"/>
      <c r="BK148" s="130"/>
      <c r="BL148" s="130"/>
      <c r="BM148" s="130"/>
      <c r="BN148" s="130"/>
      <c r="BO148" s="130"/>
      <c r="BP148" s="130"/>
      <c r="BQ148" s="130"/>
      <c r="BR148" s="130"/>
      <c r="BS148" s="130"/>
      <c r="BT148" s="130"/>
      <c r="BU148" s="130"/>
      <c r="BV148" s="130"/>
      <c r="BW148" s="130"/>
      <c r="BX148" s="130"/>
      <c r="BY148" s="130"/>
      <c r="BZ148" s="130"/>
      <c r="CA148" s="130"/>
      <c r="CB148" s="130"/>
      <c r="CC148" s="130"/>
      <c r="CD148" s="130"/>
      <c r="CE148" s="130"/>
      <c r="CF148" s="130"/>
      <c r="CG148" s="130"/>
      <c r="CH148" s="130"/>
      <c r="CI148" s="130"/>
      <c r="CJ148" s="130"/>
      <c r="CK148" s="130"/>
      <c r="CL148" s="130"/>
      <c r="CM148" s="130"/>
      <c r="CN148" s="130"/>
      <c r="CO148" s="130"/>
      <c r="CP148" s="130"/>
      <c r="CQ148" s="130"/>
      <c r="CR148" s="130"/>
      <c r="CS148" s="130"/>
      <c r="CT148" s="130"/>
      <c r="CU148" s="130"/>
      <c r="CV148" s="130"/>
      <c r="CW148" s="130"/>
      <c r="CX148" s="130"/>
      <c r="CY148" s="130"/>
      <c r="CZ148" s="130"/>
      <c r="DA148" s="130"/>
      <c r="DB148" s="130"/>
      <c r="DC148" s="130"/>
      <c r="DD148" s="130"/>
      <c r="DE148" s="130"/>
      <c r="DF148" s="130"/>
      <c r="DG148" s="130"/>
      <c r="DH148" s="130"/>
      <c r="DI148" s="130"/>
      <c r="DJ148" s="130"/>
      <c r="DK148" s="130"/>
      <c r="DL148" s="130"/>
      <c r="DM148" s="130"/>
      <c r="DN148" s="130"/>
      <c r="DO148" s="130"/>
      <c r="DP148" s="130"/>
      <c r="DQ148" s="130"/>
      <c r="DR148" s="130"/>
      <c r="DS148" s="130"/>
      <c r="DT148" s="130"/>
      <c r="DU148" s="130"/>
      <c r="DV148" s="130"/>
      <c r="DW148" s="130"/>
      <c r="DX148" s="130"/>
      <c r="DY148" s="130"/>
      <c r="DZ148" s="130"/>
      <c r="EA148" s="130"/>
      <c r="EB148" s="130"/>
      <c r="EC148" s="130"/>
      <c r="ED148" s="130"/>
      <c r="EE148" s="130"/>
      <c r="EF148" s="130"/>
      <c r="EG148" s="130"/>
      <c r="EH148" s="130"/>
      <c r="EI148" s="130"/>
      <c r="EJ148" s="130"/>
      <c r="EK148" s="130"/>
      <c r="EL148" s="130"/>
      <c r="EM148" s="130"/>
      <c r="EN148" s="130"/>
      <c r="EO148" s="130"/>
      <c r="EP148" s="130"/>
      <c r="EQ148" s="130"/>
      <c r="ER148" s="130"/>
      <c r="ES148" s="130"/>
      <c r="ET148" s="130"/>
      <c r="EU148" s="130"/>
      <c r="EV148" s="130"/>
      <c r="EW148" s="130"/>
      <c r="EX148" s="130"/>
      <c r="EY148" s="130"/>
      <c r="EZ148" s="130"/>
      <c r="FA148" s="130"/>
      <c r="FB148" s="130"/>
      <c r="FC148" s="130"/>
      <c r="FD148" s="130"/>
      <c r="FE148" s="130"/>
      <c r="FF148" s="130"/>
      <c r="FG148" s="130"/>
      <c r="FH148" s="130"/>
      <c r="FI148" s="130"/>
      <c r="FJ148" s="130"/>
      <c r="FK148" s="130"/>
      <c r="FL148" s="130"/>
      <c r="FM148" s="130"/>
      <c r="FN148" s="130"/>
      <c r="FO148" s="130"/>
      <c r="FP148" s="130"/>
      <c r="FQ148" s="130"/>
      <c r="FR148" s="130"/>
      <c r="FS148" s="130"/>
      <c r="FT148" s="130"/>
      <c r="FU148" s="130"/>
      <c r="FV148" s="130"/>
      <c r="FW148" s="130"/>
      <c r="FX148" s="130"/>
      <c r="FY148" s="130"/>
      <c r="FZ148" s="130"/>
      <c r="GA148" s="130"/>
      <c r="GB148" s="130"/>
      <c r="GC148" s="130"/>
      <c r="GD148" s="130"/>
      <c r="GE148" s="130"/>
      <c r="GF148" s="130"/>
      <c r="GG148" s="130"/>
      <c r="GH148" s="130"/>
      <c r="GI148" s="130"/>
      <c r="GJ148" s="130"/>
      <c r="GK148" s="130"/>
      <c r="GL148" s="130"/>
      <c r="GM148" s="130"/>
      <c r="GN148" s="130"/>
      <c r="GO148" s="130"/>
      <c r="GP148" s="130"/>
      <c r="GQ148" s="130"/>
      <c r="GR148" s="130"/>
      <c r="GS148" s="130"/>
      <c r="GT148" s="130"/>
      <c r="GU148" s="130"/>
      <c r="GV148" s="130"/>
      <c r="GW148" s="130"/>
      <c r="GX148" s="130"/>
      <c r="GY148" s="130"/>
      <c r="GZ148" s="130"/>
      <c r="HA148" s="130"/>
      <c r="HB148" s="130"/>
      <c r="HC148" s="130"/>
      <c r="HD148" s="130"/>
      <c r="HE148" s="130"/>
      <c r="HF148" s="130"/>
      <c r="HG148" s="130"/>
      <c r="HH148" s="130"/>
      <c r="HI148" s="130"/>
      <c r="HJ148" s="130"/>
      <c r="HK148" s="130"/>
      <c r="HL148" s="130"/>
      <c r="HM148" s="130"/>
      <c r="HN148" s="130"/>
      <c r="HO148" s="130"/>
      <c r="HP148" s="130"/>
      <c r="HQ148" s="130"/>
      <c r="HR148" s="130"/>
      <c r="HS148" s="130"/>
      <c r="HT148" s="130"/>
      <c r="HU148" s="130"/>
      <c r="HV148" s="130"/>
      <c r="HW148" s="130"/>
      <c r="HX148" s="130"/>
      <c r="HY148" s="130"/>
      <c r="HZ148" s="130"/>
      <c r="IA148" s="130"/>
      <c r="IB148" s="130"/>
      <c r="IC148" s="130"/>
      <c r="ID148" s="130"/>
      <c r="IE148" s="130"/>
      <c r="IF148" s="130"/>
      <c r="IG148" s="130"/>
      <c r="IH148" s="130"/>
      <c r="II148" s="130"/>
      <c r="IJ148" s="130"/>
      <c r="IK148" s="130"/>
      <c r="IL148" s="130"/>
      <c r="IM148" s="130"/>
      <c r="IN148" s="130"/>
      <c r="IO148" s="130"/>
      <c r="IP148" s="130"/>
      <c r="IQ148" s="130"/>
      <c r="IR148" s="130"/>
      <c r="IS148" s="130"/>
      <c r="IT148" s="130"/>
      <c r="IU148" s="130"/>
      <c r="IV148" s="130"/>
    </row>
    <row r="149" spans="1:256" ht="15.75" customHeight="1">
      <c r="A149" s="781"/>
      <c r="B149" s="39"/>
      <c r="C149" s="160"/>
      <c r="D149" s="160"/>
      <c r="E149" s="160"/>
      <c r="F149" s="160"/>
      <c r="G149" s="130"/>
      <c r="H149" s="130"/>
      <c r="I149" s="130"/>
      <c r="J149" s="130"/>
      <c r="K149" s="131"/>
      <c r="L149" s="131"/>
      <c r="M149" s="131"/>
      <c r="N149" s="131"/>
      <c r="O149" s="131"/>
      <c r="P149" s="1377"/>
      <c r="Q149" s="130"/>
      <c r="R149" s="130"/>
      <c r="S149" s="130"/>
      <c r="T149" s="130"/>
      <c r="U149" s="130"/>
      <c r="V149" s="130"/>
      <c r="W149" s="130"/>
      <c r="X149" s="130"/>
      <c r="Y149" s="130"/>
      <c r="Z149" s="130"/>
      <c r="AA149" s="130"/>
      <c r="AB149" s="130"/>
      <c r="AC149" s="130"/>
      <c r="AD149" s="130"/>
      <c r="AE149" s="130"/>
      <c r="AF149" s="130"/>
      <c r="AG149" s="130"/>
      <c r="AH149" s="130"/>
      <c r="AI149" s="130"/>
      <c r="AJ149" s="130"/>
      <c r="AK149" s="130"/>
      <c r="AL149" s="130"/>
      <c r="AM149" s="130"/>
      <c r="AN149" s="130"/>
      <c r="AO149" s="130"/>
      <c r="AP149" s="130"/>
      <c r="AQ149" s="130"/>
      <c r="AR149" s="130"/>
      <c r="AS149" s="130"/>
      <c r="AT149" s="130"/>
      <c r="AU149" s="130"/>
      <c r="AV149" s="130"/>
      <c r="AW149" s="130"/>
      <c r="AX149" s="130"/>
      <c r="AY149" s="130"/>
      <c r="AZ149" s="130"/>
      <c r="BA149" s="130"/>
      <c r="BB149" s="130"/>
      <c r="BC149" s="130"/>
      <c r="BD149" s="130"/>
      <c r="BE149" s="130"/>
      <c r="BF149" s="130"/>
      <c r="BG149" s="130"/>
      <c r="BH149" s="130"/>
      <c r="BI149" s="130"/>
      <c r="BJ149" s="130"/>
      <c r="BK149" s="130"/>
      <c r="BL149" s="130"/>
      <c r="BM149" s="130"/>
      <c r="BN149" s="130"/>
      <c r="BO149" s="130"/>
      <c r="BP149" s="130"/>
      <c r="BQ149" s="130"/>
      <c r="BR149" s="130"/>
      <c r="BS149" s="130"/>
      <c r="BT149" s="130"/>
      <c r="BU149" s="130"/>
      <c r="BV149" s="130"/>
      <c r="BW149" s="130"/>
      <c r="BX149" s="130"/>
      <c r="BY149" s="130"/>
      <c r="BZ149" s="130"/>
      <c r="CA149" s="130"/>
      <c r="CB149" s="130"/>
      <c r="CC149" s="130"/>
      <c r="CD149" s="130"/>
      <c r="CE149" s="130"/>
      <c r="CF149" s="130"/>
      <c r="CG149" s="130"/>
      <c r="CH149" s="130"/>
      <c r="CI149" s="130"/>
      <c r="CJ149" s="130"/>
      <c r="CK149" s="130"/>
      <c r="CL149" s="130"/>
      <c r="CM149" s="130"/>
      <c r="CN149" s="130"/>
      <c r="CO149" s="130"/>
      <c r="CP149" s="130"/>
      <c r="CQ149" s="130"/>
      <c r="CR149" s="130"/>
      <c r="CS149" s="130"/>
      <c r="CT149" s="130"/>
      <c r="CU149" s="130"/>
      <c r="CV149" s="130"/>
      <c r="CW149" s="130"/>
      <c r="CX149" s="130"/>
      <c r="CY149" s="130"/>
      <c r="CZ149" s="130"/>
      <c r="DA149" s="130"/>
      <c r="DB149" s="130"/>
      <c r="DC149" s="130"/>
      <c r="DD149" s="130"/>
      <c r="DE149" s="130"/>
      <c r="DF149" s="130"/>
      <c r="DG149" s="130"/>
      <c r="DH149" s="130"/>
      <c r="DI149" s="130"/>
      <c r="DJ149" s="130"/>
      <c r="DK149" s="130"/>
      <c r="DL149" s="130"/>
      <c r="DM149" s="130"/>
      <c r="DN149" s="130"/>
      <c r="DO149" s="130"/>
      <c r="DP149" s="130"/>
      <c r="DQ149" s="130"/>
      <c r="DR149" s="130"/>
      <c r="DS149" s="130"/>
      <c r="DT149" s="130"/>
      <c r="DU149" s="130"/>
      <c r="DV149" s="130"/>
      <c r="DW149" s="130"/>
      <c r="DX149" s="130"/>
      <c r="DY149" s="130"/>
      <c r="DZ149" s="130"/>
      <c r="EA149" s="130"/>
      <c r="EB149" s="130"/>
      <c r="EC149" s="130"/>
      <c r="ED149" s="130"/>
      <c r="EE149" s="130"/>
      <c r="EF149" s="130"/>
      <c r="EG149" s="130"/>
      <c r="EH149" s="130"/>
      <c r="EI149" s="130"/>
      <c r="EJ149" s="130"/>
      <c r="EK149" s="130"/>
      <c r="EL149" s="130"/>
      <c r="EM149" s="130"/>
      <c r="EN149" s="130"/>
      <c r="EO149" s="130"/>
      <c r="EP149" s="130"/>
      <c r="EQ149" s="130"/>
      <c r="ER149" s="130"/>
      <c r="ES149" s="130"/>
      <c r="ET149" s="130"/>
      <c r="EU149" s="130"/>
      <c r="EV149" s="130"/>
      <c r="EW149" s="130"/>
      <c r="EX149" s="130"/>
      <c r="EY149" s="130"/>
      <c r="EZ149" s="130"/>
      <c r="FA149" s="130"/>
      <c r="FB149" s="130"/>
      <c r="FC149" s="130"/>
      <c r="FD149" s="130"/>
      <c r="FE149" s="130"/>
      <c r="FF149" s="130"/>
      <c r="FG149" s="130"/>
      <c r="FH149" s="130"/>
      <c r="FI149" s="130"/>
      <c r="FJ149" s="130"/>
      <c r="FK149" s="130"/>
      <c r="FL149" s="130"/>
      <c r="FM149" s="130"/>
      <c r="FN149" s="130"/>
      <c r="FO149" s="130"/>
      <c r="FP149" s="130"/>
      <c r="FQ149" s="130"/>
      <c r="FR149" s="130"/>
      <c r="FS149" s="130"/>
      <c r="FT149" s="130"/>
      <c r="FU149" s="130"/>
      <c r="FV149" s="130"/>
      <c r="FW149" s="130"/>
      <c r="FX149" s="130"/>
      <c r="FY149" s="130"/>
      <c r="FZ149" s="130"/>
      <c r="GA149" s="130"/>
      <c r="GB149" s="130"/>
      <c r="GC149" s="130"/>
      <c r="GD149" s="130"/>
      <c r="GE149" s="130"/>
      <c r="GF149" s="130"/>
      <c r="GG149" s="130"/>
      <c r="GH149" s="130"/>
      <c r="GI149" s="130"/>
      <c r="GJ149" s="130"/>
      <c r="GK149" s="130"/>
      <c r="GL149" s="130"/>
      <c r="GM149" s="130"/>
      <c r="GN149" s="130"/>
      <c r="GO149" s="130"/>
      <c r="GP149" s="130"/>
      <c r="GQ149" s="130"/>
      <c r="GR149" s="130"/>
      <c r="GS149" s="130"/>
      <c r="GT149" s="130"/>
      <c r="GU149" s="130"/>
      <c r="GV149" s="130"/>
      <c r="GW149" s="130"/>
      <c r="GX149" s="130"/>
      <c r="GY149" s="130"/>
      <c r="GZ149" s="130"/>
      <c r="HA149" s="130"/>
      <c r="HB149" s="130"/>
      <c r="HC149" s="130"/>
      <c r="HD149" s="130"/>
      <c r="HE149" s="130"/>
      <c r="HF149" s="130"/>
      <c r="HG149" s="130"/>
      <c r="HH149" s="130"/>
      <c r="HI149" s="130"/>
      <c r="HJ149" s="130"/>
      <c r="HK149" s="130"/>
      <c r="HL149" s="130"/>
      <c r="HM149" s="130"/>
      <c r="HN149" s="130"/>
      <c r="HO149" s="130"/>
      <c r="HP149" s="130"/>
      <c r="HQ149" s="130"/>
      <c r="HR149" s="130"/>
      <c r="HS149" s="130"/>
      <c r="HT149" s="130"/>
      <c r="HU149" s="130"/>
      <c r="HV149" s="130"/>
      <c r="HW149" s="130"/>
      <c r="HX149" s="130"/>
      <c r="HY149" s="130"/>
      <c r="HZ149" s="130"/>
      <c r="IA149" s="130"/>
      <c r="IB149" s="130"/>
      <c r="IC149" s="130"/>
      <c r="ID149" s="130"/>
      <c r="IE149" s="130"/>
      <c r="IF149" s="130"/>
      <c r="IG149" s="130"/>
      <c r="IH149" s="130"/>
      <c r="II149" s="130"/>
      <c r="IJ149" s="130"/>
      <c r="IK149" s="130"/>
      <c r="IL149" s="130"/>
      <c r="IM149" s="130"/>
      <c r="IN149" s="130"/>
      <c r="IO149" s="130"/>
      <c r="IP149" s="130"/>
      <c r="IQ149" s="130"/>
      <c r="IR149" s="130"/>
      <c r="IS149" s="130"/>
      <c r="IT149" s="130"/>
      <c r="IU149" s="130"/>
      <c r="IV149" s="130"/>
    </row>
    <row r="150" spans="1:256" ht="15.75" customHeight="1">
      <c r="A150" s="781"/>
      <c r="B150" s="39"/>
      <c r="C150" s="160"/>
      <c r="D150" s="160"/>
      <c r="E150" s="160"/>
      <c r="F150" s="160"/>
      <c r="G150" s="130"/>
      <c r="H150" s="130"/>
      <c r="I150" s="130"/>
      <c r="J150" s="130"/>
      <c r="K150" s="131"/>
      <c r="L150" s="131"/>
      <c r="M150" s="131"/>
      <c r="N150" s="131"/>
      <c r="O150" s="131"/>
      <c r="P150" s="1377"/>
      <c r="Q150" s="130"/>
      <c r="R150" s="130"/>
      <c r="S150" s="130"/>
      <c r="T150" s="130"/>
      <c r="U150" s="130"/>
      <c r="V150" s="130"/>
      <c r="W150" s="130"/>
      <c r="X150" s="130"/>
      <c r="Y150" s="130"/>
      <c r="Z150" s="130"/>
      <c r="AA150" s="130"/>
      <c r="AB150" s="130"/>
      <c r="AC150" s="130"/>
      <c r="AD150" s="130"/>
      <c r="AE150" s="130"/>
      <c r="AF150" s="130"/>
      <c r="AG150" s="130"/>
      <c r="AH150" s="130"/>
      <c r="AI150" s="130"/>
      <c r="AJ150" s="130"/>
      <c r="AK150" s="130"/>
      <c r="AL150" s="130"/>
      <c r="AM150" s="130"/>
      <c r="AN150" s="130"/>
      <c r="AO150" s="130"/>
      <c r="AP150" s="130"/>
      <c r="AQ150" s="130"/>
      <c r="AR150" s="130"/>
      <c r="AS150" s="130"/>
      <c r="AT150" s="130"/>
      <c r="AU150" s="130"/>
      <c r="AV150" s="130"/>
      <c r="AW150" s="130"/>
      <c r="AX150" s="130"/>
      <c r="AY150" s="130"/>
      <c r="AZ150" s="130"/>
      <c r="BA150" s="130"/>
      <c r="BB150" s="130"/>
      <c r="BC150" s="130"/>
      <c r="BD150" s="130"/>
      <c r="BE150" s="130"/>
      <c r="BF150" s="130"/>
      <c r="BG150" s="130"/>
      <c r="BH150" s="130"/>
      <c r="BI150" s="130"/>
      <c r="BJ150" s="130"/>
      <c r="BK150" s="130"/>
      <c r="BL150" s="130"/>
      <c r="BM150" s="130"/>
      <c r="BN150" s="130"/>
      <c r="BO150" s="130"/>
      <c r="BP150" s="130"/>
      <c r="BQ150" s="130"/>
      <c r="BR150" s="130"/>
      <c r="BS150" s="130"/>
      <c r="BT150" s="130"/>
      <c r="BU150" s="130"/>
      <c r="BV150" s="130"/>
      <c r="BW150" s="130"/>
      <c r="BX150" s="130"/>
      <c r="BY150" s="130"/>
      <c r="BZ150" s="130"/>
      <c r="CA150" s="130"/>
      <c r="CB150" s="130"/>
      <c r="CC150" s="130"/>
      <c r="CD150" s="130"/>
      <c r="CE150" s="130"/>
      <c r="CF150" s="130"/>
      <c r="CG150" s="130"/>
      <c r="CH150" s="130"/>
      <c r="CI150" s="130"/>
      <c r="CJ150" s="130"/>
      <c r="CK150" s="130"/>
      <c r="CL150" s="130"/>
      <c r="CM150" s="130"/>
      <c r="CN150" s="130"/>
      <c r="CO150" s="130"/>
      <c r="CP150" s="130"/>
      <c r="CQ150" s="130"/>
      <c r="CR150" s="130"/>
      <c r="CS150" s="130"/>
      <c r="CT150" s="130"/>
      <c r="CU150" s="130"/>
      <c r="CV150" s="130"/>
      <c r="CW150" s="130"/>
      <c r="CX150" s="130"/>
      <c r="CY150" s="130"/>
      <c r="CZ150" s="130"/>
      <c r="DA150" s="130"/>
      <c r="DB150" s="130"/>
      <c r="DC150" s="130"/>
      <c r="DD150" s="130"/>
      <c r="DE150" s="130"/>
      <c r="DF150" s="130"/>
      <c r="DG150" s="130"/>
      <c r="DH150" s="130"/>
      <c r="DI150" s="130"/>
      <c r="DJ150" s="130"/>
      <c r="DK150" s="130"/>
      <c r="DL150" s="130"/>
      <c r="DM150" s="130"/>
      <c r="DN150" s="130"/>
      <c r="DO150" s="130"/>
      <c r="DP150" s="130"/>
      <c r="DQ150" s="130"/>
      <c r="DR150" s="130"/>
      <c r="DS150" s="130"/>
      <c r="DT150" s="130"/>
      <c r="DU150" s="130"/>
      <c r="DV150" s="130"/>
      <c r="DW150" s="130"/>
      <c r="DX150" s="130"/>
      <c r="DY150" s="130"/>
      <c r="DZ150" s="130"/>
      <c r="EA150" s="130"/>
      <c r="EB150" s="130"/>
      <c r="EC150" s="130"/>
      <c r="ED150" s="130"/>
      <c r="EE150" s="130"/>
      <c r="EF150" s="130"/>
      <c r="EG150" s="130"/>
      <c r="EH150" s="130"/>
      <c r="EI150" s="130"/>
      <c r="EJ150" s="130"/>
      <c r="EK150" s="130"/>
      <c r="EL150" s="130"/>
      <c r="EM150" s="130"/>
      <c r="EN150" s="130"/>
      <c r="EO150" s="130"/>
      <c r="EP150" s="130"/>
      <c r="EQ150" s="130"/>
      <c r="ER150" s="130"/>
      <c r="ES150" s="130"/>
      <c r="ET150" s="130"/>
      <c r="EU150" s="130"/>
      <c r="EV150" s="130"/>
      <c r="EW150" s="130"/>
      <c r="EX150" s="130"/>
      <c r="EY150" s="130"/>
      <c r="EZ150" s="130"/>
      <c r="FA150" s="130"/>
      <c r="FB150" s="130"/>
      <c r="FC150" s="130"/>
      <c r="FD150" s="130"/>
      <c r="FE150" s="130"/>
      <c r="FF150" s="130"/>
      <c r="FG150" s="130"/>
      <c r="FH150" s="130"/>
      <c r="FI150" s="130"/>
      <c r="FJ150" s="130"/>
      <c r="FK150" s="130"/>
      <c r="FL150" s="130"/>
      <c r="FM150" s="130"/>
      <c r="FN150" s="130"/>
      <c r="FO150" s="130"/>
      <c r="FP150" s="130"/>
      <c r="FQ150" s="130"/>
      <c r="FR150" s="130"/>
      <c r="FS150" s="130"/>
      <c r="FT150" s="130"/>
      <c r="FU150" s="130"/>
      <c r="FV150" s="130"/>
      <c r="FW150" s="130"/>
      <c r="FX150" s="130"/>
      <c r="FY150" s="130"/>
      <c r="FZ150" s="130"/>
      <c r="GA150" s="130"/>
      <c r="GB150" s="130"/>
      <c r="GC150" s="130"/>
      <c r="GD150" s="130"/>
      <c r="GE150" s="130"/>
      <c r="GF150" s="130"/>
      <c r="GG150" s="130"/>
      <c r="GH150" s="130"/>
      <c r="GI150" s="130"/>
      <c r="GJ150" s="130"/>
      <c r="GK150" s="130"/>
      <c r="GL150" s="130"/>
      <c r="GM150" s="130"/>
      <c r="GN150" s="130"/>
      <c r="GO150" s="130"/>
      <c r="GP150" s="130"/>
      <c r="GQ150" s="130"/>
      <c r="GR150" s="130"/>
      <c r="GS150" s="130"/>
      <c r="GT150" s="130"/>
      <c r="GU150" s="130"/>
      <c r="GV150" s="130"/>
      <c r="GW150" s="130"/>
      <c r="GX150" s="130"/>
      <c r="GY150" s="130"/>
      <c r="GZ150" s="130"/>
      <c r="HA150" s="130"/>
      <c r="HB150" s="130"/>
      <c r="HC150" s="130"/>
      <c r="HD150" s="130"/>
      <c r="HE150" s="130"/>
      <c r="HF150" s="130"/>
      <c r="HG150" s="130"/>
      <c r="HH150" s="130"/>
      <c r="HI150" s="130"/>
      <c r="HJ150" s="130"/>
      <c r="HK150" s="130"/>
      <c r="HL150" s="130"/>
      <c r="HM150" s="130"/>
      <c r="HN150" s="130"/>
      <c r="HO150" s="130"/>
      <c r="HP150" s="130"/>
      <c r="HQ150" s="130"/>
      <c r="HR150" s="130"/>
      <c r="HS150" s="130"/>
      <c r="HT150" s="130"/>
      <c r="HU150" s="130"/>
      <c r="HV150" s="130"/>
      <c r="HW150" s="130"/>
      <c r="HX150" s="130"/>
      <c r="HY150" s="130"/>
      <c r="HZ150" s="130"/>
      <c r="IA150" s="130"/>
      <c r="IB150" s="130"/>
      <c r="IC150" s="130"/>
      <c r="ID150" s="130"/>
      <c r="IE150" s="130"/>
      <c r="IF150" s="130"/>
      <c r="IG150" s="130"/>
      <c r="IH150" s="130"/>
      <c r="II150" s="130"/>
      <c r="IJ150" s="130"/>
      <c r="IK150" s="130"/>
      <c r="IL150" s="130"/>
      <c r="IM150" s="130"/>
      <c r="IN150" s="130"/>
      <c r="IO150" s="130"/>
      <c r="IP150" s="130"/>
      <c r="IQ150" s="130"/>
      <c r="IR150" s="130"/>
      <c r="IS150" s="130"/>
      <c r="IT150" s="130"/>
      <c r="IU150" s="130"/>
      <c r="IV150" s="130"/>
    </row>
    <row r="151" spans="1:256" ht="15.75" customHeight="1">
      <c r="A151" s="781"/>
      <c r="B151" s="39"/>
      <c r="C151" s="160"/>
      <c r="D151" s="160"/>
      <c r="E151" s="160"/>
      <c r="F151" s="160"/>
      <c r="G151" s="130"/>
      <c r="H151" s="130"/>
      <c r="I151" s="130"/>
      <c r="J151" s="130"/>
      <c r="K151" s="131"/>
      <c r="L151" s="131"/>
      <c r="M151" s="131"/>
      <c r="N151" s="131"/>
      <c r="O151" s="131"/>
      <c r="P151" s="1377"/>
      <c r="Q151" s="130"/>
      <c r="R151" s="130"/>
      <c r="S151" s="130"/>
      <c r="T151" s="130"/>
      <c r="U151" s="130"/>
      <c r="V151" s="130"/>
      <c r="W151" s="130"/>
      <c r="X151" s="130"/>
      <c r="Y151" s="130"/>
      <c r="Z151" s="130"/>
      <c r="AA151" s="130"/>
      <c r="AB151" s="130"/>
      <c r="AC151" s="130"/>
      <c r="AD151" s="130"/>
      <c r="AE151" s="130"/>
      <c r="AF151" s="130"/>
      <c r="AG151" s="130"/>
      <c r="AH151" s="130"/>
      <c r="AI151" s="130"/>
      <c r="AJ151" s="130"/>
      <c r="AK151" s="130"/>
      <c r="AL151" s="130"/>
      <c r="AM151" s="130"/>
      <c r="AN151" s="130"/>
      <c r="AO151" s="130"/>
      <c r="AP151" s="130"/>
      <c r="AQ151" s="130"/>
      <c r="AR151" s="130"/>
      <c r="AS151" s="130"/>
      <c r="AT151" s="130"/>
      <c r="AU151" s="130"/>
      <c r="AV151" s="130"/>
      <c r="AW151" s="130"/>
      <c r="AX151" s="130"/>
      <c r="AY151" s="130"/>
      <c r="AZ151" s="130"/>
      <c r="BA151" s="130"/>
      <c r="BB151" s="130"/>
      <c r="BC151" s="130"/>
      <c r="BD151" s="130"/>
      <c r="BE151" s="130"/>
      <c r="BF151" s="130"/>
      <c r="BG151" s="130"/>
      <c r="BH151" s="130"/>
      <c r="BI151" s="130"/>
      <c r="BJ151" s="130"/>
      <c r="BK151" s="130"/>
      <c r="BL151" s="130"/>
      <c r="BM151" s="130"/>
      <c r="BN151" s="130"/>
      <c r="BO151" s="130"/>
      <c r="BP151" s="130"/>
      <c r="BQ151" s="130"/>
      <c r="BR151" s="130"/>
      <c r="BS151" s="130"/>
      <c r="BT151" s="130"/>
      <c r="BU151" s="130"/>
      <c r="BV151" s="130"/>
      <c r="BW151" s="130"/>
      <c r="BX151" s="130"/>
      <c r="BY151" s="130"/>
      <c r="BZ151" s="130"/>
      <c r="CA151" s="130"/>
      <c r="CB151" s="130"/>
      <c r="CC151" s="130"/>
      <c r="CD151" s="130"/>
      <c r="CE151" s="130"/>
      <c r="CF151" s="130"/>
      <c r="CG151" s="130"/>
      <c r="CH151" s="130"/>
      <c r="CI151" s="130"/>
      <c r="CJ151" s="130"/>
      <c r="CK151" s="130"/>
      <c r="CL151" s="130"/>
      <c r="CM151" s="130"/>
      <c r="CN151" s="130"/>
      <c r="CO151" s="130"/>
      <c r="CP151" s="130"/>
      <c r="CQ151" s="130"/>
      <c r="CR151" s="130"/>
      <c r="CS151" s="130"/>
      <c r="CT151" s="130"/>
      <c r="CU151" s="130"/>
      <c r="CV151" s="130"/>
      <c r="CW151" s="130"/>
      <c r="CX151" s="130"/>
      <c r="CY151" s="130"/>
      <c r="CZ151" s="130"/>
      <c r="DA151" s="130"/>
      <c r="DB151" s="130"/>
      <c r="DC151" s="130"/>
      <c r="DD151" s="130"/>
      <c r="DE151" s="130"/>
      <c r="DF151" s="130"/>
      <c r="DG151" s="130"/>
      <c r="DH151" s="130"/>
      <c r="DI151" s="130"/>
      <c r="DJ151" s="130"/>
      <c r="DK151" s="130"/>
      <c r="DL151" s="130"/>
      <c r="DM151" s="130"/>
      <c r="DN151" s="130"/>
      <c r="DO151" s="130"/>
      <c r="DP151" s="130"/>
      <c r="DQ151" s="130"/>
      <c r="DR151" s="130"/>
      <c r="DS151" s="130"/>
      <c r="DT151" s="130"/>
      <c r="DU151" s="130"/>
      <c r="DV151" s="130"/>
      <c r="DW151" s="130"/>
      <c r="DX151" s="130"/>
      <c r="DY151" s="130"/>
      <c r="DZ151" s="130"/>
      <c r="EA151" s="130"/>
      <c r="EB151" s="130"/>
      <c r="EC151" s="130"/>
      <c r="ED151" s="130"/>
      <c r="EE151" s="130"/>
      <c r="EF151" s="130"/>
      <c r="EG151" s="130"/>
      <c r="EH151" s="130"/>
      <c r="EI151" s="130"/>
      <c r="EJ151" s="130"/>
      <c r="EK151" s="130"/>
      <c r="EL151" s="130"/>
      <c r="EM151" s="130"/>
      <c r="EN151" s="130"/>
      <c r="EO151" s="130"/>
      <c r="EP151" s="130"/>
      <c r="EQ151" s="130"/>
      <c r="ER151" s="130"/>
      <c r="ES151" s="130"/>
      <c r="ET151" s="130"/>
      <c r="EU151" s="130"/>
      <c r="EV151" s="130"/>
      <c r="EW151" s="130"/>
      <c r="EX151" s="130"/>
      <c r="EY151" s="130"/>
      <c r="EZ151" s="130"/>
      <c r="FA151" s="130"/>
      <c r="FB151" s="130"/>
      <c r="FC151" s="130"/>
      <c r="FD151" s="130"/>
      <c r="FE151" s="130"/>
      <c r="FF151" s="130"/>
      <c r="FG151" s="130"/>
      <c r="FH151" s="130"/>
      <c r="FI151" s="130"/>
      <c r="FJ151" s="130"/>
      <c r="FK151" s="130"/>
      <c r="FL151" s="130"/>
      <c r="FM151" s="130"/>
      <c r="FN151" s="130"/>
      <c r="FO151" s="130"/>
      <c r="FP151" s="130"/>
      <c r="FQ151" s="130"/>
      <c r="FR151" s="130"/>
      <c r="FS151" s="130"/>
      <c r="FT151" s="130"/>
      <c r="FU151" s="130"/>
      <c r="FV151" s="130"/>
      <c r="FW151" s="130"/>
      <c r="FX151" s="130"/>
      <c r="FY151" s="130"/>
      <c r="FZ151" s="130"/>
      <c r="GA151" s="130"/>
      <c r="GB151" s="130"/>
      <c r="GC151" s="130"/>
      <c r="GD151" s="130"/>
      <c r="GE151" s="130"/>
      <c r="GF151" s="130"/>
      <c r="GG151" s="130"/>
      <c r="GH151" s="130"/>
      <c r="GI151" s="130"/>
      <c r="GJ151" s="130"/>
      <c r="GK151" s="130"/>
      <c r="GL151" s="130"/>
      <c r="GM151" s="130"/>
      <c r="GN151" s="130"/>
      <c r="GO151" s="130"/>
      <c r="GP151" s="130"/>
      <c r="GQ151" s="130"/>
      <c r="GR151" s="130"/>
      <c r="GS151" s="130"/>
      <c r="GT151" s="130"/>
      <c r="GU151" s="130"/>
      <c r="GV151" s="130"/>
      <c r="GW151" s="130"/>
      <c r="GX151" s="130"/>
      <c r="GY151" s="130"/>
      <c r="GZ151" s="130"/>
      <c r="HA151" s="130"/>
      <c r="HB151" s="130"/>
      <c r="HC151" s="130"/>
      <c r="HD151" s="130"/>
      <c r="HE151" s="130"/>
      <c r="HF151" s="130"/>
      <c r="HG151" s="130"/>
      <c r="HH151" s="130"/>
      <c r="HI151" s="130"/>
      <c r="HJ151" s="130"/>
      <c r="HK151" s="130"/>
      <c r="HL151" s="130"/>
      <c r="HM151" s="130"/>
      <c r="HN151" s="130"/>
      <c r="HO151" s="130"/>
      <c r="HP151" s="130"/>
      <c r="HQ151" s="130"/>
      <c r="HR151" s="130"/>
      <c r="HS151" s="130"/>
      <c r="HT151" s="130"/>
      <c r="HU151" s="130"/>
      <c r="HV151" s="130"/>
      <c r="HW151" s="130"/>
      <c r="HX151" s="130"/>
      <c r="HY151" s="130"/>
      <c r="HZ151" s="130"/>
      <c r="IA151" s="130"/>
      <c r="IB151" s="130"/>
      <c r="IC151" s="130"/>
      <c r="ID151" s="130"/>
      <c r="IE151" s="130"/>
      <c r="IF151" s="130"/>
      <c r="IG151" s="130"/>
      <c r="IH151" s="130"/>
      <c r="II151" s="130"/>
      <c r="IJ151" s="130"/>
      <c r="IK151" s="130"/>
      <c r="IL151" s="130"/>
      <c r="IM151" s="130"/>
      <c r="IN151" s="130"/>
      <c r="IO151" s="130"/>
      <c r="IP151" s="130"/>
      <c r="IQ151" s="130"/>
      <c r="IR151" s="130"/>
      <c r="IS151" s="130"/>
      <c r="IT151" s="130"/>
      <c r="IU151" s="130"/>
      <c r="IV151" s="130"/>
    </row>
    <row r="152" spans="1:256" ht="15.75" customHeight="1">
      <c r="A152" s="781"/>
      <c r="B152" s="39"/>
      <c r="C152" s="160"/>
      <c r="D152" s="160"/>
      <c r="E152" s="160"/>
      <c r="F152" s="160"/>
      <c r="G152" s="130"/>
      <c r="H152" s="130"/>
      <c r="I152" s="130"/>
      <c r="J152" s="130"/>
      <c r="K152" s="131"/>
      <c r="L152" s="131"/>
      <c r="M152" s="131"/>
      <c r="N152" s="131"/>
      <c r="O152" s="131"/>
      <c r="P152" s="1377"/>
      <c r="Q152" s="130"/>
      <c r="R152" s="130"/>
      <c r="S152" s="130"/>
      <c r="T152" s="130"/>
      <c r="U152" s="130"/>
      <c r="V152" s="130"/>
      <c r="W152" s="130"/>
      <c r="X152" s="130"/>
      <c r="Y152" s="130"/>
      <c r="Z152" s="130"/>
      <c r="AA152" s="130"/>
      <c r="AB152" s="130"/>
      <c r="AC152" s="130"/>
      <c r="AD152" s="130"/>
      <c r="AE152" s="130"/>
      <c r="AF152" s="130"/>
      <c r="AG152" s="130"/>
      <c r="AH152" s="130"/>
      <c r="AI152" s="130"/>
      <c r="AJ152" s="130"/>
      <c r="AK152" s="130"/>
      <c r="AL152" s="130"/>
      <c r="AM152" s="130"/>
      <c r="AN152" s="130"/>
      <c r="AO152" s="130"/>
      <c r="AP152" s="130"/>
      <c r="AQ152" s="130"/>
      <c r="AR152" s="130"/>
      <c r="AS152" s="130"/>
      <c r="AT152" s="130"/>
      <c r="AU152" s="130"/>
      <c r="AV152" s="130"/>
      <c r="AW152" s="130"/>
      <c r="AX152" s="130"/>
      <c r="AY152" s="130"/>
      <c r="AZ152" s="130"/>
      <c r="BA152" s="130"/>
      <c r="BB152" s="130"/>
      <c r="BC152" s="130"/>
      <c r="BD152" s="130"/>
      <c r="BE152" s="130"/>
      <c r="BF152" s="130"/>
      <c r="BG152" s="130"/>
      <c r="BH152" s="130"/>
      <c r="BI152" s="130"/>
      <c r="BJ152" s="130"/>
      <c r="BK152" s="130"/>
      <c r="BL152" s="130"/>
      <c r="BM152" s="130"/>
      <c r="BN152" s="130"/>
      <c r="BO152" s="130"/>
      <c r="BP152" s="130"/>
      <c r="BQ152" s="130"/>
      <c r="BR152" s="130"/>
      <c r="BS152" s="130"/>
      <c r="BT152" s="130"/>
      <c r="BU152" s="130"/>
      <c r="BV152" s="130"/>
      <c r="BW152" s="130"/>
      <c r="BX152" s="130"/>
      <c r="BY152" s="130"/>
      <c r="BZ152" s="130"/>
      <c r="CA152" s="130"/>
      <c r="CB152" s="130"/>
      <c r="CC152" s="130"/>
      <c r="CD152" s="130"/>
      <c r="CE152" s="130"/>
      <c r="CF152" s="130"/>
      <c r="CG152" s="130"/>
      <c r="CH152" s="130"/>
      <c r="CI152" s="130"/>
      <c r="CJ152" s="130"/>
      <c r="CK152" s="130"/>
      <c r="CL152" s="130"/>
      <c r="CM152" s="130"/>
      <c r="CN152" s="130"/>
      <c r="CO152" s="130"/>
      <c r="CP152" s="130"/>
      <c r="CQ152" s="130"/>
      <c r="CR152" s="130"/>
      <c r="CS152" s="130"/>
      <c r="CT152" s="130"/>
      <c r="CU152" s="130"/>
      <c r="CV152" s="130"/>
      <c r="CW152" s="130"/>
      <c r="CX152" s="130"/>
      <c r="CY152" s="130"/>
      <c r="CZ152" s="130"/>
      <c r="DA152" s="130"/>
      <c r="DB152" s="130"/>
      <c r="DC152" s="130"/>
      <c r="DD152" s="130"/>
      <c r="DE152" s="130"/>
      <c r="DF152" s="130"/>
      <c r="DG152" s="130"/>
      <c r="DH152" s="130"/>
      <c r="DI152" s="130"/>
      <c r="DJ152" s="130"/>
      <c r="DK152" s="130"/>
      <c r="DL152" s="130"/>
      <c r="DM152" s="130"/>
      <c r="DN152" s="130"/>
      <c r="DO152" s="130"/>
      <c r="DP152" s="130"/>
      <c r="DQ152" s="130"/>
      <c r="DR152" s="130"/>
      <c r="DS152" s="130"/>
      <c r="DT152" s="130"/>
      <c r="DU152" s="130"/>
      <c r="DV152" s="130"/>
      <c r="DW152" s="130"/>
      <c r="DX152" s="130"/>
      <c r="DY152" s="130"/>
      <c r="DZ152" s="130"/>
      <c r="EA152" s="130"/>
      <c r="EB152" s="130"/>
      <c r="EC152" s="130"/>
      <c r="ED152" s="130"/>
      <c r="EE152" s="130"/>
      <c r="EF152" s="130"/>
      <c r="EG152" s="130"/>
      <c r="EH152" s="130"/>
      <c r="EI152" s="130"/>
      <c r="EJ152" s="130"/>
      <c r="EK152" s="130"/>
      <c r="EL152" s="130"/>
      <c r="EM152" s="130"/>
      <c r="EN152" s="130"/>
      <c r="EO152" s="130"/>
      <c r="EP152" s="130"/>
      <c r="EQ152" s="130"/>
      <c r="ER152" s="130"/>
      <c r="ES152" s="130"/>
      <c r="ET152" s="130"/>
      <c r="EU152" s="130"/>
      <c r="EV152" s="130"/>
      <c r="EW152" s="130"/>
      <c r="EX152" s="130"/>
      <c r="EY152" s="130"/>
      <c r="EZ152" s="130"/>
      <c r="FA152" s="130"/>
      <c r="FB152" s="130"/>
      <c r="FC152" s="130"/>
      <c r="FD152" s="130"/>
      <c r="FE152" s="130"/>
      <c r="FF152" s="130"/>
      <c r="FG152" s="130"/>
      <c r="FH152" s="130"/>
      <c r="FI152" s="130"/>
      <c r="FJ152" s="130"/>
      <c r="FK152" s="130"/>
      <c r="FL152" s="130"/>
      <c r="FM152" s="130"/>
      <c r="FN152" s="130"/>
      <c r="FO152" s="130"/>
      <c r="FP152" s="130"/>
      <c r="FQ152" s="130"/>
      <c r="FR152" s="130"/>
      <c r="FS152" s="130"/>
      <c r="FT152" s="130"/>
      <c r="FU152" s="130"/>
      <c r="FV152" s="130"/>
      <c r="FW152" s="130"/>
      <c r="FX152" s="130"/>
      <c r="FY152" s="130"/>
      <c r="FZ152" s="130"/>
      <c r="GA152" s="130"/>
      <c r="GB152" s="130"/>
      <c r="GC152" s="130"/>
      <c r="GD152" s="130"/>
      <c r="GE152" s="130"/>
      <c r="GF152" s="130"/>
      <c r="GG152" s="130"/>
      <c r="GH152" s="130"/>
      <c r="GI152" s="130"/>
      <c r="GJ152" s="130"/>
      <c r="GK152" s="130"/>
      <c r="GL152" s="130"/>
      <c r="GM152" s="130"/>
      <c r="GN152" s="130"/>
      <c r="GO152" s="130"/>
      <c r="GP152" s="130"/>
      <c r="GQ152" s="130"/>
      <c r="GR152" s="130"/>
      <c r="GS152" s="130"/>
      <c r="GT152" s="130"/>
      <c r="GU152" s="130"/>
      <c r="GV152" s="130"/>
      <c r="GW152" s="130"/>
      <c r="GX152" s="130"/>
      <c r="GY152" s="130"/>
      <c r="GZ152" s="130"/>
      <c r="HA152" s="130"/>
      <c r="HB152" s="130"/>
      <c r="HC152" s="130"/>
      <c r="HD152" s="130"/>
      <c r="HE152" s="130"/>
      <c r="HF152" s="130"/>
      <c r="HG152" s="130"/>
      <c r="HH152" s="130"/>
      <c r="HI152" s="130"/>
      <c r="HJ152" s="130"/>
      <c r="HK152" s="130"/>
      <c r="HL152" s="130"/>
      <c r="HM152" s="130"/>
      <c r="HN152" s="130"/>
      <c r="HO152" s="130"/>
      <c r="HP152" s="130"/>
      <c r="HQ152" s="130"/>
      <c r="HR152" s="130"/>
      <c r="HS152" s="130"/>
      <c r="HT152" s="130"/>
      <c r="HU152" s="130"/>
      <c r="HV152" s="130"/>
      <c r="HW152" s="130"/>
      <c r="HX152" s="130"/>
      <c r="HY152" s="130"/>
      <c r="HZ152" s="130"/>
      <c r="IA152" s="130"/>
      <c r="IB152" s="130"/>
      <c r="IC152" s="130"/>
      <c r="ID152" s="130"/>
      <c r="IE152" s="130"/>
      <c r="IF152" s="130"/>
      <c r="IG152" s="130"/>
      <c r="IH152" s="130"/>
      <c r="II152" s="130"/>
      <c r="IJ152" s="130"/>
      <c r="IK152" s="130"/>
      <c r="IL152" s="130"/>
      <c r="IM152" s="130"/>
      <c r="IN152" s="130"/>
      <c r="IO152" s="130"/>
      <c r="IP152" s="130"/>
      <c r="IQ152" s="130"/>
      <c r="IR152" s="130"/>
      <c r="IS152" s="130"/>
      <c r="IT152" s="130"/>
      <c r="IU152" s="130"/>
      <c r="IV152" s="130"/>
    </row>
    <row r="153" spans="1:256" ht="15.75" customHeight="1">
      <c r="A153" s="781"/>
      <c r="B153" s="39"/>
      <c r="C153" s="160"/>
      <c r="D153" s="160"/>
      <c r="E153" s="160"/>
      <c r="F153" s="160"/>
      <c r="G153" s="130"/>
      <c r="H153" s="130"/>
      <c r="I153" s="130"/>
      <c r="J153" s="130"/>
      <c r="K153" s="131"/>
      <c r="L153" s="131"/>
      <c r="M153" s="131"/>
      <c r="N153" s="131"/>
      <c r="O153" s="131"/>
      <c r="P153" s="1377"/>
      <c r="Q153" s="130"/>
      <c r="R153" s="130"/>
      <c r="S153" s="130"/>
      <c r="T153" s="130"/>
      <c r="U153" s="130"/>
      <c r="V153" s="130"/>
      <c r="W153" s="130"/>
      <c r="X153" s="130"/>
      <c r="Y153" s="130"/>
      <c r="Z153" s="130"/>
      <c r="AA153" s="130"/>
      <c r="AB153" s="130"/>
      <c r="AC153" s="130"/>
      <c r="AD153" s="130"/>
      <c r="AE153" s="130"/>
      <c r="AF153" s="130"/>
      <c r="AG153" s="130"/>
      <c r="AH153" s="130"/>
      <c r="AI153" s="130"/>
      <c r="AJ153" s="130"/>
      <c r="AK153" s="130"/>
      <c r="AL153" s="130"/>
      <c r="AM153" s="130"/>
      <c r="AN153" s="130"/>
      <c r="AO153" s="130"/>
      <c r="AP153" s="130"/>
      <c r="AQ153" s="130"/>
      <c r="AR153" s="130"/>
      <c r="AS153" s="130"/>
      <c r="AT153" s="130"/>
      <c r="AU153" s="130"/>
      <c r="AV153" s="130"/>
      <c r="AW153" s="130"/>
      <c r="AX153" s="130"/>
      <c r="AY153" s="130"/>
      <c r="AZ153" s="130"/>
      <c r="BA153" s="130"/>
      <c r="BB153" s="130"/>
      <c r="BC153" s="130"/>
      <c r="BD153" s="130"/>
      <c r="BE153" s="130"/>
      <c r="BF153" s="130"/>
      <c r="BG153" s="130"/>
      <c r="BH153" s="130"/>
      <c r="BI153" s="130"/>
      <c r="BJ153" s="130"/>
      <c r="BK153" s="130"/>
      <c r="BL153" s="130"/>
      <c r="BM153" s="130"/>
      <c r="BN153" s="130"/>
      <c r="BO153" s="130"/>
      <c r="BP153" s="130"/>
      <c r="BQ153" s="130"/>
      <c r="BR153" s="130"/>
      <c r="BS153" s="130"/>
      <c r="BT153" s="130"/>
      <c r="BU153" s="130"/>
      <c r="BV153" s="130"/>
      <c r="BW153" s="130"/>
      <c r="BX153" s="130"/>
      <c r="BY153" s="130"/>
      <c r="BZ153" s="130"/>
      <c r="CA153" s="130"/>
      <c r="CB153" s="130"/>
      <c r="CC153" s="130"/>
      <c r="CD153" s="130"/>
      <c r="CE153" s="130"/>
      <c r="CF153" s="130"/>
      <c r="CG153" s="130"/>
      <c r="CH153" s="130"/>
      <c r="CI153" s="130"/>
      <c r="CJ153" s="130"/>
      <c r="CK153" s="130"/>
      <c r="CL153" s="130"/>
      <c r="CM153" s="130"/>
      <c r="CN153" s="130"/>
      <c r="CO153" s="130"/>
      <c r="CP153" s="130"/>
      <c r="CQ153" s="130"/>
      <c r="CR153" s="130"/>
      <c r="CS153" s="130"/>
      <c r="CT153" s="130"/>
      <c r="CU153" s="130"/>
      <c r="CV153" s="130"/>
      <c r="CW153" s="130"/>
      <c r="CX153" s="130"/>
      <c r="CY153" s="130"/>
      <c r="CZ153" s="130"/>
      <c r="DA153" s="130"/>
      <c r="DB153" s="130"/>
      <c r="DC153" s="130"/>
      <c r="DD153" s="130"/>
      <c r="DE153" s="130"/>
      <c r="DF153" s="130"/>
      <c r="DG153" s="130"/>
      <c r="DH153" s="130"/>
      <c r="DI153" s="130"/>
      <c r="DJ153" s="130"/>
      <c r="DK153" s="130"/>
      <c r="DL153" s="130"/>
      <c r="DM153" s="130"/>
      <c r="DN153" s="130"/>
      <c r="DO153" s="130"/>
      <c r="DP153" s="130"/>
      <c r="DQ153" s="130"/>
      <c r="DR153" s="130"/>
      <c r="DS153" s="130"/>
      <c r="DT153" s="130"/>
      <c r="DU153" s="130"/>
      <c r="DV153" s="130"/>
      <c r="DW153" s="130"/>
      <c r="DX153" s="130"/>
      <c r="DY153" s="130"/>
      <c r="DZ153" s="130"/>
      <c r="EA153" s="130"/>
      <c r="EB153" s="130"/>
      <c r="EC153" s="130"/>
      <c r="ED153" s="130"/>
      <c r="EE153" s="130"/>
      <c r="EF153" s="130"/>
      <c r="EG153" s="130"/>
      <c r="EH153" s="130"/>
      <c r="EI153" s="130"/>
      <c r="EJ153" s="130"/>
      <c r="EK153" s="130"/>
      <c r="EL153" s="130"/>
      <c r="EM153" s="130"/>
      <c r="EN153" s="130"/>
      <c r="EO153" s="130"/>
      <c r="EP153" s="130"/>
      <c r="EQ153" s="130"/>
      <c r="ER153" s="130"/>
      <c r="ES153" s="130"/>
      <c r="ET153" s="130"/>
      <c r="EU153" s="130"/>
      <c r="EV153" s="130"/>
      <c r="EW153" s="130"/>
      <c r="EX153" s="130"/>
      <c r="EY153" s="130"/>
      <c r="EZ153" s="130"/>
      <c r="FA153" s="130"/>
      <c r="FB153" s="130"/>
      <c r="FC153" s="130"/>
      <c r="FD153" s="130"/>
      <c r="FE153" s="130"/>
      <c r="FF153" s="130"/>
      <c r="FG153" s="130"/>
      <c r="FH153" s="130"/>
      <c r="FI153" s="130"/>
      <c r="FJ153" s="130"/>
      <c r="FK153" s="130"/>
      <c r="FL153" s="130"/>
      <c r="FM153" s="130"/>
      <c r="FN153" s="130"/>
      <c r="FO153" s="130"/>
      <c r="FP153" s="130"/>
      <c r="FQ153" s="130"/>
      <c r="FR153" s="130"/>
      <c r="FS153" s="130"/>
      <c r="FT153" s="130"/>
      <c r="FU153" s="130"/>
      <c r="FV153" s="130"/>
      <c r="FW153" s="130"/>
      <c r="FX153" s="130"/>
      <c r="FY153" s="130"/>
      <c r="FZ153" s="130"/>
      <c r="GA153" s="130"/>
      <c r="GB153" s="130"/>
      <c r="GC153" s="130"/>
      <c r="GD153" s="130"/>
      <c r="GE153" s="130"/>
      <c r="GF153" s="130"/>
      <c r="GG153" s="130"/>
      <c r="GH153" s="130"/>
      <c r="GI153" s="130"/>
      <c r="GJ153" s="130"/>
      <c r="GK153" s="130"/>
      <c r="GL153" s="130"/>
      <c r="GM153" s="130"/>
      <c r="GN153" s="130"/>
      <c r="GO153" s="130"/>
      <c r="GP153" s="130"/>
      <c r="GQ153" s="130"/>
      <c r="GR153" s="130"/>
      <c r="GS153" s="130"/>
      <c r="GT153" s="130"/>
      <c r="GU153" s="130"/>
      <c r="GV153" s="130"/>
      <c r="GW153" s="130"/>
      <c r="GX153" s="130"/>
      <c r="GY153" s="130"/>
      <c r="GZ153" s="130"/>
      <c r="HA153" s="130"/>
      <c r="HB153" s="130"/>
      <c r="HC153" s="130"/>
      <c r="HD153" s="130"/>
      <c r="HE153" s="130"/>
      <c r="HF153" s="130"/>
      <c r="HG153" s="130"/>
      <c r="HH153" s="130"/>
      <c r="HI153" s="130"/>
      <c r="HJ153" s="130"/>
      <c r="HK153" s="130"/>
      <c r="HL153" s="130"/>
      <c r="HM153" s="130"/>
      <c r="HN153" s="130"/>
      <c r="HO153" s="130"/>
      <c r="HP153" s="130"/>
      <c r="HQ153" s="130"/>
      <c r="HR153" s="130"/>
      <c r="HS153" s="130"/>
      <c r="HT153" s="130"/>
      <c r="HU153" s="130"/>
      <c r="HV153" s="130"/>
      <c r="HW153" s="130"/>
      <c r="HX153" s="130"/>
      <c r="HY153" s="130"/>
      <c r="HZ153" s="130"/>
      <c r="IA153" s="130"/>
      <c r="IB153" s="130"/>
      <c r="IC153" s="130"/>
      <c r="ID153" s="130"/>
      <c r="IE153" s="130"/>
      <c r="IF153" s="130"/>
      <c r="IG153" s="130"/>
      <c r="IH153" s="130"/>
      <c r="II153" s="130"/>
      <c r="IJ153" s="130"/>
      <c r="IK153" s="130"/>
      <c r="IL153" s="130"/>
      <c r="IM153" s="130"/>
      <c r="IN153" s="130"/>
      <c r="IO153" s="130"/>
      <c r="IP153" s="130"/>
      <c r="IQ153" s="130"/>
      <c r="IR153" s="130"/>
      <c r="IS153" s="130"/>
      <c r="IT153" s="130"/>
      <c r="IU153" s="130"/>
      <c r="IV153" s="130"/>
    </row>
    <row r="154" spans="1:256" ht="15.75" customHeight="1">
      <c r="A154" s="781"/>
      <c r="B154" s="39"/>
      <c r="C154" s="160"/>
      <c r="D154" s="160"/>
      <c r="E154" s="160"/>
      <c r="F154" s="160"/>
      <c r="G154" s="130"/>
      <c r="H154" s="130"/>
      <c r="I154" s="130"/>
      <c r="J154" s="130"/>
      <c r="K154" s="131"/>
      <c r="L154" s="131"/>
      <c r="M154" s="131"/>
      <c r="N154" s="131"/>
      <c r="O154" s="131"/>
      <c r="P154" s="1377"/>
      <c r="Q154" s="130"/>
      <c r="R154" s="130"/>
      <c r="S154" s="130"/>
      <c r="T154" s="130"/>
      <c r="U154" s="130"/>
      <c r="V154" s="130"/>
      <c r="W154" s="130"/>
      <c r="X154" s="130"/>
      <c r="Y154" s="130"/>
      <c r="Z154" s="130"/>
      <c r="AA154" s="130"/>
      <c r="AB154" s="130"/>
      <c r="AC154" s="130"/>
      <c r="AD154" s="130"/>
      <c r="AE154" s="130"/>
      <c r="AF154" s="130"/>
      <c r="AG154" s="130"/>
      <c r="AH154" s="130"/>
      <c r="AI154" s="130"/>
      <c r="AJ154" s="130"/>
      <c r="AK154" s="130"/>
      <c r="AL154" s="130"/>
      <c r="AM154" s="130"/>
      <c r="AN154" s="130"/>
      <c r="AO154" s="130"/>
      <c r="AP154" s="130"/>
      <c r="AQ154" s="130"/>
      <c r="AR154" s="130"/>
      <c r="AS154" s="130"/>
      <c r="AT154" s="130"/>
      <c r="AU154" s="130"/>
      <c r="AV154" s="130"/>
      <c r="AW154" s="130"/>
      <c r="AX154" s="130"/>
      <c r="AY154" s="130"/>
      <c r="AZ154" s="130"/>
      <c r="BA154" s="130"/>
      <c r="BB154" s="130"/>
      <c r="BC154" s="130"/>
      <c r="BD154" s="130"/>
      <c r="BE154" s="130"/>
      <c r="BF154" s="130"/>
      <c r="BG154" s="130"/>
      <c r="BH154" s="130"/>
      <c r="BI154" s="130"/>
      <c r="BJ154" s="130"/>
      <c r="BK154" s="130"/>
      <c r="BL154" s="130"/>
      <c r="BM154" s="130"/>
      <c r="BN154" s="130"/>
      <c r="BO154" s="130"/>
      <c r="BP154" s="130"/>
      <c r="BQ154" s="130"/>
      <c r="BR154" s="130"/>
      <c r="BS154" s="130"/>
      <c r="BT154" s="130"/>
      <c r="BU154" s="130"/>
      <c r="BV154" s="130"/>
      <c r="BW154" s="130"/>
      <c r="BX154" s="130"/>
      <c r="BY154" s="130"/>
      <c r="BZ154" s="130"/>
      <c r="CA154" s="130"/>
      <c r="CB154" s="130"/>
      <c r="CC154" s="130"/>
      <c r="CD154" s="130"/>
      <c r="CE154" s="130"/>
      <c r="CF154" s="130"/>
      <c r="CG154" s="130"/>
      <c r="CH154" s="130"/>
      <c r="CI154" s="130"/>
      <c r="CJ154" s="130"/>
      <c r="CK154" s="130"/>
      <c r="CL154" s="130"/>
      <c r="CM154" s="130"/>
      <c r="CN154" s="130"/>
      <c r="CO154" s="130"/>
      <c r="CP154" s="130"/>
      <c r="CQ154" s="130"/>
      <c r="CR154" s="130"/>
      <c r="CS154" s="130"/>
      <c r="CT154" s="130"/>
      <c r="CU154" s="130"/>
      <c r="CV154" s="130"/>
      <c r="CW154" s="130"/>
      <c r="CX154" s="130"/>
      <c r="CY154" s="130"/>
      <c r="CZ154" s="130"/>
      <c r="DA154" s="130"/>
      <c r="DB154" s="130"/>
      <c r="DC154" s="130"/>
      <c r="DD154" s="130"/>
      <c r="DE154" s="130"/>
      <c r="DF154" s="130"/>
      <c r="DG154" s="130"/>
      <c r="DH154" s="130"/>
      <c r="DI154" s="130"/>
      <c r="DJ154" s="130"/>
      <c r="DK154" s="130"/>
      <c r="DL154" s="130"/>
      <c r="DM154" s="130"/>
      <c r="DN154" s="130"/>
      <c r="DO154" s="130"/>
      <c r="DP154" s="130"/>
      <c r="DQ154" s="130"/>
      <c r="DR154" s="130"/>
      <c r="DS154" s="130"/>
      <c r="DT154" s="130"/>
      <c r="DU154" s="130"/>
      <c r="DV154" s="130"/>
      <c r="DW154" s="130"/>
      <c r="DX154" s="130"/>
      <c r="DY154" s="130"/>
      <c r="DZ154" s="130"/>
      <c r="EA154" s="130"/>
      <c r="EB154" s="130"/>
      <c r="EC154" s="130"/>
      <c r="ED154" s="130"/>
      <c r="EE154" s="130"/>
      <c r="EF154" s="130"/>
      <c r="EG154" s="130"/>
      <c r="EH154" s="130"/>
      <c r="EI154" s="130"/>
      <c r="EJ154" s="130"/>
      <c r="EK154" s="130"/>
      <c r="EL154" s="130"/>
      <c r="EM154" s="130"/>
      <c r="EN154" s="130"/>
      <c r="EO154" s="130"/>
      <c r="EP154" s="130"/>
      <c r="EQ154" s="130"/>
      <c r="ER154" s="130"/>
      <c r="ES154" s="130"/>
      <c r="ET154" s="130"/>
      <c r="EU154" s="130"/>
      <c r="EV154" s="130"/>
      <c r="EW154" s="130"/>
      <c r="EX154" s="130"/>
      <c r="EY154" s="130"/>
      <c r="EZ154" s="130"/>
      <c r="FA154" s="130"/>
      <c r="FB154" s="130"/>
      <c r="FC154" s="130"/>
      <c r="FD154" s="130"/>
      <c r="FE154" s="130"/>
      <c r="FF154" s="130"/>
      <c r="FG154" s="130"/>
      <c r="FH154" s="130"/>
      <c r="FI154" s="130"/>
      <c r="FJ154" s="130"/>
      <c r="FK154" s="130"/>
      <c r="FL154" s="130"/>
      <c r="FM154" s="130"/>
      <c r="FN154" s="130"/>
      <c r="FO154" s="130"/>
      <c r="FP154" s="130"/>
      <c r="FQ154" s="130"/>
      <c r="FR154" s="130"/>
      <c r="FS154" s="130"/>
      <c r="FT154" s="130"/>
      <c r="FU154" s="130"/>
      <c r="FV154" s="130"/>
      <c r="FW154" s="130"/>
      <c r="FX154" s="130"/>
      <c r="FY154" s="130"/>
      <c r="FZ154" s="130"/>
      <c r="GA154" s="130"/>
      <c r="GB154" s="130"/>
      <c r="GC154" s="130"/>
      <c r="GD154" s="130"/>
      <c r="GE154" s="130"/>
      <c r="GF154" s="130"/>
      <c r="GG154" s="130"/>
      <c r="GH154" s="130"/>
      <c r="GI154" s="130"/>
      <c r="GJ154" s="130"/>
      <c r="GK154" s="130"/>
      <c r="GL154" s="130"/>
      <c r="GM154" s="130"/>
      <c r="GN154" s="130"/>
      <c r="GO154" s="130"/>
      <c r="GP154" s="130"/>
      <c r="GQ154" s="130"/>
      <c r="GR154" s="130"/>
      <c r="GS154" s="130"/>
      <c r="GT154" s="130"/>
      <c r="GU154" s="130"/>
      <c r="GV154" s="130"/>
      <c r="GW154" s="130"/>
      <c r="GX154" s="130"/>
      <c r="GY154" s="130"/>
      <c r="GZ154" s="130"/>
      <c r="HA154" s="130"/>
      <c r="HB154" s="130"/>
      <c r="HC154" s="130"/>
      <c r="HD154" s="130"/>
      <c r="HE154" s="130"/>
      <c r="HF154" s="130"/>
      <c r="HG154" s="130"/>
      <c r="HH154" s="130"/>
      <c r="HI154" s="130"/>
      <c r="HJ154" s="130"/>
      <c r="HK154" s="130"/>
      <c r="HL154" s="130"/>
      <c r="HM154" s="130"/>
      <c r="HN154" s="130"/>
      <c r="HO154" s="130"/>
      <c r="HP154" s="130"/>
      <c r="HQ154" s="130"/>
      <c r="HR154" s="130"/>
      <c r="HS154" s="130"/>
      <c r="HT154" s="130"/>
      <c r="HU154" s="130"/>
      <c r="HV154" s="130"/>
      <c r="HW154" s="130"/>
      <c r="HX154" s="130"/>
      <c r="HY154" s="130"/>
      <c r="HZ154" s="130"/>
      <c r="IA154" s="130"/>
      <c r="IB154" s="130"/>
      <c r="IC154" s="130"/>
      <c r="ID154" s="130"/>
      <c r="IE154" s="130"/>
      <c r="IF154" s="130"/>
      <c r="IG154" s="130"/>
      <c r="IH154" s="130"/>
      <c r="II154" s="130"/>
      <c r="IJ154" s="130"/>
      <c r="IK154" s="130"/>
      <c r="IL154" s="130"/>
      <c r="IM154" s="130"/>
      <c r="IN154" s="130"/>
      <c r="IO154" s="130"/>
      <c r="IP154" s="130"/>
      <c r="IQ154" s="130"/>
      <c r="IR154" s="130"/>
      <c r="IS154" s="130"/>
      <c r="IT154" s="130"/>
      <c r="IU154" s="130"/>
      <c r="IV154" s="130"/>
    </row>
    <row r="155" spans="1:256" ht="15.75" customHeight="1">
      <c r="A155" s="781"/>
      <c r="B155" s="39"/>
      <c r="C155" s="160"/>
      <c r="D155" s="160"/>
      <c r="E155" s="160"/>
      <c r="F155" s="160"/>
      <c r="G155" s="130"/>
      <c r="H155" s="130"/>
      <c r="I155" s="130"/>
      <c r="J155" s="130"/>
      <c r="K155" s="131"/>
      <c r="L155" s="131"/>
      <c r="M155" s="131"/>
      <c r="N155" s="131"/>
      <c r="O155" s="131"/>
      <c r="P155" s="1377"/>
      <c r="Q155" s="130"/>
      <c r="R155" s="130"/>
      <c r="S155" s="130"/>
      <c r="T155" s="130"/>
      <c r="U155" s="130"/>
      <c r="V155" s="130"/>
      <c r="W155" s="130"/>
      <c r="X155" s="130"/>
      <c r="Y155" s="130"/>
      <c r="Z155" s="130"/>
      <c r="AA155" s="130"/>
      <c r="AB155" s="130"/>
      <c r="AC155" s="130"/>
      <c r="AD155" s="130"/>
      <c r="AE155" s="130"/>
      <c r="AF155" s="130"/>
      <c r="AG155" s="130"/>
      <c r="AH155" s="130"/>
      <c r="AI155" s="130"/>
      <c r="AJ155" s="130"/>
      <c r="AK155" s="130"/>
      <c r="AL155" s="130"/>
      <c r="AM155" s="130"/>
      <c r="AN155" s="130"/>
      <c r="AO155" s="130"/>
      <c r="AP155" s="130"/>
      <c r="AQ155" s="130"/>
      <c r="AR155" s="130"/>
      <c r="AS155" s="130"/>
      <c r="AT155" s="130"/>
      <c r="AU155" s="130"/>
      <c r="AV155" s="130"/>
      <c r="AW155" s="130"/>
      <c r="AX155" s="130"/>
      <c r="AY155" s="130"/>
      <c r="AZ155" s="130"/>
      <c r="BA155" s="130"/>
      <c r="BB155" s="130"/>
      <c r="BC155" s="130"/>
      <c r="BD155" s="130"/>
      <c r="BE155" s="130"/>
      <c r="BF155" s="130"/>
      <c r="BG155" s="130"/>
      <c r="BH155" s="130"/>
      <c r="BI155" s="130"/>
      <c r="BJ155" s="130"/>
      <c r="BK155" s="130"/>
      <c r="BL155" s="130"/>
      <c r="BM155" s="130"/>
      <c r="BN155" s="130"/>
      <c r="BO155" s="130"/>
      <c r="BP155" s="130"/>
      <c r="BQ155" s="130"/>
      <c r="BR155" s="130"/>
      <c r="BS155" s="130"/>
      <c r="BT155" s="130"/>
      <c r="BU155" s="130"/>
      <c r="BV155" s="130"/>
      <c r="BW155" s="130"/>
      <c r="BX155" s="130"/>
      <c r="BY155" s="130"/>
      <c r="BZ155" s="130"/>
      <c r="CA155" s="130"/>
      <c r="CB155" s="130"/>
      <c r="CC155" s="130"/>
      <c r="CD155" s="130"/>
      <c r="CE155" s="130"/>
      <c r="CF155" s="130"/>
      <c r="CG155" s="130"/>
      <c r="CH155" s="130"/>
      <c r="CI155" s="130"/>
      <c r="CJ155" s="130"/>
      <c r="CK155" s="130"/>
      <c r="CL155" s="130"/>
      <c r="CM155" s="130"/>
      <c r="CN155" s="130"/>
      <c r="CO155" s="130"/>
      <c r="CP155" s="130"/>
      <c r="CQ155" s="130"/>
      <c r="CR155" s="130"/>
      <c r="CS155" s="130"/>
      <c r="CT155" s="130"/>
      <c r="CU155" s="130"/>
      <c r="CV155" s="130"/>
      <c r="CW155" s="130"/>
      <c r="CX155" s="130"/>
      <c r="CY155" s="130"/>
      <c r="CZ155" s="130"/>
      <c r="DA155" s="130"/>
      <c r="DB155" s="130"/>
      <c r="DC155" s="130"/>
      <c r="DD155" s="130"/>
      <c r="DE155" s="130"/>
      <c r="DF155" s="130"/>
      <c r="DG155" s="130"/>
      <c r="DH155" s="130"/>
      <c r="DI155" s="130"/>
      <c r="DJ155" s="130"/>
      <c r="DK155" s="130"/>
      <c r="DL155" s="130"/>
      <c r="DM155" s="130"/>
      <c r="DN155" s="130"/>
      <c r="DO155" s="130"/>
      <c r="DP155" s="130"/>
      <c r="DQ155" s="130"/>
      <c r="DR155" s="130"/>
      <c r="DS155" s="130"/>
      <c r="DT155" s="130"/>
      <c r="DU155" s="130"/>
      <c r="DV155" s="130"/>
      <c r="DW155" s="130"/>
      <c r="DX155" s="130"/>
      <c r="DY155" s="130"/>
      <c r="DZ155" s="130"/>
      <c r="EA155" s="130"/>
      <c r="EB155" s="130"/>
      <c r="EC155" s="130"/>
      <c r="ED155" s="130"/>
      <c r="EE155" s="130"/>
      <c r="EF155" s="130"/>
      <c r="EG155" s="130"/>
      <c r="EH155" s="130"/>
      <c r="EI155" s="130"/>
      <c r="EJ155" s="130"/>
      <c r="EK155" s="130"/>
      <c r="EL155" s="130"/>
      <c r="EM155" s="130"/>
      <c r="EN155" s="130"/>
      <c r="EO155" s="130"/>
      <c r="EP155" s="130"/>
      <c r="EQ155" s="130"/>
      <c r="ER155" s="130"/>
      <c r="ES155" s="130"/>
      <c r="ET155" s="130"/>
      <c r="EU155" s="130"/>
      <c r="EV155" s="130"/>
      <c r="EW155" s="130"/>
      <c r="EX155" s="130"/>
      <c r="EY155" s="130"/>
      <c r="EZ155" s="130"/>
      <c r="FA155" s="130"/>
      <c r="FB155" s="130"/>
      <c r="FC155" s="130"/>
      <c r="FD155" s="130"/>
      <c r="FE155" s="130"/>
      <c r="FF155" s="130"/>
      <c r="FG155" s="130"/>
      <c r="FH155" s="130"/>
      <c r="FI155" s="130"/>
      <c r="FJ155" s="130"/>
      <c r="FK155" s="130"/>
      <c r="FL155" s="130"/>
      <c r="FM155" s="130"/>
      <c r="FN155" s="130"/>
      <c r="FO155" s="130"/>
      <c r="FP155" s="130"/>
      <c r="FQ155" s="130"/>
      <c r="FR155" s="130"/>
      <c r="FS155" s="130"/>
      <c r="FT155" s="130"/>
      <c r="FU155" s="130"/>
      <c r="FV155" s="130"/>
      <c r="FW155" s="130"/>
      <c r="FX155" s="130"/>
      <c r="FY155" s="130"/>
      <c r="FZ155" s="130"/>
      <c r="GA155" s="130"/>
      <c r="GB155" s="130"/>
      <c r="GC155" s="130"/>
      <c r="GD155" s="130"/>
      <c r="GE155" s="130"/>
      <c r="GF155" s="130"/>
      <c r="GG155" s="130"/>
      <c r="GH155" s="130"/>
      <c r="GI155" s="130"/>
      <c r="GJ155" s="130"/>
      <c r="GK155" s="130"/>
      <c r="GL155" s="130"/>
      <c r="GM155" s="130"/>
      <c r="GN155" s="130"/>
      <c r="GO155" s="130"/>
      <c r="GP155" s="130"/>
      <c r="GQ155" s="130"/>
      <c r="GR155" s="130"/>
      <c r="GS155" s="130"/>
      <c r="GT155" s="130"/>
      <c r="GU155" s="130"/>
      <c r="GV155" s="130"/>
      <c r="GW155" s="130"/>
      <c r="GX155" s="130"/>
      <c r="GY155" s="130"/>
      <c r="GZ155" s="130"/>
      <c r="HA155" s="130"/>
      <c r="HB155" s="130"/>
      <c r="HC155" s="130"/>
      <c r="HD155" s="130"/>
      <c r="HE155" s="130"/>
      <c r="HF155" s="130"/>
      <c r="HG155" s="130"/>
      <c r="HH155" s="130"/>
      <c r="HI155" s="130"/>
      <c r="HJ155" s="130"/>
      <c r="HK155" s="130"/>
      <c r="HL155" s="130"/>
      <c r="HM155" s="130"/>
      <c r="HN155" s="130"/>
      <c r="HO155" s="130"/>
      <c r="HP155" s="130"/>
      <c r="HQ155" s="130"/>
      <c r="HR155" s="130"/>
      <c r="HS155" s="130"/>
      <c r="HT155" s="130"/>
      <c r="HU155" s="130"/>
      <c r="HV155" s="130"/>
      <c r="HW155" s="130"/>
      <c r="HX155" s="130"/>
      <c r="HY155" s="130"/>
      <c r="HZ155" s="130"/>
      <c r="IA155" s="130"/>
      <c r="IB155" s="130"/>
      <c r="IC155" s="130"/>
      <c r="ID155" s="130"/>
      <c r="IE155" s="130"/>
      <c r="IF155" s="130"/>
      <c r="IG155" s="130"/>
      <c r="IH155" s="130"/>
      <c r="II155" s="130"/>
      <c r="IJ155" s="130"/>
      <c r="IK155" s="130"/>
      <c r="IL155" s="130"/>
      <c r="IM155" s="130"/>
      <c r="IN155" s="130"/>
      <c r="IO155" s="130"/>
      <c r="IP155" s="130"/>
      <c r="IQ155" s="130"/>
      <c r="IR155" s="130"/>
      <c r="IS155" s="130"/>
      <c r="IT155" s="130"/>
      <c r="IU155" s="130"/>
      <c r="IV155" s="130"/>
    </row>
    <row r="156" spans="1:256" ht="15.75" customHeight="1">
      <c r="A156" s="781"/>
      <c r="B156" s="39"/>
      <c r="C156" s="160"/>
      <c r="D156" s="160"/>
      <c r="E156" s="160"/>
      <c r="F156" s="160"/>
      <c r="G156" s="130"/>
      <c r="H156" s="130"/>
      <c r="I156" s="130"/>
      <c r="J156" s="130"/>
      <c r="K156" s="131"/>
      <c r="L156" s="131"/>
      <c r="M156" s="131"/>
      <c r="N156" s="131"/>
      <c r="O156" s="131"/>
      <c r="P156" s="1377"/>
      <c r="Q156" s="130"/>
      <c r="R156" s="130"/>
      <c r="S156" s="130"/>
      <c r="T156" s="130"/>
      <c r="U156" s="130"/>
      <c r="V156" s="130"/>
      <c r="W156" s="130"/>
      <c r="X156" s="130"/>
      <c r="Y156" s="130"/>
      <c r="Z156" s="130"/>
      <c r="AA156" s="130"/>
      <c r="AB156" s="130"/>
      <c r="AC156" s="130"/>
      <c r="AD156" s="130"/>
      <c r="AE156" s="130"/>
      <c r="AF156" s="130"/>
      <c r="AG156" s="130"/>
      <c r="AH156" s="130"/>
      <c r="AI156" s="130"/>
      <c r="AJ156" s="130"/>
      <c r="AK156" s="130"/>
      <c r="AL156" s="130"/>
      <c r="AM156" s="130"/>
      <c r="AN156" s="130"/>
      <c r="AO156" s="130"/>
      <c r="AP156" s="130"/>
      <c r="AQ156" s="130"/>
      <c r="AR156" s="130"/>
      <c r="AS156" s="130"/>
      <c r="AT156" s="130"/>
      <c r="AU156" s="130"/>
      <c r="AV156" s="130"/>
      <c r="AW156" s="130"/>
      <c r="AX156" s="130"/>
      <c r="AY156" s="130"/>
      <c r="AZ156" s="130"/>
      <c r="BA156" s="130"/>
      <c r="BB156" s="130"/>
      <c r="BC156" s="130"/>
      <c r="BD156" s="130"/>
      <c r="BE156" s="130"/>
      <c r="BF156" s="130"/>
      <c r="BG156" s="130"/>
      <c r="BH156" s="130"/>
      <c r="BI156" s="130"/>
      <c r="BJ156" s="130"/>
      <c r="BK156" s="130"/>
      <c r="BL156" s="130"/>
      <c r="BM156" s="130"/>
      <c r="BN156" s="130"/>
      <c r="BO156" s="130"/>
      <c r="BP156" s="130"/>
      <c r="BQ156" s="130"/>
      <c r="BR156" s="130"/>
      <c r="BS156" s="130"/>
      <c r="BT156" s="130"/>
      <c r="BU156" s="130"/>
      <c r="BV156" s="130"/>
      <c r="BW156" s="130"/>
      <c r="BX156" s="130"/>
      <c r="BY156" s="130"/>
      <c r="BZ156" s="130"/>
      <c r="CA156" s="130"/>
      <c r="CB156" s="130"/>
      <c r="CC156" s="130"/>
      <c r="CD156" s="130"/>
      <c r="CE156" s="130"/>
      <c r="CF156" s="130"/>
      <c r="CG156" s="130"/>
      <c r="CH156" s="130"/>
      <c r="CI156" s="130"/>
      <c r="CJ156" s="130"/>
      <c r="CK156" s="130"/>
      <c r="CL156" s="130"/>
      <c r="CM156" s="130"/>
      <c r="CN156" s="130"/>
      <c r="CO156" s="130"/>
      <c r="CP156" s="130"/>
      <c r="CQ156" s="130"/>
      <c r="CR156" s="130"/>
      <c r="CS156" s="130"/>
      <c r="CT156" s="130"/>
      <c r="CU156" s="130"/>
      <c r="CV156" s="130"/>
      <c r="CW156" s="130"/>
      <c r="CX156" s="130"/>
      <c r="CY156" s="130"/>
      <c r="CZ156" s="130"/>
      <c r="DA156" s="130"/>
      <c r="DB156" s="130"/>
      <c r="DC156" s="130"/>
      <c r="DD156" s="130"/>
      <c r="DE156" s="130"/>
      <c r="DF156" s="130"/>
      <c r="DG156" s="130"/>
      <c r="DH156" s="130"/>
      <c r="DI156" s="130"/>
      <c r="DJ156" s="130"/>
      <c r="DK156" s="130"/>
      <c r="DL156" s="130"/>
      <c r="DM156" s="130"/>
      <c r="DN156" s="130"/>
      <c r="DO156" s="130"/>
      <c r="DP156" s="130"/>
      <c r="DQ156" s="130"/>
      <c r="DR156" s="130"/>
      <c r="DS156" s="130"/>
      <c r="DT156" s="130"/>
      <c r="DU156" s="130"/>
      <c r="DV156" s="130"/>
      <c r="DW156" s="130"/>
      <c r="DX156" s="130"/>
      <c r="DY156" s="130"/>
      <c r="DZ156" s="130"/>
      <c r="EA156" s="130"/>
      <c r="EB156" s="130"/>
      <c r="EC156" s="130"/>
      <c r="ED156" s="130"/>
      <c r="EE156" s="130"/>
      <c r="EF156" s="130"/>
      <c r="EG156" s="130"/>
      <c r="EH156" s="130"/>
      <c r="EI156" s="130"/>
      <c r="EJ156" s="130"/>
      <c r="EK156" s="130"/>
      <c r="EL156" s="130"/>
      <c r="EM156" s="130"/>
      <c r="EN156" s="130"/>
      <c r="EO156" s="130"/>
      <c r="EP156" s="130"/>
      <c r="EQ156" s="130"/>
      <c r="ER156" s="130"/>
      <c r="ES156" s="130"/>
      <c r="ET156" s="130"/>
      <c r="EU156" s="130"/>
      <c r="EV156" s="130"/>
      <c r="EW156" s="130"/>
      <c r="EX156" s="130"/>
      <c r="EY156" s="130"/>
      <c r="EZ156" s="130"/>
      <c r="FA156" s="130"/>
      <c r="FB156" s="130"/>
      <c r="FC156" s="130"/>
      <c r="FD156" s="130"/>
      <c r="FE156" s="130"/>
      <c r="FF156" s="130"/>
      <c r="FG156" s="130"/>
      <c r="FH156" s="130"/>
      <c r="FI156" s="130"/>
      <c r="FJ156" s="130"/>
      <c r="FK156" s="130"/>
      <c r="FL156" s="130"/>
      <c r="FM156" s="130"/>
      <c r="FN156" s="130"/>
      <c r="FO156" s="130"/>
      <c r="FP156" s="130"/>
      <c r="FQ156" s="130"/>
      <c r="FR156" s="130"/>
      <c r="FS156" s="130"/>
      <c r="FT156" s="130"/>
      <c r="FU156" s="130"/>
      <c r="FV156" s="130"/>
      <c r="FW156" s="130"/>
      <c r="FX156" s="130"/>
      <c r="FY156" s="130"/>
      <c r="FZ156" s="130"/>
      <c r="GA156" s="130"/>
      <c r="GB156" s="130"/>
      <c r="GC156" s="130"/>
      <c r="GD156" s="130"/>
      <c r="GE156" s="130"/>
      <c r="GF156" s="130"/>
      <c r="GG156" s="130"/>
      <c r="GH156" s="130"/>
      <c r="GI156" s="130"/>
      <c r="GJ156" s="130"/>
      <c r="GK156" s="130"/>
      <c r="GL156" s="130"/>
      <c r="GM156" s="130"/>
      <c r="GN156" s="130"/>
      <c r="GO156" s="130"/>
      <c r="GP156" s="130"/>
      <c r="GQ156" s="130"/>
      <c r="GR156" s="130"/>
      <c r="GS156" s="130"/>
      <c r="GT156" s="130"/>
      <c r="GU156" s="130"/>
      <c r="GV156" s="130"/>
      <c r="GW156" s="130"/>
      <c r="GX156" s="130"/>
      <c r="GY156" s="130"/>
      <c r="GZ156" s="130"/>
      <c r="HA156" s="130"/>
      <c r="HB156" s="130"/>
      <c r="HC156" s="130"/>
      <c r="HD156" s="130"/>
      <c r="HE156" s="130"/>
      <c r="HF156" s="130"/>
      <c r="HG156" s="130"/>
      <c r="HH156" s="130"/>
      <c r="HI156" s="130"/>
      <c r="HJ156" s="130"/>
      <c r="HK156" s="130"/>
      <c r="HL156" s="130"/>
      <c r="HM156" s="130"/>
      <c r="HN156" s="130"/>
      <c r="HO156" s="130"/>
      <c r="HP156" s="130"/>
      <c r="HQ156" s="130"/>
      <c r="HR156" s="130"/>
      <c r="HS156" s="130"/>
      <c r="HT156" s="130"/>
      <c r="HU156" s="130"/>
      <c r="HV156" s="130"/>
      <c r="HW156" s="130"/>
      <c r="HX156" s="130"/>
      <c r="HY156" s="130"/>
      <c r="HZ156" s="130"/>
      <c r="IA156" s="130"/>
      <c r="IB156" s="130"/>
      <c r="IC156" s="130"/>
      <c r="ID156" s="130"/>
      <c r="IE156" s="130"/>
      <c r="IF156" s="130"/>
      <c r="IG156" s="130"/>
      <c r="IH156" s="130"/>
      <c r="II156" s="130"/>
      <c r="IJ156" s="130"/>
      <c r="IK156" s="130"/>
      <c r="IL156" s="130"/>
      <c r="IM156" s="130"/>
      <c r="IN156" s="130"/>
      <c r="IO156" s="130"/>
      <c r="IP156" s="130"/>
      <c r="IQ156" s="130"/>
      <c r="IR156" s="130"/>
      <c r="IS156" s="130"/>
      <c r="IT156" s="130"/>
      <c r="IU156" s="130"/>
      <c r="IV156" s="130"/>
    </row>
    <row r="157" spans="1:256" ht="15.75" customHeight="1">
      <c r="A157" s="781"/>
      <c r="B157" s="39"/>
      <c r="C157" s="160"/>
      <c r="D157" s="160"/>
      <c r="E157" s="160"/>
      <c r="F157" s="160"/>
      <c r="G157" s="130"/>
      <c r="H157" s="130"/>
      <c r="I157" s="130"/>
      <c r="J157" s="130"/>
      <c r="K157" s="131"/>
      <c r="L157" s="131"/>
      <c r="M157" s="131"/>
      <c r="N157" s="131"/>
      <c r="O157" s="131"/>
      <c r="P157" s="1377"/>
      <c r="Q157" s="130"/>
      <c r="R157" s="130"/>
      <c r="S157" s="130"/>
      <c r="T157" s="130"/>
      <c r="U157" s="130"/>
      <c r="V157" s="130"/>
      <c r="W157" s="130"/>
      <c r="X157" s="130"/>
      <c r="Y157" s="130"/>
      <c r="Z157" s="130"/>
      <c r="AA157" s="130"/>
      <c r="AB157" s="130"/>
      <c r="AC157" s="130"/>
      <c r="AD157" s="130"/>
      <c r="AE157" s="130"/>
      <c r="AF157" s="130"/>
      <c r="AG157" s="130"/>
      <c r="AH157" s="130"/>
      <c r="AI157" s="130"/>
      <c r="AJ157" s="130"/>
      <c r="AK157" s="130"/>
      <c r="AL157" s="130"/>
      <c r="AM157" s="130"/>
      <c r="AN157" s="130"/>
      <c r="AO157" s="130"/>
      <c r="AP157" s="130"/>
      <c r="AQ157" s="130"/>
      <c r="AR157" s="130"/>
      <c r="AS157" s="130"/>
      <c r="AT157" s="130"/>
      <c r="AU157" s="130"/>
      <c r="AV157" s="130"/>
      <c r="AW157" s="130"/>
      <c r="AX157" s="130"/>
      <c r="AY157" s="130"/>
      <c r="AZ157" s="130"/>
      <c r="BA157" s="130"/>
      <c r="BB157" s="130"/>
      <c r="BC157" s="130"/>
      <c r="BD157" s="130"/>
      <c r="BE157" s="130"/>
      <c r="BF157" s="130"/>
      <c r="BG157" s="130"/>
      <c r="BH157" s="130"/>
      <c r="BI157" s="130"/>
      <c r="BJ157" s="130"/>
      <c r="BK157" s="130"/>
      <c r="BL157" s="130"/>
      <c r="BM157" s="130"/>
      <c r="BN157" s="130"/>
      <c r="BO157" s="130"/>
      <c r="BP157" s="130"/>
      <c r="BQ157" s="130"/>
      <c r="BR157" s="130"/>
      <c r="BS157" s="130"/>
      <c r="BT157" s="130"/>
      <c r="BU157" s="130"/>
      <c r="BV157" s="130"/>
      <c r="BW157" s="130"/>
      <c r="BX157" s="130"/>
      <c r="BY157" s="130"/>
      <c r="BZ157" s="130"/>
      <c r="CA157" s="130"/>
      <c r="CB157" s="130"/>
      <c r="CC157" s="130"/>
      <c r="CD157" s="130"/>
      <c r="CE157" s="130"/>
      <c r="CF157" s="130"/>
      <c r="CG157" s="130"/>
      <c r="CH157" s="130"/>
      <c r="CI157" s="130"/>
      <c r="CJ157" s="130"/>
      <c r="CK157" s="130"/>
      <c r="CL157" s="130"/>
      <c r="CM157" s="130"/>
      <c r="CN157" s="130"/>
      <c r="CO157" s="130"/>
      <c r="CP157" s="130"/>
      <c r="CQ157" s="130"/>
      <c r="CR157" s="130"/>
      <c r="CS157" s="130"/>
      <c r="CT157" s="130"/>
      <c r="CU157" s="130"/>
      <c r="CV157" s="130"/>
      <c r="CW157" s="130"/>
      <c r="CX157" s="130"/>
      <c r="CY157" s="130"/>
      <c r="CZ157" s="130"/>
      <c r="DA157" s="130"/>
      <c r="DB157" s="130"/>
      <c r="DC157" s="130"/>
      <c r="DD157" s="130"/>
      <c r="DE157" s="130"/>
      <c r="DF157" s="130"/>
      <c r="DG157" s="130"/>
      <c r="DH157" s="130"/>
      <c r="DI157" s="130"/>
      <c r="DJ157" s="130"/>
      <c r="DK157" s="130"/>
      <c r="DL157" s="130"/>
      <c r="DM157" s="130"/>
      <c r="DN157" s="130"/>
      <c r="DO157" s="130"/>
      <c r="DP157" s="130"/>
      <c r="DQ157" s="130"/>
      <c r="DR157" s="130"/>
      <c r="DS157" s="130"/>
      <c r="DT157" s="130"/>
      <c r="DU157" s="130"/>
      <c r="DV157" s="130"/>
      <c r="DW157" s="130"/>
      <c r="DX157" s="130"/>
      <c r="DY157" s="130"/>
      <c r="DZ157" s="130"/>
      <c r="EA157" s="130"/>
      <c r="EB157" s="130"/>
      <c r="EC157" s="130"/>
      <c r="ED157" s="130"/>
      <c r="EE157" s="130"/>
      <c r="EF157" s="130"/>
      <c r="EG157" s="130"/>
      <c r="EH157" s="130"/>
      <c r="EI157" s="130"/>
      <c r="EJ157" s="130"/>
      <c r="EK157" s="130"/>
      <c r="EL157" s="130"/>
      <c r="EM157" s="130"/>
      <c r="EN157" s="130"/>
      <c r="EO157" s="130"/>
      <c r="EP157" s="130"/>
      <c r="EQ157" s="130"/>
      <c r="ER157" s="130"/>
      <c r="ES157" s="130"/>
      <c r="ET157" s="130"/>
      <c r="EU157" s="130"/>
      <c r="EV157" s="130"/>
      <c r="EW157" s="130"/>
      <c r="EX157" s="130"/>
      <c r="EY157" s="130"/>
      <c r="EZ157" s="130"/>
      <c r="FA157" s="130"/>
      <c r="FB157" s="130"/>
      <c r="FC157" s="130"/>
      <c r="FD157" s="130"/>
      <c r="FE157" s="130"/>
      <c r="FF157" s="130"/>
      <c r="FG157" s="130"/>
      <c r="FH157" s="130"/>
      <c r="FI157" s="130"/>
      <c r="FJ157" s="130"/>
      <c r="FK157" s="130"/>
      <c r="FL157" s="130"/>
      <c r="FM157" s="130"/>
      <c r="FN157" s="130"/>
      <c r="FO157" s="130"/>
      <c r="FP157" s="130"/>
      <c r="FQ157" s="130"/>
      <c r="FR157" s="130"/>
      <c r="FS157" s="130"/>
      <c r="FT157" s="130"/>
      <c r="FU157" s="130"/>
      <c r="FV157" s="130"/>
      <c r="FW157" s="130"/>
      <c r="FX157" s="130"/>
      <c r="FY157" s="130"/>
      <c r="FZ157" s="130"/>
      <c r="GA157" s="130"/>
      <c r="GB157" s="130"/>
      <c r="GC157" s="130"/>
      <c r="GD157" s="130"/>
      <c r="GE157" s="130"/>
      <c r="GF157" s="130"/>
      <c r="GG157" s="130"/>
      <c r="GH157" s="130"/>
      <c r="GI157" s="130"/>
      <c r="GJ157" s="130"/>
      <c r="GK157" s="130"/>
      <c r="GL157" s="130"/>
      <c r="GM157" s="130"/>
      <c r="GN157" s="130"/>
      <c r="GO157" s="130"/>
      <c r="GP157" s="130"/>
      <c r="GQ157" s="130"/>
      <c r="GR157" s="130"/>
      <c r="GS157" s="130"/>
      <c r="GT157" s="130"/>
      <c r="GU157" s="130"/>
      <c r="GV157" s="130"/>
      <c r="GW157" s="130"/>
      <c r="GX157" s="130"/>
      <c r="GY157" s="130"/>
      <c r="GZ157" s="130"/>
      <c r="HA157" s="130"/>
      <c r="HB157" s="130"/>
      <c r="HC157" s="130"/>
      <c r="HD157" s="130"/>
      <c r="HE157" s="130"/>
      <c r="HF157" s="130"/>
      <c r="HG157" s="130"/>
      <c r="HH157" s="130"/>
      <c r="HI157" s="130"/>
      <c r="HJ157" s="130"/>
      <c r="HK157" s="130"/>
      <c r="HL157" s="130"/>
      <c r="HM157" s="130"/>
      <c r="HN157" s="130"/>
      <c r="HO157" s="130"/>
      <c r="HP157" s="130"/>
      <c r="HQ157" s="130"/>
      <c r="HR157" s="130"/>
      <c r="HS157" s="130"/>
      <c r="HT157" s="130"/>
      <c r="HU157" s="130"/>
      <c r="HV157" s="130"/>
      <c r="HW157" s="130"/>
      <c r="HX157" s="130"/>
      <c r="HY157" s="130"/>
      <c r="HZ157" s="130"/>
      <c r="IA157" s="130"/>
      <c r="IB157" s="130"/>
      <c r="IC157" s="130"/>
      <c r="ID157" s="130"/>
      <c r="IE157" s="130"/>
      <c r="IF157" s="130"/>
      <c r="IG157" s="130"/>
      <c r="IH157" s="130"/>
      <c r="II157" s="130"/>
      <c r="IJ157" s="130"/>
      <c r="IK157" s="130"/>
      <c r="IL157" s="130"/>
      <c r="IM157" s="130"/>
      <c r="IN157" s="130"/>
      <c r="IO157" s="130"/>
      <c r="IP157" s="130"/>
      <c r="IQ157" s="130"/>
      <c r="IR157" s="130"/>
      <c r="IS157" s="130"/>
      <c r="IT157" s="130"/>
      <c r="IU157" s="130"/>
      <c r="IV157" s="130"/>
    </row>
    <row r="158" spans="1:256" ht="15.75" customHeight="1">
      <c r="A158" s="781"/>
      <c r="B158" s="39"/>
      <c r="C158" s="160"/>
      <c r="D158" s="160"/>
      <c r="E158" s="160"/>
      <c r="F158" s="160"/>
      <c r="G158" s="130"/>
      <c r="H158" s="130"/>
      <c r="I158" s="130"/>
      <c r="J158" s="130"/>
      <c r="K158" s="131"/>
      <c r="L158" s="131"/>
      <c r="M158" s="131"/>
      <c r="N158" s="131"/>
      <c r="O158" s="131"/>
      <c r="P158" s="1377"/>
      <c r="Q158" s="130"/>
      <c r="R158" s="130"/>
      <c r="S158" s="130"/>
      <c r="T158" s="130"/>
      <c r="U158" s="130"/>
      <c r="V158" s="130"/>
      <c r="W158" s="130"/>
      <c r="X158" s="130"/>
      <c r="Y158" s="130"/>
      <c r="Z158" s="130"/>
      <c r="AA158" s="130"/>
      <c r="AB158" s="130"/>
      <c r="AC158" s="130"/>
      <c r="AD158" s="130"/>
      <c r="AE158" s="130"/>
      <c r="AF158" s="130"/>
      <c r="AG158" s="130"/>
      <c r="AH158" s="130"/>
      <c r="AI158" s="130"/>
      <c r="AJ158" s="130"/>
      <c r="AK158" s="130"/>
      <c r="AL158" s="130"/>
      <c r="AM158" s="130"/>
      <c r="AN158" s="130"/>
      <c r="AO158" s="130"/>
      <c r="AP158" s="130"/>
      <c r="AQ158" s="130"/>
      <c r="AR158" s="130"/>
      <c r="AS158" s="130"/>
      <c r="AT158" s="130"/>
      <c r="AU158" s="130"/>
      <c r="AV158" s="130"/>
      <c r="AW158" s="130"/>
      <c r="AX158" s="130"/>
      <c r="AY158" s="130"/>
      <c r="AZ158" s="130"/>
      <c r="BA158" s="130"/>
      <c r="BB158" s="130"/>
      <c r="BC158" s="130"/>
      <c r="BD158" s="130"/>
      <c r="BE158" s="130"/>
      <c r="BF158" s="130"/>
      <c r="BG158" s="130"/>
      <c r="BH158" s="130"/>
      <c r="BI158" s="130"/>
      <c r="BJ158" s="130"/>
      <c r="BK158" s="130"/>
      <c r="BL158" s="130"/>
      <c r="BM158" s="130"/>
      <c r="BN158" s="130"/>
      <c r="BO158" s="130"/>
      <c r="BP158" s="130"/>
      <c r="BQ158" s="130"/>
      <c r="BR158" s="130"/>
      <c r="BS158" s="130"/>
      <c r="BT158" s="130"/>
      <c r="BU158" s="130"/>
      <c r="BV158" s="130"/>
      <c r="BW158" s="130"/>
      <c r="BX158" s="130"/>
      <c r="BY158" s="130"/>
      <c r="BZ158" s="130"/>
      <c r="CA158" s="130"/>
      <c r="CB158" s="130"/>
      <c r="CC158" s="130"/>
      <c r="CD158" s="130"/>
      <c r="CE158" s="130"/>
      <c r="CF158" s="130"/>
      <c r="CG158" s="130"/>
      <c r="CH158" s="130"/>
      <c r="CI158" s="130"/>
      <c r="CJ158" s="130"/>
      <c r="CK158" s="130"/>
      <c r="CL158" s="130"/>
      <c r="CM158" s="130"/>
      <c r="CN158" s="130"/>
      <c r="CO158" s="130"/>
      <c r="CP158" s="130"/>
      <c r="CQ158" s="130"/>
      <c r="CR158" s="130"/>
      <c r="CS158" s="130"/>
      <c r="CT158" s="130"/>
      <c r="CU158" s="130"/>
      <c r="CV158" s="130"/>
      <c r="CW158" s="130"/>
      <c r="CX158" s="130"/>
      <c r="CY158" s="130"/>
      <c r="CZ158" s="130"/>
      <c r="DA158" s="130"/>
      <c r="DB158" s="130"/>
      <c r="DC158" s="130"/>
      <c r="DD158" s="130"/>
      <c r="DE158" s="130"/>
      <c r="DF158" s="130"/>
      <c r="DG158" s="130"/>
      <c r="DH158" s="130"/>
      <c r="DI158" s="130"/>
      <c r="DJ158" s="130"/>
      <c r="DK158" s="130"/>
      <c r="DL158" s="130"/>
      <c r="DM158" s="130"/>
      <c r="DN158" s="130"/>
      <c r="DO158" s="130"/>
      <c r="DP158" s="130"/>
      <c r="DQ158" s="130"/>
      <c r="DR158" s="130"/>
      <c r="DS158" s="130"/>
      <c r="DT158" s="130"/>
      <c r="DU158" s="130"/>
      <c r="DV158" s="130"/>
      <c r="DW158" s="130"/>
      <c r="DX158" s="130"/>
      <c r="DY158" s="130"/>
      <c r="DZ158" s="130"/>
      <c r="EA158" s="130"/>
      <c r="EB158" s="130"/>
      <c r="EC158" s="130"/>
      <c r="ED158" s="130"/>
      <c r="EE158" s="130"/>
      <c r="EF158" s="130"/>
      <c r="EG158" s="130"/>
      <c r="EH158" s="130"/>
      <c r="EI158" s="130"/>
      <c r="EJ158" s="130"/>
      <c r="EK158" s="130"/>
      <c r="EL158" s="130"/>
      <c r="EM158" s="130"/>
      <c r="EN158" s="130"/>
      <c r="EO158" s="130"/>
      <c r="EP158" s="130"/>
      <c r="EQ158" s="130"/>
      <c r="ER158" s="130"/>
      <c r="ES158" s="130"/>
      <c r="ET158" s="130"/>
      <c r="EU158" s="130"/>
      <c r="EV158" s="130"/>
      <c r="EW158" s="130"/>
      <c r="EX158" s="130"/>
      <c r="EY158" s="130"/>
      <c r="EZ158" s="130"/>
      <c r="FA158" s="130"/>
      <c r="FB158" s="130"/>
      <c r="FC158" s="130"/>
      <c r="FD158" s="130"/>
      <c r="FE158" s="130"/>
      <c r="FF158" s="130"/>
      <c r="FG158" s="130"/>
      <c r="FH158" s="130"/>
      <c r="FI158" s="130"/>
      <c r="FJ158" s="130"/>
      <c r="FK158" s="130"/>
      <c r="FL158" s="130"/>
      <c r="FM158" s="130"/>
      <c r="FN158" s="130"/>
      <c r="FO158" s="130"/>
      <c r="FP158" s="130"/>
      <c r="FQ158" s="130"/>
      <c r="FR158" s="130"/>
      <c r="FS158" s="130"/>
      <c r="FT158" s="130"/>
      <c r="FU158" s="130"/>
      <c r="FV158" s="130"/>
      <c r="FW158" s="130"/>
      <c r="FX158" s="130"/>
      <c r="FY158" s="130"/>
      <c r="FZ158" s="130"/>
      <c r="GA158" s="130"/>
      <c r="GB158" s="130"/>
      <c r="GC158" s="130"/>
      <c r="GD158" s="130"/>
      <c r="GE158" s="130"/>
      <c r="GF158" s="130"/>
      <c r="GG158" s="130"/>
      <c r="GH158" s="130"/>
      <c r="GI158" s="130"/>
      <c r="GJ158" s="130"/>
      <c r="GK158" s="130"/>
      <c r="GL158" s="130"/>
      <c r="GM158" s="130"/>
      <c r="GN158" s="130"/>
      <c r="GO158" s="130"/>
      <c r="GP158" s="130"/>
      <c r="GQ158" s="130"/>
      <c r="GR158" s="130"/>
      <c r="GS158" s="130"/>
      <c r="GT158" s="130"/>
      <c r="GU158" s="130"/>
      <c r="GV158" s="130"/>
      <c r="GW158" s="130"/>
      <c r="GX158" s="130"/>
      <c r="GY158" s="130"/>
      <c r="GZ158" s="130"/>
      <c r="HA158" s="130"/>
      <c r="HB158" s="130"/>
      <c r="HC158" s="130"/>
      <c r="HD158" s="130"/>
      <c r="HE158" s="130"/>
      <c r="HF158" s="130"/>
      <c r="HG158" s="130"/>
      <c r="HH158" s="130"/>
      <c r="HI158" s="130"/>
      <c r="HJ158" s="130"/>
      <c r="HK158" s="130"/>
      <c r="HL158" s="130"/>
      <c r="HM158" s="130"/>
      <c r="HN158" s="130"/>
      <c r="HO158" s="130"/>
      <c r="HP158" s="130"/>
      <c r="HQ158" s="130"/>
      <c r="HR158" s="130"/>
      <c r="HS158" s="130"/>
      <c r="HT158" s="130"/>
      <c r="HU158" s="130"/>
      <c r="HV158" s="130"/>
      <c r="HW158" s="130"/>
      <c r="HX158" s="130"/>
      <c r="HY158" s="130"/>
      <c r="HZ158" s="130"/>
      <c r="IA158" s="130"/>
      <c r="IB158" s="130"/>
      <c r="IC158" s="130"/>
      <c r="ID158" s="130"/>
      <c r="IE158" s="130"/>
      <c r="IF158" s="130"/>
      <c r="IG158" s="130"/>
      <c r="IH158" s="130"/>
      <c r="II158" s="130"/>
      <c r="IJ158" s="130"/>
      <c r="IK158" s="130"/>
      <c r="IL158" s="130"/>
      <c r="IM158" s="130"/>
      <c r="IN158" s="130"/>
      <c r="IO158" s="130"/>
      <c r="IP158" s="130"/>
      <c r="IQ158" s="130"/>
      <c r="IR158" s="130"/>
      <c r="IS158" s="130"/>
      <c r="IT158" s="130"/>
      <c r="IU158" s="130"/>
      <c r="IV158" s="130"/>
    </row>
    <row r="159" spans="1:256" ht="15.75" customHeight="1">
      <c r="A159" s="781"/>
      <c r="B159" s="39"/>
      <c r="C159" s="160"/>
      <c r="D159" s="160"/>
      <c r="E159" s="160"/>
      <c r="F159" s="160"/>
      <c r="G159" s="130"/>
      <c r="H159" s="130"/>
      <c r="I159" s="130"/>
      <c r="J159" s="130"/>
      <c r="K159" s="131"/>
      <c r="L159" s="131"/>
      <c r="M159" s="131"/>
      <c r="N159" s="131"/>
      <c r="O159" s="131"/>
      <c r="P159" s="1377"/>
      <c r="Q159" s="130"/>
      <c r="R159" s="130"/>
      <c r="S159" s="130"/>
      <c r="T159" s="130"/>
      <c r="U159" s="130"/>
      <c r="V159" s="130"/>
      <c r="W159" s="130"/>
      <c r="X159" s="130"/>
      <c r="Y159" s="130"/>
      <c r="Z159" s="130"/>
      <c r="AA159" s="130"/>
      <c r="AB159" s="130"/>
      <c r="AC159" s="130"/>
      <c r="AD159" s="130"/>
      <c r="AE159" s="130"/>
      <c r="AF159" s="130"/>
      <c r="AG159" s="130"/>
      <c r="AH159" s="130"/>
      <c r="AI159" s="130"/>
      <c r="AJ159" s="130"/>
      <c r="AK159" s="130"/>
      <c r="AL159" s="130"/>
      <c r="AM159" s="130"/>
      <c r="AN159" s="130"/>
      <c r="AO159" s="130"/>
      <c r="AP159" s="130"/>
      <c r="AQ159" s="130"/>
      <c r="AR159" s="130"/>
      <c r="AS159" s="130"/>
      <c r="AT159" s="130"/>
      <c r="AU159" s="130"/>
      <c r="AV159" s="130"/>
      <c r="AW159" s="130"/>
      <c r="AX159" s="130"/>
      <c r="AY159" s="130"/>
      <c r="AZ159" s="130"/>
      <c r="BA159" s="130"/>
      <c r="BB159" s="130"/>
      <c r="BC159" s="130"/>
      <c r="BD159" s="130"/>
      <c r="BE159" s="130"/>
      <c r="BF159" s="130"/>
      <c r="BG159" s="130"/>
      <c r="BH159" s="130"/>
      <c r="BI159" s="130"/>
      <c r="BJ159" s="130"/>
      <c r="BK159" s="130"/>
      <c r="BL159" s="130"/>
      <c r="BM159" s="130"/>
      <c r="BN159" s="130"/>
      <c r="BO159" s="130"/>
      <c r="BP159" s="130"/>
      <c r="BQ159" s="130"/>
      <c r="BR159" s="130"/>
      <c r="BS159" s="130"/>
      <c r="BT159" s="130"/>
      <c r="BU159" s="130"/>
      <c r="BV159" s="130"/>
      <c r="BW159" s="130"/>
      <c r="BX159" s="130"/>
      <c r="BY159" s="130"/>
      <c r="BZ159" s="130"/>
      <c r="CA159" s="130"/>
      <c r="CB159" s="130"/>
      <c r="CC159" s="130"/>
      <c r="CD159" s="130"/>
      <c r="CE159" s="130"/>
      <c r="CF159" s="130"/>
      <c r="CG159" s="130"/>
      <c r="CH159" s="130"/>
      <c r="CI159" s="130"/>
      <c r="CJ159" s="130"/>
      <c r="CK159" s="130"/>
      <c r="CL159" s="130"/>
      <c r="CM159" s="130"/>
      <c r="CN159" s="130"/>
      <c r="CO159" s="130"/>
      <c r="CP159" s="130"/>
      <c r="CQ159" s="130"/>
      <c r="CR159" s="130"/>
      <c r="CS159" s="130"/>
      <c r="CT159" s="130"/>
      <c r="CU159" s="130"/>
      <c r="CV159" s="130"/>
      <c r="CW159" s="130"/>
      <c r="CX159" s="130"/>
      <c r="CY159" s="130"/>
      <c r="CZ159" s="130"/>
      <c r="DA159" s="130"/>
      <c r="DB159" s="130"/>
      <c r="DC159" s="130"/>
      <c r="DD159" s="130"/>
      <c r="DE159" s="130"/>
      <c r="DF159" s="130"/>
      <c r="DG159" s="130"/>
      <c r="DH159" s="130"/>
      <c r="DI159" s="130"/>
      <c r="DJ159" s="130"/>
      <c r="DK159" s="130"/>
      <c r="DL159" s="130"/>
      <c r="DM159" s="130"/>
      <c r="DN159" s="130"/>
      <c r="DO159" s="130"/>
      <c r="DP159" s="130"/>
      <c r="DQ159" s="130"/>
      <c r="DR159" s="130"/>
      <c r="DS159" s="130"/>
      <c r="DT159" s="130"/>
      <c r="DU159" s="130"/>
      <c r="DV159" s="130"/>
      <c r="DW159" s="130"/>
      <c r="DX159" s="130"/>
      <c r="DY159" s="130"/>
      <c r="DZ159" s="130"/>
      <c r="EA159" s="130"/>
      <c r="EB159" s="130"/>
      <c r="EC159" s="130"/>
      <c r="ED159" s="130"/>
      <c r="EE159" s="130"/>
      <c r="EF159" s="130"/>
      <c r="EG159" s="130"/>
      <c r="EH159" s="130"/>
      <c r="EI159" s="130"/>
      <c r="EJ159" s="130"/>
      <c r="EK159" s="130"/>
      <c r="EL159" s="130"/>
      <c r="EM159" s="130"/>
      <c r="EN159" s="130"/>
      <c r="EO159" s="130"/>
      <c r="EP159" s="130"/>
      <c r="EQ159" s="130"/>
      <c r="ER159" s="130"/>
      <c r="ES159" s="130"/>
      <c r="ET159" s="130"/>
      <c r="EU159" s="130"/>
      <c r="EV159" s="130"/>
      <c r="EW159" s="130"/>
      <c r="EX159" s="130"/>
      <c r="EY159" s="130"/>
      <c r="EZ159" s="130"/>
      <c r="FA159" s="130"/>
      <c r="FB159" s="130"/>
      <c r="FC159" s="130"/>
      <c r="FD159" s="130"/>
      <c r="FE159" s="130"/>
      <c r="FF159" s="130"/>
      <c r="FG159" s="130"/>
      <c r="FH159" s="130"/>
      <c r="FI159" s="130"/>
      <c r="FJ159" s="130"/>
      <c r="FK159" s="130"/>
      <c r="FL159" s="130"/>
      <c r="FM159" s="130"/>
      <c r="FN159" s="130"/>
      <c r="FO159" s="130"/>
      <c r="FP159" s="130"/>
      <c r="FQ159" s="130"/>
      <c r="FR159" s="130"/>
      <c r="FS159" s="130"/>
      <c r="FT159" s="130"/>
      <c r="FU159" s="130"/>
      <c r="FV159" s="130"/>
      <c r="FW159" s="130"/>
      <c r="FX159" s="130"/>
      <c r="FY159" s="130"/>
      <c r="FZ159" s="130"/>
      <c r="GA159" s="130"/>
      <c r="GB159" s="130"/>
      <c r="GC159" s="130"/>
      <c r="GD159" s="130"/>
      <c r="GE159" s="130"/>
      <c r="GF159" s="130"/>
      <c r="GG159" s="130"/>
      <c r="GH159" s="130"/>
      <c r="GI159" s="130"/>
      <c r="GJ159" s="130"/>
      <c r="GK159" s="130"/>
      <c r="GL159" s="130"/>
      <c r="GM159" s="130"/>
      <c r="GN159" s="130"/>
      <c r="GO159" s="130"/>
      <c r="GP159" s="130"/>
      <c r="GQ159" s="130"/>
      <c r="GR159" s="130"/>
      <c r="GS159" s="130"/>
      <c r="GT159" s="130"/>
      <c r="GU159" s="130"/>
      <c r="GV159" s="130"/>
      <c r="GW159" s="130"/>
      <c r="GX159" s="130"/>
      <c r="GY159" s="130"/>
      <c r="GZ159" s="130"/>
      <c r="HA159" s="130"/>
      <c r="HB159" s="130"/>
      <c r="HC159" s="130"/>
      <c r="HD159" s="130"/>
      <c r="HE159" s="130"/>
      <c r="HF159" s="130"/>
      <c r="HG159" s="130"/>
      <c r="HH159" s="130"/>
      <c r="HI159" s="130"/>
      <c r="HJ159" s="130"/>
      <c r="HK159" s="130"/>
      <c r="HL159" s="130"/>
      <c r="HM159" s="130"/>
      <c r="HN159" s="130"/>
      <c r="HO159" s="130"/>
      <c r="HP159" s="130"/>
      <c r="HQ159" s="130"/>
      <c r="HR159" s="130"/>
      <c r="HS159" s="130"/>
      <c r="HT159" s="130"/>
      <c r="HU159" s="130"/>
      <c r="HV159" s="130"/>
      <c r="HW159" s="130"/>
      <c r="HX159" s="130"/>
      <c r="HY159" s="130"/>
      <c r="HZ159" s="130"/>
      <c r="IA159" s="130"/>
      <c r="IB159" s="130"/>
      <c r="IC159" s="130"/>
      <c r="ID159" s="130"/>
      <c r="IE159" s="130"/>
      <c r="IF159" s="130"/>
      <c r="IG159" s="130"/>
      <c r="IH159" s="130"/>
      <c r="II159" s="130"/>
      <c r="IJ159" s="130"/>
      <c r="IK159" s="130"/>
      <c r="IL159" s="130"/>
      <c r="IM159" s="130"/>
      <c r="IN159" s="130"/>
      <c r="IO159" s="130"/>
      <c r="IP159" s="130"/>
      <c r="IQ159" s="130"/>
      <c r="IR159" s="130"/>
      <c r="IS159" s="130"/>
      <c r="IT159" s="130"/>
      <c r="IU159" s="130"/>
      <c r="IV159" s="130"/>
    </row>
    <row r="160" spans="1:256" ht="15.75" customHeight="1">
      <c r="A160" s="781"/>
      <c r="B160" s="39"/>
      <c r="C160" s="160"/>
      <c r="D160" s="160"/>
      <c r="E160" s="160"/>
      <c r="F160" s="160"/>
      <c r="G160" s="130"/>
      <c r="H160" s="130"/>
      <c r="I160" s="130"/>
      <c r="J160" s="130"/>
      <c r="K160" s="131"/>
      <c r="L160" s="131"/>
      <c r="M160" s="131"/>
      <c r="N160" s="131"/>
      <c r="O160" s="131"/>
      <c r="P160" s="1377"/>
      <c r="Q160" s="130"/>
      <c r="R160" s="130"/>
      <c r="S160" s="130"/>
      <c r="T160" s="130"/>
      <c r="U160" s="130"/>
      <c r="V160" s="130"/>
      <c r="W160" s="130"/>
      <c r="X160" s="130"/>
      <c r="Y160" s="130"/>
      <c r="Z160" s="130"/>
      <c r="AA160" s="130"/>
      <c r="AB160" s="130"/>
      <c r="AC160" s="130"/>
      <c r="AD160" s="130"/>
      <c r="AE160" s="130"/>
      <c r="AF160" s="130"/>
      <c r="AG160" s="130"/>
      <c r="AH160" s="130"/>
      <c r="AI160" s="130"/>
      <c r="AJ160" s="130"/>
      <c r="AK160" s="130"/>
      <c r="AL160" s="130"/>
      <c r="AM160" s="130"/>
      <c r="AN160" s="130"/>
      <c r="AO160" s="130"/>
      <c r="AP160" s="130"/>
      <c r="AQ160" s="130"/>
      <c r="AR160" s="130"/>
      <c r="AS160" s="130"/>
      <c r="AT160" s="130"/>
      <c r="AU160" s="130"/>
      <c r="AV160" s="130"/>
      <c r="AW160" s="130"/>
      <c r="AX160" s="130"/>
      <c r="AY160" s="130"/>
      <c r="AZ160" s="130"/>
      <c r="BA160" s="130"/>
      <c r="BB160" s="130"/>
      <c r="BC160" s="130"/>
      <c r="BD160" s="130"/>
      <c r="BE160" s="130"/>
      <c r="BF160" s="130"/>
      <c r="BG160" s="130"/>
      <c r="BH160" s="130"/>
      <c r="BI160" s="130"/>
      <c r="BJ160" s="130"/>
      <c r="BK160" s="130"/>
      <c r="BL160" s="130"/>
      <c r="BM160" s="130"/>
      <c r="BN160" s="130"/>
      <c r="BO160" s="130"/>
      <c r="BP160" s="130"/>
      <c r="BQ160" s="130"/>
      <c r="BR160" s="130"/>
      <c r="BS160" s="130"/>
      <c r="BT160" s="130"/>
      <c r="BU160" s="130"/>
      <c r="BV160" s="130"/>
      <c r="BW160" s="130"/>
      <c r="BX160" s="130"/>
      <c r="BY160" s="130"/>
      <c r="BZ160" s="130"/>
      <c r="CA160" s="130"/>
      <c r="CB160" s="130"/>
      <c r="CC160" s="130"/>
      <c r="CD160" s="130"/>
      <c r="CE160" s="130"/>
      <c r="CF160" s="130"/>
      <c r="CG160" s="130"/>
      <c r="CH160" s="130"/>
      <c r="CI160" s="130"/>
      <c r="CJ160" s="130"/>
      <c r="CK160" s="130"/>
      <c r="CL160" s="130"/>
      <c r="CM160" s="130"/>
      <c r="CN160" s="130"/>
      <c r="CO160" s="130"/>
      <c r="CP160" s="130"/>
      <c r="CQ160" s="130"/>
      <c r="CR160" s="130"/>
      <c r="CS160" s="130"/>
      <c r="CT160" s="130"/>
      <c r="CU160" s="130"/>
      <c r="CV160" s="130"/>
      <c r="CW160" s="130"/>
      <c r="CX160" s="130"/>
      <c r="CY160" s="130"/>
      <c r="CZ160" s="130"/>
      <c r="DA160" s="130"/>
      <c r="DB160" s="130"/>
      <c r="DC160" s="130"/>
      <c r="DD160" s="130"/>
      <c r="DE160" s="130"/>
      <c r="DF160" s="130"/>
      <c r="DG160" s="130"/>
      <c r="DH160" s="130"/>
      <c r="DI160" s="130"/>
      <c r="DJ160" s="130"/>
      <c r="DK160" s="130"/>
      <c r="DL160" s="130"/>
      <c r="DM160" s="130"/>
      <c r="DN160" s="130"/>
      <c r="DO160" s="130"/>
      <c r="DP160" s="130"/>
      <c r="DQ160" s="130"/>
      <c r="DR160" s="130"/>
      <c r="DS160" s="130"/>
      <c r="DT160" s="130"/>
      <c r="DU160" s="130"/>
      <c r="DV160" s="130"/>
      <c r="DW160" s="130"/>
      <c r="DX160" s="130"/>
      <c r="DY160" s="130"/>
      <c r="DZ160" s="130"/>
      <c r="EA160" s="130"/>
      <c r="EB160" s="130"/>
      <c r="EC160" s="130"/>
      <c r="ED160" s="130"/>
      <c r="EE160" s="130"/>
      <c r="EF160" s="130"/>
      <c r="EG160" s="130"/>
      <c r="EH160" s="130"/>
      <c r="EI160" s="130"/>
      <c r="EJ160" s="130"/>
      <c r="EK160" s="130"/>
      <c r="EL160" s="130"/>
      <c r="EM160" s="130"/>
      <c r="EN160" s="130"/>
      <c r="EO160" s="130"/>
      <c r="EP160" s="130"/>
      <c r="EQ160" s="130"/>
      <c r="ER160" s="130"/>
      <c r="ES160" s="130"/>
      <c r="ET160" s="130"/>
      <c r="EU160" s="130"/>
      <c r="EV160" s="130"/>
      <c r="EW160" s="130"/>
      <c r="EX160" s="130"/>
      <c r="EY160" s="130"/>
      <c r="EZ160" s="130"/>
      <c r="FA160" s="130"/>
      <c r="FB160" s="130"/>
      <c r="FC160" s="130"/>
      <c r="FD160" s="130"/>
      <c r="FE160" s="130"/>
      <c r="FF160" s="130"/>
      <c r="FG160" s="130"/>
      <c r="FH160" s="130"/>
      <c r="FI160" s="130"/>
      <c r="FJ160" s="130"/>
      <c r="FK160" s="130"/>
      <c r="FL160" s="130"/>
      <c r="FM160" s="130"/>
      <c r="FN160" s="130"/>
      <c r="FO160" s="130"/>
      <c r="FP160" s="130"/>
      <c r="FQ160" s="130"/>
      <c r="FR160" s="130"/>
      <c r="FS160" s="130"/>
      <c r="FT160" s="130"/>
      <c r="FU160" s="130"/>
      <c r="FV160" s="130"/>
      <c r="FW160" s="130"/>
      <c r="FX160" s="130"/>
      <c r="FY160" s="130"/>
      <c r="FZ160" s="130"/>
      <c r="GA160" s="130"/>
      <c r="GB160" s="130"/>
      <c r="GC160" s="130"/>
      <c r="GD160" s="130"/>
      <c r="GE160" s="130"/>
      <c r="GF160" s="130"/>
      <c r="GG160" s="130"/>
      <c r="GH160" s="130"/>
      <c r="GI160" s="130"/>
      <c r="GJ160" s="130"/>
      <c r="GK160" s="130"/>
      <c r="GL160" s="130"/>
      <c r="GM160" s="130"/>
      <c r="GN160" s="130"/>
      <c r="GO160" s="130"/>
      <c r="GP160" s="130"/>
      <c r="GQ160" s="130"/>
      <c r="GR160" s="130"/>
      <c r="GS160" s="130"/>
      <c r="GT160" s="130"/>
      <c r="GU160" s="130"/>
      <c r="GV160" s="130"/>
      <c r="GW160" s="130"/>
      <c r="GX160" s="130"/>
      <c r="GY160" s="130"/>
      <c r="GZ160" s="130"/>
      <c r="HA160" s="130"/>
      <c r="HB160" s="130"/>
      <c r="HC160" s="130"/>
      <c r="HD160" s="130"/>
      <c r="HE160" s="130"/>
      <c r="HF160" s="130"/>
      <c r="HG160" s="130"/>
      <c r="HH160" s="130"/>
      <c r="HI160" s="130"/>
      <c r="HJ160" s="130"/>
      <c r="HK160" s="130"/>
      <c r="HL160" s="130"/>
      <c r="HM160" s="130"/>
      <c r="HN160" s="130"/>
      <c r="HO160" s="130"/>
      <c r="HP160" s="130"/>
      <c r="HQ160" s="130"/>
      <c r="HR160" s="130"/>
      <c r="HS160" s="130"/>
      <c r="HT160" s="130"/>
      <c r="HU160" s="130"/>
      <c r="HV160" s="130"/>
      <c r="HW160" s="130"/>
      <c r="HX160" s="130"/>
      <c r="HY160" s="130"/>
      <c r="HZ160" s="130"/>
      <c r="IA160" s="130"/>
      <c r="IB160" s="130"/>
      <c r="IC160" s="130"/>
      <c r="ID160" s="130"/>
      <c r="IE160" s="130"/>
      <c r="IF160" s="130"/>
      <c r="IG160" s="130"/>
      <c r="IH160" s="130"/>
      <c r="II160" s="130"/>
      <c r="IJ160" s="130"/>
      <c r="IK160" s="130"/>
      <c r="IL160" s="130"/>
      <c r="IM160" s="130"/>
      <c r="IN160" s="130"/>
      <c r="IO160" s="130"/>
      <c r="IP160" s="130"/>
      <c r="IQ160" s="130"/>
      <c r="IR160" s="130"/>
      <c r="IS160" s="130"/>
      <c r="IT160" s="130"/>
      <c r="IU160" s="130"/>
      <c r="IV160" s="130"/>
    </row>
    <row r="161" spans="1:256" ht="15.75" customHeight="1">
      <c r="A161" s="781"/>
      <c r="B161" s="39"/>
      <c r="C161" s="160"/>
      <c r="D161" s="160"/>
      <c r="E161" s="160"/>
      <c r="F161" s="160"/>
      <c r="G161" s="130"/>
      <c r="H161" s="130"/>
      <c r="I161" s="130"/>
      <c r="J161" s="130"/>
      <c r="K161" s="131"/>
      <c r="L161" s="131"/>
      <c r="M161" s="131"/>
      <c r="N161" s="131"/>
      <c r="O161" s="131"/>
      <c r="P161" s="1377"/>
      <c r="Q161" s="130"/>
      <c r="R161" s="130"/>
      <c r="S161" s="130"/>
      <c r="T161" s="130"/>
      <c r="U161" s="130"/>
      <c r="V161" s="130"/>
      <c r="W161" s="130"/>
      <c r="X161" s="130"/>
      <c r="Y161" s="130"/>
      <c r="Z161" s="130"/>
      <c r="AA161" s="130"/>
      <c r="AB161" s="130"/>
      <c r="AC161" s="130"/>
      <c r="AD161" s="130"/>
      <c r="AE161" s="130"/>
      <c r="AF161" s="130"/>
      <c r="AG161" s="130"/>
      <c r="AH161" s="130"/>
      <c r="AI161" s="130"/>
      <c r="AJ161" s="130"/>
      <c r="AK161" s="130"/>
      <c r="AL161" s="130"/>
      <c r="AM161" s="130"/>
      <c r="AN161" s="130"/>
      <c r="AO161" s="130"/>
      <c r="AP161" s="130"/>
      <c r="AQ161" s="130"/>
      <c r="AR161" s="130"/>
      <c r="AS161" s="130"/>
      <c r="AT161" s="130"/>
      <c r="AU161" s="130"/>
      <c r="AV161" s="130"/>
      <c r="AW161" s="130"/>
      <c r="AX161" s="130"/>
      <c r="AY161" s="130"/>
      <c r="AZ161" s="130"/>
      <c r="BA161" s="130"/>
      <c r="BB161" s="130"/>
      <c r="BC161" s="130"/>
      <c r="BD161" s="130"/>
      <c r="BE161" s="130"/>
      <c r="BF161" s="130"/>
      <c r="BG161" s="130"/>
      <c r="BH161" s="130"/>
      <c r="BI161" s="130"/>
      <c r="BJ161" s="130"/>
      <c r="BK161" s="130"/>
      <c r="BL161" s="130"/>
      <c r="BM161" s="130"/>
      <c r="BN161" s="130"/>
      <c r="BO161" s="130"/>
      <c r="BP161" s="130"/>
      <c r="BQ161" s="130"/>
      <c r="BR161" s="130"/>
      <c r="BS161" s="130"/>
      <c r="BT161" s="130"/>
      <c r="BU161" s="130"/>
      <c r="BV161" s="130"/>
      <c r="BW161" s="130"/>
      <c r="BX161" s="130"/>
      <c r="BY161" s="130"/>
      <c r="BZ161" s="130"/>
      <c r="CA161" s="130"/>
      <c r="CB161" s="130"/>
      <c r="CC161" s="130"/>
      <c r="CD161" s="130"/>
      <c r="CE161" s="130"/>
      <c r="CF161" s="130"/>
      <c r="CG161" s="130"/>
      <c r="CH161" s="130"/>
      <c r="CI161" s="130"/>
      <c r="CJ161" s="130"/>
      <c r="CK161" s="130"/>
      <c r="CL161" s="130"/>
      <c r="CM161" s="130"/>
      <c r="CN161" s="130"/>
      <c r="CO161" s="130"/>
      <c r="CP161" s="130"/>
      <c r="CQ161" s="130"/>
      <c r="CR161" s="130"/>
      <c r="CS161" s="130"/>
      <c r="CT161" s="130"/>
      <c r="CU161" s="130"/>
      <c r="CV161" s="130"/>
      <c r="CW161" s="130"/>
      <c r="CX161" s="130"/>
      <c r="CY161" s="130"/>
      <c r="CZ161" s="130"/>
      <c r="DA161" s="130"/>
      <c r="DB161" s="130"/>
      <c r="DC161" s="130"/>
      <c r="DD161" s="130"/>
      <c r="DE161" s="130"/>
      <c r="DF161" s="130"/>
      <c r="DG161" s="130"/>
      <c r="DH161" s="130"/>
      <c r="DI161" s="130"/>
      <c r="DJ161" s="130"/>
      <c r="DK161" s="130"/>
      <c r="DL161" s="130"/>
      <c r="DM161" s="130"/>
      <c r="DN161" s="130"/>
      <c r="DO161" s="130"/>
      <c r="DP161" s="130"/>
      <c r="DQ161" s="130"/>
      <c r="DR161" s="130"/>
      <c r="DS161" s="130"/>
      <c r="DT161" s="130"/>
      <c r="DU161" s="130"/>
      <c r="DV161" s="130"/>
      <c r="DW161" s="130"/>
      <c r="DX161" s="130"/>
      <c r="DY161" s="130"/>
      <c r="DZ161" s="130"/>
      <c r="EA161" s="130"/>
      <c r="EB161" s="130"/>
      <c r="EC161" s="130"/>
      <c r="ED161" s="130"/>
      <c r="EE161" s="130"/>
      <c r="EF161" s="130"/>
      <c r="EG161" s="130"/>
      <c r="EH161" s="130"/>
      <c r="EI161" s="130"/>
      <c r="EJ161" s="130"/>
      <c r="EK161" s="130"/>
      <c r="EL161" s="130"/>
      <c r="EM161" s="130"/>
      <c r="EN161" s="130"/>
      <c r="EO161" s="130"/>
      <c r="EP161" s="130"/>
      <c r="EQ161" s="130"/>
      <c r="ER161" s="130"/>
      <c r="ES161" s="130"/>
      <c r="ET161" s="130"/>
      <c r="EU161" s="130"/>
      <c r="EV161" s="130"/>
      <c r="EW161" s="130"/>
      <c r="EX161" s="130"/>
      <c r="EY161" s="130"/>
      <c r="EZ161" s="130"/>
      <c r="FA161" s="130"/>
      <c r="FB161" s="130"/>
      <c r="FC161" s="130"/>
      <c r="FD161" s="130"/>
      <c r="FE161" s="130"/>
      <c r="FF161" s="130"/>
      <c r="FG161" s="130"/>
      <c r="FH161" s="130"/>
      <c r="FI161" s="130"/>
      <c r="FJ161" s="130"/>
      <c r="FK161" s="130"/>
      <c r="FL161" s="130"/>
      <c r="FM161" s="130"/>
      <c r="FN161" s="130"/>
      <c r="FO161" s="130"/>
      <c r="FP161" s="130"/>
      <c r="FQ161" s="130"/>
      <c r="FR161" s="130"/>
      <c r="FS161" s="130"/>
      <c r="FT161" s="130"/>
      <c r="FU161" s="130"/>
      <c r="FV161" s="130"/>
      <c r="FW161" s="130"/>
      <c r="FX161" s="130"/>
      <c r="FY161" s="130"/>
      <c r="FZ161" s="130"/>
      <c r="GA161" s="130"/>
      <c r="GB161" s="130"/>
      <c r="GC161" s="130"/>
      <c r="GD161" s="130"/>
      <c r="GE161" s="130"/>
      <c r="GF161" s="130"/>
      <c r="GG161" s="130"/>
      <c r="GH161" s="130"/>
      <c r="GI161" s="130"/>
      <c r="GJ161" s="130"/>
      <c r="GK161" s="130"/>
      <c r="GL161" s="130"/>
      <c r="GM161" s="130"/>
      <c r="GN161" s="130"/>
      <c r="GO161" s="130"/>
      <c r="GP161" s="130"/>
      <c r="GQ161" s="130"/>
      <c r="GR161" s="130"/>
      <c r="GS161" s="130"/>
      <c r="GT161" s="130"/>
      <c r="GU161" s="130"/>
      <c r="GV161" s="130"/>
      <c r="GW161" s="130"/>
      <c r="GX161" s="130"/>
      <c r="GY161" s="130"/>
      <c r="GZ161" s="130"/>
      <c r="HA161" s="130"/>
      <c r="HB161" s="130"/>
      <c r="HC161" s="130"/>
      <c r="HD161" s="130"/>
      <c r="HE161" s="130"/>
      <c r="HF161" s="130"/>
      <c r="HG161" s="130"/>
      <c r="HH161" s="130"/>
      <c r="HI161" s="130"/>
      <c r="HJ161" s="130"/>
      <c r="HK161" s="130"/>
      <c r="HL161" s="130"/>
      <c r="HM161" s="130"/>
      <c r="HN161" s="130"/>
      <c r="HO161" s="130"/>
      <c r="HP161" s="130"/>
      <c r="HQ161" s="130"/>
      <c r="HR161" s="130"/>
      <c r="HS161" s="130"/>
      <c r="HT161" s="130"/>
      <c r="HU161" s="130"/>
      <c r="HV161" s="130"/>
      <c r="HW161" s="130"/>
      <c r="HX161" s="130"/>
      <c r="HY161" s="130"/>
      <c r="HZ161" s="130"/>
      <c r="IA161" s="130"/>
      <c r="IB161" s="130"/>
      <c r="IC161" s="130"/>
      <c r="ID161" s="130"/>
      <c r="IE161" s="130"/>
      <c r="IF161" s="130"/>
      <c r="IG161" s="130"/>
      <c r="IH161" s="130"/>
      <c r="II161" s="130"/>
      <c r="IJ161" s="130"/>
      <c r="IK161" s="130"/>
      <c r="IL161" s="130"/>
      <c r="IM161" s="130"/>
      <c r="IN161" s="130"/>
      <c r="IO161" s="130"/>
      <c r="IP161" s="130"/>
      <c r="IQ161" s="130"/>
      <c r="IR161" s="130"/>
      <c r="IS161" s="130"/>
      <c r="IT161" s="130"/>
      <c r="IU161" s="130"/>
      <c r="IV161" s="130"/>
    </row>
    <row r="162" spans="1:256" ht="15.75" customHeight="1">
      <c r="A162" s="781"/>
      <c r="B162" s="39"/>
      <c r="C162" s="160"/>
      <c r="D162" s="160"/>
      <c r="E162" s="160"/>
      <c r="F162" s="160"/>
      <c r="G162" s="130"/>
      <c r="H162" s="130"/>
      <c r="I162" s="130"/>
      <c r="J162" s="130"/>
      <c r="K162" s="131"/>
      <c r="L162" s="131"/>
      <c r="M162" s="131"/>
      <c r="N162" s="131"/>
      <c r="O162" s="131"/>
      <c r="P162" s="1377"/>
      <c r="Q162" s="130"/>
      <c r="R162" s="130"/>
      <c r="S162" s="130"/>
      <c r="T162" s="130"/>
      <c r="U162" s="130"/>
      <c r="V162" s="130"/>
      <c r="W162" s="130"/>
      <c r="X162" s="130"/>
      <c r="Y162" s="130"/>
      <c r="Z162" s="130"/>
      <c r="AA162" s="130"/>
      <c r="AB162" s="130"/>
      <c r="AC162" s="130"/>
      <c r="AD162" s="130"/>
      <c r="AE162" s="130"/>
      <c r="AF162" s="130"/>
      <c r="AG162" s="130"/>
      <c r="AH162" s="130"/>
      <c r="AI162" s="130"/>
      <c r="AJ162" s="130"/>
      <c r="AK162" s="130"/>
      <c r="AL162" s="130"/>
      <c r="AM162" s="130"/>
      <c r="AN162" s="130"/>
      <c r="AO162" s="130"/>
      <c r="AP162" s="130"/>
      <c r="AQ162" s="130"/>
      <c r="AR162" s="130"/>
      <c r="AS162" s="130"/>
      <c r="AT162" s="130"/>
      <c r="AU162" s="130"/>
      <c r="AV162" s="130"/>
      <c r="AW162" s="130"/>
      <c r="AX162" s="130"/>
      <c r="AY162" s="130"/>
      <c r="AZ162" s="130"/>
      <c r="BA162" s="130"/>
      <c r="BB162" s="130"/>
      <c r="BC162" s="130"/>
      <c r="BD162" s="130"/>
      <c r="BE162" s="130"/>
      <c r="BF162" s="130"/>
      <c r="BG162" s="130"/>
      <c r="BH162" s="130"/>
      <c r="BI162" s="130"/>
      <c r="BJ162" s="130"/>
      <c r="BK162" s="130"/>
      <c r="BL162" s="130"/>
      <c r="BM162" s="130"/>
      <c r="BN162" s="130"/>
      <c r="BO162" s="130"/>
      <c r="BP162" s="130"/>
      <c r="BQ162" s="130"/>
      <c r="BR162" s="130"/>
      <c r="BS162" s="130"/>
      <c r="BT162" s="130"/>
      <c r="BU162" s="130"/>
      <c r="BV162" s="130"/>
      <c r="BW162" s="130"/>
      <c r="BX162" s="130"/>
      <c r="BY162" s="130"/>
      <c r="BZ162" s="130"/>
      <c r="CA162" s="130"/>
      <c r="CB162" s="130"/>
      <c r="CC162" s="130"/>
      <c r="CD162" s="130"/>
      <c r="CE162" s="130"/>
      <c r="CF162" s="130"/>
      <c r="CG162" s="130"/>
      <c r="CH162" s="130"/>
      <c r="CI162" s="130"/>
      <c r="CJ162" s="130"/>
      <c r="CK162" s="130"/>
      <c r="CL162" s="130"/>
      <c r="CM162" s="130"/>
      <c r="CN162" s="130"/>
      <c r="CO162" s="130"/>
      <c r="CP162" s="130"/>
      <c r="CQ162" s="130"/>
      <c r="CR162" s="130"/>
      <c r="CS162" s="130"/>
      <c r="CT162" s="130"/>
      <c r="CU162" s="130"/>
      <c r="CV162" s="130"/>
      <c r="CW162" s="130"/>
      <c r="CX162" s="130"/>
      <c r="CY162" s="130"/>
      <c r="CZ162" s="130"/>
      <c r="DA162" s="130"/>
      <c r="DB162" s="130"/>
      <c r="DC162" s="130"/>
      <c r="DD162" s="130"/>
      <c r="DE162" s="130"/>
      <c r="DF162" s="130"/>
      <c r="DG162" s="130"/>
      <c r="DH162" s="130"/>
      <c r="DI162" s="130"/>
      <c r="DJ162" s="130"/>
      <c r="DK162" s="130"/>
      <c r="DL162" s="130"/>
      <c r="DM162" s="130"/>
      <c r="DN162" s="130"/>
      <c r="DO162" s="130"/>
      <c r="DP162" s="130"/>
      <c r="DQ162" s="130"/>
      <c r="DR162" s="130"/>
      <c r="DS162" s="130"/>
      <c r="DT162" s="130"/>
      <c r="DU162" s="130"/>
      <c r="DV162" s="130"/>
      <c r="DW162" s="130"/>
      <c r="DX162" s="130"/>
      <c r="DY162" s="130"/>
      <c r="DZ162" s="130"/>
      <c r="EA162" s="130"/>
      <c r="EB162" s="130"/>
      <c r="EC162" s="130"/>
      <c r="ED162" s="130"/>
      <c r="EE162" s="130"/>
      <c r="EF162" s="130"/>
      <c r="EG162" s="130"/>
      <c r="EH162" s="130"/>
      <c r="EI162" s="130"/>
      <c r="EJ162" s="130"/>
      <c r="EK162" s="130"/>
      <c r="EL162" s="130"/>
      <c r="EM162" s="130"/>
      <c r="EN162" s="130"/>
      <c r="EO162" s="130"/>
      <c r="EP162" s="130"/>
      <c r="EQ162" s="130"/>
      <c r="ER162" s="130"/>
      <c r="ES162" s="130"/>
      <c r="ET162" s="130"/>
      <c r="EU162" s="130"/>
      <c r="EV162" s="130"/>
      <c r="EW162" s="130"/>
      <c r="EX162" s="130"/>
      <c r="EY162" s="130"/>
      <c r="EZ162" s="130"/>
      <c r="FA162" s="130"/>
      <c r="FB162" s="130"/>
      <c r="FC162" s="130"/>
      <c r="FD162" s="130"/>
      <c r="FE162" s="130"/>
      <c r="FF162" s="130"/>
      <c r="FG162" s="130"/>
      <c r="FH162" s="130"/>
      <c r="FI162" s="130"/>
      <c r="FJ162" s="130"/>
      <c r="FK162" s="130"/>
      <c r="FL162" s="130"/>
      <c r="FM162" s="130"/>
      <c r="FN162" s="130"/>
      <c r="FO162" s="130"/>
      <c r="FP162" s="130"/>
      <c r="FQ162" s="130"/>
      <c r="FR162" s="130"/>
      <c r="FS162" s="130"/>
      <c r="FT162" s="130"/>
      <c r="FU162" s="130"/>
      <c r="FV162" s="130"/>
      <c r="FW162" s="130"/>
      <c r="FX162" s="130"/>
      <c r="FY162" s="130"/>
      <c r="FZ162" s="130"/>
      <c r="GA162" s="130"/>
      <c r="GB162" s="130"/>
      <c r="GC162" s="130"/>
      <c r="GD162" s="130"/>
      <c r="GE162" s="130"/>
      <c r="GF162" s="130"/>
      <c r="GG162" s="130"/>
      <c r="GH162" s="130"/>
      <c r="GI162" s="130"/>
      <c r="GJ162" s="130"/>
      <c r="GK162" s="130"/>
      <c r="GL162" s="130"/>
      <c r="GM162" s="130"/>
      <c r="GN162" s="130"/>
      <c r="GO162" s="130"/>
      <c r="GP162" s="130"/>
      <c r="GQ162" s="130"/>
      <c r="GR162" s="130"/>
      <c r="GS162" s="130"/>
      <c r="GT162" s="130"/>
      <c r="GU162" s="130"/>
      <c r="GV162" s="130"/>
      <c r="GW162" s="130"/>
      <c r="GX162" s="130"/>
      <c r="GY162" s="130"/>
      <c r="GZ162" s="130"/>
      <c r="HA162" s="130"/>
      <c r="HB162" s="130"/>
      <c r="HC162" s="130"/>
      <c r="HD162" s="130"/>
      <c r="HE162" s="130"/>
      <c r="HF162" s="130"/>
      <c r="HG162" s="130"/>
      <c r="HH162" s="130"/>
      <c r="HI162" s="130"/>
      <c r="HJ162" s="130"/>
      <c r="HK162" s="130"/>
      <c r="HL162" s="130"/>
      <c r="HM162" s="130"/>
      <c r="HN162" s="130"/>
      <c r="HO162" s="130"/>
      <c r="HP162" s="130"/>
      <c r="HQ162" s="130"/>
      <c r="HR162" s="130"/>
      <c r="HS162" s="130"/>
      <c r="HT162" s="130"/>
      <c r="HU162" s="130"/>
      <c r="HV162" s="130"/>
      <c r="HW162" s="130"/>
      <c r="HX162" s="130"/>
      <c r="HY162" s="130"/>
      <c r="HZ162" s="130"/>
      <c r="IA162" s="130"/>
      <c r="IB162" s="130"/>
      <c r="IC162" s="130"/>
      <c r="ID162" s="130"/>
      <c r="IE162" s="130"/>
      <c r="IF162" s="130"/>
      <c r="IG162" s="130"/>
      <c r="IH162" s="130"/>
      <c r="II162" s="130"/>
      <c r="IJ162" s="130"/>
      <c r="IK162" s="130"/>
      <c r="IL162" s="130"/>
      <c r="IM162" s="130"/>
      <c r="IN162" s="130"/>
      <c r="IO162" s="130"/>
      <c r="IP162" s="130"/>
      <c r="IQ162" s="130"/>
      <c r="IR162" s="130"/>
      <c r="IS162" s="130"/>
      <c r="IT162" s="130"/>
      <c r="IU162" s="130"/>
      <c r="IV162" s="130"/>
    </row>
    <row r="163" spans="1:256" ht="15.75" customHeight="1">
      <c r="A163" s="781"/>
      <c r="B163" s="39"/>
      <c r="C163" s="160"/>
      <c r="D163" s="160"/>
      <c r="E163" s="160"/>
      <c r="F163" s="160"/>
      <c r="G163" s="130"/>
      <c r="H163" s="130"/>
      <c r="I163" s="130"/>
      <c r="J163" s="130"/>
      <c r="K163" s="131"/>
      <c r="L163" s="131"/>
      <c r="M163" s="131"/>
      <c r="N163" s="131"/>
      <c r="O163" s="131"/>
      <c r="P163" s="1377"/>
      <c r="Q163" s="130"/>
      <c r="R163" s="130"/>
      <c r="S163" s="130"/>
      <c r="T163" s="130"/>
      <c r="U163" s="130"/>
      <c r="V163" s="130"/>
      <c r="W163" s="130"/>
      <c r="X163" s="130"/>
      <c r="Y163" s="130"/>
      <c r="Z163" s="130"/>
      <c r="AA163" s="130"/>
      <c r="AB163" s="130"/>
      <c r="AC163" s="130"/>
      <c r="AD163" s="130"/>
      <c r="AE163" s="130"/>
      <c r="AF163" s="130"/>
      <c r="AG163" s="130"/>
      <c r="AH163" s="130"/>
      <c r="AI163" s="130"/>
      <c r="AJ163" s="130"/>
      <c r="AK163" s="130"/>
      <c r="AL163" s="130"/>
      <c r="AM163" s="130"/>
      <c r="AN163" s="130"/>
      <c r="AO163" s="130"/>
      <c r="AP163" s="130"/>
      <c r="AQ163" s="130"/>
      <c r="AR163" s="130"/>
      <c r="AS163" s="130"/>
      <c r="AT163" s="130"/>
      <c r="AU163" s="130"/>
      <c r="AV163" s="130"/>
      <c r="AW163" s="130"/>
      <c r="AX163" s="130"/>
      <c r="AY163" s="130"/>
      <c r="AZ163" s="130"/>
      <c r="BA163" s="130"/>
      <c r="BB163" s="130"/>
      <c r="BC163" s="130"/>
      <c r="BD163" s="130"/>
      <c r="BE163" s="130"/>
      <c r="BF163" s="130"/>
      <c r="BG163" s="130"/>
      <c r="BH163" s="130"/>
      <c r="BI163" s="130"/>
      <c r="BJ163" s="130"/>
      <c r="BK163" s="130"/>
      <c r="BL163" s="130"/>
      <c r="BM163" s="130"/>
      <c r="BN163" s="130"/>
      <c r="BO163" s="130"/>
      <c r="BP163" s="130"/>
      <c r="BQ163" s="130"/>
      <c r="BR163" s="130"/>
      <c r="BS163" s="130"/>
      <c r="BT163" s="130"/>
      <c r="BU163" s="130"/>
      <c r="BV163" s="130"/>
      <c r="BW163" s="130"/>
      <c r="BX163" s="130"/>
      <c r="BY163" s="130"/>
      <c r="BZ163" s="130"/>
      <c r="CA163" s="130"/>
      <c r="CB163" s="130"/>
      <c r="CC163" s="130"/>
      <c r="CD163" s="130"/>
      <c r="CE163" s="130"/>
      <c r="CF163" s="130"/>
      <c r="CG163" s="130"/>
      <c r="CH163" s="130"/>
      <c r="CI163" s="130"/>
      <c r="CJ163" s="130"/>
      <c r="CK163" s="130"/>
      <c r="CL163" s="130"/>
      <c r="CM163" s="130"/>
      <c r="CN163" s="130"/>
      <c r="CO163" s="130"/>
      <c r="CP163" s="130"/>
      <c r="CQ163" s="130"/>
      <c r="CR163" s="130"/>
      <c r="CS163" s="130"/>
      <c r="CT163" s="130"/>
      <c r="CU163" s="130"/>
      <c r="CV163" s="130"/>
      <c r="CW163" s="130"/>
      <c r="CX163" s="130"/>
      <c r="CY163" s="130"/>
      <c r="CZ163" s="130"/>
      <c r="DA163" s="130"/>
      <c r="DB163" s="130"/>
      <c r="DC163" s="130"/>
      <c r="DD163" s="130"/>
      <c r="DE163" s="130"/>
      <c r="DF163" s="130"/>
      <c r="DG163" s="130"/>
      <c r="DH163" s="130"/>
      <c r="DI163" s="130"/>
      <c r="DJ163" s="130"/>
      <c r="DK163" s="130"/>
      <c r="DL163" s="130"/>
      <c r="DM163" s="130"/>
      <c r="DN163" s="130"/>
      <c r="DO163" s="130"/>
      <c r="DP163" s="130"/>
      <c r="DQ163" s="130"/>
      <c r="DR163" s="130"/>
      <c r="DS163" s="130"/>
      <c r="DT163" s="130"/>
      <c r="DU163" s="130"/>
      <c r="DV163" s="130"/>
      <c r="DW163" s="130"/>
      <c r="DX163" s="130"/>
      <c r="DY163" s="130"/>
      <c r="DZ163" s="130"/>
      <c r="EA163" s="130"/>
      <c r="EB163" s="130"/>
      <c r="EC163" s="130"/>
      <c r="ED163" s="130"/>
      <c r="EE163" s="130"/>
      <c r="EF163" s="130"/>
      <c r="EG163" s="130"/>
      <c r="EH163" s="130"/>
      <c r="EI163" s="130"/>
      <c r="EJ163" s="130"/>
      <c r="EK163" s="130"/>
      <c r="EL163" s="130"/>
      <c r="EM163" s="130"/>
      <c r="EN163" s="130"/>
      <c r="EO163" s="130"/>
      <c r="EP163" s="130"/>
      <c r="EQ163" s="130"/>
      <c r="ER163" s="130"/>
      <c r="ES163" s="130"/>
      <c r="ET163" s="130"/>
      <c r="EU163" s="130"/>
      <c r="EV163" s="130"/>
      <c r="EW163" s="130"/>
      <c r="EX163" s="130"/>
      <c r="EY163" s="130"/>
      <c r="EZ163" s="130"/>
      <c r="FA163" s="130"/>
      <c r="FB163" s="130"/>
      <c r="FC163" s="130"/>
      <c r="FD163" s="130"/>
      <c r="FE163" s="130"/>
      <c r="FF163" s="130"/>
      <c r="FG163" s="130"/>
      <c r="FH163" s="130"/>
      <c r="FI163" s="130"/>
      <c r="FJ163" s="130"/>
      <c r="FK163" s="130"/>
      <c r="FL163" s="130"/>
      <c r="FM163" s="130"/>
      <c r="FN163" s="130"/>
      <c r="FO163" s="130"/>
      <c r="FP163" s="130"/>
      <c r="FQ163" s="130"/>
      <c r="FR163" s="130"/>
      <c r="FS163" s="130"/>
      <c r="FT163" s="130"/>
      <c r="FU163" s="130"/>
      <c r="FV163" s="130"/>
      <c r="FW163" s="130"/>
      <c r="FX163" s="130"/>
      <c r="FY163" s="130"/>
      <c r="FZ163" s="130"/>
      <c r="GA163" s="130"/>
      <c r="GB163" s="130"/>
      <c r="GC163" s="130"/>
      <c r="GD163" s="130"/>
      <c r="GE163" s="130"/>
      <c r="GF163" s="130"/>
      <c r="GG163" s="130"/>
      <c r="GH163" s="130"/>
      <c r="GI163" s="130"/>
      <c r="GJ163" s="130"/>
      <c r="GK163" s="130"/>
      <c r="GL163" s="130"/>
      <c r="GM163" s="130"/>
      <c r="GN163" s="130"/>
      <c r="GO163" s="130"/>
      <c r="GP163" s="130"/>
      <c r="GQ163" s="130"/>
      <c r="GR163" s="130"/>
      <c r="GS163" s="130"/>
      <c r="GT163" s="130"/>
      <c r="GU163" s="130"/>
      <c r="GV163" s="130"/>
      <c r="GW163" s="130"/>
      <c r="GX163" s="130"/>
      <c r="GY163" s="130"/>
      <c r="GZ163" s="130"/>
      <c r="HA163" s="130"/>
      <c r="HB163" s="130"/>
      <c r="HC163" s="130"/>
      <c r="HD163" s="130"/>
      <c r="HE163" s="130"/>
      <c r="HF163" s="130"/>
      <c r="HG163" s="130"/>
      <c r="HH163" s="130"/>
      <c r="HI163" s="130"/>
      <c r="HJ163" s="130"/>
      <c r="HK163" s="130"/>
      <c r="HL163" s="130"/>
      <c r="HM163" s="130"/>
      <c r="HN163" s="130"/>
      <c r="HO163" s="130"/>
      <c r="HP163" s="130"/>
      <c r="HQ163" s="130"/>
      <c r="HR163" s="130"/>
      <c r="HS163" s="130"/>
      <c r="HT163" s="130"/>
      <c r="HU163" s="130"/>
      <c r="HV163" s="130"/>
      <c r="HW163" s="130"/>
      <c r="HX163" s="130"/>
      <c r="HY163" s="130"/>
      <c r="HZ163" s="130"/>
      <c r="IA163" s="130"/>
      <c r="IB163" s="130"/>
      <c r="IC163" s="130"/>
      <c r="ID163" s="130"/>
      <c r="IE163" s="130"/>
      <c r="IF163" s="130"/>
      <c r="IG163" s="130"/>
      <c r="IH163" s="130"/>
      <c r="II163" s="130"/>
      <c r="IJ163" s="130"/>
      <c r="IK163" s="130"/>
      <c r="IL163" s="130"/>
      <c r="IM163" s="130"/>
      <c r="IN163" s="130"/>
      <c r="IO163" s="130"/>
      <c r="IP163" s="130"/>
      <c r="IQ163" s="130"/>
      <c r="IR163" s="130"/>
      <c r="IS163" s="130"/>
      <c r="IT163" s="130"/>
      <c r="IU163" s="130"/>
      <c r="IV163" s="130"/>
    </row>
    <row r="164" spans="1:256" ht="15.75" customHeight="1">
      <c r="A164" s="781"/>
      <c r="B164" s="39"/>
      <c r="C164" s="160"/>
      <c r="D164" s="160"/>
      <c r="E164" s="160"/>
      <c r="F164" s="160"/>
      <c r="G164" s="130"/>
      <c r="H164" s="130"/>
      <c r="I164" s="130"/>
      <c r="J164" s="130"/>
      <c r="K164" s="131"/>
      <c r="L164" s="131"/>
      <c r="M164" s="131"/>
      <c r="N164" s="131"/>
      <c r="O164" s="131"/>
      <c r="P164" s="1377"/>
      <c r="Q164" s="130"/>
      <c r="R164" s="130"/>
      <c r="S164" s="130"/>
      <c r="T164" s="130"/>
      <c r="U164" s="130"/>
      <c r="V164" s="130"/>
      <c r="W164" s="130"/>
      <c r="X164" s="130"/>
      <c r="Y164" s="130"/>
      <c r="Z164" s="130"/>
      <c r="AA164" s="130"/>
      <c r="AB164" s="130"/>
      <c r="AC164" s="130"/>
      <c r="AD164" s="130"/>
      <c r="AE164" s="130"/>
      <c r="AF164" s="130"/>
      <c r="AG164" s="130"/>
      <c r="AH164" s="130"/>
      <c r="AI164" s="130"/>
      <c r="AJ164" s="130"/>
      <c r="AK164" s="130"/>
      <c r="AL164" s="130"/>
      <c r="AM164" s="130"/>
      <c r="AN164" s="130"/>
      <c r="AO164" s="130"/>
      <c r="AP164" s="130"/>
      <c r="AQ164" s="130"/>
      <c r="AR164" s="130"/>
      <c r="AS164" s="130"/>
      <c r="AT164" s="130"/>
      <c r="AU164" s="130"/>
      <c r="AV164" s="130"/>
      <c r="AW164" s="130"/>
      <c r="AX164" s="130"/>
      <c r="AY164" s="130"/>
      <c r="AZ164" s="130"/>
      <c r="BA164" s="130"/>
      <c r="BB164" s="130"/>
      <c r="BC164" s="130"/>
      <c r="BD164" s="130"/>
      <c r="BE164" s="130"/>
      <c r="BF164" s="130"/>
      <c r="BG164" s="130"/>
      <c r="BH164" s="130"/>
      <c r="BI164" s="130"/>
      <c r="BJ164" s="130"/>
      <c r="BK164" s="130"/>
      <c r="BL164" s="130"/>
      <c r="BM164" s="130"/>
      <c r="BN164" s="130"/>
      <c r="BO164" s="130"/>
      <c r="BP164" s="130"/>
      <c r="BQ164" s="130"/>
      <c r="BR164" s="130"/>
      <c r="BS164" s="130"/>
      <c r="BT164" s="130"/>
      <c r="BU164" s="130"/>
      <c r="BV164" s="130"/>
      <c r="BW164" s="130"/>
      <c r="BX164" s="130"/>
      <c r="BY164" s="130"/>
      <c r="BZ164" s="130"/>
      <c r="CA164" s="130"/>
      <c r="CB164" s="130"/>
      <c r="CC164" s="130"/>
      <c r="CD164" s="130"/>
      <c r="CE164" s="130"/>
      <c r="CF164" s="130"/>
      <c r="CG164" s="130"/>
      <c r="CH164" s="130"/>
      <c r="CI164" s="130"/>
      <c r="CJ164" s="130"/>
      <c r="CK164" s="130"/>
      <c r="CL164" s="130"/>
      <c r="CM164" s="130"/>
      <c r="CN164" s="130"/>
      <c r="CO164" s="130"/>
      <c r="CP164" s="130"/>
      <c r="CQ164" s="130"/>
      <c r="CR164" s="130"/>
      <c r="CS164" s="130"/>
      <c r="CT164" s="130"/>
      <c r="CU164" s="130"/>
      <c r="CV164" s="130"/>
      <c r="CW164" s="130"/>
      <c r="CX164" s="130"/>
      <c r="CY164" s="130"/>
      <c r="CZ164" s="130"/>
      <c r="DA164" s="130"/>
      <c r="DB164" s="130"/>
      <c r="DC164" s="130"/>
      <c r="DD164" s="130"/>
      <c r="DE164" s="130"/>
      <c r="DF164" s="130"/>
      <c r="DG164" s="130"/>
      <c r="DH164" s="130"/>
      <c r="DI164" s="130"/>
      <c r="DJ164" s="130"/>
      <c r="DK164" s="130"/>
      <c r="DL164" s="130"/>
      <c r="DM164" s="130"/>
      <c r="DN164" s="130"/>
      <c r="DO164" s="130"/>
      <c r="DP164" s="130"/>
      <c r="DQ164" s="130"/>
      <c r="DR164" s="130"/>
      <c r="DS164" s="130"/>
      <c r="DT164" s="130"/>
      <c r="DU164" s="130"/>
      <c r="DV164" s="130"/>
      <c r="DW164" s="130"/>
      <c r="DX164" s="130"/>
      <c r="DY164" s="130"/>
      <c r="DZ164" s="130"/>
      <c r="EA164" s="130"/>
      <c r="EB164" s="130"/>
      <c r="EC164" s="130"/>
      <c r="ED164" s="130"/>
      <c r="EE164" s="130"/>
      <c r="EF164" s="130"/>
      <c r="EG164" s="130"/>
      <c r="EH164" s="130"/>
      <c r="EI164" s="130"/>
      <c r="EJ164" s="130"/>
      <c r="EK164" s="130"/>
      <c r="EL164" s="130"/>
      <c r="EM164" s="130"/>
      <c r="EN164" s="130"/>
      <c r="EO164" s="130"/>
      <c r="EP164" s="130"/>
      <c r="EQ164" s="130"/>
      <c r="ER164" s="130"/>
      <c r="ES164" s="130"/>
      <c r="ET164" s="130"/>
      <c r="EU164" s="130"/>
      <c r="EV164" s="130"/>
      <c r="EW164" s="130"/>
      <c r="EX164" s="130"/>
      <c r="EY164" s="130"/>
      <c r="EZ164" s="130"/>
      <c r="FA164" s="130"/>
      <c r="FB164" s="130"/>
      <c r="FC164" s="130"/>
      <c r="FD164" s="130"/>
      <c r="FE164" s="130"/>
      <c r="FF164" s="130"/>
      <c r="FG164" s="130"/>
      <c r="FH164" s="130"/>
      <c r="FI164" s="130"/>
      <c r="FJ164" s="130"/>
      <c r="FK164" s="130"/>
      <c r="FL164" s="130"/>
      <c r="FM164" s="130"/>
      <c r="FN164" s="130"/>
      <c r="FO164" s="130"/>
      <c r="FP164" s="130"/>
      <c r="FQ164" s="130"/>
      <c r="FR164" s="130"/>
      <c r="FS164" s="130"/>
      <c r="FT164" s="130"/>
      <c r="FU164" s="130"/>
      <c r="FV164" s="130"/>
      <c r="FW164" s="130"/>
      <c r="FX164" s="130"/>
      <c r="FY164" s="130"/>
      <c r="FZ164" s="130"/>
      <c r="GA164" s="130"/>
      <c r="GB164" s="130"/>
      <c r="GC164" s="130"/>
      <c r="GD164" s="130"/>
      <c r="GE164" s="130"/>
      <c r="GF164" s="130"/>
      <c r="GG164" s="130"/>
      <c r="GH164" s="130"/>
      <c r="GI164" s="130"/>
      <c r="GJ164" s="130"/>
      <c r="GK164" s="130"/>
      <c r="GL164" s="130"/>
      <c r="GM164" s="130"/>
      <c r="GN164" s="130"/>
      <c r="GO164" s="130"/>
      <c r="GP164" s="130"/>
      <c r="GQ164" s="130"/>
      <c r="GR164" s="130"/>
      <c r="GS164" s="130"/>
      <c r="GT164" s="130"/>
      <c r="GU164" s="130"/>
      <c r="GV164" s="130"/>
      <c r="GW164" s="130"/>
      <c r="GX164" s="130"/>
      <c r="GY164" s="130"/>
      <c r="GZ164" s="130"/>
      <c r="HA164" s="130"/>
      <c r="HB164" s="130"/>
      <c r="HC164" s="130"/>
      <c r="HD164" s="130"/>
      <c r="HE164" s="130"/>
      <c r="HF164" s="130"/>
      <c r="HG164" s="130"/>
      <c r="HH164" s="130"/>
      <c r="HI164" s="130"/>
      <c r="HJ164" s="130"/>
      <c r="HK164" s="130"/>
      <c r="HL164" s="130"/>
      <c r="HM164" s="130"/>
      <c r="HN164" s="130"/>
      <c r="HO164" s="130"/>
      <c r="HP164" s="130"/>
      <c r="HQ164" s="130"/>
      <c r="HR164" s="130"/>
      <c r="HS164" s="130"/>
      <c r="HT164" s="130"/>
      <c r="HU164" s="130"/>
      <c r="HV164" s="130"/>
      <c r="HW164" s="130"/>
      <c r="HX164" s="130"/>
      <c r="HY164" s="130"/>
      <c r="HZ164" s="130"/>
      <c r="IA164" s="130"/>
      <c r="IB164" s="130"/>
      <c r="IC164" s="130"/>
      <c r="ID164" s="130"/>
      <c r="IE164" s="130"/>
      <c r="IF164" s="130"/>
      <c r="IG164" s="130"/>
      <c r="IH164" s="130"/>
      <c r="II164" s="130"/>
      <c r="IJ164" s="130"/>
      <c r="IK164" s="130"/>
      <c r="IL164" s="130"/>
      <c r="IM164" s="130"/>
      <c r="IN164" s="130"/>
      <c r="IO164" s="130"/>
      <c r="IP164" s="130"/>
      <c r="IQ164" s="130"/>
      <c r="IR164" s="130"/>
      <c r="IS164" s="130"/>
      <c r="IT164" s="130"/>
      <c r="IU164" s="130"/>
      <c r="IV164" s="130"/>
    </row>
    <row r="165" spans="1:256" ht="15.75" customHeight="1">
      <c r="A165" s="781"/>
      <c r="B165" s="39"/>
      <c r="C165" s="160"/>
      <c r="D165" s="160"/>
      <c r="E165" s="160"/>
      <c r="F165" s="160"/>
      <c r="G165" s="130"/>
      <c r="H165" s="130"/>
      <c r="I165" s="130"/>
      <c r="J165" s="130"/>
      <c r="K165" s="131"/>
      <c r="L165" s="131"/>
      <c r="M165" s="131"/>
      <c r="N165" s="131"/>
      <c r="O165" s="131"/>
      <c r="P165" s="1377"/>
      <c r="Q165" s="130"/>
      <c r="R165" s="130"/>
      <c r="S165" s="130"/>
      <c r="T165" s="130"/>
      <c r="U165" s="130"/>
      <c r="V165" s="130"/>
      <c r="W165" s="130"/>
      <c r="X165" s="130"/>
      <c r="Y165" s="130"/>
      <c r="Z165" s="130"/>
      <c r="AA165" s="130"/>
      <c r="AB165" s="130"/>
      <c r="AC165" s="130"/>
      <c r="AD165" s="130"/>
      <c r="AE165" s="130"/>
      <c r="AF165" s="130"/>
      <c r="AG165" s="130"/>
      <c r="AH165" s="130"/>
      <c r="AI165" s="130"/>
      <c r="AJ165" s="130"/>
      <c r="AK165" s="130"/>
      <c r="AL165" s="130"/>
      <c r="AM165" s="130"/>
      <c r="AN165" s="130"/>
      <c r="AO165" s="130"/>
      <c r="AP165" s="130"/>
      <c r="AQ165" s="130"/>
      <c r="AR165" s="130"/>
      <c r="AS165" s="130"/>
      <c r="AT165" s="130"/>
      <c r="AU165" s="130"/>
      <c r="AV165" s="130"/>
      <c r="AW165" s="130"/>
      <c r="AX165" s="130"/>
      <c r="AY165" s="130"/>
      <c r="AZ165" s="130"/>
      <c r="BA165" s="130"/>
      <c r="BB165" s="130"/>
      <c r="BC165" s="130"/>
      <c r="BD165" s="130"/>
      <c r="BE165" s="130"/>
      <c r="BF165" s="130"/>
      <c r="BG165" s="130"/>
      <c r="BH165" s="130"/>
      <c r="BI165" s="130"/>
      <c r="BJ165" s="130"/>
      <c r="BK165" s="130"/>
      <c r="BL165" s="130"/>
      <c r="BM165" s="130"/>
      <c r="BN165" s="130"/>
      <c r="BO165" s="130"/>
      <c r="BP165" s="130"/>
      <c r="BQ165" s="130"/>
      <c r="BR165" s="130"/>
      <c r="BS165" s="130"/>
      <c r="BT165" s="130"/>
      <c r="BU165" s="130"/>
      <c r="BV165" s="130"/>
      <c r="BW165" s="130"/>
      <c r="BX165" s="130"/>
      <c r="BY165" s="130"/>
      <c r="BZ165" s="130"/>
      <c r="CA165" s="130"/>
      <c r="CB165" s="130"/>
      <c r="CC165" s="130"/>
      <c r="CD165" s="130"/>
      <c r="CE165" s="130"/>
      <c r="CF165" s="130"/>
      <c r="CG165" s="130"/>
      <c r="CH165" s="130"/>
      <c r="CI165" s="130"/>
      <c r="CJ165" s="130"/>
      <c r="CK165" s="130"/>
      <c r="CL165" s="130"/>
      <c r="CM165" s="130"/>
      <c r="CN165" s="130"/>
      <c r="CO165" s="130"/>
      <c r="CP165" s="130"/>
      <c r="CQ165" s="130"/>
      <c r="CR165" s="130"/>
      <c r="CS165" s="130"/>
      <c r="CT165" s="130"/>
      <c r="CU165" s="130"/>
      <c r="CV165" s="130"/>
      <c r="CW165" s="130"/>
      <c r="CX165" s="130"/>
      <c r="CY165" s="130"/>
      <c r="CZ165" s="130"/>
      <c r="DA165" s="130"/>
      <c r="DB165" s="130"/>
      <c r="DC165" s="130"/>
      <c r="DD165" s="130"/>
      <c r="DE165" s="130"/>
      <c r="DF165" s="130"/>
      <c r="DG165" s="130"/>
      <c r="DH165" s="130"/>
      <c r="DI165" s="130"/>
      <c r="DJ165" s="130"/>
      <c r="DK165" s="130"/>
      <c r="DL165" s="130"/>
      <c r="DM165" s="130"/>
      <c r="DN165" s="130"/>
      <c r="DO165" s="130"/>
      <c r="DP165" s="130"/>
      <c r="DQ165" s="130"/>
      <c r="DR165" s="130"/>
      <c r="DS165" s="130"/>
      <c r="DT165" s="130"/>
      <c r="DU165" s="130"/>
      <c r="DV165" s="130"/>
      <c r="DW165" s="130"/>
      <c r="DX165" s="130"/>
      <c r="DY165" s="130"/>
      <c r="DZ165" s="130"/>
      <c r="EA165" s="130"/>
      <c r="EB165" s="130"/>
      <c r="EC165" s="130"/>
      <c r="ED165" s="130"/>
      <c r="EE165" s="130"/>
      <c r="EF165" s="130"/>
      <c r="EG165" s="130"/>
      <c r="EH165" s="130"/>
      <c r="EI165" s="130"/>
      <c r="EJ165" s="130"/>
      <c r="EK165" s="130"/>
      <c r="EL165" s="130"/>
      <c r="EM165" s="130"/>
      <c r="EN165" s="130"/>
      <c r="EO165" s="130"/>
      <c r="EP165" s="130"/>
      <c r="EQ165" s="130"/>
      <c r="ER165" s="130"/>
      <c r="ES165" s="130"/>
      <c r="ET165" s="130"/>
      <c r="EU165" s="130"/>
      <c r="EV165" s="130"/>
      <c r="EW165" s="130"/>
      <c r="EX165" s="130"/>
      <c r="EY165" s="130"/>
      <c r="EZ165" s="130"/>
      <c r="FA165" s="130"/>
      <c r="FB165" s="130"/>
      <c r="FC165" s="130"/>
      <c r="FD165" s="130"/>
      <c r="FE165" s="130"/>
      <c r="FF165" s="130"/>
      <c r="FG165" s="130"/>
      <c r="FH165" s="130"/>
      <c r="FI165" s="130"/>
      <c r="FJ165" s="130"/>
      <c r="FK165" s="130"/>
      <c r="FL165" s="130"/>
      <c r="FM165" s="130"/>
      <c r="FN165" s="130"/>
      <c r="FO165" s="130"/>
      <c r="FP165" s="130"/>
      <c r="FQ165" s="130"/>
      <c r="FR165" s="130"/>
      <c r="FS165" s="130"/>
      <c r="FT165" s="130"/>
      <c r="FU165" s="130"/>
      <c r="FV165" s="130"/>
      <c r="FW165" s="130"/>
      <c r="FX165" s="130"/>
      <c r="FY165" s="130"/>
      <c r="FZ165" s="130"/>
      <c r="GA165" s="130"/>
      <c r="GB165" s="130"/>
      <c r="GC165" s="130"/>
      <c r="GD165" s="130"/>
      <c r="GE165" s="130"/>
      <c r="GF165" s="130"/>
      <c r="GG165" s="130"/>
      <c r="GH165" s="130"/>
      <c r="GI165" s="130"/>
      <c r="GJ165" s="130"/>
      <c r="GK165" s="130"/>
      <c r="GL165" s="130"/>
      <c r="GM165" s="130"/>
      <c r="GN165" s="130"/>
      <c r="GO165" s="130"/>
      <c r="GP165" s="130"/>
      <c r="GQ165" s="130"/>
      <c r="GR165" s="130"/>
      <c r="GS165" s="130"/>
      <c r="GT165" s="130"/>
      <c r="GU165" s="130"/>
      <c r="GV165" s="130"/>
      <c r="GW165" s="130"/>
      <c r="GX165" s="130"/>
      <c r="GY165" s="130"/>
      <c r="GZ165" s="130"/>
      <c r="HA165" s="130"/>
      <c r="HB165" s="130"/>
      <c r="HC165" s="130"/>
      <c r="HD165" s="130"/>
      <c r="HE165" s="130"/>
      <c r="HF165" s="130"/>
      <c r="HG165" s="130"/>
      <c r="HH165" s="130"/>
      <c r="HI165" s="130"/>
      <c r="HJ165" s="130"/>
      <c r="HK165" s="130"/>
      <c r="HL165" s="130"/>
      <c r="HM165" s="130"/>
      <c r="HN165" s="130"/>
      <c r="HO165" s="130"/>
      <c r="HP165" s="130"/>
      <c r="HQ165" s="130"/>
      <c r="HR165" s="130"/>
      <c r="HS165" s="130"/>
      <c r="HT165" s="130"/>
      <c r="HU165" s="130"/>
      <c r="HV165" s="130"/>
      <c r="HW165" s="130"/>
      <c r="HX165" s="130"/>
      <c r="HY165" s="130"/>
      <c r="HZ165" s="130"/>
      <c r="IA165" s="130"/>
      <c r="IB165" s="130"/>
      <c r="IC165" s="130"/>
      <c r="ID165" s="130"/>
      <c r="IE165" s="130"/>
      <c r="IF165" s="130"/>
      <c r="IG165" s="130"/>
      <c r="IH165" s="130"/>
      <c r="II165" s="130"/>
      <c r="IJ165" s="130"/>
      <c r="IK165" s="130"/>
      <c r="IL165" s="130"/>
      <c r="IM165" s="130"/>
      <c r="IN165" s="130"/>
      <c r="IO165" s="130"/>
      <c r="IP165" s="130"/>
      <c r="IQ165" s="130"/>
      <c r="IR165" s="130"/>
      <c r="IS165" s="130"/>
      <c r="IT165" s="130"/>
      <c r="IU165" s="130"/>
      <c r="IV165" s="130"/>
    </row>
    <row r="166" spans="1:256" ht="15.75" customHeight="1">
      <c r="A166" s="781"/>
      <c r="B166" s="39"/>
      <c r="C166" s="160"/>
      <c r="D166" s="160"/>
      <c r="E166" s="160"/>
      <c r="F166" s="160"/>
      <c r="G166" s="130"/>
      <c r="H166" s="130"/>
      <c r="I166" s="130"/>
      <c r="J166" s="130"/>
      <c r="K166" s="131"/>
      <c r="L166" s="131"/>
      <c r="M166" s="131"/>
      <c r="N166" s="131"/>
      <c r="O166" s="131"/>
      <c r="P166" s="1377"/>
      <c r="Q166" s="130"/>
      <c r="R166" s="130"/>
      <c r="S166" s="130"/>
      <c r="T166" s="130"/>
      <c r="U166" s="130"/>
      <c r="V166" s="130"/>
      <c r="W166" s="130"/>
      <c r="X166" s="130"/>
      <c r="Y166" s="130"/>
      <c r="Z166" s="130"/>
      <c r="AA166" s="130"/>
      <c r="AB166" s="130"/>
      <c r="AC166" s="130"/>
      <c r="AD166" s="130"/>
      <c r="AE166" s="130"/>
      <c r="AF166" s="130"/>
      <c r="AG166" s="130"/>
      <c r="AH166" s="130"/>
      <c r="AI166" s="130"/>
      <c r="AJ166" s="130"/>
      <c r="AK166" s="130"/>
      <c r="AL166" s="130"/>
      <c r="AM166" s="130"/>
      <c r="AN166" s="130"/>
      <c r="AO166" s="130"/>
      <c r="AP166" s="130"/>
      <c r="AQ166" s="130"/>
      <c r="AR166" s="130"/>
      <c r="AS166" s="130"/>
      <c r="AT166" s="130"/>
      <c r="AU166" s="130"/>
      <c r="AV166" s="130"/>
      <c r="AW166" s="130"/>
      <c r="AX166" s="130"/>
      <c r="AY166" s="130"/>
      <c r="AZ166" s="130"/>
      <c r="BA166" s="130"/>
      <c r="BB166" s="130"/>
      <c r="BC166" s="130"/>
      <c r="BD166" s="130"/>
      <c r="BE166" s="130"/>
      <c r="BF166" s="130"/>
      <c r="BG166" s="130"/>
      <c r="BH166" s="130"/>
      <c r="BI166" s="130"/>
      <c r="BJ166" s="130"/>
      <c r="BK166" s="130"/>
      <c r="BL166" s="130"/>
      <c r="BM166" s="130"/>
      <c r="BN166" s="130"/>
      <c r="BO166" s="130"/>
      <c r="BP166" s="130"/>
      <c r="BQ166" s="130"/>
      <c r="BR166" s="130"/>
      <c r="BS166" s="130"/>
      <c r="BT166" s="130"/>
      <c r="BU166" s="130"/>
      <c r="BV166" s="130"/>
      <c r="BW166" s="130"/>
      <c r="BX166" s="130"/>
      <c r="BY166" s="130"/>
      <c r="BZ166" s="130"/>
      <c r="CA166" s="130"/>
      <c r="CB166" s="130"/>
      <c r="CC166" s="130"/>
      <c r="CD166" s="130"/>
      <c r="CE166" s="130"/>
      <c r="CF166" s="130"/>
      <c r="CG166" s="130"/>
      <c r="CH166" s="130"/>
      <c r="CI166" s="130"/>
      <c r="CJ166" s="130"/>
      <c r="CK166" s="130"/>
      <c r="CL166" s="130"/>
      <c r="CM166" s="130"/>
      <c r="CN166" s="130"/>
      <c r="CO166" s="130"/>
      <c r="CP166" s="130"/>
      <c r="CQ166" s="130"/>
      <c r="CR166" s="130"/>
      <c r="CS166" s="130"/>
      <c r="CT166" s="130"/>
      <c r="CU166" s="130"/>
      <c r="CV166" s="130"/>
      <c r="CW166" s="130"/>
      <c r="CX166" s="130"/>
      <c r="CY166" s="130"/>
      <c r="CZ166" s="130"/>
      <c r="DA166" s="130"/>
      <c r="DB166" s="130"/>
      <c r="DC166" s="130"/>
      <c r="DD166" s="130"/>
      <c r="DE166" s="130"/>
      <c r="DF166" s="130"/>
      <c r="DG166" s="130"/>
      <c r="DH166" s="130"/>
      <c r="DI166" s="130"/>
      <c r="DJ166" s="130"/>
      <c r="DK166" s="130"/>
      <c r="DL166" s="130"/>
      <c r="DM166" s="130"/>
      <c r="DN166" s="130"/>
      <c r="DO166" s="130"/>
      <c r="DP166" s="130"/>
      <c r="DQ166" s="130"/>
      <c r="DR166" s="130"/>
      <c r="DS166" s="130"/>
      <c r="DT166" s="130"/>
      <c r="DU166" s="130"/>
      <c r="DV166" s="130"/>
      <c r="DW166" s="130"/>
      <c r="DX166" s="130"/>
      <c r="DY166" s="130"/>
      <c r="DZ166" s="130"/>
      <c r="EA166" s="130"/>
      <c r="EB166" s="130"/>
      <c r="EC166" s="130"/>
      <c r="ED166" s="130"/>
      <c r="EE166" s="130"/>
      <c r="EF166" s="130"/>
      <c r="EG166" s="130"/>
      <c r="EH166" s="130"/>
      <c r="EI166" s="130"/>
      <c r="EJ166" s="130"/>
      <c r="EK166" s="130"/>
      <c r="EL166" s="130"/>
      <c r="EM166" s="130"/>
      <c r="EN166" s="130"/>
      <c r="EO166" s="130"/>
      <c r="EP166" s="130"/>
      <c r="EQ166" s="130"/>
      <c r="ER166" s="130"/>
      <c r="ES166" s="130"/>
      <c r="ET166" s="130"/>
      <c r="EU166" s="130"/>
      <c r="EV166" s="130"/>
      <c r="EW166" s="130"/>
      <c r="EX166" s="130"/>
      <c r="EY166" s="130"/>
      <c r="EZ166" s="130"/>
      <c r="FA166" s="130"/>
      <c r="FB166" s="130"/>
      <c r="FC166" s="130"/>
      <c r="FD166" s="130"/>
      <c r="FE166" s="130"/>
      <c r="FF166" s="130"/>
      <c r="FG166" s="130"/>
      <c r="FH166" s="130"/>
      <c r="FI166" s="130"/>
      <c r="FJ166" s="130"/>
      <c r="FK166" s="130"/>
      <c r="FL166" s="130"/>
      <c r="FM166" s="130"/>
      <c r="FN166" s="130"/>
      <c r="FO166" s="130"/>
      <c r="FP166" s="130"/>
      <c r="FQ166" s="130"/>
      <c r="FR166" s="130"/>
      <c r="FS166" s="130"/>
      <c r="FT166" s="130"/>
      <c r="FU166" s="130"/>
      <c r="FV166" s="130"/>
      <c r="FW166" s="130"/>
      <c r="FX166" s="130"/>
      <c r="FY166" s="130"/>
      <c r="FZ166" s="130"/>
      <c r="GA166" s="130"/>
      <c r="GB166" s="130"/>
      <c r="GC166" s="130"/>
      <c r="GD166" s="130"/>
      <c r="GE166" s="130"/>
      <c r="GF166" s="130"/>
      <c r="GG166" s="130"/>
      <c r="GH166" s="130"/>
      <c r="GI166" s="130"/>
      <c r="GJ166" s="130"/>
      <c r="GK166" s="130"/>
      <c r="GL166" s="130"/>
      <c r="GM166" s="130"/>
      <c r="GN166" s="130"/>
      <c r="GO166" s="130"/>
      <c r="GP166" s="130"/>
      <c r="GQ166" s="130"/>
      <c r="GR166" s="130"/>
      <c r="GS166" s="130"/>
      <c r="GT166" s="130"/>
      <c r="GU166" s="130"/>
      <c r="GV166" s="130"/>
      <c r="GW166" s="130"/>
      <c r="GX166" s="130"/>
      <c r="GY166" s="130"/>
      <c r="GZ166" s="130"/>
      <c r="HA166" s="130"/>
      <c r="HB166" s="130"/>
      <c r="HC166" s="130"/>
      <c r="HD166" s="130"/>
      <c r="HE166" s="130"/>
      <c r="HF166" s="130"/>
      <c r="HG166" s="130"/>
      <c r="HH166" s="130"/>
      <c r="HI166" s="130"/>
      <c r="HJ166" s="130"/>
      <c r="HK166" s="130"/>
      <c r="HL166" s="130"/>
      <c r="HM166" s="130"/>
      <c r="HN166" s="130"/>
      <c r="HO166" s="130"/>
      <c r="HP166" s="130"/>
      <c r="HQ166" s="130"/>
      <c r="HR166" s="130"/>
      <c r="HS166" s="130"/>
      <c r="HT166" s="130"/>
      <c r="HU166" s="130"/>
      <c r="HV166" s="130"/>
      <c r="HW166" s="130"/>
      <c r="HX166" s="130"/>
      <c r="HY166" s="130"/>
      <c r="HZ166" s="130"/>
      <c r="IA166" s="130"/>
      <c r="IB166" s="130"/>
      <c r="IC166" s="130"/>
      <c r="ID166" s="130"/>
      <c r="IE166" s="130"/>
      <c r="IF166" s="130"/>
      <c r="IG166" s="130"/>
      <c r="IH166" s="130"/>
      <c r="II166" s="130"/>
      <c r="IJ166" s="130"/>
      <c r="IK166" s="130"/>
      <c r="IL166" s="130"/>
      <c r="IM166" s="130"/>
      <c r="IN166" s="130"/>
      <c r="IO166" s="130"/>
      <c r="IP166" s="130"/>
      <c r="IQ166" s="130"/>
      <c r="IR166" s="130"/>
      <c r="IS166" s="130"/>
      <c r="IT166" s="130"/>
      <c r="IU166" s="130"/>
      <c r="IV166" s="130"/>
    </row>
    <row r="167" spans="1:256" ht="15.75" customHeight="1">
      <c r="A167" s="781"/>
      <c r="B167" s="39"/>
      <c r="C167" s="160"/>
      <c r="D167" s="160"/>
      <c r="E167" s="160"/>
      <c r="F167" s="160"/>
      <c r="G167" s="130"/>
      <c r="H167" s="130"/>
      <c r="I167" s="130"/>
      <c r="J167" s="130"/>
      <c r="K167" s="131"/>
      <c r="L167" s="131"/>
      <c r="M167" s="131"/>
      <c r="N167" s="131"/>
      <c r="O167" s="131"/>
      <c r="P167" s="1377"/>
      <c r="Q167" s="130"/>
      <c r="R167" s="130"/>
      <c r="S167" s="130"/>
      <c r="T167" s="130"/>
      <c r="U167" s="130"/>
      <c r="V167" s="130"/>
      <c r="W167" s="130"/>
      <c r="X167" s="130"/>
      <c r="Y167" s="130"/>
      <c r="Z167" s="130"/>
      <c r="AA167" s="130"/>
      <c r="AB167" s="130"/>
      <c r="AC167" s="130"/>
      <c r="AD167" s="130"/>
      <c r="AE167" s="130"/>
      <c r="AF167" s="130"/>
      <c r="AG167" s="130"/>
      <c r="AH167" s="130"/>
      <c r="AI167" s="130"/>
      <c r="AJ167" s="130"/>
      <c r="AK167" s="130"/>
      <c r="AL167" s="130"/>
      <c r="AM167" s="130"/>
      <c r="AN167" s="130"/>
      <c r="AO167" s="130"/>
      <c r="AP167" s="130"/>
      <c r="AQ167" s="130"/>
      <c r="AR167" s="130"/>
      <c r="AS167" s="130"/>
      <c r="AT167" s="130"/>
      <c r="AU167" s="130"/>
      <c r="AV167" s="130"/>
      <c r="AW167" s="130"/>
      <c r="AX167" s="130"/>
      <c r="AY167" s="130"/>
      <c r="AZ167" s="130"/>
      <c r="BA167" s="130"/>
      <c r="BB167" s="130"/>
      <c r="BC167" s="130"/>
      <c r="BD167" s="130"/>
      <c r="BE167" s="130"/>
      <c r="BF167" s="130"/>
      <c r="BG167" s="130"/>
      <c r="BH167" s="130"/>
      <c r="BI167" s="130"/>
      <c r="BJ167" s="130"/>
      <c r="BK167" s="130"/>
      <c r="BL167" s="130"/>
      <c r="BM167" s="130"/>
      <c r="BN167" s="130"/>
      <c r="BO167" s="130"/>
      <c r="BP167" s="130"/>
      <c r="BQ167" s="130"/>
      <c r="BR167" s="130"/>
      <c r="BS167" s="130"/>
      <c r="BT167" s="130"/>
      <c r="BU167" s="130"/>
      <c r="BV167" s="130"/>
      <c r="BW167" s="130"/>
      <c r="BX167" s="130"/>
      <c r="BY167" s="130"/>
      <c r="BZ167" s="130"/>
      <c r="CA167" s="130"/>
      <c r="CB167" s="130"/>
      <c r="CC167" s="130"/>
      <c r="CD167" s="130"/>
      <c r="CE167" s="130"/>
      <c r="CF167" s="130"/>
      <c r="CG167" s="130"/>
      <c r="CH167" s="130"/>
      <c r="CI167" s="130"/>
      <c r="CJ167" s="130"/>
      <c r="CK167" s="130"/>
      <c r="CL167" s="130"/>
      <c r="CM167" s="130"/>
      <c r="CN167" s="130"/>
      <c r="CO167" s="130"/>
      <c r="CP167" s="130"/>
      <c r="CQ167" s="130"/>
      <c r="CR167" s="130"/>
      <c r="CS167" s="130"/>
      <c r="CT167" s="130"/>
      <c r="CU167" s="130"/>
      <c r="CV167" s="130"/>
      <c r="CW167" s="130"/>
      <c r="CX167" s="130"/>
      <c r="CY167" s="130"/>
      <c r="CZ167" s="130"/>
      <c r="DA167" s="130"/>
      <c r="DB167" s="130"/>
      <c r="DC167" s="130"/>
      <c r="DD167" s="130"/>
      <c r="DE167" s="130"/>
      <c r="DF167" s="130"/>
      <c r="DG167" s="130"/>
      <c r="DH167" s="130"/>
      <c r="DI167" s="130"/>
      <c r="DJ167" s="130"/>
      <c r="DK167" s="130"/>
      <c r="DL167" s="130"/>
      <c r="DM167" s="130"/>
      <c r="DN167" s="130"/>
      <c r="DO167" s="130"/>
      <c r="DP167" s="130"/>
      <c r="DQ167" s="130"/>
      <c r="DR167" s="130"/>
      <c r="DS167" s="130"/>
      <c r="DT167" s="130"/>
      <c r="DU167" s="130"/>
      <c r="DV167" s="130"/>
      <c r="DW167" s="130"/>
      <c r="DX167" s="130"/>
      <c r="DY167" s="130"/>
      <c r="DZ167" s="130"/>
      <c r="EA167" s="130"/>
      <c r="EB167" s="130"/>
      <c r="EC167" s="130"/>
      <c r="ED167" s="130"/>
      <c r="EE167" s="130"/>
      <c r="EF167" s="130"/>
      <c r="EG167" s="130"/>
      <c r="EH167" s="130"/>
      <c r="EI167" s="130"/>
      <c r="EJ167" s="130"/>
      <c r="EK167" s="130"/>
      <c r="EL167" s="130"/>
      <c r="EM167" s="130"/>
      <c r="EN167" s="130"/>
      <c r="EO167" s="130"/>
      <c r="EP167" s="130"/>
      <c r="EQ167" s="130"/>
      <c r="ER167" s="130"/>
      <c r="ES167" s="130"/>
      <c r="ET167" s="130"/>
      <c r="EU167" s="130"/>
      <c r="EV167" s="130"/>
      <c r="EW167" s="130"/>
      <c r="EX167" s="130"/>
      <c r="EY167" s="130"/>
      <c r="EZ167" s="130"/>
      <c r="FA167" s="130"/>
      <c r="FB167" s="130"/>
      <c r="FC167" s="130"/>
      <c r="FD167" s="130"/>
      <c r="FE167" s="130"/>
      <c r="FF167" s="130"/>
      <c r="FG167" s="130"/>
      <c r="FH167" s="130"/>
      <c r="FI167" s="130"/>
      <c r="FJ167" s="130"/>
      <c r="FK167" s="130"/>
      <c r="FL167" s="130"/>
      <c r="FM167" s="130"/>
      <c r="FN167" s="130"/>
      <c r="FO167" s="130"/>
      <c r="FP167" s="130"/>
      <c r="FQ167" s="130"/>
      <c r="FR167" s="130"/>
      <c r="FS167" s="130"/>
      <c r="FT167" s="130"/>
      <c r="FU167" s="130"/>
      <c r="FV167" s="130"/>
      <c r="FW167" s="130"/>
      <c r="FX167" s="130"/>
      <c r="FY167" s="130"/>
      <c r="FZ167" s="130"/>
      <c r="GA167" s="130"/>
      <c r="GB167" s="130"/>
      <c r="GC167" s="130"/>
      <c r="GD167" s="130"/>
      <c r="GE167" s="130"/>
      <c r="GF167" s="130"/>
      <c r="GG167" s="130"/>
      <c r="GH167" s="130"/>
      <c r="GI167" s="130"/>
      <c r="GJ167" s="130"/>
      <c r="GK167" s="130"/>
      <c r="GL167" s="130"/>
      <c r="GM167" s="130"/>
      <c r="GN167" s="130"/>
      <c r="GO167" s="130"/>
      <c r="GP167" s="130"/>
      <c r="GQ167" s="130"/>
      <c r="GR167" s="130"/>
      <c r="GS167" s="130"/>
      <c r="GT167" s="130"/>
      <c r="GU167" s="130"/>
      <c r="GV167" s="130"/>
      <c r="GW167" s="130"/>
      <c r="GX167" s="130"/>
      <c r="GY167" s="130"/>
      <c r="GZ167" s="130"/>
      <c r="HA167" s="130"/>
      <c r="HB167" s="130"/>
      <c r="HC167" s="130"/>
      <c r="HD167" s="130"/>
      <c r="HE167" s="130"/>
      <c r="HF167" s="130"/>
      <c r="HG167" s="130"/>
      <c r="HH167" s="130"/>
      <c r="HI167" s="130"/>
      <c r="HJ167" s="130"/>
      <c r="HK167" s="130"/>
      <c r="HL167" s="130"/>
      <c r="HM167" s="130"/>
      <c r="HN167" s="130"/>
      <c r="HO167" s="130"/>
      <c r="HP167" s="130"/>
      <c r="HQ167" s="130"/>
      <c r="HR167" s="130"/>
      <c r="HS167" s="130"/>
      <c r="HT167" s="130"/>
      <c r="HU167" s="130"/>
      <c r="HV167" s="130"/>
      <c r="HW167" s="130"/>
      <c r="HX167" s="130"/>
      <c r="HY167" s="130"/>
      <c r="HZ167" s="130"/>
      <c r="IA167" s="130"/>
      <c r="IB167" s="130"/>
      <c r="IC167" s="130"/>
      <c r="ID167" s="130"/>
      <c r="IE167" s="130"/>
      <c r="IF167" s="130"/>
      <c r="IG167" s="130"/>
      <c r="IH167" s="130"/>
      <c r="II167" s="130"/>
      <c r="IJ167" s="130"/>
      <c r="IK167" s="130"/>
      <c r="IL167" s="130"/>
      <c r="IM167" s="130"/>
      <c r="IN167" s="130"/>
      <c r="IO167" s="130"/>
      <c r="IP167" s="130"/>
      <c r="IQ167" s="130"/>
      <c r="IR167" s="130"/>
      <c r="IS167" s="130"/>
      <c r="IT167" s="130"/>
      <c r="IU167" s="130"/>
      <c r="IV167" s="130"/>
    </row>
    <row r="168" spans="1:256" ht="15.75" customHeight="1">
      <c r="A168" s="781"/>
      <c r="B168" s="39"/>
      <c r="C168" s="160"/>
      <c r="D168" s="160"/>
      <c r="E168" s="160"/>
      <c r="F168" s="160"/>
      <c r="G168" s="130"/>
      <c r="H168" s="130"/>
      <c r="I168" s="130"/>
      <c r="J168" s="130"/>
      <c r="K168" s="131"/>
      <c r="L168" s="131"/>
      <c r="M168" s="131"/>
      <c r="N168" s="131"/>
      <c r="O168" s="131"/>
      <c r="P168" s="1377"/>
      <c r="Q168" s="130"/>
      <c r="R168" s="130"/>
      <c r="S168" s="130"/>
      <c r="T168" s="130"/>
      <c r="U168" s="130"/>
      <c r="V168" s="130"/>
      <c r="W168" s="130"/>
      <c r="X168" s="130"/>
      <c r="Y168" s="130"/>
      <c r="Z168" s="130"/>
      <c r="AA168" s="130"/>
      <c r="AB168" s="130"/>
      <c r="AC168" s="130"/>
      <c r="AD168" s="130"/>
      <c r="AE168" s="130"/>
      <c r="AF168" s="130"/>
      <c r="AG168" s="130"/>
      <c r="AH168" s="130"/>
      <c r="AI168" s="130"/>
      <c r="AJ168" s="130"/>
      <c r="AK168" s="130"/>
      <c r="AL168" s="130"/>
      <c r="AM168" s="130"/>
      <c r="AN168" s="130"/>
      <c r="AO168" s="130"/>
      <c r="AP168" s="130"/>
      <c r="AQ168" s="130"/>
      <c r="AR168" s="130"/>
      <c r="AS168" s="130"/>
      <c r="AT168" s="130"/>
      <c r="AU168" s="130"/>
      <c r="AV168" s="130"/>
      <c r="AW168" s="130"/>
      <c r="AX168" s="130"/>
      <c r="AY168" s="130"/>
      <c r="AZ168" s="130"/>
      <c r="BA168" s="130"/>
      <c r="BB168" s="130"/>
      <c r="BC168" s="130"/>
      <c r="BD168" s="130"/>
      <c r="BE168" s="130"/>
      <c r="BF168" s="130"/>
      <c r="BG168" s="130"/>
      <c r="BH168" s="130"/>
      <c r="BI168" s="130"/>
      <c r="BJ168" s="130"/>
      <c r="BK168" s="130"/>
      <c r="BL168" s="130"/>
      <c r="BM168" s="130"/>
      <c r="BN168" s="130"/>
      <c r="BO168" s="130"/>
      <c r="BP168" s="130"/>
      <c r="BQ168" s="130"/>
      <c r="BR168" s="130"/>
      <c r="BS168" s="130"/>
      <c r="BT168" s="130"/>
      <c r="BU168" s="130"/>
      <c r="BV168" s="130"/>
      <c r="BW168" s="130"/>
      <c r="BX168" s="130"/>
      <c r="BY168" s="130"/>
      <c r="BZ168" s="130"/>
      <c r="CA168" s="130"/>
      <c r="CB168" s="130"/>
      <c r="CC168" s="130"/>
      <c r="CD168" s="130"/>
      <c r="CE168" s="130"/>
      <c r="CF168" s="130"/>
      <c r="CG168" s="130"/>
      <c r="CH168" s="130"/>
      <c r="CI168" s="130"/>
      <c r="CJ168" s="130"/>
      <c r="CK168" s="130"/>
      <c r="CL168" s="130"/>
      <c r="CM168" s="130"/>
      <c r="CN168" s="130"/>
      <c r="CO168" s="130"/>
      <c r="CP168" s="130"/>
      <c r="CQ168" s="130"/>
      <c r="CR168" s="130"/>
      <c r="CS168" s="130"/>
      <c r="CT168" s="130"/>
      <c r="CU168" s="130"/>
      <c r="CV168" s="130"/>
      <c r="CW168" s="130"/>
      <c r="CX168" s="130"/>
      <c r="CY168" s="130"/>
      <c r="CZ168" s="130"/>
      <c r="DA168" s="130"/>
      <c r="DB168" s="130"/>
      <c r="DC168" s="130"/>
      <c r="DD168" s="130"/>
      <c r="DE168" s="130"/>
      <c r="DF168" s="130"/>
      <c r="DG168" s="130"/>
      <c r="DH168" s="130"/>
      <c r="DI168" s="130"/>
      <c r="DJ168" s="130"/>
      <c r="DK168" s="130"/>
      <c r="DL168" s="130"/>
      <c r="DM168" s="130"/>
      <c r="DN168" s="130"/>
      <c r="DO168" s="130"/>
      <c r="DP168" s="130"/>
      <c r="DQ168" s="130"/>
      <c r="DR168" s="130"/>
      <c r="DS168" s="130"/>
      <c r="DT168" s="130"/>
      <c r="DU168" s="130"/>
      <c r="DV168" s="130"/>
      <c r="DW168" s="130"/>
      <c r="DX168" s="130"/>
      <c r="DY168" s="130"/>
      <c r="DZ168" s="130"/>
      <c r="EA168" s="130"/>
      <c r="EB168" s="130"/>
      <c r="EC168" s="130"/>
      <c r="ED168" s="130"/>
      <c r="EE168" s="130"/>
      <c r="EF168" s="130"/>
      <c r="EG168" s="130"/>
      <c r="EH168" s="130"/>
      <c r="EI168" s="130"/>
      <c r="EJ168" s="130"/>
      <c r="EK168" s="130"/>
      <c r="EL168" s="130"/>
      <c r="EM168" s="130"/>
      <c r="EN168" s="130"/>
      <c r="EO168" s="130"/>
      <c r="EP168" s="130"/>
      <c r="EQ168" s="130"/>
      <c r="ER168" s="130"/>
      <c r="ES168" s="130"/>
      <c r="ET168" s="130"/>
      <c r="EU168" s="130"/>
      <c r="EV168" s="130"/>
      <c r="EW168" s="130"/>
      <c r="EX168" s="130"/>
      <c r="EY168" s="130"/>
      <c r="EZ168" s="130"/>
      <c r="FA168" s="130"/>
      <c r="FB168" s="130"/>
      <c r="FC168" s="130"/>
      <c r="FD168" s="130"/>
      <c r="FE168" s="130"/>
      <c r="FF168" s="130"/>
      <c r="FG168" s="130"/>
      <c r="FH168" s="130"/>
      <c r="FI168" s="130"/>
      <c r="FJ168" s="130"/>
      <c r="FK168" s="130"/>
      <c r="FL168" s="130"/>
      <c r="FM168" s="130"/>
      <c r="FN168" s="130"/>
      <c r="FO168" s="130"/>
      <c r="FP168" s="130"/>
      <c r="FQ168" s="130"/>
      <c r="FR168" s="130"/>
      <c r="FS168" s="130"/>
      <c r="FT168" s="130"/>
      <c r="FU168" s="130"/>
      <c r="FV168" s="130"/>
      <c r="FW168" s="130"/>
      <c r="FX168" s="130"/>
      <c r="FY168" s="130"/>
      <c r="FZ168" s="130"/>
      <c r="GA168" s="130"/>
      <c r="GB168" s="130"/>
      <c r="GC168" s="130"/>
      <c r="GD168" s="130"/>
      <c r="GE168" s="130"/>
      <c r="GF168" s="130"/>
      <c r="GG168" s="130"/>
      <c r="GH168" s="130"/>
      <c r="GI168" s="130"/>
      <c r="GJ168" s="130"/>
      <c r="GK168" s="130"/>
      <c r="GL168" s="130"/>
      <c r="GM168" s="130"/>
      <c r="GN168" s="130"/>
      <c r="GO168" s="130"/>
      <c r="GP168" s="130"/>
      <c r="GQ168" s="130"/>
      <c r="GR168" s="130"/>
      <c r="GS168" s="130"/>
      <c r="GT168" s="130"/>
      <c r="GU168" s="130"/>
      <c r="GV168" s="130"/>
      <c r="GW168" s="130"/>
      <c r="GX168" s="130"/>
      <c r="GY168" s="130"/>
      <c r="GZ168" s="130"/>
      <c r="HA168" s="130"/>
      <c r="HB168" s="130"/>
      <c r="HC168" s="130"/>
      <c r="HD168" s="130"/>
      <c r="HE168" s="130"/>
      <c r="HF168" s="130"/>
      <c r="HG168" s="130"/>
      <c r="HH168" s="130"/>
      <c r="HI168" s="130"/>
      <c r="HJ168" s="130"/>
      <c r="HK168" s="130"/>
      <c r="HL168" s="130"/>
      <c r="HM168" s="130"/>
      <c r="HN168" s="130"/>
      <c r="HO168" s="130"/>
      <c r="HP168" s="130"/>
      <c r="HQ168" s="130"/>
      <c r="HR168" s="130"/>
      <c r="HS168" s="130"/>
      <c r="HT168" s="130"/>
      <c r="HU168" s="130"/>
      <c r="HV168" s="130"/>
      <c r="HW168" s="130"/>
      <c r="HX168" s="130"/>
      <c r="HY168" s="130"/>
      <c r="HZ168" s="130"/>
      <c r="IA168" s="130"/>
      <c r="IB168" s="130"/>
      <c r="IC168" s="130"/>
      <c r="ID168" s="130"/>
      <c r="IE168" s="130"/>
      <c r="IF168" s="130"/>
      <c r="IG168" s="130"/>
      <c r="IH168" s="130"/>
      <c r="II168" s="130"/>
      <c r="IJ168" s="130"/>
      <c r="IK168" s="130"/>
      <c r="IL168" s="130"/>
      <c r="IM168" s="130"/>
      <c r="IN168" s="130"/>
      <c r="IO168" s="130"/>
      <c r="IP168" s="130"/>
      <c r="IQ168" s="130"/>
      <c r="IR168" s="130"/>
      <c r="IS168" s="130"/>
      <c r="IT168" s="130"/>
      <c r="IU168" s="130"/>
      <c r="IV168" s="130"/>
    </row>
    <row r="169" spans="1:256" ht="15.75" customHeight="1">
      <c r="A169" s="781"/>
      <c r="B169" s="39"/>
      <c r="C169" s="160"/>
      <c r="D169" s="160"/>
      <c r="E169" s="160"/>
      <c r="F169" s="160"/>
      <c r="G169" s="130"/>
      <c r="H169" s="130"/>
      <c r="I169" s="130"/>
      <c r="J169" s="130"/>
      <c r="K169" s="131"/>
      <c r="L169" s="131"/>
      <c r="M169" s="131"/>
      <c r="N169" s="131"/>
      <c r="O169" s="131"/>
      <c r="P169" s="1377"/>
      <c r="Q169" s="130"/>
      <c r="R169" s="130"/>
      <c r="S169" s="130"/>
      <c r="T169" s="130"/>
      <c r="U169" s="130"/>
      <c r="V169" s="130"/>
      <c r="W169" s="130"/>
      <c r="X169" s="130"/>
      <c r="Y169" s="130"/>
      <c r="Z169" s="130"/>
      <c r="AA169" s="130"/>
      <c r="AB169" s="130"/>
      <c r="AC169" s="130"/>
      <c r="AD169" s="130"/>
      <c r="AE169" s="130"/>
      <c r="AF169" s="130"/>
      <c r="AG169" s="130"/>
      <c r="AH169" s="130"/>
      <c r="AI169" s="130"/>
      <c r="AJ169" s="130"/>
      <c r="AK169" s="130"/>
      <c r="AL169" s="130"/>
      <c r="AM169" s="130"/>
      <c r="AN169" s="130"/>
      <c r="AO169" s="130"/>
      <c r="AP169" s="130"/>
      <c r="AQ169" s="130"/>
      <c r="AR169" s="130"/>
      <c r="AS169" s="130"/>
      <c r="AT169" s="130"/>
      <c r="AU169" s="130"/>
      <c r="AV169" s="130"/>
      <c r="AW169" s="130"/>
      <c r="AX169" s="130"/>
      <c r="AY169" s="130"/>
      <c r="AZ169" s="130"/>
      <c r="BA169" s="130"/>
      <c r="BB169" s="130"/>
      <c r="BC169" s="130"/>
      <c r="BD169" s="130"/>
      <c r="BE169" s="130"/>
      <c r="BF169" s="130"/>
      <c r="BG169" s="130"/>
      <c r="BH169" s="130"/>
      <c r="BI169" s="130"/>
      <c r="BJ169" s="130"/>
      <c r="BK169" s="130"/>
      <c r="BL169" s="130"/>
      <c r="BM169" s="130"/>
      <c r="BN169" s="130"/>
      <c r="BO169" s="130"/>
      <c r="BP169" s="130"/>
      <c r="BQ169" s="130"/>
      <c r="BR169" s="130"/>
      <c r="BS169" s="130"/>
      <c r="BT169" s="130"/>
      <c r="BU169" s="130"/>
      <c r="BV169" s="130"/>
      <c r="BW169" s="130"/>
      <c r="BX169" s="130"/>
      <c r="BY169" s="130"/>
      <c r="BZ169" s="130"/>
      <c r="CA169" s="130"/>
      <c r="CB169" s="130"/>
      <c r="CC169" s="130"/>
      <c r="CD169" s="130"/>
      <c r="CE169" s="130"/>
      <c r="CF169" s="130"/>
      <c r="CG169" s="130"/>
      <c r="CH169" s="130"/>
      <c r="CI169" s="130"/>
      <c r="CJ169" s="130"/>
      <c r="CK169" s="130"/>
      <c r="CL169" s="130"/>
      <c r="CM169" s="130"/>
      <c r="CN169" s="130"/>
      <c r="CO169" s="130"/>
      <c r="CP169" s="130"/>
      <c r="CQ169" s="130"/>
      <c r="CR169" s="130"/>
      <c r="CS169" s="130"/>
      <c r="CT169" s="130"/>
      <c r="CU169" s="130"/>
      <c r="CV169" s="130"/>
      <c r="CW169" s="130"/>
      <c r="CX169" s="130"/>
      <c r="CY169" s="130"/>
      <c r="CZ169" s="130"/>
      <c r="DA169" s="130"/>
      <c r="DB169" s="130"/>
      <c r="DC169" s="130"/>
      <c r="DD169" s="130"/>
      <c r="DE169" s="130"/>
      <c r="DF169" s="130"/>
      <c r="DG169" s="130"/>
      <c r="DH169" s="130"/>
      <c r="DI169" s="130"/>
      <c r="DJ169" s="130"/>
      <c r="DK169" s="130"/>
      <c r="DL169" s="130"/>
      <c r="DM169" s="130"/>
      <c r="DN169" s="130"/>
      <c r="DO169" s="130"/>
      <c r="DP169" s="130"/>
      <c r="DQ169" s="130"/>
      <c r="DR169" s="130"/>
      <c r="DS169" s="130"/>
      <c r="DT169" s="130"/>
      <c r="DU169" s="130"/>
      <c r="DV169" s="130"/>
      <c r="DW169" s="130"/>
      <c r="DX169" s="130"/>
      <c r="DY169" s="130"/>
      <c r="DZ169" s="130"/>
      <c r="EA169" s="130"/>
      <c r="EB169" s="130"/>
      <c r="EC169" s="130"/>
      <c r="ED169" s="130"/>
      <c r="EE169" s="130"/>
      <c r="EF169" s="130"/>
      <c r="EG169" s="130"/>
      <c r="EH169" s="130"/>
      <c r="EI169" s="130"/>
      <c r="EJ169" s="130"/>
      <c r="EK169" s="130"/>
      <c r="EL169" s="130"/>
      <c r="EM169" s="130"/>
      <c r="EN169" s="130"/>
      <c r="EO169" s="130"/>
      <c r="EP169" s="130"/>
      <c r="EQ169" s="130"/>
      <c r="ER169" s="130"/>
      <c r="ES169" s="130"/>
      <c r="ET169" s="130"/>
      <c r="EU169" s="130"/>
      <c r="EV169" s="130"/>
      <c r="EW169" s="130"/>
      <c r="EX169" s="130"/>
      <c r="EY169" s="130"/>
      <c r="EZ169" s="130"/>
      <c r="FA169" s="130"/>
      <c r="FB169" s="130"/>
      <c r="FC169" s="130"/>
      <c r="FD169" s="130"/>
      <c r="FE169" s="130"/>
      <c r="FF169" s="130"/>
      <c r="FG169" s="130"/>
      <c r="FH169" s="130"/>
      <c r="FI169" s="130"/>
      <c r="FJ169" s="130"/>
      <c r="FK169" s="130"/>
      <c r="FL169" s="130"/>
      <c r="FM169" s="130"/>
      <c r="FN169" s="130"/>
      <c r="FO169" s="130"/>
      <c r="FP169" s="130"/>
      <c r="FQ169" s="130"/>
      <c r="FR169" s="130"/>
      <c r="FS169" s="130"/>
      <c r="FT169" s="130"/>
      <c r="FU169" s="130"/>
      <c r="FV169" s="130"/>
      <c r="FW169" s="130"/>
      <c r="FX169" s="130"/>
      <c r="FY169" s="130"/>
      <c r="FZ169" s="130"/>
      <c r="GA169" s="130"/>
      <c r="GB169" s="130"/>
      <c r="GC169" s="130"/>
      <c r="GD169" s="130"/>
      <c r="GE169" s="130"/>
      <c r="GF169" s="130"/>
      <c r="GG169" s="130"/>
      <c r="GH169" s="130"/>
      <c r="GI169" s="130"/>
      <c r="GJ169" s="130"/>
      <c r="GK169" s="130"/>
      <c r="GL169" s="130"/>
      <c r="GM169" s="130"/>
      <c r="GN169" s="130"/>
      <c r="GO169" s="130"/>
      <c r="GP169" s="130"/>
      <c r="GQ169" s="130"/>
      <c r="GR169" s="130"/>
      <c r="GS169" s="130"/>
      <c r="GT169" s="130"/>
      <c r="GU169" s="130"/>
      <c r="GV169" s="130"/>
      <c r="GW169" s="130"/>
      <c r="GX169" s="130"/>
      <c r="GY169" s="130"/>
      <c r="GZ169" s="130"/>
      <c r="HA169" s="130"/>
      <c r="HB169" s="130"/>
      <c r="HC169" s="130"/>
      <c r="HD169" s="130"/>
      <c r="HE169" s="130"/>
      <c r="HF169" s="130"/>
      <c r="HG169" s="130"/>
      <c r="HH169" s="130"/>
      <c r="HI169" s="130"/>
      <c r="HJ169" s="130"/>
      <c r="HK169" s="130"/>
      <c r="HL169" s="130"/>
      <c r="HM169" s="130"/>
      <c r="HN169" s="130"/>
      <c r="HO169" s="130"/>
      <c r="HP169" s="130"/>
      <c r="HQ169" s="130"/>
      <c r="HR169" s="130"/>
      <c r="HS169" s="130"/>
      <c r="HT169" s="130"/>
      <c r="HU169" s="130"/>
      <c r="HV169" s="130"/>
      <c r="HW169" s="130"/>
      <c r="HX169" s="130"/>
      <c r="HY169" s="130"/>
      <c r="HZ169" s="130"/>
      <c r="IA169" s="130"/>
      <c r="IB169" s="130"/>
      <c r="IC169" s="130"/>
      <c r="ID169" s="130"/>
      <c r="IE169" s="130"/>
      <c r="IF169" s="130"/>
      <c r="IG169" s="130"/>
      <c r="IH169" s="130"/>
      <c r="II169" s="130"/>
      <c r="IJ169" s="130"/>
      <c r="IK169" s="130"/>
      <c r="IL169" s="130"/>
      <c r="IM169" s="130"/>
      <c r="IN169" s="130"/>
      <c r="IO169" s="130"/>
      <c r="IP169" s="130"/>
      <c r="IQ169" s="130"/>
      <c r="IR169" s="130"/>
      <c r="IS169" s="130"/>
      <c r="IT169" s="130"/>
      <c r="IU169" s="130"/>
      <c r="IV169" s="130"/>
    </row>
    <row r="170" spans="1:256" ht="15.75" customHeight="1">
      <c r="A170" s="781"/>
      <c r="B170" s="39"/>
      <c r="C170" s="160"/>
      <c r="D170" s="160"/>
      <c r="E170" s="160"/>
      <c r="F170" s="160"/>
      <c r="G170" s="130"/>
      <c r="H170" s="130"/>
      <c r="I170" s="130"/>
      <c r="J170" s="130"/>
      <c r="K170" s="131"/>
      <c r="L170" s="131"/>
      <c r="M170" s="131"/>
      <c r="N170" s="131"/>
      <c r="O170" s="131"/>
      <c r="P170" s="1377"/>
      <c r="Q170" s="130"/>
      <c r="R170" s="130"/>
      <c r="S170" s="130"/>
      <c r="T170" s="130"/>
      <c r="U170" s="130"/>
      <c r="V170" s="130"/>
      <c r="W170" s="130"/>
      <c r="X170" s="130"/>
      <c r="Y170" s="130"/>
      <c r="Z170" s="130"/>
      <c r="AA170" s="130"/>
      <c r="AB170" s="130"/>
      <c r="AC170" s="130"/>
      <c r="AD170" s="130"/>
      <c r="AE170" s="130"/>
      <c r="AF170" s="130"/>
      <c r="AG170" s="130"/>
      <c r="AH170" s="130"/>
      <c r="AI170" s="130"/>
      <c r="AJ170" s="130"/>
      <c r="AK170" s="130"/>
      <c r="AL170" s="130"/>
      <c r="AM170" s="130"/>
      <c r="AN170" s="130"/>
      <c r="AO170" s="130"/>
      <c r="AP170" s="130"/>
      <c r="AQ170" s="130"/>
      <c r="AR170" s="130"/>
      <c r="AS170" s="130"/>
      <c r="AT170" s="130"/>
      <c r="AU170" s="130"/>
      <c r="AV170" s="130"/>
      <c r="AW170" s="130"/>
      <c r="AX170" s="130"/>
      <c r="AY170" s="130"/>
      <c r="AZ170" s="130"/>
      <c r="BA170" s="130"/>
      <c r="BB170" s="130"/>
      <c r="BC170" s="130"/>
      <c r="BD170" s="130"/>
      <c r="BE170" s="130"/>
      <c r="BF170" s="130"/>
      <c r="BG170" s="130"/>
      <c r="BH170" s="130"/>
      <c r="BI170" s="130"/>
      <c r="BJ170" s="130"/>
      <c r="BK170" s="130"/>
      <c r="BL170" s="130"/>
      <c r="BM170" s="130"/>
      <c r="BN170" s="130"/>
      <c r="BO170" s="130"/>
      <c r="BP170" s="130"/>
      <c r="BQ170" s="130"/>
      <c r="BR170" s="130"/>
      <c r="BS170" s="130"/>
      <c r="BT170" s="130"/>
      <c r="BU170" s="130"/>
      <c r="BV170" s="130"/>
      <c r="BW170" s="130"/>
      <c r="BX170" s="130"/>
      <c r="BY170" s="130"/>
      <c r="BZ170" s="130"/>
      <c r="CA170" s="130"/>
      <c r="CB170" s="130"/>
      <c r="CC170" s="130"/>
      <c r="CD170" s="130"/>
      <c r="CE170" s="130"/>
      <c r="CF170" s="130"/>
      <c r="CG170" s="130"/>
      <c r="CH170" s="130"/>
      <c r="CI170" s="130"/>
      <c r="CJ170" s="130"/>
      <c r="CK170" s="130"/>
      <c r="CL170" s="130"/>
      <c r="CM170" s="130"/>
      <c r="CN170" s="130"/>
      <c r="CO170" s="130"/>
      <c r="CP170" s="130"/>
      <c r="CQ170" s="130"/>
      <c r="CR170" s="130"/>
      <c r="CS170" s="130"/>
      <c r="CT170" s="130"/>
      <c r="CU170" s="130"/>
      <c r="CV170" s="130"/>
      <c r="CW170" s="130"/>
      <c r="CX170" s="130"/>
      <c r="CY170" s="130"/>
      <c r="CZ170" s="130"/>
      <c r="DA170" s="130"/>
      <c r="DB170" s="130"/>
      <c r="DC170" s="130"/>
      <c r="DD170" s="130"/>
      <c r="DE170" s="130"/>
      <c r="DF170" s="130"/>
      <c r="DG170" s="130"/>
      <c r="DH170" s="130"/>
      <c r="DI170" s="130"/>
      <c r="DJ170" s="130"/>
      <c r="DK170" s="130"/>
      <c r="DL170" s="130"/>
      <c r="DM170" s="130"/>
      <c r="DN170" s="130"/>
      <c r="DO170" s="130"/>
      <c r="DP170" s="130"/>
      <c r="DQ170" s="130"/>
      <c r="DR170" s="130"/>
      <c r="DS170" s="130"/>
      <c r="DT170" s="130"/>
      <c r="DU170" s="130"/>
      <c r="DV170" s="130"/>
      <c r="DW170" s="130"/>
      <c r="DX170" s="130"/>
      <c r="DY170" s="130"/>
      <c r="DZ170" s="130"/>
      <c r="EA170" s="130"/>
      <c r="EB170" s="130"/>
      <c r="EC170" s="130"/>
      <c r="ED170" s="130"/>
      <c r="EE170" s="130"/>
      <c r="EF170" s="130"/>
      <c r="EG170" s="130"/>
      <c r="EH170" s="130"/>
      <c r="EI170" s="130"/>
      <c r="EJ170" s="130"/>
      <c r="EK170" s="130"/>
      <c r="EL170" s="130"/>
      <c r="EM170" s="130"/>
      <c r="EN170" s="130"/>
      <c r="EO170" s="130"/>
      <c r="EP170" s="130"/>
      <c r="EQ170" s="130"/>
      <c r="ER170" s="130"/>
      <c r="ES170" s="130"/>
      <c r="ET170" s="130"/>
      <c r="EU170" s="130"/>
      <c r="EV170" s="130"/>
      <c r="EW170" s="130"/>
      <c r="EX170" s="130"/>
      <c r="EY170" s="130"/>
      <c r="EZ170" s="130"/>
      <c r="FA170" s="130"/>
      <c r="FB170" s="130"/>
      <c r="FC170" s="130"/>
      <c r="FD170" s="130"/>
      <c r="FE170" s="130"/>
      <c r="FF170" s="130"/>
      <c r="FG170" s="130"/>
      <c r="FH170" s="130"/>
      <c r="FI170" s="130"/>
      <c r="FJ170" s="130"/>
      <c r="FK170" s="130"/>
      <c r="FL170" s="130"/>
      <c r="FM170" s="130"/>
      <c r="FN170" s="130"/>
      <c r="FO170" s="130"/>
      <c r="FP170" s="130"/>
      <c r="FQ170" s="130"/>
      <c r="FR170" s="130"/>
      <c r="FS170" s="130"/>
      <c r="FT170" s="130"/>
      <c r="FU170" s="130"/>
      <c r="FV170" s="130"/>
      <c r="FW170" s="130"/>
      <c r="FX170" s="130"/>
      <c r="FY170" s="130"/>
      <c r="FZ170" s="130"/>
      <c r="GA170" s="130"/>
      <c r="GB170" s="130"/>
      <c r="GC170" s="130"/>
      <c r="GD170" s="130"/>
      <c r="GE170" s="130"/>
      <c r="GF170" s="130"/>
      <c r="GG170" s="130"/>
      <c r="GH170" s="130"/>
      <c r="GI170" s="130"/>
      <c r="GJ170" s="130"/>
      <c r="GK170" s="130"/>
      <c r="GL170" s="130"/>
      <c r="GM170" s="130"/>
      <c r="GN170" s="130"/>
      <c r="GO170" s="130"/>
      <c r="GP170" s="130"/>
      <c r="GQ170" s="130"/>
      <c r="GR170" s="130"/>
      <c r="GS170" s="130"/>
      <c r="GT170" s="130"/>
      <c r="GU170" s="130"/>
      <c r="GV170" s="130"/>
      <c r="GW170" s="130"/>
      <c r="GX170" s="130"/>
      <c r="GY170" s="130"/>
      <c r="GZ170" s="130"/>
      <c r="HA170" s="130"/>
      <c r="HB170" s="130"/>
      <c r="HC170" s="130"/>
      <c r="HD170" s="130"/>
      <c r="HE170" s="130"/>
      <c r="HF170" s="130"/>
      <c r="HG170" s="130"/>
      <c r="HH170" s="130"/>
      <c r="HI170" s="130"/>
      <c r="HJ170" s="130"/>
      <c r="HK170" s="130"/>
      <c r="HL170" s="130"/>
      <c r="HM170" s="130"/>
      <c r="HN170" s="130"/>
      <c r="HO170" s="130"/>
      <c r="HP170" s="130"/>
      <c r="HQ170" s="130"/>
      <c r="HR170" s="130"/>
      <c r="HS170" s="130"/>
      <c r="HT170" s="130"/>
      <c r="HU170" s="130"/>
      <c r="HV170" s="130"/>
      <c r="HW170" s="130"/>
      <c r="HX170" s="130"/>
      <c r="HY170" s="130"/>
      <c r="HZ170" s="130"/>
      <c r="IA170" s="130"/>
      <c r="IB170" s="130"/>
      <c r="IC170" s="130"/>
      <c r="ID170" s="130"/>
      <c r="IE170" s="130"/>
      <c r="IF170" s="130"/>
      <c r="IG170" s="130"/>
      <c r="IH170" s="130"/>
      <c r="II170" s="130"/>
      <c r="IJ170" s="130"/>
      <c r="IK170" s="130"/>
      <c r="IL170" s="130"/>
      <c r="IM170" s="130"/>
      <c r="IN170" s="130"/>
      <c r="IO170" s="130"/>
      <c r="IP170" s="130"/>
      <c r="IQ170" s="130"/>
      <c r="IR170" s="130"/>
      <c r="IS170" s="130"/>
      <c r="IT170" s="130"/>
      <c r="IU170" s="130"/>
      <c r="IV170" s="130"/>
    </row>
    <row r="171" spans="1:256" ht="15.75" customHeight="1">
      <c r="A171" s="781"/>
      <c r="B171" s="39"/>
      <c r="C171" s="160"/>
      <c r="D171" s="160"/>
      <c r="E171" s="160"/>
      <c r="F171" s="160"/>
      <c r="G171" s="130"/>
      <c r="H171" s="130"/>
      <c r="I171" s="130"/>
      <c r="J171" s="130"/>
      <c r="K171" s="131"/>
      <c r="L171" s="131"/>
      <c r="M171" s="131"/>
      <c r="N171" s="131"/>
      <c r="O171" s="131"/>
      <c r="P171" s="1377"/>
      <c r="Q171" s="130"/>
      <c r="R171" s="130"/>
      <c r="S171" s="130"/>
      <c r="T171" s="130"/>
      <c r="U171" s="130"/>
      <c r="V171" s="130"/>
      <c r="W171" s="130"/>
      <c r="X171" s="130"/>
      <c r="Y171" s="130"/>
      <c r="Z171" s="130"/>
      <c r="AA171" s="130"/>
      <c r="AB171" s="130"/>
      <c r="AC171" s="130"/>
      <c r="AD171" s="130"/>
      <c r="AE171" s="130"/>
      <c r="AF171" s="130"/>
      <c r="AG171" s="130"/>
      <c r="AH171" s="130"/>
      <c r="AI171" s="130"/>
      <c r="AJ171" s="130"/>
      <c r="AK171" s="130"/>
      <c r="AL171" s="130"/>
      <c r="AM171" s="130"/>
      <c r="AN171" s="130"/>
      <c r="AO171" s="130"/>
      <c r="AP171" s="130"/>
      <c r="AQ171" s="130"/>
      <c r="AR171" s="130"/>
      <c r="AS171" s="130"/>
      <c r="AT171" s="130"/>
      <c r="AU171" s="130"/>
      <c r="AV171" s="130"/>
      <c r="AW171" s="130"/>
      <c r="AX171" s="130"/>
      <c r="AY171" s="130"/>
      <c r="AZ171" s="130"/>
      <c r="BA171" s="130"/>
      <c r="BB171" s="130"/>
      <c r="BC171" s="130"/>
      <c r="BD171" s="130"/>
      <c r="BE171" s="130"/>
      <c r="BF171" s="130"/>
      <c r="BG171" s="130"/>
      <c r="BH171" s="130"/>
      <c r="BI171" s="130"/>
      <c r="BJ171" s="130"/>
      <c r="BK171" s="130"/>
      <c r="BL171" s="130"/>
      <c r="BM171" s="130"/>
      <c r="BN171" s="130"/>
      <c r="BO171" s="130"/>
      <c r="BP171" s="130"/>
      <c r="BQ171" s="130"/>
      <c r="BR171" s="130"/>
      <c r="BS171" s="130"/>
      <c r="BT171" s="130"/>
      <c r="BU171" s="130"/>
      <c r="BV171" s="130"/>
      <c r="BW171" s="130"/>
      <c r="BX171" s="130"/>
      <c r="BY171" s="130"/>
      <c r="BZ171" s="130"/>
      <c r="CA171" s="130"/>
      <c r="CB171" s="130"/>
      <c r="CC171" s="130"/>
      <c r="CD171" s="130"/>
      <c r="CE171" s="130"/>
      <c r="CF171" s="130"/>
      <c r="CG171" s="130"/>
      <c r="CH171" s="130"/>
      <c r="CI171" s="130"/>
      <c r="CJ171" s="130"/>
      <c r="CK171" s="130"/>
      <c r="CL171" s="130"/>
      <c r="CM171" s="130"/>
      <c r="CN171" s="130"/>
      <c r="CO171" s="130"/>
      <c r="CP171" s="130"/>
      <c r="CQ171" s="130"/>
      <c r="CR171" s="130"/>
      <c r="CS171" s="130"/>
      <c r="CT171" s="130"/>
      <c r="CU171" s="130"/>
      <c r="CV171" s="130"/>
      <c r="CW171" s="130"/>
      <c r="CX171" s="130"/>
      <c r="CY171" s="130"/>
      <c r="CZ171" s="130"/>
      <c r="DA171" s="130"/>
      <c r="DB171" s="130"/>
      <c r="DC171" s="130"/>
      <c r="DD171" s="130"/>
      <c r="DE171" s="130"/>
      <c r="DF171" s="130"/>
      <c r="DG171" s="130"/>
      <c r="DH171" s="130"/>
      <c r="DI171" s="130"/>
      <c r="DJ171" s="130"/>
      <c r="DK171" s="130"/>
      <c r="DL171" s="130"/>
      <c r="DM171" s="130"/>
      <c r="DN171" s="130"/>
      <c r="DO171" s="130"/>
      <c r="DP171" s="130"/>
      <c r="DQ171" s="130"/>
      <c r="DR171" s="130"/>
      <c r="DS171" s="130"/>
      <c r="DT171" s="130"/>
      <c r="DU171" s="130"/>
      <c r="DV171" s="130"/>
      <c r="DW171" s="130"/>
      <c r="DX171" s="130"/>
      <c r="DY171" s="130"/>
      <c r="DZ171" s="130"/>
      <c r="EA171" s="130"/>
      <c r="EB171" s="130"/>
      <c r="EC171" s="130"/>
      <c r="ED171" s="130"/>
      <c r="EE171" s="130"/>
      <c r="EF171" s="130"/>
      <c r="EG171" s="130"/>
      <c r="EH171" s="130"/>
      <c r="EI171" s="130"/>
      <c r="EJ171" s="130"/>
      <c r="EK171" s="130"/>
      <c r="EL171" s="130"/>
      <c r="EM171" s="130"/>
      <c r="EN171" s="130"/>
      <c r="EO171" s="130"/>
      <c r="EP171" s="130"/>
      <c r="EQ171" s="130"/>
      <c r="ER171" s="130"/>
      <c r="ES171" s="130"/>
      <c r="ET171" s="130"/>
      <c r="EU171" s="130"/>
      <c r="EV171" s="130"/>
      <c r="EW171" s="130"/>
      <c r="EX171" s="130"/>
      <c r="EY171" s="130"/>
      <c r="EZ171" s="130"/>
      <c r="FA171" s="130"/>
      <c r="FB171" s="130"/>
      <c r="FC171" s="130"/>
      <c r="FD171" s="130"/>
      <c r="FE171" s="130"/>
      <c r="FF171" s="130"/>
      <c r="FG171" s="130"/>
      <c r="FH171" s="130"/>
      <c r="FI171" s="130"/>
      <c r="FJ171" s="130"/>
      <c r="FK171" s="130"/>
      <c r="FL171" s="130"/>
      <c r="FM171" s="130"/>
      <c r="FN171" s="130"/>
      <c r="FO171" s="130"/>
      <c r="FP171" s="130"/>
      <c r="FQ171" s="130"/>
      <c r="FR171" s="130"/>
      <c r="FS171" s="130"/>
      <c r="FT171" s="130"/>
      <c r="FU171" s="130"/>
      <c r="FV171" s="130"/>
      <c r="FW171" s="130"/>
      <c r="FX171" s="130"/>
      <c r="FY171" s="130"/>
      <c r="FZ171" s="130"/>
      <c r="GA171" s="130"/>
      <c r="GB171" s="130"/>
      <c r="GC171" s="130"/>
      <c r="GD171" s="130"/>
      <c r="GE171" s="130"/>
      <c r="GF171" s="130"/>
      <c r="GG171" s="130"/>
      <c r="GH171" s="130"/>
      <c r="GI171" s="130"/>
      <c r="GJ171" s="130"/>
      <c r="GK171" s="130"/>
      <c r="GL171" s="130"/>
      <c r="GM171" s="130"/>
      <c r="GN171" s="130"/>
      <c r="GO171" s="130"/>
      <c r="GP171" s="130"/>
      <c r="GQ171" s="130"/>
      <c r="GR171" s="130"/>
      <c r="GS171" s="130"/>
      <c r="GT171" s="130"/>
      <c r="GU171" s="130"/>
      <c r="GV171" s="130"/>
      <c r="GW171" s="130"/>
      <c r="GX171" s="130"/>
      <c r="GY171" s="130"/>
      <c r="GZ171" s="130"/>
      <c r="HA171" s="130"/>
      <c r="HB171" s="130"/>
      <c r="HC171" s="130"/>
      <c r="HD171" s="130"/>
      <c r="HE171" s="130"/>
      <c r="HF171" s="130"/>
      <c r="HG171" s="130"/>
      <c r="HH171" s="130"/>
      <c r="HI171" s="130"/>
      <c r="HJ171" s="130"/>
      <c r="HK171" s="130"/>
      <c r="HL171" s="130"/>
      <c r="HM171" s="130"/>
      <c r="HN171" s="130"/>
      <c r="HO171" s="130"/>
      <c r="HP171" s="130"/>
      <c r="HQ171" s="130"/>
      <c r="HR171" s="130"/>
      <c r="HS171" s="130"/>
      <c r="HT171" s="130"/>
      <c r="HU171" s="130"/>
      <c r="HV171" s="130"/>
      <c r="HW171" s="130"/>
      <c r="HX171" s="130"/>
      <c r="HY171" s="130"/>
      <c r="HZ171" s="130"/>
      <c r="IA171" s="130"/>
      <c r="IB171" s="130"/>
      <c r="IC171" s="130"/>
      <c r="ID171" s="130"/>
      <c r="IE171" s="130"/>
      <c r="IF171" s="130"/>
      <c r="IG171" s="130"/>
      <c r="IH171" s="130"/>
      <c r="II171" s="130"/>
      <c r="IJ171" s="130"/>
      <c r="IK171" s="130"/>
      <c r="IL171" s="130"/>
      <c r="IM171" s="130"/>
      <c r="IN171" s="130"/>
      <c r="IO171" s="130"/>
      <c r="IP171" s="130"/>
      <c r="IQ171" s="130"/>
      <c r="IR171" s="130"/>
      <c r="IS171" s="130"/>
      <c r="IT171" s="130"/>
      <c r="IU171" s="130"/>
      <c r="IV171" s="130"/>
    </row>
    <row r="172" spans="1:256" ht="15.75" customHeight="1">
      <c r="A172" s="781"/>
      <c r="B172" s="39"/>
      <c r="C172" s="160"/>
      <c r="D172" s="160"/>
      <c r="E172" s="160"/>
      <c r="F172" s="160"/>
      <c r="G172" s="130"/>
      <c r="H172" s="130"/>
      <c r="I172" s="130"/>
      <c r="J172" s="130"/>
      <c r="K172" s="131"/>
      <c r="L172" s="131"/>
      <c r="M172" s="131"/>
      <c r="N172" s="131"/>
      <c r="O172" s="131"/>
      <c r="P172" s="1377"/>
      <c r="Q172" s="130"/>
      <c r="R172" s="130"/>
      <c r="S172" s="130"/>
      <c r="T172" s="130"/>
      <c r="U172" s="130"/>
      <c r="V172" s="130"/>
      <c r="W172" s="130"/>
      <c r="X172" s="130"/>
      <c r="Y172" s="130"/>
      <c r="Z172" s="130"/>
      <c r="AA172" s="130"/>
      <c r="AB172" s="130"/>
      <c r="AC172" s="130"/>
      <c r="AD172" s="130"/>
      <c r="AE172" s="130"/>
      <c r="AF172" s="130"/>
      <c r="AG172" s="130"/>
      <c r="AH172" s="130"/>
      <c r="AI172" s="130"/>
      <c r="AJ172" s="130"/>
      <c r="AK172" s="130"/>
      <c r="AL172" s="130"/>
      <c r="AM172" s="130"/>
      <c r="AN172" s="130"/>
      <c r="AO172" s="130"/>
      <c r="AP172" s="130"/>
      <c r="AQ172" s="130"/>
      <c r="AR172" s="130"/>
      <c r="AS172" s="130"/>
      <c r="AT172" s="130"/>
      <c r="AU172" s="130"/>
      <c r="AV172" s="130"/>
      <c r="AW172" s="130"/>
      <c r="AX172" s="130"/>
      <c r="AY172" s="130"/>
      <c r="AZ172" s="130"/>
      <c r="BA172" s="130"/>
      <c r="BB172" s="130"/>
      <c r="BC172" s="130"/>
      <c r="BD172" s="130"/>
      <c r="BE172" s="130"/>
      <c r="BF172" s="130"/>
      <c r="BG172" s="130"/>
      <c r="BH172" s="130"/>
      <c r="BI172" s="130"/>
      <c r="BJ172" s="130"/>
      <c r="BK172" s="130"/>
      <c r="BL172" s="130"/>
      <c r="BM172" s="130"/>
      <c r="BN172" s="130"/>
      <c r="BO172" s="130"/>
      <c r="BP172" s="130"/>
      <c r="BQ172" s="130"/>
      <c r="BR172" s="130"/>
      <c r="BS172" s="130"/>
      <c r="BT172" s="130"/>
      <c r="BU172" s="130"/>
      <c r="BV172" s="130"/>
      <c r="BW172" s="130"/>
      <c r="BX172" s="130"/>
      <c r="BY172" s="130"/>
      <c r="BZ172" s="130"/>
      <c r="CA172" s="130"/>
      <c r="CB172" s="130"/>
      <c r="CC172" s="130"/>
      <c r="CD172" s="130"/>
      <c r="CE172" s="130"/>
      <c r="CF172" s="130"/>
      <c r="CG172" s="130"/>
      <c r="CH172" s="130"/>
      <c r="CI172" s="130"/>
      <c r="CJ172" s="130"/>
      <c r="CK172" s="130"/>
      <c r="CL172" s="130"/>
      <c r="CM172" s="130"/>
      <c r="CN172" s="130"/>
      <c r="CO172" s="130"/>
      <c r="CP172" s="130"/>
      <c r="CQ172" s="130"/>
      <c r="CR172" s="130"/>
      <c r="CS172" s="130"/>
      <c r="CT172" s="130"/>
      <c r="CU172" s="130"/>
      <c r="CV172" s="130"/>
      <c r="CW172" s="130"/>
      <c r="CX172" s="130"/>
      <c r="CY172" s="130"/>
      <c r="CZ172" s="130"/>
      <c r="DA172" s="130"/>
      <c r="DB172" s="130"/>
      <c r="DC172" s="130"/>
      <c r="DD172" s="130"/>
      <c r="DE172" s="130"/>
      <c r="DF172" s="130"/>
      <c r="DG172" s="130"/>
      <c r="DH172" s="130"/>
      <c r="DI172" s="130"/>
      <c r="DJ172" s="130"/>
      <c r="DK172" s="130"/>
      <c r="DL172" s="130"/>
      <c r="DM172" s="130"/>
      <c r="DN172" s="130"/>
      <c r="DO172" s="130"/>
      <c r="DP172" s="130"/>
      <c r="DQ172" s="130"/>
      <c r="DR172" s="130"/>
      <c r="DS172" s="130"/>
      <c r="DT172" s="130"/>
      <c r="DU172" s="130"/>
      <c r="DV172" s="130"/>
      <c r="DW172" s="130"/>
      <c r="DX172" s="130"/>
      <c r="DY172" s="130"/>
      <c r="DZ172" s="130"/>
      <c r="EA172" s="130"/>
      <c r="EB172" s="130"/>
      <c r="EC172" s="130"/>
      <c r="ED172" s="130"/>
      <c r="EE172" s="130"/>
      <c r="EF172" s="130"/>
      <c r="EG172" s="130"/>
      <c r="EH172" s="130"/>
      <c r="EI172" s="130"/>
      <c r="EJ172" s="130"/>
      <c r="EK172" s="130"/>
      <c r="EL172" s="130"/>
      <c r="EM172" s="130"/>
      <c r="EN172" s="130"/>
      <c r="EO172" s="130"/>
      <c r="EP172" s="130"/>
      <c r="EQ172" s="130"/>
      <c r="ER172" s="130"/>
      <c r="ES172" s="130"/>
      <c r="ET172" s="130"/>
      <c r="EU172" s="130"/>
      <c r="EV172" s="130"/>
      <c r="EW172" s="130"/>
      <c r="EX172" s="130"/>
      <c r="EY172" s="130"/>
      <c r="EZ172" s="130"/>
      <c r="FA172" s="130"/>
      <c r="FB172" s="130"/>
      <c r="FC172" s="130"/>
      <c r="FD172" s="130"/>
      <c r="FE172" s="130"/>
      <c r="FF172" s="130"/>
      <c r="FG172" s="130"/>
      <c r="FH172" s="130"/>
      <c r="FI172" s="130"/>
      <c r="FJ172" s="130"/>
      <c r="FK172" s="130"/>
      <c r="FL172" s="130"/>
      <c r="FM172" s="130"/>
      <c r="FN172" s="130"/>
      <c r="FO172" s="130"/>
      <c r="FP172" s="130"/>
      <c r="FQ172" s="130"/>
      <c r="FR172" s="130"/>
      <c r="FS172" s="130"/>
      <c r="FT172" s="130"/>
      <c r="FU172" s="130"/>
      <c r="FV172" s="130"/>
      <c r="FW172" s="130"/>
      <c r="FX172" s="130"/>
      <c r="FY172" s="130"/>
      <c r="FZ172" s="130"/>
      <c r="GA172" s="130"/>
      <c r="GB172" s="130"/>
      <c r="GC172" s="130"/>
      <c r="GD172" s="130"/>
      <c r="GE172" s="130"/>
      <c r="GF172" s="130"/>
      <c r="GG172" s="130"/>
      <c r="GH172" s="130"/>
      <c r="GI172" s="130"/>
      <c r="GJ172" s="130"/>
      <c r="GK172" s="130"/>
      <c r="GL172" s="130"/>
      <c r="GM172" s="130"/>
      <c r="GN172" s="130"/>
      <c r="GO172" s="130"/>
      <c r="GP172" s="130"/>
      <c r="GQ172" s="130"/>
      <c r="GR172" s="130"/>
      <c r="GS172" s="130"/>
      <c r="GT172" s="130"/>
      <c r="GU172" s="130"/>
      <c r="GV172" s="130"/>
      <c r="GW172" s="130"/>
      <c r="GX172" s="130"/>
      <c r="GY172" s="130"/>
      <c r="GZ172" s="130"/>
      <c r="HA172" s="130"/>
      <c r="HB172" s="130"/>
      <c r="HC172" s="130"/>
      <c r="HD172" s="130"/>
      <c r="HE172" s="130"/>
      <c r="HF172" s="130"/>
      <c r="HG172" s="130"/>
      <c r="HH172" s="130"/>
      <c r="HI172" s="130"/>
      <c r="HJ172" s="130"/>
      <c r="HK172" s="130"/>
      <c r="HL172" s="130"/>
      <c r="HM172" s="130"/>
      <c r="HN172" s="130"/>
      <c r="HO172" s="130"/>
      <c r="HP172" s="130"/>
      <c r="HQ172" s="130"/>
      <c r="HR172" s="130"/>
      <c r="HS172" s="130"/>
      <c r="HT172" s="130"/>
      <c r="HU172" s="130"/>
      <c r="HV172" s="130"/>
      <c r="HW172" s="130"/>
      <c r="HX172" s="130"/>
      <c r="HY172" s="130"/>
      <c r="HZ172" s="130"/>
      <c r="IA172" s="130"/>
      <c r="IB172" s="130"/>
      <c r="IC172" s="130"/>
      <c r="ID172" s="130"/>
      <c r="IE172" s="130"/>
      <c r="IF172" s="130"/>
      <c r="IG172" s="130"/>
      <c r="IH172" s="130"/>
      <c r="II172" s="130"/>
      <c r="IJ172" s="130"/>
      <c r="IK172" s="130"/>
      <c r="IL172" s="130"/>
      <c r="IM172" s="130"/>
      <c r="IN172" s="130"/>
      <c r="IO172" s="130"/>
      <c r="IP172" s="130"/>
      <c r="IQ172" s="130"/>
      <c r="IR172" s="130"/>
      <c r="IS172" s="130"/>
      <c r="IT172" s="130"/>
      <c r="IU172" s="130"/>
      <c r="IV172" s="130"/>
    </row>
    <row r="173" spans="1:256" ht="15.75" customHeight="1">
      <c r="A173" s="781"/>
      <c r="B173" s="39"/>
      <c r="C173" s="160"/>
      <c r="D173" s="160"/>
      <c r="E173" s="160"/>
      <c r="F173" s="160"/>
      <c r="G173" s="130"/>
      <c r="H173" s="130"/>
      <c r="I173" s="130"/>
      <c r="J173" s="130"/>
      <c r="K173" s="131"/>
      <c r="L173" s="131"/>
      <c r="M173" s="131"/>
      <c r="N173" s="131"/>
      <c r="O173" s="131"/>
      <c r="P173" s="1377"/>
      <c r="Q173" s="130"/>
      <c r="R173" s="130"/>
      <c r="S173" s="130"/>
      <c r="T173" s="130"/>
      <c r="U173" s="130"/>
      <c r="V173" s="130"/>
      <c r="W173" s="130"/>
      <c r="X173" s="130"/>
      <c r="Y173" s="130"/>
      <c r="Z173" s="130"/>
      <c r="AA173" s="130"/>
      <c r="AB173" s="130"/>
      <c r="AC173" s="130"/>
      <c r="AD173" s="130"/>
      <c r="AE173" s="130"/>
      <c r="AF173" s="130"/>
      <c r="AG173" s="130"/>
      <c r="AH173" s="130"/>
      <c r="AI173" s="130"/>
      <c r="AJ173" s="130"/>
      <c r="AK173" s="130"/>
      <c r="AL173" s="130"/>
      <c r="AM173" s="130"/>
      <c r="AN173" s="130"/>
      <c r="AO173" s="130"/>
      <c r="AP173" s="130"/>
      <c r="AQ173" s="130"/>
      <c r="AR173" s="130"/>
      <c r="AS173" s="130"/>
      <c r="AT173" s="130"/>
      <c r="AU173" s="130"/>
      <c r="AV173" s="130"/>
      <c r="AW173" s="130"/>
      <c r="AX173" s="130"/>
      <c r="AY173" s="130"/>
      <c r="AZ173" s="130"/>
      <c r="BA173" s="130"/>
      <c r="BB173" s="130"/>
      <c r="BC173" s="130"/>
      <c r="BD173" s="130"/>
      <c r="BE173" s="130"/>
      <c r="BF173" s="130"/>
      <c r="BG173" s="130"/>
      <c r="BH173" s="130"/>
      <c r="BI173" s="130"/>
      <c r="BJ173" s="130"/>
      <c r="BK173" s="130"/>
      <c r="BL173" s="130"/>
      <c r="BM173" s="130"/>
      <c r="BN173" s="130"/>
      <c r="BO173" s="130"/>
      <c r="BP173" s="130"/>
      <c r="BQ173" s="130"/>
      <c r="BR173" s="130"/>
      <c r="BS173" s="130"/>
      <c r="BT173" s="130"/>
      <c r="BU173" s="130"/>
      <c r="BV173" s="130"/>
      <c r="BW173" s="130"/>
      <c r="BX173" s="130"/>
      <c r="BY173" s="130"/>
      <c r="BZ173" s="130"/>
      <c r="CA173" s="130"/>
      <c r="CB173" s="130"/>
      <c r="CC173" s="130"/>
      <c r="CD173" s="130"/>
      <c r="CE173" s="130"/>
      <c r="CF173" s="130"/>
      <c r="CG173" s="130"/>
      <c r="CH173" s="130"/>
      <c r="CI173" s="130"/>
      <c r="CJ173" s="130"/>
      <c r="CK173" s="130"/>
      <c r="CL173" s="130"/>
      <c r="CM173" s="130"/>
      <c r="CN173" s="130"/>
      <c r="CO173" s="130"/>
      <c r="CP173" s="130"/>
      <c r="CQ173" s="130"/>
      <c r="CR173" s="130"/>
      <c r="CS173" s="130"/>
      <c r="CT173" s="130"/>
      <c r="CU173" s="130"/>
      <c r="CV173" s="130"/>
      <c r="CW173" s="130"/>
      <c r="CX173" s="130"/>
      <c r="CY173" s="130"/>
      <c r="CZ173" s="130"/>
      <c r="DA173" s="130"/>
      <c r="DB173" s="130"/>
      <c r="DC173" s="130"/>
      <c r="DD173" s="130"/>
      <c r="DE173" s="130"/>
      <c r="DF173" s="130"/>
      <c r="DG173" s="130"/>
      <c r="DH173" s="130"/>
      <c r="DI173" s="130"/>
      <c r="DJ173" s="130"/>
      <c r="DK173" s="130"/>
      <c r="DL173" s="130"/>
      <c r="DM173" s="130"/>
      <c r="DN173" s="130"/>
      <c r="DO173" s="130"/>
      <c r="DP173" s="130"/>
      <c r="DQ173" s="130"/>
      <c r="DR173" s="130"/>
      <c r="DS173" s="130"/>
      <c r="DT173" s="130"/>
      <c r="DU173" s="130"/>
      <c r="DV173" s="130"/>
      <c r="DW173" s="130"/>
      <c r="DX173" s="130"/>
      <c r="DY173" s="130"/>
      <c r="DZ173" s="130"/>
      <c r="EA173" s="130"/>
      <c r="EB173" s="130"/>
      <c r="EC173" s="130"/>
      <c r="ED173" s="130"/>
      <c r="EE173" s="130"/>
      <c r="EF173" s="130"/>
      <c r="EG173" s="130"/>
      <c r="EH173" s="130"/>
      <c r="EI173" s="130"/>
      <c r="EJ173" s="130"/>
      <c r="EK173" s="130"/>
      <c r="EL173" s="130"/>
      <c r="EM173" s="130"/>
      <c r="EN173" s="130"/>
      <c r="EO173" s="130"/>
      <c r="EP173" s="130"/>
      <c r="EQ173" s="130"/>
      <c r="ER173" s="130"/>
      <c r="ES173" s="130"/>
      <c r="ET173" s="130"/>
      <c r="EU173" s="130"/>
      <c r="EV173" s="130"/>
      <c r="EW173" s="130"/>
      <c r="EX173" s="130"/>
      <c r="EY173" s="130"/>
      <c r="EZ173" s="130"/>
      <c r="FA173" s="130"/>
      <c r="FB173" s="130"/>
      <c r="FC173" s="130"/>
      <c r="FD173" s="130"/>
      <c r="FE173" s="130"/>
      <c r="FF173" s="130"/>
      <c r="FG173" s="130"/>
      <c r="FH173" s="130"/>
      <c r="FI173" s="130"/>
      <c r="FJ173" s="130"/>
      <c r="FK173" s="130"/>
      <c r="FL173" s="130"/>
      <c r="FM173" s="130"/>
      <c r="FN173" s="130"/>
      <c r="FO173" s="130"/>
      <c r="FP173" s="130"/>
      <c r="FQ173" s="130"/>
      <c r="FR173" s="130"/>
      <c r="FS173" s="130"/>
      <c r="FT173" s="130"/>
      <c r="FU173" s="130"/>
      <c r="FV173" s="130"/>
      <c r="FW173" s="130"/>
      <c r="FX173" s="130"/>
      <c r="FY173" s="130"/>
      <c r="FZ173" s="130"/>
      <c r="GA173" s="130"/>
      <c r="GB173" s="130"/>
      <c r="GC173" s="130"/>
      <c r="GD173" s="130"/>
      <c r="GE173" s="130"/>
      <c r="GF173" s="130"/>
      <c r="GG173" s="130"/>
      <c r="GH173" s="130"/>
      <c r="GI173" s="130"/>
      <c r="GJ173" s="130"/>
      <c r="GK173" s="130"/>
      <c r="GL173" s="130"/>
      <c r="GM173" s="130"/>
      <c r="GN173" s="130"/>
      <c r="GO173" s="130"/>
      <c r="GP173" s="130"/>
      <c r="GQ173" s="130"/>
      <c r="GR173" s="130"/>
      <c r="GS173" s="130"/>
      <c r="GT173" s="130"/>
      <c r="GU173" s="130"/>
      <c r="GV173" s="130"/>
      <c r="GW173" s="130"/>
      <c r="GX173" s="130"/>
      <c r="GY173" s="130"/>
      <c r="GZ173" s="130"/>
      <c r="HA173" s="130"/>
      <c r="HB173" s="130"/>
      <c r="HC173" s="130"/>
      <c r="HD173" s="130"/>
      <c r="HE173" s="130"/>
      <c r="HF173" s="130"/>
      <c r="HG173" s="130"/>
      <c r="HH173" s="130"/>
      <c r="HI173" s="130"/>
      <c r="HJ173" s="130"/>
      <c r="HK173" s="130"/>
      <c r="HL173" s="130"/>
      <c r="HM173" s="130"/>
      <c r="HN173" s="130"/>
      <c r="HO173" s="130"/>
      <c r="HP173" s="130"/>
      <c r="HQ173" s="130"/>
      <c r="HR173" s="130"/>
      <c r="HS173" s="130"/>
      <c r="HT173" s="130"/>
      <c r="HU173" s="130"/>
      <c r="HV173" s="130"/>
      <c r="HW173" s="130"/>
      <c r="HX173" s="130"/>
      <c r="HY173" s="130"/>
      <c r="HZ173" s="130"/>
      <c r="IA173" s="130"/>
      <c r="IB173" s="130"/>
      <c r="IC173" s="130"/>
      <c r="ID173" s="130"/>
      <c r="IE173" s="130"/>
      <c r="IF173" s="130"/>
      <c r="IG173" s="130"/>
      <c r="IH173" s="130"/>
      <c r="II173" s="130"/>
      <c r="IJ173" s="130"/>
      <c r="IK173" s="130"/>
      <c r="IL173" s="130"/>
      <c r="IM173" s="130"/>
      <c r="IN173" s="130"/>
      <c r="IO173" s="130"/>
      <c r="IP173" s="130"/>
      <c r="IQ173" s="130"/>
      <c r="IR173" s="130"/>
      <c r="IS173" s="130"/>
      <c r="IT173" s="130"/>
      <c r="IU173" s="130"/>
      <c r="IV173" s="130"/>
    </row>
    <row r="174" spans="1:256" ht="15.75" customHeight="1">
      <c r="A174" s="781"/>
      <c r="B174" s="39"/>
      <c r="C174" s="160"/>
      <c r="D174" s="160"/>
      <c r="E174" s="160"/>
      <c r="F174" s="160"/>
      <c r="G174" s="130"/>
      <c r="H174" s="130"/>
      <c r="I174" s="130"/>
      <c r="J174" s="130"/>
      <c r="K174" s="131"/>
      <c r="L174" s="131"/>
      <c r="M174" s="131"/>
      <c r="N174" s="131"/>
      <c r="O174" s="131"/>
      <c r="P174" s="1377"/>
      <c r="Q174" s="130"/>
      <c r="R174" s="130"/>
      <c r="S174" s="130"/>
      <c r="T174" s="130"/>
      <c r="U174" s="130"/>
      <c r="V174" s="130"/>
      <c r="W174" s="130"/>
      <c r="X174" s="130"/>
      <c r="Y174" s="130"/>
      <c r="Z174" s="130"/>
      <c r="AA174" s="130"/>
      <c r="AB174" s="130"/>
      <c r="AC174" s="130"/>
      <c r="AD174" s="130"/>
      <c r="AE174" s="130"/>
      <c r="AF174" s="130"/>
      <c r="AG174" s="130"/>
      <c r="AH174" s="130"/>
      <c r="AI174" s="130"/>
      <c r="AJ174" s="130"/>
      <c r="AK174" s="130"/>
      <c r="AL174" s="130"/>
      <c r="AM174" s="130"/>
      <c r="AN174" s="130"/>
      <c r="AO174" s="130"/>
      <c r="AP174" s="130"/>
      <c r="AQ174" s="130"/>
      <c r="AR174" s="130"/>
      <c r="AS174" s="130"/>
      <c r="AT174" s="130"/>
      <c r="AU174" s="130"/>
      <c r="AV174" s="130"/>
      <c r="AW174" s="130"/>
      <c r="AX174" s="130"/>
      <c r="AY174" s="130"/>
      <c r="AZ174" s="130"/>
      <c r="BA174" s="130"/>
      <c r="BB174" s="130"/>
      <c r="BC174" s="130"/>
      <c r="BD174" s="130"/>
      <c r="BE174" s="130"/>
      <c r="BF174" s="130"/>
      <c r="BG174" s="130"/>
      <c r="BH174" s="130"/>
      <c r="BI174" s="130"/>
      <c r="BJ174" s="130"/>
      <c r="BK174" s="130"/>
      <c r="BL174" s="130"/>
      <c r="BM174" s="130"/>
      <c r="BN174" s="130"/>
      <c r="BO174" s="130"/>
      <c r="BP174" s="130"/>
      <c r="BQ174" s="130"/>
      <c r="BR174" s="130"/>
      <c r="BS174" s="130"/>
      <c r="BT174" s="130"/>
      <c r="BU174" s="130"/>
      <c r="BV174" s="130"/>
      <c r="BW174" s="130"/>
      <c r="BX174" s="130"/>
      <c r="BY174" s="130"/>
      <c r="BZ174" s="130"/>
      <c r="CA174" s="130"/>
      <c r="CB174" s="130"/>
      <c r="CC174" s="130"/>
      <c r="CD174" s="130"/>
      <c r="CE174" s="130"/>
      <c r="CF174" s="130"/>
      <c r="CG174" s="130"/>
      <c r="CH174" s="130"/>
      <c r="CI174" s="130"/>
      <c r="CJ174" s="130"/>
      <c r="CK174" s="130"/>
      <c r="CL174" s="130"/>
      <c r="CM174" s="130"/>
      <c r="CN174" s="130"/>
      <c r="CO174" s="130"/>
      <c r="CP174" s="130"/>
      <c r="CQ174" s="130"/>
      <c r="CR174" s="130"/>
      <c r="CS174" s="130"/>
      <c r="CT174" s="130"/>
      <c r="CU174" s="130"/>
      <c r="CV174" s="130"/>
      <c r="CW174" s="130"/>
      <c r="CX174" s="130"/>
      <c r="CY174" s="130"/>
      <c r="CZ174" s="130"/>
      <c r="DA174" s="130"/>
      <c r="DB174" s="130"/>
      <c r="DC174" s="130"/>
      <c r="DD174" s="130"/>
      <c r="DE174" s="130"/>
      <c r="DF174" s="130"/>
      <c r="DG174" s="130"/>
      <c r="DH174" s="130"/>
      <c r="DI174" s="130"/>
      <c r="DJ174" s="130"/>
      <c r="DK174" s="130"/>
      <c r="DL174" s="130"/>
      <c r="DM174" s="130"/>
      <c r="DN174" s="130"/>
      <c r="DO174" s="130"/>
      <c r="DP174" s="130"/>
      <c r="DQ174" s="130"/>
      <c r="DR174" s="130"/>
      <c r="DS174" s="130"/>
      <c r="DT174" s="130"/>
      <c r="DU174" s="130"/>
      <c r="DV174" s="130"/>
      <c r="DW174" s="130"/>
      <c r="DX174" s="130"/>
      <c r="DY174" s="130"/>
      <c r="DZ174" s="130"/>
      <c r="EA174" s="130"/>
      <c r="EB174" s="130"/>
      <c r="EC174" s="130"/>
      <c r="ED174" s="130"/>
      <c r="EE174" s="130"/>
      <c r="EF174" s="130"/>
      <c r="EG174" s="130"/>
      <c r="EH174" s="130"/>
      <c r="EI174" s="130"/>
      <c r="EJ174" s="130"/>
      <c r="EK174" s="130"/>
      <c r="EL174" s="130"/>
      <c r="EM174" s="130"/>
      <c r="EN174" s="130"/>
      <c r="EO174" s="130"/>
      <c r="EP174" s="130"/>
      <c r="EQ174" s="130"/>
      <c r="ER174" s="130"/>
      <c r="ES174" s="130"/>
      <c r="ET174" s="130"/>
      <c r="EU174" s="130"/>
      <c r="EV174" s="130"/>
      <c r="EW174" s="130"/>
      <c r="EX174" s="130"/>
      <c r="EY174" s="130"/>
      <c r="EZ174" s="130"/>
      <c r="FA174" s="130"/>
      <c r="FB174" s="130"/>
      <c r="FC174" s="130"/>
      <c r="FD174" s="130"/>
      <c r="FE174" s="130"/>
      <c r="FF174" s="130"/>
      <c r="FG174" s="130"/>
      <c r="FH174" s="130"/>
      <c r="FI174" s="130"/>
      <c r="FJ174" s="130"/>
      <c r="FK174" s="130"/>
      <c r="FL174" s="130"/>
      <c r="FM174" s="130"/>
      <c r="FN174" s="130"/>
      <c r="FO174" s="130"/>
      <c r="FP174" s="130"/>
      <c r="FQ174" s="130"/>
      <c r="FR174" s="130"/>
      <c r="FS174" s="130"/>
      <c r="FT174" s="130"/>
      <c r="FU174" s="130"/>
      <c r="FV174" s="130"/>
      <c r="FW174" s="130"/>
      <c r="FX174" s="130"/>
      <c r="FY174" s="130"/>
      <c r="FZ174" s="130"/>
      <c r="GA174" s="130"/>
      <c r="GB174" s="130"/>
      <c r="GC174" s="130"/>
      <c r="GD174" s="130"/>
      <c r="GE174" s="130"/>
      <c r="GF174" s="130"/>
      <c r="GG174" s="130"/>
      <c r="GH174" s="130"/>
      <c r="GI174" s="130"/>
      <c r="GJ174" s="130"/>
      <c r="GK174" s="130"/>
      <c r="GL174" s="130"/>
      <c r="GM174" s="130"/>
      <c r="GN174" s="130"/>
      <c r="GO174" s="130"/>
      <c r="GP174" s="130"/>
      <c r="GQ174" s="130"/>
      <c r="GR174" s="130"/>
      <c r="GS174" s="130"/>
      <c r="GT174" s="130"/>
      <c r="GU174" s="130"/>
      <c r="GV174" s="130"/>
      <c r="GW174" s="130"/>
      <c r="GX174" s="130"/>
      <c r="GY174" s="130"/>
      <c r="GZ174" s="130"/>
      <c r="HA174" s="130"/>
      <c r="HB174" s="130"/>
      <c r="HC174" s="130"/>
      <c r="HD174" s="130"/>
      <c r="HE174" s="130"/>
      <c r="HF174" s="130"/>
      <c r="HG174" s="130"/>
      <c r="HH174" s="130"/>
      <c r="HI174" s="130"/>
      <c r="HJ174" s="130"/>
      <c r="HK174" s="130"/>
      <c r="HL174" s="130"/>
      <c r="HM174" s="130"/>
      <c r="HN174" s="130"/>
      <c r="HO174" s="130"/>
      <c r="HP174" s="130"/>
      <c r="HQ174" s="130"/>
      <c r="HR174" s="130"/>
      <c r="HS174" s="130"/>
      <c r="HT174" s="130"/>
      <c r="HU174" s="130"/>
      <c r="HV174" s="130"/>
      <c r="HW174" s="130"/>
      <c r="HX174" s="130"/>
      <c r="HY174" s="130"/>
      <c r="HZ174" s="130"/>
      <c r="IA174" s="130"/>
      <c r="IB174" s="130"/>
      <c r="IC174" s="130"/>
      <c r="ID174" s="130"/>
      <c r="IE174" s="130"/>
      <c r="IF174" s="130"/>
      <c r="IG174" s="130"/>
      <c r="IH174" s="130"/>
      <c r="II174" s="130"/>
      <c r="IJ174" s="130"/>
      <c r="IK174" s="130"/>
      <c r="IL174" s="130"/>
      <c r="IM174" s="130"/>
      <c r="IN174" s="130"/>
      <c r="IO174" s="130"/>
      <c r="IP174" s="130"/>
      <c r="IQ174" s="130"/>
      <c r="IR174" s="130"/>
      <c r="IS174" s="130"/>
      <c r="IT174" s="130"/>
      <c r="IU174" s="130"/>
      <c r="IV174" s="130"/>
    </row>
    <row r="175" spans="1:256" ht="15.75" customHeight="1">
      <c r="A175" s="781"/>
      <c r="B175" s="39"/>
      <c r="C175" s="160"/>
      <c r="D175" s="160"/>
      <c r="E175" s="160"/>
      <c r="F175" s="160"/>
      <c r="G175" s="130"/>
      <c r="H175" s="130"/>
      <c r="I175" s="130"/>
      <c r="J175" s="130"/>
      <c r="K175" s="131"/>
      <c r="L175" s="131"/>
      <c r="M175" s="131"/>
      <c r="N175" s="131"/>
      <c r="O175" s="131"/>
      <c r="P175" s="1377"/>
      <c r="Q175" s="130"/>
      <c r="R175" s="130"/>
      <c r="S175" s="130"/>
      <c r="T175" s="130"/>
      <c r="U175" s="130"/>
      <c r="V175" s="130"/>
      <c r="W175" s="130"/>
      <c r="X175" s="130"/>
      <c r="Y175" s="130"/>
      <c r="Z175" s="130"/>
      <c r="AA175" s="130"/>
      <c r="AB175" s="130"/>
      <c r="AC175" s="130"/>
      <c r="AD175" s="130"/>
      <c r="AE175" s="130"/>
      <c r="AF175" s="130"/>
      <c r="AG175" s="130"/>
      <c r="AH175" s="130"/>
      <c r="AI175" s="130"/>
      <c r="AJ175" s="130"/>
      <c r="AK175" s="130"/>
      <c r="AL175" s="130"/>
      <c r="AM175" s="130"/>
      <c r="AN175" s="130"/>
      <c r="AO175" s="130"/>
      <c r="AP175" s="130"/>
      <c r="AQ175" s="130"/>
      <c r="AR175" s="130"/>
      <c r="AS175" s="130"/>
      <c r="AT175" s="130"/>
      <c r="AU175" s="130"/>
      <c r="AV175" s="130"/>
      <c r="AW175" s="130"/>
      <c r="AX175" s="130"/>
      <c r="AY175" s="130"/>
      <c r="AZ175" s="130"/>
      <c r="BA175" s="130"/>
      <c r="BB175" s="130"/>
      <c r="BC175" s="130"/>
      <c r="BD175" s="130"/>
      <c r="BE175" s="130"/>
      <c r="BF175" s="130"/>
      <c r="BG175" s="130"/>
      <c r="BH175" s="130"/>
      <c r="BI175" s="130"/>
      <c r="BJ175" s="130"/>
      <c r="BK175" s="130"/>
      <c r="BL175" s="130"/>
      <c r="BM175" s="130"/>
      <c r="BN175" s="130"/>
      <c r="BO175" s="130"/>
      <c r="BP175" s="130"/>
      <c r="BQ175" s="130"/>
      <c r="BR175" s="130"/>
      <c r="BS175" s="130"/>
      <c r="BT175" s="130"/>
      <c r="BU175" s="130"/>
      <c r="BV175" s="130"/>
      <c r="BW175" s="130"/>
      <c r="BX175" s="130"/>
      <c r="BY175" s="130"/>
      <c r="BZ175" s="130"/>
      <c r="CA175" s="130"/>
      <c r="CB175" s="130"/>
      <c r="CC175" s="130"/>
      <c r="CD175" s="130"/>
      <c r="CE175" s="130"/>
      <c r="CF175" s="130"/>
      <c r="CG175" s="130"/>
      <c r="CH175" s="130"/>
      <c r="CI175" s="130"/>
      <c r="CJ175" s="130"/>
      <c r="CK175" s="130"/>
      <c r="CL175" s="130"/>
      <c r="CM175" s="130"/>
      <c r="CN175" s="130"/>
      <c r="CO175" s="130"/>
      <c r="CP175" s="130"/>
      <c r="CQ175" s="130"/>
      <c r="CR175" s="130"/>
      <c r="CS175" s="130"/>
      <c r="CT175" s="130"/>
      <c r="CU175" s="130"/>
      <c r="CV175" s="130"/>
      <c r="CW175" s="130"/>
      <c r="CX175" s="130"/>
      <c r="CY175" s="130"/>
      <c r="CZ175" s="130"/>
      <c r="DA175" s="130"/>
      <c r="DB175" s="130"/>
      <c r="DC175" s="130"/>
      <c r="DD175" s="130"/>
      <c r="DE175" s="130"/>
      <c r="DF175" s="130"/>
      <c r="DG175" s="130"/>
      <c r="DH175" s="130"/>
      <c r="DI175" s="130"/>
      <c r="DJ175" s="130"/>
      <c r="DK175" s="130"/>
      <c r="DL175" s="130"/>
      <c r="DM175" s="130"/>
      <c r="DN175" s="130"/>
      <c r="DO175" s="130"/>
      <c r="DP175" s="130"/>
      <c r="DQ175" s="130"/>
      <c r="DR175" s="130"/>
      <c r="DS175" s="130"/>
      <c r="DT175" s="130"/>
      <c r="DU175" s="130"/>
      <c r="DV175" s="130"/>
      <c r="DW175" s="130"/>
      <c r="DX175" s="130"/>
      <c r="DY175" s="130"/>
      <c r="DZ175" s="130"/>
      <c r="EA175" s="130"/>
      <c r="EB175" s="130"/>
      <c r="EC175" s="130"/>
      <c r="ED175" s="130"/>
      <c r="EE175" s="130"/>
      <c r="EF175" s="130"/>
      <c r="EG175" s="130"/>
      <c r="EH175" s="130"/>
      <c r="EI175" s="130"/>
      <c r="EJ175" s="130"/>
      <c r="EK175" s="130"/>
      <c r="EL175" s="130"/>
      <c r="EM175" s="130"/>
      <c r="EN175" s="130"/>
      <c r="EO175" s="130"/>
      <c r="EP175" s="130"/>
      <c r="EQ175" s="130"/>
      <c r="ER175" s="130"/>
      <c r="ES175" s="130"/>
      <c r="ET175" s="130"/>
      <c r="EU175" s="130"/>
      <c r="EV175" s="130"/>
      <c r="EW175" s="130"/>
      <c r="EX175" s="130"/>
      <c r="EY175" s="130"/>
      <c r="EZ175" s="130"/>
      <c r="FA175" s="130"/>
      <c r="FB175" s="130"/>
      <c r="FC175" s="130"/>
      <c r="FD175" s="130"/>
      <c r="FE175" s="130"/>
      <c r="FF175" s="130"/>
      <c r="FG175" s="130"/>
      <c r="FH175" s="130"/>
      <c r="FI175" s="130"/>
      <c r="FJ175" s="130"/>
      <c r="FK175" s="130"/>
      <c r="FL175" s="130"/>
      <c r="FM175" s="130"/>
      <c r="FN175" s="130"/>
      <c r="FO175" s="130"/>
      <c r="FP175" s="130"/>
      <c r="FQ175" s="130"/>
      <c r="FR175" s="130"/>
      <c r="FS175" s="130"/>
      <c r="FT175" s="130"/>
      <c r="FU175" s="130"/>
      <c r="FV175" s="130"/>
      <c r="FW175" s="130"/>
      <c r="FX175" s="130"/>
      <c r="FY175" s="130"/>
      <c r="FZ175" s="130"/>
      <c r="GA175" s="130"/>
      <c r="GB175" s="130"/>
      <c r="GC175" s="130"/>
      <c r="GD175" s="130"/>
      <c r="GE175" s="130"/>
      <c r="GF175" s="130"/>
      <c r="GG175" s="130"/>
      <c r="GH175" s="130"/>
      <c r="GI175" s="130"/>
      <c r="GJ175" s="130"/>
      <c r="GK175" s="130"/>
      <c r="GL175" s="130"/>
      <c r="GM175" s="130"/>
      <c r="GN175" s="130"/>
      <c r="GO175" s="130"/>
      <c r="GP175" s="130"/>
      <c r="GQ175" s="130"/>
      <c r="GR175" s="130"/>
      <c r="GS175" s="130"/>
      <c r="GT175" s="130"/>
      <c r="GU175" s="130"/>
      <c r="GV175" s="130"/>
      <c r="GW175" s="130"/>
      <c r="GX175" s="130"/>
      <c r="GY175" s="130"/>
      <c r="GZ175" s="130"/>
      <c r="HA175" s="130"/>
      <c r="HB175" s="130"/>
      <c r="HC175" s="130"/>
      <c r="HD175" s="130"/>
      <c r="HE175" s="130"/>
      <c r="HF175" s="130"/>
      <c r="HG175" s="130"/>
      <c r="HH175" s="130"/>
      <c r="HI175" s="130"/>
      <c r="HJ175" s="130"/>
      <c r="HK175" s="130"/>
      <c r="HL175" s="130"/>
      <c r="HM175" s="130"/>
      <c r="HN175" s="130"/>
      <c r="HO175" s="130"/>
      <c r="HP175" s="130"/>
      <c r="HQ175" s="130"/>
      <c r="HR175" s="130"/>
      <c r="HS175" s="130"/>
      <c r="HT175" s="130"/>
      <c r="HU175" s="130"/>
      <c r="HV175" s="130"/>
      <c r="HW175" s="130"/>
      <c r="HX175" s="130"/>
      <c r="HY175" s="130"/>
      <c r="HZ175" s="130"/>
      <c r="IA175" s="130"/>
      <c r="IB175" s="130"/>
      <c r="IC175" s="130"/>
      <c r="ID175" s="130"/>
      <c r="IE175" s="130"/>
      <c r="IF175" s="130"/>
      <c r="IG175" s="130"/>
      <c r="IH175" s="130"/>
      <c r="II175" s="130"/>
      <c r="IJ175" s="130"/>
      <c r="IK175" s="130"/>
      <c r="IL175" s="130"/>
      <c r="IM175" s="130"/>
      <c r="IN175" s="130"/>
      <c r="IO175" s="130"/>
      <c r="IP175" s="130"/>
      <c r="IQ175" s="130"/>
      <c r="IR175" s="130"/>
      <c r="IS175" s="130"/>
      <c r="IT175" s="130"/>
      <c r="IU175" s="130"/>
      <c r="IV175" s="130"/>
    </row>
    <row r="176" spans="1:256" ht="15.75" customHeight="1">
      <c r="A176" s="781"/>
      <c r="B176" s="39"/>
      <c r="C176" s="160"/>
      <c r="D176" s="160"/>
      <c r="E176" s="160"/>
      <c r="F176" s="160"/>
      <c r="G176" s="130"/>
      <c r="H176" s="130"/>
      <c r="I176" s="130"/>
      <c r="J176" s="130"/>
      <c r="K176" s="131"/>
      <c r="L176" s="131"/>
      <c r="M176" s="131"/>
      <c r="N176" s="131"/>
      <c r="O176" s="131"/>
      <c r="P176" s="1377"/>
      <c r="Q176" s="130"/>
      <c r="R176" s="130"/>
      <c r="S176" s="130"/>
      <c r="T176" s="130"/>
      <c r="U176" s="130"/>
      <c r="V176" s="130"/>
      <c r="W176" s="130"/>
      <c r="X176" s="130"/>
      <c r="Y176" s="130"/>
      <c r="Z176" s="130"/>
      <c r="AA176" s="130"/>
      <c r="AB176" s="130"/>
      <c r="AC176" s="130"/>
      <c r="AD176" s="130"/>
      <c r="AE176" s="130"/>
      <c r="AF176" s="130"/>
      <c r="AG176" s="130"/>
      <c r="AH176" s="130"/>
      <c r="AI176" s="130"/>
      <c r="AJ176" s="130"/>
      <c r="AK176" s="130"/>
      <c r="AL176" s="130"/>
      <c r="AM176" s="130"/>
      <c r="AN176" s="130"/>
      <c r="AO176" s="130"/>
      <c r="AP176" s="130"/>
      <c r="AQ176" s="130"/>
      <c r="AR176" s="130"/>
      <c r="AS176" s="130"/>
      <c r="AT176" s="130"/>
      <c r="AU176" s="130"/>
      <c r="AV176" s="130"/>
      <c r="AW176" s="130"/>
      <c r="AX176" s="130"/>
      <c r="AY176" s="130"/>
      <c r="AZ176" s="130"/>
      <c r="BA176" s="130"/>
      <c r="BB176" s="130"/>
      <c r="BC176" s="130"/>
      <c r="BD176" s="130"/>
      <c r="BE176" s="130"/>
      <c r="BF176" s="130"/>
      <c r="BG176" s="130"/>
      <c r="BH176" s="130"/>
      <c r="BI176" s="130"/>
      <c r="BJ176" s="130"/>
      <c r="BK176" s="130"/>
      <c r="BL176" s="130"/>
      <c r="BM176" s="130"/>
      <c r="BN176" s="130"/>
      <c r="BO176" s="130"/>
      <c r="BP176" s="130"/>
      <c r="BQ176" s="130"/>
      <c r="BR176" s="130"/>
      <c r="BS176" s="130"/>
      <c r="BT176" s="130"/>
      <c r="BU176" s="130"/>
      <c r="BV176" s="130"/>
      <c r="BW176" s="130"/>
      <c r="BX176" s="130"/>
      <c r="BY176" s="130"/>
      <c r="BZ176" s="130"/>
      <c r="CA176" s="130"/>
      <c r="CB176" s="130"/>
      <c r="CC176" s="130"/>
      <c r="CD176" s="130"/>
      <c r="CE176" s="130"/>
      <c r="CF176" s="130"/>
      <c r="CG176" s="130"/>
      <c r="CH176" s="130"/>
      <c r="CI176" s="130"/>
      <c r="CJ176" s="130"/>
      <c r="CK176" s="130"/>
      <c r="CL176" s="130"/>
      <c r="CM176" s="130"/>
      <c r="CN176" s="130"/>
      <c r="CO176" s="130"/>
      <c r="CP176" s="130"/>
      <c r="CQ176" s="130"/>
      <c r="CR176" s="130"/>
      <c r="CS176" s="130"/>
      <c r="CT176" s="130"/>
      <c r="CU176" s="130"/>
      <c r="CV176" s="130"/>
      <c r="CW176" s="130"/>
      <c r="CX176" s="130"/>
      <c r="CY176" s="130"/>
      <c r="CZ176" s="130"/>
      <c r="DA176" s="130"/>
      <c r="DB176" s="130"/>
      <c r="DC176" s="130"/>
      <c r="DD176" s="130"/>
      <c r="DE176" s="130"/>
      <c r="DF176" s="130"/>
      <c r="DG176" s="130"/>
      <c r="DH176" s="130"/>
      <c r="DI176" s="130"/>
      <c r="DJ176" s="130"/>
      <c r="DK176" s="130"/>
      <c r="DL176" s="130"/>
      <c r="DM176" s="130"/>
      <c r="DN176" s="130"/>
      <c r="DO176" s="130"/>
      <c r="DP176" s="130"/>
      <c r="DQ176" s="130"/>
      <c r="DR176" s="130"/>
      <c r="DS176" s="130"/>
      <c r="DT176" s="130"/>
      <c r="DU176" s="130"/>
      <c r="DV176" s="130"/>
      <c r="DW176" s="130"/>
      <c r="DX176" s="130"/>
      <c r="DY176" s="130"/>
      <c r="DZ176" s="130"/>
      <c r="EA176" s="130"/>
      <c r="EB176" s="130"/>
      <c r="EC176" s="130"/>
      <c r="ED176" s="130"/>
      <c r="EE176" s="130"/>
      <c r="EF176" s="130"/>
      <c r="EG176" s="130"/>
      <c r="EH176" s="130"/>
      <c r="EI176" s="130"/>
      <c r="EJ176" s="130"/>
      <c r="EK176" s="130"/>
      <c r="EL176" s="130"/>
      <c r="EM176" s="130"/>
      <c r="EN176" s="130"/>
      <c r="EO176" s="130"/>
      <c r="EP176" s="130"/>
      <c r="EQ176" s="130"/>
      <c r="ER176" s="130"/>
      <c r="ES176" s="130"/>
      <c r="ET176" s="130"/>
      <c r="EU176" s="130"/>
      <c r="EV176" s="130"/>
      <c r="EW176" s="130"/>
      <c r="EX176" s="130"/>
      <c r="EY176" s="130"/>
      <c r="EZ176" s="130"/>
      <c r="FA176" s="130"/>
      <c r="FB176" s="130"/>
      <c r="FC176" s="130"/>
      <c r="FD176" s="130"/>
      <c r="FE176" s="130"/>
      <c r="FF176" s="130"/>
      <c r="FG176" s="130"/>
      <c r="FH176" s="130"/>
      <c r="FI176" s="130"/>
      <c r="FJ176" s="130"/>
      <c r="FK176" s="130"/>
      <c r="FL176" s="130"/>
      <c r="FM176" s="130"/>
      <c r="FN176" s="130"/>
      <c r="FO176" s="130"/>
      <c r="FP176" s="130"/>
      <c r="FQ176" s="130"/>
      <c r="FR176" s="130"/>
      <c r="FS176" s="130"/>
      <c r="FT176" s="130"/>
      <c r="FU176" s="130"/>
      <c r="FV176" s="130"/>
      <c r="FW176" s="130"/>
      <c r="FX176" s="130"/>
      <c r="FY176" s="130"/>
      <c r="FZ176" s="130"/>
      <c r="GA176" s="130"/>
      <c r="GB176" s="130"/>
      <c r="GC176" s="130"/>
      <c r="GD176" s="130"/>
      <c r="GE176" s="130"/>
      <c r="GF176" s="130"/>
      <c r="GG176" s="130"/>
      <c r="GH176" s="130"/>
      <c r="GI176" s="130"/>
      <c r="GJ176" s="130"/>
      <c r="GK176" s="130"/>
      <c r="GL176" s="130"/>
      <c r="GM176" s="130"/>
      <c r="GN176" s="130"/>
      <c r="GO176" s="130"/>
      <c r="GP176" s="130"/>
      <c r="GQ176" s="130"/>
      <c r="GR176" s="130"/>
      <c r="GS176" s="130"/>
      <c r="GT176" s="130"/>
      <c r="GU176" s="130"/>
      <c r="GV176" s="130"/>
      <c r="GW176" s="130"/>
      <c r="GX176" s="130"/>
      <c r="GY176" s="130"/>
      <c r="GZ176" s="130"/>
      <c r="HA176" s="130"/>
      <c r="HB176" s="130"/>
      <c r="HC176" s="130"/>
      <c r="HD176" s="130"/>
      <c r="HE176" s="130"/>
      <c r="HF176" s="130"/>
      <c r="HG176" s="130"/>
      <c r="HH176" s="130"/>
      <c r="HI176" s="130"/>
      <c r="HJ176" s="130"/>
      <c r="HK176" s="130"/>
      <c r="HL176" s="130"/>
      <c r="HM176" s="130"/>
      <c r="HN176" s="130"/>
      <c r="HO176" s="130"/>
      <c r="HP176" s="130"/>
      <c r="HQ176" s="130"/>
      <c r="HR176" s="130"/>
      <c r="HS176" s="130"/>
      <c r="HT176" s="130"/>
      <c r="HU176" s="130"/>
      <c r="HV176" s="130"/>
      <c r="HW176" s="130"/>
      <c r="HX176" s="130"/>
      <c r="HY176" s="130"/>
      <c r="HZ176" s="130"/>
      <c r="IA176" s="130"/>
      <c r="IB176" s="130"/>
      <c r="IC176" s="130"/>
      <c r="ID176" s="130"/>
      <c r="IE176" s="130"/>
      <c r="IF176" s="130"/>
      <c r="IG176" s="130"/>
      <c r="IH176" s="130"/>
      <c r="II176" s="130"/>
      <c r="IJ176" s="130"/>
      <c r="IK176" s="130"/>
      <c r="IL176" s="130"/>
      <c r="IM176" s="130"/>
      <c r="IN176" s="130"/>
      <c r="IO176" s="130"/>
      <c r="IP176" s="130"/>
      <c r="IQ176" s="130"/>
      <c r="IR176" s="130"/>
      <c r="IS176" s="130"/>
      <c r="IT176" s="130"/>
      <c r="IU176" s="130"/>
      <c r="IV176" s="130"/>
    </row>
    <row r="177" spans="1:256" ht="15.75" customHeight="1">
      <c r="A177" s="781"/>
      <c r="B177" s="39"/>
      <c r="C177" s="160"/>
      <c r="D177" s="160"/>
      <c r="E177" s="160"/>
      <c r="F177" s="160"/>
      <c r="G177" s="130"/>
      <c r="H177" s="130"/>
      <c r="I177" s="130"/>
      <c r="J177" s="130"/>
      <c r="K177" s="131"/>
      <c r="L177" s="131"/>
      <c r="M177" s="131"/>
      <c r="N177" s="131"/>
      <c r="O177" s="131"/>
      <c r="P177" s="1377"/>
      <c r="Q177" s="130"/>
      <c r="R177" s="130"/>
      <c r="S177" s="130"/>
      <c r="T177" s="130"/>
      <c r="U177" s="130"/>
      <c r="V177" s="130"/>
      <c r="W177" s="130"/>
      <c r="X177" s="130"/>
      <c r="Y177" s="130"/>
      <c r="Z177" s="130"/>
      <c r="AA177" s="130"/>
      <c r="AB177" s="130"/>
      <c r="AC177" s="130"/>
      <c r="AD177" s="130"/>
      <c r="AE177" s="130"/>
      <c r="AF177" s="130"/>
      <c r="AG177" s="130"/>
      <c r="AH177" s="130"/>
      <c r="AI177" s="130"/>
      <c r="AJ177" s="130"/>
      <c r="AK177" s="130"/>
      <c r="AL177" s="130"/>
      <c r="AM177" s="130"/>
      <c r="AN177" s="130"/>
      <c r="AO177" s="130"/>
      <c r="AP177" s="130"/>
      <c r="AQ177" s="130"/>
      <c r="AR177" s="130"/>
      <c r="AS177" s="130"/>
      <c r="AT177" s="130"/>
      <c r="AU177" s="130"/>
      <c r="AV177" s="130"/>
      <c r="AW177" s="130"/>
      <c r="AX177" s="130"/>
      <c r="AY177" s="130"/>
      <c r="AZ177" s="130"/>
      <c r="BA177" s="130"/>
      <c r="BB177" s="130"/>
      <c r="BC177" s="130"/>
      <c r="BD177" s="130"/>
      <c r="BE177" s="130"/>
      <c r="BF177" s="130"/>
      <c r="BG177" s="130"/>
      <c r="BH177" s="130"/>
      <c r="BI177" s="130"/>
      <c r="BJ177" s="130"/>
      <c r="BK177" s="130"/>
      <c r="BL177" s="130"/>
      <c r="BM177" s="130"/>
      <c r="BN177" s="130"/>
      <c r="BO177" s="130"/>
      <c r="BP177" s="130"/>
      <c r="BQ177" s="130"/>
      <c r="BR177" s="130"/>
      <c r="BS177" s="130"/>
      <c r="BT177" s="130"/>
      <c r="BU177" s="130"/>
      <c r="BV177" s="130"/>
      <c r="BW177" s="130"/>
      <c r="BX177" s="130"/>
      <c r="BY177" s="130"/>
      <c r="BZ177" s="130"/>
      <c r="CA177" s="130"/>
      <c r="CB177" s="130"/>
      <c r="CC177" s="130"/>
      <c r="CD177" s="130"/>
      <c r="CE177" s="130"/>
      <c r="CF177" s="130"/>
      <c r="CG177" s="130"/>
      <c r="CH177" s="130"/>
      <c r="CI177" s="130"/>
      <c r="CJ177" s="130"/>
      <c r="CK177" s="130"/>
      <c r="CL177" s="130"/>
      <c r="CM177" s="130"/>
      <c r="CN177" s="130"/>
      <c r="CO177" s="130"/>
      <c r="CP177" s="130"/>
      <c r="CQ177" s="130"/>
      <c r="CR177" s="130"/>
      <c r="CS177" s="130"/>
      <c r="CT177" s="130"/>
      <c r="CU177" s="130"/>
      <c r="CV177" s="130"/>
      <c r="CW177" s="130"/>
      <c r="CX177" s="130"/>
      <c r="CY177" s="130"/>
      <c r="CZ177" s="130"/>
      <c r="DA177" s="130"/>
      <c r="DB177" s="130"/>
      <c r="DC177" s="130"/>
      <c r="DD177" s="130"/>
      <c r="DE177" s="130"/>
      <c r="DF177" s="130"/>
      <c r="DG177" s="130"/>
      <c r="DH177" s="130"/>
      <c r="DI177" s="130"/>
      <c r="DJ177" s="130"/>
      <c r="DK177" s="130"/>
      <c r="DL177" s="130"/>
      <c r="DM177" s="130"/>
      <c r="DN177" s="130"/>
      <c r="DO177" s="130"/>
      <c r="DP177" s="130"/>
      <c r="DQ177" s="130"/>
      <c r="DR177" s="130"/>
      <c r="DS177" s="130"/>
      <c r="DT177" s="130"/>
      <c r="DU177" s="130"/>
      <c r="DV177" s="130"/>
      <c r="DW177" s="130"/>
      <c r="DX177" s="130"/>
      <c r="DY177" s="130"/>
      <c r="DZ177" s="130"/>
      <c r="EA177" s="130"/>
      <c r="EB177" s="130"/>
      <c r="EC177" s="130"/>
      <c r="ED177" s="130"/>
      <c r="EE177" s="130"/>
      <c r="EF177" s="130"/>
      <c r="EG177" s="130"/>
      <c r="EH177" s="130"/>
      <c r="EI177" s="130"/>
      <c r="EJ177" s="130"/>
      <c r="EK177" s="130"/>
      <c r="EL177" s="130"/>
      <c r="EM177" s="130"/>
      <c r="EN177" s="130"/>
      <c r="EO177" s="130"/>
      <c r="EP177" s="130"/>
      <c r="EQ177" s="130"/>
      <c r="ER177" s="130"/>
      <c r="ES177" s="130"/>
      <c r="ET177" s="130"/>
      <c r="EU177" s="130"/>
      <c r="EV177" s="130"/>
      <c r="EW177" s="130"/>
      <c r="EX177" s="130"/>
      <c r="EY177" s="130"/>
      <c r="EZ177" s="130"/>
      <c r="FA177" s="130"/>
      <c r="FB177" s="130"/>
      <c r="FC177" s="130"/>
      <c r="FD177" s="130"/>
      <c r="FE177" s="130"/>
      <c r="FF177" s="130"/>
      <c r="FG177" s="130"/>
      <c r="FH177" s="130"/>
      <c r="FI177" s="130"/>
      <c r="FJ177" s="130"/>
      <c r="FK177" s="130"/>
      <c r="FL177" s="130"/>
      <c r="FM177" s="130"/>
      <c r="FN177" s="130"/>
      <c r="FO177" s="130"/>
      <c r="FP177" s="130"/>
      <c r="FQ177" s="130"/>
      <c r="FR177" s="130"/>
      <c r="FS177" s="130"/>
      <c r="FT177" s="130"/>
      <c r="FU177" s="130"/>
      <c r="FV177" s="130"/>
      <c r="FW177" s="130"/>
      <c r="FX177" s="130"/>
      <c r="FY177" s="130"/>
      <c r="FZ177" s="130"/>
      <c r="GA177" s="130"/>
      <c r="GB177" s="130"/>
      <c r="GC177" s="130"/>
      <c r="GD177" s="130"/>
      <c r="GE177" s="130"/>
      <c r="GF177" s="130"/>
      <c r="GG177" s="130"/>
      <c r="GH177" s="130"/>
      <c r="GI177" s="130"/>
      <c r="GJ177" s="130"/>
      <c r="GK177" s="130"/>
      <c r="GL177" s="130"/>
      <c r="GM177" s="130"/>
      <c r="GN177" s="130"/>
      <c r="GO177" s="130"/>
      <c r="GP177" s="130"/>
      <c r="GQ177" s="130"/>
      <c r="GR177" s="130"/>
      <c r="GS177" s="130"/>
      <c r="GT177" s="130"/>
      <c r="GU177" s="130"/>
      <c r="GV177" s="130"/>
      <c r="GW177" s="130"/>
      <c r="GX177" s="130"/>
      <c r="GY177" s="130"/>
      <c r="GZ177" s="130"/>
      <c r="HA177" s="130"/>
      <c r="HB177" s="130"/>
      <c r="HC177" s="130"/>
      <c r="HD177" s="130"/>
      <c r="HE177" s="130"/>
      <c r="HF177" s="130"/>
      <c r="HG177" s="130"/>
      <c r="HH177" s="130"/>
      <c r="HI177" s="130"/>
      <c r="HJ177" s="130"/>
      <c r="HK177" s="130"/>
      <c r="HL177" s="130"/>
      <c r="HM177" s="130"/>
      <c r="HN177" s="130"/>
      <c r="HO177" s="130"/>
      <c r="HP177" s="130"/>
      <c r="HQ177" s="130"/>
      <c r="HR177" s="130"/>
      <c r="HS177" s="130"/>
      <c r="HT177" s="130"/>
      <c r="HU177" s="130"/>
      <c r="HV177" s="130"/>
      <c r="HW177" s="130"/>
      <c r="HX177" s="130"/>
      <c r="HY177" s="130"/>
      <c r="HZ177" s="130"/>
      <c r="IA177" s="130"/>
      <c r="IB177" s="130"/>
      <c r="IC177" s="130"/>
      <c r="ID177" s="130"/>
      <c r="IE177" s="130"/>
      <c r="IF177" s="130"/>
      <c r="IG177" s="130"/>
      <c r="IH177" s="130"/>
      <c r="II177" s="130"/>
      <c r="IJ177" s="130"/>
      <c r="IK177" s="130"/>
      <c r="IL177" s="130"/>
      <c r="IM177" s="130"/>
      <c r="IN177" s="130"/>
      <c r="IO177" s="130"/>
      <c r="IP177" s="130"/>
      <c r="IQ177" s="130"/>
      <c r="IR177" s="130"/>
      <c r="IS177" s="130"/>
      <c r="IT177" s="130"/>
      <c r="IU177" s="130"/>
      <c r="IV177" s="130"/>
    </row>
    <row r="178" spans="1:256" ht="15.75" customHeight="1">
      <c r="A178" s="781"/>
      <c r="B178" s="39"/>
      <c r="C178" s="160"/>
      <c r="D178" s="160"/>
      <c r="E178" s="160"/>
      <c r="F178" s="160"/>
      <c r="G178" s="130"/>
      <c r="H178" s="130"/>
      <c r="I178" s="130"/>
      <c r="J178" s="130"/>
      <c r="K178" s="131"/>
      <c r="L178" s="131"/>
      <c r="M178" s="131"/>
      <c r="N178" s="131"/>
      <c r="O178" s="131"/>
      <c r="P178" s="1377"/>
      <c r="Q178" s="130"/>
      <c r="R178" s="130"/>
      <c r="S178" s="130"/>
      <c r="T178" s="130"/>
      <c r="U178" s="130"/>
      <c r="V178" s="130"/>
      <c r="W178" s="130"/>
      <c r="X178" s="130"/>
      <c r="Y178" s="130"/>
      <c r="Z178" s="130"/>
      <c r="AA178" s="130"/>
      <c r="AB178" s="130"/>
      <c r="AC178" s="130"/>
      <c r="AD178" s="130"/>
      <c r="AE178" s="130"/>
      <c r="AF178" s="130"/>
      <c r="AG178" s="130"/>
      <c r="AH178" s="130"/>
      <c r="AI178" s="130"/>
      <c r="AJ178" s="130"/>
      <c r="AK178" s="130"/>
      <c r="AL178" s="130"/>
      <c r="AM178" s="130"/>
      <c r="AN178" s="130"/>
      <c r="AO178" s="130"/>
      <c r="AP178" s="130"/>
      <c r="AQ178" s="130"/>
      <c r="AR178" s="130"/>
      <c r="AS178" s="130"/>
      <c r="AT178" s="130"/>
      <c r="AU178" s="130"/>
      <c r="AV178" s="130"/>
      <c r="AW178" s="130"/>
      <c r="AX178" s="130"/>
      <c r="AY178" s="130"/>
      <c r="AZ178" s="130"/>
      <c r="BA178" s="130"/>
      <c r="BB178" s="130"/>
      <c r="BC178" s="130"/>
      <c r="BD178" s="130"/>
      <c r="BE178" s="130"/>
      <c r="BF178" s="130"/>
      <c r="BG178" s="130"/>
      <c r="BH178" s="130"/>
      <c r="BI178" s="130"/>
      <c r="BJ178" s="130"/>
      <c r="BK178" s="130"/>
      <c r="BL178" s="130"/>
      <c r="BM178" s="130"/>
      <c r="BN178" s="130"/>
      <c r="BO178" s="130"/>
      <c r="BP178" s="130"/>
      <c r="BQ178" s="130"/>
      <c r="BR178" s="130"/>
      <c r="BS178" s="130"/>
      <c r="BT178" s="130"/>
      <c r="BU178" s="130"/>
      <c r="BV178" s="130"/>
      <c r="BW178" s="130"/>
      <c r="BX178" s="130"/>
      <c r="BY178" s="130"/>
      <c r="BZ178" s="130"/>
      <c r="CA178" s="130"/>
      <c r="CB178" s="130"/>
      <c r="CC178" s="130"/>
      <c r="CD178" s="130"/>
      <c r="CE178" s="130"/>
      <c r="CF178" s="130"/>
      <c r="CG178" s="130"/>
      <c r="CH178" s="130"/>
      <c r="CI178" s="130"/>
      <c r="CJ178" s="130"/>
      <c r="CK178" s="130"/>
      <c r="CL178" s="130"/>
      <c r="CM178" s="130"/>
      <c r="CN178" s="130"/>
      <c r="CO178" s="130"/>
      <c r="CP178" s="130"/>
      <c r="CQ178" s="130"/>
      <c r="CR178" s="130"/>
      <c r="CS178" s="130"/>
      <c r="CT178" s="130"/>
      <c r="CU178" s="130"/>
      <c r="CV178" s="130"/>
      <c r="CW178" s="130"/>
      <c r="CX178" s="130"/>
      <c r="CY178" s="130"/>
      <c r="CZ178" s="130"/>
      <c r="DA178" s="130"/>
      <c r="DB178" s="130"/>
      <c r="DC178" s="130"/>
      <c r="DD178" s="130"/>
      <c r="DE178" s="130"/>
      <c r="DF178" s="130"/>
      <c r="DG178" s="130"/>
      <c r="DH178" s="130"/>
      <c r="DI178" s="130"/>
      <c r="DJ178" s="130"/>
      <c r="DK178" s="130"/>
      <c r="DL178" s="130"/>
      <c r="DM178" s="130"/>
      <c r="DN178" s="130"/>
      <c r="DO178" s="130"/>
      <c r="DP178" s="130"/>
      <c r="DQ178" s="130"/>
      <c r="DR178" s="130"/>
      <c r="DS178" s="130"/>
      <c r="DT178" s="130"/>
      <c r="DU178" s="130"/>
      <c r="DV178" s="130"/>
      <c r="DW178" s="130"/>
      <c r="DX178" s="130"/>
      <c r="DY178" s="130"/>
      <c r="DZ178" s="130"/>
      <c r="EA178" s="130"/>
      <c r="EB178" s="130"/>
      <c r="EC178" s="130"/>
      <c r="ED178" s="130"/>
      <c r="EE178" s="130"/>
      <c r="EF178" s="130"/>
      <c r="EG178" s="130"/>
      <c r="EH178" s="130"/>
      <c r="EI178" s="130"/>
      <c r="EJ178" s="130"/>
      <c r="EK178" s="130"/>
      <c r="EL178" s="130"/>
      <c r="EM178" s="130"/>
      <c r="EN178" s="130"/>
      <c r="EO178" s="130"/>
      <c r="EP178" s="130"/>
      <c r="EQ178" s="130"/>
      <c r="ER178" s="130"/>
      <c r="ES178" s="130"/>
      <c r="ET178" s="130"/>
      <c r="EU178" s="130"/>
      <c r="EV178" s="130"/>
      <c r="EW178" s="130"/>
      <c r="EX178" s="130"/>
      <c r="EY178" s="130"/>
      <c r="EZ178" s="130"/>
      <c r="FA178" s="130"/>
      <c r="FB178" s="130"/>
      <c r="FC178" s="130"/>
      <c r="FD178" s="130"/>
      <c r="FE178" s="130"/>
      <c r="FF178" s="130"/>
      <c r="FG178" s="130"/>
      <c r="FH178" s="130"/>
      <c r="FI178" s="130"/>
      <c r="FJ178" s="130"/>
      <c r="FK178" s="130"/>
      <c r="FL178" s="130"/>
      <c r="FM178" s="130"/>
      <c r="FN178" s="130"/>
      <c r="FO178" s="130"/>
      <c r="FP178" s="130"/>
      <c r="FQ178" s="130"/>
      <c r="FR178" s="130"/>
      <c r="FS178" s="130"/>
      <c r="FT178" s="130"/>
      <c r="FU178" s="130"/>
      <c r="FV178" s="130"/>
      <c r="FW178" s="130"/>
      <c r="FX178" s="130"/>
      <c r="FY178" s="130"/>
      <c r="FZ178" s="130"/>
      <c r="GA178" s="130"/>
      <c r="GB178" s="130"/>
      <c r="GC178" s="130"/>
      <c r="GD178" s="130"/>
      <c r="GE178" s="130"/>
      <c r="GF178" s="130"/>
      <c r="GG178" s="130"/>
      <c r="GH178" s="130"/>
      <c r="GI178" s="130"/>
      <c r="GJ178" s="130"/>
      <c r="GK178" s="130"/>
      <c r="GL178" s="130"/>
      <c r="GM178" s="130"/>
      <c r="GN178" s="130"/>
      <c r="GO178" s="130"/>
      <c r="GP178" s="130"/>
      <c r="GQ178" s="130"/>
      <c r="GR178" s="130"/>
      <c r="GS178" s="130"/>
      <c r="GT178" s="130"/>
      <c r="GU178" s="130"/>
      <c r="GV178" s="130"/>
      <c r="GW178" s="130"/>
      <c r="GX178" s="130"/>
      <c r="GY178" s="130"/>
      <c r="GZ178" s="130"/>
      <c r="HA178" s="130"/>
      <c r="HB178" s="130"/>
      <c r="HC178" s="130"/>
      <c r="HD178" s="130"/>
      <c r="HE178" s="130"/>
      <c r="HF178" s="130"/>
      <c r="HG178" s="130"/>
      <c r="HH178" s="130"/>
      <c r="HI178" s="130"/>
      <c r="HJ178" s="130"/>
      <c r="HK178" s="130"/>
      <c r="HL178" s="130"/>
      <c r="HM178" s="130"/>
      <c r="HN178" s="130"/>
      <c r="HO178" s="130"/>
      <c r="HP178" s="130"/>
      <c r="HQ178" s="130"/>
      <c r="HR178" s="130"/>
      <c r="HS178" s="130"/>
      <c r="HT178" s="130"/>
      <c r="HU178" s="130"/>
      <c r="HV178" s="130"/>
      <c r="HW178" s="130"/>
      <c r="HX178" s="130"/>
      <c r="HY178" s="130"/>
      <c r="HZ178" s="130"/>
      <c r="IA178" s="130"/>
      <c r="IB178" s="130"/>
      <c r="IC178" s="130"/>
      <c r="ID178" s="130"/>
      <c r="IE178" s="130"/>
      <c r="IF178" s="130"/>
      <c r="IG178" s="130"/>
      <c r="IH178" s="130"/>
      <c r="II178" s="130"/>
      <c r="IJ178" s="130"/>
      <c r="IK178" s="130"/>
      <c r="IL178" s="130"/>
      <c r="IM178" s="130"/>
      <c r="IN178" s="130"/>
      <c r="IO178" s="130"/>
      <c r="IP178" s="130"/>
      <c r="IQ178" s="130"/>
      <c r="IR178" s="130"/>
      <c r="IS178" s="130"/>
      <c r="IT178" s="130"/>
      <c r="IU178" s="130"/>
      <c r="IV178" s="130"/>
    </row>
    <row r="179" spans="1:256" ht="15.75" customHeight="1">
      <c r="A179" s="781"/>
      <c r="B179" s="39"/>
      <c r="C179" s="160"/>
      <c r="D179" s="160"/>
      <c r="E179" s="160"/>
      <c r="F179" s="160"/>
      <c r="G179" s="130"/>
      <c r="H179" s="130"/>
      <c r="I179" s="130"/>
      <c r="J179" s="130"/>
      <c r="K179" s="131"/>
      <c r="L179" s="131"/>
      <c r="M179" s="131"/>
      <c r="N179" s="131"/>
      <c r="O179" s="131"/>
      <c r="P179" s="1377"/>
      <c r="Q179" s="130"/>
      <c r="R179" s="130"/>
      <c r="S179" s="130"/>
      <c r="T179" s="130"/>
      <c r="U179" s="130"/>
      <c r="V179" s="130"/>
      <c r="W179" s="130"/>
      <c r="X179" s="130"/>
      <c r="Y179" s="130"/>
      <c r="Z179" s="130"/>
      <c r="AA179" s="130"/>
      <c r="AB179" s="130"/>
      <c r="AC179" s="130"/>
      <c r="AD179" s="130"/>
      <c r="AE179" s="130"/>
      <c r="AF179" s="130"/>
      <c r="AG179" s="130"/>
      <c r="AH179" s="130"/>
      <c r="AI179" s="130"/>
      <c r="AJ179" s="130"/>
      <c r="AK179" s="130"/>
      <c r="AL179" s="130"/>
      <c r="AM179" s="130"/>
      <c r="AN179" s="130"/>
      <c r="AO179" s="130"/>
      <c r="AP179" s="130"/>
      <c r="AQ179" s="130"/>
      <c r="AR179" s="130"/>
      <c r="AS179" s="130"/>
      <c r="AT179" s="130"/>
      <c r="AU179" s="130"/>
      <c r="AV179" s="130"/>
      <c r="AW179" s="130"/>
      <c r="AX179" s="130"/>
      <c r="AY179" s="130"/>
      <c r="AZ179" s="130"/>
      <c r="BA179" s="130"/>
      <c r="BB179" s="130"/>
      <c r="BC179" s="130"/>
      <c r="BD179" s="130"/>
      <c r="BE179" s="130"/>
      <c r="BF179" s="130"/>
      <c r="BG179" s="130"/>
      <c r="BH179" s="130"/>
      <c r="BI179" s="130"/>
      <c r="BJ179" s="130"/>
      <c r="BK179" s="130"/>
      <c r="BL179" s="130"/>
      <c r="BM179" s="130"/>
      <c r="BN179" s="130"/>
      <c r="BO179" s="130"/>
      <c r="BP179" s="130"/>
      <c r="BQ179" s="130"/>
      <c r="BR179" s="130"/>
      <c r="BS179" s="130"/>
      <c r="BT179" s="130"/>
      <c r="BU179" s="130"/>
      <c r="BV179" s="130"/>
      <c r="BW179" s="130"/>
      <c r="BX179" s="130"/>
      <c r="BY179" s="130"/>
      <c r="BZ179" s="130"/>
      <c r="CA179" s="130"/>
      <c r="CB179" s="130"/>
      <c r="CC179" s="130"/>
      <c r="CD179" s="130"/>
      <c r="CE179" s="130"/>
      <c r="CF179" s="130"/>
      <c r="CG179" s="130"/>
      <c r="CH179" s="130"/>
      <c r="CI179" s="130"/>
      <c r="CJ179" s="130"/>
      <c r="CK179" s="130"/>
      <c r="CL179" s="130"/>
      <c r="CM179" s="130"/>
      <c r="CN179" s="130"/>
      <c r="CO179" s="130"/>
      <c r="CP179" s="130"/>
      <c r="CQ179" s="130"/>
      <c r="CR179" s="130"/>
      <c r="CS179" s="130"/>
      <c r="CT179" s="130"/>
      <c r="CU179" s="130"/>
      <c r="CV179" s="130"/>
      <c r="CW179" s="130"/>
      <c r="CX179" s="130"/>
      <c r="CY179" s="130"/>
      <c r="CZ179" s="130"/>
      <c r="DA179" s="130"/>
      <c r="DB179" s="130"/>
      <c r="DC179" s="130"/>
      <c r="DD179" s="130"/>
      <c r="DE179" s="130"/>
      <c r="DF179" s="130"/>
      <c r="DG179" s="130"/>
      <c r="DH179" s="130"/>
      <c r="DI179" s="130"/>
      <c r="DJ179" s="130"/>
      <c r="DK179" s="130"/>
      <c r="DL179" s="130"/>
      <c r="DM179" s="130"/>
      <c r="DN179" s="130"/>
      <c r="DO179" s="130"/>
      <c r="DP179" s="130"/>
      <c r="DQ179" s="130"/>
      <c r="DR179" s="130"/>
      <c r="DS179" s="130"/>
      <c r="DT179" s="130"/>
      <c r="DU179" s="130"/>
      <c r="DV179" s="130"/>
      <c r="DW179" s="130"/>
      <c r="DX179" s="130"/>
      <c r="DY179" s="130"/>
      <c r="DZ179" s="130"/>
      <c r="EA179" s="130"/>
      <c r="EB179" s="130"/>
      <c r="EC179" s="130"/>
      <c r="ED179" s="130"/>
      <c r="EE179" s="130"/>
      <c r="EF179" s="130"/>
      <c r="EG179" s="130"/>
      <c r="EH179" s="130"/>
      <c r="EI179" s="130"/>
      <c r="EJ179" s="130"/>
      <c r="EK179" s="130"/>
      <c r="EL179" s="130"/>
      <c r="EM179" s="130"/>
      <c r="EN179" s="130"/>
      <c r="EO179" s="130"/>
      <c r="EP179" s="130"/>
      <c r="EQ179" s="130"/>
      <c r="ER179" s="130"/>
      <c r="ES179" s="130"/>
      <c r="ET179" s="130"/>
      <c r="EU179" s="130"/>
      <c r="EV179" s="130"/>
      <c r="EW179" s="130"/>
      <c r="EX179" s="130"/>
      <c r="EY179" s="130"/>
      <c r="EZ179" s="130"/>
      <c r="FA179" s="130"/>
      <c r="FB179" s="130"/>
      <c r="FC179" s="130"/>
      <c r="FD179" s="130"/>
      <c r="FE179" s="130"/>
      <c r="FF179" s="130"/>
      <c r="FG179" s="130"/>
      <c r="FH179" s="130"/>
      <c r="FI179" s="130"/>
      <c r="FJ179" s="130"/>
      <c r="FK179" s="130"/>
      <c r="FL179" s="130"/>
      <c r="FM179" s="130"/>
      <c r="FN179" s="130"/>
      <c r="FO179" s="130"/>
      <c r="FP179" s="130"/>
      <c r="FQ179" s="130"/>
      <c r="FR179" s="130"/>
      <c r="FS179" s="130"/>
      <c r="FT179" s="130"/>
      <c r="FU179" s="130"/>
      <c r="FV179" s="130"/>
      <c r="FW179" s="130"/>
      <c r="FX179" s="130"/>
      <c r="FY179" s="130"/>
      <c r="FZ179" s="130"/>
      <c r="GA179" s="130"/>
      <c r="GB179" s="130"/>
      <c r="GC179" s="130"/>
      <c r="GD179" s="130"/>
      <c r="GE179" s="130"/>
      <c r="GF179" s="130"/>
      <c r="GG179" s="130"/>
      <c r="GH179" s="130"/>
      <c r="GI179" s="130"/>
      <c r="GJ179" s="130"/>
      <c r="GK179" s="130"/>
      <c r="GL179" s="130"/>
      <c r="GM179" s="130"/>
      <c r="GN179" s="130"/>
      <c r="GO179" s="130"/>
      <c r="GP179" s="130"/>
      <c r="GQ179" s="130"/>
      <c r="GR179" s="130"/>
      <c r="GS179" s="130"/>
      <c r="GT179" s="130"/>
      <c r="GU179" s="130"/>
      <c r="GV179" s="130"/>
      <c r="GW179" s="130"/>
      <c r="GX179" s="130"/>
      <c r="GY179" s="130"/>
      <c r="GZ179" s="130"/>
      <c r="HA179" s="130"/>
      <c r="HB179" s="130"/>
      <c r="HC179" s="130"/>
      <c r="HD179" s="130"/>
      <c r="HE179" s="130"/>
      <c r="HF179" s="130"/>
      <c r="HG179" s="130"/>
      <c r="HH179" s="130"/>
      <c r="HI179" s="130"/>
      <c r="HJ179" s="130"/>
      <c r="HK179" s="130"/>
      <c r="HL179" s="130"/>
      <c r="HM179" s="130"/>
      <c r="HN179" s="130"/>
      <c r="HO179" s="130"/>
      <c r="HP179" s="130"/>
      <c r="HQ179" s="130"/>
      <c r="HR179" s="130"/>
      <c r="HS179" s="130"/>
      <c r="HT179" s="130"/>
      <c r="HU179" s="130"/>
      <c r="HV179" s="130"/>
      <c r="HW179" s="130"/>
      <c r="HX179" s="130"/>
      <c r="HY179" s="130"/>
      <c r="HZ179" s="130"/>
      <c r="IA179" s="130"/>
      <c r="IB179" s="130"/>
      <c r="IC179" s="130"/>
      <c r="ID179" s="130"/>
      <c r="IE179" s="130"/>
      <c r="IF179" s="130"/>
      <c r="IG179" s="130"/>
      <c r="IH179" s="130"/>
      <c r="II179" s="130"/>
      <c r="IJ179" s="130"/>
      <c r="IK179" s="130"/>
      <c r="IL179" s="130"/>
      <c r="IM179" s="130"/>
      <c r="IN179" s="130"/>
      <c r="IO179" s="130"/>
      <c r="IP179" s="130"/>
      <c r="IQ179" s="130"/>
      <c r="IR179" s="130"/>
      <c r="IS179" s="130"/>
      <c r="IT179" s="130"/>
      <c r="IU179" s="130"/>
      <c r="IV179" s="130"/>
    </row>
    <row r="180" spans="1:256" ht="15.75" customHeight="1">
      <c r="A180" s="781"/>
      <c r="B180" s="39"/>
      <c r="C180" s="160"/>
      <c r="D180" s="160"/>
      <c r="E180" s="160"/>
      <c r="F180" s="160"/>
      <c r="G180" s="130"/>
      <c r="H180" s="130"/>
      <c r="I180" s="130"/>
      <c r="J180" s="130"/>
      <c r="K180" s="131"/>
      <c r="L180" s="131"/>
      <c r="M180" s="131"/>
      <c r="N180" s="131"/>
      <c r="O180" s="131"/>
      <c r="P180" s="1377"/>
      <c r="Q180" s="130"/>
      <c r="R180" s="130"/>
      <c r="S180" s="130"/>
      <c r="T180" s="130"/>
      <c r="U180" s="130"/>
      <c r="V180" s="130"/>
      <c r="W180" s="130"/>
      <c r="X180" s="130"/>
      <c r="Y180" s="130"/>
      <c r="Z180" s="130"/>
      <c r="AA180" s="130"/>
      <c r="AB180" s="130"/>
      <c r="AC180" s="130"/>
      <c r="AD180" s="130"/>
      <c r="AE180" s="130"/>
      <c r="AF180" s="130"/>
      <c r="AG180" s="130"/>
      <c r="AH180" s="130"/>
      <c r="AI180" s="130"/>
      <c r="AJ180" s="130"/>
      <c r="AK180" s="130"/>
      <c r="AL180" s="130"/>
      <c r="AM180" s="130"/>
      <c r="AN180" s="130"/>
      <c r="AO180" s="130"/>
      <c r="AP180" s="130"/>
      <c r="AQ180" s="130"/>
      <c r="AR180" s="130"/>
      <c r="AS180" s="130"/>
      <c r="AT180" s="130"/>
      <c r="AU180" s="130"/>
      <c r="AV180" s="130"/>
      <c r="AW180" s="130"/>
      <c r="AX180" s="130"/>
      <c r="AY180" s="130"/>
      <c r="AZ180" s="130"/>
      <c r="BA180" s="130"/>
      <c r="BB180" s="130"/>
      <c r="BC180" s="130"/>
      <c r="BD180" s="130"/>
      <c r="BE180" s="130"/>
      <c r="BF180" s="130"/>
      <c r="BG180" s="130"/>
      <c r="BH180" s="130"/>
      <c r="BI180" s="130"/>
      <c r="BJ180" s="130"/>
      <c r="BK180" s="130"/>
      <c r="BL180" s="130"/>
      <c r="BM180" s="130"/>
      <c r="BN180" s="130"/>
      <c r="BO180" s="130"/>
      <c r="BP180" s="130"/>
      <c r="BQ180" s="130"/>
      <c r="BR180" s="130"/>
      <c r="BS180" s="130"/>
      <c r="BT180" s="130"/>
      <c r="BU180" s="130"/>
      <c r="BV180" s="130"/>
      <c r="BW180" s="130"/>
      <c r="BX180" s="130"/>
      <c r="BY180" s="130"/>
      <c r="BZ180" s="130"/>
      <c r="CA180" s="130"/>
      <c r="CB180" s="130"/>
      <c r="CC180" s="130"/>
      <c r="CD180" s="130"/>
      <c r="CE180" s="130"/>
      <c r="CF180" s="130"/>
      <c r="CG180" s="130"/>
      <c r="CH180" s="130"/>
      <c r="CI180" s="130"/>
      <c r="CJ180" s="130"/>
      <c r="CK180" s="130"/>
      <c r="CL180" s="130"/>
      <c r="CM180" s="130"/>
      <c r="CN180" s="130"/>
      <c r="CO180" s="130"/>
      <c r="CP180" s="130"/>
      <c r="CQ180" s="130"/>
      <c r="CR180" s="130"/>
      <c r="CS180" s="130"/>
      <c r="CT180" s="130"/>
      <c r="CU180" s="130"/>
      <c r="CV180" s="130"/>
      <c r="CW180" s="130"/>
      <c r="CX180" s="130"/>
      <c r="CY180" s="130"/>
      <c r="CZ180" s="130"/>
      <c r="DA180" s="130"/>
      <c r="DB180" s="130"/>
      <c r="DC180" s="130"/>
      <c r="DD180" s="130"/>
      <c r="DE180" s="130"/>
      <c r="DF180" s="130"/>
      <c r="DG180" s="130"/>
      <c r="DH180" s="130"/>
      <c r="DI180" s="130"/>
      <c r="DJ180" s="130"/>
      <c r="DK180" s="130"/>
      <c r="DL180" s="130"/>
      <c r="DM180" s="130"/>
      <c r="DN180" s="130"/>
      <c r="DO180" s="130"/>
      <c r="DP180" s="130"/>
      <c r="DQ180" s="130"/>
      <c r="DR180" s="130"/>
      <c r="DS180" s="130"/>
      <c r="DT180" s="130"/>
      <c r="DU180" s="130"/>
      <c r="DV180" s="130"/>
      <c r="DW180" s="130"/>
      <c r="DX180" s="130"/>
      <c r="DY180" s="130"/>
      <c r="DZ180" s="130"/>
      <c r="EA180" s="130"/>
      <c r="EB180" s="130"/>
      <c r="EC180" s="130"/>
      <c r="ED180" s="130"/>
      <c r="EE180" s="130"/>
      <c r="EF180" s="130"/>
      <c r="EG180" s="130"/>
      <c r="EH180" s="130"/>
      <c r="EI180" s="130"/>
      <c r="EJ180" s="130"/>
      <c r="EK180" s="130"/>
      <c r="EL180" s="130"/>
      <c r="EM180" s="130"/>
      <c r="EN180" s="130"/>
      <c r="EO180" s="130"/>
      <c r="EP180" s="130"/>
      <c r="EQ180" s="130"/>
      <c r="ER180" s="130"/>
      <c r="ES180" s="130"/>
      <c r="ET180" s="130"/>
      <c r="EU180" s="130"/>
      <c r="EV180" s="130"/>
      <c r="EW180" s="130"/>
      <c r="EX180" s="130"/>
      <c r="EY180" s="130"/>
      <c r="EZ180" s="130"/>
      <c r="FA180" s="130"/>
      <c r="FB180" s="130"/>
      <c r="FC180" s="130"/>
      <c r="FD180" s="130"/>
      <c r="FE180" s="130"/>
      <c r="FF180" s="130"/>
      <c r="FG180" s="130"/>
      <c r="FH180" s="130"/>
      <c r="FI180" s="130"/>
      <c r="FJ180" s="130"/>
      <c r="FK180" s="130"/>
      <c r="FL180" s="130"/>
      <c r="FM180" s="130"/>
      <c r="FN180" s="130"/>
      <c r="FO180" s="130"/>
      <c r="FP180" s="130"/>
      <c r="FQ180" s="130"/>
      <c r="FR180" s="130"/>
      <c r="FS180" s="130"/>
      <c r="FT180" s="130"/>
      <c r="FU180" s="130"/>
      <c r="FV180" s="130"/>
      <c r="FW180" s="130"/>
      <c r="FX180" s="130"/>
      <c r="FY180" s="130"/>
      <c r="FZ180" s="130"/>
      <c r="GA180" s="130"/>
      <c r="GB180" s="130"/>
      <c r="GC180" s="130"/>
      <c r="GD180" s="130"/>
      <c r="GE180" s="130"/>
      <c r="GF180" s="130"/>
      <c r="GG180" s="130"/>
      <c r="GH180" s="130"/>
      <c r="GI180" s="130"/>
      <c r="GJ180" s="130"/>
      <c r="GK180" s="130"/>
      <c r="GL180" s="130"/>
      <c r="GM180" s="130"/>
      <c r="GN180" s="130"/>
      <c r="GO180" s="130"/>
      <c r="GP180" s="130"/>
      <c r="GQ180" s="130"/>
      <c r="GR180" s="130"/>
      <c r="GS180" s="130"/>
      <c r="GT180" s="130"/>
      <c r="GU180" s="130"/>
      <c r="GV180" s="130"/>
      <c r="GW180" s="130"/>
      <c r="GX180" s="130"/>
      <c r="GY180" s="130"/>
      <c r="GZ180" s="130"/>
      <c r="HA180" s="130"/>
      <c r="HB180" s="130"/>
      <c r="HC180" s="130"/>
      <c r="HD180" s="130"/>
      <c r="HE180" s="130"/>
      <c r="HF180" s="130"/>
      <c r="HG180" s="130"/>
      <c r="HH180" s="130"/>
      <c r="HI180" s="130"/>
      <c r="HJ180" s="130"/>
      <c r="HK180" s="130"/>
      <c r="HL180" s="130"/>
      <c r="HM180" s="130"/>
      <c r="HN180" s="130"/>
      <c r="HO180" s="130"/>
      <c r="HP180" s="130"/>
      <c r="HQ180" s="130"/>
      <c r="HR180" s="130"/>
      <c r="HS180" s="130"/>
      <c r="HT180" s="130"/>
      <c r="HU180" s="130"/>
      <c r="HV180" s="130"/>
      <c r="HW180" s="130"/>
      <c r="HX180" s="130"/>
      <c r="HY180" s="130"/>
      <c r="HZ180" s="130"/>
      <c r="IA180" s="130"/>
      <c r="IB180" s="130"/>
      <c r="IC180" s="130"/>
      <c r="ID180" s="130"/>
      <c r="IE180" s="130"/>
      <c r="IF180" s="130"/>
      <c r="IG180" s="130"/>
      <c r="IH180" s="130"/>
      <c r="II180" s="130"/>
      <c r="IJ180" s="130"/>
      <c r="IK180" s="130"/>
      <c r="IL180" s="130"/>
      <c r="IM180" s="130"/>
      <c r="IN180" s="130"/>
      <c r="IO180" s="130"/>
      <c r="IP180" s="130"/>
      <c r="IQ180" s="130"/>
      <c r="IR180" s="130"/>
      <c r="IS180" s="130"/>
      <c r="IT180" s="130"/>
      <c r="IU180" s="130"/>
      <c r="IV180" s="130"/>
    </row>
    <row r="181" spans="1:256" ht="15.75" customHeight="1">
      <c r="A181" s="781"/>
      <c r="B181" s="39"/>
      <c r="C181" s="160"/>
      <c r="D181" s="160"/>
      <c r="E181" s="160"/>
      <c r="F181" s="160"/>
      <c r="G181" s="130"/>
      <c r="H181" s="130"/>
      <c r="I181" s="130"/>
      <c r="J181" s="130"/>
      <c r="K181" s="131"/>
      <c r="L181" s="131"/>
      <c r="M181" s="131"/>
      <c r="N181" s="131"/>
      <c r="O181" s="131"/>
      <c r="P181" s="1377"/>
      <c r="Q181" s="130"/>
      <c r="R181" s="130"/>
      <c r="S181" s="130"/>
      <c r="T181" s="130"/>
      <c r="U181" s="130"/>
      <c r="V181" s="130"/>
      <c r="W181" s="130"/>
      <c r="X181" s="130"/>
      <c r="Y181" s="130"/>
      <c r="Z181" s="130"/>
      <c r="AA181" s="130"/>
      <c r="AB181" s="130"/>
      <c r="AC181" s="130"/>
      <c r="AD181" s="130"/>
      <c r="AE181" s="130"/>
      <c r="AF181" s="130"/>
      <c r="AG181" s="130"/>
      <c r="AH181" s="130"/>
      <c r="AI181" s="130"/>
      <c r="AJ181" s="130"/>
      <c r="AK181" s="130"/>
      <c r="AL181" s="130"/>
      <c r="AM181" s="130"/>
      <c r="AN181" s="130"/>
      <c r="AO181" s="130"/>
      <c r="AP181" s="130"/>
      <c r="AQ181" s="130"/>
      <c r="AR181" s="130"/>
      <c r="AS181" s="130"/>
      <c r="AT181" s="130"/>
      <c r="AU181" s="130"/>
      <c r="AV181" s="130"/>
      <c r="AW181" s="130"/>
      <c r="AX181" s="130"/>
      <c r="AY181" s="130"/>
      <c r="AZ181" s="130"/>
      <c r="BA181" s="130"/>
      <c r="BB181" s="130"/>
      <c r="BC181" s="130"/>
      <c r="BD181" s="130"/>
      <c r="BE181" s="130"/>
      <c r="BF181" s="130"/>
      <c r="BG181" s="130"/>
      <c r="BH181" s="130"/>
      <c r="BI181" s="130"/>
      <c r="BJ181" s="130"/>
      <c r="BK181" s="130"/>
      <c r="BL181" s="130"/>
      <c r="BM181" s="130"/>
      <c r="BN181" s="130"/>
      <c r="BO181" s="130"/>
      <c r="BP181" s="130"/>
      <c r="BQ181" s="130"/>
      <c r="BR181" s="130"/>
      <c r="BS181" s="130"/>
      <c r="BT181" s="130"/>
      <c r="BU181" s="130"/>
      <c r="BV181" s="130"/>
      <c r="BW181" s="130"/>
      <c r="BX181" s="130"/>
      <c r="BY181" s="130"/>
      <c r="BZ181" s="130"/>
      <c r="CA181" s="130"/>
      <c r="CB181" s="130"/>
      <c r="CC181" s="130"/>
      <c r="CD181" s="130"/>
      <c r="CE181" s="130"/>
      <c r="CF181" s="130"/>
      <c r="CG181" s="130"/>
      <c r="CH181" s="130"/>
      <c r="CI181" s="130"/>
      <c r="CJ181" s="130"/>
      <c r="CK181" s="130"/>
      <c r="CL181" s="130"/>
      <c r="CM181" s="130"/>
      <c r="CN181" s="130"/>
      <c r="CO181" s="130"/>
      <c r="CP181" s="130"/>
      <c r="CQ181" s="130"/>
      <c r="CR181" s="130"/>
      <c r="CS181" s="130"/>
      <c r="CT181" s="130"/>
      <c r="CU181" s="130"/>
      <c r="CV181" s="130"/>
      <c r="CW181" s="130"/>
      <c r="CX181" s="130"/>
      <c r="CY181" s="130"/>
      <c r="CZ181" s="130"/>
      <c r="DA181" s="130"/>
      <c r="DB181" s="130"/>
      <c r="DC181" s="130"/>
      <c r="DD181" s="130"/>
      <c r="DE181" s="130"/>
      <c r="DF181" s="130"/>
      <c r="DG181" s="130"/>
      <c r="DH181" s="130"/>
      <c r="DI181" s="130"/>
      <c r="DJ181" s="130"/>
      <c r="DK181" s="130"/>
      <c r="DL181" s="130"/>
      <c r="DM181" s="130"/>
      <c r="DN181" s="130"/>
      <c r="DO181" s="130"/>
      <c r="DP181" s="130"/>
      <c r="DQ181" s="130"/>
      <c r="DR181" s="130"/>
      <c r="DS181" s="130"/>
      <c r="DT181" s="130"/>
      <c r="DU181" s="130"/>
      <c r="DV181" s="130"/>
      <c r="DW181" s="130"/>
      <c r="DX181" s="130"/>
      <c r="DY181" s="130"/>
      <c r="DZ181" s="130"/>
      <c r="EA181" s="130"/>
      <c r="EB181" s="130"/>
      <c r="EC181" s="130"/>
      <c r="ED181" s="130"/>
      <c r="EE181" s="130"/>
      <c r="EF181" s="130"/>
      <c r="EG181" s="130"/>
      <c r="EH181" s="130"/>
      <c r="EI181" s="130"/>
      <c r="EJ181" s="130"/>
      <c r="EK181" s="130"/>
      <c r="EL181" s="130"/>
      <c r="EM181" s="130"/>
      <c r="EN181" s="130"/>
      <c r="EO181" s="130"/>
      <c r="EP181" s="130"/>
      <c r="EQ181" s="130"/>
      <c r="ER181" s="130"/>
      <c r="ES181" s="130"/>
      <c r="ET181" s="130"/>
      <c r="EU181" s="130"/>
      <c r="EV181" s="130"/>
      <c r="EW181" s="130"/>
      <c r="EX181" s="130"/>
      <c r="EY181" s="130"/>
      <c r="EZ181" s="130"/>
      <c r="FA181" s="130"/>
      <c r="FB181" s="130"/>
      <c r="FC181" s="130"/>
      <c r="FD181" s="130"/>
      <c r="FE181" s="130"/>
      <c r="FF181" s="130"/>
      <c r="FG181" s="130"/>
      <c r="FH181" s="130"/>
      <c r="FI181" s="130"/>
      <c r="FJ181" s="130"/>
      <c r="FK181" s="130"/>
      <c r="FL181" s="130"/>
      <c r="FM181" s="130"/>
      <c r="FN181" s="130"/>
      <c r="FO181" s="130"/>
      <c r="FP181" s="130"/>
      <c r="FQ181" s="130"/>
      <c r="FR181" s="130"/>
      <c r="FS181" s="130"/>
      <c r="FT181" s="130"/>
      <c r="FU181" s="130"/>
      <c r="FV181" s="130"/>
      <c r="FW181" s="130"/>
      <c r="FX181" s="130"/>
      <c r="FY181" s="130"/>
      <c r="FZ181" s="130"/>
      <c r="GA181" s="130"/>
      <c r="GB181" s="130"/>
      <c r="GC181" s="130"/>
      <c r="GD181" s="130"/>
      <c r="GE181" s="130"/>
      <c r="GF181" s="130"/>
      <c r="GG181" s="130"/>
      <c r="GH181" s="130"/>
      <c r="GI181" s="130"/>
      <c r="GJ181" s="130"/>
      <c r="GK181" s="130"/>
      <c r="GL181" s="130"/>
      <c r="GM181" s="130"/>
      <c r="GN181" s="130"/>
      <c r="GO181" s="130"/>
      <c r="GP181" s="130"/>
      <c r="GQ181" s="130"/>
      <c r="GR181" s="130"/>
      <c r="GS181" s="130"/>
      <c r="GT181" s="130"/>
      <c r="GU181" s="130"/>
      <c r="GV181" s="130"/>
      <c r="GW181" s="130"/>
      <c r="GX181" s="130"/>
      <c r="GY181" s="130"/>
      <c r="GZ181" s="130"/>
      <c r="HA181" s="130"/>
      <c r="HB181" s="130"/>
      <c r="HC181" s="130"/>
      <c r="HD181" s="130"/>
      <c r="HE181" s="130"/>
      <c r="HF181" s="130"/>
      <c r="HG181" s="130"/>
      <c r="HH181" s="130"/>
      <c r="HI181" s="130"/>
      <c r="HJ181" s="130"/>
      <c r="HK181" s="130"/>
      <c r="HL181" s="130"/>
      <c r="HM181" s="130"/>
      <c r="HN181" s="130"/>
      <c r="HO181" s="130"/>
      <c r="HP181" s="130"/>
      <c r="HQ181" s="130"/>
      <c r="HR181" s="130"/>
      <c r="HS181" s="130"/>
      <c r="HT181" s="130"/>
      <c r="HU181" s="130"/>
      <c r="HV181" s="130"/>
      <c r="HW181" s="130"/>
      <c r="HX181" s="130"/>
      <c r="HY181" s="130"/>
      <c r="HZ181" s="130"/>
      <c r="IA181" s="130"/>
      <c r="IB181" s="130"/>
      <c r="IC181" s="130"/>
      <c r="ID181" s="130"/>
      <c r="IE181" s="130"/>
      <c r="IF181" s="130"/>
      <c r="IG181" s="130"/>
      <c r="IH181" s="130"/>
      <c r="II181" s="130"/>
      <c r="IJ181" s="130"/>
      <c r="IK181" s="130"/>
      <c r="IL181" s="130"/>
      <c r="IM181" s="130"/>
      <c r="IN181" s="130"/>
      <c r="IO181" s="130"/>
      <c r="IP181" s="130"/>
      <c r="IQ181" s="130"/>
      <c r="IR181" s="130"/>
      <c r="IS181" s="130"/>
      <c r="IT181" s="130"/>
      <c r="IU181" s="130"/>
      <c r="IV181" s="130"/>
    </row>
    <row r="182" spans="1:256" ht="15.75" customHeight="1">
      <c r="A182" s="781"/>
      <c r="B182" s="39"/>
      <c r="C182" s="160"/>
      <c r="D182" s="160"/>
      <c r="E182" s="160"/>
      <c r="F182" s="160"/>
      <c r="G182" s="130"/>
      <c r="H182" s="130"/>
      <c r="I182" s="130"/>
      <c r="J182" s="130"/>
      <c r="K182" s="131"/>
      <c r="L182" s="131"/>
      <c r="M182" s="131"/>
      <c r="N182" s="131"/>
      <c r="O182" s="131"/>
      <c r="P182" s="1377"/>
      <c r="Q182" s="130"/>
      <c r="R182" s="130"/>
      <c r="S182" s="130"/>
      <c r="T182" s="130"/>
      <c r="U182" s="130"/>
      <c r="V182" s="130"/>
      <c r="W182" s="130"/>
      <c r="X182" s="130"/>
      <c r="Y182" s="130"/>
      <c r="Z182" s="130"/>
      <c r="AA182" s="130"/>
      <c r="AB182" s="130"/>
      <c r="AC182" s="130"/>
      <c r="AD182" s="130"/>
      <c r="AE182" s="130"/>
      <c r="AF182" s="130"/>
      <c r="AG182" s="130"/>
      <c r="AH182" s="130"/>
      <c r="AI182" s="130"/>
      <c r="AJ182" s="130"/>
      <c r="AK182" s="130"/>
      <c r="AL182" s="130"/>
      <c r="AM182" s="130"/>
      <c r="AN182" s="130"/>
      <c r="AO182" s="130"/>
      <c r="AP182" s="130"/>
      <c r="AQ182" s="130"/>
      <c r="AR182" s="130"/>
      <c r="AS182" s="130"/>
      <c r="AT182" s="130"/>
      <c r="AU182" s="130"/>
      <c r="AV182" s="130"/>
      <c r="AW182" s="130"/>
      <c r="AX182" s="130"/>
      <c r="AY182" s="130"/>
      <c r="AZ182" s="130"/>
      <c r="BA182" s="130"/>
      <c r="BB182" s="130"/>
      <c r="BC182" s="130"/>
      <c r="BD182" s="130"/>
      <c r="BE182" s="130"/>
      <c r="BF182" s="130"/>
      <c r="BG182" s="130"/>
      <c r="BH182" s="130"/>
      <c r="BI182" s="130"/>
      <c r="BJ182" s="130"/>
      <c r="BK182" s="130"/>
      <c r="BL182" s="130"/>
      <c r="BM182" s="130"/>
      <c r="BN182" s="130"/>
      <c r="BO182" s="130"/>
      <c r="BP182" s="130"/>
      <c r="BQ182" s="130"/>
      <c r="BR182" s="130"/>
      <c r="BS182" s="130"/>
      <c r="BT182" s="130"/>
      <c r="BU182" s="130"/>
      <c r="BV182" s="130"/>
      <c r="BW182" s="130"/>
      <c r="BX182" s="130"/>
      <c r="BY182" s="130"/>
      <c r="BZ182" s="130"/>
      <c r="CA182" s="130"/>
      <c r="CB182" s="130"/>
      <c r="CC182" s="130"/>
      <c r="CD182" s="130"/>
      <c r="CE182" s="130"/>
      <c r="CF182" s="130"/>
      <c r="CG182" s="130"/>
      <c r="CH182" s="130"/>
      <c r="CI182" s="130"/>
      <c r="CJ182" s="130"/>
      <c r="CK182" s="130"/>
      <c r="CL182" s="130"/>
      <c r="CM182" s="130"/>
      <c r="CN182" s="130"/>
      <c r="CO182" s="130"/>
      <c r="CP182" s="130"/>
      <c r="CQ182" s="130"/>
      <c r="CR182" s="130"/>
      <c r="CS182" s="130"/>
      <c r="CT182" s="130"/>
      <c r="CU182" s="130"/>
      <c r="CV182" s="130"/>
      <c r="CW182" s="130"/>
      <c r="CX182" s="130"/>
      <c r="CY182" s="130"/>
      <c r="CZ182" s="130"/>
      <c r="DA182" s="130"/>
      <c r="DB182" s="130"/>
      <c r="DC182" s="130"/>
      <c r="DD182" s="130"/>
      <c r="DE182" s="130"/>
      <c r="DF182" s="130"/>
      <c r="DG182" s="130"/>
      <c r="DH182" s="130"/>
      <c r="DI182" s="130"/>
      <c r="DJ182" s="130"/>
      <c r="DK182" s="130"/>
      <c r="DL182" s="130"/>
      <c r="DM182" s="130"/>
      <c r="DN182" s="130"/>
      <c r="DO182" s="130"/>
      <c r="DP182" s="130"/>
      <c r="DQ182" s="130"/>
      <c r="DR182" s="130"/>
      <c r="DS182" s="130"/>
      <c r="DT182" s="130"/>
      <c r="DU182" s="130"/>
      <c r="DV182" s="130"/>
      <c r="DW182" s="130"/>
      <c r="DX182" s="130"/>
      <c r="DY182" s="130"/>
      <c r="DZ182" s="130"/>
      <c r="EA182" s="130"/>
      <c r="EB182" s="130"/>
      <c r="EC182" s="130"/>
      <c r="ED182" s="130"/>
      <c r="EE182" s="130"/>
      <c r="EF182" s="130"/>
      <c r="EG182" s="130"/>
      <c r="EH182" s="130"/>
      <c r="EI182" s="130"/>
      <c r="EJ182" s="130"/>
      <c r="EK182" s="130"/>
      <c r="EL182" s="130"/>
      <c r="EM182" s="130"/>
      <c r="EN182" s="130"/>
      <c r="EO182" s="130"/>
      <c r="EP182" s="130"/>
      <c r="EQ182" s="130"/>
      <c r="ER182" s="130"/>
      <c r="ES182" s="130"/>
      <c r="ET182" s="130"/>
      <c r="EU182" s="130"/>
      <c r="EV182" s="130"/>
      <c r="EW182" s="130"/>
      <c r="EX182" s="130"/>
      <c r="EY182" s="130"/>
      <c r="EZ182" s="130"/>
      <c r="FA182" s="130"/>
      <c r="FB182" s="130"/>
      <c r="FC182" s="130"/>
      <c r="FD182" s="130"/>
      <c r="FE182" s="130"/>
      <c r="FF182" s="130"/>
      <c r="FG182" s="130"/>
      <c r="FH182" s="130"/>
      <c r="FI182" s="130"/>
      <c r="FJ182" s="130"/>
      <c r="FK182" s="130"/>
      <c r="FL182" s="130"/>
      <c r="FM182" s="130"/>
      <c r="FN182" s="130"/>
      <c r="FO182" s="130"/>
      <c r="FP182" s="130"/>
      <c r="FQ182" s="130"/>
      <c r="FR182" s="130"/>
      <c r="FS182" s="130"/>
      <c r="FT182" s="130"/>
      <c r="FU182" s="130"/>
      <c r="FV182" s="130"/>
      <c r="FW182" s="130"/>
      <c r="FX182" s="130"/>
      <c r="FY182" s="130"/>
      <c r="FZ182" s="130"/>
      <c r="GA182" s="130"/>
      <c r="GB182" s="130"/>
      <c r="GC182" s="130"/>
      <c r="GD182" s="130"/>
      <c r="GE182" s="130"/>
      <c r="GF182" s="130"/>
      <c r="GG182" s="130"/>
      <c r="GH182" s="130"/>
      <c r="GI182" s="130"/>
      <c r="GJ182" s="130"/>
      <c r="GK182" s="130"/>
      <c r="GL182" s="130"/>
      <c r="GM182" s="130"/>
      <c r="GN182" s="130"/>
      <c r="GO182" s="130"/>
      <c r="GP182" s="130"/>
      <c r="GQ182" s="130"/>
      <c r="GR182" s="130"/>
      <c r="GS182" s="130"/>
      <c r="GT182" s="130"/>
      <c r="GU182" s="130"/>
      <c r="GV182" s="130"/>
      <c r="GW182" s="130"/>
      <c r="GX182" s="130"/>
      <c r="GY182" s="130"/>
      <c r="GZ182" s="130"/>
      <c r="HA182" s="130"/>
      <c r="HB182" s="130"/>
      <c r="HC182" s="130"/>
      <c r="HD182" s="130"/>
      <c r="HE182" s="130"/>
      <c r="HF182" s="130"/>
      <c r="HG182" s="130"/>
      <c r="HH182" s="130"/>
      <c r="HI182" s="130"/>
      <c r="HJ182" s="130"/>
      <c r="HK182" s="130"/>
      <c r="HL182" s="130"/>
      <c r="HM182" s="130"/>
      <c r="HN182" s="130"/>
      <c r="HO182" s="130"/>
      <c r="HP182" s="130"/>
      <c r="HQ182" s="130"/>
      <c r="HR182" s="130"/>
      <c r="HS182" s="130"/>
      <c r="HT182" s="130"/>
      <c r="HU182" s="130"/>
      <c r="HV182" s="130"/>
      <c r="HW182" s="130"/>
      <c r="HX182" s="130"/>
      <c r="HY182" s="130"/>
      <c r="HZ182" s="130"/>
      <c r="IA182" s="130"/>
      <c r="IB182" s="130"/>
      <c r="IC182" s="130"/>
      <c r="ID182" s="130"/>
      <c r="IE182" s="130"/>
      <c r="IF182" s="130"/>
      <c r="IG182" s="130"/>
      <c r="IH182" s="130"/>
      <c r="II182" s="130"/>
      <c r="IJ182" s="130"/>
      <c r="IK182" s="130"/>
      <c r="IL182" s="130"/>
      <c r="IM182" s="130"/>
      <c r="IN182" s="130"/>
      <c r="IO182" s="130"/>
      <c r="IP182" s="130"/>
      <c r="IQ182" s="130"/>
      <c r="IR182" s="130"/>
      <c r="IS182" s="130"/>
      <c r="IT182" s="130"/>
      <c r="IU182" s="130"/>
      <c r="IV182" s="130"/>
    </row>
    <row r="183" spans="1:256" ht="15.75" customHeight="1">
      <c r="A183" s="781"/>
      <c r="B183" s="39"/>
      <c r="C183" s="160"/>
      <c r="D183" s="160"/>
      <c r="E183" s="160"/>
      <c r="F183" s="160"/>
      <c r="G183" s="130"/>
      <c r="H183" s="130"/>
      <c r="I183" s="130"/>
      <c r="J183" s="130"/>
      <c r="K183" s="131"/>
      <c r="L183" s="131"/>
      <c r="M183" s="131"/>
      <c r="N183" s="131"/>
      <c r="O183" s="131"/>
      <c r="P183" s="1377"/>
      <c r="Q183" s="130"/>
      <c r="R183" s="130"/>
      <c r="S183" s="130"/>
      <c r="T183" s="130"/>
      <c r="U183" s="130"/>
      <c r="V183" s="130"/>
      <c r="W183" s="130"/>
      <c r="X183" s="130"/>
      <c r="Y183" s="130"/>
      <c r="Z183" s="130"/>
      <c r="AA183" s="130"/>
      <c r="AB183" s="130"/>
      <c r="AC183" s="130"/>
      <c r="AD183" s="130"/>
      <c r="AE183" s="130"/>
      <c r="AF183" s="130"/>
      <c r="AG183" s="130"/>
      <c r="AH183" s="130"/>
      <c r="AI183" s="130"/>
      <c r="AJ183" s="130"/>
      <c r="AK183" s="130"/>
      <c r="AL183" s="130"/>
      <c r="AM183" s="130"/>
      <c r="AN183" s="130"/>
      <c r="AO183" s="130"/>
      <c r="AP183" s="130"/>
      <c r="AQ183" s="130"/>
      <c r="AR183" s="130"/>
      <c r="AS183" s="130"/>
      <c r="AT183" s="130"/>
      <c r="AU183" s="130"/>
      <c r="AV183" s="130"/>
      <c r="AW183" s="130"/>
      <c r="AX183" s="130"/>
      <c r="AY183" s="130"/>
      <c r="AZ183" s="130"/>
      <c r="BA183" s="130"/>
      <c r="BB183" s="130"/>
      <c r="BC183" s="130"/>
      <c r="BD183" s="130"/>
      <c r="BE183" s="130"/>
      <c r="BF183" s="130"/>
      <c r="BG183" s="130"/>
      <c r="BH183" s="130"/>
      <c r="BI183" s="130"/>
      <c r="BJ183" s="130"/>
      <c r="BK183" s="130"/>
      <c r="BL183" s="130"/>
      <c r="BM183" s="130"/>
      <c r="BN183" s="130"/>
      <c r="BO183" s="130"/>
      <c r="BP183" s="130"/>
      <c r="BQ183" s="130"/>
      <c r="BR183" s="130"/>
      <c r="BS183" s="130"/>
      <c r="BT183" s="130"/>
      <c r="BU183" s="130"/>
      <c r="BV183" s="130"/>
      <c r="BW183" s="130"/>
      <c r="BX183" s="130"/>
      <c r="BY183" s="130"/>
      <c r="BZ183" s="130"/>
      <c r="CA183" s="130"/>
      <c r="CB183" s="130"/>
      <c r="CC183" s="130"/>
      <c r="CD183" s="130"/>
      <c r="CE183" s="130"/>
      <c r="CF183" s="130"/>
      <c r="CG183" s="130"/>
      <c r="CH183" s="130"/>
      <c r="CI183" s="130"/>
      <c r="CJ183" s="130"/>
      <c r="CK183" s="130"/>
      <c r="CL183" s="130"/>
      <c r="CM183" s="130"/>
      <c r="CN183" s="130"/>
      <c r="CO183" s="130"/>
      <c r="CP183" s="130"/>
      <c r="CQ183" s="130"/>
      <c r="CR183" s="130"/>
      <c r="CS183" s="130"/>
      <c r="CT183" s="130"/>
      <c r="CU183" s="130"/>
      <c r="CV183" s="130"/>
      <c r="CW183" s="130"/>
      <c r="CX183" s="130"/>
      <c r="CY183" s="130"/>
      <c r="CZ183" s="130"/>
      <c r="DA183" s="130"/>
      <c r="DB183" s="130"/>
      <c r="DC183" s="130"/>
      <c r="DD183" s="130"/>
      <c r="DE183" s="130"/>
      <c r="DF183" s="130"/>
      <c r="DG183" s="130"/>
      <c r="DH183" s="130"/>
      <c r="DI183" s="130"/>
      <c r="DJ183" s="130"/>
      <c r="DK183" s="130"/>
      <c r="DL183" s="130"/>
      <c r="DM183" s="130"/>
      <c r="DN183" s="130"/>
      <c r="DO183" s="130"/>
      <c r="DP183" s="130"/>
      <c r="DQ183" s="130"/>
      <c r="DR183" s="130"/>
      <c r="DS183" s="130"/>
      <c r="DT183" s="130"/>
      <c r="DU183" s="130"/>
      <c r="DV183" s="130"/>
      <c r="DW183" s="130"/>
      <c r="DX183" s="130"/>
      <c r="DY183" s="130"/>
      <c r="DZ183" s="130"/>
      <c r="EA183" s="130"/>
      <c r="EB183" s="130"/>
      <c r="EC183" s="130"/>
      <c r="ED183" s="130"/>
      <c r="EE183" s="130"/>
      <c r="EF183" s="130"/>
      <c r="EG183" s="130"/>
      <c r="EH183" s="130"/>
      <c r="EI183" s="130"/>
      <c r="EJ183" s="130"/>
      <c r="EK183" s="130"/>
      <c r="EL183" s="130"/>
      <c r="EM183" s="130"/>
      <c r="EN183" s="130"/>
      <c r="EO183" s="130"/>
      <c r="EP183" s="130"/>
      <c r="EQ183" s="130"/>
      <c r="ER183" s="130"/>
      <c r="ES183" s="130"/>
      <c r="ET183" s="130"/>
      <c r="EU183" s="130"/>
      <c r="EV183" s="130"/>
      <c r="EW183" s="130"/>
      <c r="EX183" s="130"/>
      <c r="EY183" s="130"/>
      <c r="EZ183" s="130"/>
      <c r="FA183" s="130"/>
      <c r="FB183" s="130"/>
      <c r="FC183" s="130"/>
      <c r="FD183" s="130"/>
      <c r="FE183" s="130"/>
      <c r="FF183" s="130"/>
      <c r="FG183" s="130"/>
      <c r="FH183" s="130"/>
      <c r="FI183" s="130"/>
      <c r="FJ183" s="130"/>
      <c r="FK183" s="130"/>
      <c r="FL183" s="130"/>
      <c r="FM183" s="130"/>
      <c r="FN183" s="130"/>
      <c r="FO183" s="130"/>
      <c r="FP183" s="130"/>
      <c r="FQ183" s="130"/>
      <c r="FR183" s="130"/>
      <c r="FS183" s="130"/>
      <c r="FT183" s="130"/>
      <c r="FU183" s="130"/>
      <c r="FV183" s="130"/>
      <c r="FW183" s="130"/>
      <c r="FX183" s="130"/>
      <c r="FY183" s="130"/>
      <c r="FZ183" s="130"/>
      <c r="GA183" s="130"/>
      <c r="GB183" s="130"/>
      <c r="GC183" s="130"/>
      <c r="GD183" s="130"/>
      <c r="GE183" s="130"/>
      <c r="GF183" s="130"/>
      <c r="GG183" s="130"/>
      <c r="GH183" s="130"/>
      <c r="GI183" s="130"/>
      <c r="GJ183" s="130"/>
      <c r="GK183" s="130"/>
      <c r="GL183" s="130"/>
      <c r="GM183" s="130"/>
      <c r="GN183" s="130"/>
      <c r="GO183" s="130"/>
      <c r="GP183" s="130"/>
      <c r="GQ183" s="130"/>
      <c r="GR183" s="130"/>
      <c r="GS183" s="130"/>
      <c r="GT183" s="130"/>
      <c r="GU183" s="130"/>
      <c r="GV183" s="130"/>
      <c r="GW183" s="130"/>
      <c r="GX183" s="130"/>
      <c r="GY183" s="130"/>
      <c r="GZ183" s="130"/>
      <c r="HA183" s="130"/>
      <c r="HB183" s="130"/>
      <c r="HC183" s="130"/>
      <c r="HD183" s="130"/>
      <c r="HE183" s="130"/>
      <c r="HF183" s="130"/>
      <c r="HG183" s="130"/>
      <c r="HH183" s="130"/>
      <c r="HI183" s="130"/>
      <c r="HJ183" s="130"/>
      <c r="HK183" s="130"/>
      <c r="HL183" s="130"/>
      <c r="HM183" s="130"/>
      <c r="HN183" s="130"/>
      <c r="HO183" s="130"/>
      <c r="HP183" s="130"/>
      <c r="HQ183" s="130"/>
      <c r="HR183" s="130"/>
      <c r="HS183" s="130"/>
      <c r="HT183" s="130"/>
      <c r="HU183" s="130"/>
      <c r="HV183" s="130"/>
      <c r="HW183" s="130"/>
      <c r="HX183" s="130"/>
      <c r="HY183" s="130"/>
      <c r="HZ183" s="130"/>
      <c r="IA183" s="130"/>
      <c r="IB183" s="130"/>
      <c r="IC183" s="130"/>
      <c r="ID183" s="130"/>
      <c r="IE183" s="130"/>
      <c r="IF183" s="130"/>
      <c r="IG183" s="130"/>
      <c r="IH183" s="130"/>
      <c r="II183" s="130"/>
      <c r="IJ183" s="130"/>
      <c r="IK183" s="130"/>
      <c r="IL183" s="130"/>
      <c r="IM183" s="130"/>
      <c r="IN183" s="130"/>
      <c r="IO183" s="130"/>
      <c r="IP183" s="130"/>
      <c r="IQ183" s="130"/>
      <c r="IR183" s="130"/>
      <c r="IS183" s="130"/>
      <c r="IT183" s="130"/>
      <c r="IU183" s="130"/>
      <c r="IV183" s="130"/>
    </row>
    <row r="184" spans="1:256" ht="15.75" customHeight="1">
      <c r="A184" s="781"/>
      <c r="B184" s="39"/>
      <c r="C184" s="160"/>
      <c r="D184" s="160"/>
      <c r="E184" s="160"/>
      <c r="F184" s="160"/>
      <c r="G184" s="130"/>
      <c r="H184" s="130"/>
      <c r="I184" s="130"/>
      <c r="J184" s="130"/>
      <c r="K184" s="131"/>
      <c r="L184" s="131"/>
      <c r="M184" s="131"/>
      <c r="N184" s="131"/>
      <c r="O184" s="131"/>
      <c r="P184" s="1377"/>
      <c r="Q184" s="130"/>
      <c r="R184" s="130"/>
      <c r="S184" s="130"/>
      <c r="T184" s="130"/>
      <c r="U184" s="130"/>
      <c r="V184" s="130"/>
      <c r="W184" s="130"/>
      <c r="X184" s="130"/>
      <c r="Y184" s="130"/>
      <c r="Z184" s="130"/>
      <c r="AA184" s="130"/>
      <c r="AB184" s="130"/>
      <c r="AC184" s="130"/>
      <c r="AD184" s="130"/>
      <c r="AE184" s="130"/>
      <c r="AF184" s="130"/>
      <c r="AG184" s="130"/>
      <c r="AH184" s="130"/>
      <c r="AI184" s="130"/>
      <c r="AJ184" s="130"/>
      <c r="AK184" s="130"/>
      <c r="AL184" s="130"/>
      <c r="AM184" s="130"/>
      <c r="AN184" s="130"/>
      <c r="AO184" s="130"/>
      <c r="AP184" s="130"/>
      <c r="AQ184" s="130"/>
      <c r="AR184" s="130"/>
      <c r="AS184" s="130"/>
      <c r="AT184" s="130"/>
      <c r="AU184" s="130"/>
      <c r="AV184" s="130"/>
      <c r="AW184" s="130"/>
      <c r="AX184" s="130"/>
      <c r="AY184" s="130"/>
      <c r="AZ184" s="130"/>
      <c r="BA184" s="130"/>
      <c r="BB184" s="130"/>
      <c r="BC184" s="130"/>
      <c r="BD184" s="130"/>
      <c r="BE184" s="130"/>
      <c r="BF184" s="130"/>
      <c r="BG184" s="130"/>
      <c r="BH184" s="130"/>
      <c r="BI184" s="130"/>
      <c r="BJ184" s="130"/>
      <c r="BK184" s="130"/>
      <c r="BL184" s="130"/>
      <c r="BM184" s="130"/>
      <c r="BN184" s="130"/>
      <c r="BO184" s="130"/>
      <c r="BP184" s="130"/>
      <c r="BQ184" s="130"/>
      <c r="BR184" s="130"/>
      <c r="BS184" s="130"/>
      <c r="BT184" s="130"/>
      <c r="BU184" s="130"/>
      <c r="BV184" s="130"/>
      <c r="BW184" s="130"/>
      <c r="BX184" s="130"/>
      <c r="BY184" s="130"/>
      <c r="BZ184" s="130"/>
      <c r="CA184" s="130"/>
      <c r="CB184" s="130"/>
      <c r="CC184" s="130"/>
      <c r="CD184" s="130"/>
      <c r="CE184" s="130"/>
      <c r="CF184" s="130"/>
      <c r="CG184" s="130"/>
      <c r="CH184" s="130"/>
      <c r="CI184" s="130"/>
      <c r="CJ184" s="130"/>
      <c r="CK184" s="130"/>
      <c r="CL184" s="130"/>
      <c r="CM184" s="130"/>
      <c r="CN184" s="130"/>
      <c r="CO184" s="130"/>
      <c r="CP184" s="130"/>
      <c r="CQ184" s="130"/>
      <c r="CR184" s="130"/>
      <c r="CS184" s="130"/>
      <c r="CT184" s="130"/>
      <c r="CU184" s="130"/>
      <c r="CV184" s="130"/>
      <c r="CW184" s="130"/>
      <c r="CX184" s="130"/>
      <c r="CY184" s="130"/>
      <c r="CZ184" s="130"/>
      <c r="DA184" s="130"/>
      <c r="DB184" s="130"/>
      <c r="DC184" s="130"/>
      <c r="DD184" s="130"/>
      <c r="DE184" s="130"/>
      <c r="DF184" s="130"/>
      <c r="DG184" s="130"/>
      <c r="DH184" s="130"/>
      <c r="DI184" s="130"/>
      <c r="DJ184" s="130"/>
      <c r="DK184" s="130"/>
      <c r="DL184" s="130"/>
      <c r="DM184" s="130"/>
      <c r="DN184" s="130"/>
      <c r="DO184" s="130"/>
      <c r="DP184" s="130"/>
      <c r="DQ184" s="130"/>
      <c r="DR184" s="130"/>
      <c r="DS184" s="130"/>
      <c r="DT184" s="130"/>
      <c r="DU184" s="130"/>
      <c r="DV184" s="130"/>
      <c r="DW184" s="130"/>
      <c r="DX184" s="130"/>
      <c r="DY184" s="130"/>
      <c r="DZ184" s="130"/>
      <c r="EA184" s="130"/>
      <c r="EB184" s="130"/>
      <c r="EC184" s="130"/>
      <c r="ED184" s="130"/>
      <c r="EE184" s="130"/>
      <c r="EF184" s="130"/>
      <c r="EG184" s="130"/>
      <c r="EH184" s="130"/>
      <c r="EI184" s="130"/>
      <c r="EJ184" s="130"/>
      <c r="EK184" s="130"/>
      <c r="EL184" s="130"/>
      <c r="EM184" s="130"/>
      <c r="EN184" s="130"/>
      <c r="EO184" s="130"/>
      <c r="EP184" s="130"/>
      <c r="EQ184" s="130"/>
      <c r="ER184" s="130"/>
      <c r="ES184" s="130"/>
      <c r="ET184" s="130"/>
      <c r="EU184" s="130"/>
      <c r="EV184" s="130"/>
      <c r="EW184" s="130"/>
      <c r="EX184" s="130"/>
      <c r="EY184" s="130"/>
      <c r="EZ184" s="130"/>
      <c r="FA184" s="130"/>
      <c r="FB184" s="130"/>
      <c r="FC184" s="130"/>
      <c r="FD184" s="130"/>
      <c r="FE184" s="130"/>
      <c r="FF184" s="130"/>
      <c r="FG184" s="130"/>
      <c r="FH184" s="130"/>
      <c r="FI184" s="130"/>
      <c r="FJ184" s="130"/>
      <c r="FK184" s="130"/>
      <c r="FL184" s="130"/>
      <c r="FM184" s="130"/>
      <c r="FN184" s="130"/>
      <c r="FO184" s="130"/>
      <c r="FP184" s="130"/>
      <c r="FQ184" s="130"/>
      <c r="FR184" s="130"/>
      <c r="FS184" s="130"/>
      <c r="FT184" s="130"/>
      <c r="FU184" s="130"/>
      <c r="FV184" s="130"/>
      <c r="FW184" s="130"/>
      <c r="FX184" s="130"/>
      <c r="FY184" s="130"/>
      <c r="FZ184" s="130"/>
      <c r="GA184" s="130"/>
      <c r="GB184" s="130"/>
      <c r="GC184" s="130"/>
      <c r="GD184" s="130"/>
      <c r="GE184" s="130"/>
      <c r="GF184" s="130"/>
      <c r="GG184" s="130"/>
      <c r="GH184" s="130"/>
      <c r="GI184" s="130"/>
      <c r="GJ184" s="130"/>
      <c r="GK184" s="130"/>
      <c r="GL184" s="130"/>
      <c r="GM184" s="130"/>
      <c r="GN184" s="130"/>
      <c r="GO184" s="130"/>
      <c r="GP184" s="130"/>
      <c r="GQ184" s="130"/>
      <c r="GR184" s="130"/>
      <c r="GS184" s="130"/>
      <c r="GT184" s="130"/>
      <c r="GU184" s="130"/>
      <c r="GV184" s="130"/>
      <c r="GW184" s="130"/>
      <c r="GX184" s="130"/>
      <c r="GY184" s="130"/>
      <c r="GZ184" s="130"/>
      <c r="HA184" s="130"/>
      <c r="HB184" s="130"/>
      <c r="HC184" s="130"/>
      <c r="HD184" s="130"/>
      <c r="HE184" s="130"/>
      <c r="HF184" s="130"/>
      <c r="HG184" s="130"/>
      <c r="HH184" s="130"/>
      <c r="HI184" s="130"/>
      <c r="HJ184" s="130"/>
      <c r="HK184" s="130"/>
      <c r="HL184" s="130"/>
      <c r="HM184" s="130"/>
      <c r="HN184" s="130"/>
      <c r="HO184" s="130"/>
      <c r="HP184" s="130"/>
      <c r="HQ184" s="130"/>
      <c r="HR184" s="130"/>
      <c r="HS184" s="130"/>
      <c r="HT184" s="130"/>
      <c r="HU184" s="130"/>
      <c r="HV184" s="130"/>
      <c r="HW184" s="130"/>
      <c r="HX184" s="130"/>
      <c r="HY184" s="130"/>
      <c r="HZ184" s="130"/>
      <c r="IA184" s="130"/>
      <c r="IB184" s="130"/>
      <c r="IC184" s="130"/>
      <c r="ID184" s="130"/>
      <c r="IE184" s="130"/>
      <c r="IF184" s="130"/>
      <c r="IG184" s="130"/>
      <c r="IH184" s="130"/>
      <c r="II184" s="130"/>
      <c r="IJ184" s="130"/>
      <c r="IK184" s="130"/>
      <c r="IL184" s="130"/>
      <c r="IM184" s="130"/>
      <c r="IN184" s="130"/>
      <c r="IO184" s="130"/>
      <c r="IP184" s="130"/>
      <c r="IQ184" s="130"/>
      <c r="IR184" s="130"/>
      <c r="IS184" s="130"/>
      <c r="IT184" s="130"/>
      <c r="IU184" s="130"/>
      <c r="IV184" s="130"/>
    </row>
    <row r="185" spans="1:256" ht="15.75" customHeight="1">
      <c r="A185" s="781"/>
      <c r="B185" s="39"/>
      <c r="C185" s="160"/>
      <c r="D185" s="160"/>
      <c r="E185" s="160"/>
      <c r="F185" s="160"/>
      <c r="G185" s="130"/>
      <c r="H185" s="130"/>
      <c r="I185" s="130"/>
      <c r="J185" s="130"/>
      <c r="K185" s="131"/>
      <c r="L185" s="131"/>
      <c r="M185" s="131"/>
      <c r="N185" s="131"/>
      <c r="O185" s="131"/>
      <c r="P185" s="1377"/>
      <c r="Q185" s="130"/>
      <c r="R185" s="130"/>
      <c r="S185" s="130"/>
      <c r="T185" s="130"/>
      <c r="U185" s="130"/>
      <c r="V185" s="130"/>
      <c r="W185" s="130"/>
      <c r="X185" s="130"/>
      <c r="Y185" s="130"/>
      <c r="Z185" s="130"/>
      <c r="AA185" s="130"/>
      <c r="AB185" s="130"/>
      <c r="AC185" s="130"/>
      <c r="AD185" s="130"/>
      <c r="AE185" s="130"/>
      <c r="AF185" s="130"/>
      <c r="AG185" s="130"/>
      <c r="AH185" s="130"/>
      <c r="AI185" s="130"/>
      <c r="AJ185" s="130"/>
      <c r="AK185" s="130"/>
      <c r="AL185" s="130"/>
      <c r="AM185" s="130"/>
      <c r="AN185" s="130"/>
      <c r="AO185" s="130"/>
      <c r="AP185" s="130"/>
      <c r="AQ185" s="130"/>
      <c r="AR185" s="130"/>
      <c r="AS185" s="130"/>
      <c r="AT185" s="130"/>
      <c r="AU185" s="130"/>
      <c r="AV185" s="130"/>
      <c r="AW185" s="130"/>
      <c r="AX185" s="130"/>
      <c r="AY185" s="130"/>
      <c r="AZ185" s="130"/>
      <c r="BA185" s="130"/>
      <c r="BB185" s="130"/>
      <c r="BC185" s="130"/>
      <c r="BD185" s="130"/>
      <c r="BE185" s="130"/>
      <c r="BF185" s="130"/>
      <c r="BG185" s="130"/>
      <c r="BH185" s="130"/>
      <c r="BI185" s="130"/>
      <c r="BJ185" s="130"/>
      <c r="BK185" s="130"/>
      <c r="BL185" s="130"/>
      <c r="BM185" s="130"/>
      <c r="BN185" s="130"/>
      <c r="BO185" s="130"/>
      <c r="BP185" s="130"/>
      <c r="BQ185" s="130"/>
      <c r="BR185" s="130"/>
      <c r="BS185" s="130"/>
      <c r="BT185" s="130"/>
      <c r="BU185" s="130"/>
      <c r="BV185" s="130"/>
      <c r="BW185" s="130"/>
      <c r="BX185" s="130"/>
      <c r="BY185" s="130"/>
      <c r="BZ185" s="130"/>
      <c r="CA185" s="130"/>
      <c r="CB185" s="130"/>
      <c r="CC185" s="130"/>
      <c r="CD185" s="130"/>
      <c r="CE185" s="130"/>
      <c r="CF185" s="130"/>
      <c r="CG185" s="130"/>
      <c r="CH185" s="130"/>
      <c r="CI185" s="130"/>
      <c r="CJ185" s="130"/>
      <c r="CK185" s="130"/>
      <c r="CL185" s="130"/>
      <c r="CM185" s="130"/>
      <c r="CN185" s="130"/>
      <c r="CO185" s="130"/>
      <c r="CP185" s="130"/>
      <c r="CQ185" s="130"/>
      <c r="CR185" s="130"/>
      <c r="CS185" s="130"/>
      <c r="CT185" s="130"/>
      <c r="CU185" s="130"/>
      <c r="CV185" s="130"/>
      <c r="CW185" s="130"/>
      <c r="CX185" s="130"/>
      <c r="CY185" s="130"/>
      <c r="CZ185" s="130"/>
      <c r="DA185" s="130"/>
      <c r="DB185" s="130"/>
      <c r="DC185" s="130"/>
      <c r="DD185" s="130"/>
      <c r="DE185" s="130"/>
      <c r="DF185" s="130"/>
      <c r="DG185" s="130"/>
      <c r="DH185" s="130"/>
      <c r="DI185" s="130"/>
      <c r="DJ185" s="130"/>
      <c r="DK185" s="130"/>
      <c r="DL185" s="130"/>
      <c r="DM185" s="130"/>
      <c r="DN185" s="130"/>
      <c r="DO185" s="130"/>
      <c r="DP185" s="130"/>
      <c r="DQ185" s="130"/>
      <c r="DR185" s="130"/>
      <c r="DS185" s="130"/>
      <c r="DT185" s="130"/>
      <c r="DU185" s="130"/>
      <c r="DV185" s="130"/>
      <c r="DW185" s="130"/>
      <c r="DX185" s="130"/>
      <c r="DY185" s="130"/>
      <c r="DZ185" s="130"/>
      <c r="EA185" s="130"/>
      <c r="EB185" s="130"/>
      <c r="EC185" s="130"/>
      <c r="ED185" s="130"/>
      <c r="EE185" s="130"/>
      <c r="EF185" s="130"/>
      <c r="EG185" s="130"/>
      <c r="EH185" s="130"/>
      <c r="EI185" s="130"/>
      <c r="EJ185" s="130"/>
      <c r="EK185" s="130"/>
      <c r="EL185" s="130"/>
      <c r="EM185" s="130"/>
      <c r="EN185" s="130"/>
      <c r="EO185" s="130"/>
      <c r="EP185" s="130"/>
      <c r="EQ185" s="130"/>
      <c r="ER185" s="130"/>
      <c r="ES185" s="130"/>
      <c r="ET185" s="130"/>
      <c r="EU185" s="130"/>
      <c r="EV185" s="130"/>
      <c r="EW185" s="130"/>
      <c r="EX185" s="130"/>
      <c r="EY185" s="130"/>
      <c r="EZ185" s="130"/>
      <c r="FA185" s="130"/>
      <c r="FB185" s="130"/>
      <c r="FC185" s="130"/>
      <c r="FD185" s="130"/>
      <c r="FE185" s="130"/>
      <c r="FF185" s="130"/>
      <c r="FG185" s="130"/>
      <c r="FH185" s="130"/>
      <c r="FI185" s="130"/>
      <c r="FJ185" s="130"/>
      <c r="FK185" s="130"/>
      <c r="FL185" s="130"/>
      <c r="FM185" s="130"/>
      <c r="FN185" s="130"/>
      <c r="FO185" s="130"/>
      <c r="FP185" s="130"/>
      <c r="FQ185" s="130"/>
      <c r="FR185" s="130"/>
      <c r="FS185" s="130"/>
      <c r="FT185" s="130"/>
      <c r="FU185" s="130"/>
      <c r="FV185" s="130"/>
      <c r="FW185" s="130"/>
      <c r="FX185" s="130"/>
      <c r="FY185" s="130"/>
      <c r="FZ185" s="130"/>
      <c r="GA185" s="130"/>
      <c r="GB185" s="130"/>
      <c r="GC185" s="130"/>
      <c r="GD185" s="130"/>
      <c r="GE185" s="130"/>
      <c r="GF185" s="130"/>
      <c r="GG185" s="130"/>
      <c r="GH185" s="130"/>
      <c r="GI185" s="130"/>
      <c r="GJ185" s="130"/>
      <c r="GK185" s="130"/>
      <c r="GL185" s="130"/>
      <c r="GM185" s="130"/>
      <c r="GN185" s="130"/>
      <c r="GO185" s="130"/>
      <c r="GP185" s="130"/>
      <c r="GQ185" s="130"/>
      <c r="GR185" s="130"/>
      <c r="GS185" s="130"/>
      <c r="GT185" s="130"/>
      <c r="GU185" s="130"/>
      <c r="GV185" s="130"/>
      <c r="GW185" s="130"/>
      <c r="GX185" s="130"/>
      <c r="GY185" s="130"/>
      <c r="GZ185" s="130"/>
      <c r="HA185" s="130"/>
      <c r="HB185" s="130"/>
      <c r="HC185" s="130"/>
      <c r="HD185" s="130"/>
      <c r="HE185" s="130"/>
      <c r="HF185" s="130"/>
      <c r="HG185" s="130"/>
      <c r="HH185" s="130"/>
      <c r="HI185" s="130"/>
      <c r="HJ185" s="130"/>
      <c r="HK185" s="130"/>
      <c r="HL185" s="130"/>
      <c r="HM185" s="130"/>
      <c r="HN185" s="130"/>
      <c r="HO185" s="130"/>
      <c r="HP185" s="130"/>
      <c r="HQ185" s="130"/>
      <c r="HR185" s="130"/>
      <c r="HS185" s="130"/>
      <c r="HT185" s="130"/>
      <c r="HU185" s="130"/>
      <c r="HV185" s="130"/>
      <c r="HW185" s="130"/>
      <c r="HX185" s="130"/>
      <c r="HY185" s="130"/>
      <c r="HZ185" s="130"/>
      <c r="IA185" s="130"/>
      <c r="IB185" s="130"/>
      <c r="IC185" s="130"/>
      <c r="ID185" s="130"/>
      <c r="IE185" s="130"/>
      <c r="IF185" s="130"/>
      <c r="IG185" s="130"/>
      <c r="IH185" s="130"/>
      <c r="II185" s="130"/>
      <c r="IJ185" s="130"/>
      <c r="IK185" s="130"/>
      <c r="IL185" s="130"/>
      <c r="IM185" s="130"/>
      <c r="IN185" s="130"/>
      <c r="IO185" s="130"/>
      <c r="IP185" s="130"/>
      <c r="IQ185" s="130"/>
      <c r="IR185" s="130"/>
      <c r="IS185" s="130"/>
      <c r="IT185" s="130"/>
      <c r="IU185" s="130"/>
      <c r="IV185" s="130"/>
    </row>
    <row r="186" spans="1:256" ht="15.75" customHeight="1">
      <c r="A186" s="781"/>
      <c r="B186" s="39"/>
      <c r="C186" s="160"/>
      <c r="D186" s="160"/>
      <c r="E186" s="160"/>
      <c r="F186" s="160"/>
      <c r="G186" s="130"/>
      <c r="H186" s="130"/>
      <c r="I186" s="130"/>
      <c r="J186" s="130"/>
      <c r="K186" s="131"/>
      <c r="L186" s="131"/>
      <c r="M186" s="131"/>
      <c r="N186" s="131"/>
      <c r="O186" s="131"/>
      <c r="P186" s="1377"/>
      <c r="Q186" s="130"/>
      <c r="R186" s="130"/>
      <c r="S186" s="130"/>
      <c r="T186" s="130"/>
      <c r="U186" s="130"/>
      <c r="V186" s="130"/>
      <c r="W186" s="130"/>
      <c r="X186" s="130"/>
      <c r="Y186" s="130"/>
      <c r="Z186" s="130"/>
      <c r="AA186" s="130"/>
      <c r="AB186" s="130"/>
      <c r="AC186" s="130"/>
      <c r="AD186" s="130"/>
      <c r="AE186" s="130"/>
      <c r="AF186" s="130"/>
      <c r="AG186" s="130"/>
      <c r="AH186" s="130"/>
      <c r="AI186" s="130"/>
      <c r="AJ186" s="130"/>
      <c r="AK186" s="130"/>
      <c r="AL186" s="130"/>
      <c r="AM186" s="130"/>
      <c r="AN186" s="130"/>
      <c r="AO186" s="130"/>
      <c r="AP186" s="130"/>
      <c r="AQ186" s="130"/>
      <c r="AR186" s="130"/>
      <c r="AS186" s="130"/>
      <c r="AT186" s="130"/>
      <c r="AU186" s="130"/>
      <c r="AV186" s="130"/>
      <c r="AW186" s="130"/>
      <c r="AX186" s="130"/>
      <c r="AY186" s="130"/>
      <c r="AZ186" s="130"/>
      <c r="BA186" s="130"/>
      <c r="BB186" s="130"/>
      <c r="BC186" s="130"/>
      <c r="BD186" s="130"/>
      <c r="BE186" s="130"/>
      <c r="BF186" s="130"/>
      <c r="BG186" s="130"/>
      <c r="BH186" s="130"/>
      <c r="BI186" s="130"/>
      <c r="BJ186" s="130"/>
      <c r="BK186" s="130"/>
      <c r="BL186" s="130"/>
      <c r="BM186" s="130"/>
      <c r="BN186" s="130"/>
      <c r="BO186" s="130"/>
      <c r="BP186" s="130"/>
      <c r="BQ186" s="130"/>
      <c r="BR186" s="130"/>
      <c r="BS186" s="130"/>
      <c r="BT186" s="130"/>
      <c r="BU186" s="130"/>
      <c r="BV186" s="130"/>
      <c r="BW186" s="130"/>
      <c r="BX186" s="130"/>
      <c r="BY186" s="130"/>
      <c r="BZ186" s="130"/>
      <c r="CA186" s="130"/>
      <c r="CB186" s="130"/>
      <c r="CC186" s="130"/>
      <c r="CD186" s="130"/>
      <c r="CE186" s="130"/>
      <c r="CF186" s="130"/>
      <c r="CG186" s="130"/>
      <c r="CH186" s="130"/>
      <c r="CI186" s="130"/>
      <c r="CJ186" s="130"/>
      <c r="CK186" s="130"/>
      <c r="CL186" s="130"/>
      <c r="CM186" s="130"/>
      <c r="CN186" s="130"/>
      <c r="CO186" s="130"/>
      <c r="CP186" s="130"/>
      <c r="CQ186" s="130"/>
      <c r="CR186" s="130"/>
      <c r="CS186" s="130"/>
      <c r="CT186" s="130"/>
      <c r="CU186" s="130"/>
      <c r="CV186" s="130"/>
      <c r="CW186" s="130"/>
      <c r="CX186" s="130"/>
      <c r="CY186" s="130"/>
      <c r="CZ186" s="130"/>
      <c r="DA186" s="130"/>
      <c r="DB186" s="130"/>
      <c r="DC186" s="130"/>
      <c r="DD186" s="130"/>
      <c r="DE186" s="130"/>
      <c r="DF186" s="130"/>
      <c r="DG186" s="130"/>
      <c r="DH186" s="130"/>
      <c r="DI186" s="130"/>
      <c r="DJ186" s="130"/>
      <c r="DK186" s="130"/>
      <c r="DL186" s="130"/>
      <c r="DM186" s="130"/>
      <c r="DN186" s="130"/>
      <c r="DO186" s="130"/>
      <c r="DP186" s="130"/>
      <c r="DQ186" s="130"/>
      <c r="DR186" s="130"/>
      <c r="DS186" s="130"/>
      <c r="DT186" s="130"/>
      <c r="DU186" s="130"/>
      <c r="DV186" s="130"/>
      <c r="DW186" s="130"/>
      <c r="DX186" s="130"/>
      <c r="DY186" s="130"/>
      <c r="DZ186" s="130"/>
      <c r="EA186" s="130"/>
      <c r="EB186" s="130"/>
      <c r="EC186" s="130"/>
      <c r="ED186" s="130"/>
      <c r="EE186" s="130"/>
      <c r="EF186" s="130"/>
      <c r="EG186" s="130"/>
      <c r="EH186" s="130"/>
      <c r="EI186" s="130"/>
      <c r="EJ186" s="130"/>
      <c r="EK186" s="130"/>
      <c r="EL186" s="130"/>
      <c r="EM186" s="130"/>
      <c r="EN186" s="130"/>
      <c r="EO186" s="130"/>
      <c r="EP186" s="130"/>
      <c r="EQ186" s="130"/>
      <c r="ER186" s="130"/>
      <c r="ES186" s="130"/>
      <c r="ET186" s="130"/>
      <c r="EU186" s="130"/>
      <c r="EV186" s="130"/>
      <c r="EW186" s="130"/>
      <c r="EX186" s="130"/>
      <c r="EY186" s="130"/>
      <c r="EZ186" s="130"/>
      <c r="FA186" s="130"/>
      <c r="FB186" s="130"/>
      <c r="FC186" s="130"/>
      <c r="FD186" s="130"/>
      <c r="FE186" s="130"/>
      <c r="FF186" s="130"/>
      <c r="FG186" s="130"/>
      <c r="FH186" s="130"/>
      <c r="FI186" s="130"/>
      <c r="FJ186" s="130"/>
      <c r="FK186" s="130"/>
      <c r="FL186" s="130"/>
      <c r="FM186" s="130"/>
      <c r="FN186" s="130"/>
      <c r="FO186" s="130"/>
      <c r="FP186" s="130"/>
      <c r="FQ186" s="130"/>
      <c r="FR186" s="130"/>
      <c r="FS186" s="130"/>
      <c r="FT186" s="130"/>
      <c r="FU186" s="130"/>
      <c r="FV186" s="130"/>
      <c r="FW186" s="130"/>
      <c r="FX186" s="130"/>
      <c r="FY186" s="130"/>
      <c r="FZ186" s="130"/>
      <c r="GA186" s="130"/>
      <c r="GB186" s="130"/>
      <c r="GC186" s="130"/>
      <c r="GD186" s="130"/>
      <c r="GE186" s="130"/>
      <c r="GF186" s="130"/>
      <c r="GG186" s="130"/>
      <c r="GH186" s="130"/>
      <c r="GI186" s="130"/>
      <c r="GJ186" s="130"/>
      <c r="GK186" s="130"/>
      <c r="GL186" s="130"/>
      <c r="GM186" s="130"/>
      <c r="GN186" s="130"/>
      <c r="GO186" s="130"/>
      <c r="GP186" s="130"/>
      <c r="GQ186" s="130"/>
      <c r="GR186" s="130"/>
      <c r="GS186" s="130"/>
      <c r="GT186" s="130"/>
      <c r="GU186" s="130"/>
      <c r="GV186" s="130"/>
      <c r="GW186" s="130"/>
      <c r="GX186" s="130"/>
      <c r="GY186" s="130"/>
      <c r="GZ186" s="130"/>
      <c r="HA186" s="130"/>
      <c r="HB186" s="130"/>
      <c r="HC186" s="130"/>
      <c r="HD186" s="130"/>
      <c r="HE186" s="130"/>
      <c r="HF186" s="130"/>
      <c r="HG186" s="130"/>
      <c r="HH186" s="130"/>
      <c r="HI186" s="130"/>
      <c r="HJ186" s="130"/>
      <c r="HK186" s="130"/>
      <c r="HL186" s="130"/>
      <c r="HM186" s="130"/>
      <c r="HN186" s="130"/>
      <c r="HO186" s="130"/>
      <c r="HP186" s="130"/>
      <c r="HQ186" s="130"/>
      <c r="HR186" s="130"/>
      <c r="HS186" s="130"/>
      <c r="HT186" s="130"/>
      <c r="HU186" s="130"/>
      <c r="HV186" s="130"/>
      <c r="HW186" s="130"/>
      <c r="HX186" s="130"/>
      <c r="HY186" s="130"/>
      <c r="HZ186" s="130"/>
      <c r="IA186" s="130"/>
      <c r="IB186" s="130"/>
      <c r="IC186" s="130"/>
      <c r="ID186" s="130"/>
      <c r="IE186" s="130"/>
      <c r="IF186" s="130"/>
      <c r="IG186" s="130"/>
      <c r="IH186" s="130"/>
      <c r="II186" s="130"/>
      <c r="IJ186" s="130"/>
      <c r="IK186" s="130"/>
      <c r="IL186" s="130"/>
      <c r="IM186" s="130"/>
      <c r="IN186" s="130"/>
      <c r="IO186" s="130"/>
      <c r="IP186" s="130"/>
      <c r="IQ186" s="130"/>
      <c r="IR186" s="130"/>
      <c r="IS186" s="130"/>
      <c r="IT186" s="130"/>
      <c r="IU186" s="130"/>
      <c r="IV186" s="130"/>
    </row>
    <row r="187" spans="1:256" ht="15.75" customHeight="1">
      <c r="A187" s="781"/>
      <c r="B187" s="39"/>
      <c r="C187" s="160"/>
      <c r="D187" s="160"/>
      <c r="E187" s="160"/>
      <c r="F187" s="160"/>
      <c r="G187" s="130"/>
      <c r="H187" s="130"/>
      <c r="I187" s="130"/>
      <c r="J187" s="130"/>
      <c r="K187" s="131"/>
      <c r="L187" s="131"/>
      <c r="M187" s="131"/>
      <c r="N187" s="131"/>
      <c r="O187" s="131"/>
      <c r="P187" s="1377"/>
      <c r="Q187" s="130"/>
      <c r="R187" s="130"/>
      <c r="S187" s="130"/>
      <c r="T187" s="130"/>
      <c r="U187" s="130"/>
      <c r="V187" s="130"/>
      <c r="W187" s="130"/>
      <c r="X187" s="130"/>
      <c r="Y187" s="130"/>
      <c r="Z187" s="130"/>
      <c r="AA187" s="130"/>
      <c r="AB187" s="130"/>
      <c r="AC187" s="130"/>
      <c r="AD187" s="130"/>
      <c r="AE187" s="130"/>
      <c r="AF187" s="130"/>
      <c r="AG187" s="130"/>
      <c r="AH187" s="130"/>
      <c r="AI187" s="130"/>
      <c r="AJ187" s="130"/>
      <c r="AK187" s="130"/>
      <c r="AL187" s="130"/>
      <c r="AM187" s="130"/>
      <c r="AN187" s="130"/>
      <c r="AO187" s="130"/>
      <c r="AP187" s="130"/>
      <c r="AQ187" s="130"/>
      <c r="AR187" s="130"/>
      <c r="AS187" s="130"/>
      <c r="AT187" s="130"/>
      <c r="AU187" s="130"/>
      <c r="AV187" s="130"/>
      <c r="AW187" s="130"/>
      <c r="AX187" s="130"/>
      <c r="AY187" s="130"/>
      <c r="AZ187" s="130"/>
      <c r="BA187" s="130"/>
      <c r="BB187" s="130"/>
      <c r="BC187" s="130"/>
      <c r="BD187" s="130"/>
      <c r="BE187" s="130"/>
      <c r="BF187" s="130"/>
      <c r="BG187" s="130"/>
      <c r="BH187" s="130"/>
      <c r="BI187" s="130"/>
      <c r="BJ187" s="130"/>
      <c r="BK187" s="130"/>
      <c r="BL187" s="130"/>
      <c r="BM187" s="130"/>
      <c r="BN187" s="130"/>
      <c r="BO187" s="130"/>
      <c r="BP187" s="130"/>
      <c r="BQ187" s="130"/>
      <c r="BR187" s="130"/>
      <c r="BS187" s="130"/>
      <c r="BT187" s="130"/>
      <c r="BU187" s="130"/>
      <c r="BV187" s="130"/>
      <c r="BW187" s="130"/>
      <c r="BX187" s="130"/>
      <c r="BY187" s="130"/>
      <c r="BZ187" s="130"/>
      <c r="CA187" s="130"/>
      <c r="CB187" s="130"/>
      <c r="CC187" s="130"/>
      <c r="CD187" s="130"/>
      <c r="CE187" s="130"/>
      <c r="CF187" s="130"/>
      <c r="CG187" s="130"/>
      <c r="CH187" s="130"/>
      <c r="CI187" s="130"/>
      <c r="CJ187" s="130"/>
      <c r="CK187" s="130"/>
      <c r="CL187" s="130"/>
      <c r="CM187" s="130"/>
      <c r="CN187" s="130"/>
      <c r="CO187" s="130"/>
      <c r="CP187" s="130"/>
      <c r="CQ187" s="130"/>
      <c r="CR187" s="130"/>
      <c r="CS187" s="130"/>
      <c r="CT187" s="130"/>
      <c r="CU187" s="130"/>
      <c r="CV187" s="130"/>
      <c r="CW187" s="130"/>
      <c r="CX187" s="130"/>
      <c r="CY187" s="130"/>
      <c r="CZ187" s="130"/>
      <c r="DA187" s="130"/>
      <c r="DB187" s="130"/>
      <c r="DC187" s="130"/>
      <c r="DD187" s="130"/>
      <c r="DE187" s="130"/>
      <c r="DF187" s="130"/>
      <c r="DG187" s="130"/>
      <c r="DH187" s="130"/>
      <c r="DI187" s="130"/>
      <c r="DJ187" s="130"/>
      <c r="DK187" s="130"/>
      <c r="DL187" s="130"/>
      <c r="DM187" s="130"/>
      <c r="DN187" s="130"/>
      <c r="DO187" s="130"/>
      <c r="DP187" s="130"/>
      <c r="DQ187" s="130"/>
      <c r="DR187" s="130"/>
      <c r="DS187" s="130"/>
      <c r="DT187" s="130"/>
      <c r="DU187" s="130"/>
      <c r="DV187" s="130"/>
      <c r="DW187" s="130"/>
      <c r="DX187" s="130"/>
      <c r="DY187" s="130"/>
      <c r="DZ187" s="130"/>
      <c r="EA187" s="130"/>
      <c r="EB187" s="130"/>
      <c r="EC187" s="130"/>
      <c r="ED187" s="130"/>
      <c r="EE187" s="130"/>
      <c r="EF187" s="130"/>
      <c r="EG187" s="130"/>
      <c r="EH187" s="130"/>
      <c r="EI187" s="130"/>
      <c r="EJ187" s="130"/>
      <c r="EK187" s="130"/>
      <c r="EL187" s="130"/>
      <c r="EM187" s="130"/>
      <c r="EN187" s="130"/>
      <c r="EO187" s="130"/>
      <c r="EP187" s="130"/>
      <c r="EQ187" s="130"/>
      <c r="ER187" s="130"/>
      <c r="ES187" s="130"/>
      <c r="ET187" s="130"/>
      <c r="EU187" s="130"/>
      <c r="EV187" s="130"/>
      <c r="EW187" s="130"/>
      <c r="EX187" s="130"/>
      <c r="EY187" s="130"/>
      <c r="EZ187" s="130"/>
      <c r="FA187" s="130"/>
      <c r="FB187" s="130"/>
      <c r="FC187" s="130"/>
      <c r="FD187" s="130"/>
      <c r="FE187" s="130"/>
      <c r="FF187" s="130"/>
      <c r="FG187" s="130"/>
      <c r="FH187" s="130"/>
      <c r="FI187" s="130"/>
      <c r="FJ187" s="130"/>
      <c r="FK187" s="130"/>
      <c r="FL187" s="130"/>
      <c r="FM187" s="130"/>
      <c r="FN187" s="130"/>
      <c r="FO187" s="130"/>
      <c r="FP187" s="130"/>
      <c r="FQ187" s="130"/>
      <c r="FR187" s="130"/>
      <c r="FS187" s="130"/>
      <c r="FT187" s="130"/>
      <c r="FU187" s="130"/>
      <c r="FV187" s="130"/>
      <c r="FW187" s="130"/>
      <c r="FX187" s="130"/>
      <c r="FY187" s="130"/>
      <c r="FZ187" s="130"/>
      <c r="GA187" s="130"/>
      <c r="GB187" s="130"/>
      <c r="GC187" s="130"/>
      <c r="GD187" s="130"/>
      <c r="GE187" s="130"/>
      <c r="GF187" s="130"/>
      <c r="GG187" s="130"/>
      <c r="GH187" s="130"/>
      <c r="GI187" s="130"/>
      <c r="GJ187" s="130"/>
      <c r="GK187" s="130"/>
      <c r="GL187" s="130"/>
      <c r="GM187" s="130"/>
      <c r="GN187" s="130"/>
      <c r="GO187" s="130"/>
      <c r="GP187" s="130"/>
      <c r="GQ187" s="130"/>
      <c r="GR187" s="130"/>
      <c r="GS187" s="130"/>
      <c r="GT187" s="130"/>
      <c r="GU187" s="130"/>
      <c r="GV187" s="130"/>
      <c r="GW187" s="130"/>
      <c r="GX187" s="130"/>
      <c r="GY187" s="130"/>
      <c r="GZ187" s="130"/>
      <c r="HA187" s="130"/>
      <c r="HB187" s="130"/>
      <c r="HC187" s="130"/>
      <c r="HD187" s="130"/>
      <c r="HE187" s="130"/>
      <c r="HF187" s="130"/>
      <c r="HG187" s="130"/>
      <c r="HH187" s="130"/>
      <c r="HI187" s="130"/>
      <c r="HJ187" s="130"/>
      <c r="HK187" s="130"/>
      <c r="HL187" s="130"/>
      <c r="HM187" s="130"/>
      <c r="HN187" s="130"/>
      <c r="HO187" s="130"/>
      <c r="HP187" s="130"/>
      <c r="HQ187" s="130"/>
      <c r="HR187" s="130"/>
      <c r="HS187" s="130"/>
      <c r="HT187" s="130"/>
      <c r="HU187" s="130"/>
      <c r="HV187" s="130"/>
      <c r="HW187" s="130"/>
      <c r="HX187" s="130"/>
      <c r="HY187" s="130"/>
      <c r="HZ187" s="130"/>
      <c r="IA187" s="130"/>
      <c r="IB187" s="130"/>
      <c r="IC187" s="130"/>
      <c r="ID187" s="130"/>
      <c r="IE187" s="130"/>
      <c r="IF187" s="130"/>
      <c r="IG187" s="130"/>
      <c r="IH187" s="130"/>
      <c r="II187" s="130"/>
      <c r="IJ187" s="130"/>
      <c r="IK187" s="130"/>
      <c r="IL187" s="130"/>
      <c r="IM187" s="130"/>
      <c r="IN187" s="130"/>
      <c r="IO187" s="130"/>
      <c r="IP187" s="130"/>
      <c r="IQ187" s="130"/>
      <c r="IR187" s="130"/>
      <c r="IS187" s="130"/>
      <c r="IT187" s="130"/>
      <c r="IU187" s="130"/>
      <c r="IV187" s="130"/>
    </row>
    <row r="188" spans="1:256" ht="15.75" customHeight="1">
      <c r="A188" s="781"/>
      <c r="B188" s="39"/>
      <c r="C188" s="160"/>
      <c r="D188" s="160"/>
      <c r="E188" s="160"/>
      <c r="F188" s="160"/>
      <c r="G188" s="130"/>
      <c r="H188" s="130"/>
      <c r="I188" s="130"/>
      <c r="J188" s="130"/>
      <c r="K188" s="131"/>
      <c r="L188" s="131"/>
      <c r="M188" s="131"/>
      <c r="N188" s="131"/>
      <c r="O188" s="131"/>
      <c r="P188" s="1377"/>
      <c r="Q188" s="130"/>
      <c r="R188" s="130"/>
      <c r="S188" s="130"/>
      <c r="T188" s="130"/>
      <c r="U188" s="130"/>
      <c r="V188" s="130"/>
      <c r="W188" s="130"/>
      <c r="X188" s="130"/>
      <c r="Y188" s="130"/>
      <c r="Z188" s="130"/>
      <c r="AA188" s="130"/>
      <c r="AB188" s="130"/>
      <c r="AC188" s="130"/>
      <c r="AD188" s="130"/>
      <c r="AE188" s="130"/>
      <c r="AF188" s="130"/>
      <c r="AG188" s="130"/>
      <c r="AH188" s="130"/>
      <c r="AI188" s="130"/>
      <c r="AJ188" s="130"/>
      <c r="AK188" s="130"/>
      <c r="AL188" s="130"/>
      <c r="AM188" s="130"/>
      <c r="AN188" s="130"/>
      <c r="AO188" s="130"/>
      <c r="AP188" s="130"/>
      <c r="AQ188" s="130"/>
      <c r="AR188" s="130"/>
      <c r="AS188" s="130"/>
      <c r="AT188" s="130"/>
      <c r="AU188" s="130"/>
      <c r="AV188" s="130"/>
      <c r="AW188" s="130"/>
      <c r="AX188" s="130"/>
      <c r="AY188" s="130"/>
      <c r="AZ188" s="130"/>
      <c r="BA188" s="130"/>
      <c r="BB188" s="130"/>
      <c r="BC188" s="130"/>
      <c r="BD188" s="130"/>
      <c r="BE188" s="130"/>
      <c r="BF188" s="130"/>
      <c r="BG188" s="130"/>
      <c r="BH188" s="130"/>
      <c r="BI188" s="130"/>
      <c r="BJ188" s="130"/>
      <c r="BK188" s="130"/>
      <c r="BL188" s="130"/>
      <c r="BM188" s="130"/>
      <c r="BN188" s="130"/>
      <c r="BO188" s="130"/>
      <c r="BP188" s="130"/>
      <c r="BQ188" s="130"/>
      <c r="BR188" s="130"/>
      <c r="BS188" s="130"/>
      <c r="BT188" s="130"/>
      <c r="BU188" s="130"/>
      <c r="BV188" s="130"/>
      <c r="BW188" s="130"/>
      <c r="BX188" s="130"/>
      <c r="BY188" s="130"/>
      <c r="BZ188" s="130"/>
      <c r="CA188" s="130"/>
      <c r="CB188" s="130"/>
      <c r="CC188" s="130"/>
      <c r="CD188" s="130"/>
      <c r="CE188" s="130"/>
      <c r="CF188" s="130"/>
      <c r="CG188" s="130"/>
      <c r="CH188" s="130"/>
      <c r="CI188" s="130"/>
      <c r="CJ188" s="130"/>
      <c r="CK188" s="130"/>
      <c r="CL188" s="130"/>
      <c r="CM188" s="130"/>
      <c r="CN188" s="130"/>
      <c r="CO188" s="130"/>
      <c r="CP188" s="130"/>
      <c r="CQ188" s="130"/>
      <c r="CR188" s="130"/>
      <c r="CS188" s="130"/>
      <c r="CT188" s="130"/>
      <c r="CU188" s="130"/>
      <c r="CV188" s="130"/>
      <c r="CW188" s="130"/>
      <c r="CX188" s="130"/>
      <c r="CY188" s="130"/>
      <c r="CZ188" s="130"/>
      <c r="DA188" s="130"/>
      <c r="DB188" s="130"/>
      <c r="DC188" s="130"/>
      <c r="DD188" s="130"/>
      <c r="DE188" s="130"/>
      <c r="DF188" s="130"/>
      <c r="DG188" s="130"/>
      <c r="DH188" s="130"/>
      <c r="DI188" s="130"/>
      <c r="DJ188" s="130"/>
      <c r="DK188" s="130"/>
      <c r="DL188" s="130"/>
      <c r="DM188" s="130"/>
      <c r="DN188" s="130"/>
      <c r="DO188" s="130"/>
      <c r="DP188" s="130"/>
      <c r="DQ188" s="130"/>
      <c r="DR188" s="130"/>
      <c r="DS188" s="130"/>
      <c r="DT188" s="130"/>
      <c r="DU188" s="130"/>
      <c r="DV188" s="130"/>
      <c r="DW188" s="130"/>
      <c r="DX188" s="130"/>
      <c r="DY188" s="130"/>
      <c r="DZ188" s="130"/>
      <c r="EA188" s="130"/>
      <c r="EB188" s="130"/>
      <c r="EC188" s="130"/>
      <c r="ED188" s="130"/>
      <c r="EE188" s="130"/>
      <c r="EF188" s="130"/>
      <c r="EG188" s="130"/>
      <c r="EH188" s="130"/>
      <c r="EI188" s="130"/>
      <c r="EJ188" s="130"/>
      <c r="EK188" s="130"/>
      <c r="EL188" s="130"/>
      <c r="EM188" s="130"/>
      <c r="EN188" s="130"/>
      <c r="EO188" s="130"/>
      <c r="EP188" s="130"/>
      <c r="EQ188" s="130"/>
      <c r="ER188" s="130"/>
      <c r="ES188" s="130"/>
      <c r="ET188" s="130"/>
      <c r="EU188" s="130"/>
      <c r="EV188" s="130"/>
      <c r="EW188" s="130"/>
      <c r="EX188" s="130"/>
      <c r="EY188" s="130"/>
      <c r="EZ188" s="130"/>
      <c r="FA188" s="130"/>
      <c r="FB188" s="130"/>
      <c r="FC188" s="130"/>
      <c r="FD188" s="130"/>
      <c r="FE188" s="130"/>
      <c r="FF188" s="130"/>
      <c r="FG188" s="130"/>
      <c r="FH188" s="130"/>
      <c r="FI188" s="130"/>
      <c r="FJ188" s="130"/>
      <c r="FK188" s="130"/>
      <c r="FL188" s="130"/>
      <c r="FM188" s="130"/>
      <c r="FN188" s="130"/>
      <c r="FO188" s="130"/>
      <c r="FP188" s="130"/>
      <c r="FQ188" s="130"/>
      <c r="FR188" s="130"/>
      <c r="FS188" s="130"/>
      <c r="FT188" s="130"/>
      <c r="FU188" s="130"/>
      <c r="FV188" s="130"/>
      <c r="FW188" s="130"/>
      <c r="FX188" s="130"/>
      <c r="FY188" s="130"/>
      <c r="FZ188" s="130"/>
      <c r="GA188" s="130"/>
      <c r="GB188" s="130"/>
      <c r="GC188" s="130"/>
      <c r="GD188" s="130"/>
      <c r="GE188" s="130"/>
      <c r="GF188" s="130"/>
      <c r="GG188" s="130"/>
      <c r="GH188" s="130"/>
      <c r="GI188" s="130"/>
      <c r="GJ188" s="130"/>
      <c r="GK188" s="130"/>
      <c r="GL188" s="130"/>
      <c r="GM188" s="130"/>
      <c r="GN188" s="130"/>
      <c r="GO188" s="130"/>
      <c r="GP188" s="130"/>
      <c r="GQ188" s="130"/>
      <c r="GR188" s="130"/>
      <c r="GS188" s="130"/>
      <c r="GT188" s="130"/>
      <c r="GU188" s="130"/>
      <c r="GV188" s="130"/>
      <c r="GW188" s="130"/>
      <c r="GX188" s="130"/>
      <c r="GY188" s="130"/>
      <c r="GZ188" s="130"/>
      <c r="HA188" s="130"/>
      <c r="HB188" s="130"/>
      <c r="HC188" s="130"/>
      <c r="HD188" s="130"/>
      <c r="HE188" s="130"/>
      <c r="HF188" s="130"/>
      <c r="HG188" s="130"/>
      <c r="HH188" s="130"/>
      <c r="HI188" s="130"/>
      <c r="HJ188" s="130"/>
      <c r="HK188" s="130"/>
      <c r="HL188" s="130"/>
      <c r="HM188" s="130"/>
      <c r="HN188" s="130"/>
      <c r="HO188" s="130"/>
      <c r="HP188" s="130"/>
      <c r="HQ188" s="130"/>
      <c r="HR188" s="130"/>
      <c r="HS188" s="130"/>
      <c r="HT188" s="130"/>
      <c r="HU188" s="130"/>
      <c r="HV188" s="130"/>
      <c r="HW188" s="130"/>
      <c r="HX188" s="130"/>
      <c r="HY188" s="130"/>
      <c r="HZ188" s="130"/>
      <c r="IA188" s="130"/>
      <c r="IB188" s="130"/>
      <c r="IC188" s="130"/>
      <c r="ID188" s="130"/>
      <c r="IE188" s="130"/>
      <c r="IF188" s="130"/>
      <c r="IG188" s="130"/>
      <c r="IH188" s="130"/>
      <c r="II188" s="130"/>
      <c r="IJ188" s="130"/>
      <c r="IK188" s="130"/>
      <c r="IL188" s="130"/>
      <c r="IM188" s="130"/>
      <c r="IN188" s="130"/>
      <c r="IO188" s="130"/>
      <c r="IP188" s="130"/>
      <c r="IQ188" s="130"/>
      <c r="IR188" s="130"/>
      <c r="IS188" s="130"/>
      <c r="IT188" s="130"/>
      <c r="IU188" s="130"/>
      <c r="IV188" s="130"/>
    </row>
    <row r="189" spans="1:256" ht="15.75" customHeight="1">
      <c r="A189" s="781"/>
      <c r="B189" s="39"/>
      <c r="C189" s="160"/>
      <c r="D189" s="160"/>
      <c r="E189" s="160"/>
      <c r="F189" s="160"/>
      <c r="G189" s="130"/>
      <c r="H189" s="130"/>
      <c r="I189" s="130"/>
      <c r="J189" s="130"/>
      <c r="K189" s="131"/>
      <c r="L189" s="131"/>
      <c r="M189" s="131"/>
      <c r="N189" s="131"/>
      <c r="O189" s="131"/>
      <c r="P189" s="1377"/>
      <c r="Q189" s="130"/>
      <c r="R189" s="130"/>
      <c r="S189" s="130"/>
      <c r="T189" s="130"/>
      <c r="U189" s="130"/>
      <c r="V189" s="130"/>
      <c r="W189" s="130"/>
      <c r="X189" s="130"/>
      <c r="Y189" s="130"/>
      <c r="Z189" s="130"/>
      <c r="AA189" s="130"/>
      <c r="AB189" s="130"/>
      <c r="AC189" s="130"/>
      <c r="AD189" s="130"/>
      <c r="AE189" s="130"/>
      <c r="AF189" s="130"/>
      <c r="AG189" s="130"/>
      <c r="AH189" s="130"/>
      <c r="AI189" s="130"/>
      <c r="AJ189" s="130"/>
      <c r="AK189" s="130"/>
      <c r="AL189" s="130"/>
      <c r="AM189" s="130"/>
      <c r="AN189" s="130"/>
      <c r="AO189" s="130"/>
      <c r="AP189" s="130"/>
      <c r="AQ189" s="130"/>
      <c r="AR189" s="130"/>
      <c r="AS189" s="130"/>
      <c r="AT189" s="130"/>
      <c r="AU189" s="130"/>
      <c r="AV189" s="130"/>
      <c r="AW189" s="130"/>
      <c r="AX189" s="130"/>
      <c r="AY189" s="130"/>
      <c r="AZ189" s="130"/>
      <c r="BA189" s="130"/>
      <c r="BB189" s="130"/>
      <c r="BC189" s="130"/>
      <c r="BD189" s="130"/>
      <c r="BE189" s="130"/>
      <c r="BF189" s="130"/>
      <c r="BG189" s="130"/>
      <c r="BH189" s="130"/>
      <c r="BI189" s="130"/>
      <c r="BJ189" s="130"/>
      <c r="BK189" s="130"/>
      <c r="BL189" s="130"/>
      <c r="BM189" s="130"/>
      <c r="BN189" s="130"/>
      <c r="BO189" s="130"/>
      <c r="BP189" s="130"/>
      <c r="BQ189" s="130"/>
      <c r="BR189" s="130"/>
      <c r="BS189" s="130"/>
      <c r="BT189" s="130"/>
      <c r="BU189" s="130"/>
      <c r="BV189" s="130"/>
      <c r="BW189" s="130"/>
      <c r="BX189" s="130"/>
      <c r="BY189" s="130"/>
      <c r="BZ189" s="130"/>
      <c r="CA189" s="130"/>
      <c r="CB189" s="130"/>
      <c r="CC189" s="130"/>
      <c r="CD189" s="130"/>
      <c r="CE189" s="130"/>
      <c r="CF189" s="130"/>
      <c r="CG189" s="130"/>
      <c r="CH189" s="130"/>
      <c r="CI189" s="130"/>
      <c r="CJ189" s="130"/>
      <c r="CK189" s="130"/>
      <c r="CL189" s="130"/>
      <c r="CM189" s="130"/>
      <c r="CN189" s="130"/>
      <c r="CO189" s="130"/>
      <c r="CP189" s="130"/>
      <c r="CQ189" s="130"/>
      <c r="CR189" s="130"/>
      <c r="CS189" s="130"/>
      <c r="CT189" s="130"/>
      <c r="CU189" s="130"/>
      <c r="CV189" s="130"/>
      <c r="CW189" s="130"/>
      <c r="CX189" s="130"/>
      <c r="CY189" s="130"/>
      <c r="CZ189" s="130"/>
      <c r="DA189" s="130"/>
      <c r="DB189" s="130"/>
      <c r="DC189" s="130"/>
      <c r="DD189" s="130"/>
      <c r="DE189" s="130"/>
      <c r="DF189" s="130"/>
      <c r="DG189" s="130"/>
      <c r="DH189" s="130"/>
      <c r="DI189" s="130"/>
      <c r="DJ189" s="130"/>
      <c r="DK189" s="130"/>
      <c r="DL189" s="130"/>
      <c r="DM189" s="130"/>
      <c r="DN189" s="130"/>
      <c r="DO189" s="130"/>
      <c r="DP189" s="130"/>
      <c r="DQ189" s="130"/>
      <c r="DR189" s="130"/>
      <c r="DS189" s="130"/>
      <c r="DT189" s="130"/>
      <c r="DU189" s="130"/>
      <c r="DV189" s="130"/>
      <c r="DW189" s="130"/>
      <c r="DX189" s="130"/>
      <c r="DY189" s="130"/>
      <c r="DZ189" s="130"/>
      <c r="EA189" s="130"/>
      <c r="EB189" s="130"/>
      <c r="EC189" s="130"/>
      <c r="ED189" s="130"/>
      <c r="EE189" s="130"/>
      <c r="EF189" s="130"/>
      <c r="EG189" s="130"/>
      <c r="EH189" s="130"/>
      <c r="EI189" s="130"/>
      <c r="EJ189" s="130"/>
      <c r="EK189" s="130"/>
      <c r="EL189" s="130"/>
      <c r="EM189" s="130"/>
      <c r="EN189" s="130"/>
      <c r="EO189" s="130"/>
      <c r="EP189" s="130"/>
      <c r="EQ189" s="130"/>
      <c r="ER189" s="130"/>
      <c r="ES189" s="130"/>
      <c r="ET189" s="130"/>
      <c r="EU189" s="130"/>
      <c r="EV189" s="130"/>
      <c r="EW189" s="130"/>
      <c r="EX189" s="130"/>
      <c r="EY189" s="130"/>
      <c r="EZ189" s="130"/>
      <c r="FA189" s="130"/>
      <c r="FB189" s="130"/>
      <c r="FC189" s="130"/>
      <c r="FD189" s="130"/>
      <c r="FE189" s="130"/>
      <c r="FF189" s="130"/>
      <c r="FG189" s="130"/>
      <c r="FH189" s="130"/>
      <c r="FI189" s="130"/>
      <c r="FJ189" s="130"/>
      <c r="FK189" s="130"/>
      <c r="FL189" s="130"/>
      <c r="FM189" s="130"/>
      <c r="FN189" s="130"/>
      <c r="FO189" s="130"/>
      <c r="FP189" s="130"/>
      <c r="FQ189" s="130"/>
      <c r="FR189" s="130"/>
      <c r="FS189" s="130"/>
      <c r="FT189" s="130"/>
      <c r="FU189" s="130"/>
      <c r="FV189" s="130"/>
      <c r="FW189" s="130"/>
      <c r="FX189" s="130"/>
      <c r="FY189" s="130"/>
      <c r="FZ189" s="130"/>
      <c r="GA189" s="130"/>
      <c r="GB189" s="130"/>
      <c r="GC189" s="130"/>
      <c r="GD189" s="130"/>
      <c r="GE189" s="130"/>
      <c r="GF189" s="130"/>
      <c r="GG189" s="130"/>
      <c r="GH189" s="130"/>
      <c r="GI189" s="130"/>
      <c r="GJ189" s="130"/>
      <c r="GK189" s="130"/>
      <c r="GL189" s="130"/>
      <c r="GM189" s="130"/>
      <c r="GN189" s="130"/>
      <c r="GO189" s="130"/>
      <c r="GP189" s="130"/>
      <c r="GQ189" s="130"/>
      <c r="GR189" s="130"/>
      <c r="GS189" s="130"/>
      <c r="GT189" s="130"/>
      <c r="GU189" s="130"/>
      <c r="GV189" s="130"/>
      <c r="GW189" s="130"/>
      <c r="GX189" s="130"/>
      <c r="GY189" s="130"/>
      <c r="GZ189" s="130"/>
      <c r="HA189" s="130"/>
      <c r="HB189" s="130"/>
      <c r="HC189" s="130"/>
      <c r="HD189" s="130"/>
      <c r="HE189" s="130"/>
      <c r="HF189" s="130"/>
      <c r="HG189" s="130"/>
      <c r="HH189" s="130"/>
      <c r="HI189" s="130"/>
      <c r="HJ189" s="130"/>
      <c r="HK189" s="130"/>
      <c r="HL189" s="130"/>
      <c r="HM189" s="130"/>
      <c r="HN189" s="130"/>
      <c r="HO189" s="130"/>
      <c r="HP189" s="130"/>
      <c r="HQ189" s="130"/>
      <c r="HR189" s="130"/>
      <c r="HS189" s="130"/>
      <c r="HT189" s="130"/>
      <c r="HU189" s="130"/>
      <c r="HV189" s="130"/>
      <c r="HW189" s="130"/>
      <c r="HX189" s="130"/>
      <c r="HY189" s="130"/>
      <c r="HZ189" s="130"/>
      <c r="IA189" s="130"/>
      <c r="IB189" s="130"/>
      <c r="IC189" s="130"/>
      <c r="ID189" s="130"/>
      <c r="IE189" s="130"/>
      <c r="IF189" s="130"/>
      <c r="IG189" s="130"/>
      <c r="IH189" s="130"/>
      <c r="II189" s="130"/>
      <c r="IJ189" s="130"/>
      <c r="IK189" s="130"/>
      <c r="IL189" s="130"/>
      <c r="IM189" s="130"/>
      <c r="IN189" s="130"/>
      <c r="IO189" s="130"/>
      <c r="IP189" s="130"/>
      <c r="IQ189" s="130"/>
      <c r="IR189" s="130"/>
      <c r="IS189" s="130"/>
      <c r="IT189" s="130"/>
      <c r="IU189" s="130"/>
      <c r="IV189" s="130"/>
    </row>
    <row r="190" spans="1:256" ht="15.75" customHeight="1">
      <c r="A190" s="781"/>
      <c r="B190" s="39"/>
      <c r="C190" s="160"/>
      <c r="D190" s="160"/>
      <c r="E190" s="160"/>
      <c r="F190" s="160"/>
      <c r="G190" s="130"/>
      <c r="H190" s="130"/>
      <c r="I190" s="130"/>
      <c r="J190" s="130"/>
      <c r="K190" s="131"/>
      <c r="L190" s="131"/>
      <c r="M190" s="131"/>
      <c r="N190" s="131"/>
      <c r="O190" s="131"/>
      <c r="P190" s="1377"/>
      <c r="Q190" s="130"/>
      <c r="R190" s="130"/>
      <c r="S190" s="130"/>
      <c r="T190" s="130"/>
      <c r="U190" s="130"/>
      <c r="V190" s="130"/>
      <c r="W190" s="130"/>
      <c r="X190" s="130"/>
      <c r="Y190" s="130"/>
      <c r="Z190" s="130"/>
      <c r="AA190" s="130"/>
      <c r="AB190" s="130"/>
      <c r="AC190" s="130"/>
      <c r="AD190" s="130"/>
      <c r="AE190" s="130"/>
      <c r="AF190" s="130"/>
      <c r="AG190" s="130"/>
      <c r="AH190" s="130"/>
      <c r="AI190" s="130"/>
      <c r="AJ190" s="130"/>
      <c r="AK190" s="130"/>
      <c r="AL190" s="130"/>
      <c r="AM190" s="130"/>
      <c r="AN190" s="130"/>
      <c r="AO190" s="130"/>
      <c r="AP190" s="130"/>
      <c r="AQ190" s="130"/>
      <c r="AR190" s="130"/>
      <c r="AS190" s="130"/>
      <c r="AT190" s="130"/>
      <c r="AU190" s="130"/>
      <c r="AV190" s="130"/>
      <c r="AW190" s="130"/>
      <c r="AX190" s="130"/>
      <c r="AY190" s="130"/>
      <c r="AZ190" s="130"/>
      <c r="BA190" s="130"/>
      <c r="BB190" s="130"/>
      <c r="BC190" s="130"/>
      <c r="BD190" s="130"/>
      <c r="BE190" s="130"/>
      <c r="BF190" s="130"/>
      <c r="BG190" s="130"/>
      <c r="BH190" s="130"/>
      <c r="BI190" s="130"/>
      <c r="BJ190" s="130"/>
      <c r="BK190" s="130"/>
      <c r="BL190" s="130"/>
      <c r="BM190" s="130"/>
      <c r="BN190" s="130"/>
      <c r="BO190" s="130"/>
      <c r="BP190" s="130"/>
      <c r="BQ190" s="130"/>
      <c r="BR190" s="130"/>
      <c r="BS190" s="130"/>
      <c r="BT190" s="130"/>
      <c r="BU190" s="130"/>
      <c r="BV190" s="130"/>
      <c r="BW190" s="130"/>
      <c r="BX190" s="130"/>
      <c r="BY190" s="130"/>
      <c r="BZ190" s="130"/>
      <c r="CA190" s="130"/>
      <c r="CB190" s="130"/>
      <c r="CC190" s="130"/>
      <c r="CD190" s="130"/>
      <c r="CE190" s="130"/>
      <c r="CF190" s="130"/>
      <c r="CG190" s="130"/>
      <c r="CH190" s="130"/>
      <c r="CI190" s="130"/>
      <c r="CJ190" s="130"/>
      <c r="CK190" s="130"/>
      <c r="CL190" s="130"/>
      <c r="CM190" s="130"/>
      <c r="CN190" s="130"/>
      <c r="CO190" s="130"/>
      <c r="CP190" s="130"/>
      <c r="CQ190" s="130"/>
      <c r="CR190" s="130"/>
      <c r="CS190" s="130"/>
      <c r="CT190" s="130"/>
      <c r="CU190" s="130"/>
      <c r="CV190" s="130"/>
      <c r="CW190" s="130"/>
      <c r="CX190" s="130"/>
      <c r="CY190" s="130"/>
      <c r="CZ190" s="130"/>
      <c r="DA190" s="130"/>
      <c r="DB190" s="130"/>
      <c r="DC190" s="130"/>
      <c r="DD190" s="130"/>
      <c r="DE190" s="130"/>
      <c r="DF190" s="130"/>
      <c r="DG190" s="130"/>
      <c r="DH190" s="130"/>
      <c r="DI190" s="130"/>
      <c r="DJ190" s="130"/>
      <c r="DK190" s="130"/>
      <c r="DL190" s="130"/>
      <c r="DM190" s="130"/>
      <c r="DN190" s="130"/>
      <c r="DO190" s="130"/>
      <c r="DP190" s="130"/>
      <c r="DQ190" s="130"/>
      <c r="DR190" s="130"/>
      <c r="DS190" s="130"/>
      <c r="DT190" s="130"/>
      <c r="DU190" s="130"/>
      <c r="DV190" s="130"/>
      <c r="DW190" s="130"/>
      <c r="DX190" s="130"/>
      <c r="DY190" s="130"/>
      <c r="DZ190" s="130"/>
      <c r="EA190" s="130"/>
      <c r="EB190" s="130"/>
      <c r="EC190" s="130"/>
      <c r="ED190" s="130"/>
      <c r="EE190" s="130"/>
      <c r="EF190" s="130"/>
      <c r="EG190" s="130"/>
      <c r="EH190" s="130"/>
      <c r="EI190" s="130"/>
      <c r="EJ190" s="130"/>
      <c r="EK190" s="130"/>
      <c r="EL190" s="130"/>
      <c r="EM190" s="130"/>
      <c r="EN190" s="130"/>
      <c r="EO190" s="130"/>
      <c r="EP190" s="130"/>
      <c r="EQ190" s="130"/>
      <c r="ER190" s="130"/>
      <c r="ES190" s="130"/>
      <c r="ET190" s="130"/>
      <c r="EU190" s="130"/>
      <c r="EV190" s="130"/>
      <c r="EW190" s="130"/>
      <c r="EX190" s="130"/>
      <c r="EY190" s="130"/>
      <c r="EZ190" s="130"/>
      <c r="FA190" s="130"/>
      <c r="FB190" s="130"/>
      <c r="FC190" s="130"/>
      <c r="FD190" s="130"/>
      <c r="FE190" s="130"/>
      <c r="FF190" s="130"/>
      <c r="FG190" s="130"/>
      <c r="FH190" s="130"/>
      <c r="FI190" s="130"/>
      <c r="FJ190" s="130"/>
      <c r="FK190" s="130"/>
      <c r="FL190" s="130"/>
      <c r="FM190" s="130"/>
      <c r="FN190" s="130"/>
      <c r="FO190" s="130"/>
      <c r="FP190" s="130"/>
      <c r="FQ190" s="130"/>
      <c r="FR190" s="130"/>
      <c r="FS190" s="130"/>
      <c r="FT190" s="130"/>
      <c r="FU190" s="130"/>
      <c r="FV190" s="130"/>
      <c r="FW190" s="130"/>
      <c r="FX190" s="130"/>
      <c r="FY190" s="130"/>
      <c r="FZ190" s="130"/>
      <c r="GA190" s="130"/>
      <c r="GB190" s="130"/>
      <c r="GC190" s="130"/>
      <c r="GD190" s="130"/>
      <c r="GE190" s="130"/>
      <c r="GF190" s="130"/>
      <c r="GG190" s="130"/>
      <c r="GH190" s="130"/>
      <c r="GI190" s="130"/>
      <c r="GJ190" s="130"/>
      <c r="GK190" s="130"/>
      <c r="GL190" s="130"/>
      <c r="GM190" s="130"/>
      <c r="GN190" s="130"/>
      <c r="GO190" s="130"/>
      <c r="GP190" s="130"/>
      <c r="GQ190" s="130"/>
      <c r="GR190" s="130"/>
      <c r="GS190" s="130"/>
      <c r="GT190" s="130"/>
      <c r="GU190" s="130"/>
      <c r="GV190" s="130"/>
      <c r="GW190" s="130"/>
      <c r="GX190" s="130"/>
      <c r="GY190" s="130"/>
      <c r="GZ190" s="130"/>
      <c r="HA190" s="130"/>
      <c r="HB190" s="130"/>
      <c r="HC190" s="130"/>
      <c r="HD190" s="130"/>
      <c r="HE190" s="130"/>
      <c r="HF190" s="130"/>
      <c r="HG190" s="130"/>
      <c r="HH190" s="130"/>
      <c r="HI190" s="130"/>
      <c r="HJ190" s="130"/>
      <c r="HK190" s="130"/>
      <c r="HL190" s="130"/>
      <c r="HM190" s="130"/>
      <c r="HN190" s="130"/>
      <c r="HO190" s="130"/>
      <c r="HP190" s="130"/>
      <c r="HQ190" s="130"/>
      <c r="HR190" s="130"/>
      <c r="HS190" s="130"/>
      <c r="HT190" s="130"/>
      <c r="HU190" s="130"/>
      <c r="HV190" s="130"/>
      <c r="HW190" s="130"/>
      <c r="HX190" s="130"/>
      <c r="HY190" s="130"/>
      <c r="HZ190" s="130"/>
      <c r="IA190" s="130"/>
      <c r="IB190" s="130"/>
      <c r="IC190" s="130"/>
      <c r="ID190" s="130"/>
      <c r="IE190" s="130"/>
      <c r="IF190" s="130"/>
      <c r="IG190" s="130"/>
      <c r="IH190" s="130"/>
      <c r="II190" s="130"/>
      <c r="IJ190" s="130"/>
      <c r="IK190" s="130"/>
      <c r="IL190" s="130"/>
      <c r="IM190" s="130"/>
      <c r="IN190" s="130"/>
      <c r="IO190" s="130"/>
      <c r="IP190" s="130"/>
      <c r="IQ190" s="130"/>
      <c r="IR190" s="130"/>
      <c r="IS190" s="130"/>
      <c r="IT190" s="130"/>
      <c r="IU190" s="130"/>
      <c r="IV190" s="130"/>
    </row>
    <row r="191" spans="1:256" ht="15.75" customHeight="1">
      <c r="A191" s="781"/>
      <c r="B191" s="39"/>
      <c r="C191" s="160"/>
      <c r="D191" s="160"/>
      <c r="E191" s="160"/>
      <c r="F191" s="160"/>
      <c r="G191" s="130"/>
      <c r="H191" s="130"/>
      <c r="I191" s="130"/>
      <c r="J191" s="130"/>
      <c r="K191" s="131"/>
      <c r="L191" s="131"/>
      <c r="M191" s="131"/>
      <c r="N191" s="131"/>
      <c r="O191" s="131"/>
      <c r="P191" s="1377"/>
      <c r="Q191" s="130"/>
      <c r="R191" s="130"/>
      <c r="S191" s="130"/>
      <c r="T191" s="130"/>
      <c r="U191" s="130"/>
      <c r="V191" s="130"/>
      <c r="W191" s="130"/>
      <c r="X191" s="130"/>
      <c r="Y191" s="130"/>
      <c r="Z191" s="130"/>
      <c r="AA191" s="130"/>
      <c r="AB191" s="130"/>
      <c r="AC191" s="130"/>
      <c r="AD191" s="130"/>
      <c r="AE191" s="130"/>
      <c r="AF191" s="130"/>
      <c r="AG191" s="130"/>
      <c r="AH191" s="130"/>
      <c r="AI191" s="130"/>
      <c r="AJ191" s="130"/>
      <c r="AK191" s="130"/>
      <c r="AL191" s="130"/>
      <c r="AM191" s="130"/>
      <c r="AN191" s="130"/>
      <c r="AO191" s="130"/>
      <c r="AP191" s="130"/>
      <c r="AQ191" s="130"/>
      <c r="AR191" s="130"/>
      <c r="AS191" s="130"/>
      <c r="AT191" s="130"/>
      <c r="AU191" s="130"/>
      <c r="AV191" s="130"/>
      <c r="AW191" s="130"/>
      <c r="AX191" s="130"/>
      <c r="AY191" s="130"/>
      <c r="AZ191" s="130"/>
      <c r="BA191" s="130"/>
      <c r="BB191" s="130"/>
      <c r="BC191" s="130"/>
      <c r="BD191" s="130"/>
      <c r="BE191" s="130"/>
      <c r="BF191" s="130"/>
      <c r="BG191" s="130"/>
      <c r="BH191" s="130"/>
      <c r="BI191" s="130"/>
      <c r="BJ191" s="130"/>
      <c r="BK191" s="130"/>
      <c r="BL191" s="130"/>
      <c r="BM191" s="130"/>
      <c r="BN191" s="130"/>
      <c r="BO191" s="130"/>
      <c r="BP191" s="130"/>
      <c r="BQ191" s="130"/>
      <c r="BR191" s="130"/>
      <c r="BS191" s="130"/>
      <c r="BT191" s="130"/>
      <c r="BU191" s="130"/>
      <c r="BV191" s="130"/>
      <c r="BW191" s="130"/>
      <c r="BX191" s="130"/>
      <c r="BY191" s="130"/>
      <c r="BZ191" s="130"/>
      <c r="CA191" s="130"/>
      <c r="CB191" s="130"/>
      <c r="CC191" s="130"/>
      <c r="CD191" s="130"/>
      <c r="CE191" s="130"/>
      <c r="CF191" s="130"/>
      <c r="CG191" s="130"/>
      <c r="CH191" s="130"/>
      <c r="CI191" s="130"/>
      <c r="CJ191" s="130"/>
      <c r="CK191" s="130"/>
      <c r="CL191" s="130"/>
      <c r="CM191" s="130"/>
      <c r="CN191" s="130"/>
      <c r="CO191" s="130"/>
      <c r="CP191" s="130"/>
      <c r="CQ191" s="130"/>
      <c r="CR191" s="130"/>
      <c r="CS191" s="130"/>
      <c r="CT191" s="130"/>
      <c r="CU191" s="130"/>
      <c r="CV191" s="130"/>
      <c r="CW191" s="130"/>
      <c r="CX191" s="130"/>
      <c r="CY191" s="130"/>
      <c r="CZ191" s="130"/>
      <c r="DA191" s="130"/>
      <c r="DB191" s="130"/>
      <c r="DC191" s="130"/>
      <c r="DD191" s="130"/>
      <c r="DE191" s="130"/>
      <c r="DF191" s="130"/>
      <c r="DG191" s="130"/>
      <c r="DH191" s="130"/>
      <c r="DI191" s="130"/>
      <c r="DJ191" s="130"/>
      <c r="DK191" s="130"/>
      <c r="DL191" s="130"/>
      <c r="DM191" s="130"/>
      <c r="DN191" s="130"/>
      <c r="DO191" s="130"/>
      <c r="DP191" s="130"/>
      <c r="DQ191" s="130"/>
      <c r="DR191" s="130"/>
      <c r="DS191" s="130"/>
      <c r="DT191" s="130"/>
      <c r="DU191" s="130"/>
      <c r="DV191" s="130"/>
      <c r="DW191" s="130"/>
      <c r="DX191" s="130"/>
      <c r="DY191" s="130"/>
      <c r="DZ191" s="130"/>
      <c r="EA191" s="130"/>
      <c r="EB191" s="130"/>
      <c r="EC191" s="130"/>
      <c r="ED191" s="130"/>
      <c r="EE191" s="130"/>
      <c r="EF191" s="130"/>
      <c r="EG191" s="130"/>
      <c r="EH191" s="130"/>
      <c r="EI191" s="130"/>
      <c r="EJ191" s="130"/>
      <c r="EK191" s="130"/>
      <c r="EL191" s="130"/>
      <c r="EM191" s="130"/>
      <c r="EN191" s="130"/>
      <c r="EO191" s="130"/>
      <c r="EP191" s="130"/>
      <c r="EQ191" s="130"/>
      <c r="ER191" s="130"/>
      <c r="ES191" s="130"/>
      <c r="ET191" s="130"/>
      <c r="EU191" s="130"/>
      <c r="EV191" s="130"/>
      <c r="EW191" s="130"/>
      <c r="EX191" s="130"/>
      <c r="EY191" s="130"/>
      <c r="EZ191" s="130"/>
      <c r="FA191" s="130"/>
      <c r="FB191" s="130"/>
      <c r="FC191" s="130"/>
      <c r="FD191" s="130"/>
      <c r="FE191" s="130"/>
      <c r="FF191" s="130"/>
      <c r="FG191" s="130"/>
      <c r="FH191" s="130"/>
      <c r="FI191" s="130"/>
      <c r="FJ191" s="130"/>
      <c r="FK191" s="130"/>
      <c r="FL191" s="130"/>
      <c r="FM191" s="130"/>
      <c r="FN191" s="130"/>
      <c r="FO191" s="130"/>
      <c r="FP191" s="130"/>
      <c r="FQ191" s="130"/>
      <c r="FR191" s="130"/>
      <c r="FS191" s="130"/>
      <c r="FT191" s="130"/>
      <c r="FU191" s="130"/>
      <c r="FV191" s="130"/>
      <c r="FW191" s="130"/>
      <c r="FX191" s="130"/>
      <c r="FY191" s="130"/>
      <c r="FZ191" s="130"/>
      <c r="GA191" s="130"/>
      <c r="GB191" s="130"/>
      <c r="GC191" s="130"/>
      <c r="GD191" s="130"/>
      <c r="GE191" s="130"/>
      <c r="GF191" s="130"/>
      <c r="GG191" s="130"/>
      <c r="GH191" s="130"/>
      <c r="GI191" s="130"/>
      <c r="GJ191" s="130"/>
      <c r="GK191" s="130"/>
      <c r="GL191" s="130"/>
      <c r="GM191" s="130"/>
      <c r="GN191" s="130"/>
      <c r="GO191" s="130"/>
      <c r="GP191" s="130"/>
      <c r="GQ191" s="130"/>
      <c r="GR191" s="130"/>
      <c r="GS191" s="130"/>
      <c r="GT191" s="130"/>
      <c r="GU191" s="130"/>
      <c r="GV191" s="130"/>
      <c r="GW191" s="130"/>
      <c r="GX191" s="130"/>
      <c r="GY191" s="130"/>
      <c r="GZ191" s="130"/>
      <c r="HA191" s="130"/>
      <c r="HB191" s="130"/>
      <c r="HC191" s="130"/>
      <c r="HD191" s="130"/>
      <c r="HE191" s="130"/>
      <c r="HF191" s="130"/>
      <c r="HG191" s="130"/>
      <c r="HH191" s="130"/>
      <c r="HI191" s="130"/>
      <c r="HJ191" s="130"/>
      <c r="HK191" s="130"/>
      <c r="HL191" s="130"/>
      <c r="HM191" s="130"/>
      <c r="HN191" s="130"/>
      <c r="HO191" s="130"/>
      <c r="HP191" s="130"/>
      <c r="HQ191" s="130"/>
      <c r="HR191" s="130"/>
      <c r="HS191" s="130"/>
      <c r="HT191" s="130"/>
      <c r="HU191" s="130"/>
      <c r="HV191" s="130"/>
      <c r="HW191" s="130"/>
      <c r="HX191" s="130"/>
      <c r="HY191" s="130"/>
      <c r="HZ191" s="130"/>
      <c r="IA191" s="130"/>
      <c r="IB191" s="130"/>
      <c r="IC191" s="130"/>
      <c r="ID191" s="130"/>
      <c r="IE191" s="130"/>
      <c r="IF191" s="130"/>
      <c r="IG191" s="130"/>
      <c r="IH191" s="130"/>
      <c r="II191" s="130"/>
      <c r="IJ191" s="130"/>
      <c r="IK191" s="130"/>
      <c r="IL191" s="130"/>
      <c r="IM191" s="130"/>
      <c r="IN191" s="130"/>
      <c r="IO191" s="130"/>
      <c r="IP191" s="130"/>
      <c r="IQ191" s="130"/>
      <c r="IR191" s="130"/>
      <c r="IS191" s="130"/>
      <c r="IT191" s="130"/>
      <c r="IU191" s="130"/>
      <c r="IV191" s="130"/>
    </row>
    <row r="192" spans="1:256" ht="15.75" customHeight="1">
      <c r="A192" s="781"/>
      <c r="B192" s="39"/>
      <c r="C192" s="160"/>
      <c r="D192" s="160"/>
      <c r="E192" s="160"/>
      <c r="F192" s="160"/>
      <c r="G192" s="130"/>
      <c r="H192" s="130"/>
      <c r="I192" s="130"/>
      <c r="J192" s="130"/>
      <c r="K192" s="131"/>
      <c r="L192" s="131"/>
      <c r="M192" s="131"/>
      <c r="N192" s="131"/>
      <c r="O192" s="131"/>
      <c r="P192" s="1377"/>
      <c r="Q192" s="130"/>
      <c r="R192" s="130"/>
      <c r="S192" s="130"/>
      <c r="T192" s="130"/>
      <c r="U192" s="130"/>
      <c r="V192" s="130"/>
      <c r="W192" s="130"/>
      <c r="X192" s="130"/>
      <c r="Y192" s="130"/>
      <c r="Z192" s="130"/>
      <c r="AA192" s="130"/>
      <c r="AB192" s="130"/>
      <c r="AC192" s="130"/>
      <c r="AD192" s="130"/>
      <c r="AE192" s="130"/>
      <c r="AF192" s="130"/>
      <c r="AG192" s="130"/>
      <c r="AH192" s="130"/>
      <c r="AI192" s="130"/>
      <c r="AJ192" s="130"/>
      <c r="AK192" s="130"/>
      <c r="AL192" s="130"/>
      <c r="AM192" s="130"/>
      <c r="AN192" s="130"/>
      <c r="AO192" s="130"/>
      <c r="AP192" s="130"/>
      <c r="AQ192" s="130"/>
      <c r="AR192" s="130"/>
      <c r="AS192" s="130"/>
      <c r="AT192" s="130"/>
      <c r="AU192" s="130"/>
      <c r="AV192" s="130"/>
      <c r="AW192" s="130"/>
      <c r="AX192" s="130"/>
      <c r="AY192" s="130"/>
      <c r="AZ192" s="130"/>
      <c r="BA192" s="130"/>
      <c r="BB192" s="130"/>
      <c r="BC192" s="130"/>
      <c r="BD192" s="130"/>
      <c r="BE192" s="130"/>
      <c r="BF192" s="130"/>
      <c r="BG192" s="130"/>
      <c r="BH192" s="130"/>
      <c r="BI192" s="130"/>
      <c r="BJ192" s="130"/>
      <c r="BK192" s="130"/>
      <c r="BL192" s="130"/>
      <c r="BM192" s="130"/>
      <c r="BN192" s="130"/>
      <c r="BO192" s="130"/>
      <c r="BP192" s="130"/>
      <c r="BQ192" s="130"/>
      <c r="BR192" s="130"/>
      <c r="BS192" s="130"/>
      <c r="BT192" s="130"/>
      <c r="BU192" s="130"/>
      <c r="BV192" s="130"/>
      <c r="BW192" s="130"/>
      <c r="BX192" s="130"/>
      <c r="BY192" s="130"/>
      <c r="BZ192" s="130"/>
      <c r="CA192" s="130"/>
      <c r="CB192" s="130"/>
      <c r="CC192" s="130"/>
      <c r="CD192" s="130"/>
      <c r="CE192" s="130"/>
      <c r="CF192" s="130"/>
      <c r="CG192" s="130"/>
      <c r="CH192" s="130"/>
      <c r="CI192" s="130"/>
      <c r="CJ192" s="130"/>
      <c r="CK192" s="130"/>
      <c r="CL192" s="130"/>
      <c r="CM192" s="130"/>
      <c r="CN192" s="130"/>
      <c r="CO192" s="130"/>
      <c r="CP192" s="130"/>
      <c r="CQ192" s="130"/>
      <c r="CR192" s="130"/>
      <c r="CS192" s="130"/>
      <c r="CT192" s="130"/>
      <c r="CU192" s="130"/>
      <c r="CV192" s="130"/>
      <c r="CW192" s="130"/>
      <c r="CX192" s="130"/>
      <c r="CY192" s="130"/>
      <c r="CZ192" s="130"/>
      <c r="DA192" s="130"/>
      <c r="DB192" s="130"/>
      <c r="DC192" s="130"/>
      <c r="DD192" s="130"/>
      <c r="DE192" s="130"/>
      <c r="DF192" s="130"/>
      <c r="DG192" s="130"/>
      <c r="DH192" s="130"/>
      <c r="DI192" s="130"/>
      <c r="DJ192" s="130"/>
      <c r="DK192" s="130"/>
      <c r="DL192" s="130"/>
      <c r="DM192" s="130"/>
      <c r="DN192" s="130"/>
      <c r="DO192" s="130"/>
      <c r="DP192" s="130"/>
      <c r="DQ192" s="130"/>
      <c r="DR192" s="130"/>
      <c r="DS192" s="130"/>
      <c r="DT192" s="130"/>
      <c r="DU192" s="130"/>
      <c r="DV192" s="130"/>
      <c r="DW192" s="130"/>
      <c r="DX192" s="130"/>
      <c r="DY192" s="130"/>
      <c r="DZ192" s="130"/>
      <c r="EA192" s="130"/>
      <c r="EB192" s="130"/>
      <c r="EC192" s="130"/>
      <c r="ED192" s="130"/>
      <c r="EE192" s="130"/>
      <c r="EF192" s="130"/>
      <c r="EG192" s="130"/>
      <c r="EH192" s="130"/>
      <c r="EI192" s="130"/>
      <c r="EJ192" s="130"/>
      <c r="EK192" s="130"/>
      <c r="EL192" s="130"/>
      <c r="EM192" s="130"/>
      <c r="EN192" s="130"/>
      <c r="EO192" s="130"/>
      <c r="EP192" s="130"/>
      <c r="EQ192" s="130"/>
      <c r="ER192" s="130"/>
      <c r="ES192" s="130"/>
      <c r="ET192" s="130"/>
      <c r="EU192" s="130"/>
      <c r="EV192" s="130"/>
      <c r="EW192" s="130"/>
      <c r="EX192" s="130"/>
      <c r="EY192" s="130"/>
      <c r="EZ192" s="130"/>
      <c r="FA192" s="130"/>
      <c r="FB192" s="130"/>
      <c r="FC192" s="130"/>
      <c r="FD192" s="130"/>
      <c r="FE192" s="130"/>
      <c r="FF192" s="130"/>
      <c r="FG192" s="130"/>
      <c r="FH192" s="130"/>
      <c r="FI192" s="130"/>
      <c r="FJ192" s="130"/>
      <c r="FK192" s="130"/>
      <c r="FL192" s="130"/>
      <c r="FM192" s="130"/>
      <c r="FN192" s="130"/>
      <c r="FO192" s="130"/>
      <c r="FP192" s="130"/>
      <c r="FQ192" s="130"/>
      <c r="FR192" s="130"/>
      <c r="FS192" s="130"/>
      <c r="FT192" s="130"/>
      <c r="FU192" s="130"/>
      <c r="FV192" s="130"/>
      <c r="FW192" s="130"/>
      <c r="FX192" s="130"/>
      <c r="FY192" s="130"/>
      <c r="FZ192" s="130"/>
      <c r="GA192" s="130"/>
      <c r="GB192" s="130"/>
      <c r="GC192" s="130"/>
      <c r="GD192" s="130"/>
      <c r="GE192" s="130"/>
      <c r="GF192" s="130"/>
      <c r="GG192" s="130"/>
      <c r="GH192" s="130"/>
      <c r="GI192" s="130"/>
      <c r="GJ192" s="130"/>
      <c r="GK192" s="130"/>
      <c r="GL192" s="130"/>
      <c r="GM192" s="130"/>
      <c r="GN192" s="130"/>
      <c r="GO192" s="130"/>
      <c r="GP192" s="130"/>
      <c r="GQ192" s="130"/>
      <c r="GR192" s="130"/>
      <c r="GS192" s="130"/>
      <c r="GT192" s="130"/>
      <c r="GU192" s="130"/>
      <c r="GV192" s="130"/>
      <c r="GW192" s="130"/>
      <c r="GX192" s="130"/>
      <c r="GY192" s="130"/>
      <c r="GZ192" s="130"/>
      <c r="HA192" s="130"/>
      <c r="HB192" s="130"/>
      <c r="HC192" s="130"/>
      <c r="HD192" s="130"/>
      <c r="HE192" s="130"/>
      <c r="HF192" s="130"/>
      <c r="HG192" s="130"/>
      <c r="HH192" s="130"/>
      <c r="HI192" s="130"/>
      <c r="HJ192" s="130"/>
      <c r="HK192" s="130"/>
      <c r="HL192" s="130"/>
      <c r="HM192" s="130"/>
      <c r="HN192" s="130"/>
      <c r="HO192" s="130"/>
      <c r="HP192" s="130"/>
      <c r="HQ192" s="130"/>
      <c r="HR192" s="130"/>
      <c r="HS192" s="130"/>
      <c r="HT192" s="130"/>
      <c r="HU192" s="130"/>
      <c r="HV192" s="130"/>
      <c r="HW192" s="130"/>
      <c r="HX192" s="130"/>
      <c r="HY192" s="130"/>
      <c r="HZ192" s="130"/>
      <c r="IA192" s="130"/>
      <c r="IB192" s="130"/>
      <c r="IC192" s="130"/>
      <c r="ID192" s="130"/>
      <c r="IE192" s="130"/>
      <c r="IF192" s="130"/>
      <c r="IG192" s="130"/>
      <c r="IH192" s="130"/>
      <c r="II192" s="130"/>
      <c r="IJ192" s="130"/>
      <c r="IK192" s="130"/>
      <c r="IL192" s="130"/>
      <c r="IM192" s="130"/>
      <c r="IN192" s="130"/>
      <c r="IO192" s="130"/>
      <c r="IP192" s="130"/>
      <c r="IQ192" s="130"/>
      <c r="IR192" s="130"/>
      <c r="IS192" s="130"/>
      <c r="IT192" s="130"/>
      <c r="IU192" s="130"/>
      <c r="IV192" s="130"/>
    </row>
    <row r="193" spans="1:256" ht="15.75" customHeight="1">
      <c r="A193" s="781"/>
      <c r="B193" s="39"/>
      <c r="C193" s="160"/>
      <c r="D193" s="160"/>
      <c r="E193" s="160"/>
      <c r="F193" s="160"/>
      <c r="G193" s="130"/>
      <c r="H193" s="130"/>
      <c r="I193" s="130"/>
      <c r="J193" s="130"/>
      <c r="K193" s="131"/>
      <c r="L193" s="131"/>
      <c r="M193" s="131"/>
      <c r="N193" s="131"/>
      <c r="O193" s="131"/>
      <c r="P193" s="1377"/>
      <c r="Q193" s="130"/>
      <c r="R193" s="130"/>
      <c r="S193" s="130"/>
      <c r="T193" s="130"/>
      <c r="U193" s="130"/>
      <c r="V193" s="130"/>
      <c r="W193" s="130"/>
      <c r="X193" s="130"/>
      <c r="Y193" s="130"/>
      <c r="Z193" s="130"/>
      <c r="AA193" s="130"/>
      <c r="AB193" s="130"/>
      <c r="AC193" s="130"/>
      <c r="AD193" s="130"/>
      <c r="AE193" s="130"/>
      <c r="AF193" s="130"/>
      <c r="AG193" s="130"/>
      <c r="AH193" s="130"/>
      <c r="AI193" s="130"/>
      <c r="AJ193" s="130"/>
      <c r="AK193" s="130"/>
      <c r="AL193" s="130"/>
      <c r="AM193" s="130"/>
      <c r="AN193" s="130"/>
      <c r="AO193" s="130"/>
      <c r="AP193" s="130"/>
      <c r="AQ193" s="130"/>
      <c r="AR193" s="130"/>
      <c r="AS193" s="130"/>
      <c r="AT193" s="130"/>
      <c r="AU193" s="130"/>
      <c r="AV193" s="130"/>
      <c r="AW193" s="130"/>
      <c r="AX193" s="130"/>
      <c r="AY193" s="130"/>
      <c r="AZ193" s="130"/>
      <c r="BA193" s="130"/>
      <c r="BB193" s="130"/>
      <c r="BC193" s="130"/>
      <c r="BD193" s="130"/>
      <c r="BE193" s="130"/>
      <c r="BF193" s="130"/>
      <c r="BG193" s="130"/>
      <c r="BH193" s="130"/>
      <c r="BI193" s="130"/>
      <c r="BJ193" s="130"/>
      <c r="BK193" s="130"/>
      <c r="BL193" s="130"/>
      <c r="BM193" s="130"/>
      <c r="BN193" s="130"/>
      <c r="BO193" s="130"/>
      <c r="BP193" s="130"/>
      <c r="BQ193" s="130"/>
      <c r="BR193" s="130"/>
      <c r="BS193" s="130"/>
      <c r="BT193" s="130"/>
      <c r="BU193" s="130"/>
      <c r="BV193" s="130"/>
      <c r="BW193" s="130"/>
      <c r="BX193" s="130"/>
      <c r="BY193" s="130"/>
      <c r="BZ193" s="130"/>
      <c r="CA193" s="130"/>
      <c r="CB193" s="130"/>
      <c r="CC193" s="130"/>
      <c r="CD193" s="130"/>
      <c r="CE193" s="130"/>
      <c r="CF193" s="130"/>
      <c r="CG193" s="130"/>
      <c r="CH193" s="130"/>
      <c r="CI193" s="130"/>
      <c r="CJ193" s="130"/>
      <c r="CK193" s="130"/>
      <c r="CL193" s="130"/>
      <c r="CM193" s="130"/>
      <c r="CN193" s="130"/>
      <c r="CO193" s="130"/>
      <c r="CP193" s="130"/>
      <c r="CQ193" s="130"/>
      <c r="CR193" s="130"/>
      <c r="CS193" s="130"/>
      <c r="CT193" s="130"/>
      <c r="CU193" s="130"/>
      <c r="CV193" s="130"/>
      <c r="CW193" s="130"/>
      <c r="CX193" s="130"/>
      <c r="CY193" s="130"/>
      <c r="CZ193" s="130"/>
      <c r="DA193" s="130"/>
      <c r="DB193" s="130"/>
      <c r="DC193" s="130"/>
      <c r="DD193" s="130"/>
      <c r="DE193" s="130"/>
      <c r="DF193" s="130"/>
      <c r="DG193" s="130"/>
      <c r="DH193" s="130"/>
      <c r="DI193" s="130"/>
      <c r="DJ193" s="130"/>
      <c r="DK193" s="130"/>
      <c r="DL193" s="130"/>
      <c r="DM193" s="130"/>
      <c r="DN193" s="130"/>
      <c r="DO193" s="130"/>
      <c r="DP193" s="130"/>
      <c r="DQ193" s="130"/>
      <c r="DR193" s="130"/>
      <c r="DS193" s="130"/>
      <c r="DT193" s="130"/>
      <c r="DU193" s="130"/>
      <c r="DV193" s="130"/>
      <c r="DW193" s="130"/>
      <c r="DX193" s="130"/>
      <c r="DY193" s="130"/>
      <c r="DZ193" s="130"/>
      <c r="EA193" s="130"/>
      <c r="EB193" s="130"/>
      <c r="EC193" s="130"/>
      <c r="ED193" s="130"/>
      <c r="EE193" s="130"/>
      <c r="EF193" s="130"/>
      <c r="EG193" s="130"/>
      <c r="EH193" s="130"/>
      <c r="EI193" s="130"/>
      <c r="EJ193" s="130"/>
      <c r="EK193" s="130"/>
      <c r="EL193" s="130"/>
      <c r="EM193" s="130"/>
      <c r="EN193" s="130"/>
      <c r="EO193" s="130"/>
      <c r="EP193" s="130"/>
      <c r="EQ193" s="130"/>
      <c r="ER193" s="130"/>
      <c r="ES193" s="130"/>
      <c r="ET193" s="130"/>
      <c r="EU193" s="130"/>
      <c r="EV193" s="130"/>
      <c r="EW193" s="130"/>
      <c r="EX193" s="130"/>
      <c r="EY193" s="130"/>
      <c r="EZ193" s="130"/>
      <c r="FA193" s="130"/>
      <c r="FB193" s="130"/>
      <c r="FC193" s="130"/>
      <c r="FD193" s="130"/>
      <c r="FE193" s="130"/>
      <c r="FF193" s="130"/>
      <c r="FG193" s="130"/>
      <c r="FH193" s="130"/>
      <c r="FI193" s="130"/>
      <c r="FJ193" s="130"/>
      <c r="FK193" s="130"/>
      <c r="FL193" s="130"/>
      <c r="FM193" s="130"/>
      <c r="FN193" s="130"/>
      <c r="FO193" s="130"/>
      <c r="FP193" s="130"/>
      <c r="FQ193" s="130"/>
      <c r="FR193" s="130"/>
      <c r="FS193" s="130"/>
      <c r="FT193" s="130"/>
      <c r="FU193" s="130"/>
      <c r="FV193" s="130"/>
      <c r="FW193" s="130"/>
      <c r="FX193" s="130"/>
      <c r="FY193" s="130"/>
      <c r="FZ193" s="130"/>
      <c r="GA193" s="130"/>
      <c r="GB193" s="130"/>
      <c r="GC193" s="130"/>
      <c r="GD193" s="130"/>
      <c r="GE193" s="130"/>
      <c r="GF193" s="130"/>
      <c r="GG193" s="130"/>
      <c r="GH193" s="130"/>
      <c r="GI193" s="130"/>
      <c r="GJ193" s="130"/>
      <c r="GK193" s="130"/>
      <c r="GL193" s="130"/>
      <c r="GM193" s="130"/>
      <c r="GN193" s="130"/>
      <c r="GO193" s="130"/>
      <c r="GP193" s="130"/>
      <c r="GQ193" s="130"/>
      <c r="GR193" s="130"/>
      <c r="GS193" s="130"/>
      <c r="GT193" s="130"/>
      <c r="GU193" s="130"/>
      <c r="GV193" s="130"/>
      <c r="GW193" s="130"/>
      <c r="GX193" s="130"/>
      <c r="GY193" s="130"/>
      <c r="GZ193" s="130"/>
      <c r="HA193" s="130"/>
      <c r="HB193" s="130"/>
      <c r="HC193" s="130"/>
      <c r="HD193" s="130"/>
      <c r="HE193" s="130"/>
      <c r="HF193" s="130"/>
      <c r="HG193" s="130"/>
      <c r="HH193" s="130"/>
      <c r="HI193" s="130"/>
      <c r="HJ193" s="130"/>
      <c r="HK193" s="130"/>
      <c r="HL193" s="130"/>
      <c r="HM193" s="130"/>
      <c r="HN193" s="130"/>
      <c r="HO193" s="130"/>
      <c r="HP193" s="130"/>
      <c r="HQ193" s="130"/>
      <c r="HR193" s="130"/>
      <c r="HS193" s="130"/>
      <c r="HT193" s="130"/>
      <c r="HU193" s="130"/>
      <c r="HV193" s="130"/>
      <c r="HW193" s="130"/>
      <c r="HX193" s="130"/>
      <c r="HY193" s="130"/>
      <c r="HZ193" s="130"/>
      <c r="IA193" s="130"/>
      <c r="IB193" s="130"/>
      <c r="IC193" s="130"/>
      <c r="ID193" s="130"/>
      <c r="IE193" s="130"/>
      <c r="IF193" s="130"/>
      <c r="IG193" s="130"/>
      <c r="IH193" s="130"/>
      <c r="II193" s="130"/>
      <c r="IJ193" s="130"/>
      <c r="IK193" s="130"/>
      <c r="IL193" s="130"/>
      <c r="IM193" s="130"/>
      <c r="IN193" s="130"/>
      <c r="IO193" s="130"/>
      <c r="IP193" s="130"/>
      <c r="IQ193" s="130"/>
      <c r="IR193" s="130"/>
      <c r="IS193" s="130"/>
      <c r="IT193" s="130"/>
      <c r="IU193" s="130"/>
      <c r="IV193" s="130"/>
    </row>
    <row r="194" spans="1:256" ht="15.75" customHeight="1">
      <c r="A194" s="781"/>
      <c r="B194" s="39"/>
      <c r="C194" s="160"/>
      <c r="D194" s="160"/>
      <c r="E194" s="160"/>
      <c r="F194" s="160"/>
      <c r="G194" s="130"/>
      <c r="H194" s="130"/>
      <c r="I194" s="130"/>
      <c r="J194" s="130"/>
      <c r="K194" s="131"/>
      <c r="L194" s="131"/>
      <c r="M194" s="131"/>
      <c r="N194" s="131"/>
      <c r="O194" s="131"/>
      <c r="P194" s="1377"/>
      <c r="Q194" s="130"/>
      <c r="R194" s="130"/>
      <c r="S194" s="130"/>
      <c r="T194" s="130"/>
      <c r="U194" s="130"/>
      <c r="V194" s="130"/>
      <c r="W194" s="130"/>
      <c r="X194" s="130"/>
      <c r="Y194" s="130"/>
      <c r="Z194" s="130"/>
      <c r="AA194" s="130"/>
      <c r="AB194" s="130"/>
      <c r="AC194" s="130"/>
      <c r="AD194" s="130"/>
      <c r="AE194" s="130"/>
      <c r="AF194" s="130"/>
      <c r="AG194" s="130"/>
      <c r="AH194" s="130"/>
      <c r="AI194" s="130"/>
      <c r="AJ194" s="130"/>
      <c r="AK194" s="130"/>
      <c r="AL194" s="130"/>
      <c r="AM194" s="130"/>
      <c r="AN194" s="130"/>
      <c r="AO194" s="130"/>
      <c r="AP194" s="130"/>
      <c r="AQ194" s="130"/>
      <c r="AR194" s="130"/>
      <c r="AS194" s="130"/>
      <c r="AT194" s="130"/>
      <c r="AU194" s="130"/>
      <c r="AV194" s="130"/>
      <c r="AW194" s="130"/>
      <c r="AX194" s="130"/>
      <c r="AY194" s="130"/>
      <c r="AZ194" s="130"/>
      <c r="BA194" s="130"/>
      <c r="BB194" s="130"/>
      <c r="BC194" s="130"/>
      <c r="BD194" s="130"/>
      <c r="BE194" s="130"/>
      <c r="BF194" s="130"/>
      <c r="BG194" s="130"/>
      <c r="BH194" s="130"/>
      <c r="BI194" s="130"/>
      <c r="BJ194" s="130"/>
      <c r="BK194" s="130"/>
      <c r="BL194" s="130"/>
      <c r="BM194" s="130"/>
      <c r="BN194" s="130"/>
      <c r="BO194" s="130"/>
      <c r="BP194" s="130"/>
      <c r="BQ194" s="130"/>
      <c r="BR194" s="130"/>
      <c r="BS194" s="130"/>
      <c r="BT194" s="130"/>
      <c r="BU194" s="130"/>
      <c r="BV194" s="130"/>
      <c r="BW194" s="130"/>
      <c r="BX194" s="130"/>
      <c r="BY194" s="130"/>
      <c r="BZ194" s="130"/>
      <c r="CA194" s="130"/>
      <c r="CB194" s="130"/>
      <c r="CC194" s="130"/>
      <c r="CD194" s="130"/>
      <c r="CE194" s="130"/>
      <c r="CF194" s="130"/>
      <c r="CG194" s="130"/>
      <c r="CH194" s="130"/>
      <c r="CI194" s="130"/>
      <c r="CJ194" s="130"/>
      <c r="CK194" s="130"/>
      <c r="CL194" s="130"/>
      <c r="CM194" s="130"/>
      <c r="CN194" s="130"/>
      <c r="CO194" s="130"/>
      <c r="CP194" s="130"/>
      <c r="CQ194" s="130"/>
      <c r="CR194" s="130"/>
      <c r="CS194" s="130"/>
      <c r="CT194" s="130"/>
      <c r="CU194" s="130"/>
      <c r="CV194" s="130"/>
      <c r="CW194" s="130"/>
      <c r="CX194" s="130"/>
      <c r="CY194" s="130"/>
      <c r="CZ194" s="130"/>
      <c r="DA194" s="130"/>
      <c r="DB194" s="130"/>
      <c r="DC194" s="130"/>
      <c r="DD194" s="130"/>
      <c r="DE194" s="130"/>
      <c r="DF194" s="130"/>
      <c r="DG194" s="130"/>
      <c r="DH194" s="130"/>
      <c r="DI194" s="130"/>
      <c r="DJ194" s="130"/>
      <c r="DK194" s="130"/>
      <c r="DL194" s="130"/>
      <c r="DM194" s="130"/>
      <c r="DN194" s="130"/>
      <c r="DO194" s="130"/>
      <c r="DP194" s="130"/>
      <c r="DQ194" s="130"/>
      <c r="DR194" s="130"/>
      <c r="DS194" s="130"/>
      <c r="DT194" s="130"/>
      <c r="DU194" s="130"/>
      <c r="DV194" s="130"/>
      <c r="DW194" s="130"/>
      <c r="DX194" s="130"/>
      <c r="DY194" s="130"/>
      <c r="DZ194" s="130"/>
      <c r="EA194" s="130"/>
      <c r="EB194" s="130"/>
      <c r="EC194" s="130"/>
      <c r="ED194" s="130"/>
      <c r="EE194" s="130"/>
      <c r="EF194" s="130"/>
      <c r="EG194" s="130"/>
      <c r="EH194" s="130"/>
      <c r="EI194" s="130"/>
      <c r="EJ194" s="130"/>
      <c r="EK194" s="130"/>
      <c r="EL194" s="130"/>
      <c r="EM194" s="130"/>
      <c r="EN194" s="130"/>
      <c r="EO194" s="130"/>
      <c r="EP194" s="130"/>
      <c r="EQ194" s="130"/>
      <c r="ER194" s="130"/>
      <c r="ES194" s="130"/>
      <c r="ET194" s="130"/>
      <c r="EU194" s="130"/>
      <c r="EV194" s="130"/>
      <c r="EW194" s="130"/>
      <c r="EX194" s="130"/>
      <c r="EY194" s="130"/>
      <c r="EZ194" s="130"/>
      <c r="FA194" s="130"/>
      <c r="FB194" s="130"/>
      <c r="FC194" s="130"/>
      <c r="FD194" s="130"/>
      <c r="FE194" s="130"/>
      <c r="FF194" s="130"/>
      <c r="FG194" s="130"/>
      <c r="FH194" s="130"/>
      <c r="FI194" s="130"/>
      <c r="FJ194" s="130"/>
      <c r="FK194" s="130"/>
      <c r="FL194" s="130"/>
      <c r="FM194" s="130"/>
      <c r="FN194" s="130"/>
      <c r="FO194" s="130"/>
      <c r="FP194" s="130"/>
      <c r="FQ194" s="130"/>
      <c r="FR194" s="130"/>
      <c r="FS194" s="130"/>
      <c r="FT194" s="130"/>
      <c r="FU194" s="130"/>
      <c r="FV194" s="130"/>
      <c r="FW194" s="130"/>
      <c r="FX194" s="130"/>
      <c r="FY194" s="130"/>
      <c r="FZ194" s="130"/>
      <c r="GA194" s="130"/>
      <c r="GB194" s="130"/>
      <c r="GC194" s="130"/>
      <c r="GD194" s="130"/>
      <c r="GE194" s="130"/>
      <c r="GF194" s="130"/>
      <c r="GG194" s="130"/>
      <c r="GH194" s="130"/>
      <c r="GI194" s="130"/>
      <c r="GJ194" s="130"/>
      <c r="GK194" s="130"/>
      <c r="GL194" s="130"/>
      <c r="GM194" s="130"/>
      <c r="GN194" s="130"/>
      <c r="GO194" s="130"/>
      <c r="GP194" s="130"/>
      <c r="GQ194" s="130"/>
      <c r="GR194" s="130"/>
      <c r="GS194" s="130"/>
      <c r="GT194" s="130"/>
      <c r="GU194" s="130"/>
      <c r="GV194" s="130"/>
      <c r="GW194" s="130"/>
      <c r="GX194" s="130"/>
      <c r="GY194" s="130"/>
      <c r="GZ194" s="130"/>
      <c r="HA194" s="130"/>
      <c r="HB194" s="130"/>
      <c r="HC194" s="130"/>
      <c r="HD194" s="130"/>
      <c r="HE194" s="130"/>
      <c r="HF194" s="130"/>
      <c r="HG194" s="130"/>
      <c r="HH194" s="130"/>
      <c r="HI194" s="130"/>
      <c r="HJ194" s="130"/>
      <c r="HK194" s="130"/>
      <c r="HL194" s="130"/>
      <c r="HM194" s="130"/>
      <c r="HN194" s="130"/>
      <c r="HO194" s="130"/>
      <c r="HP194" s="130"/>
      <c r="HQ194" s="130"/>
      <c r="HR194" s="130"/>
      <c r="HS194" s="130"/>
      <c r="HT194" s="130"/>
      <c r="HU194" s="130"/>
      <c r="HV194" s="130"/>
      <c r="HW194" s="130"/>
      <c r="HX194" s="130"/>
      <c r="HY194" s="130"/>
      <c r="HZ194" s="130"/>
      <c r="IA194" s="130"/>
      <c r="IB194" s="130"/>
      <c r="IC194" s="130"/>
      <c r="ID194" s="130"/>
      <c r="IE194" s="130"/>
      <c r="IF194" s="130"/>
      <c r="IG194" s="130"/>
      <c r="IH194" s="130"/>
      <c r="II194" s="130"/>
      <c r="IJ194" s="130"/>
      <c r="IK194" s="130"/>
      <c r="IL194" s="130"/>
      <c r="IM194" s="130"/>
      <c r="IN194" s="130"/>
      <c r="IO194" s="130"/>
      <c r="IP194" s="130"/>
      <c r="IQ194" s="130"/>
      <c r="IR194" s="130"/>
      <c r="IS194" s="130"/>
      <c r="IT194" s="130"/>
      <c r="IU194" s="130"/>
      <c r="IV194" s="130"/>
    </row>
    <row r="195" spans="1:256" ht="15.75" customHeight="1">
      <c r="A195" s="781"/>
      <c r="B195" s="39"/>
      <c r="C195" s="160"/>
      <c r="D195" s="160"/>
      <c r="E195" s="160"/>
      <c r="F195" s="160"/>
      <c r="G195" s="130"/>
      <c r="H195" s="130"/>
      <c r="I195" s="130"/>
      <c r="J195" s="130"/>
      <c r="K195" s="131"/>
      <c r="L195" s="131"/>
      <c r="M195" s="131"/>
      <c r="N195" s="131"/>
      <c r="O195" s="131"/>
      <c r="P195" s="1377"/>
      <c r="Q195" s="130"/>
      <c r="R195" s="130"/>
      <c r="S195" s="130"/>
      <c r="T195" s="130"/>
      <c r="U195" s="130"/>
      <c r="V195" s="130"/>
      <c r="W195" s="130"/>
      <c r="X195" s="130"/>
      <c r="Y195" s="130"/>
      <c r="Z195" s="130"/>
      <c r="AA195" s="130"/>
      <c r="AB195" s="130"/>
      <c r="AC195" s="130"/>
      <c r="AD195" s="130"/>
      <c r="AE195" s="130"/>
      <c r="AF195" s="130"/>
      <c r="AG195" s="130"/>
      <c r="AH195" s="130"/>
      <c r="AI195" s="130"/>
      <c r="AJ195" s="130"/>
      <c r="AK195" s="130"/>
      <c r="AL195" s="130"/>
      <c r="AM195" s="130"/>
      <c r="AN195" s="130"/>
      <c r="AO195" s="130"/>
      <c r="AP195" s="130"/>
      <c r="AQ195" s="130"/>
      <c r="AR195" s="130"/>
      <c r="AS195" s="130"/>
      <c r="AT195" s="130"/>
      <c r="AU195" s="130"/>
      <c r="AV195" s="130"/>
      <c r="AW195" s="130"/>
      <c r="AX195" s="130"/>
      <c r="AY195" s="130"/>
      <c r="AZ195" s="130"/>
      <c r="BA195" s="130"/>
      <c r="BB195" s="130"/>
      <c r="BC195" s="130"/>
      <c r="BD195" s="130"/>
      <c r="BE195" s="130"/>
      <c r="BF195" s="130"/>
      <c r="BG195" s="130"/>
      <c r="BH195" s="130"/>
      <c r="BI195" s="130"/>
      <c r="BJ195" s="130"/>
      <c r="BK195" s="130"/>
      <c r="BL195" s="130"/>
      <c r="BM195" s="130"/>
      <c r="BN195" s="130"/>
      <c r="BO195" s="130"/>
      <c r="BP195" s="130"/>
      <c r="BQ195" s="130"/>
      <c r="BR195" s="130"/>
      <c r="BS195" s="130"/>
      <c r="BT195" s="130"/>
      <c r="BU195" s="130"/>
      <c r="BV195" s="130"/>
      <c r="BW195" s="130"/>
      <c r="BX195" s="130"/>
      <c r="BY195" s="130"/>
      <c r="BZ195" s="130"/>
      <c r="CA195" s="130"/>
      <c r="CB195" s="130"/>
      <c r="CC195" s="130"/>
      <c r="CD195" s="130"/>
      <c r="CE195" s="130"/>
      <c r="CF195" s="130"/>
      <c r="CG195" s="130"/>
      <c r="CH195" s="130"/>
      <c r="CI195" s="130"/>
      <c r="CJ195" s="130"/>
      <c r="CK195" s="130"/>
      <c r="CL195" s="130"/>
      <c r="CM195" s="130"/>
      <c r="CN195" s="130"/>
      <c r="CO195" s="130"/>
      <c r="CP195" s="130"/>
      <c r="CQ195" s="130"/>
      <c r="CR195" s="130"/>
      <c r="CS195" s="130"/>
      <c r="CT195" s="130"/>
      <c r="CU195" s="130"/>
      <c r="CV195" s="130"/>
      <c r="CW195" s="130"/>
      <c r="CX195" s="130"/>
      <c r="CY195" s="130"/>
      <c r="CZ195" s="130"/>
      <c r="DA195" s="130"/>
      <c r="DB195" s="130"/>
      <c r="DC195" s="130"/>
      <c r="DD195" s="130"/>
      <c r="DE195" s="130"/>
      <c r="DF195" s="130"/>
      <c r="DG195" s="130"/>
      <c r="DH195" s="130"/>
      <c r="DI195" s="130"/>
      <c r="DJ195" s="130"/>
      <c r="DK195" s="130"/>
      <c r="DL195" s="130"/>
      <c r="DM195" s="130"/>
      <c r="DN195" s="130"/>
      <c r="DO195" s="130"/>
      <c r="DP195" s="130"/>
      <c r="DQ195" s="130"/>
      <c r="DR195" s="130"/>
      <c r="DS195" s="130"/>
      <c r="DT195" s="130"/>
      <c r="DU195" s="130"/>
      <c r="DV195" s="130"/>
      <c r="DW195" s="130"/>
      <c r="DX195" s="130"/>
      <c r="DY195" s="130"/>
      <c r="DZ195" s="130"/>
      <c r="EA195" s="130"/>
      <c r="EB195" s="130"/>
      <c r="EC195" s="130"/>
      <c r="ED195" s="130"/>
      <c r="EE195" s="130"/>
      <c r="EF195" s="130"/>
      <c r="EG195" s="130"/>
      <c r="EH195" s="130"/>
      <c r="EI195" s="130"/>
      <c r="EJ195" s="130"/>
      <c r="EK195" s="130"/>
      <c r="EL195" s="130"/>
      <c r="EM195" s="130"/>
      <c r="EN195" s="130"/>
      <c r="EO195" s="130"/>
      <c r="EP195" s="130"/>
      <c r="EQ195" s="130"/>
      <c r="ER195" s="130"/>
      <c r="ES195" s="130"/>
      <c r="ET195" s="130"/>
      <c r="EU195" s="130"/>
      <c r="EV195" s="130"/>
      <c r="EW195" s="130"/>
      <c r="EX195" s="130"/>
      <c r="EY195" s="130"/>
      <c r="EZ195" s="130"/>
      <c r="FA195" s="130"/>
      <c r="FB195" s="130"/>
      <c r="FC195" s="130"/>
      <c r="FD195" s="130"/>
      <c r="FE195" s="130"/>
      <c r="FF195" s="130"/>
      <c r="FG195" s="130"/>
      <c r="FH195" s="130"/>
      <c r="FI195" s="130"/>
      <c r="FJ195" s="130"/>
      <c r="FK195" s="130"/>
      <c r="FL195" s="130"/>
      <c r="FM195" s="130"/>
      <c r="FN195" s="130"/>
      <c r="FO195" s="130"/>
      <c r="FP195" s="130"/>
      <c r="FQ195" s="130"/>
      <c r="FR195" s="130"/>
      <c r="FS195" s="130"/>
      <c r="FT195" s="130"/>
      <c r="FU195" s="130"/>
      <c r="FV195" s="130"/>
      <c r="FW195" s="130"/>
      <c r="FX195" s="130"/>
      <c r="FY195" s="130"/>
      <c r="FZ195" s="130"/>
      <c r="GA195" s="130"/>
      <c r="GB195" s="130"/>
      <c r="GC195" s="130"/>
      <c r="GD195" s="130"/>
      <c r="GE195" s="130"/>
      <c r="GF195" s="130"/>
      <c r="GG195" s="130"/>
      <c r="GH195" s="130"/>
      <c r="GI195" s="130"/>
      <c r="GJ195" s="130"/>
      <c r="GK195" s="130"/>
      <c r="GL195" s="130"/>
      <c r="GM195" s="130"/>
      <c r="GN195" s="130"/>
      <c r="GO195" s="130"/>
      <c r="GP195" s="130"/>
      <c r="GQ195" s="130"/>
      <c r="GR195" s="130"/>
      <c r="GS195" s="130"/>
      <c r="GT195" s="130"/>
      <c r="GU195" s="130"/>
      <c r="GV195" s="130"/>
      <c r="GW195" s="130"/>
      <c r="GX195" s="130"/>
      <c r="GY195" s="130"/>
      <c r="GZ195" s="130"/>
      <c r="HA195" s="130"/>
      <c r="HB195" s="130"/>
      <c r="HC195" s="130"/>
      <c r="HD195" s="130"/>
      <c r="HE195" s="130"/>
      <c r="HF195" s="130"/>
      <c r="HG195" s="130"/>
      <c r="HH195" s="130"/>
      <c r="HI195" s="130"/>
      <c r="HJ195" s="130"/>
      <c r="HK195" s="130"/>
      <c r="HL195" s="130"/>
      <c r="HM195" s="130"/>
      <c r="HN195" s="130"/>
      <c r="HO195" s="130"/>
      <c r="HP195" s="130"/>
      <c r="HQ195" s="130"/>
      <c r="HR195" s="130"/>
      <c r="HS195" s="130"/>
      <c r="HT195" s="130"/>
      <c r="HU195" s="130"/>
      <c r="HV195" s="130"/>
      <c r="HW195" s="130"/>
      <c r="HX195" s="130"/>
      <c r="HY195" s="130"/>
      <c r="HZ195" s="130"/>
      <c r="IA195" s="130"/>
      <c r="IB195" s="130"/>
      <c r="IC195" s="130"/>
      <c r="ID195" s="130"/>
      <c r="IE195" s="130"/>
      <c r="IF195" s="130"/>
      <c r="IG195" s="130"/>
      <c r="IH195" s="130"/>
      <c r="II195" s="130"/>
      <c r="IJ195" s="130"/>
      <c r="IK195" s="130"/>
      <c r="IL195" s="130"/>
      <c r="IM195" s="130"/>
      <c r="IN195" s="130"/>
      <c r="IO195" s="130"/>
      <c r="IP195" s="130"/>
      <c r="IQ195" s="130"/>
      <c r="IR195" s="130"/>
      <c r="IS195" s="130"/>
      <c r="IT195" s="130"/>
      <c r="IU195" s="130"/>
      <c r="IV195" s="130"/>
    </row>
    <row r="196" spans="1:256" ht="15.75" customHeight="1">
      <c r="A196" s="781"/>
      <c r="B196" s="39"/>
      <c r="C196" s="160"/>
      <c r="D196" s="160"/>
      <c r="E196" s="160"/>
      <c r="F196" s="160"/>
      <c r="G196" s="130"/>
      <c r="H196" s="130"/>
      <c r="I196" s="130"/>
      <c r="J196" s="130"/>
      <c r="K196" s="131"/>
      <c r="L196" s="131"/>
      <c r="M196" s="131"/>
      <c r="N196" s="131"/>
      <c r="O196" s="131"/>
      <c r="P196" s="1377"/>
      <c r="Q196" s="130"/>
      <c r="R196" s="130"/>
      <c r="S196" s="130"/>
      <c r="T196" s="130"/>
      <c r="U196" s="130"/>
      <c r="V196" s="130"/>
      <c r="W196" s="130"/>
      <c r="X196" s="130"/>
      <c r="Y196" s="130"/>
      <c r="Z196" s="130"/>
      <c r="AA196" s="130"/>
      <c r="AB196" s="130"/>
      <c r="AC196" s="130"/>
      <c r="AD196" s="130"/>
      <c r="AE196" s="130"/>
      <c r="AF196" s="130"/>
      <c r="AG196" s="130"/>
      <c r="AH196" s="130"/>
      <c r="AI196" s="130"/>
      <c r="AJ196" s="130"/>
      <c r="AK196" s="130"/>
      <c r="AL196" s="130"/>
      <c r="AM196" s="130"/>
      <c r="AN196" s="130"/>
      <c r="AO196" s="130"/>
      <c r="AP196" s="130"/>
      <c r="AQ196" s="130"/>
      <c r="AR196" s="130"/>
      <c r="AS196" s="130"/>
      <c r="AT196" s="130"/>
      <c r="AU196" s="130"/>
      <c r="AV196" s="130"/>
      <c r="AW196" s="130"/>
      <c r="AX196" s="130"/>
      <c r="AY196" s="130"/>
      <c r="AZ196" s="130"/>
      <c r="BA196" s="130"/>
      <c r="BB196" s="130"/>
      <c r="BC196" s="130"/>
      <c r="BD196" s="130"/>
      <c r="BE196" s="130"/>
      <c r="BF196" s="130"/>
      <c r="BG196" s="130"/>
      <c r="BH196" s="130"/>
      <c r="BI196" s="130"/>
      <c r="BJ196" s="130"/>
      <c r="BK196" s="130"/>
      <c r="BL196" s="130"/>
      <c r="BM196" s="130"/>
      <c r="BN196" s="130"/>
      <c r="BO196" s="130"/>
      <c r="BP196" s="130"/>
      <c r="BQ196" s="130"/>
      <c r="BR196" s="130"/>
      <c r="BS196" s="130"/>
      <c r="BT196" s="130"/>
      <c r="BU196" s="130"/>
      <c r="BV196" s="130"/>
      <c r="BW196" s="130"/>
      <c r="BX196" s="130"/>
      <c r="BY196" s="130"/>
      <c r="BZ196" s="130"/>
      <c r="CA196" s="130"/>
      <c r="CB196" s="130"/>
      <c r="CC196" s="130"/>
      <c r="CD196" s="130"/>
      <c r="CE196" s="130"/>
      <c r="CF196" s="130"/>
      <c r="CG196" s="130"/>
      <c r="CH196" s="130"/>
      <c r="CI196" s="130"/>
      <c r="CJ196" s="130"/>
      <c r="CK196" s="130"/>
      <c r="CL196" s="130"/>
      <c r="CM196" s="130"/>
      <c r="CN196" s="130"/>
      <c r="CO196" s="130"/>
      <c r="CP196" s="130"/>
      <c r="CQ196" s="130"/>
      <c r="CR196" s="130"/>
      <c r="CS196" s="130"/>
      <c r="CT196" s="130"/>
      <c r="CU196" s="130"/>
      <c r="CV196" s="130"/>
      <c r="CW196" s="130"/>
      <c r="CX196" s="130"/>
      <c r="CY196" s="130"/>
      <c r="CZ196" s="130"/>
      <c r="DA196" s="130"/>
      <c r="DB196" s="130"/>
      <c r="DC196" s="130"/>
      <c r="DD196" s="130"/>
      <c r="DE196" s="130"/>
      <c r="DF196" s="130"/>
      <c r="DG196" s="130"/>
      <c r="DH196" s="130"/>
      <c r="DI196" s="130"/>
      <c r="DJ196" s="130"/>
      <c r="DK196" s="130"/>
      <c r="DL196" s="130"/>
      <c r="DM196" s="130"/>
      <c r="DN196" s="130"/>
      <c r="DO196" s="130"/>
      <c r="DP196" s="130"/>
      <c r="DQ196" s="130"/>
      <c r="DR196" s="130"/>
      <c r="DS196" s="130"/>
      <c r="DT196" s="130"/>
      <c r="DU196" s="130"/>
      <c r="DV196" s="130"/>
      <c r="DW196" s="130"/>
      <c r="DX196" s="130"/>
      <c r="DY196" s="130"/>
      <c r="DZ196" s="130"/>
      <c r="EA196" s="130"/>
      <c r="EB196" s="130"/>
      <c r="EC196" s="130"/>
      <c r="ED196" s="130"/>
      <c r="EE196" s="130"/>
      <c r="EF196" s="130"/>
      <c r="EG196" s="130"/>
      <c r="EH196" s="130"/>
      <c r="EI196" s="130"/>
      <c r="EJ196" s="130"/>
      <c r="EK196" s="130"/>
      <c r="EL196" s="130"/>
      <c r="EM196" s="130"/>
      <c r="EN196" s="130"/>
      <c r="EO196" s="130"/>
      <c r="EP196" s="130"/>
      <c r="EQ196" s="130"/>
      <c r="ER196" s="130"/>
      <c r="ES196" s="130"/>
      <c r="ET196" s="130"/>
      <c r="EU196" s="130"/>
      <c r="EV196" s="130"/>
      <c r="EW196" s="130"/>
      <c r="EX196" s="130"/>
      <c r="EY196" s="130"/>
      <c r="EZ196" s="130"/>
      <c r="FA196" s="130"/>
      <c r="FB196" s="130"/>
      <c r="FC196" s="130"/>
      <c r="FD196" s="130"/>
      <c r="FE196" s="130"/>
      <c r="FF196" s="130"/>
      <c r="FG196" s="130"/>
      <c r="FH196" s="130"/>
      <c r="FI196" s="130"/>
      <c r="FJ196" s="130"/>
      <c r="FK196" s="130"/>
      <c r="FL196" s="130"/>
      <c r="FM196" s="130"/>
      <c r="FN196" s="130"/>
      <c r="FO196" s="130"/>
      <c r="FP196" s="130"/>
      <c r="FQ196" s="130"/>
      <c r="FR196" s="130"/>
      <c r="FS196" s="130"/>
      <c r="FT196" s="130"/>
      <c r="FU196" s="130"/>
      <c r="FV196" s="130"/>
      <c r="FW196" s="130"/>
      <c r="FX196" s="130"/>
      <c r="FY196" s="130"/>
      <c r="FZ196" s="130"/>
      <c r="GA196" s="130"/>
      <c r="GB196" s="130"/>
      <c r="GC196" s="130"/>
      <c r="GD196" s="130"/>
      <c r="GE196" s="130"/>
      <c r="GF196" s="130"/>
      <c r="GG196" s="130"/>
      <c r="GH196" s="130"/>
      <c r="GI196" s="130"/>
      <c r="GJ196" s="130"/>
      <c r="GK196" s="130"/>
      <c r="GL196" s="130"/>
      <c r="GM196" s="130"/>
      <c r="GN196" s="130"/>
      <c r="GO196" s="130"/>
      <c r="GP196" s="130"/>
      <c r="GQ196" s="130"/>
      <c r="GR196" s="130"/>
      <c r="GS196" s="130"/>
      <c r="GT196" s="130"/>
      <c r="GU196" s="130"/>
      <c r="GV196" s="130"/>
      <c r="GW196" s="130"/>
      <c r="GX196" s="130"/>
      <c r="GY196" s="130"/>
      <c r="GZ196" s="130"/>
      <c r="HA196" s="130"/>
      <c r="HB196" s="130"/>
      <c r="HC196" s="130"/>
      <c r="HD196" s="130"/>
      <c r="HE196" s="130"/>
      <c r="HF196" s="130"/>
      <c r="HG196" s="130"/>
      <c r="HH196" s="130"/>
      <c r="HI196" s="130"/>
      <c r="HJ196" s="130"/>
      <c r="HK196" s="130"/>
      <c r="HL196" s="130"/>
      <c r="HM196" s="130"/>
      <c r="HN196" s="130"/>
      <c r="HO196" s="130"/>
      <c r="HP196" s="130"/>
      <c r="HQ196" s="130"/>
      <c r="HR196" s="130"/>
      <c r="HS196" s="130"/>
      <c r="HT196" s="130"/>
      <c r="HU196" s="130"/>
      <c r="HV196" s="130"/>
      <c r="HW196" s="130"/>
      <c r="HX196" s="130"/>
      <c r="HY196" s="130"/>
      <c r="HZ196" s="130"/>
      <c r="IA196" s="130"/>
      <c r="IB196" s="130"/>
      <c r="IC196" s="130"/>
      <c r="ID196" s="130"/>
      <c r="IE196" s="130"/>
      <c r="IF196" s="130"/>
      <c r="IG196" s="130"/>
      <c r="IH196" s="130"/>
      <c r="II196" s="130"/>
      <c r="IJ196" s="130"/>
      <c r="IK196" s="130"/>
      <c r="IL196" s="130"/>
      <c r="IM196" s="130"/>
      <c r="IN196" s="130"/>
      <c r="IO196" s="130"/>
      <c r="IP196" s="130"/>
      <c r="IQ196" s="130"/>
      <c r="IR196" s="130"/>
      <c r="IS196" s="130"/>
      <c r="IT196" s="130"/>
      <c r="IU196" s="130"/>
      <c r="IV196" s="130"/>
    </row>
    <row r="197" spans="1:256" ht="15.75" customHeight="1">
      <c r="A197" s="781"/>
      <c r="B197" s="39"/>
      <c r="C197" s="160"/>
      <c r="D197" s="160"/>
      <c r="E197" s="160"/>
      <c r="F197" s="160"/>
      <c r="G197" s="130"/>
      <c r="H197" s="130"/>
      <c r="I197" s="130"/>
      <c r="J197" s="130"/>
      <c r="K197" s="131"/>
      <c r="L197" s="131"/>
      <c r="M197" s="131"/>
      <c r="N197" s="131"/>
      <c r="O197" s="131"/>
      <c r="P197" s="1377"/>
      <c r="Q197" s="130"/>
      <c r="R197" s="130"/>
      <c r="S197" s="130"/>
      <c r="T197" s="130"/>
      <c r="U197" s="130"/>
      <c r="V197" s="130"/>
      <c r="W197" s="130"/>
      <c r="X197" s="130"/>
      <c r="Y197" s="130"/>
      <c r="Z197" s="130"/>
      <c r="AA197" s="130"/>
      <c r="AB197" s="130"/>
      <c r="AC197" s="130"/>
      <c r="AD197" s="130"/>
      <c r="AE197" s="130"/>
      <c r="AF197" s="130"/>
      <c r="AG197" s="130"/>
      <c r="AH197" s="130"/>
      <c r="AI197" s="130"/>
      <c r="AJ197" s="130"/>
      <c r="AK197" s="130"/>
      <c r="AL197" s="130"/>
      <c r="AM197" s="130"/>
      <c r="AN197" s="130"/>
      <c r="AO197" s="130"/>
      <c r="AP197" s="130"/>
      <c r="AQ197" s="130"/>
      <c r="AR197" s="130"/>
      <c r="AS197" s="130"/>
      <c r="AT197" s="130"/>
      <c r="AU197" s="130"/>
      <c r="AV197" s="130"/>
      <c r="AW197" s="130"/>
      <c r="AX197" s="130"/>
      <c r="AY197" s="130"/>
      <c r="AZ197" s="130"/>
      <c r="BA197" s="130"/>
      <c r="BB197" s="130"/>
      <c r="BC197" s="130"/>
      <c r="BD197" s="130"/>
      <c r="BE197" s="130"/>
      <c r="BF197" s="130"/>
      <c r="BG197" s="130"/>
      <c r="BH197" s="130"/>
      <c r="BI197" s="130"/>
      <c r="BJ197" s="130"/>
      <c r="BK197" s="130"/>
      <c r="BL197" s="130"/>
      <c r="BM197" s="130"/>
      <c r="BN197" s="130"/>
      <c r="BO197" s="130"/>
      <c r="BP197" s="130"/>
      <c r="BQ197" s="130"/>
      <c r="BR197" s="130"/>
      <c r="BS197" s="130"/>
      <c r="BT197" s="130"/>
      <c r="BU197" s="130"/>
      <c r="BV197" s="130"/>
      <c r="BW197" s="130"/>
      <c r="BX197" s="130"/>
      <c r="BY197" s="130"/>
      <c r="BZ197" s="130"/>
      <c r="CA197" s="130"/>
      <c r="CB197" s="130"/>
      <c r="CC197" s="130"/>
      <c r="CD197" s="130"/>
      <c r="CE197" s="130"/>
      <c r="CF197" s="130"/>
      <c r="CG197" s="130"/>
      <c r="CH197" s="130"/>
      <c r="CI197" s="130"/>
      <c r="CJ197" s="130"/>
      <c r="CK197" s="130"/>
      <c r="CL197" s="130"/>
      <c r="CM197" s="130"/>
      <c r="CN197" s="130"/>
      <c r="CO197" s="130"/>
      <c r="CP197" s="130"/>
      <c r="CQ197" s="130"/>
      <c r="CR197" s="130"/>
      <c r="CS197" s="130"/>
      <c r="CT197" s="130"/>
      <c r="CU197" s="130"/>
      <c r="CV197" s="130"/>
      <c r="CW197" s="130"/>
      <c r="CX197" s="130"/>
      <c r="CY197" s="130"/>
      <c r="CZ197" s="130"/>
      <c r="DA197" s="130"/>
      <c r="DB197" s="130"/>
      <c r="DC197" s="130"/>
      <c r="DD197" s="130"/>
      <c r="DE197" s="130"/>
      <c r="DF197" s="130"/>
      <c r="DG197" s="130"/>
      <c r="DH197" s="130"/>
      <c r="DI197" s="130"/>
      <c r="DJ197" s="130"/>
      <c r="DK197" s="130"/>
      <c r="DL197" s="130"/>
      <c r="DM197" s="130"/>
      <c r="DN197" s="130"/>
      <c r="DO197" s="130"/>
      <c r="DP197" s="130"/>
      <c r="DQ197" s="130"/>
      <c r="DR197" s="130"/>
      <c r="DS197" s="130"/>
      <c r="DT197" s="130"/>
      <c r="DU197" s="130"/>
      <c r="DV197" s="130"/>
      <c r="DW197" s="130"/>
      <c r="DX197" s="130"/>
      <c r="DY197" s="130"/>
      <c r="DZ197" s="130"/>
      <c r="EA197" s="130"/>
      <c r="EB197" s="130"/>
      <c r="EC197" s="130"/>
      <c r="ED197" s="130"/>
      <c r="EE197" s="130"/>
      <c r="EF197" s="130"/>
      <c r="EG197" s="130"/>
      <c r="EH197" s="130"/>
      <c r="EI197" s="130"/>
      <c r="EJ197" s="130"/>
      <c r="EK197" s="130"/>
      <c r="EL197" s="130"/>
      <c r="EM197" s="130"/>
      <c r="EN197" s="130"/>
      <c r="EO197" s="130"/>
      <c r="EP197" s="130"/>
      <c r="EQ197" s="130"/>
      <c r="ER197" s="130"/>
      <c r="ES197" s="130"/>
      <c r="ET197" s="130"/>
      <c r="EU197" s="130"/>
      <c r="EV197" s="130"/>
      <c r="EW197" s="130"/>
      <c r="EX197" s="130"/>
      <c r="EY197" s="130"/>
      <c r="EZ197" s="130"/>
      <c r="FA197" s="130"/>
      <c r="FB197" s="130"/>
      <c r="FC197" s="130"/>
      <c r="FD197" s="130"/>
      <c r="FE197" s="130"/>
      <c r="FF197" s="130"/>
      <c r="FG197" s="130"/>
      <c r="FH197" s="130"/>
      <c r="FI197" s="130"/>
      <c r="FJ197" s="130"/>
      <c r="FK197" s="130"/>
      <c r="FL197" s="130"/>
      <c r="FM197" s="130"/>
      <c r="FN197" s="130"/>
      <c r="FO197" s="130"/>
      <c r="FP197" s="130"/>
      <c r="FQ197" s="130"/>
      <c r="FR197" s="130"/>
      <c r="FS197" s="130"/>
      <c r="FT197" s="130"/>
      <c r="FU197" s="130"/>
      <c r="FV197" s="130"/>
      <c r="FW197" s="130"/>
      <c r="FX197" s="130"/>
      <c r="FY197" s="130"/>
      <c r="FZ197" s="130"/>
      <c r="GA197" s="130"/>
      <c r="GB197" s="130"/>
      <c r="GC197" s="130"/>
      <c r="GD197" s="130"/>
      <c r="GE197" s="130"/>
      <c r="GF197" s="130"/>
      <c r="GG197" s="130"/>
      <c r="GH197" s="130"/>
      <c r="GI197" s="130"/>
      <c r="GJ197" s="130"/>
      <c r="GK197" s="130"/>
      <c r="GL197" s="130"/>
      <c r="GM197" s="130"/>
      <c r="GN197" s="130"/>
      <c r="GO197" s="130"/>
      <c r="GP197" s="130"/>
      <c r="GQ197" s="130"/>
      <c r="GR197" s="130"/>
      <c r="GS197" s="130"/>
      <c r="GT197" s="130"/>
      <c r="GU197" s="130"/>
      <c r="GV197" s="130"/>
      <c r="GW197" s="130"/>
      <c r="GX197" s="130"/>
      <c r="GY197" s="130"/>
      <c r="GZ197" s="130"/>
      <c r="HA197" s="130"/>
      <c r="HB197" s="130"/>
      <c r="HC197" s="130"/>
      <c r="HD197" s="130"/>
      <c r="HE197" s="130"/>
      <c r="HF197" s="130"/>
      <c r="HG197" s="130"/>
      <c r="HH197" s="130"/>
      <c r="HI197" s="130"/>
      <c r="HJ197" s="130"/>
      <c r="HK197" s="130"/>
      <c r="HL197" s="130"/>
      <c r="HM197" s="130"/>
      <c r="HN197" s="130"/>
      <c r="HO197" s="130"/>
      <c r="HP197" s="130"/>
      <c r="HQ197" s="130"/>
      <c r="HR197" s="130"/>
      <c r="HS197" s="130"/>
      <c r="HT197" s="130"/>
      <c r="HU197" s="130"/>
      <c r="HV197" s="130"/>
      <c r="HW197" s="130"/>
      <c r="HX197" s="130"/>
      <c r="HY197" s="130"/>
      <c r="HZ197" s="130"/>
      <c r="IA197" s="130"/>
      <c r="IB197" s="130"/>
      <c r="IC197" s="130"/>
      <c r="ID197" s="130"/>
      <c r="IE197" s="130"/>
      <c r="IF197" s="130"/>
      <c r="IG197" s="130"/>
      <c r="IH197" s="130"/>
      <c r="II197" s="130"/>
      <c r="IJ197" s="130"/>
      <c r="IK197" s="130"/>
      <c r="IL197" s="130"/>
      <c r="IM197" s="130"/>
      <c r="IN197" s="130"/>
      <c r="IO197" s="130"/>
      <c r="IP197" s="130"/>
      <c r="IQ197" s="130"/>
      <c r="IR197" s="130"/>
      <c r="IS197" s="130"/>
      <c r="IT197" s="130"/>
      <c r="IU197" s="130"/>
      <c r="IV197" s="130"/>
    </row>
    <row r="198" spans="1:256" ht="15.75" customHeight="1">
      <c r="A198" s="781"/>
      <c r="B198" s="39"/>
      <c r="C198" s="160"/>
      <c r="D198" s="160"/>
      <c r="E198" s="160"/>
      <c r="F198" s="160"/>
      <c r="G198" s="130"/>
      <c r="H198" s="130"/>
      <c r="I198" s="130"/>
      <c r="J198" s="130"/>
      <c r="K198" s="131"/>
      <c r="L198" s="131"/>
      <c r="M198" s="131"/>
      <c r="N198" s="131"/>
      <c r="O198" s="131"/>
      <c r="P198" s="1377"/>
      <c r="Q198" s="130"/>
      <c r="R198" s="130"/>
      <c r="S198" s="130"/>
      <c r="T198" s="130"/>
      <c r="U198" s="130"/>
      <c r="V198" s="130"/>
      <c r="W198" s="130"/>
      <c r="X198" s="130"/>
      <c r="Y198" s="130"/>
      <c r="Z198" s="130"/>
      <c r="AA198" s="130"/>
      <c r="AB198" s="130"/>
      <c r="AC198" s="130"/>
      <c r="AD198" s="130"/>
      <c r="AE198" s="130"/>
      <c r="AF198" s="130"/>
      <c r="AG198" s="130"/>
      <c r="AH198" s="130"/>
      <c r="AI198" s="130"/>
      <c r="AJ198" s="130"/>
      <c r="AK198" s="130"/>
      <c r="AL198" s="130"/>
      <c r="AM198" s="130"/>
      <c r="AN198" s="130"/>
      <c r="AO198" s="130"/>
      <c r="AP198" s="130"/>
      <c r="AQ198" s="130"/>
      <c r="AR198" s="130"/>
      <c r="AS198" s="130"/>
      <c r="AT198" s="130"/>
      <c r="AU198" s="130"/>
      <c r="AV198" s="130"/>
      <c r="AW198" s="130"/>
      <c r="AX198" s="130"/>
      <c r="AY198" s="130"/>
      <c r="AZ198" s="130"/>
      <c r="BA198" s="130"/>
      <c r="BB198" s="130"/>
      <c r="BC198" s="130"/>
      <c r="BD198" s="130"/>
      <c r="BE198" s="130"/>
      <c r="BF198" s="130"/>
      <c r="BG198" s="130"/>
      <c r="BH198" s="130"/>
      <c r="BI198" s="130"/>
      <c r="BJ198" s="130"/>
      <c r="BK198" s="130"/>
      <c r="BL198" s="130"/>
      <c r="BM198" s="130"/>
      <c r="BN198" s="130"/>
      <c r="BO198" s="130"/>
      <c r="BP198" s="130"/>
      <c r="BQ198" s="130"/>
      <c r="BR198" s="130"/>
      <c r="BS198" s="130"/>
      <c r="BT198" s="130"/>
      <c r="BU198" s="130"/>
      <c r="BV198" s="130"/>
      <c r="BW198" s="130"/>
      <c r="BX198" s="130"/>
      <c r="BY198" s="130"/>
      <c r="BZ198" s="130"/>
      <c r="CA198" s="130"/>
      <c r="CB198" s="130"/>
      <c r="CC198" s="130"/>
      <c r="CD198" s="130"/>
      <c r="CE198" s="130"/>
      <c r="CF198" s="130"/>
      <c r="CG198" s="130"/>
      <c r="CH198" s="130"/>
      <c r="CI198" s="130"/>
      <c r="CJ198" s="130"/>
      <c r="CK198" s="130"/>
      <c r="CL198" s="130"/>
      <c r="CM198" s="130"/>
      <c r="CN198" s="130"/>
      <c r="CO198" s="130"/>
      <c r="CP198" s="130"/>
      <c r="CQ198" s="130"/>
      <c r="CR198" s="130"/>
      <c r="CS198" s="130"/>
      <c r="CT198" s="130"/>
      <c r="CU198" s="130"/>
      <c r="CV198" s="130"/>
      <c r="CW198" s="130"/>
      <c r="CX198" s="130"/>
      <c r="CY198" s="130"/>
      <c r="CZ198" s="130"/>
      <c r="DA198" s="130"/>
      <c r="DB198" s="130"/>
      <c r="DC198" s="130"/>
      <c r="DD198" s="130"/>
      <c r="DE198" s="130"/>
      <c r="DF198" s="130"/>
      <c r="DG198" s="130"/>
      <c r="DH198" s="130"/>
      <c r="DI198" s="130"/>
      <c r="DJ198" s="130"/>
      <c r="DK198" s="130"/>
      <c r="DL198" s="130"/>
      <c r="DM198" s="130"/>
      <c r="DN198" s="130"/>
      <c r="DO198" s="130"/>
      <c r="DP198" s="130"/>
      <c r="DQ198" s="130"/>
      <c r="DR198" s="130"/>
      <c r="DS198" s="130"/>
      <c r="DT198" s="130"/>
      <c r="DU198" s="130"/>
      <c r="DV198" s="130"/>
      <c r="DW198" s="130"/>
      <c r="DX198" s="130"/>
      <c r="DY198" s="130"/>
      <c r="DZ198" s="130"/>
      <c r="EA198" s="130"/>
      <c r="EB198" s="130"/>
      <c r="EC198" s="130"/>
      <c r="ED198" s="130"/>
      <c r="EE198" s="130"/>
      <c r="EF198" s="130"/>
      <c r="EG198" s="130"/>
      <c r="EH198" s="130"/>
      <c r="EI198" s="130"/>
      <c r="EJ198" s="130"/>
      <c r="EK198" s="130"/>
      <c r="EL198" s="130"/>
      <c r="EM198" s="130"/>
      <c r="EN198" s="130"/>
      <c r="EO198" s="130"/>
      <c r="EP198" s="130"/>
      <c r="EQ198" s="130"/>
      <c r="ER198" s="130"/>
      <c r="ES198" s="130"/>
      <c r="ET198" s="130"/>
      <c r="EU198" s="130"/>
      <c r="EV198" s="130"/>
      <c r="EW198" s="130"/>
      <c r="EX198" s="130"/>
      <c r="EY198" s="130"/>
      <c r="EZ198" s="130"/>
      <c r="FA198" s="130"/>
      <c r="FB198" s="130"/>
      <c r="FC198" s="130"/>
      <c r="FD198" s="130"/>
      <c r="FE198" s="130"/>
      <c r="FF198" s="130"/>
      <c r="FG198" s="130"/>
      <c r="FH198" s="130"/>
      <c r="FI198" s="130"/>
      <c r="FJ198" s="130"/>
      <c r="FK198" s="130"/>
      <c r="FL198" s="130"/>
      <c r="FM198" s="130"/>
      <c r="FN198" s="130"/>
      <c r="FO198" s="130"/>
      <c r="FP198" s="130"/>
      <c r="FQ198" s="130"/>
      <c r="FR198" s="130"/>
      <c r="FS198" s="130"/>
      <c r="FT198" s="130"/>
      <c r="FU198" s="130"/>
      <c r="FV198" s="130"/>
      <c r="FW198" s="130"/>
      <c r="FX198" s="130"/>
      <c r="FY198" s="130"/>
      <c r="FZ198" s="130"/>
      <c r="GA198" s="130"/>
      <c r="GB198" s="130"/>
      <c r="GC198" s="130"/>
      <c r="GD198" s="130"/>
      <c r="GE198" s="130"/>
      <c r="GF198" s="130"/>
      <c r="GG198" s="130"/>
      <c r="GH198" s="130"/>
      <c r="GI198" s="130"/>
      <c r="GJ198" s="130"/>
      <c r="GK198" s="130"/>
      <c r="GL198" s="130"/>
      <c r="GM198" s="130"/>
      <c r="GN198" s="130"/>
      <c r="GO198" s="130"/>
      <c r="GP198" s="130"/>
      <c r="GQ198" s="130"/>
      <c r="GR198" s="130"/>
      <c r="GS198" s="130"/>
      <c r="GT198" s="130"/>
      <c r="GU198" s="130"/>
      <c r="GV198" s="130"/>
      <c r="GW198" s="130"/>
      <c r="GX198" s="130"/>
      <c r="GY198" s="130"/>
      <c r="GZ198" s="130"/>
      <c r="HA198" s="130"/>
      <c r="HB198" s="130"/>
      <c r="HC198" s="130"/>
      <c r="HD198" s="130"/>
      <c r="HE198" s="130"/>
      <c r="HF198" s="130"/>
      <c r="HG198" s="130"/>
      <c r="HH198" s="130"/>
      <c r="HI198" s="130"/>
      <c r="HJ198" s="130"/>
      <c r="HK198" s="130"/>
      <c r="HL198" s="130"/>
      <c r="HM198" s="130"/>
      <c r="HN198" s="130"/>
      <c r="HO198" s="130"/>
      <c r="HP198" s="130"/>
      <c r="HQ198" s="130"/>
      <c r="HR198" s="130"/>
      <c r="HS198" s="130"/>
      <c r="HT198" s="130"/>
      <c r="HU198" s="130"/>
      <c r="HV198" s="130"/>
      <c r="HW198" s="130"/>
      <c r="HX198" s="130"/>
      <c r="HY198" s="130"/>
      <c r="HZ198" s="130"/>
      <c r="IA198" s="130"/>
      <c r="IB198" s="130"/>
      <c r="IC198" s="130"/>
      <c r="ID198" s="130"/>
      <c r="IE198" s="130"/>
      <c r="IF198" s="130"/>
      <c r="IG198" s="130"/>
      <c r="IH198" s="130"/>
      <c r="II198" s="130"/>
      <c r="IJ198" s="130"/>
      <c r="IK198" s="130"/>
      <c r="IL198" s="130"/>
      <c r="IM198" s="130"/>
      <c r="IN198" s="130"/>
      <c r="IO198" s="130"/>
      <c r="IP198" s="130"/>
      <c r="IQ198" s="130"/>
      <c r="IR198" s="130"/>
      <c r="IS198" s="130"/>
      <c r="IT198" s="130"/>
      <c r="IU198" s="130"/>
      <c r="IV198" s="130"/>
    </row>
    <row r="199" spans="1:256" ht="15.75" customHeight="1">
      <c r="A199" s="781"/>
      <c r="B199" s="39"/>
      <c r="C199" s="160"/>
      <c r="D199" s="160"/>
      <c r="E199" s="160"/>
      <c r="F199" s="160"/>
      <c r="G199" s="130"/>
      <c r="H199" s="130"/>
      <c r="I199" s="130"/>
      <c r="J199" s="130"/>
      <c r="K199" s="131"/>
      <c r="L199" s="131"/>
      <c r="M199" s="131"/>
      <c r="N199" s="131"/>
      <c r="O199" s="131"/>
      <c r="P199" s="1377"/>
      <c r="Q199" s="130"/>
      <c r="R199" s="130"/>
      <c r="S199" s="130"/>
      <c r="T199" s="130"/>
      <c r="U199" s="130"/>
      <c r="V199" s="130"/>
      <c r="W199" s="130"/>
      <c r="X199" s="130"/>
      <c r="Y199" s="130"/>
      <c r="Z199" s="130"/>
      <c r="AA199" s="130"/>
      <c r="AB199" s="130"/>
      <c r="AC199" s="130"/>
      <c r="AD199" s="130"/>
      <c r="AE199" s="130"/>
      <c r="AF199" s="130"/>
      <c r="AG199" s="130"/>
      <c r="AH199" s="130"/>
      <c r="AI199" s="130"/>
      <c r="AJ199" s="130"/>
      <c r="AK199" s="130"/>
      <c r="AL199" s="130"/>
      <c r="AM199" s="130"/>
      <c r="AN199" s="130"/>
      <c r="AO199" s="130"/>
      <c r="AP199" s="130"/>
      <c r="AQ199" s="130"/>
      <c r="AR199" s="130"/>
      <c r="AS199" s="130"/>
      <c r="AT199" s="130"/>
      <c r="AU199" s="130"/>
      <c r="AV199" s="130"/>
      <c r="AW199" s="130"/>
      <c r="AX199" s="130"/>
      <c r="AY199" s="130"/>
      <c r="AZ199" s="130"/>
      <c r="BA199" s="130"/>
      <c r="BB199" s="130"/>
      <c r="BC199" s="130"/>
      <c r="BD199" s="130"/>
      <c r="BE199" s="130"/>
      <c r="BF199" s="130"/>
      <c r="BG199" s="130"/>
      <c r="BH199" s="130"/>
      <c r="BI199" s="130"/>
      <c r="BJ199" s="130"/>
      <c r="BK199" s="130"/>
      <c r="BL199" s="130"/>
      <c r="BM199" s="130"/>
      <c r="BN199" s="130"/>
      <c r="BO199" s="130"/>
      <c r="BP199" s="130"/>
      <c r="BQ199" s="130"/>
      <c r="BR199" s="130"/>
      <c r="BS199" s="130"/>
      <c r="BT199" s="130"/>
      <c r="BU199" s="130"/>
      <c r="BV199" s="130"/>
      <c r="BW199" s="130"/>
      <c r="BX199" s="130"/>
      <c r="BY199" s="130"/>
      <c r="BZ199" s="130"/>
      <c r="CA199" s="130"/>
      <c r="CB199" s="130"/>
      <c r="CC199" s="130"/>
      <c r="CD199" s="130"/>
      <c r="CE199" s="130"/>
      <c r="CF199" s="130"/>
      <c r="CG199" s="130"/>
      <c r="CH199" s="130"/>
      <c r="CI199" s="130"/>
      <c r="CJ199" s="130"/>
      <c r="CK199" s="130"/>
      <c r="CL199" s="130"/>
      <c r="CM199" s="130"/>
      <c r="CN199" s="130"/>
      <c r="CO199" s="130"/>
      <c r="CP199" s="130"/>
      <c r="CQ199" s="130"/>
      <c r="CR199" s="130"/>
      <c r="CS199" s="130"/>
      <c r="CT199" s="130"/>
      <c r="CU199" s="130"/>
      <c r="CV199" s="130"/>
      <c r="CW199" s="130"/>
      <c r="CX199" s="130"/>
      <c r="CY199" s="130"/>
      <c r="CZ199" s="130"/>
      <c r="DA199" s="130"/>
      <c r="DB199" s="130"/>
      <c r="DC199" s="130"/>
      <c r="DD199" s="130"/>
      <c r="DE199" s="130"/>
      <c r="DF199" s="130"/>
      <c r="DG199" s="130"/>
      <c r="DH199" s="130"/>
      <c r="DI199" s="130"/>
      <c r="DJ199" s="130"/>
      <c r="DK199" s="130"/>
      <c r="DL199" s="130"/>
      <c r="DM199" s="130"/>
      <c r="DN199" s="130"/>
      <c r="DO199" s="130"/>
      <c r="DP199" s="130"/>
      <c r="DQ199" s="130"/>
      <c r="DR199" s="130"/>
      <c r="DS199" s="130"/>
      <c r="DT199" s="130"/>
      <c r="DU199" s="130"/>
      <c r="DV199" s="130"/>
      <c r="DW199" s="130"/>
      <c r="DX199" s="130"/>
      <c r="DY199" s="130"/>
      <c r="DZ199" s="130"/>
      <c r="EA199" s="130"/>
      <c r="EB199" s="130"/>
      <c r="EC199" s="130"/>
      <c r="ED199" s="130"/>
      <c r="EE199" s="130"/>
      <c r="EF199" s="130"/>
      <c r="EG199" s="130"/>
      <c r="EH199" s="130"/>
      <c r="EI199" s="130"/>
      <c r="EJ199" s="130"/>
      <c r="EK199" s="130"/>
      <c r="EL199" s="130"/>
      <c r="EM199" s="130"/>
      <c r="EN199" s="130"/>
      <c r="EO199" s="130"/>
      <c r="EP199" s="130"/>
      <c r="EQ199" s="130"/>
      <c r="ER199" s="130"/>
      <c r="ES199" s="130"/>
      <c r="ET199" s="130"/>
      <c r="EU199" s="130"/>
      <c r="EV199" s="130"/>
      <c r="EW199" s="130"/>
      <c r="EX199" s="130"/>
      <c r="EY199" s="130"/>
      <c r="EZ199" s="130"/>
      <c r="FA199" s="130"/>
      <c r="FB199" s="130"/>
      <c r="FC199" s="130"/>
      <c r="FD199" s="130"/>
      <c r="FE199" s="130"/>
      <c r="FF199" s="130"/>
      <c r="FG199" s="130"/>
      <c r="FH199" s="130"/>
      <c r="FI199" s="130"/>
      <c r="FJ199" s="130"/>
      <c r="FK199" s="130"/>
      <c r="FL199" s="130"/>
      <c r="FM199" s="130"/>
      <c r="FN199" s="130"/>
      <c r="FO199" s="130"/>
      <c r="FP199" s="130"/>
      <c r="FQ199" s="130"/>
      <c r="FR199" s="130"/>
      <c r="FS199" s="130"/>
      <c r="FT199" s="130"/>
      <c r="FU199" s="130"/>
      <c r="FV199" s="130"/>
      <c r="FW199" s="130"/>
      <c r="FX199" s="130"/>
      <c r="FY199" s="130"/>
      <c r="FZ199" s="130"/>
      <c r="GA199" s="130"/>
      <c r="GB199" s="130"/>
      <c r="GC199" s="130"/>
      <c r="GD199" s="130"/>
      <c r="GE199" s="130"/>
      <c r="GF199" s="130"/>
      <c r="GG199" s="130"/>
      <c r="GH199" s="130"/>
      <c r="GI199" s="130"/>
      <c r="GJ199" s="130"/>
      <c r="GK199" s="130"/>
      <c r="GL199" s="130"/>
      <c r="GM199" s="130"/>
      <c r="GN199" s="130"/>
      <c r="GO199" s="130"/>
      <c r="GP199" s="130"/>
      <c r="GQ199" s="130"/>
      <c r="GR199" s="130"/>
      <c r="GS199" s="130"/>
      <c r="GT199" s="130"/>
      <c r="GU199" s="130"/>
      <c r="GV199" s="130"/>
      <c r="GW199" s="130"/>
      <c r="GX199" s="130"/>
      <c r="GY199" s="130"/>
      <c r="GZ199" s="130"/>
      <c r="HA199" s="130"/>
      <c r="HB199" s="130"/>
      <c r="HC199" s="130"/>
      <c r="HD199" s="130"/>
      <c r="HE199" s="130"/>
      <c r="HF199" s="130"/>
      <c r="HG199" s="130"/>
      <c r="HH199" s="130"/>
      <c r="HI199" s="130"/>
      <c r="HJ199" s="130"/>
      <c r="HK199" s="130"/>
      <c r="HL199" s="130"/>
      <c r="HM199" s="130"/>
      <c r="HN199" s="130"/>
      <c r="HO199" s="130"/>
      <c r="HP199" s="130"/>
      <c r="HQ199" s="130"/>
      <c r="HR199" s="130"/>
      <c r="HS199" s="130"/>
      <c r="HT199" s="130"/>
      <c r="HU199" s="130"/>
      <c r="HV199" s="130"/>
      <c r="HW199" s="130"/>
      <c r="HX199" s="130"/>
      <c r="HY199" s="130"/>
      <c r="HZ199" s="130"/>
      <c r="IA199" s="130"/>
      <c r="IB199" s="130"/>
      <c r="IC199" s="130"/>
      <c r="ID199" s="130"/>
      <c r="IE199" s="130"/>
      <c r="IF199" s="130"/>
      <c r="IG199" s="130"/>
      <c r="IH199" s="130"/>
      <c r="II199" s="130"/>
      <c r="IJ199" s="130"/>
      <c r="IK199" s="130"/>
      <c r="IL199" s="130"/>
      <c r="IM199" s="130"/>
      <c r="IN199" s="130"/>
      <c r="IO199" s="130"/>
      <c r="IP199" s="130"/>
      <c r="IQ199" s="130"/>
      <c r="IR199" s="130"/>
      <c r="IS199" s="130"/>
      <c r="IT199" s="130"/>
      <c r="IU199" s="130"/>
      <c r="IV199" s="130"/>
    </row>
    <row r="200" spans="1:256" ht="15.75" customHeight="1">
      <c r="A200" s="781"/>
      <c r="B200" s="39"/>
      <c r="C200" s="160"/>
      <c r="D200" s="160"/>
      <c r="E200" s="160"/>
      <c r="F200" s="160"/>
      <c r="G200" s="130"/>
      <c r="H200" s="130"/>
      <c r="I200" s="130"/>
      <c r="J200" s="130"/>
      <c r="K200" s="131"/>
      <c r="L200" s="131"/>
      <c r="M200" s="131"/>
      <c r="N200" s="131"/>
      <c r="O200" s="131"/>
      <c r="P200" s="1377"/>
      <c r="Q200" s="130"/>
      <c r="R200" s="130"/>
      <c r="S200" s="130"/>
      <c r="T200" s="130"/>
      <c r="U200" s="130"/>
      <c r="V200" s="130"/>
      <c r="W200" s="130"/>
      <c r="X200" s="130"/>
      <c r="Y200" s="130"/>
      <c r="Z200" s="130"/>
      <c r="AA200" s="130"/>
      <c r="AB200" s="130"/>
      <c r="AC200" s="130"/>
      <c r="AD200" s="130"/>
      <c r="AE200" s="130"/>
      <c r="AF200" s="130"/>
      <c r="AG200" s="130"/>
      <c r="AH200" s="130"/>
      <c r="AI200" s="130"/>
      <c r="AJ200" s="130"/>
      <c r="AK200" s="130"/>
      <c r="AL200" s="130"/>
      <c r="AM200" s="130"/>
      <c r="AN200" s="130"/>
      <c r="AO200" s="130"/>
      <c r="AP200" s="130"/>
      <c r="AQ200" s="130"/>
      <c r="AR200" s="130"/>
      <c r="AS200" s="130"/>
      <c r="AT200" s="130"/>
      <c r="AU200" s="130"/>
      <c r="AV200" s="130"/>
      <c r="AW200" s="130"/>
      <c r="AX200" s="130"/>
      <c r="AY200" s="130"/>
      <c r="AZ200" s="130"/>
      <c r="BA200" s="130"/>
      <c r="BB200" s="130"/>
      <c r="BC200" s="130"/>
      <c r="BD200" s="130"/>
      <c r="BE200" s="130"/>
      <c r="BF200" s="130"/>
      <c r="BG200" s="130"/>
      <c r="BH200" s="130"/>
      <c r="BI200" s="130"/>
      <c r="BJ200" s="130"/>
      <c r="BK200" s="130"/>
      <c r="BL200" s="130"/>
      <c r="BM200" s="130"/>
      <c r="BN200" s="130"/>
      <c r="BO200" s="130"/>
      <c r="BP200" s="130"/>
      <c r="BQ200" s="130"/>
      <c r="BR200" s="130"/>
      <c r="BS200" s="130"/>
      <c r="BT200" s="130"/>
      <c r="BU200" s="130"/>
      <c r="BV200" s="130"/>
      <c r="BW200" s="130"/>
      <c r="BX200" s="130"/>
      <c r="BY200" s="130"/>
      <c r="BZ200" s="130"/>
      <c r="CA200" s="130"/>
      <c r="CB200" s="130"/>
      <c r="CC200" s="130"/>
      <c r="CD200" s="130"/>
      <c r="CE200" s="130"/>
      <c r="CF200" s="130"/>
      <c r="CG200" s="130"/>
      <c r="CH200" s="130"/>
      <c r="CI200" s="130"/>
      <c r="CJ200" s="130"/>
      <c r="CK200" s="130"/>
      <c r="CL200" s="130"/>
      <c r="CM200" s="130"/>
      <c r="CN200" s="130"/>
      <c r="CO200" s="130"/>
      <c r="CP200" s="130"/>
      <c r="CQ200" s="130"/>
      <c r="CR200" s="130"/>
      <c r="CS200" s="130"/>
      <c r="CT200" s="130"/>
      <c r="CU200" s="130"/>
      <c r="CV200" s="130"/>
      <c r="CW200" s="130"/>
      <c r="CX200" s="130"/>
      <c r="CY200" s="130"/>
      <c r="CZ200" s="130"/>
      <c r="DA200" s="130"/>
      <c r="DB200" s="130"/>
      <c r="DC200" s="130"/>
      <c r="DD200" s="130"/>
      <c r="DE200" s="130"/>
      <c r="DF200" s="130"/>
      <c r="DG200" s="130"/>
      <c r="DH200" s="130"/>
      <c r="DI200" s="130"/>
      <c r="DJ200" s="130"/>
      <c r="DK200" s="130"/>
      <c r="DL200" s="130"/>
      <c r="DM200" s="130"/>
      <c r="DN200" s="130"/>
      <c r="DO200" s="130"/>
      <c r="DP200" s="130"/>
      <c r="DQ200" s="130"/>
      <c r="DR200" s="130"/>
      <c r="DS200" s="130"/>
      <c r="DT200" s="130"/>
      <c r="DU200" s="130"/>
      <c r="DV200" s="130"/>
      <c r="DW200" s="130"/>
      <c r="DX200" s="130"/>
      <c r="DY200" s="130"/>
      <c r="DZ200" s="130"/>
      <c r="EA200" s="130"/>
      <c r="EB200" s="130"/>
      <c r="EC200" s="130"/>
      <c r="ED200" s="130"/>
      <c r="EE200" s="130"/>
      <c r="EF200" s="130"/>
      <c r="EG200" s="130"/>
      <c r="EH200" s="130"/>
      <c r="EI200" s="130"/>
      <c r="EJ200" s="130"/>
      <c r="EK200" s="130"/>
      <c r="EL200" s="130"/>
      <c r="EM200" s="130"/>
      <c r="EN200" s="130"/>
      <c r="EO200" s="130"/>
      <c r="EP200" s="130"/>
      <c r="EQ200" s="130"/>
      <c r="ER200" s="130"/>
      <c r="ES200" s="130"/>
      <c r="ET200" s="130"/>
      <c r="EU200" s="130"/>
      <c r="EV200" s="130"/>
      <c r="EW200" s="130"/>
      <c r="EX200" s="130"/>
      <c r="EY200" s="130"/>
      <c r="EZ200" s="130"/>
      <c r="FA200" s="130"/>
      <c r="FB200" s="130"/>
      <c r="FC200" s="130"/>
      <c r="FD200" s="130"/>
      <c r="FE200" s="130"/>
      <c r="FF200" s="130"/>
      <c r="FG200" s="130"/>
      <c r="FH200" s="130"/>
      <c r="FI200" s="130"/>
      <c r="FJ200" s="130"/>
      <c r="FK200" s="130"/>
      <c r="FL200" s="130"/>
      <c r="FM200" s="130"/>
      <c r="FN200" s="130"/>
      <c r="FO200" s="130"/>
      <c r="FP200" s="130"/>
      <c r="FQ200" s="130"/>
      <c r="FR200" s="130"/>
      <c r="FS200" s="130"/>
      <c r="FT200" s="130"/>
      <c r="FU200" s="130"/>
      <c r="FV200" s="130"/>
      <c r="FW200" s="130"/>
      <c r="FX200" s="130"/>
      <c r="FY200" s="130"/>
      <c r="FZ200" s="130"/>
      <c r="GA200" s="130"/>
      <c r="GB200" s="130"/>
      <c r="GC200" s="130"/>
      <c r="GD200" s="130"/>
      <c r="GE200" s="130"/>
      <c r="GF200" s="130"/>
      <c r="GG200" s="130"/>
      <c r="GH200" s="130"/>
      <c r="GI200" s="130"/>
      <c r="GJ200" s="130"/>
      <c r="GK200" s="130"/>
      <c r="GL200" s="130"/>
      <c r="GM200" s="130"/>
      <c r="GN200" s="130"/>
      <c r="GO200" s="130"/>
      <c r="GP200" s="130"/>
      <c r="GQ200" s="130"/>
      <c r="GR200" s="130"/>
      <c r="GS200" s="130"/>
      <c r="GT200" s="130"/>
      <c r="GU200" s="130"/>
      <c r="GV200" s="130"/>
      <c r="GW200" s="130"/>
      <c r="GX200" s="130"/>
      <c r="GY200" s="130"/>
      <c r="GZ200" s="130"/>
      <c r="HA200" s="130"/>
      <c r="HB200" s="130"/>
      <c r="HC200" s="130"/>
      <c r="HD200" s="130"/>
      <c r="HE200" s="130"/>
      <c r="HF200" s="130"/>
      <c r="HG200" s="130"/>
      <c r="HH200" s="130"/>
      <c r="HI200" s="130"/>
      <c r="HJ200" s="130"/>
      <c r="HK200" s="130"/>
      <c r="HL200" s="130"/>
      <c r="HM200" s="130"/>
      <c r="HN200" s="130"/>
      <c r="HO200" s="130"/>
      <c r="HP200" s="130"/>
      <c r="HQ200" s="130"/>
      <c r="HR200" s="130"/>
      <c r="HS200" s="130"/>
      <c r="HT200" s="130"/>
      <c r="HU200" s="130"/>
      <c r="HV200" s="130"/>
      <c r="HW200" s="130"/>
      <c r="HX200" s="130"/>
      <c r="HY200" s="130"/>
      <c r="HZ200" s="130"/>
      <c r="IA200" s="130"/>
      <c r="IB200" s="130"/>
      <c r="IC200" s="130"/>
      <c r="ID200" s="130"/>
      <c r="IE200" s="130"/>
      <c r="IF200" s="130"/>
      <c r="IG200" s="130"/>
      <c r="IH200" s="130"/>
      <c r="II200" s="130"/>
      <c r="IJ200" s="130"/>
      <c r="IK200" s="130"/>
      <c r="IL200" s="130"/>
      <c r="IM200" s="130"/>
      <c r="IN200" s="130"/>
      <c r="IO200" s="130"/>
      <c r="IP200" s="130"/>
      <c r="IQ200" s="130"/>
      <c r="IR200" s="130"/>
      <c r="IS200" s="130"/>
      <c r="IT200" s="130"/>
      <c r="IU200" s="130"/>
      <c r="IV200" s="130"/>
    </row>
    <row r="201" spans="1:256" ht="15.75" customHeight="1">
      <c r="A201" s="781"/>
      <c r="B201" s="39"/>
      <c r="C201" s="160"/>
      <c r="D201" s="160"/>
      <c r="E201" s="160"/>
      <c r="F201" s="160"/>
      <c r="G201" s="130"/>
      <c r="H201" s="130"/>
      <c r="I201" s="130"/>
      <c r="J201" s="130"/>
      <c r="K201" s="131"/>
      <c r="L201" s="131"/>
      <c r="M201" s="131"/>
      <c r="N201" s="131"/>
      <c r="O201" s="131"/>
      <c r="P201" s="1377"/>
      <c r="Q201" s="130"/>
      <c r="R201" s="130"/>
      <c r="S201" s="130"/>
      <c r="T201" s="130"/>
      <c r="U201" s="130"/>
      <c r="V201" s="130"/>
      <c r="W201" s="130"/>
      <c r="X201" s="130"/>
      <c r="Y201" s="130"/>
      <c r="Z201" s="130"/>
      <c r="AA201" s="130"/>
      <c r="AB201" s="130"/>
      <c r="AC201" s="130"/>
      <c r="AD201" s="130"/>
      <c r="AE201" s="130"/>
      <c r="AF201" s="130"/>
      <c r="AG201" s="130"/>
      <c r="AH201" s="130"/>
      <c r="AI201" s="130"/>
      <c r="AJ201" s="130"/>
      <c r="AK201" s="130"/>
      <c r="AL201" s="130"/>
      <c r="AM201" s="130"/>
      <c r="AN201" s="130"/>
      <c r="AO201" s="130"/>
      <c r="AP201" s="130"/>
      <c r="AQ201" s="130"/>
      <c r="AR201" s="130"/>
      <c r="AS201" s="130"/>
      <c r="AT201" s="130"/>
      <c r="AU201" s="130"/>
      <c r="AV201" s="130"/>
      <c r="AW201" s="130"/>
      <c r="AX201" s="130"/>
      <c r="AY201" s="130"/>
      <c r="AZ201" s="130"/>
      <c r="BA201" s="130"/>
      <c r="BB201" s="130"/>
      <c r="BC201" s="130"/>
      <c r="BD201" s="130"/>
      <c r="BE201" s="130"/>
      <c r="BF201" s="130"/>
      <c r="BG201" s="130"/>
      <c r="BH201" s="130"/>
      <c r="BI201" s="130"/>
      <c r="BJ201" s="130"/>
      <c r="BK201" s="130"/>
      <c r="BL201" s="130"/>
      <c r="BM201" s="130"/>
      <c r="BN201" s="130"/>
      <c r="BO201" s="130"/>
      <c r="BP201" s="130"/>
      <c r="BQ201" s="130"/>
      <c r="BR201" s="130"/>
      <c r="BS201" s="130"/>
      <c r="BT201" s="130"/>
      <c r="BU201" s="130"/>
      <c r="BV201" s="130"/>
      <c r="BW201" s="130"/>
      <c r="BX201" s="130"/>
      <c r="BY201" s="130"/>
      <c r="BZ201" s="130"/>
      <c r="CA201" s="130"/>
      <c r="CB201" s="130"/>
      <c r="CC201" s="130"/>
      <c r="CD201" s="130"/>
      <c r="CE201" s="130"/>
      <c r="CF201" s="130"/>
      <c r="CG201" s="130"/>
      <c r="CH201" s="130"/>
      <c r="CI201" s="130"/>
      <c r="CJ201" s="130"/>
      <c r="CK201" s="130"/>
      <c r="CL201" s="130"/>
      <c r="CM201" s="130"/>
      <c r="CN201" s="130"/>
      <c r="CO201" s="130"/>
      <c r="CP201" s="130"/>
      <c r="CQ201" s="130"/>
      <c r="CR201" s="130"/>
      <c r="CS201" s="130"/>
      <c r="CT201" s="130"/>
      <c r="CU201" s="130"/>
      <c r="CV201" s="130"/>
      <c r="CW201" s="130"/>
      <c r="CX201" s="130"/>
      <c r="CY201" s="130"/>
      <c r="CZ201" s="130"/>
      <c r="DA201" s="130"/>
      <c r="DB201" s="130"/>
      <c r="DC201" s="130"/>
      <c r="DD201" s="130"/>
      <c r="DE201" s="130"/>
      <c r="DF201" s="130"/>
      <c r="DG201" s="130"/>
      <c r="DH201" s="130"/>
      <c r="DI201" s="130"/>
      <c r="DJ201" s="130"/>
      <c r="DK201" s="130"/>
      <c r="DL201" s="130"/>
      <c r="DM201" s="130"/>
      <c r="DN201" s="130"/>
      <c r="DO201" s="130"/>
      <c r="DP201" s="130"/>
      <c r="DQ201" s="130"/>
      <c r="DR201" s="130"/>
      <c r="DS201" s="130"/>
      <c r="DT201" s="130"/>
      <c r="DU201" s="130"/>
      <c r="DV201" s="130"/>
      <c r="DW201" s="130"/>
      <c r="DX201" s="130"/>
      <c r="DY201" s="130"/>
      <c r="DZ201" s="130"/>
      <c r="EA201" s="130"/>
      <c r="EB201" s="130"/>
      <c r="EC201" s="130"/>
      <c r="ED201" s="130"/>
      <c r="EE201" s="130"/>
      <c r="EF201" s="130"/>
      <c r="EG201" s="130"/>
      <c r="EH201" s="130"/>
      <c r="EI201" s="130"/>
      <c r="EJ201" s="130"/>
      <c r="EK201" s="130"/>
      <c r="EL201" s="130"/>
      <c r="EM201" s="130"/>
      <c r="EN201" s="130"/>
      <c r="EO201" s="130"/>
      <c r="EP201" s="130"/>
      <c r="EQ201" s="130"/>
      <c r="ER201" s="130"/>
      <c r="ES201" s="130"/>
      <c r="ET201" s="130"/>
      <c r="EU201" s="130"/>
      <c r="EV201" s="130"/>
      <c r="EW201" s="130"/>
      <c r="EX201" s="130"/>
      <c r="EY201" s="130"/>
      <c r="EZ201" s="130"/>
      <c r="FA201" s="130"/>
      <c r="FB201" s="130"/>
      <c r="FC201" s="130"/>
      <c r="FD201" s="130"/>
      <c r="FE201" s="130"/>
      <c r="FF201" s="130"/>
      <c r="FG201" s="130"/>
      <c r="FH201" s="130"/>
      <c r="FI201" s="130"/>
      <c r="FJ201" s="130"/>
      <c r="FK201" s="130"/>
      <c r="FL201" s="130"/>
      <c r="FM201" s="130"/>
      <c r="FN201" s="130"/>
      <c r="FO201" s="130"/>
      <c r="FP201" s="130"/>
      <c r="FQ201" s="130"/>
      <c r="FR201" s="130"/>
      <c r="FS201" s="130"/>
      <c r="FT201" s="130"/>
      <c r="FU201" s="130"/>
      <c r="FV201" s="130"/>
      <c r="FW201" s="130"/>
      <c r="FX201" s="130"/>
      <c r="FY201" s="130"/>
      <c r="FZ201" s="130"/>
      <c r="GA201" s="130"/>
      <c r="GB201" s="130"/>
      <c r="GC201" s="130"/>
      <c r="GD201" s="130"/>
      <c r="GE201" s="130"/>
      <c r="GF201" s="130"/>
      <c r="GG201" s="130"/>
      <c r="GH201" s="130"/>
      <c r="GI201" s="130"/>
      <c r="GJ201" s="130"/>
      <c r="GK201" s="130"/>
      <c r="GL201" s="130"/>
      <c r="GM201" s="130"/>
      <c r="GN201" s="130"/>
      <c r="GO201" s="130"/>
      <c r="GP201" s="130"/>
      <c r="GQ201" s="130"/>
      <c r="GR201" s="130"/>
      <c r="GS201" s="130"/>
      <c r="GT201" s="130"/>
      <c r="GU201" s="130"/>
      <c r="GV201" s="130"/>
      <c r="GW201" s="130"/>
      <c r="GX201" s="130"/>
      <c r="GY201" s="130"/>
      <c r="GZ201" s="130"/>
      <c r="HA201" s="130"/>
      <c r="HB201" s="130"/>
      <c r="HC201" s="130"/>
      <c r="HD201" s="130"/>
      <c r="HE201" s="130"/>
      <c r="HF201" s="130"/>
      <c r="HG201" s="130"/>
      <c r="HH201" s="130"/>
      <c r="HI201" s="130"/>
      <c r="HJ201" s="130"/>
      <c r="HK201" s="130"/>
      <c r="HL201" s="130"/>
      <c r="HM201" s="130"/>
      <c r="HN201" s="130"/>
      <c r="HO201" s="130"/>
      <c r="HP201" s="130"/>
      <c r="HQ201" s="130"/>
      <c r="HR201" s="130"/>
      <c r="HS201" s="130"/>
      <c r="HT201" s="130"/>
      <c r="HU201" s="130"/>
      <c r="HV201" s="130"/>
      <c r="HW201" s="130"/>
      <c r="HX201" s="130"/>
      <c r="HY201" s="130"/>
      <c r="HZ201" s="130"/>
      <c r="IA201" s="130"/>
      <c r="IB201" s="130"/>
      <c r="IC201" s="130"/>
      <c r="ID201" s="130"/>
      <c r="IE201" s="130"/>
      <c r="IF201" s="130"/>
      <c r="IG201" s="130"/>
      <c r="IH201" s="130"/>
      <c r="II201" s="130"/>
      <c r="IJ201" s="130"/>
      <c r="IK201" s="130"/>
      <c r="IL201" s="130"/>
      <c r="IM201" s="130"/>
      <c r="IN201" s="130"/>
      <c r="IO201" s="130"/>
      <c r="IP201" s="130"/>
      <c r="IQ201" s="130"/>
      <c r="IR201" s="130"/>
      <c r="IS201" s="130"/>
      <c r="IT201" s="130"/>
      <c r="IU201" s="130"/>
      <c r="IV201" s="130"/>
    </row>
    <row r="202" spans="1:256" ht="15.75" customHeight="1">
      <c r="A202" s="781"/>
      <c r="B202" s="39"/>
      <c r="C202" s="160"/>
      <c r="D202" s="160"/>
      <c r="E202" s="160"/>
      <c r="F202" s="160"/>
      <c r="G202" s="130"/>
      <c r="H202" s="130"/>
      <c r="I202" s="130"/>
      <c r="J202" s="130"/>
      <c r="K202" s="131"/>
      <c r="L202" s="131"/>
      <c r="M202" s="131"/>
      <c r="N202" s="131"/>
      <c r="O202" s="131"/>
      <c r="P202" s="1377"/>
      <c r="Q202" s="130"/>
      <c r="R202" s="130"/>
      <c r="S202" s="130"/>
      <c r="T202" s="130"/>
      <c r="U202" s="130"/>
      <c r="V202" s="130"/>
      <c r="W202" s="130"/>
      <c r="X202" s="130"/>
      <c r="Y202" s="130"/>
      <c r="Z202" s="130"/>
      <c r="AA202" s="130"/>
      <c r="AB202" s="130"/>
      <c r="AC202" s="130"/>
      <c r="AD202" s="130"/>
      <c r="AE202" s="130"/>
      <c r="AF202" s="130"/>
      <c r="AG202" s="130"/>
      <c r="AH202" s="130"/>
      <c r="AI202" s="130"/>
      <c r="AJ202" s="130"/>
      <c r="AK202" s="130"/>
      <c r="AL202" s="130"/>
      <c r="AM202" s="130"/>
      <c r="AN202" s="130"/>
      <c r="AO202" s="130"/>
      <c r="AP202" s="130"/>
      <c r="AQ202" s="130"/>
      <c r="AR202" s="130"/>
      <c r="AS202" s="130"/>
      <c r="AT202" s="130"/>
      <c r="AU202" s="130"/>
      <c r="AV202" s="130"/>
      <c r="AW202" s="130"/>
      <c r="AX202" s="130"/>
      <c r="AY202" s="130"/>
      <c r="AZ202" s="130"/>
      <c r="BA202" s="130"/>
      <c r="BB202" s="130"/>
      <c r="BC202" s="130"/>
      <c r="BD202" s="130"/>
      <c r="BE202" s="130"/>
      <c r="BF202" s="130"/>
      <c r="BG202" s="130"/>
      <c r="BH202" s="130"/>
      <c r="BI202" s="130"/>
      <c r="BJ202" s="130"/>
      <c r="BK202" s="130"/>
      <c r="BL202" s="130"/>
      <c r="BM202" s="130"/>
      <c r="BN202" s="130"/>
      <c r="BO202" s="130"/>
      <c r="BP202" s="130"/>
      <c r="BQ202" s="130"/>
      <c r="BR202" s="130"/>
      <c r="BS202" s="130"/>
      <c r="BT202" s="130"/>
      <c r="BU202" s="130"/>
      <c r="BV202" s="130"/>
      <c r="BW202" s="130"/>
      <c r="BX202" s="130"/>
      <c r="BY202" s="130"/>
      <c r="BZ202" s="130"/>
      <c r="CA202" s="130"/>
      <c r="CB202" s="130"/>
      <c r="CC202" s="130"/>
      <c r="CD202" s="130"/>
      <c r="CE202" s="130"/>
      <c r="CF202" s="130"/>
      <c r="CG202" s="130"/>
      <c r="CH202" s="130"/>
      <c r="CI202" s="130"/>
      <c r="CJ202" s="130"/>
      <c r="CK202" s="130"/>
      <c r="CL202" s="130"/>
      <c r="CM202" s="130"/>
      <c r="CN202" s="130"/>
      <c r="CO202" s="130"/>
      <c r="CP202" s="130"/>
      <c r="CQ202" s="130"/>
      <c r="CR202" s="130"/>
      <c r="CS202" s="130"/>
      <c r="CT202" s="130"/>
      <c r="CU202" s="130"/>
      <c r="CV202" s="130"/>
      <c r="CW202" s="130"/>
      <c r="CX202" s="130"/>
      <c r="CY202" s="130"/>
      <c r="CZ202" s="130"/>
      <c r="DA202" s="130"/>
      <c r="DB202" s="130"/>
      <c r="DC202" s="130"/>
      <c r="DD202" s="130"/>
      <c r="DE202" s="130"/>
      <c r="DF202" s="130"/>
      <c r="DG202" s="130"/>
      <c r="DH202" s="130"/>
      <c r="DI202" s="130"/>
      <c r="DJ202" s="130"/>
      <c r="DK202" s="130"/>
      <c r="DL202" s="130"/>
      <c r="DM202" s="130"/>
      <c r="DN202" s="130"/>
      <c r="DO202" s="130"/>
      <c r="DP202" s="130"/>
      <c r="DQ202" s="130"/>
      <c r="DR202" s="130"/>
      <c r="DS202" s="130"/>
      <c r="DT202" s="130"/>
      <c r="DU202" s="130"/>
      <c r="DV202" s="130"/>
      <c r="DW202" s="130"/>
      <c r="DX202" s="130"/>
      <c r="DY202" s="130"/>
      <c r="DZ202" s="130"/>
      <c r="EA202" s="130"/>
      <c r="EB202" s="130"/>
      <c r="EC202" s="130"/>
      <c r="ED202" s="130"/>
      <c r="EE202" s="130"/>
      <c r="EF202" s="130"/>
      <c r="EG202" s="130"/>
      <c r="EH202" s="130"/>
      <c r="EI202" s="130"/>
      <c r="EJ202" s="130"/>
      <c r="EK202" s="130"/>
      <c r="EL202" s="130"/>
      <c r="EM202" s="130"/>
      <c r="EN202" s="130"/>
      <c r="EO202" s="130"/>
      <c r="EP202" s="130"/>
      <c r="EQ202" s="130"/>
      <c r="ER202" s="130"/>
      <c r="ES202" s="130"/>
      <c r="ET202" s="130"/>
      <c r="EU202" s="130"/>
      <c r="EV202" s="130"/>
      <c r="EW202" s="130"/>
      <c r="EX202" s="130"/>
      <c r="EY202" s="130"/>
      <c r="EZ202" s="130"/>
      <c r="FA202" s="130"/>
      <c r="FB202" s="130"/>
      <c r="FC202" s="130"/>
      <c r="FD202" s="130"/>
      <c r="FE202" s="130"/>
      <c r="FF202" s="130"/>
      <c r="FG202" s="130"/>
      <c r="FH202" s="130"/>
      <c r="FI202" s="130"/>
      <c r="FJ202" s="130"/>
      <c r="FK202" s="130"/>
      <c r="FL202" s="130"/>
      <c r="FM202" s="130"/>
      <c r="FN202" s="130"/>
      <c r="FO202" s="130"/>
      <c r="FP202" s="130"/>
      <c r="FQ202" s="130"/>
      <c r="FR202" s="130"/>
      <c r="FS202" s="130"/>
      <c r="FT202" s="130"/>
      <c r="FU202" s="130"/>
      <c r="FV202" s="130"/>
      <c r="FW202" s="130"/>
      <c r="FX202" s="130"/>
      <c r="FY202" s="130"/>
      <c r="FZ202" s="130"/>
      <c r="GA202" s="130"/>
      <c r="GB202" s="130"/>
      <c r="GC202" s="130"/>
      <c r="GD202" s="130"/>
      <c r="GE202" s="130"/>
      <c r="GF202" s="130"/>
      <c r="GG202" s="130"/>
      <c r="GH202" s="130"/>
      <c r="GI202" s="130"/>
      <c r="GJ202" s="130"/>
      <c r="GK202" s="130"/>
      <c r="GL202" s="130"/>
      <c r="GM202" s="130"/>
      <c r="GN202" s="130"/>
      <c r="GO202" s="130"/>
      <c r="GP202" s="130"/>
      <c r="GQ202" s="130"/>
      <c r="GR202" s="130"/>
      <c r="GS202" s="130"/>
      <c r="GT202" s="130"/>
      <c r="GU202" s="130"/>
      <c r="GV202" s="130"/>
      <c r="GW202" s="130"/>
      <c r="GX202" s="130"/>
      <c r="GY202" s="130"/>
      <c r="GZ202" s="130"/>
      <c r="HA202" s="130"/>
      <c r="HB202" s="130"/>
      <c r="HC202" s="130"/>
      <c r="HD202" s="130"/>
      <c r="HE202" s="130"/>
      <c r="HF202" s="130"/>
      <c r="HG202" s="130"/>
      <c r="HH202" s="130"/>
      <c r="HI202" s="130"/>
      <c r="HJ202" s="130"/>
      <c r="HK202" s="130"/>
      <c r="HL202" s="130"/>
      <c r="HM202" s="130"/>
      <c r="HN202" s="130"/>
      <c r="HO202" s="130"/>
      <c r="HP202" s="130"/>
      <c r="HQ202" s="130"/>
      <c r="HR202" s="130"/>
      <c r="HS202" s="130"/>
      <c r="HT202" s="130"/>
      <c r="HU202" s="130"/>
      <c r="HV202" s="130"/>
      <c r="HW202" s="130"/>
      <c r="HX202" s="130"/>
      <c r="HY202" s="130"/>
      <c r="HZ202" s="130"/>
      <c r="IA202" s="130"/>
      <c r="IB202" s="130"/>
      <c r="IC202" s="130"/>
      <c r="ID202" s="130"/>
      <c r="IE202" s="130"/>
      <c r="IF202" s="130"/>
      <c r="IG202" s="130"/>
      <c r="IH202" s="130"/>
      <c r="II202" s="130"/>
      <c r="IJ202" s="130"/>
      <c r="IK202" s="130"/>
      <c r="IL202" s="130"/>
      <c r="IM202" s="130"/>
      <c r="IN202" s="130"/>
      <c r="IO202" s="130"/>
      <c r="IP202" s="130"/>
      <c r="IQ202" s="130"/>
      <c r="IR202" s="130"/>
      <c r="IS202" s="130"/>
      <c r="IT202" s="130"/>
      <c r="IU202" s="130"/>
      <c r="IV202" s="130"/>
    </row>
    <row r="203" spans="1:256" ht="15.75" customHeight="1">
      <c r="A203" s="781"/>
      <c r="B203" s="39"/>
      <c r="C203" s="160"/>
      <c r="D203" s="160"/>
      <c r="E203" s="160"/>
      <c r="F203" s="160"/>
      <c r="G203" s="130"/>
      <c r="H203" s="130"/>
      <c r="I203" s="130"/>
      <c r="J203" s="130"/>
      <c r="K203" s="131"/>
      <c r="L203" s="131"/>
      <c r="M203" s="131"/>
      <c r="N203" s="131"/>
      <c r="O203" s="131"/>
      <c r="P203" s="1377"/>
      <c r="Q203" s="130"/>
      <c r="R203" s="130"/>
      <c r="S203" s="130"/>
      <c r="T203" s="130"/>
      <c r="U203" s="130"/>
      <c r="V203" s="130"/>
      <c r="W203" s="130"/>
      <c r="X203" s="130"/>
      <c r="Y203" s="130"/>
      <c r="Z203" s="130"/>
      <c r="AA203" s="130"/>
      <c r="AB203" s="130"/>
      <c r="AC203" s="130"/>
      <c r="AD203" s="130"/>
      <c r="AE203" s="130"/>
      <c r="AF203" s="130"/>
      <c r="AG203" s="130"/>
      <c r="AH203" s="130"/>
      <c r="AI203" s="130"/>
      <c r="AJ203" s="130"/>
      <c r="AK203" s="130"/>
      <c r="AL203" s="130"/>
      <c r="AM203" s="130"/>
      <c r="AN203" s="130"/>
      <c r="AO203" s="130"/>
      <c r="AP203" s="130"/>
      <c r="AQ203" s="130"/>
      <c r="AR203" s="130"/>
      <c r="AS203" s="130"/>
      <c r="AT203" s="130"/>
      <c r="AU203" s="130"/>
      <c r="AV203" s="130"/>
      <c r="AW203" s="130"/>
      <c r="AX203" s="130"/>
      <c r="AY203" s="130"/>
      <c r="AZ203" s="130"/>
      <c r="BA203" s="130"/>
      <c r="BB203" s="130"/>
      <c r="BC203" s="130"/>
      <c r="BD203" s="130"/>
      <c r="BE203" s="130"/>
      <c r="BF203" s="130"/>
      <c r="BG203" s="130"/>
      <c r="BH203" s="130"/>
      <c r="BI203" s="130"/>
      <c r="BJ203" s="130"/>
      <c r="BK203" s="130"/>
      <c r="BL203" s="130"/>
      <c r="BM203" s="130"/>
      <c r="BN203" s="130"/>
      <c r="BO203" s="130"/>
      <c r="BP203" s="130"/>
      <c r="BQ203" s="130"/>
      <c r="BR203" s="130"/>
      <c r="BS203" s="130"/>
      <c r="BT203" s="130"/>
      <c r="BU203" s="130"/>
      <c r="BV203" s="130"/>
      <c r="BW203" s="130"/>
      <c r="BX203" s="130"/>
      <c r="BY203" s="130"/>
      <c r="BZ203" s="130"/>
      <c r="CA203" s="130"/>
      <c r="CB203" s="130"/>
      <c r="CC203" s="130"/>
      <c r="CD203" s="130"/>
      <c r="CE203" s="130"/>
      <c r="CF203" s="130"/>
      <c r="CG203" s="130"/>
      <c r="CH203" s="130"/>
      <c r="CI203" s="130"/>
      <c r="CJ203" s="130"/>
      <c r="CK203" s="130"/>
      <c r="CL203" s="130"/>
      <c r="CM203" s="130"/>
      <c r="CN203" s="130"/>
      <c r="CO203" s="130"/>
      <c r="CP203" s="130"/>
      <c r="CQ203" s="130"/>
      <c r="CR203" s="130"/>
      <c r="CS203" s="130"/>
      <c r="CT203" s="130"/>
      <c r="CU203" s="130"/>
      <c r="CV203" s="130"/>
      <c r="CW203" s="130"/>
      <c r="CX203" s="130"/>
      <c r="CY203" s="130"/>
      <c r="CZ203" s="130"/>
      <c r="DA203" s="130"/>
      <c r="DB203" s="130"/>
      <c r="DC203" s="130"/>
      <c r="DD203" s="130"/>
      <c r="DE203" s="130"/>
      <c r="DF203" s="130"/>
      <c r="DG203" s="130"/>
      <c r="DH203" s="130"/>
      <c r="DI203" s="130"/>
      <c r="DJ203" s="130"/>
      <c r="DK203" s="130"/>
      <c r="DL203" s="130"/>
      <c r="DM203" s="130"/>
      <c r="DN203" s="130"/>
      <c r="DO203" s="130"/>
      <c r="DP203" s="130"/>
      <c r="DQ203" s="130"/>
      <c r="DR203" s="130"/>
      <c r="DS203" s="130"/>
      <c r="DT203" s="130"/>
      <c r="DU203" s="130"/>
      <c r="DV203" s="130"/>
      <c r="DW203" s="130"/>
      <c r="DX203" s="130"/>
      <c r="DY203" s="130"/>
      <c r="DZ203" s="130"/>
      <c r="EA203" s="130"/>
      <c r="EB203" s="130"/>
      <c r="EC203" s="130"/>
      <c r="ED203" s="130"/>
      <c r="EE203" s="130"/>
      <c r="EF203" s="130"/>
      <c r="EG203" s="130"/>
      <c r="EH203" s="130"/>
      <c r="EI203" s="130"/>
      <c r="EJ203" s="130"/>
      <c r="EK203" s="130"/>
      <c r="EL203" s="130"/>
      <c r="EM203" s="130"/>
      <c r="EN203" s="130"/>
      <c r="EO203" s="130"/>
      <c r="EP203" s="130"/>
      <c r="EQ203" s="130"/>
      <c r="ER203" s="130"/>
      <c r="ES203" s="130"/>
      <c r="ET203" s="130"/>
      <c r="EU203" s="130"/>
      <c r="EV203" s="130"/>
      <c r="EW203" s="130"/>
      <c r="EX203" s="130"/>
      <c r="EY203" s="130"/>
      <c r="EZ203" s="130"/>
      <c r="FA203" s="130"/>
      <c r="FB203" s="130"/>
      <c r="FC203" s="130"/>
      <c r="FD203" s="130"/>
      <c r="FE203" s="130"/>
      <c r="FF203" s="130"/>
      <c r="FG203" s="130"/>
      <c r="FH203" s="130"/>
      <c r="FI203" s="130"/>
      <c r="FJ203" s="130"/>
      <c r="FK203" s="130"/>
      <c r="FL203" s="130"/>
      <c r="FM203" s="130"/>
      <c r="FN203" s="130"/>
      <c r="FO203" s="130"/>
      <c r="FP203" s="130"/>
      <c r="FQ203" s="130"/>
      <c r="FR203" s="130"/>
      <c r="FS203" s="130"/>
      <c r="FT203" s="130"/>
      <c r="FU203" s="130"/>
      <c r="FV203" s="130"/>
      <c r="FW203" s="130"/>
      <c r="FX203" s="130"/>
      <c r="FY203" s="130"/>
      <c r="FZ203" s="130"/>
      <c r="GA203" s="130"/>
      <c r="GB203" s="130"/>
      <c r="GC203" s="130"/>
      <c r="GD203" s="130"/>
      <c r="GE203" s="130"/>
      <c r="GF203" s="130"/>
      <c r="GG203" s="130"/>
      <c r="GH203" s="130"/>
      <c r="GI203" s="130"/>
      <c r="GJ203" s="130"/>
      <c r="GK203" s="130"/>
      <c r="GL203" s="130"/>
      <c r="GM203" s="130"/>
      <c r="GN203" s="130"/>
      <c r="GO203" s="130"/>
      <c r="GP203" s="130"/>
      <c r="GQ203" s="130"/>
      <c r="GR203" s="130"/>
      <c r="GS203" s="130"/>
      <c r="GT203" s="130"/>
      <c r="GU203" s="130"/>
      <c r="GV203" s="130"/>
      <c r="GW203" s="130"/>
      <c r="GX203" s="130"/>
      <c r="GY203" s="130"/>
      <c r="GZ203" s="130"/>
      <c r="HA203" s="130"/>
      <c r="HB203" s="130"/>
      <c r="HC203" s="130"/>
      <c r="HD203" s="130"/>
      <c r="HE203" s="130"/>
      <c r="HF203" s="130"/>
      <c r="HG203" s="130"/>
      <c r="HH203" s="130"/>
      <c r="HI203" s="130"/>
      <c r="HJ203" s="130"/>
      <c r="HK203" s="130"/>
      <c r="HL203" s="130"/>
      <c r="HM203" s="130"/>
      <c r="HN203" s="130"/>
      <c r="HO203" s="130"/>
      <c r="HP203" s="130"/>
      <c r="HQ203" s="130"/>
      <c r="HR203" s="130"/>
      <c r="HS203" s="130"/>
      <c r="HT203" s="130"/>
      <c r="HU203" s="130"/>
      <c r="HV203" s="130"/>
      <c r="HW203" s="130"/>
      <c r="HX203" s="130"/>
      <c r="HY203" s="130"/>
      <c r="HZ203" s="130"/>
      <c r="IA203" s="130"/>
      <c r="IB203" s="130"/>
      <c r="IC203" s="130"/>
      <c r="ID203" s="130"/>
      <c r="IE203" s="130"/>
      <c r="IF203" s="130"/>
      <c r="IG203" s="130"/>
      <c r="IH203" s="130"/>
      <c r="II203" s="130"/>
      <c r="IJ203" s="130"/>
      <c r="IK203" s="130"/>
      <c r="IL203" s="130"/>
      <c r="IM203" s="130"/>
      <c r="IN203" s="130"/>
      <c r="IO203" s="130"/>
      <c r="IP203" s="130"/>
      <c r="IQ203" s="130"/>
      <c r="IR203" s="130"/>
      <c r="IS203" s="130"/>
      <c r="IT203" s="130"/>
      <c r="IU203" s="130"/>
      <c r="IV203" s="130"/>
    </row>
    <row r="204" spans="1:256" ht="15.75" customHeight="1">
      <c r="A204" s="781"/>
      <c r="B204" s="39"/>
      <c r="C204" s="160"/>
      <c r="D204" s="160"/>
      <c r="E204" s="160"/>
      <c r="F204" s="160"/>
      <c r="G204" s="130"/>
      <c r="H204" s="130"/>
      <c r="I204" s="130"/>
      <c r="J204" s="130"/>
      <c r="K204" s="131"/>
      <c r="L204" s="131"/>
      <c r="M204" s="131"/>
      <c r="N204" s="131"/>
      <c r="O204" s="131"/>
      <c r="P204" s="1377"/>
      <c r="Q204" s="130"/>
      <c r="R204" s="130"/>
      <c r="S204" s="130"/>
      <c r="T204" s="130"/>
      <c r="U204" s="130"/>
      <c r="V204" s="130"/>
      <c r="W204" s="130"/>
      <c r="X204" s="130"/>
      <c r="Y204" s="130"/>
      <c r="Z204" s="130"/>
      <c r="AA204" s="130"/>
      <c r="AB204" s="130"/>
      <c r="AC204" s="130"/>
      <c r="AD204" s="130"/>
      <c r="AE204" s="130"/>
      <c r="AF204" s="130"/>
      <c r="AG204" s="130"/>
      <c r="AH204" s="130"/>
      <c r="AI204" s="130"/>
      <c r="AJ204" s="130"/>
      <c r="AK204" s="130"/>
      <c r="AL204" s="130"/>
      <c r="AM204" s="130"/>
      <c r="AN204" s="130"/>
      <c r="AO204" s="130"/>
      <c r="AP204" s="130"/>
      <c r="AQ204" s="130"/>
      <c r="AR204" s="130"/>
      <c r="AS204" s="130"/>
      <c r="AT204" s="130"/>
      <c r="AU204" s="130"/>
      <c r="AV204" s="130"/>
      <c r="AW204" s="130"/>
      <c r="AX204" s="130"/>
      <c r="AY204" s="130"/>
      <c r="AZ204" s="130"/>
      <c r="BA204" s="130"/>
      <c r="BB204" s="130"/>
      <c r="BC204" s="130"/>
      <c r="BD204" s="130"/>
      <c r="BE204" s="130"/>
      <c r="BF204" s="130"/>
      <c r="BG204" s="130"/>
      <c r="BH204" s="130"/>
      <c r="BI204" s="130"/>
      <c r="BJ204" s="130"/>
      <c r="BK204" s="130"/>
      <c r="BL204" s="130"/>
      <c r="BM204" s="130"/>
      <c r="BN204" s="130"/>
      <c r="BO204" s="130"/>
      <c r="BP204" s="130"/>
      <c r="BQ204" s="130"/>
      <c r="BR204" s="130"/>
      <c r="BS204" s="130"/>
      <c r="BT204" s="130"/>
      <c r="BU204" s="130"/>
      <c r="BV204" s="130"/>
      <c r="BW204" s="130"/>
      <c r="BX204" s="130"/>
      <c r="BY204" s="130"/>
      <c r="BZ204" s="130"/>
      <c r="CA204" s="130"/>
      <c r="CB204" s="130"/>
      <c r="CC204" s="130"/>
      <c r="CD204" s="130"/>
      <c r="CE204" s="130"/>
      <c r="CF204" s="130"/>
      <c r="CG204" s="130"/>
      <c r="CH204" s="130"/>
      <c r="CI204" s="130"/>
      <c r="CJ204" s="130"/>
      <c r="CK204" s="130"/>
      <c r="CL204" s="130"/>
      <c r="CM204" s="130"/>
      <c r="CN204" s="130"/>
      <c r="CO204" s="130"/>
      <c r="CP204" s="130"/>
      <c r="CQ204" s="130"/>
      <c r="CR204" s="130"/>
      <c r="CS204" s="130"/>
      <c r="CT204" s="130"/>
      <c r="CU204" s="130"/>
      <c r="CV204" s="130"/>
      <c r="CW204" s="130"/>
      <c r="CX204" s="130"/>
      <c r="CY204" s="130"/>
      <c r="CZ204" s="130"/>
      <c r="DA204" s="130"/>
      <c r="DB204" s="130"/>
      <c r="DC204" s="130"/>
      <c r="DD204" s="130"/>
      <c r="DE204" s="130"/>
      <c r="DF204" s="130"/>
      <c r="DG204" s="130"/>
      <c r="DH204" s="130"/>
      <c r="DI204" s="130"/>
      <c r="DJ204" s="130"/>
      <c r="DK204" s="130"/>
      <c r="DL204" s="130"/>
      <c r="DM204" s="130"/>
      <c r="DN204" s="130"/>
      <c r="DO204" s="130"/>
      <c r="DP204" s="130"/>
      <c r="DQ204" s="130"/>
      <c r="DR204" s="130"/>
      <c r="DS204" s="130"/>
      <c r="DT204" s="130"/>
      <c r="DU204" s="130"/>
      <c r="DV204" s="130"/>
      <c r="DW204" s="130"/>
      <c r="DX204" s="130"/>
      <c r="DY204" s="130"/>
      <c r="DZ204" s="130"/>
      <c r="EA204" s="130"/>
      <c r="EB204" s="130"/>
      <c r="EC204" s="130"/>
      <c r="ED204" s="130"/>
      <c r="EE204" s="130"/>
      <c r="EF204" s="130"/>
      <c r="EG204" s="130"/>
      <c r="EH204" s="130"/>
      <c r="EI204" s="130"/>
      <c r="EJ204" s="130"/>
      <c r="EK204" s="130"/>
      <c r="EL204" s="130"/>
      <c r="EM204" s="130"/>
      <c r="EN204" s="130"/>
      <c r="EO204" s="130"/>
      <c r="EP204" s="130"/>
      <c r="EQ204" s="130"/>
      <c r="ER204" s="130"/>
      <c r="ES204" s="130"/>
      <c r="ET204" s="130"/>
      <c r="EU204" s="130"/>
      <c r="EV204" s="130"/>
      <c r="EW204" s="130"/>
      <c r="EX204" s="130"/>
      <c r="EY204" s="130"/>
      <c r="EZ204" s="130"/>
      <c r="FA204" s="130"/>
      <c r="FB204" s="130"/>
      <c r="FC204" s="130"/>
      <c r="FD204" s="130"/>
      <c r="FE204" s="130"/>
      <c r="FF204" s="130"/>
      <c r="FG204" s="130"/>
      <c r="FH204" s="130"/>
      <c r="FI204" s="130"/>
      <c r="FJ204" s="130"/>
      <c r="FK204" s="130"/>
      <c r="FL204" s="130"/>
      <c r="FM204" s="130"/>
      <c r="FN204" s="130"/>
      <c r="FO204" s="130"/>
      <c r="FP204" s="130"/>
      <c r="FQ204" s="130"/>
      <c r="FR204" s="130"/>
      <c r="FS204" s="130"/>
      <c r="FT204" s="130"/>
      <c r="FU204" s="130"/>
      <c r="FV204" s="130"/>
      <c r="FW204" s="130"/>
      <c r="FX204" s="130"/>
      <c r="FY204" s="130"/>
      <c r="FZ204" s="130"/>
      <c r="GA204" s="130"/>
      <c r="GB204" s="130"/>
      <c r="GC204" s="130"/>
      <c r="GD204" s="130"/>
      <c r="GE204" s="130"/>
      <c r="GF204" s="130"/>
      <c r="GG204" s="130"/>
      <c r="GH204" s="130"/>
      <c r="GI204" s="130"/>
      <c r="GJ204" s="130"/>
      <c r="GK204" s="130"/>
      <c r="GL204" s="130"/>
      <c r="GM204" s="130"/>
      <c r="GN204" s="130"/>
      <c r="GO204" s="130"/>
      <c r="GP204" s="130"/>
      <c r="GQ204" s="130"/>
      <c r="GR204" s="130"/>
      <c r="GS204" s="130"/>
      <c r="GT204" s="130"/>
      <c r="GU204" s="130"/>
      <c r="GV204" s="130"/>
      <c r="GW204" s="130"/>
      <c r="GX204" s="130"/>
      <c r="GY204" s="130"/>
      <c r="GZ204" s="130"/>
      <c r="HA204" s="130"/>
      <c r="HB204" s="130"/>
      <c r="HC204" s="130"/>
      <c r="HD204" s="130"/>
      <c r="HE204" s="130"/>
      <c r="HF204" s="130"/>
      <c r="HG204" s="130"/>
      <c r="HH204" s="130"/>
      <c r="HI204" s="130"/>
      <c r="HJ204" s="130"/>
      <c r="HK204" s="130"/>
      <c r="HL204" s="130"/>
      <c r="HM204" s="130"/>
      <c r="HN204" s="130"/>
      <c r="HO204" s="130"/>
      <c r="HP204" s="130"/>
      <c r="HQ204" s="130"/>
      <c r="HR204" s="130"/>
      <c r="HS204" s="130"/>
      <c r="HT204" s="130"/>
      <c r="HU204" s="130"/>
      <c r="HV204" s="130"/>
      <c r="HW204" s="130"/>
      <c r="HX204" s="130"/>
      <c r="HY204" s="130"/>
      <c r="HZ204" s="130"/>
      <c r="IA204" s="130"/>
      <c r="IB204" s="130"/>
      <c r="IC204" s="130"/>
      <c r="ID204" s="130"/>
      <c r="IE204" s="130"/>
      <c r="IF204" s="130"/>
      <c r="IG204" s="130"/>
      <c r="IH204" s="130"/>
      <c r="II204" s="130"/>
      <c r="IJ204" s="130"/>
      <c r="IK204" s="130"/>
      <c r="IL204" s="130"/>
      <c r="IM204" s="130"/>
      <c r="IN204" s="130"/>
      <c r="IO204" s="130"/>
      <c r="IP204" s="130"/>
      <c r="IQ204" s="130"/>
      <c r="IR204" s="130"/>
      <c r="IS204" s="130"/>
      <c r="IT204" s="130"/>
      <c r="IU204" s="130"/>
      <c r="IV204" s="130"/>
    </row>
    <row r="205" spans="1:256" ht="15.75" customHeight="1">
      <c r="A205" s="781"/>
      <c r="B205" s="39"/>
      <c r="C205" s="160"/>
      <c r="D205" s="160"/>
      <c r="E205" s="160"/>
      <c r="F205" s="160"/>
      <c r="G205" s="130"/>
      <c r="H205" s="130"/>
      <c r="I205" s="130"/>
      <c r="J205" s="130"/>
      <c r="K205" s="131"/>
      <c r="L205" s="131"/>
      <c r="M205" s="131"/>
      <c r="N205" s="131"/>
      <c r="O205" s="131"/>
      <c r="P205" s="1377"/>
      <c r="Q205" s="130"/>
      <c r="R205" s="130"/>
      <c r="S205" s="130"/>
      <c r="T205" s="130"/>
      <c r="U205" s="130"/>
      <c r="V205" s="130"/>
      <c r="W205" s="130"/>
      <c r="X205" s="130"/>
      <c r="Y205" s="130"/>
      <c r="Z205" s="130"/>
      <c r="AA205" s="130"/>
      <c r="AB205" s="130"/>
      <c r="AC205" s="130"/>
      <c r="AD205" s="130"/>
      <c r="AE205" s="130"/>
      <c r="AF205" s="130"/>
      <c r="AG205" s="130"/>
      <c r="AH205" s="130"/>
      <c r="AI205" s="130"/>
      <c r="AJ205" s="130"/>
      <c r="AK205" s="130"/>
      <c r="AL205" s="130"/>
      <c r="AM205" s="130"/>
      <c r="AN205" s="130"/>
      <c r="AO205" s="130"/>
      <c r="AP205" s="130"/>
      <c r="AQ205" s="130"/>
      <c r="AR205" s="130"/>
      <c r="AS205" s="130"/>
      <c r="AT205" s="130"/>
      <c r="AU205" s="130"/>
      <c r="AV205" s="130"/>
      <c r="AW205" s="130"/>
      <c r="AX205" s="130"/>
      <c r="AY205" s="130"/>
      <c r="AZ205" s="130"/>
      <c r="BA205" s="130"/>
      <c r="BB205" s="130"/>
      <c r="BC205" s="130"/>
      <c r="BD205" s="130"/>
      <c r="BE205" s="130"/>
      <c r="BF205" s="130"/>
      <c r="BG205" s="130"/>
      <c r="BH205" s="130"/>
      <c r="BI205" s="130"/>
      <c r="BJ205" s="130"/>
      <c r="BK205" s="130"/>
      <c r="BL205" s="130"/>
      <c r="BM205" s="130"/>
      <c r="BN205" s="130"/>
      <c r="BO205" s="130"/>
      <c r="BP205" s="130"/>
      <c r="BQ205" s="130"/>
      <c r="BR205" s="130"/>
      <c r="BS205" s="130"/>
      <c r="BT205" s="130"/>
      <c r="BU205" s="130"/>
      <c r="BV205" s="130"/>
      <c r="BW205" s="130"/>
      <c r="BX205" s="130"/>
      <c r="BY205" s="130"/>
      <c r="BZ205" s="130"/>
      <c r="CA205" s="130"/>
      <c r="CB205" s="130"/>
      <c r="CC205" s="130"/>
      <c r="CD205" s="130"/>
      <c r="CE205" s="130"/>
      <c r="CF205" s="130"/>
      <c r="CG205" s="130"/>
      <c r="CH205" s="130"/>
      <c r="CI205" s="130"/>
      <c r="CJ205" s="130"/>
      <c r="CK205" s="130"/>
      <c r="CL205" s="130"/>
      <c r="CM205" s="130"/>
      <c r="CN205" s="130"/>
      <c r="CO205" s="130"/>
      <c r="CP205" s="130"/>
      <c r="CQ205" s="130"/>
      <c r="CR205" s="130"/>
      <c r="CS205" s="130"/>
      <c r="CT205" s="130"/>
      <c r="CU205" s="130"/>
      <c r="CV205" s="130"/>
      <c r="CW205" s="130"/>
      <c r="CX205" s="130"/>
      <c r="CY205" s="130"/>
      <c r="CZ205" s="130"/>
      <c r="DA205" s="130"/>
      <c r="DB205" s="130"/>
      <c r="DC205" s="130"/>
      <c r="DD205" s="130"/>
      <c r="DE205" s="130"/>
      <c r="DF205" s="130"/>
      <c r="DG205" s="130"/>
      <c r="DH205" s="130"/>
      <c r="DI205" s="130"/>
      <c r="DJ205" s="130"/>
      <c r="DK205" s="130"/>
      <c r="DL205" s="130"/>
      <c r="DM205" s="130"/>
      <c r="DN205" s="130"/>
      <c r="DO205" s="130"/>
      <c r="DP205" s="130"/>
      <c r="DQ205" s="130"/>
      <c r="DR205" s="130"/>
      <c r="DS205" s="130"/>
      <c r="DT205" s="130"/>
      <c r="DU205" s="130"/>
      <c r="DV205" s="130"/>
      <c r="DW205" s="130"/>
      <c r="DX205" s="130"/>
      <c r="DY205" s="130"/>
      <c r="DZ205" s="130"/>
      <c r="EA205" s="130"/>
      <c r="EB205" s="130"/>
      <c r="EC205" s="130"/>
      <c r="ED205" s="130"/>
      <c r="EE205" s="130"/>
      <c r="EF205" s="130"/>
      <c r="EG205" s="130"/>
      <c r="EH205" s="130"/>
      <c r="EI205" s="130"/>
      <c r="EJ205" s="130"/>
      <c r="EK205" s="130"/>
      <c r="EL205" s="130"/>
      <c r="EM205" s="130"/>
      <c r="EN205" s="130"/>
      <c r="EO205" s="130"/>
      <c r="EP205" s="130"/>
      <c r="EQ205" s="130"/>
      <c r="ER205" s="130"/>
      <c r="ES205" s="130"/>
      <c r="ET205" s="130"/>
      <c r="EU205" s="130"/>
      <c r="EV205" s="130"/>
      <c r="EW205" s="130"/>
      <c r="EX205" s="130"/>
      <c r="EY205" s="130"/>
      <c r="EZ205" s="130"/>
      <c r="FA205" s="130"/>
      <c r="FB205" s="130"/>
      <c r="FC205" s="130"/>
      <c r="FD205" s="130"/>
      <c r="FE205" s="130"/>
      <c r="FF205" s="130"/>
      <c r="FG205" s="130"/>
      <c r="FH205" s="130"/>
      <c r="FI205" s="130"/>
      <c r="FJ205" s="130"/>
      <c r="FK205" s="130"/>
      <c r="FL205" s="130"/>
      <c r="FM205" s="130"/>
      <c r="FN205" s="130"/>
      <c r="FO205" s="130"/>
      <c r="FP205" s="130"/>
      <c r="FQ205" s="130"/>
      <c r="FR205" s="130"/>
      <c r="FS205" s="130"/>
      <c r="FT205" s="130"/>
      <c r="FU205" s="130"/>
      <c r="FV205" s="130"/>
      <c r="FW205" s="130"/>
      <c r="FX205" s="130"/>
      <c r="FY205" s="130"/>
      <c r="FZ205" s="130"/>
      <c r="GA205" s="130"/>
      <c r="GB205" s="130"/>
      <c r="GC205" s="130"/>
      <c r="GD205" s="130"/>
      <c r="GE205" s="130"/>
      <c r="GF205" s="130"/>
      <c r="GG205" s="130"/>
      <c r="GH205" s="130"/>
      <c r="GI205" s="130"/>
      <c r="GJ205" s="130"/>
      <c r="GK205" s="130"/>
      <c r="GL205" s="130"/>
      <c r="GM205" s="130"/>
      <c r="GN205" s="130"/>
      <c r="GO205" s="130"/>
      <c r="GP205" s="130"/>
      <c r="GQ205" s="130"/>
      <c r="GR205" s="130"/>
      <c r="GS205" s="130"/>
      <c r="GT205" s="130"/>
      <c r="GU205" s="130"/>
      <c r="GV205" s="130"/>
      <c r="GW205" s="130"/>
      <c r="GX205" s="130"/>
      <c r="GY205" s="130"/>
      <c r="GZ205" s="130"/>
      <c r="HA205" s="130"/>
      <c r="HB205" s="130"/>
      <c r="HC205" s="130"/>
      <c r="HD205" s="130"/>
      <c r="HE205" s="130"/>
      <c r="HF205" s="130"/>
      <c r="HG205" s="130"/>
      <c r="HH205" s="130"/>
      <c r="HI205" s="130"/>
      <c r="HJ205" s="130"/>
      <c r="HK205" s="130"/>
      <c r="HL205" s="130"/>
      <c r="HM205" s="130"/>
      <c r="HN205" s="130"/>
      <c r="HO205" s="130"/>
      <c r="HP205" s="130"/>
      <c r="HQ205" s="130"/>
      <c r="HR205" s="130"/>
      <c r="HS205" s="130"/>
      <c r="HT205" s="130"/>
      <c r="HU205" s="130"/>
      <c r="HV205" s="130"/>
      <c r="HW205" s="130"/>
      <c r="HX205" s="130"/>
      <c r="HY205" s="130"/>
      <c r="HZ205" s="130"/>
      <c r="IA205" s="130"/>
      <c r="IB205" s="130"/>
      <c r="IC205" s="130"/>
      <c r="ID205" s="130"/>
      <c r="IE205" s="130"/>
      <c r="IF205" s="130"/>
      <c r="IG205" s="130"/>
      <c r="IH205" s="130"/>
      <c r="II205" s="130"/>
      <c r="IJ205" s="130"/>
      <c r="IK205" s="130"/>
      <c r="IL205" s="130"/>
      <c r="IM205" s="130"/>
      <c r="IN205" s="130"/>
      <c r="IO205" s="130"/>
      <c r="IP205" s="130"/>
      <c r="IQ205" s="130"/>
      <c r="IR205" s="130"/>
      <c r="IS205" s="130"/>
      <c r="IT205" s="130"/>
      <c r="IU205" s="130"/>
      <c r="IV205" s="130"/>
    </row>
    <row r="206" spans="1:256" ht="15.75" customHeight="1">
      <c r="A206" s="781"/>
      <c r="B206" s="39"/>
      <c r="C206" s="160"/>
      <c r="D206" s="160"/>
      <c r="E206" s="160"/>
      <c r="F206" s="160"/>
      <c r="G206" s="130"/>
      <c r="H206" s="130"/>
      <c r="I206" s="130"/>
      <c r="J206" s="130"/>
      <c r="K206" s="131"/>
      <c r="L206" s="131"/>
      <c r="M206" s="131"/>
      <c r="N206" s="131"/>
      <c r="O206" s="131"/>
      <c r="P206" s="1377"/>
      <c r="Q206" s="130"/>
      <c r="R206" s="130"/>
      <c r="S206" s="130"/>
      <c r="T206" s="130"/>
      <c r="U206" s="130"/>
      <c r="V206" s="130"/>
      <c r="W206" s="130"/>
      <c r="X206" s="130"/>
      <c r="Y206" s="130"/>
      <c r="Z206" s="130"/>
      <c r="AA206" s="130"/>
      <c r="AB206" s="130"/>
      <c r="AC206" s="130"/>
      <c r="AD206" s="130"/>
      <c r="AE206" s="130"/>
      <c r="AF206" s="130"/>
      <c r="AG206" s="130"/>
      <c r="AH206" s="130"/>
      <c r="AI206" s="130"/>
      <c r="AJ206" s="130"/>
      <c r="AK206" s="130"/>
      <c r="AL206" s="130"/>
      <c r="AM206" s="130"/>
      <c r="AN206" s="130"/>
      <c r="AO206" s="130"/>
      <c r="AP206" s="130"/>
      <c r="AQ206" s="130"/>
      <c r="AR206" s="130"/>
      <c r="AS206" s="130"/>
      <c r="AT206" s="130"/>
      <c r="AU206" s="130"/>
      <c r="AV206" s="130"/>
      <c r="AW206" s="130"/>
      <c r="AX206" s="130"/>
      <c r="AY206" s="130"/>
      <c r="AZ206" s="130"/>
      <c r="BA206" s="130"/>
      <c r="BB206" s="130"/>
      <c r="BC206" s="130"/>
      <c r="BD206" s="130"/>
      <c r="BE206" s="130"/>
      <c r="BF206" s="130"/>
      <c r="BG206" s="130"/>
      <c r="BH206" s="130"/>
      <c r="BI206" s="130"/>
      <c r="BJ206" s="130"/>
      <c r="BK206" s="130"/>
      <c r="BL206" s="130"/>
      <c r="BM206" s="130"/>
      <c r="BN206" s="130"/>
      <c r="BO206" s="130"/>
      <c r="BP206" s="130"/>
      <c r="BQ206" s="130"/>
      <c r="BR206" s="130"/>
      <c r="BS206" s="130"/>
      <c r="BT206" s="130"/>
      <c r="BU206" s="130"/>
      <c r="BV206" s="130"/>
      <c r="BW206" s="130"/>
      <c r="BX206" s="130"/>
      <c r="BY206" s="130"/>
      <c r="BZ206" s="130"/>
      <c r="CA206" s="130"/>
      <c r="CB206" s="130"/>
      <c r="CC206" s="130"/>
      <c r="CD206" s="130"/>
      <c r="CE206" s="130"/>
      <c r="CF206" s="130"/>
      <c r="CG206" s="130"/>
      <c r="CH206" s="130"/>
      <c r="CI206" s="130"/>
      <c r="CJ206" s="130"/>
      <c r="CK206" s="130"/>
      <c r="CL206" s="130"/>
      <c r="CM206" s="130"/>
      <c r="CN206" s="130"/>
      <c r="CO206" s="130"/>
      <c r="CP206" s="130"/>
      <c r="CQ206" s="130"/>
      <c r="CR206" s="130"/>
      <c r="CS206" s="130"/>
      <c r="CT206" s="130"/>
      <c r="CU206" s="130"/>
      <c r="CV206" s="130"/>
      <c r="CW206" s="130"/>
      <c r="CX206" s="130"/>
      <c r="CY206" s="130"/>
      <c r="CZ206" s="130"/>
      <c r="DA206" s="130"/>
      <c r="DB206" s="130"/>
      <c r="DC206" s="130"/>
      <c r="DD206" s="130"/>
      <c r="DE206" s="130"/>
      <c r="DF206" s="130"/>
      <c r="DG206" s="130"/>
      <c r="DH206" s="130"/>
      <c r="DI206" s="130"/>
      <c r="DJ206" s="130"/>
      <c r="DK206" s="130"/>
      <c r="DL206" s="130"/>
      <c r="DM206" s="130"/>
      <c r="DN206" s="130"/>
      <c r="DO206" s="130"/>
      <c r="DP206" s="130"/>
      <c r="DQ206" s="130"/>
      <c r="DR206" s="130"/>
      <c r="DS206" s="130"/>
      <c r="DT206" s="130"/>
      <c r="DU206" s="130"/>
      <c r="DV206" s="130"/>
      <c r="DW206" s="130"/>
      <c r="DX206" s="130"/>
      <c r="DY206" s="130"/>
      <c r="DZ206" s="130"/>
      <c r="EA206" s="130"/>
      <c r="EB206" s="130"/>
      <c r="EC206" s="130"/>
      <c r="ED206" s="130"/>
      <c r="EE206" s="130"/>
      <c r="EF206" s="130"/>
      <c r="EG206" s="130"/>
      <c r="EH206" s="130"/>
      <c r="EI206" s="130"/>
      <c r="EJ206" s="130"/>
      <c r="EK206" s="130"/>
      <c r="EL206" s="130"/>
      <c r="EM206" s="130"/>
      <c r="EN206" s="130"/>
      <c r="EO206" s="130"/>
      <c r="EP206" s="130"/>
      <c r="EQ206" s="130"/>
      <c r="ER206" s="130"/>
      <c r="ES206" s="130"/>
      <c r="ET206" s="130"/>
      <c r="EU206" s="130"/>
      <c r="EV206" s="130"/>
      <c r="EW206" s="130"/>
      <c r="EX206" s="130"/>
      <c r="EY206" s="130"/>
      <c r="EZ206" s="130"/>
      <c r="FA206" s="130"/>
      <c r="FB206" s="130"/>
      <c r="FC206" s="130"/>
      <c r="FD206" s="130"/>
      <c r="FE206" s="130"/>
      <c r="FF206" s="130"/>
      <c r="FG206" s="130"/>
      <c r="FH206" s="130"/>
      <c r="FI206" s="130"/>
      <c r="FJ206" s="130"/>
      <c r="FK206" s="130"/>
      <c r="FL206" s="130"/>
      <c r="FM206" s="130"/>
      <c r="FN206" s="130"/>
      <c r="FO206" s="130"/>
      <c r="FP206" s="130"/>
      <c r="FQ206" s="130"/>
      <c r="FR206" s="130"/>
      <c r="FS206" s="130"/>
      <c r="FT206" s="130"/>
      <c r="FU206" s="130"/>
      <c r="FV206" s="130"/>
      <c r="FW206" s="130"/>
      <c r="FX206" s="130"/>
      <c r="FY206" s="130"/>
      <c r="FZ206" s="130"/>
      <c r="GA206" s="130"/>
      <c r="GB206" s="130"/>
      <c r="GC206" s="130"/>
      <c r="GD206" s="130"/>
      <c r="GE206" s="130"/>
      <c r="GF206" s="130"/>
      <c r="GG206" s="130"/>
      <c r="GH206" s="130"/>
      <c r="GI206" s="130"/>
      <c r="GJ206" s="130"/>
      <c r="GK206" s="130"/>
      <c r="GL206" s="130"/>
      <c r="GM206" s="130"/>
      <c r="GN206" s="130"/>
      <c r="GO206" s="130"/>
      <c r="GP206" s="130"/>
      <c r="GQ206" s="130"/>
      <c r="GR206" s="130"/>
      <c r="GS206" s="130"/>
      <c r="GT206" s="130"/>
      <c r="GU206" s="130"/>
      <c r="GV206" s="130"/>
      <c r="GW206" s="130"/>
      <c r="GX206" s="130"/>
      <c r="GY206" s="130"/>
      <c r="GZ206" s="130"/>
      <c r="HA206" s="130"/>
      <c r="HB206" s="130"/>
      <c r="HC206" s="130"/>
      <c r="HD206" s="130"/>
      <c r="HE206" s="130"/>
      <c r="HF206" s="130"/>
      <c r="HG206" s="130"/>
      <c r="HH206" s="130"/>
      <c r="HI206" s="130"/>
      <c r="HJ206" s="130"/>
      <c r="HK206" s="130"/>
      <c r="HL206" s="130"/>
      <c r="HM206" s="130"/>
      <c r="HN206" s="130"/>
      <c r="HO206" s="130"/>
      <c r="HP206" s="130"/>
      <c r="HQ206" s="130"/>
      <c r="HR206" s="130"/>
      <c r="HS206" s="130"/>
      <c r="HT206" s="130"/>
      <c r="HU206" s="130"/>
      <c r="HV206" s="130"/>
      <c r="HW206" s="130"/>
      <c r="HX206" s="130"/>
      <c r="HY206" s="130"/>
      <c r="HZ206" s="130"/>
      <c r="IA206" s="130"/>
      <c r="IB206" s="130"/>
      <c r="IC206" s="130"/>
      <c r="ID206" s="130"/>
      <c r="IE206" s="130"/>
      <c r="IF206" s="130"/>
      <c r="IG206" s="130"/>
      <c r="IH206" s="130"/>
      <c r="II206" s="130"/>
      <c r="IJ206" s="130"/>
      <c r="IK206" s="130"/>
      <c r="IL206" s="130"/>
      <c r="IM206" s="130"/>
      <c r="IN206" s="130"/>
      <c r="IO206" s="130"/>
      <c r="IP206" s="130"/>
      <c r="IQ206" s="130"/>
      <c r="IR206" s="130"/>
      <c r="IS206" s="130"/>
      <c r="IT206" s="130"/>
      <c r="IU206" s="130"/>
      <c r="IV206" s="130"/>
    </row>
    <row r="207" spans="1:256" ht="15.75" customHeight="1">
      <c r="A207" s="781"/>
      <c r="B207" s="39"/>
      <c r="C207" s="160"/>
      <c r="D207" s="160"/>
      <c r="E207" s="160"/>
      <c r="F207" s="160"/>
      <c r="G207" s="130"/>
      <c r="H207" s="130"/>
      <c r="I207" s="130"/>
      <c r="J207" s="130"/>
      <c r="K207" s="131"/>
      <c r="L207" s="131"/>
      <c r="M207" s="131"/>
      <c r="N207" s="131"/>
      <c r="O207" s="131"/>
      <c r="P207" s="1377"/>
      <c r="Q207" s="130"/>
      <c r="R207" s="130"/>
      <c r="S207" s="130"/>
      <c r="T207" s="130"/>
      <c r="U207" s="130"/>
      <c r="V207" s="130"/>
      <c r="W207" s="130"/>
      <c r="X207" s="130"/>
      <c r="Y207" s="130"/>
      <c r="Z207" s="130"/>
      <c r="AA207" s="130"/>
      <c r="AB207" s="130"/>
      <c r="AC207" s="130"/>
      <c r="AD207" s="130"/>
      <c r="AE207" s="130"/>
      <c r="AF207" s="130"/>
      <c r="AG207" s="130"/>
      <c r="AH207" s="130"/>
      <c r="AI207" s="130"/>
      <c r="AJ207" s="130"/>
      <c r="AK207" s="130"/>
      <c r="AL207" s="130"/>
      <c r="AM207" s="130"/>
      <c r="AN207" s="130"/>
      <c r="AO207" s="130"/>
      <c r="AP207" s="130"/>
      <c r="AQ207" s="130"/>
      <c r="AR207" s="130"/>
      <c r="AS207" s="130"/>
      <c r="AT207" s="130"/>
      <c r="AU207" s="130"/>
      <c r="AV207" s="130"/>
      <c r="AW207" s="130"/>
      <c r="AX207" s="130"/>
      <c r="AY207" s="130"/>
      <c r="AZ207" s="130"/>
      <c r="BA207" s="130"/>
      <c r="BB207" s="130"/>
      <c r="BC207" s="130"/>
      <c r="BD207" s="130"/>
      <c r="BE207" s="130"/>
      <c r="BF207" s="130"/>
      <c r="BG207" s="130"/>
      <c r="BH207" s="130"/>
      <c r="BI207" s="130"/>
      <c r="BJ207" s="130"/>
      <c r="BK207" s="130"/>
      <c r="BL207" s="130"/>
      <c r="BM207" s="130"/>
      <c r="BN207" s="130"/>
      <c r="BO207" s="130"/>
      <c r="BP207" s="130"/>
      <c r="BQ207" s="130"/>
      <c r="BR207" s="130"/>
      <c r="BS207" s="130"/>
      <c r="BT207" s="130"/>
      <c r="BU207" s="130"/>
      <c r="BV207" s="130"/>
      <c r="BW207" s="130"/>
      <c r="BX207" s="130"/>
      <c r="BY207" s="130"/>
      <c r="BZ207" s="130"/>
      <c r="CA207" s="130"/>
      <c r="CB207" s="130"/>
      <c r="CC207" s="130"/>
      <c r="CD207" s="130"/>
      <c r="CE207" s="130"/>
      <c r="CF207" s="130"/>
      <c r="CG207" s="130"/>
      <c r="CH207" s="130"/>
      <c r="CI207" s="130"/>
      <c r="CJ207" s="130"/>
      <c r="CK207" s="130"/>
      <c r="CL207" s="130"/>
      <c r="CM207" s="130"/>
      <c r="CN207" s="130"/>
      <c r="CO207" s="130"/>
      <c r="CP207" s="130"/>
      <c r="CQ207" s="130"/>
      <c r="CR207" s="130"/>
      <c r="CS207" s="130"/>
      <c r="CT207" s="130"/>
      <c r="CU207" s="130"/>
      <c r="CV207" s="130"/>
      <c r="CW207" s="130"/>
      <c r="CX207" s="130"/>
      <c r="CY207" s="130"/>
      <c r="CZ207" s="130"/>
      <c r="DA207" s="130"/>
      <c r="DB207" s="130"/>
      <c r="DC207" s="130"/>
      <c r="DD207" s="130"/>
      <c r="DE207" s="130"/>
      <c r="DF207" s="130"/>
      <c r="DG207" s="130"/>
      <c r="DH207" s="130"/>
      <c r="DI207" s="130"/>
      <c r="DJ207" s="130"/>
      <c r="DK207" s="130"/>
      <c r="DL207" s="130"/>
      <c r="DM207" s="130"/>
      <c r="DN207" s="130"/>
      <c r="DO207" s="130"/>
      <c r="DP207" s="130"/>
      <c r="DQ207" s="130"/>
      <c r="DR207" s="130"/>
      <c r="DS207" s="130"/>
      <c r="DT207" s="130"/>
      <c r="DU207" s="130"/>
      <c r="DV207" s="130"/>
      <c r="DW207" s="130"/>
      <c r="DX207" s="130"/>
      <c r="DY207" s="130"/>
      <c r="DZ207" s="130"/>
      <c r="EA207" s="130"/>
      <c r="EB207" s="130"/>
      <c r="EC207" s="130"/>
      <c r="ED207" s="130"/>
      <c r="EE207" s="130"/>
      <c r="EF207" s="130"/>
      <c r="EG207" s="130"/>
      <c r="EH207" s="130"/>
      <c r="EI207" s="130"/>
      <c r="EJ207" s="130"/>
      <c r="EK207" s="130"/>
      <c r="EL207" s="130"/>
      <c r="EM207" s="130"/>
      <c r="EN207" s="130"/>
      <c r="EO207" s="130"/>
      <c r="EP207" s="130"/>
      <c r="EQ207" s="130"/>
      <c r="ER207" s="130"/>
      <c r="ES207" s="130"/>
      <c r="ET207" s="130"/>
      <c r="EU207" s="130"/>
      <c r="EV207" s="130"/>
      <c r="EW207" s="130"/>
      <c r="EX207" s="130"/>
      <c r="EY207" s="130"/>
      <c r="EZ207" s="130"/>
      <c r="FA207" s="130"/>
      <c r="FB207" s="130"/>
      <c r="FC207" s="130"/>
      <c r="FD207" s="130"/>
      <c r="FE207" s="130"/>
      <c r="FF207" s="130"/>
      <c r="FG207" s="130"/>
      <c r="FH207" s="130"/>
      <c r="FI207" s="130"/>
      <c r="FJ207" s="130"/>
      <c r="FK207" s="130"/>
      <c r="FL207" s="130"/>
      <c r="FM207" s="130"/>
      <c r="FN207" s="130"/>
      <c r="FO207" s="130"/>
      <c r="FP207" s="130"/>
      <c r="FQ207" s="130"/>
      <c r="FR207" s="130"/>
      <c r="FS207" s="130"/>
      <c r="FT207" s="130"/>
      <c r="FU207" s="130"/>
      <c r="FV207" s="130"/>
      <c r="FW207" s="130"/>
      <c r="FX207" s="130"/>
      <c r="FY207" s="130"/>
      <c r="FZ207" s="130"/>
      <c r="GA207" s="130"/>
      <c r="GB207" s="130"/>
      <c r="GC207" s="130"/>
      <c r="GD207" s="130"/>
      <c r="GE207" s="130"/>
      <c r="GF207" s="130"/>
      <c r="GG207" s="130"/>
      <c r="GH207" s="130"/>
      <c r="GI207" s="130"/>
      <c r="GJ207" s="130"/>
      <c r="GK207" s="130"/>
      <c r="GL207" s="130"/>
      <c r="GM207" s="130"/>
      <c r="GN207" s="130"/>
      <c r="GO207" s="130"/>
      <c r="GP207" s="130"/>
      <c r="GQ207" s="130"/>
      <c r="GR207" s="130"/>
      <c r="GS207" s="130"/>
      <c r="GT207" s="130"/>
      <c r="GU207" s="130"/>
      <c r="GV207" s="130"/>
      <c r="GW207" s="130"/>
      <c r="GX207" s="130"/>
      <c r="GY207" s="130"/>
      <c r="GZ207" s="130"/>
      <c r="HA207" s="130"/>
      <c r="HB207" s="130"/>
      <c r="HC207" s="130"/>
      <c r="HD207" s="130"/>
      <c r="HE207" s="130"/>
      <c r="HF207" s="130"/>
      <c r="HG207" s="130"/>
      <c r="HH207" s="130"/>
      <c r="HI207" s="130"/>
      <c r="HJ207" s="130"/>
      <c r="HK207" s="130"/>
      <c r="HL207" s="130"/>
      <c r="HM207" s="130"/>
      <c r="HN207" s="130"/>
      <c r="HO207" s="130"/>
      <c r="HP207" s="130"/>
      <c r="HQ207" s="130"/>
      <c r="HR207" s="130"/>
      <c r="HS207" s="130"/>
      <c r="HT207" s="130"/>
      <c r="HU207" s="130"/>
      <c r="HV207" s="130"/>
      <c r="HW207" s="130"/>
      <c r="HX207" s="130"/>
      <c r="HY207" s="130"/>
      <c r="HZ207" s="130"/>
      <c r="IA207" s="130"/>
      <c r="IB207" s="130"/>
      <c r="IC207" s="130"/>
      <c r="ID207" s="130"/>
      <c r="IE207" s="130"/>
      <c r="IF207" s="130"/>
      <c r="IG207" s="130"/>
      <c r="IH207" s="130"/>
      <c r="II207" s="130"/>
      <c r="IJ207" s="130"/>
      <c r="IK207" s="130"/>
      <c r="IL207" s="130"/>
      <c r="IM207" s="130"/>
      <c r="IN207" s="130"/>
      <c r="IO207" s="130"/>
      <c r="IP207" s="130"/>
      <c r="IQ207" s="130"/>
      <c r="IR207" s="130"/>
      <c r="IS207" s="130"/>
      <c r="IT207" s="130"/>
      <c r="IU207" s="130"/>
      <c r="IV207" s="130"/>
    </row>
    <row r="208" spans="1:256" ht="15.75" customHeight="1">
      <c r="A208" s="781"/>
      <c r="B208" s="39"/>
      <c r="C208" s="160"/>
      <c r="D208" s="160"/>
      <c r="E208" s="160"/>
      <c r="F208" s="160"/>
      <c r="G208" s="130"/>
      <c r="H208" s="130"/>
      <c r="I208" s="130"/>
      <c r="J208" s="130"/>
      <c r="K208" s="131"/>
      <c r="L208" s="131"/>
      <c r="M208" s="131"/>
      <c r="N208" s="131"/>
      <c r="O208" s="131"/>
      <c r="P208" s="1377"/>
      <c r="Q208" s="130"/>
      <c r="R208" s="130"/>
      <c r="S208" s="130"/>
      <c r="T208" s="130"/>
      <c r="U208" s="130"/>
      <c r="V208" s="130"/>
      <c r="W208" s="130"/>
      <c r="X208" s="130"/>
      <c r="Y208" s="130"/>
      <c r="Z208" s="130"/>
      <c r="AA208" s="130"/>
      <c r="AB208" s="130"/>
      <c r="AC208" s="130"/>
      <c r="AD208" s="130"/>
      <c r="AE208" s="130"/>
      <c r="AF208" s="130"/>
      <c r="AG208" s="130"/>
      <c r="AH208" s="130"/>
      <c r="AI208" s="130"/>
      <c r="AJ208" s="130"/>
      <c r="AK208" s="130"/>
      <c r="AL208" s="130"/>
      <c r="AM208" s="130"/>
      <c r="AN208" s="130"/>
      <c r="AO208" s="130"/>
      <c r="AP208" s="130"/>
      <c r="AQ208" s="130"/>
      <c r="AR208" s="130"/>
      <c r="AS208" s="130"/>
      <c r="AT208" s="130"/>
      <c r="AU208" s="130"/>
      <c r="AV208" s="130"/>
      <c r="AW208" s="130"/>
      <c r="AX208" s="130"/>
      <c r="AY208" s="130"/>
      <c r="AZ208" s="130"/>
      <c r="BA208" s="130"/>
      <c r="BB208" s="130"/>
      <c r="BC208" s="130"/>
      <c r="BD208" s="130"/>
      <c r="BE208" s="130"/>
      <c r="BF208" s="130"/>
      <c r="BG208" s="130"/>
      <c r="BH208" s="130"/>
      <c r="BI208" s="130"/>
      <c r="BJ208" s="130"/>
      <c r="BK208" s="130"/>
      <c r="BL208" s="130"/>
      <c r="BM208" s="130"/>
      <c r="BN208" s="130"/>
      <c r="BO208" s="130"/>
      <c r="BP208" s="130"/>
      <c r="BQ208" s="130"/>
      <c r="BR208" s="130"/>
      <c r="BS208" s="130"/>
      <c r="BT208" s="130"/>
      <c r="BU208" s="130"/>
      <c r="BV208" s="130"/>
      <c r="BW208" s="130"/>
      <c r="BX208" s="130"/>
      <c r="BY208" s="130"/>
      <c r="BZ208" s="130"/>
      <c r="CA208" s="130"/>
      <c r="CB208" s="130"/>
      <c r="CC208" s="130"/>
      <c r="CD208" s="130"/>
      <c r="CE208" s="130"/>
      <c r="CF208" s="130"/>
      <c r="CG208" s="130"/>
      <c r="CH208" s="130"/>
      <c r="CI208" s="130"/>
      <c r="CJ208" s="130"/>
      <c r="CK208" s="130"/>
      <c r="CL208" s="130"/>
      <c r="CM208" s="130"/>
      <c r="CN208" s="130"/>
      <c r="CO208" s="130"/>
      <c r="CP208" s="130"/>
      <c r="CQ208" s="130"/>
      <c r="CR208" s="130"/>
      <c r="CS208" s="130"/>
      <c r="CT208" s="130"/>
      <c r="CU208" s="130"/>
      <c r="CV208" s="130"/>
      <c r="CW208" s="130"/>
      <c r="CX208" s="130"/>
      <c r="CY208" s="130"/>
      <c r="CZ208" s="130"/>
      <c r="DA208" s="130"/>
      <c r="DB208" s="130"/>
      <c r="DC208" s="130"/>
      <c r="DD208" s="130"/>
      <c r="DE208" s="130"/>
      <c r="DF208" s="130"/>
      <c r="DG208" s="130"/>
      <c r="DH208" s="130"/>
      <c r="DI208" s="130"/>
      <c r="DJ208" s="130"/>
      <c r="DK208" s="130"/>
      <c r="DL208" s="130"/>
      <c r="DM208" s="130"/>
      <c r="DN208" s="130"/>
      <c r="DO208" s="130"/>
      <c r="DP208" s="130"/>
      <c r="DQ208" s="130"/>
      <c r="DR208" s="130"/>
      <c r="DS208" s="130"/>
      <c r="DT208" s="130"/>
      <c r="DU208" s="130"/>
      <c r="DV208" s="130"/>
      <c r="DW208" s="130"/>
      <c r="DX208" s="130"/>
      <c r="DY208" s="130"/>
      <c r="DZ208" s="130"/>
      <c r="EA208" s="130"/>
      <c r="EB208" s="130"/>
      <c r="EC208" s="130"/>
      <c r="ED208" s="130"/>
      <c r="EE208" s="130"/>
      <c r="EF208" s="130"/>
      <c r="EG208" s="130"/>
      <c r="EH208" s="130"/>
      <c r="EI208" s="130"/>
      <c r="EJ208" s="130"/>
      <c r="EK208" s="130"/>
      <c r="EL208" s="130"/>
      <c r="EM208" s="130"/>
      <c r="EN208" s="130"/>
      <c r="EO208" s="130"/>
      <c r="EP208" s="130"/>
      <c r="EQ208" s="130"/>
      <c r="ER208" s="130"/>
      <c r="ES208" s="130"/>
      <c r="ET208" s="130"/>
      <c r="EU208" s="130"/>
      <c r="EV208" s="130"/>
      <c r="EW208" s="130"/>
      <c r="EX208" s="130"/>
      <c r="EY208" s="130"/>
      <c r="EZ208" s="130"/>
      <c r="FA208" s="130"/>
      <c r="FB208" s="130"/>
      <c r="FC208" s="130"/>
      <c r="FD208" s="130"/>
      <c r="FE208" s="130"/>
      <c r="FF208" s="130"/>
      <c r="FG208" s="130"/>
      <c r="FH208" s="130"/>
      <c r="FI208" s="130"/>
      <c r="FJ208" s="130"/>
      <c r="FK208" s="130"/>
      <c r="FL208" s="130"/>
      <c r="FM208" s="130"/>
      <c r="FN208" s="130"/>
      <c r="FO208" s="130"/>
      <c r="FP208" s="130"/>
      <c r="FQ208" s="130"/>
      <c r="FR208" s="130"/>
      <c r="FS208" s="130"/>
      <c r="FT208" s="130"/>
      <c r="FU208" s="130"/>
      <c r="FV208" s="130"/>
      <c r="FW208" s="130"/>
      <c r="FX208" s="130"/>
      <c r="FY208" s="130"/>
      <c r="FZ208" s="130"/>
      <c r="GA208" s="130"/>
      <c r="GB208" s="130"/>
      <c r="GC208" s="130"/>
      <c r="GD208" s="130"/>
      <c r="GE208" s="130"/>
      <c r="GF208" s="130"/>
      <c r="GG208" s="130"/>
      <c r="GH208" s="130"/>
      <c r="GI208" s="130"/>
      <c r="GJ208" s="130"/>
      <c r="GK208" s="130"/>
      <c r="GL208" s="130"/>
      <c r="GM208" s="130"/>
      <c r="GN208" s="130"/>
      <c r="GO208" s="130"/>
      <c r="GP208" s="130"/>
      <c r="GQ208" s="130"/>
      <c r="GR208" s="130"/>
      <c r="GS208" s="130"/>
      <c r="GT208" s="130"/>
      <c r="GU208" s="130"/>
      <c r="GV208" s="130"/>
      <c r="GW208" s="130"/>
      <c r="GX208" s="130"/>
      <c r="GY208" s="130"/>
      <c r="GZ208" s="130"/>
      <c r="HA208" s="130"/>
      <c r="HB208" s="130"/>
      <c r="HC208" s="130"/>
      <c r="HD208" s="130"/>
      <c r="HE208" s="130"/>
      <c r="HF208" s="130"/>
      <c r="HG208" s="130"/>
      <c r="HH208" s="130"/>
      <c r="HI208" s="130"/>
      <c r="HJ208" s="130"/>
      <c r="HK208" s="130"/>
      <c r="HL208" s="130"/>
      <c r="HM208" s="130"/>
      <c r="HN208" s="130"/>
      <c r="HO208" s="130"/>
      <c r="HP208" s="130"/>
      <c r="HQ208" s="130"/>
      <c r="HR208" s="130"/>
      <c r="HS208" s="130"/>
      <c r="HT208" s="130"/>
      <c r="HU208" s="130"/>
      <c r="HV208" s="130"/>
      <c r="HW208" s="130"/>
      <c r="HX208" s="130"/>
      <c r="HY208" s="130"/>
      <c r="HZ208" s="130"/>
      <c r="IA208" s="130"/>
      <c r="IB208" s="130"/>
      <c r="IC208" s="130"/>
      <c r="ID208" s="130"/>
      <c r="IE208" s="130"/>
      <c r="IF208" s="130"/>
      <c r="IG208" s="130"/>
      <c r="IH208" s="130"/>
      <c r="II208" s="130"/>
      <c r="IJ208" s="130"/>
      <c r="IK208" s="130"/>
      <c r="IL208" s="130"/>
      <c r="IM208" s="130"/>
      <c r="IN208" s="130"/>
      <c r="IO208" s="130"/>
      <c r="IP208" s="130"/>
      <c r="IQ208" s="130"/>
      <c r="IR208" s="130"/>
      <c r="IS208" s="130"/>
      <c r="IT208" s="130"/>
      <c r="IU208" s="130"/>
      <c r="IV208" s="130"/>
    </row>
    <row r="209" spans="1:256" ht="15.75" customHeight="1">
      <c r="A209" s="781"/>
      <c r="B209" s="39"/>
      <c r="C209" s="160"/>
      <c r="D209" s="160"/>
      <c r="E209" s="160"/>
      <c r="F209" s="160"/>
      <c r="G209" s="130"/>
      <c r="H209" s="130"/>
      <c r="I209" s="130"/>
      <c r="J209" s="130"/>
      <c r="K209" s="131"/>
      <c r="L209" s="131"/>
      <c r="M209" s="131"/>
      <c r="N209" s="131"/>
      <c r="O209" s="131"/>
      <c r="P209" s="1377"/>
      <c r="Q209" s="130"/>
      <c r="R209" s="130"/>
      <c r="S209" s="130"/>
      <c r="T209" s="130"/>
      <c r="U209" s="130"/>
      <c r="V209" s="130"/>
      <c r="W209" s="130"/>
      <c r="X209" s="130"/>
      <c r="Y209" s="130"/>
      <c r="Z209" s="130"/>
      <c r="AA209" s="130"/>
      <c r="AB209" s="130"/>
      <c r="AC209" s="130"/>
      <c r="AD209" s="130"/>
      <c r="AE209" s="130"/>
      <c r="AF209" s="130"/>
      <c r="AG209" s="130"/>
      <c r="AH209" s="130"/>
      <c r="AI209" s="130"/>
      <c r="AJ209" s="130"/>
      <c r="AK209" s="130"/>
      <c r="AL209" s="130"/>
      <c r="AM209" s="130"/>
      <c r="AN209" s="130"/>
      <c r="AO209" s="130"/>
      <c r="AP209" s="130"/>
      <c r="AQ209" s="130"/>
      <c r="AR209" s="130"/>
      <c r="AS209" s="130"/>
      <c r="AT209" s="130"/>
      <c r="AU209" s="130"/>
      <c r="AV209" s="130"/>
      <c r="AW209" s="130"/>
      <c r="AX209" s="130"/>
      <c r="AY209" s="130"/>
      <c r="AZ209" s="130"/>
      <c r="BA209" s="130"/>
      <c r="BB209" s="130"/>
      <c r="BC209" s="130"/>
      <c r="BD209" s="130"/>
      <c r="BE209" s="130"/>
      <c r="BF209" s="130"/>
      <c r="BG209" s="130"/>
      <c r="BH209" s="130"/>
      <c r="BI209" s="130"/>
      <c r="BJ209" s="130"/>
      <c r="BK209" s="130"/>
      <c r="BL209" s="130"/>
      <c r="BM209" s="130"/>
      <c r="BN209" s="130"/>
      <c r="BO209" s="130"/>
      <c r="BP209" s="130"/>
      <c r="BQ209" s="130"/>
      <c r="BR209" s="130"/>
      <c r="BS209" s="130"/>
      <c r="BT209" s="130"/>
      <c r="BU209" s="130"/>
      <c r="BV209" s="130"/>
      <c r="BW209" s="130"/>
      <c r="BX209" s="130"/>
      <c r="BY209" s="130"/>
      <c r="BZ209" s="130"/>
      <c r="CA209" s="130"/>
      <c r="CB209" s="130"/>
      <c r="CC209" s="130"/>
      <c r="CD209" s="130"/>
      <c r="CE209" s="130"/>
      <c r="CF209" s="130"/>
      <c r="CG209" s="130"/>
      <c r="CH209" s="130"/>
      <c r="CI209" s="130"/>
      <c r="CJ209" s="130"/>
      <c r="CK209" s="130"/>
      <c r="CL209" s="130"/>
      <c r="CM209" s="130"/>
      <c r="CN209" s="130"/>
      <c r="CO209" s="130"/>
      <c r="CP209" s="130"/>
      <c r="CQ209" s="130"/>
      <c r="CR209" s="130"/>
      <c r="CS209" s="130"/>
      <c r="CT209" s="130"/>
      <c r="CU209" s="130"/>
      <c r="CV209" s="130"/>
      <c r="CW209" s="130"/>
      <c r="CX209" s="130"/>
      <c r="CY209" s="130"/>
      <c r="CZ209" s="130"/>
      <c r="DA209" s="130"/>
      <c r="DB209" s="130"/>
      <c r="DC209" s="130"/>
      <c r="DD209" s="130"/>
      <c r="DE209" s="130"/>
      <c r="DF209" s="130"/>
      <c r="DG209" s="130"/>
      <c r="DH209" s="130"/>
      <c r="DI209" s="130"/>
      <c r="DJ209" s="130"/>
      <c r="DK209" s="130"/>
      <c r="DL209" s="130"/>
      <c r="DM209" s="130"/>
      <c r="DN209" s="130"/>
      <c r="DO209" s="130"/>
      <c r="DP209" s="130"/>
      <c r="DQ209" s="130"/>
      <c r="DR209" s="130"/>
      <c r="DS209" s="130"/>
      <c r="DT209" s="130"/>
      <c r="DU209" s="130"/>
      <c r="DV209" s="130"/>
      <c r="DW209" s="130"/>
      <c r="DX209" s="130"/>
      <c r="DY209" s="130"/>
      <c r="DZ209" s="130"/>
      <c r="EA209" s="130"/>
      <c r="EB209" s="130"/>
      <c r="EC209" s="130"/>
      <c r="ED209" s="130"/>
      <c r="EE209" s="130"/>
      <c r="EF209" s="130"/>
      <c r="EG209" s="130"/>
      <c r="EH209" s="130"/>
      <c r="EI209" s="130"/>
      <c r="EJ209" s="130"/>
      <c r="EK209" s="130"/>
      <c r="EL209" s="130"/>
      <c r="EM209" s="130"/>
      <c r="EN209" s="130"/>
      <c r="EO209" s="130"/>
      <c r="EP209" s="130"/>
      <c r="EQ209" s="130"/>
      <c r="ER209" s="130"/>
      <c r="ES209" s="130"/>
      <c r="ET209" s="130"/>
      <c r="EU209" s="130"/>
      <c r="EV209" s="130"/>
      <c r="EW209" s="130"/>
      <c r="EX209" s="130"/>
      <c r="EY209" s="130"/>
      <c r="EZ209" s="130"/>
      <c r="FA209" s="130"/>
      <c r="FB209" s="130"/>
      <c r="FC209" s="130"/>
      <c r="FD209" s="130"/>
      <c r="FE209" s="130"/>
      <c r="FF209" s="130"/>
      <c r="FG209" s="130"/>
      <c r="FH209" s="130"/>
      <c r="FI209" s="130"/>
      <c r="FJ209" s="130"/>
      <c r="FK209" s="130"/>
      <c r="FL209" s="130"/>
      <c r="FM209" s="130"/>
      <c r="FN209" s="130"/>
      <c r="FO209" s="130"/>
      <c r="FP209" s="130"/>
      <c r="FQ209" s="130"/>
      <c r="FR209" s="130"/>
      <c r="FS209" s="130"/>
      <c r="FT209" s="130"/>
      <c r="FU209" s="130"/>
      <c r="FV209" s="130"/>
      <c r="FW209" s="130"/>
      <c r="FX209" s="130"/>
      <c r="FY209" s="130"/>
      <c r="FZ209" s="130"/>
      <c r="GA209" s="130"/>
      <c r="GB209" s="130"/>
      <c r="GC209" s="130"/>
      <c r="GD209" s="130"/>
      <c r="GE209" s="130"/>
      <c r="GF209" s="130"/>
      <c r="GG209" s="130"/>
      <c r="GH209" s="130"/>
      <c r="GI209" s="130"/>
      <c r="GJ209" s="130"/>
      <c r="GK209" s="130"/>
      <c r="GL209" s="130"/>
      <c r="GM209" s="130"/>
      <c r="GN209" s="130"/>
      <c r="GO209" s="130"/>
      <c r="GP209" s="130"/>
      <c r="GQ209" s="130"/>
      <c r="GR209" s="130"/>
      <c r="GS209" s="130"/>
      <c r="GT209" s="130"/>
      <c r="GU209" s="130"/>
      <c r="GV209" s="130"/>
      <c r="GW209" s="130"/>
      <c r="GX209" s="130"/>
      <c r="GY209" s="130"/>
      <c r="GZ209" s="130"/>
      <c r="HA209" s="130"/>
      <c r="HB209" s="130"/>
      <c r="HC209" s="130"/>
      <c r="HD209" s="130"/>
      <c r="HE209" s="130"/>
      <c r="HF209" s="130"/>
      <c r="HG209" s="130"/>
      <c r="HH209" s="130"/>
      <c r="HI209" s="130"/>
      <c r="HJ209" s="130"/>
      <c r="HK209" s="130"/>
      <c r="HL209" s="130"/>
      <c r="HM209" s="130"/>
      <c r="HN209" s="130"/>
      <c r="HO209" s="130"/>
      <c r="HP209" s="130"/>
      <c r="HQ209" s="130"/>
      <c r="HR209" s="130"/>
      <c r="HS209" s="130"/>
      <c r="HT209" s="130"/>
      <c r="HU209" s="130"/>
      <c r="HV209" s="130"/>
      <c r="HW209" s="130"/>
      <c r="HX209" s="130"/>
      <c r="HY209" s="130"/>
      <c r="HZ209" s="130"/>
      <c r="IA209" s="130"/>
      <c r="IB209" s="130"/>
      <c r="IC209" s="130"/>
      <c r="ID209" s="130"/>
      <c r="IE209" s="130"/>
      <c r="IF209" s="130"/>
      <c r="IG209" s="130"/>
      <c r="IH209" s="130"/>
      <c r="II209" s="130"/>
      <c r="IJ209" s="130"/>
      <c r="IK209" s="130"/>
      <c r="IL209" s="130"/>
      <c r="IM209" s="130"/>
      <c r="IN209" s="130"/>
      <c r="IO209" s="130"/>
      <c r="IP209" s="130"/>
      <c r="IQ209" s="130"/>
      <c r="IR209" s="130"/>
      <c r="IS209" s="130"/>
      <c r="IT209" s="130"/>
      <c r="IU209" s="130"/>
      <c r="IV209" s="130"/>
    </row>
    <row r="210" spans="1:256" ht="15.75" customHeight="1">
      <c r="A210" s="781"/>
      <c r="B210" s="39"/>
      <c r="C210" s="160"/>
      <c r="D210" s="160"/>
      <c r="E210" s="160"/>
      <c r="F210" s="160"/>
      <c r="G210" s="130"/>
      <c r="H210" s="130"/>
      <c r="I210" s="130"/>
      <c r="J210" s="130"/>
      <c r="K210" s="131"/>
      <c r="L210" s="131"/>
      <c r="M210" s="131"/>
      <c r="N210" s="131"/>
      <c r="O210" s="131"/>
      <c r="P210" s="1377"/>
      <c r="Q210" s="130"/>
      <c r="R210" s="130"/>
      <c r="S210" s="130"/>
      <c r="T210" s="130"/>
      <c r="U210" s="130"/>
      <c r="V210" s="130"/>
      <c r="W210" s="130"/>
      <c r="X210" s="130"/>
      <c r="Y210" s="130"/>
      <c r="Z210" s="130"/>
      <c r="AA210" s="130"/>
      <c r="AB210" s="130"/>
      <c r="AC210" s="130"/>
      <c r="AD210" s="130"/>
      <c r="AE210" s="130"/>
      <c r="AF210" s="130"/>
      <c r="AG210" s="130"/>
      <c r="AH210" s="130"/>
      <c r="AI210" s="130"/>
      <c r="AJ210" s="130"/>
      <c r="AK210" s="130"/>
      <c r="AL210" s="130"/>
      <c r="AM210" s="130"/>
      <c r="AN210" s="130"/>
      <c r="AO210" s="130"/>
      <c r="AP210" s="130"/>
      <c r="AQ210" s="130"/>
      <c r="AR210" s="130"/>
      <c r="AS210" s="130"/>
      <c r="AT210" s="130"/>
      <c r="AU210" s="130"/>
      <c r="AV210" s="130"/>
      <c r="AW210" s="130"/>
      <c r="AX210" s="130"/>
      <c r="AY210" s="130"/>
      <c r="AZ210" s="130"/>
      <c r="BA210" s="130"/>
      <c r="BB210" s="130"/>
      <c r="BC210" s="130"/>
      <c r="BD210" s="130"/>
      <c r="BE210" s="130"/>
      <c r="BF210" s="130"/>
      <c r="BG210" s="130"/>
      <c r="BH210" s="130"/>
      <c r="BI210" s="130"/>
      <c r="BJ210" s="130"/>
      <c r="BK210" s="130"/>
      <c r="BL210" s="130"/>
      <c r="BM210" s="130"/>
      <c r="BN210" s="130"/>
      <c r="BO210" s="130"/>
      <c r="BP210" s="130"/>
      <c r="BQ210" s="130"/>
      <c r="BR210" s="130"/>
      <c r="BS210" s="130"/>
      <c r="BT210" s="130"/>
      <c r="BU210" s="130"/>
      <c r="BV210" s="130"/>
      <c r="BW210" s="130"/>
      <c r="BX210" s="130"/>
      <c r="BY210" s="130"/>
      <c r="BZ210" s="130"/>
      <c r="CA210" s="130"/>
      <c r="CB210" s="130"/>
      <c r="CC210" s="130"/>
      <c r="CD210" s="130"/>
      <c r="CE210" s="130"/>
      <c r="CF210" s="130"/>
      <c r="CG210" s="130"/>
      <c r="CH210" s="130"/>
      <c r="CI210" s="130"/>
      <c r="CJ210" s="130"/>
      <c r="CK210" s="130"/>
      <c r="CL210" s="130"/>
      <c r="CM210" s="130"/>
      <c r="CN210" s="130"/>
      <c r="CO210" s="130"/>
      <c r="CP210" s="130"/>
      <c r="CQ210" s="130"/>
      <c r="CR210" s="130"/>
      <c r="CS210" s="130"/>
      <c r="CT210" s="130"/>
      <c r="CU210" s="130"/>
      <c r="CV210" s="130"/>
      <c r="CW210" s="130"/>
      <c r="CX210" s="130"/>
      <c r="CY210" s="130"/>
      <c r="CZ210" s="130"/>
      <c r="DA210" s="130"/>
      <c r="DB210" s="130"/>
      <c r="DC210" s="130"/>
      <c r="DD210" s="130"/>
      <c r="DE210" s="130"/>
      <c r="DF210" s="130"/>
      <c r="DG210" s="130"/>
      <c r="DH210" s="130"/>
      <c r="DI210" s="130"/>
      <c r="DJ210" s="130"/>
      <c r="DK210" s="130"/>
      <c r="DL210" s="130"/>
      <c r="DM210" s="130"/>
      <c r="DN210" s="130"/>
      <c r="DO210" s="130"/>
      <c r="DP210" s="130"/>
      <c r="DQ210" s="130"/>
      <c r="DR210" s="130"/>
      <c r="DS210" s="130"/>
      <c r="DT210" s="130"/>
      <c r="DU210" s="130"/>
      <c r="DV210" s="130"/>
      <c r="DW210" s="130"/>
      <c r="DX210" s="130"/>
      <c r="DY210" s="130"/>
      <c r="DZ210" s="130"/>
      <c r="EA210" s="130"/>
      <c r="EB210" s="130"/>
      <c r="EC210" s="130"/>
      <c r="ED210" s="130"/>
      <c r="EE210" s="130"/>
      <c r="EF210" s="130"/>
      <c r="EG210" s="130"/>
      <c r="EH210" s="130"/>
      <c r="EI210" s="130"/>
      <c r="EJ210" s="130"/>
      <c r="EK210" s="130"/>
      <c r="EL210" s="130"/>
      <c r="EM210" s="130"/>
      <c r="EN210" s="130"/>
      <c r="EO210" s="130"/>
      <c r="EP210" s="130"/>
      <c r="EQ210" s="130"/>
      <c r="ER210" s="130"/>
      <c r="ES210" s="130"/>
      <c r="ET210" s="130"/>
      <c r="EU210" s="130"/>
      <c r="EV210" s="130"/>
      <c r="EW210" s="130"/>
      <c r="EX210" s="130"/>
      <c r="EY210" s="130"/>
      <c r="EZ210" s="130"/>
      <c r="FA210" s="130"/>
      <c r="FB210" s="130"/>
      <c r="FC210" s="130"/>
      <c r="FD210" s="130"/>
      <c r="FE210" s="130"/>
      <c r="FF210" s="130"/>
      <c r="FG210" s="130"/>
      <c r="FH210" s="130"/>
      <c r="FI210" s="130"/>
      <c r="FJ210" s="130"/>
      <c r="FK210" s="130"/>
      <c r="FL210" s="130"/>
      <c r="FM210" s="130"/>
      <c r="FN210" s="130"/>
      <c r="FO210" s="130"/>
      <c r="FP210" s="130"/>
      <c r="FQ210" s="130"/>
      <c r="FR210" s="130"/>
      <c r="FS210" s="130"/>
      <c r="FT210" s="130"/>
      <c r="FU210" s="130"/>
      <c r="FV210" s="130"/>
      <c r="FW210" s="130"/>
      <c r="FX210" s="130"/>
      <c r="FY210" s="130"/>
      <c r="FZ210" s="130"/>
      <c r="GA210" s="130"/>
      <c r="GB210" s="130"/>
      <c r="GC210" s="130"/>
      <c r="GD210" s="130"/>
      <c r="GE210" s="130"/>
      <c r="GF210" s="130"/>
      <c r="GG210" s="130"/>
      <c r="GH210" s="130"/>
      <c r="GI210" s="130"/>
      <c r="GJ210" s="130"/>
      <c r="GK210" s="130"/>
      <c r="GL210" s="130"/>
      <c r="GM210" s="130"/>
      <c r="GN210" s="130"/>
      <c r="GO210" s="130"/>
      <c r="GP210" s="130"/>
      <c r="GQ210" s="130"/>
      <c r="GR210" s="130"/>
      <c r="GS210" s="130"/>
      <c r="GT210" s="130"/>
      <c r="GU210" s="130"/>
      <c r="GV210" s="130"/>
      <c r="GW210" s="130"/>
      <c r="GX210" s="130"/>
      <c r="GY210" s="130"/>
      <c r="GZ210" s="130"/>
      <c r="HA210" s="130"/>
      <c r="HB210" s="130"/>
      <c r="HC210" s="130"/>
      <c r="HD210" s="130"/>
      <c r="HE210" s="130"/>
      <c r="HF210" s="130"/>
      <c r="HG210" s="130"/>
      <c r="HH210" s="130"/>
      <c r="HI210" s="130"/>
      <c r="HJ210" s="130"/>
      <c r="HK210" s="130"/>
      <c r="HL210" s="130"/>
      <c r="HM210" s="130"/>
      <c r="HN210" s="130"/>
      <c r="HO210" s="130"/>
      <c r="HP210" s="130"/>
      <c r="HQ210" s="130"/>
      <c r="HR210" s="130"/>
      <c r="HS210" s="130"/>
      <c r="HT210" s="130"/>
      <c r="HU210" s="130"/>
      <c r="HV210" s="130"/>
      <c r="HW210" s="130"/>
      <c r="HX210" s="130"/>
      <c r="HY210" s="130"/>
      <c r="HZ210" s="130"/>
      <c r="IA210" s="130"/>
      <c r="IB210" s="130"/>
      <c r="IC210" s="130"/>
      <c r="ID210" s="130"/>
      <c r="IE210" s="130"/>
      <c r="IF210" s="130"/>
      <c r="IG210" s="130"/>
      <c r="IH210" s="130"/>
      <c r="II210" s="130"/>
      <c r="IJ210" s="130"/>
      <c r="IK210" s="130"/>
      <c r="IL210" s="130"/>
      <c r="IM210" s="130"/>
      <c r="IN210" s="130"/>
      <c r="IO210" s="130"/>
      <c r="IP210" s="130"/>
      <c r="IQ210" s="130"/>
      <c r="IR210" s="130"/>
      <c r="IS210" s="130"/>
      <c r="IT210" s="130"/>
      <c r="IU210" s="130"/>
      <c r="IV210" s="130"/>
    </row>
    <row r="211" spans="1:256" ht="15.75" customHeight="1">
      <c r="A211" s="781"/>
      <c r="B211" s="39"/>
      <c r="C211" s="160"/>
      <c r="D211" s="160"/>
      <c r="E211" s="160"/>
      <c r="F211" s="160"/>
      <c r="G211" s="130"/>
      <c r="H211" s="130"/>
      <c r="I211" s="130"/>
      <c r="J211" s="130"/>
      <c r="K211" s="131"/>
      <c r="L211" s="131"/>
      <c r="M211" s="131"/>
      <c r="N211" s="131"/>
      <c r="O211" s="131"/>
      <c r="P211" s="1377"/>
      <c r="Q211" s="130"/>
      <c r="R211" s="130"/>
      <c r="S211" s="130"/>
      <c r="T211" s="130"/>
      <c r="U211" s="130"/>
      <c r="V211" s="130"/>
      <c r="W211" s="130"/>
      <c r="X211" s="130"/>
      <c r="Y211" s="130"/>
      <c r="Z211" s="130"/>
      <c r="AA211" s="130"/>
      <c r="AB211" s="130"/>
      <c r="AC211" s="130"/>
      <c r="AD211" s="130"/>
      <c r="AE211" s="130"/>
      <c r="AF211" s="130"/>
      <c r="AG211" s="130"/>
      <c r="AH211" s="130"/>
      <c r="AI211" s="130"/>
      <c r="AJ211" s="130"/>
      <c r="AK211" s="130"/>
      <c r="AL211" s="130"/>
      <c r="AM211" s="130"/>
      <c r="AN211" s="130"/>
      <c r="AO211" s="130"/>
      <c r="AP211" s="130"/>
      <c r="AQ211" s="130"/>
      <c r="AR211" s="130"/>
      <c r="AS211" s="130"/>
      <c r="AT211" s="130"/>
      <c r="AU211" s="130"/>
      <c r="AV211" s="130"/>
      <c r="AW211" s="130"/>
      <c r="AX211" s="130"/>
      <c r="AY211" s="130"/>
      <c r="AZ211" s="130"/>
      <c r="BA211" s="130"/>
      <c r="BB211" s="130"/>
      <c r="BC211" s="130"/>
      <c r="BD211" s="130"/>
      <c r="BE211" s="130"/>
      <c r="BF211" s="130"/>
      <c r="BG211" s="130"/>
      <c r="BH211" s="130"/>
      <c r="BI211" s="130"/>
      <c r="BJ211" s="130"/>
      <c r="BK211" s="130"/>
      <c r="BL211" s="130"/>
      <c r="BM211" s="130"/>
      <c r="BN211" s="130"/>
      <c r="BO211" s="130"/>
      <c r="BP211" s="130"/>
      <c r="BQ211" s="130"/>
      <c r="BR211" s="130"/>
      <c r="BS211" s="130"/>
      <c r="BT211" s="130"/>
      <c r="BU211" s="130"/>
      <c r="BV211" s="130"/>
      <c r="BW211" s="130"/>
      <c r="BX211" s="130"/>
      <c r="BY211" s="130"/>
      <c r="BZ211" s="130"/>
      <c r="CA211" s="130"/>
      <c r="CB211" s="130"/>
      <c r="CC211" s="130"/>
      <c r="CD211" s="130"/>
      <c r="CE211" s="130"/>
      <c r="CF211" s="130"/>
      <c r="CG211" s="130"/>
      <c r="CH211" s="130"/>
      <c r="CI211" s="130"/>
      <c r="CJ211" s="130"/>
      <c r="CK211" s="130"/>
      <c r="CL211" s="130"/>
      <c r="CM211" s="130"/>
      <c r="CN211" s="130"/>
      <c r="CO211" s="130"/>
      <c r="CP211" s="130"/>
      <c r="CQ211" s="130"/>
      <c r="CR211" s="130"/>
      <c r="CS211" s="130"/>
      <c r="CT211" s="130"/>
      <c r="CU211" s="130"/>
      <c r="CV211" s="130"/>
      <c r="CW211" s="130"/>
      <c r="CX211" s="130"/>
      <c r="CY211" s="130"/>
      <c r="CZ211" s="130"/>
      <c r="DA211" s="130"/>
      <c r="DB211" s="130"/>
      <c r="DC211" s="130"/>
      <c r="DD211" s="130"/>
      <c r="DE211" s="130"/>
      <c r="DF211" s="130"/>
      <c r="DG211" s="130"/>
      <c r="DH211" s="130"/>
      <c r="DI211" s="130"/>
      <c r="DJ211" s="130"/>
      <c r="DK211" s="130"/>
      <c r="DL211" s="130"/>
      <c r="DM211" s="130"/>
      <c r="DN211" s="130"/>
      <c r="DO211" s="130"/>
      <c r="DP211" s="130"/>
      <c r="DQ211" s="130"/>
      <c r="DR211" s="130"/>
      <c r="DS211" s="130"/>
      <c r="DT211" s="130"/>
      <c r="DU211" s="130"/>
      <c r="DV211" s="130"/>
      <c r="DW211" s="130"/>
      <c r="DX211" s="130"/>
      <c r="DY211" s="130"/>
      <c r="DZ211" s="130"/>
      <c r="EA211" s="130"/>
      <c r="EB211" s="130"/>
      <c r="EC211" s="130"/>
      <c r="ED211" s="130"/>
      <c r="EE211" s="130"/>
      <c r="EF211" s="130"/>
      <c r="EG211" s="130"/>
      <c r="EH211" s="130"/>
      <c r="EI211" s="130"/>
      <c r="EJ211" s="130"/>
      <c r="EK211" s="130"/>
      <c r="EL211" s="130"/>
      <c r="EM211" s="130"/>
      <c r="EN211" s="130"/>
      <c r="EO211" s="130"/>
      <c r="EP211" s="130"/>
      <c r="EQ211" s="130"/>
      <c r="ER211" s="130"/>
      <c r="ES211" s="130"/>
      <c r="ET211" s="130"/>
      <c r="EU211" s="130"/>
      <c r="EV211" s="130"/>
      <c r="EW211" s="130"/>
      <c r="EX211" s="130"/>
      <c r="EY211" s="130"/>
      <c r="EZ211" s="130"/>
      <c r="FA211" s="130"/>
      <c r="FB211" s="130"/>
      <c r="FC211" s="130"/>
      <c r="FD211" s="130"/>
      <c r="FE211" s="130"/>
      <c r="FF211" s="130"/>
      <c r="FG211" s="130"/>
      <c r="FH211" s="130"/>
      <c r="FI211" s="130"/>
      <c r="FJ211" s="130"/>
      <c r="FK211" s="130"/>
      <c r="FL211" s="130"/>
      <c r="FM211" s="130"/>
      <c r="FN211" s="130"/>
      <c r="FO211" s="130"/>
      <c r="FP211" s="130"/>
      <c r="FQ211" s="130"/>
      <c r="FR211" s="130"/>
      <c r="FS211" s="130"/>
      <c r="FT211" s="130"/>
      <c r="FU211" s="130"/>
      <c r="FV211" s="130"/>
      <c r="FW211" s="130"/>
      <c r="FX211" s="130"/>
      <c r="FY211" s="130"/>
      <c r="FZ211" s="130"/>
      <c r="GA211" s="130"/>
      <c r="GB211" s="130"/>
      <c r="GC211" s="130"/>
      <c r="GD211" s="130"/>
      <c r="GE211" s="130"/>
      <c r="GF211" s="130"/>
      <c r="GG211" s="130"/>
      <c r="GH211" s="130"/>
      <c r="GI211" s="130"/>
      <c r="GJ211" s="130"/>
      <c r="GK211" s="130"/>
      <c r="GL211" s="130"/>
      <c r="GM211" s="130"/>
      <c r="GN211" s="130"/>
      <c r="GO211" s="130"/>
      <c r="GP211" s="130"/>
      <c r="GQ211" s="130"/>
      <c r="GR211" s="130"/>
      <c r="GS211" s="130"/>
      <c r="GT211" s="130"/>
      <c r="GU211" s="130"/>
      <c r="GV211" s="130"/>
      <c r="GW211" s="130"/>
      <c r="GX211" s="130"/>
      <c r="GY211" s="130"/>
      <c r="GZ211" s="130"/>
      <c r="HA211" s="130"/>
      <c r="HB211" s="130"/>
      <c r="HC211" s="130"/>
      <c r="HD211" s="130"/>
      <c r="HE211" s="130"/>
      <c r="HF211" s="130"/>
      <c r="HG211" s="130"/>
      <c r="HH211" s="130"/>
      <c r="HI211" s="130"/>
      <c r="HJ211" s="130"/>
      <c r="HK211" s="130"/>
      <c r="HL211" s="130"/>
      <c r="HM211" s="130"/>
      <c r="HN211" s="130"/>
      <c r="HO211" s="130"/>
      <c r="HP211" s="130"/>
      <c r="HQ211" s="130"/>
      <c r="HR211" s="130"/>
      <c r="HS211" s="130"/>
      <c r="HT211" s="130"/>
      <c r="HU211" s="130"/>
      <c r="HV211" s="130"/>
      <c r="HW211" s="130"/>
      <c r="HX211" s="130"/>
      <c r="HY211" s="130"/>
      <c r="HZ211" s="130"/>
      <c r="IA211" s="130"/>
      <c r="IB211" s="130"/>
      <c r="IC211" s="130"/>
      <c r="ID211" s="130"/>
      <c r="IE211" s="130"/>
      <c r="IF211" s="130"/>
      <c r="IG211" s="130"/>
      <c r="IH211" s="130"/>
      <c r="II211" s="130"/>
      <c r="IJ211" s="130"/>
      <c r="IK211" s="130"/>
      <c r="IL211" s="130"/>
      <c r="IM211" s="130"/>
      <c r="IN211" s="130"/>
      <c r="IO211" s="130"/>
      <c r="IP211" s="130"/>
      <c r="IQ211" s="130"/>
      <c r="IR211" s="130"/>
      <c r="IS211" s="130"/>
      <c r="IT211" s="130"/>
      <c r="IU211" s="130"/>
      <c r="IV211" s="130"/>
    </row>
    <row r="212" spans="1:256" ht="15.75" customHeight="1">
      <c r="A212" s="781"/>
      <c r="B212" s="39"/>
      <c r="C212" s="160"/>
      <c r="D212" s="160"/>
      <c r="E212" s="160"/>
      <c r="F212" s="160"/>
      <c r="G212" s="130"/>
      <c r="H212" s="130"/>
      <c r="I212" s="130"/>
      <c r="J212" s="130"/>
      <c r="K212" s="131"/>
      <c r="L212" s="131"/>
      <c r="M212" s="131"/>
      <c r="N212" s="131"/>
      <c r="O212" s="131"/>
      <c r="P212" s="1377"/>
      <c r="Q212" s="130"/>
      <c r="R212" s="130"/>
      <c r="S212" s="130"/>
      <c r="T212" s="130"/>
      <c r="U212" s="130"/>
      <c r="V212" s="130"/>
      <c r="W212" s="130"/>
      <c r="X212" s="130"/>
      <c r="Y212" s="130"/>
      <c r="Z212" s="130"/>
      <c r="AA212" s="130"/>
      <c r="AB212" s="130"/>
      <c r="AC212" s="130"/>
      <c r="AD212" s="130"/>
      <c r="AE212" s="130"/>
      <c r="AF212" s="130"/>
      <c r="AG212" s="130"/>
      <c r="AH212" s="130"/>
      <c r="AI212" s="130"/>
      <c r="AJ212" s="130"/>
      <c r="AK212" s="130"/>
      <c r="AL212" s="130"/>
      <c r="AM212" s="130"/>
      <c r="AN212" s="130"/>
      <c r="AO212" s="130"/>
      <c r="AP212" s="130"/>
      <c r="AQ212" s="130"/>
      <c r="AR212" s="130"/>
      <c r="AS212" s="130"/>
      <c r="AT212" s="130"/>
      <c r="AU212" s="130"/>
      <c r="AV212" s="130"/>
      <c r="AW212" s="130"/>
      <c r="AX212" s="130"/>
      <c r="AY212" s="130"/>
      <c r="AZ212" s="130"/>
      <c r="BA212" s="130"/>
      <c r="BB212" s="130"/>
      <c r="BC212" s="130"/>
      <c r="BD212" s="130"/>
      <c r="BE212" s="130"/>
      <c r="BF212" s="130"/>
      <c r="BG212" s="130"/>
      <c r="BH212" s="130"/>
      <c r="BI212" s="130"/>
      <c r="BJ212" s="130"/>
      <c r="BK212" s="130"/>
      <c r="BL212" s="130"/>
      <c r="BM212" s="130"/>
      <c r="BN212" s="130"/>
      <c r="BO212" s="130"/>
      <c r="BP212" s="130"/>
      <c r="BQ212" s="130"/>
      <c r="BR212" s="130"/>
      <c r="BS212" s="130"/>
      <c r="BT212" s="130"/>
      <c r="BU212" s="130"/>
      <c r="BV212" s="130"/>
      <c r="BW212" s="130"/>
      <c r="BX212" s="130"/>
      <c r="BY212" s="130"/>
      <c r="BZ212" s="130"/>
      <c r="CA212" s="130"/>
      <c r="CB212" s="130"/>
      <c r="CC212" s="130"/>
      <c r="CD212" s="130"/>
      <c r="CE212" s="130"/>
      <c r="CF212" s="130"/>
      <c r="CG212" s="130"/>
      <c r="CH212" s="130"/>
      <c r="CI212" s="130"/>
      <c r="CJ212" s="130"/>
      <c r="CK212" s="130"/>
      <c r="CL212" s="130"/>
      <c r="CM212" s="130"/>
      <c r="CN212" s="130"/>
      <c r="CO212" s="130"/>
      <c r="CP212" s="130"/>
      <c r="CQ212" s="130"/>
      <c r="CR212" s="130"/>
      <c r="CS212" s="130"/>
      <c r="CT212" s="130"/>
      <c r="CU212" s="130"/>
      <c r="CV212" s="130"/>
      <c r="CW212" s="130"/>
      <c r="CX212" s="130"/>
      <c r="CY212" s="130"/>
      <c r="CZ212" s="130"/>
      <c r="DA212" s="130"/>
      <c r="DB212" s="130"/>
      <c r="DC212" s="130"/>
      <c r="DD212" s="130"/>
      <c r="DE212" s="130"/>
      <c r="DF212" s="130"/>
      <c r="DG212" s="130"/>
      <c r="DH212" s="130"/>
      <c r="DI212" s="130"/>
      <c r="DJ212" s="130"/>
      <c r="DK212" s="130"/>
      <c r="DL212" s="130"/>
      <c r="DM212" s="130"/>
      <c r="DN212" s="130"/>
      <c r="DO212" s="130"/>
      <c r="DP212" s="130"/>
      <c r="DQ212" s="130"/>
      <c r="DR212" s="130"/>
      <c r="DS212" s="130"/>
      <c r="DT212" s="130"/>
      <c r="DU212" s="130"/>
      <c r="DV212" s="130"/>
      <c r="DW212" s="130"/>
      <c r="DX212" s="130"/>
      <c r="DY212" s="130"/>
      <c r="DZ212" s="130"/>
      <c r="EA212" s="130"/>
      <c r="EB212" s="130"/>
      <c r="EC212" s="130"/>
      <c r="ED212" s="130"/>
      <c r="EE212" s="130"/>
      <c r="EF212" s="130"/>
      <c r="EG212" s="130"/>
      <c r="EH212" s="130"/>
      <c r="EI212" s="130"/>
      <c r="EJ212" s="130"/>
      <c r="EK212" s="130"/>
      <c r="EL212" s="130"/>
      <c r="EM212" s="130"/>
      <c r="EN212" s="130"/>
      <c r="EO212" s="130"/>
      <c r="EP212" s="130"/>
      <c r="EQ212" s="130"/>
      <c r="ER212" s="130"/>
      <c r="ES212" s="130"/>
      <c r="ET212" s="130"/>
      <c r="EU212" s="130"/>
      <c r="EV212" s="130"/>
      <c r="EW212" s="130"/>
      <c r="EX212" s="130"/>
      <c r="EY212" s="130"/>
      <c r="EZ212" s="130"/>
      <c r="FA212" s="130"/>
      <c r="FB212" s="130"/>
      <c r="FC212" s="130"/>
      <c r="FD212" s="130"/>
      <c r="FE212" s="130"/>
      <c r="FF212" s="130"/>
      <c r="FG212" s="130"/>
      <c r="FH212" s="130"/>
      <c r="FI212" s="130"/>
      <c r="FJ212" s="130"/>
      <c r="FK212" s="130"/>
      <c r="FL212" s="130"/>
      <c r="FM212" s="130"/>
      <c r="FN212" s="130"/>
      <c r="FO212" s="130"/>
      <c r="FP212" s="130"/>
      <c r="FQ212" s="130"/>
      <c r="FR212" s="130"/>
      <c r="FS212" s="130"/>
      <c r="FT212" s="130"/>
      <c r="FU212" s="130"/>
      <c r="FV212" s="130"/>
      <c r="FW212" s="130"/>
      <c r="FX212" s="130"/>
      <c r="FY212" s="130"/>
      <c r="FZ212" s="130"/>
      <c r="GA212" s="130"/>
      <c r="GB212" s="130"/>
      <c r="GC212" s="130"/>
      <c r="GD212" s="130"/>
      <c r="GE212" s="130"/>
      <c r="GF212" s="130"/>
      <c r="GG212" s="130"/>
      <c r="GH212" s="130"/>
      <c r="GI212" s="130"/>
      <c r="GJ212" s="130"/>
      <c r="GK212" s="130"/>
      <c r="GL212" s="130"/>
      <c r="GM212" s="130"/>
      <c r="GN212" s="130"/>
      <c r="GO212" s="130"/>
      <c r="GP212" s="130"/>
      <c r="GQ212" s="130"/>
      <c r="GR212" s="130"/>
      <c r="GS212" s="130"/>
      <c r="GT212" s="130"/>
      <c r="GU212" s="130"/>
      <c r="GV212" s="130"/>
      <c r="GW212" s="130"/>
      <c r="GX212" s="130"/>
      <c r="GY212" s="130"/>
      <c r="GZ212" s="130"/>
      <c r="HA212" s="130"/>
      <c r="HB212" s="130"/>
      <c r="HC212" s="130"/>
      <c r="HD212" s="130"/>
      <c r="HE212" s="130"/>
      <c r="HF212" s="130"/>
      <c r="HG212" s="130"/>
      <c r="HH212" s="130"/>
      <c r="HI212" s="130"/>
      <c r="HJ212" s="130"/>
      <c r="HK212" s="130"/>
      <c r="HL212" s="130"/>
      <c r="HM212" s="130"/>
      <c r="HN212" s="130"/>
      <c r="HO212" s="130"/>
      <c r="HP212" s="130"/>
      <c r="HQ212" s="130"/>
      <c r="HR212" s="130"/>
      <c r="HS212" s="130"/>
      <c r="HT212" s="130"/>
      <c r="HU212" s="130"/>
      <c r="HV212" s="130"/>
      <c r="HW212" s="130"/>
      <c r="HX212" s="130"/>
      <c r="HY212" s="130"/>
      <c r="HZ212" s="130"/>
      <c r="IA212" s="130"/>
      <c r="IB212" s="130"/>
      <c r="IC212" s="130"/>
      <c r="ID212" s="130"/>
      <c r="IE212" s="130"/>
      <c r="IF212" s="130"/>
      <c r="IG212" s="130"/>
      <c r="IH212" s="130"/>
      <c r="II212" s="130"/>
      <c r="IJ212" s="130"/>
      <c r="IK212" s="130"/>
      <c r="IL212" s="130"/>
      <c r="IM212" s="130"/>
      <c r="IN212" s="130"/>
      <c r="IO212" s="130"/>
      <c r="IP212" s="130"/>
      <c r="IQ212" s="130"/>
      <c r="IR212" s="130"/>
      <c r="IS212" s="130"/>
      <c r="IT212" s="130"/>
      <c r="IU212" s="130"/>
      <c r="IV212" s="130"/>
    </row>
    <row r="213" spans="1:256" ht="15.75" customHeight="1">
      <c r="A213" s="781"/>
      <c r="B213" s="39"/>
      <c r="C213" s="160"/>
      <c r="D213" s="160"/>
      <c r="E213" s="160"/>
      <c r="F213" s="160"/>
      <c r="G213" s="130"/>
      <c r="H213" s="130"/>
      <c r="I213" s="130"/>
      <c r="J213" s="130"/>
      <c r="K213" s="131"/>
      <c r="L213" s="131"/>
      <c r="M213" s="131"/>
      <c r="N213" s="131"/>
      <c r="O213" s="131"/>
      <c r="P213" s="1377"/>
      <c r="Q213" s="130"/>
      <c r="R213" s="130"/>
      <c r="S213" s="130"/>
      <c r="T213" s="130"/>
      <c r="U213" s="130"/>
      <c r="V213" s="130"/>
      <c r="W213" s="130"/>
      <c r="X213" s="130"/>
      <c r="Y213" s="130"/>
      <c r="Z213" s="130"/>
      <c r="AA213" s="130"/>
      <c r="AB213" s="130"/>
      <c r="AC213" s="130"/>
      <c r="AD213" s="130"/>
      <c r="AE213" s="130"/>
      <c r="AF213" s="130"/>
      <c r="AG213" s="130"/>
      <c r="AH213" s="130"/>
      <c r="AI213" s="130"/>
      <c r="AJ213" s="130"/>
      <c r="AK213" s="130"/>
      <c r="AL213" s="130"/>
      <c r="AM213" s="130"/>
      <c r="AN213" s="130"/>
      <c r="AO213" s="130"/>
      <c r="AP213" s="130"/>
      <c r="AQ213" s="130"/>
      <c r="AR213" s="130"/>
      <c r="AS213" s="130"/>
      <c r="AT213" s="130"/>
      <c r="AU213" s="130"/>
      <c r="AV213" s="130"/>
      <c r="AW213" s="130"/>
      <c r="AX213" s="130"/>
      <c r="AY213" s="130"/>
      <c r="AZ213" s="130"/>
      <c r="BA213" s="130"/>
      <c r="BB213" s="130"/>
      <c r="BC213" s="130"/>
      <c r="BD213" s="130"/>
      <c r="BE213" s="130"/>
      <c r="BF213" s="130"/>
      <c r="BG213" s="130"/>
      <c r="BH213" s="130"/>
      <c r="BI213" s="130"/>
      <c r="BJ213" s="130"/>
      <c r="BK213" s="130"/>
      <c r="BL213" s="130"/>
      <c r="BM213" s="130"/>
      <c r="BN213" s="130"/>
      <c r="BO213" s="130"/>
      <c r="BP213" s="130"/>
      <c r="BQ213" s="130"/>
      <c r="BR213" s="130"/>
      <c r="BS213" s="130"/>
      <c r="BT213" s="130"/>
      <c r="BU213" s="130"/>
      <c r="BV213" s="130"/>
      <c r="BW213" s="130"/>
      <c r="BX213" s="130"/>
      <c r="BY213" s="130"/>
      <c r="BZ213" s="130"/>
      <c r="CA213" s="130"/>
      <c r="CB213" s="130"/>
      <c r="CC213" s="130"/>
      <c r="CD213" s="130"/>
      <c r="CE213" s="130"/>
      <c r="CF213" s="130"/>
      <c r="CG213" s="130"/>
      <c r="CH213" s="130"/>
      <c r="CI213" s="130"/>
      <c r="CJ213" s="130"/>
      <c r="CK213" s="130"/>
      <c r="CL213" s="130"/>
      <c r="CM213" s="130"/>
      <c r="CN213" s="130"/>
      <c r="CO213" s="130"/>
      <c r="CP213" s="130"/>
      <c r="CQ213" s="130"/>
      <c r="CR213" s="130"/>
      <c r="CS213" s="130"/>
      <c r="CT213" s="130"/>
      <c r="CU213" s="130"/>
      <c r="CV213" s="130"/>
      <c r="CW213" s="130"/>
      <c r="CX213" s="130"/>
      <c r="CY213" s="130"/>
      <c r="CZ213" s="130"/>
      <c r="DA213" s="130"/>
      <c r="DB213" s="130"/>
      <c r="DC213" s="130"/>
      <c r="DD213" s="130"/>
      <c r="DE213" s="130"/>
      <c r="DF213" s="130"/>
      <c r="DG213" s="130"/>
      <c r="DH213" s="130"/>
      <c r="DI213" s="130"/>
      <c r="DJ213" s="130"/>
      <c r="DK213" s="130"/>
      <c r="DL213" s="130"/>
      <c r="DM213" s="130"/>
      <c r="DN213" s="130"/>
      <c r="DO213" s="130"/>
      <c r="DP213" s="130"/>
      <c r="DQ213" s="130"/>
      <c r="DR213" s="130"/>
      <c r="DS213" s="130"/>
      <c r="DT213" s="130"/>
      <c r="DU213" s="130"/>
      <c r="DV213" s="130"/>
      <c r="DW213" s="130"/>
      <c r="DX213" s="130"/>
      <c r="DY213" s="130"/>
      <c r="DZ213" s="130"/>
      <c r="EA213" s="130"/>
      <c r="EB213" s="130"/>
      <c r="EC213" s="130"/>
      <c r="ED213" s="130"/>
      <c r="EE213" s="130"/>
      <c r="EF213" s="130"/>
      <c r="EG213" s="130"/>
      <c r="EH213" s="130"/>
      <c r="EI213" s="130"/>
      <c r="EJ213" s="130"/>
      <c r="EK213" s="130"/>
      <c r="EL213" s="130"/>
      <c r="EM213" s="130"/>
      <c r="EN213" s="130"/>
      <c r="EO213" s="130"/>
      <c r="EP213" s="130"/>
      <c r="EQ213" s="130"/>
      <c r="ER213" s="130"/>
      <c r="ES213" s="130"/>
      <c r="ET213" s="130"/>
      <c r="EU213" s="130"/>
      <c r="EV213" s="130"/>
      <c r="EW213" s="130"/>
      <c r="EX213" s="130"/>
      <c r="EY213" s="130"/>
      <c r="EZ213" s="130"/>
      <c r="FA213" s="130"/>
      <c r="FB213" s="130"/>
      <c r="FC213" s="130"/>
      <c r="FD213" s="130"/>
      <c r="FE213" s="130"/>
      <c r="FF213" s="130"/>
      <c r="FG213" s="130"/>
      <c r="FH213" s="130"/>
      <c r="FI213" s="130"/>
      <c r="FJ213" s="130"/>
      <c r="FK213" s="130"/>
      <c r="FL213" s="130"/>
      <c r="FM213" s="130"/>
      <c r="FN213" s="130"/>
      <c r="FO213" s="130"/>
      <c r="FP213" s="130"/>
      <c r="FQ213" s="130"/>
      <c r="FR213" s="130"/>
      <c r="FS213" s="130"/>
      <c r="FT213" s="130"/>
      <c r="FU213" s="130"/>
      <c r="FV213" s="130"/>
      <c r="FW213" s="130"/>
      <c r="FX213" s="130"/>
      <c r="FY213" s="130"/>
      <c r="FZ213" s="130"/>
      <c r="GA213" s="130"/>
      <c r="GB213" s="130"/>
      <c r="GC213" s="130"/>
      <c r="GD213" s="130"/>
      <c r="GE213" s="130"/>
      <c r="GF213" s="130"/>
      <c r="GG213" s="130"/>
      <c r="GH213" s="130"/>
      <c r="GI213" s="130"/>
      <c r="GJ213" s="130"/>
      <c r="GK213" s="130"/>
      <c r="GL213" s="130"/>
      <c r="GM213" s="130"/>
      <c r="GN213" s="130"/>
      <c r="GO213" s="130"/>
      <c r="GP213" s="130"/>
      <c r="GQ213" s="130"/>
      <c r="GR213" s="130"/>
      <c r="GS213" s="130"/>
      <c r="GT213" s="130"/>
      <c r="GU213" s="130"/>
      <c r="GV213" s="130"/>
      <c r="GW213" s="130"/>
      <c r="GX213" s="130"/>
      <c r="GY213" s="130"/>
      <c r="GZ213" s="130"/>
      <c r="HA213" s="130"/>
      <c r="HB213" s="130"/>
      <c r="HC213" s="130"/>
      <c r="HD213" s="130"/>
      <c r="HE213" s="130"/>
      <c r="HF213" s="130"/>
      <c r="HG213" s="130"/>
      <c r="HH213" s="130"/>
      <c r="HI213" s="130"/>
      <c r="HJ213" s="130"/>
      <c r="HK213" s="130"/>
      <c r="HL213" s="130"/>
      <c r="HM213" s="130"/>
      <c r="HN213" s="130"/>
      <c r="HO213" s="130"/>
      <c r="HP213" s="130"/>
      <c r="HQ213" s="130"/>
      <c r="HR213" s="130"/>
      <c r="HS213" s="130"/>
      <c r="HT213" s="130"/>
      <c r="HU213" s="130"/>
      <c r="HV213" s="130"/>
      <c r="HW213" s="130"/>
      <c r="HX213" s="130"/>
      <c r="HY213" s="130"/>
      <c r="HZ213" s="130"/>
      <c r="IA213" s="130"/>
      <c r="IB213" s="130"/>
      <c r="IC213" s="130"/>
      <c r="ID213" s="130"/>
      <c r="IE213" s="130"/>
      <c r="IF213" s="130"/>
      <c r="IG213" s="130"/>
      <c r="IH213" s="130"/>
      <c r="II213" s="130"/>
      <c r="IJ213" s="130"/>
      <c r="IK213" s="130"/>
      <c r="IL213" s="130"/>
      <c r="IM213" s="130"/>
      <c r="IN213" s="130"/>
      <c r="IO213" s="130"/>
      <c r="IP213" s="130"/>
      <c r="IQ213" s="130"/>
      <c r="IR213" s="130"/>
      <c r="IS213" s="130"/>
      <c r="IT213" s="130"/>
      <c r="IU213" s="130"/>
      <c r="IV213" s="130"/>
    </row>
    <row r="214" spans="1:256" ht="15.75" customHeight="1">
      <c r="A214" s="781"/>
      <c r="B214" s="39"/>
      <c r="C214" s="160"/>
      <c r="D214" s="160"/>
      <c r="E214" s="160"/>
      <c r="F214" s="160"/>
      <c r="G214" s="130"/>
      <c r="H214" s="130"/>
      <c r="I214" s="130"/>
      <c r="J214" s="130"/>
      <c r="K214" s="131"/>
      <c r="L214" s="131"/>
      <c r="M214" s="131"/>
      <c r="N214" s="131"/>
      <c r="O214" s="131"/>
      <c r="P214" s="1377"/>
      <c r="Q214" s="130"/>
      <c r="R214" s="130"/>
      <c r="S214" s="130"/>
      <c r="T214" s="130"/>
      <c r="U214" s="130"/>
      <c r="V214" s="130"/>
      <c r="W214" s="130"/>
      <c r="X214" s="130"/>
      <c r="Y214" s="130"/>
      <c r="Z214" s="130"/>
      <c r="AA214" s="130"/>
      <c r="AB214" s="130"/>
      <c r="AC214" s="130"/>
      <c r="AD214" s="130"/>
      <c r="AE214" s="130"/>
      <c r="AF214" s="130"/>
      <c r="AG214" s="130"/>
      <c r="AH214" s="130"/>
      <c r="AI214" s="130"/>
      <c r="AJ214" s="130"/>
      <c r="AK214" s="130"/>
      <c r="AL214" s="130"/>
      <c r="AM214" s="130"/>
      <c r="AN214" s="130"/>
      <c r="AO214" s="130"/>
      <c r="AP214" s="130"/>
      <c r="AQ214" s="130"/>
      <c r="AR214" s="130"/>
      <c r="AS214" s="130"/>
      <c r="AT214" s="130"/>
      <c r="AU214" s="130"/>
      <c r="AV214" s="130"/>
      <c r="AW214" s="130"/>
      <c r="AX214" s="130"/>
      <c r="AY214" s="130"/>
      <c r="AZ214" s="130"/>
      <c r="BA214" s="130"/>
      <c r="BB214" s="130"/>
      <c r="BC214" s="130"/>
      <c r="BD214" s="130"/>
      <c r="BE214" s="130"/>
      <c r="BF214" s="130"/>
      <c r="BG214" s="130"/>
      <c r="BH214" s="130"/>
      <c r="BI214" s="130"/>
      <c r="BJ214" s="130"/>
      <c r="BK214" s="130"/>
      <c r="BL214" s="130"/>
      <c r="BM214" s="130"/>
      <c r="BN214" s="130"/>
      <c r="BO214" s="130"/>
      <c r="BP214" s="130"/>
      <c r="BQ214" s="130"/>
      <c r="BR214" s="130"/>
      <c r="BS214" s="130"/>
      <c r="BT214" s="130"/>
      <c r="BU214" s="130"/>
      <c r="BV214" s="130"/>
      <c r="BW214" s="130"/>
      <c r="BX214" s="130"/>
      <c r="BY214" s="130"/>
      <c r="BZ214" s="130"/>
      <c r="CA214" s="130"/>
      <c r="CB214" s="130"/>
      <c r="CC214" s="130"/>
      <c r="CD214" s="130"/>
      <c r="CE214" s="130"/>
      <c r="CF214" s="130"/>
      <c r="CG214" s="130"/>
      <c r="CH214" s="130"/>
      <c r="CI214" s="130"/>
      <c r="CJ214" s="130"/>
      <c r="CK214" s="130"/>
      <c r="CL214" s="130"/>
      <c r="CM214" s="130"/>
      <c r="CN214" s="130"/>
      <c r="CO214" s="130"/>
      <c r="CP214" s="130"/>
      <c r="CQ214" s="130"/>
      <c r="CR214" s="130"/>
      <c r="CS214" s="130"/>
      <c r="CT214" s="130"/>
      <c r="CU214" s="130"/>
      <c r="CV214" s="130"/>
      <c r="CW214" s="130"/>
      <c r="CX214" s="130"/>
      <c r="CY214" s="130"/>
      <c r="CZ214" s="130"/>
      <c r="DA214" s="130"/>
      <c r="DB214" s="130"/>
      <c r="DC214" s="130"/>
      <c r="DD214" s="130"/>
      <c r="DE214" s="130"/>
      <c r="DF214" s="130"/>
      <c r="DG214" s="130"/>
      <c r="DH214" s="130"/>
      <c r="DI214" s="130"/>
      <c r="DJ214" s="130"/>
      <c r="DK214" s="130"/>
      <c r="DL214" s="130"/>
      <c r="DM214" s="130"/>
      <c r="DN214" s="130"/>
      <c r="DO214" s="130"/>
      <c r="DP214" s="130"/>
      <c r="DQ214" s="130"/>
      <c r="DR214" s="130"/>
      <c r="DS214" s="130"/>
      <c r="DT214" s="130"/>
      <c r="DU214" s="130"/>
      <c r="DV214" s="130"/>
      <c r="DW214" s="130"/>
      <c r="DX214" s="130"/>
      <c r="DY214" s="130"/>
      <c r="DZ214" s="130"/>
      <c r="EA214" s="130"/>
      <c r="EB214" s="130"/>
      <c r="EC214" s="130"/>
      <c r="ED214" s="130"/>
      <c r="EE214" s="130"/>
      <c r="EF214" s="130"/>
      <c r="EG214" s="130"/>
      <c r="EH214" s="130"/>
      <c r="EI214" s="130"/>
      <c r="EJ214" s="130"/>
      <c r="EK214" s="130"/>
      <c r="EL214" s="130"/>
      <c r="EM214" s="130"/>
      <c r="EN214" s="130"/>
      <c r="EO214" s="130"/>
      <c r="EP214" s="130"/>
      <c r="EQ214" s="130"/>
      <c r="ER214" s="130"/>
      <c r="ES214" s="130"/>
      <c r="ET214" s="130"/>
      <c r="EU214" s="130"/>
      <c r="EV214" s="130"/>
      <c r="EW214" s="130"/>
      <c r="EX214" s="130"/>
      <c r="EY214" s="130"/>
      <c r="EZ214" s="130"/>
      <c r="FA214" s="130"/>
      <c r="FB214" s="130"/>
      <c r="FC214" s="130"/>
      <c r="FD214" s="130"/>
      <c r="FE214" s="130"/>
      <c r="FF214" s="130"/>
      <c r="FG214" s="130"/>
      <c r="FH214" s="130"/>
      <c r="FI214" s="130"/>
      <c r="FJ214" s="130"/>
      <c r="FK214" s="130"/>
      <c r="FL214" s="130"/>
      <c r="FM214" s="130"/>
      <c r="FN214" s="130"/>
      <c r="FO214" s="130"/>
      <c r="FP214" s="130"/>
      <c r="FQ214" s="130"/>
      <c r="FR214" s="130"/>
      <c r="FS214" s="130"/>
      <c r="FT214" s="130"/>
      <c r="FU214" s="130"/>
      <c r="FV214" s="130"/>
      <c r="FW214" s="130"/>
      <c r="FX214" s="130"/>
      <c r="FY214" s="130"/>
      <c r="FZ214" s="130"/>
      <c r="GA214" s="130"/>
      <c r="GB214" s="130"/>
      <c r="GC214" s="130"/>
      <c r="GD214" s="130"/>
      <c r="GE214" s="130"/>
      <c r="GF214" s="130"/>
      <c r="GG214" s="130"/>
      <c r="GH214" s="130"/>
      <c r="GI214" s="130"/>
      <c r="GJ214" s="130"/>
      <c r="GK214" s="130"/>
      <c r="GL214" s="130"/>
      <c r="GM214" s="130"/>
      <c r="GN214" s="130"/>
      <c r="GO214" s="130"/>
      <c r="GP214" s="130"/>
      <c r="GQ214" s="130"/>
      <c r="GR214" s="130"/>
      <c r="GS214" s="130"/>
      <c r="GT214" s="130"/>
      <c r="GU214" s="130"/>
      <c r="GV214" s="130"/>
      <c r="GW214" s="130"/>
      <c r="GX214" s="130"/>
      <c r="GY214" s="130"/>
      <c r="GZ214" s="130"/>
      <c r="HA214" s="130"/>
      <c r="HB214" s="130"/>
      <c r="HC214" s="130"/>
      <c r="HD214" s="130"/>
      <c r="HE214" s="130"/>
      <c r="HF214" s="130"/>
      <c r="HG214" s="130"/>
      <c r="HH214" s="130"/>
      <c r="HI214" s="130"/>
      <c r="HJ214" s="130"/>
      <c r="HK214" s="130"/>
      <c r="HL214" s="130"/>
      <c r="HM214" s="130"/>
      <c r="HN214" s="130"/>
      <c r="HO214" s="130"/>
      <c r="HP214" s="130"/>
      <c r="HQ214" s="130"/>
      <c r="HR214" s="130"/>
      <c r="HS214" s="130"/>
      <c r="HT214" s="130"/>
      <c r="HU214" s="130"/>
      <c r="HV214" s="130"/>
      <c r="HW214" s="130"/>
      <c r="HX214" s="130"/>
      <c r="HY214" s="130"/>
      <c r="HZ214" s="130"/>
      <c r="IA214" s="130"/>
      <c r="IB214" s="130"/>
      <c r="IC214" s="130"/>
      <c r="ID214" s="130"/>
      <c r="IE214" s="130"/>
      <c r="IF214" s="130"/>
      <c r="IG214" s="130"/>
      <c r="IH214" s="130"/>
      <c r="II214" s="130"/>
      <c r="IJ214" s="130"/>
      <c r="IK214" s="130"/>
      <c r="IL214" s="130"/>
      <c r="IM214" s="130"/>
      <c r="IN214" s="130"/>
      <c r="IO214" s="130"/>
      <c r="IP214" s="130"/>
      <c r="IQ214" s="130"/>
      <c r="IR214" s="130"/>
      <c r="IS214" s="130"/>
      <c r="IT214" s="130"/>
      <c r="IU214" s="130"/>
      <c r="IV214" s="130"/>
    </row>
    <row r="215" spans="1:256" ht="15.75" customHeight="1">
      <c r="A215" s="781"/>
      <c r="B215" s="39"/>
      <c r="C215" s="160"/>
      <c r="D215" s="160"/>
      <c r="E215" s="160"/>
      <c r="F215" s="160"/>
      <c r="G215" s="130"/>
      <c r="H215" s="130"/>
      <c r="I215" s="130"/>
      <c r="J215" s="130"/>
      <c r="K215" s="131"/>
      <c r="L215" s="131"/>
      <c r="M215" s="131"/>
      <c r="N215" s="131"/>
      <c r="O215" s="131"/>
      <c r="P215" s="1377"/>
      <c r="Q215" s="130"/>
      <c r="R215" s="130"/>
      <c r="S215" s="130"/>
      <c r="T215" s="130"/>
      <c r="U215" s="130"/>
      <c r="V215" s="130"/>
      <c r="W215" s="130"/>
      <c r="X215" s="130"/>
      <c r="Y215" s="130"/>
      <c r="Z215" s="130"/>
      <c r="AA215" s="130"/>
      <c r="AB215" s="130"/>
      <c r="AC215" s="130"/>
      <c r="AD215" s="130"/>
      <c r="AE215" s="130"/>
      <c r="AF215" s="130"/>
      <c r="AG215" s="130"/>
      <c r="AH215" s="130"/>
      <c r="AI215" s="130"/>
      <c r="AJ215" s="130"/>
      <c r="AK215" s="130"/>
      <c r="AL215" s="130"/>
      <c r="AM215" s="130"/>
      <c r="AN215" s="130"/>
      <c r="AO215" s="130"/>
      <c r="AP215" s="130"/>
      <c r="AQ215" s="130"/>
      <c r="AR215" s="130"/>
      <c r="AS215" s="130"/>
      <c r="AT215" s="130"/>
      <c r="AU215" s="130"/>
      <c r="AV215" s="130"/>
      <c r="AW215" s="130"/>
      <c r="AX215" s="130"/>
      <c r="AY215" s="130"/>
      <c r="AZ215" s="130"/>
      <c r="BA215" s="130"/>
      <c r="BB215" s="130"/>
      <c r="BC215" s="130"/>
      <c r="BD215" s="130"/>
      <c r="BE215" s="130"/>
      <c r="BF215" s="130"/>
      <c r="BG215" s="130"/>
      <c r="BH215" s="130"/>
      <c r="BI215" s="130"/>
      <c r="BJ215" s="130"/>
      <c r="BK215" s="130"/>
      <c r="BL215" s="130"/>
      <c r="BM215" s="130"/>
      <c r="BN215" s="130"/>
      <c r="BO215" s="130"/>
      <c r="BP215" s="130"/>
      <c r="BQ215" s="130"/>
      <c r="BR215" s="130"/>
      <c r="BS215" s="130"/>
      <c r="BT215" s="130"/>
      <c r="BU215" s="130"/>
      <c r="BV215" s="130"/>
      <c r="BW215" s="130"/>
      <c r="BX215" s="130"/>
      <c r="BY215" s="130"/>
      <c r="BZ215" s="130"/>
      <c r="CA215" s="130"/>
      <c r="CB215" s="130"/>
      <c r="CC215" s="130"/>
      <c r="CD215" s="130"/>
      <c r="CE215" s="130"/>
      <c r="CF215" s="130"/>
      <c r="CG215" s="130"/>
      <c r="CH215" s="130"/>
      <c r="CI215" s="130"/>
      <c r="CJ215" s="130"/>
      <c r="CK215" s="130"/>
      <c r="CL215" s="130"/>
      <c r="CM215" s="130"/>
      <c r="CN215" s="130"/>
      <c r="CO215" s="130"/>
      <c r="CP215" s="130"/>
      <c r="CQ215" s="130"/>
      <c r="CR215" s="130"/>
      <c r="CS215" s="130"/>
      <c r="CT215" s="130"/>
      <c r="CU215" s="130"/>
      <c r="CV215" s="130"/>
      <c r="CW215" s="130"/>
      <c r="CX215" s="130"/>
      <c r="CY215" s="130"/>
      <c r="CZ215" s="130"/>
      <c r="DA215" s="130"/>
      <c r="DB215" s="130"/>
      <c r="DC215" s="130"/>
      <c r="DD215" s="130"/>
      <c r="DE215" s="130"/>
      <c r="DF215" s="130"/>
      <c r="DG215" s="130"/>
      <c r="DH215" s="130"/>
      <c r="DI215" s="130"/>
      <c r="DJ215" s="130"/>
      <c r="DK215" s="130"/>
      <c r="DL215" s="130"/>
      <c r="DM215" s="130"/>
      <c r="DN215" s="130"/>
      <c r="DO215" s="130"/>
      <c r="DP215" s="130"/>
      <c r="DQ215" s="130"/>
      <c r="DR215" s="130"/>
      <c r="DS215" s="130"/>
      <c r="DT215" s="130"/>
      <c r="DU215" s="130"/>
      <c r="DV215" s="130"/>
      <c r="DW215" s="130"/>
      <c r="DX215" s="130"/>
      <c r="DY215" s="130"/>
      <c r="DZ215" s="130"/>
      <c r="EA215" s="130"/>
      <c r="EB215" s="130"/>
      <c r="EC215" s="130"/>
      <c r="ED215" s="130"/>
      <c r="EE215" s="130"/>
      <c r="EF215" s="130"/>
      <c r="EG215" s="130"/>
      <c r="EH215" s="130"/>
      <c r="EI215" s="130"/>
      <c r="EJ215" s="130"/>
      <c r="EK215" s="130"/>
      <c r="EL215" s="130"/>
      <c r="EM215" s="130"/>
      <c r="EN215" s="130"/>
      <c r="EO215" s="130"/>
      <c r="EP215" s="130"/>
      <c r="EQ215" s="130"/>
      <c r="ER215" s="130"/>
      <c r="ES215" s="130"/>
      <c r="ET215" s="130"/>
      <c r="EU215" s="130"/>
      <c r="EV215" s="130"/>
      <c r="EW215" s="130"/>
      <c r="EX215" s="130"/>
      <c r="EY215" s="130"/>
      <c r="EZ215" s="130"/>
      <c r="FA215" s="130"/>
      <c r="FB215" s="130"/>
      <c r="FC215" s="130"/>
      <c r="FD215" s="130"/>
      <c r="FE215" s="130"/>
      <c r="FF215" s="130"/>
      <c r="FG215" s="130"/>
      <c r="FH215" s="130"/>
      <c r="FI215" s="130"/>
      <c r="FJ215" s="130"/>
      <c r="FK215" s="130"/>
      <c r="FL215" s="130"/>
      <c r="FM215" s="130"/>
      <c r="FN215" s="130"/>
      <c r="FO215" s="130"/>
      <c r="FP215" s="130"/>
      <c r="FQ215" s="130"/>
      <c r="FR215" s="130"/>
      <c r="FS215" s="130"/>
      <c r="FT215" s="130"/>
      <c r="FU215" s="130"/>
      <c r="FV215" s="130"/>
      <c r="FW215" s="130"/>
      <c r="FX215" s="130"/>
      <c r="FY215" s="130"/>
      <c r="FZ215" s="130"/>
      <c r="GA215" s="130"/>
      <c r="GB215" s="130"/>
      <c r="GC215" s="130"/>
      <c r="GD215" s="130"/>
      <c r="GE215" s="130"/>
      <c r="GF215" s="130"/>
      <c r="GG215" s="130"/>
      <c r="GH215" s="130"/>
      <c r="GI215" s="130"/>
      <c r="GJ215" s="130"/>
      <c r="GK215" s="130"/>
      <c r="GL215" s="130"/>
      <c r="GM215" s="130"/>
      <c r="GN215" s="130"/>
      <c r="GO215" s="130"/>
      <c r="GP215" s="130"/>
      <c r="GQ215" s="130"/>
      <c r="GR215" s="130"/>
      <c r="GS215" s="130"/>
      <c r="GT215" s="130"/>
      <c r="GU215" s="130"/>
      <c r="GV215" s="130"/>
      <c r="GW215" s="130"/>
      <c r="GX215" s="130"/>
      <c r="GY215" s="130"/>
      <c r="GZ215" s="130"/>
      <c r="HA215" s="130"/>
      <c r="HB215" s="130"/>
      <c r="HC215" s="130"/>
      <c r="HD215" s="130"/>
      <c r="HE215" s="130"/>
      <c r="HF215" s="130"/>
      <c r="HG215" s="130"/>
      <c r="HH215" s="130"/>
      <c r="HI215" s="130"/>
      <c r="HJ215" s="130"/>
      <c r="HK215" s="130"/>
      <c r="HL215" s="130"/>
      <c r="HM215" s="130"/>
      <c r="HN215" s="130"/>
      <c r="HO215" s="130"/>
      <c r="HP215" s="130"/>
      <c r="HQ215" s="130"/>
      <c r="HR215" s="130"/>
      <c r="HS215" s="130"/>
      <c r="HT215" s="130"/>
      <c r="HU215" s="130"/>
      <c r="HV215" s="130"/>
      <c r="HW215" s="130"/>
      <c r="HX215" s="130"/>
      <c r="HY215" s="130"/>
      <c r="HZ215" s="130"/>
      <c r="IA215" s="130"/>
      <c r="IB215" s="130"/>
      <c r="IC215" s="130"/>
      <c r="ID215" s="130"/>
      <c r="IE215" s="130"/>
      <c r="IF215" s="130"/>
      <c r="IG215" s="130"/>
      <c r="IH215" s="130"/>
      <c r="II215" s="130"/>
      <c r="IJ215" s="130"/>
      <c r="IK215" s="130"/>
      <c r="IL215" s="130"/>
      <c r="IM215" s="130"/>
      <c r="IN215" s="130"/>
      <c r="IO215" s="130"/>
      <c r="IP215" s="130"/>
      <c r="IQ215" s="130"/>
      <c r="IR215" s="130"/>
      <c r="IS215" s="130"/>
      <c r="IT215" s="130"/>
      <c r="IU215" s="130"/>
      <c r="IV215" s="130"/>
    </row>
    <row r="216" spans="1:256" ht="15.75" customHeight="1">
      <c r="A216" s="781"/>
      <c r="B216" s="39"/>
      <c r="C216" s="160"/>
      <c r="D216" s="160"/>
      <c r="E216" s="160"/>
      <c r="F216" s="160"/>
      <c r="G216" s="130"/>
      <c r="H216" s="130"/>
      <c r="I216" s="130"/>
      <c r="J216" s="130"/>
      <c r="K216" s="131"/>
      <c r="L216" s="131"/>
      <c r="M216" s="131"/>
      <c r="N216" s="131"/>
      <c r="O216" s="131"/>
      <c r="P216" s="1377"/>
      <c r="Q216" s="130"/>
      <c r="R216" s="130"/>
      <c r="S216" s="130"/>
      <c r="T216" s="130"/>
      <c r="U216" s="130"/>
      <c r="V216" s="130"/>
      <c r="W216" s="130"/>
      <c r="X216" s="130"/>
      <c r="Y216" s="130"/>
      <c r="Z216" s="130"/>
      <c r="AA216" s="130"/>
      <c r="AB216" s="130"/>
      <c r="AC216" s="130"/>
      <c r="AD216" s="130"/>
      <c r="AE216" s="130"/>
      <c r="AF216" s="130"/>
      <c r="AG216" s="130"/>
      <c r="AH216" s="130"/>
      <c r="AI216" s="130"/>
      <c r="AJ216" s="130"/>
      <c r="AK216" s="130"/>
      <c r="AL216" s="130"/>
      <c r="AM216" s="130"/>
      <c r="AN216" s="130"/>
      <c r="AO216" s="130"/>
      <c r="AP216" s="130"/>
      <c r="AQ216" s="130"/>
      <c r="AR216" s="130"/>
      <c r="AS216" s="130"/>
      <c r="AT216" s="130"/>
      <c r="AU216" s="130"/>
      <c r="AV216" s="130"/>
      <c r="AW216" s="130"/>
      <c r="AX216" s="130"/>
      <c r="AY216" s="130"/>
      <c r="AZ216" s="130"/>
      <c r="BA216" s="130"/>
      <c r="BB216" s="130"/>
      <c r="BC216" s="130"/>
      <c r="BD216" s="130"/>
      <c r="BE216" s="130"/>
      <c r="BF216" s="130"/>
      <c r="BG216" s="130"/>
      <c r="BH216" s="130"/>
      <c r="BI216" s="130"/>
      <c r="BJ216" s="130"/>
      <c r="BK216" s="130"/>
      <c r="BL216" s="130"/>
      <c r="BM216" s="130"/>
      <c r="BN216" s="130"/>
      <c r="BO216" s="130"/>
      <c r="BP216" s="130"/>
      <c r="BQ216" s="130"/>
      <c r="BR216" s="130"/>
      <c r="BS216" s="130"/>
      <c r="BT216" s="130"/>
      <c r="BU216" s="130"/>
      <c r="BV216" s="130"/>
      <c r="BW216" s="130"/>
      <c r="BX216" s="130"/>
      <c r="BY216" s="130"/>
      <c r="BZ216" s="130"/>
      <c r="CA216" s="130"/>
      <c r="CB216" s="130"/>
      <c r="CC216" s="130"/>
      <c r="CD216" s="130"/>
      <c r="CE216" s="130"/>
      <c r="CF216" s="130"/>
      <c r="CG216" s="130"/>
      <c r="CH216" s="130"/>
      <c r="CI216" s="130"/>
      <c r="CJ216" s="130"/>
      <c r="CK216" s="130"/>
      <c r="CL216" s="130"/>
      <c r="CM216" s="130"/>
      <c r="CN216" s="130"/>
      <c r="CO216" s="130"/>
      <c r="CP216" s="130"/>
      <c r="CQ216" s="130"/>
      <c r="CR216" s="130"/>
      <c r="CS216" s="130"/>
      <c r="CT216" s="130"/>
      <c r="CU216" s="130"/>
      <c r="CV216" s="130"/>
      <c r="CW216" s="130"/>
      <c r="CX216" s="130"/>
      <c r="CY216" s="130"/>
      <c r="CZ216" s="130"/>
      <c r="DA216" s="130"/>
      <c r="DB216" s="130"/>
      <c r="DC216" s="130"/>
      <c r="DD216" s="130"/>
      <c r="DE216" s="130"/>
      <c r="DF216" s="130"/>
      <c r="DG216" s="130"/>
      <c r="DH216" s="130"/>
      <c r="DI216" s="130"/>
      <c r="DJ216" s="130"/>
      <c r="DK216" s="130"/>
      <c r="DL216" s="130"/>
      <c r="DM216" s="130"/>
      <c r="DN216" s="130"/>
      <c r="DO216" s="130"/>
      <c r="DP216" s="130"/>
      <c r="DQ216" s="130"/>
      <c r="DR216" s="130"/>
      <c r="DS216" s="130"/>
      <c r="DT216" s="130"/>
      <c r="DU216" s="130"/>
      <c r="DV216" s="130"/>
      <c r="DW216" s="130"/>
      <c r="DX216" s="130"/>
      <c r="DY216" s="130"/>
      <c r="DZ216" s="130"/>
      <c r="EA216" s="130"/>
      <c r="EB216" s="130"/>
      <c r="EC216" s="130"/>
      <c r="ED216" s="130"/>
      <c r="EE216" s="130"/>
      <c r="EF216" s="130"/>
      <c r="EG216" s="130"/>
      <c r="EH216" s="130"/>
      <c r="EI216" s="130"/>
      <c r="EJ216" s="130"/>
      <c r="EK216" s="130"/>
      <c r="EL216" s="130"/>
      <c r="EM216" s="130"/>
      <c r="EN216" s="130"/>
      <c r="EO216" s="130"/>
      <c r="EP216" s="130"/>
      <c r="EQ216" s="130"/>
      <c r="ER216" s="130"/>
      <c r="ES216" s="130"/>
      <c r="ET216" s="130"/>
      <c r="EU216" s="130"/>
      <c r="EV216" s="130"/>
      <c r="EW216" s="130"/>
      <c r="EX216" s="130"/>
      <c r="EY216" s="130"/>
      <c r="EZ216" s="130"/>
      <c r="FA216" s="130"/>
      <c r="FB216" s="130"/>
      <c r="FC216" s="130"/>
      <c r="FD216" s="130"/>
      <c r="FE216" s="130"/>
      <c r="FF216" s="130"/>
      <c r="FG216" s="130"/>
      <c r="FH216" s="130"/>
      <c r="FI216" s="130"/>
      <c r="FJ216" s="130"/>
      <c r="FK216" s="130"/>
      <c r="FL216" s="130"/>
      <c r="FM216" s="130"/>
      <c r="FN216" s="130"/>
      <c r="FO216" s="130"/>
      <c r="FP216" s="130"/>
      <c r="FQ216" s="130"/>
      <c r="FR216" s="130"/>
      <c r="FS216" s="130"/>
      <c r="FT216" s="130"/>
      <c r="FU216" s="130"/>
      <c r="FV216" s="130"/>
      <c r="FW216" s="130"/>
      <c r="FX216" s="130"/>
      <c r="FY216" s="130"/>
      <c r="FZ216" s="130"/>
      <c r="GA216" s="130"/>
      <c r="GB216" s="130"/>
      <c r="GC216" s="130"/>
      <c r="GD216" s="130"/>
      <c r="GE216" s="130"/>
      <c r="GF216" s="130"/>
      <c r="GG216" s="130"/>
      <c r="GH216" s="130"/>
      <c r="GI216" s="130"/>
      <c r="GJ216" s="130"/>
      <c r="GK216" s="130"/>
      <c r="GL216" s="130"/>
      <c r="GM216" s="130"/>
      <c r="GN216" s="130"/>
      <c r="GO216" s="130"/>
      <c r="GP216" s="130"/>
      <c r="GQ216" s="130"/>
      <c r="GR216" s="130"/>
      <c r="GS216" s="130"/>
      <c r="GT216" s="130"/>
      <c r="GU216" s="130"/>
      <c r="GV216" s="130"/>
      <c r="GW216" s="130"/>
      <c r="GX216" s="130"/>
      <c r="GY216" s="130"/>
      <c r="GZ216" s="130"/>
      <c r="HA216" s="130"/>
      <c r="HB216" s="130"/>
      <c r="HC216" s="130"/>
      <c r="HD216" s="130"/>
      <c r="HE216" s="130"/>
      <c r="HF216" s="130"/>
      <c r="HG216" s="130"/>
      <c r="HH216" s="130"/>
      <c r="HI216" s="130"/>
      <c r="HJ216" s="130"/>
      <c r="HK216" s="130"/>
      <c r="HL216" s="130"/>
      <c r="HM216" s="130"/>
      <c r="HN216" s="130"/>
      <c r="HO216" s="130"/>
      <c r="HP216" s="130"/>
      <c r="HQ216" s="130"/>
      <c r="HR216" s="130"/>
      <c r="HS216" s="130"/>
      <c r="HT216" s="130"/>
      <c r="HU216" s="130"/>
      <c r="HV216" s="130"/>
      <c r="HW216" s="130"/>
      <c r="HX216" s="130"/>
      <c r="HY216" s="130"/>
      <c r="HZ216" s="130"/>
      <c r="IA216" s="130"/>
      <c r="IB216" s="130"/>
      <c r="IC216" s="130"/>
      <c r="ID216" s="130"/>
      <c r="IE216" s="130"/>
      <c r="IF216" s="130"/>
      <c r="IG216" s="130"/>
      <c r="IH216" s="130"/>
      <c r="II216" s="130"/>
      <c r="IJ216" s="130"/>
      <c r="IK216" s="130"/>
      <c r="IL216" s="130"/>
      <c r="IM216" s="130"/>
      <c r="IN216" s="130"/>
      <c r="IO216" s="130"/>
      <c r="IP216" s="130"/>
      <c r="IQ216" s="130"/>
      <c r="IR216" s="130"/>
      <c r="IS216" s="130"/>
      <c r="IT216" s="130"/>
      <c r="IU216" s="130"/>
      <c r="IV216" s="130"/>
    </row>
    <row r="217" spans="1:256" ht="15.75" customHeight="1">
      <c r="A217" s="781"/>
      <c r="B217" s="39"/>
      <c r="C217" s="160"/>
      <c r="D217" s="160"/>
      <c r="E217" s="160"/>
      <c r="F217" s="160"/>
      <c r="G217" s="130"/>
      <c r="H217" s="130"/>
      <c r="I217" s="130"/>
      <c r="J217" s="130"/>
      <c r="K217" s="131"/>
      <c r="L217" s="131"/>
      <c r="M217" s="131"/>
      <c r="N217" s="131"/>
      <c r="O217" s="131"/>
      <c r="P217" s="1377"/>
      <c r="Q217" s="130"/>
      <c r="R217" s="130"/>
      <c r="S217" s="130"/>
      <c r="T217" s="130"/>
      <c r="U217" s="130"/>
      <c r="V217" s="130"/>
      <c r="W217" s="130"/>
      <c r="X217" s="130"/>
      <c r="Y217" s="130"/>
      <c r="Z217" s="130"/>
      <c r="AA217" s="130"/>
      <c r="AB217" s="130"/>
      <c r="AC217" s="130"/>
      <c r="AD217" s="130"/>
      <c r="AE217" s="130"/>
      <c r="AF217" s="130"/>
      <c r="AG217" s="130"/>
      <c r="AH217" s="130"/>
      <c r="AI217" s="130"/>
      <c r="AJ217" s="130"/>
      <c r="AK217" s="130"/>
      <c r="AL217" s="130"/>
      <c r="AM217" s="130"/>
      <c r="AN217" s="130"/>
      <c r="AO217" s="130"/>
      <c r="AP217" s="130"/>
      <c r="AQ217" s="130"/>
      <c r="AR217" s="130"/>
      <c r="AS217" s="130"/>
      <c r="AT217" s="130"/>
      <c r="AU217" s="130"/>
      <c r="AV217" s="130"/>
      <c r="AW217" s="130"/>
      <c r="AX217" s="130"/>
      <c r="AY217" s="130"/>
      <c r="AZ217" s="130"/>
      <c r="BA217" s="130"/>
      <c r="BB217" s="130"/>
      <c r="BC217" s="130"/>
      <c r="BD217" s="130"/>
      <c r="BE217" s="130"/>
      <c r="BF217" s="130"/>
      <c r="BG217" s="130"/>
      <c r="BH217" s="130"/>
      <c r="BI217" s="130"/>
      <c r="BJ217" s="130"/>
      <c r="BK217" s="130"/>
      <c r="BL217" s="130"/>
      <c r="BM217" s="130"/>
      <c r="BN217" s="130"/>
      <c r="BO217" s="130"/>
      <c r="BP217" s="130"/>
      <c r="BQ217" s="130"/>
      <c r="BR217" s="130"/>
      <c r="BS217" s="130"/>
      <c r="BT217" s="130"/>
      <c r="BU217" s="130"/>
      <c r="BV217" s="130"/>
      <c r="BW217" s="130"/>
      <c r="BX217" s="130"/>
      <c r="BY217" s="130"/>
      <c r="BZ217" s="130"/>
      <c r="CA217" s="130"/>
      <c r="CB217" s="130"/>
      <c r="CC217" s="130"/>
      <c r="CD217" s="130"/>
      <c r="CE217" s="130"/>
      <c r="CF217" s="130"/>
      <c r="CG217" s="130"/>
      <c r="CH217" s="130"/>
      <c r="CI217" s="130"/>
      <c r="CJ217" s="130"/>
      <c r="CK217" s="130"/>
      <c r="CL217" s="130"/>
      <c r="CM217" s="130"/>
      <c r="CN217" s="130"/>
      <c r="CO217" s="130"/>
      <c r="CP217" s="130"/>
      <c r="CQ217" s="130"/>
      <c r="CR217" s="130"/>
      <c r="CS217" s="130"/>
      <c r="CT217" s="130"/>
      <c r="CU217" s="130"/>
      <c r="CV217" s="130"/>
      <c r="CW217" s="130"/>
      <c r="CX217" s="130"/>
      <c r="CY217" s="130"/>
      <c r="CZ217" s="130"/>
      <c r="DA217" s="130"/>
      <c r="DB217" s="130"/>
      <c r="DC217" s="130"/>
      <c r="DD217" s="130"/>
      <c r="DE217" s="130"/>
      <c r="DF217" s="130"/>
      <c r="DG217" s="130"/>
      <c r="DH217" s="130"/>
      <c r="DI217" s="130"/>
      <c r="DJ217" s="130"/>
      <c r="DK217" s="130"/>
      <c r="DL217" s="130"/>
      <c r="DM217" s="130"/>
      <c r="DN217" s="130"/>
      <c r="DO217" s="130"/>
      <c r="DP217" s="130"/>
      <c r="DQ217" s="130"/>
      <c r="DR217" s="130"/>
      <c r="DS217" s="130"/>
      <c r="DT217" s="130"/>
      <c r="DU217" s="130"/>
      <c r="DV217" s="130"/>
      <c r="DW217" s="130"/>
      <c r="DX217" s="130"/>
      <c r="DY217" s="130"/>
      <c r="DZ217" s="130"/>
      <c r="EA217" s="130"/>
      <c r="EB217" s="130"/>
      <c r="EC217" s="130"/>
      <c r="ED217" s="130"/>
      <c r="EE217" s="130"/>
      <c r="EF217" s="130"/>
      <c r="EG217" s="130"/>
      <c r="EH217" s="130"/>
      <c r="EI217" s="130"/>
      <c r="EJ217" s="130"/>
      <c r="EK217" s="130"/>
      <c r="EL217" s="130"/>
      <c r="EM217" s="130"/>
      <c r="EN217" s="130"/>
      <c r="EO217" s="130"/>
      <c r="EP217" s="130"/>
      <c r="EQ217" s="130"/>
      <c r="ER217" s="130"/>
      <c r="ES217" s="130"/>
      <c r="ET217" s="130"/>
      <c r="EU217" s="130"/>
      <c r="EV217" s="130"/>
      <c r="EW217" s="130"/>
      <c r="EX217" s="130"/>
      <c r="EY217" s="130"/>
      <c r="EZ217" s="130"/>
      <c r="FA217" s="130"/>
      <c r="FB217" s="130"/>
      <c r="FC217" s="130"/>
      <c r="FD217" s="130"/>
      <c r="FE217" s="130"/>
      <c r="FF217" s="130"/>
      <c r="FG217" s="130"/>
      <c r="FH217" s="130"/>
      <c r="FI217" s="130"/>
      <c r="FJ217" s="130"/>
      <c r="FK217" s="130"/>
      <c r="FL217" s="130"/>
      <c r="FM217" s="130"/>
      <c r="FN217" s="130"/>
      <c r="FO217" s="130"/>
      <c r="FP217" s="130"/>
      <c r="FQ217" s="130"/>
      <c r="FR217" s="130"/>
      <c r="FS217" s="130"/>
      <c r="FT217" s="130"/>
      <c r="FU217" s="130"/>
      <c r="FV217" s="130"/>
      <c r="FW217" s="130"/>
      <c r="FX217" s="130"/>
      <c r="FY217" s="130"/>
      <c r="FZ217" s="130"/>
      <c r="GA217" s="130"/>
      <c r="GB217" s="130"/>
      <c r="GC217" s="130"/>
      <c r="GD217" s="130"/>
      <c r="GE217" s="130"/>
      <c r="GF217" s="130"/>
      <c r="GG217" s="130"/>
      <c r="GH217" s="130"/>
      <c r="GI217" s="130"/>
      <c r="GJ217" s="130"/>
      <c r="GK217" s="130"/>
      <c r="GL217" s="130"/>
      <c r="GM217" s="130"/>
      <c r="GN217" s="130"/>
      <c r="GO217" s="130"/>
      <c r="GP217" s="130"/>
      <c r="GQ217" s="130"/>
      <c r="GR217" s="130"/>
      <c r="GS217" s="130"/>
      <c r="GT217" s="130"/>
      <c r="GU217" s="130"/>
      <c r="GV217" s="130"/>
      <c r="GW217" s="130"/>
      <c r="GX217" s="130"/>
      <c r="GY217" s="130"/>
      <c r="GZ217" s="130"/>
      <c r="HA217" s="130"/>
      <c r="HB217" s="130"/>
      <c r="HC217" s="130"/>
      <c r="HD217" s="130"/>
      <c r="HE217" s="130"/>
      <c r="HF217" s="130"/>
      <c r="HG217" s="130"/>
      <c r="HH217" s="130"/>
      <c r="HI217" s="130"/>
      <c r="HJ217" s="130"/>
      <c r="HK217" s="130"/>
      <c r="HL217" s="130"/>
      <c r="HM217" s="130"/>
      <c r="HN217" s="130"/>
      <c r="HO217" s="130"/>
      <c r="HP217" s="130"/>
      <c r="HQ217" s="130"/>
      <c r="HR217" s="130"/>
      <c r="HS217" s="130"/>
      <c r="HT217" s="130"/>
      <c r="HU217" s="130"/>
      <c r="HV217" s="130"/>
      <c r="HW217" s="130"/>
      <c r="HX217" s="130"/>
      <c r="HY217" s="130"/>
      <c r="HZ217" s="130"/>
      <c r="IA217" s="130"/>
      <c r="IB217" s="130"/>
      <c r="IC217" s="130"/>
      <c r="ID217" s="130"/>
      <c r="IE217" s="130"/>
      <c r="IF217" s="130"/>
      <c r="IG217" s="130"/>
      <c r="IH217" s="130"/>
      <c r="II217" s="130"/>
      <c r="IJ217" s="130"/>
      <c r="IK217" s="130"/>
      <c r="IL217" s="130"/>
      <c r="IM217" s="130"/>
      <c r="IN217" s="130"/>
      <c r="IO217" s="130"/>
      <c r="IP217" s="130"/>
      <c r="IQ217" s="130"/>
      <c r="IR217" s="130"/>
      <c r="IS217" s="130"/>
      <c r="IT217" s="130"/>
      <c r="IU217" s="130"/>
      <c r="IV217" s="130"/>
    </row>
    <row r="218" spans="1:256" ht="15.75" customHeight="1">
      <c r="A218" s="781"/>
      <c r="B218" s="39"/>
      <c r="C218" s="160"/>
      <c r="D218" s="160"/>
      <c r="E218" s="160"/>
      <c r="F218" s="160"/>
      <c r="G218" s="130"/>
      <c r="H218" s="130"/>
      <c r="I218" s="130"/>
      <c r="J218" s="130"/>
      <c r="K218" s="131"/>
      <c r="L218" s="131"/>
      <c r="M218" s="131"/>
      <c r="N218" s="131"/>
      <c r="O218" s="131"/>
      <c r="P218" s="1377"/>
      <c r="Q218" s="130"/>
      <c r="R218" s="130"/>
      <c r="S218" s="130"/>
      <c r="T218" s="130"/>
      <c r="U218" s="130"/>
      <c r="V218" s="130"/>
      <c r="W218" s="130"/>
      <c r="X218" s="130"/>
      <c r="Y218" s="130"/>
      <c r="Z218" s="130"/>
      <c r="AA218" s="130"/>
      <c r="AB218" s="130"/>
      <c r="AC218" s="130"/>
      <c r="AD218" s="130"/>
      <c r="AE218" s="130"/>
      <c r="AF218" s="130"/>
      <c r="AG218" s="130"/>
      <c r="AH218" s="130"/>
      <c r="AI218" s="130"/>
      <c r="AJ218" s="130"/>
      <c r="AK218" s="130"/>
      <c r="AL218" s="130"/>
      <c r="AM218" s="130"/>
      <c r="AN218" s="130"/>
      <c r="AO218" s="130"/>
      <c r="AP218" s="130"/>
      <c r="AQ218" s="130"/>
      <c r="AR218" s="130"/>
      <c r="AS218" s="130"/>
      <c r="AT218" s="130"/>
      <c r="AU218" s="130"/>
      <c r="AV218" s="130"/>
      <c r="AW218" s="130"/>
      <c r="AX218" s="130"/>
      <c r="AY218" s="130"/>
      <c r="AZ218" s="130"/>
      <c r="BA218" s="130"/>
      <c r="BB218" s="130"/>
      <c r="BC218" s="130"/>
      <c r="BD218" s="130"/>
      <c r="BE218" s="130"/>
      <c r="BF218" s="130"/>
      <c r="BG218" s="130"/>
      <c r="BH218" s="130"/>
      <c r="BI218" s="130"/>
      <c r="BJ218" s="130"/>
      <c r="BK218" s="130"/>
      <c r="BL218" s="130"/>
      <c r="BM218" s="130"/>
      <c r="BN218" s="130"/>
      <c r="BO218" s="130"/>
      <c r="BP218" s="130"/>
      <c r="BQ218" s="130"/>
      <c r="BR218" s="130"/>
      <c r="BS218" s="130"/>
      <c r="BT218" s="130"/>
      <c r="BU218" s="130"/>
      <c r="BV218" s="130"/>
      <c r="BW218" s="130"/>
      <c r="BX218" s="130"/>
      <c r="BY218" s="130"/>
      <c r="BZ218" s="130"/>
      <c r="CA218" s="130"/>
      <c r="CB218" s="130"/>
      <c r="CC218" s="130"/>
      <c r="CD218" s="130"/>
      <c r="CE218" s="130"/>
      <c r="CF218" s="130"/>
      <c r="CG218" s="130"/>
      <c r="CH218" s="130"/>
      <c r="CI218" s="130"/>
      <c r="CJ218" s="130"/>
      <c r="CK218" s="130"/>
      <c r="CL218" s="130"/>
      <c r="CM218" s="130"/>
      <c r="CN218" s="130"/>
      <c r="CO218" s="130"/>
      <c r="CP218" s="130"/>
      <c r="CQ218" s="130"/>
      <c r="CR218" s="130"/>
      <c r="CS218" s="130"/>
      <c r="CT218" s="130"/>
      <c r="CU218" s="130"/>
      <c r="CV218" s="130"/>
      <c r="CW218" s="130"/>
      <c r="CX218" s="130"/>
      <c r="CY218" s="130"/>
      <c r="CZ218" s="130"/>
      <c r="DA218" s="130"/>
      <c r="DB218" s="130"/>
      <c r="DC218" s="130"/>
      <c r="DD218" s="130"/>
      <c r="DE218" s="130"/>
      <c r="DF218" s="130"/>
      <c r="DG218" s="130"/>
      <c r="DH218" s="130"/>
      <c r="DI218" s="130"/>
      <c r="DJ218" s="130"/>
      <c r="DK218" s="130"/>
      <c r="DL218" s="130"/>
      <c r="DM218" s="130"/>
      <c r="DN218" s="130"/>
      <c r="DO218" s="130"/>
      <c r="DP218" s="130"/>
      <c r="DQ218" s="130"/>
      <c r="DR218" s="130"/>
      <c r="DS218" s="130"/>
      <c r="DT218" s="130"/>
      <c r="DU218" s="130"/>
      <c r="DV218" s="130"/>
      <c r="DW218" s="130"/>
      <c r="DX218" s="130"/>
      <c r="DY218" s="130"/>
      <c r="DZ218" s="130"/>
      <c r="EA218" s="130"/>
      <c r="EB218" s="130"/>
      <c r="EC218" s="130"/>
      <c r="ED218" s="130"/>
      <c r="EE218" s="130"/>
      <c r="EF218" s="130"/>
      <c r="EG218" s="130"/>
      <c r="EH218" s="130"/>
      <c r="EI218" s="130"/>
      <c r="EJ218" s="130"/>
      <c r="EK218" s="130"/>
      <c r="EL218" s="130"/>
      <c r="EM218" s="130"/>
      <c r="EN218" s="130"/>
      <c r="EO218" s="130"/>
      <c r="EP218" s="130"/>
      <c r="EQ218" s="130"/>
      <c r="ER218" s="130"/>
      <c r="ES218" s="130"/>
      <c r="ET218" s="130"/>
      <c r="EU218" s="130"/>
      <c r="EV218" s="130"/>
      <c r="EW218" s="130"/>
      <c r="EX218" s="130"/>
      <c r="EY218" s="130"/>
      <c r="EZ218" s="130"/>
      <c r="FA218" s="130"/>
      <c r="FB218" s="130"/>
      <c r="FC218" s="130"/>
      <c r="FD218" s="130"/>
      <c r="FE218" s="130"/>
      <c r="FF218" s="130"/>
      <c r="FG218" s="130"/>
      <c r="FH218" s="130"/>
      <c r="FI218" s="130"/>
      <c r="FJ218" s="130"/>
      <c r="FK218" s="130"/>
      <c r="FL218" s="130"/>
      <c r="FM218" s="130"/>
      <c r="FN218" s="130"/>
      <c r="FO218" s="130"/>
      <c r="FP218" s="130"/>
      <c r="FQ218" s="130"/>
      <c r="FR218" s="130"/>
      <c r="FS218" s="130"/>
      <c r="FT218" s="130"/>
      <c r="FU218" s="130"/>
      <c r="FV218" s="130"/>
      <c r="FW218" s="130"/>
      <c r="FX218" s="130"/>
      <c r="FY218" s="130"/>
      <c r="FZ218" s="130"/>
      <c r="GA218" s="130"/>
      <c r="GB218" s="130"/>
      <c r="GC218" s="130"/>
      <c r="GD218" s="130"/>
      <c r="GE218" s="130"/>
      <c r="GF218" s="130"/>
      <c r="GG218" s="130"/>
      <c r="GH218" s="130"/>
      <c r="GI218" s="130"/>
      <c r="GJ218" s="130"/>
      <c r="GK218" s="130"/>
      <c r="GL218" s="130"/>
      <c r="GM218" s="130"/>
      <c r="GN218" s="130"/>
      <c r="GO218" s="130"/>
      <c r="GP218" s="130"/>
      <c r="GQ218" s="130"/>
      <c r="GR218" s="130"/>
      <c r="GS218" s="130"/>
      <c r="GT218" s="130"/>
      <c r="GU218" s="130"/>
      <c r="GV218" s="130"/>
      <c r="GW218" s="130"/>
      <c r="GX218" s="130"/>
      <c r="GY218" s="130"/>
      <c r="GZ218" s="130"/>
      <c r="HA218" s="130"/>
      <c r="HB218" s="130"/>
      <c r="HC218" s="130"/>
      <c r="HD218" s="130"/>
      <c r="HE218" s="130"/>
      <c r="HF218" s="130"/>
      <c r="HG218" s="130"/>
      <c r="HH218" s="130"/>
      <c r="HI218" s="130"/>
      <c r="HJ218" s="130"/>
      <c r="HK218" s="130"/>
      <c r="HL218" s="130"/>
      <c r="HM218" s="130"/>
      <c r="HN218" s="130"/>
      <c r="HO218" s="130"/>
      <c r="HP218" s="130"/>
      <c r="HQ218" s="130"/>
      <c r="HR218" s="130"/>
      <c r="HS218" s="130"/>
      <c r="HT218" s="130"/>
      <c r="HU218" s="130"/>
      <c r="HV218" s="130"/>
      <c r="HW218" s="130"/>
      <c r="HX218" s="130"/>
      <c r="HY218" s="130"/>
      <c r="HZ218" s="130"/>
      <c r="IA218" s="130"/>
      <c r="IB218" s="130"/>
      <c r="IC218" s="130"/>
      <c r="ID218" s="130"/>
      <c r="IE218" s="130"/>
      <c r="IF218" s="130"/>
      <c r="IG218" s="130"/>
      <c r="IH218" s="130"/>
      <c r="II218" s="130"/>
      <c r="IJ218" s="130"/>
      <c r="IK218" s="130"/>
      <c r="IL218" s="130"/>
      <c r="IM218" s="130"/>
      <c r="IN218" s="130"/>
      <c r="IO218" s="130"/>
      <c r="IP218" s="130"/>
      <c r="IQ218" s="130"/>
      <c r="IR218" s="130"/>
      <c r="IS218" s="130"/>
      <c r="IT218" s="130"/>
      <c r="IU218" s="130"/>
      <c r="IV218" s="130"/>
    </row>
    <row r="219" spans="1:256" ht="15.75" customHeight="1">
      <c r="A219" s="781"/>
      <c r="B219" s="39"/>
      <c r="C219" s="160"/>
      <c r="D219" s="160"/>
      <c r="E219" s="160"/>
      <c r="F219" s="160"/>
      <c r="G219" s="130"/>
      <c r="H219" s="130"/>
      <c r="I219" s="130"/>
      <c r="J219" s="130"/>
      <c r="K219" s="131"/>
      <c r="L219" s="131"/>
      <c r="M219" s="131"/>
      <c r="N219" s="131"/>
      <c r="O219" s="131"/>
      <c r="P219" s="1377"/>
      <c r="Q219" s="130"/>
      <c r="R219" s="130"/>
      <c r="S219" s="130"/>
      <c r="T219" s="130"/>
      <c r="U219" s="130"/>
      <c r="V219" s="130"/>
      <c r="W219" s="130"/>
      <c r="X219" s="130"/>
      <c r="Y219" s="130"/>
      <c r="Z219" s="130"/>
      <c r="AA219" s="130"/>
      <c r="AB219" s="130"/>
      <c r="AC219" s="130"/>
      <c r="AD219" s="130"/>
      <c r="AE219" s="130"/>
      <c r="AF219" s="130"/>
      <c r="AG219" s="130"/>
      <c r="AH219" s="130"/>
      <c r="AI219" s="130"/>
      <c r="AJ219" s="130"/>
      <c r="AK219" s="130"/>
      <c r="AL219" s="130"/>
      <c r="AM219" s="130"/>
      <c r="AN219" s="130"/>
      <c r="AO219" s="130"/>
      <c r="AP219" s="130"/>
      <c r="AQ219" s="130"/>
      <c r="AR219" s="130"/>
      <c r="AS219" s="130"/>
      <c r="AT219" s="130"/>
      <c r="AU219" s="130"/>
      <c r="AV219" s="130"/>
      <c r="AW219" s="130"/>
      <c r="AX219" s="130"/>
      <c r="AY219" s="130"/>
      <c r="AZ219" s="130"/>
      <c r="BA219" s="130"/>
      <c r="BB219" s="130"/>
      <c r="BC219" s="130"/>
      <c r="BD219" s="130"/>
      <c r="BE219" s="130"/>
      <c r="BF219" s="130"/>
      <c r="BG219" s="130"/>
      <c r="BH219" s="130"/>
      <c r="BI219" s="130"/>
      <c r="BJ219" s="130"/>
      <c r="BK219" s="130"/>
      <c r="BL219" s="130"/>
      <c r="BM219" s="130"/>
      <c r="BN219" s="130"/>
      <c r="BO219" s="130"/>
      <c r="BP219" s="130"/>
      <c r="BQ219" s="130"/>
      <c r="BR219" s="130"/>
      <c r="BS219" s="130"/>
      <c r="BT219" s="130"/>
      <c r="BU219" s="130"/>
      <c r="BV219" s="130"/>
      <c r="BW219" s="130"/>
      <c r="BX219" s="130"/>
      <c r="BY219" s="130"/>
      <c r="BZ219" s="130"/>
      <c r="CA219" s="130"/>
      <c r="CB219" s="130"/>
      <c r="CC219" s="130"/>
      <c r="CD219" s="130"/>
      <c r="CE219" s="130"/>
      <c r="CF219" s="130"/>
      <c r="CG219" s="130"/>
      <c r="CH219" s="130"/>
      <c r="CI219" s="130"/>
      <c r="CJ219" s="130"/>
      <c r="CK219" s="130"/>
      <c r="CL219" s="130"/>
      <c r="CM219" s="130"/>
      <c r="CN219" s="130"/>
      <c r="CO219" s="130"/>
      <c r="CP219" s="130"/>
      <c r="CQ219" s="130"/>
      <c r="CR219" s="130"/>
      <c r="CS219" s="130"/>
      <c r="CT219" s="130"/>
      <c r="CU219" s="130"/>
      <c r="CV219" s="130"/>
      <c r="CW219" s="130"/>
      <c r="CX219" s="130"/>
      <c r="CY219" s="130"/>
      <c r="CZ219" s="130"/>
      <c r="DA219" s="130"/>
      <c r="DB219" s="130"/>
      <c r="DC219" s="130"/>
      <c r="DD219" s="130"/>
      <c r="DE219" s="130"/>
      <c r="DF219" s="130"/>
      <c r="DG219" s="130"/>
      <c r="DH219" s="130"/>
      <c r="DI219" s="130"/>
      <c r="DJ219" s="130"/>
      <c r="DK219" s="130"/>
      <c r="DL219" s="130"/>
      <c r="DM219" s="130"/>
      <c r="DN219" s="130"/>
      <c r="DO219" s="130"/>
      <c r="DP219" s="130"/>
      <c r="DQ219" s="130"/>
      <c r="DR219" s="130"/>
      <c r="DS219" s="130"/>
      <c r="DT219" s="130"/>
      <c r="DU219" s="130"/>
      <c r="DV219" s="130"/>
      <c r="DW219" s="130"/>
      <c r="DX219" s="130"/>
      <c r="DY219" s="130"/>
      <c r="DZ219" s="130"/>
      <c r="EA219" s="130"/>
      <c r="EB219" s="130"/>
      <c r="EC219" s="130"/>
      <c r="ED219" s="130"/>
      <c r="EE219" s="130"/>
      <c r="EF219" s="130"/>
      <c r="EG219" s="130"/>
      <c r="EH219" s="130"/>
      <c r="EI219" s="130"/>
      <c r="EJ219" s="130"/>
      <c r="EK219" s="130"/>
      <c r="EL219" s="130"/>
      <c r="EM219" s="130"/>
      <c r="EN219" s="130"/>
      <c r="EO219" s="130"/>
      <c r="EP219" s="130"/>
      <c r="EQ219" s="130"/>
      <c r="ER219" s="130"/>
      <c r="ES219" s="130"/>
      <c r="ET219" s="130"/>
      <c r="EU219" s="130"/>
      <c r="EV219" s="130"/>
      <c r="EW219" s="130"/>
      <c r="EX219" s="130"/>
      <c r="EY219" s="130"/>
      <c r="EZ219" s="130"/>
      <c r="FA219" s="130"/>
      <c r="FB219" s="130"/>
      <c r="FC219" s="130"/>
      <c r="FD219" s="130"/>
      <c r="FE219" s="130"/>
      <c r="FF219" s="130"/>
      <c r="FG219" s="130"/>
      <c r="FH219" s="130"/>
      <c r="FI219" s="130"/>
      <c r="FJ219" s="130"/>
      <c r="FK219" s="130"/>
      <c r="FL219" s="130"/>
      <c r="FM219" s="130"/>
      <c r="FN219" s="130"/>
      <c r="FO219" s="130"/>
      <c r="FP219" s="130"/>
      <c r="FQ219" s="130"/>
      <c r="FR219" s="130"/>
      <c r="FS219" s="130"/>
      <c r="FT219" s="130"/>
      <c r="FU219" s="130"/>
      <c r="FV219" s="130"/>
      <c r="FW219" s="130"/>
      <c r="FX219" s="130"/>
      <c r="FY219" s="130"/>
      <c r="FZ219" s="130"/>
      <c r="GA219" s="130"/>
      <c r="GB219" s="130"/>
      <c r="GC219" s="130"/>
      <c r="GD219" s="130"/>
      <c r="GE219" s="130"/>
      <c r="GF219" s="130"/>
      <c r="GG219" s="130"/>
      <c r="GH219" s="130"/>
      <c r="GI219" s="130"/>
      <c r="GJ219" s="130"/>
      <c r="GK219" s="130"/>
      <c r="GL219" s="130"/>
      <c r="GM219" s="130"/>
      <c r="GN219" s="130"/>
      <c r="GO219" s="130"/>
      <c r="GP219" s="130"/>
      <c r="GQ219" s="130"/>
      <c r="GR219" s="130"/>
      <c r="GS219" s="130"/>
      <c r="GT219" s="130"/>
      <c r="GU219" s="130"/>
      <c r="GV219" s="130"/>
      <c r="GW219" s="130"/>
      <c r="GX219" s="130"/>
      <c r="GY219" s="130"/>
      <c r="GZ219" s="130"/>
      <c r="HA219" s="130"/>
      <c r="HB219" s="130"/>
      <c r="HC219" s="130"/>
      <c r="HD219" s="130"/>
      <c r="HE219" s="130"/>
      <c r="HF219" s="130"/>
      <c r="HG219" s="130"/>
      <c r="HH219" s="130"/>
      <c r="HI219" s="130"/>
      <c r="HJ219" s="130"/>
      <c r="HK219" s="130"/>
      <c r="HL219" s="130"/>
      <c r="HM219" s="130"/>
      <c r="HN219" s="130"/>
      <c r="HO219" s="130"/>
      <c r="HP219" s="130"/>
      <c r="HQ219" s="130"/>
      <c r="HR219" s="130"/>
      <c r="HS219" s="130"/>
      <c r="HT219" s="130"/>
      <c r="HU219" s="130"/>
      <c r="HV219" s="130"/>
      <c r="HW219" s="130"/>
      <c r="HX219" s="130"/>
      <c r="HY219" s="130"/>
      <c r="HZ219" s="130"/>
      <c r="IA219" s="130"/>
      <c r="IB219" s="130"/>
      <c r="IC219" s="130"/>
      <c r="ID219" s="130"/>
      <c r="IE219" s="130"/>
      <c r="IF219" s="130"/>
      <c r="IG219" s="130"/>
      <c r="IH219" s="130"/>
      <c r="II219" s="130"/>
      <c r="IJ219" s="130"/>
      <c r="IK219" s="130"/>
      <c r="IL219" s="130"/>
      <c r="IM219" s="130"/>
      <c r="IN219" s="130"/>
      <c r="IO219" s="130"/>
      <c r="IP219" s="130"/>
      <c r="IQ219" s="130"/>
      <c r="IR219" s="130"/>
      <c r="IS219" s="130"/>
      <c r="IT219" s="130"/>
      <c r="IU219" s="130"/>
      <c r="IV219" s="130"/>
    </row>
    <row r="220" spans="1:256" ht="15.75" customHeight="1">
      <c r="A220" s="781"/>
      <c r="B220" s="39"/>
      <c r="C220" s="160"/>
      <c r="D220" s="160"/>
      <c r="E220" s="160"/>
      <c r="F220" s="160"/>
      <c r="G220" s="130"/>
      <c r="H220" s="130"/>
      <c r="I220" s="130"/>
      <c r="J220" s="130"/>
      <c r="K220" s="131"/>
      <c r="L220" s="131"/>
      <c r="M220" s="131"/>
      <c r="N220" s="131"/>
      <c r="O220" s="131"/>
      <c r="P220" s="1377"/>
      <c r="Q220" s="130"/>
      <c r="R220" s="130"/>
      <c r="S220" s="130"/>
      <c r="T220" s="130"/>
      <c r="U220" s="130"/>
      <c r="V220" s="130"/>
      <c r="W220" s="130"/>
      <c r="X220" s="130"/>
      <c r="Y220" s="130"/>
      <c r="Z220" s="130"/>
      <c r="AA220" s="130"/>
      <c r="AB220" s="130"/>
      <c r="AC220" s="130"/>
      <c r="AD220" s="130"/>
      <c r="AE220" s="130"/>
      <c r="AF220" s="130"/>
      <c r="AG220" s="130"/>
      <c r="AH220" s="130"/>
      <c r="AI220" s="130"/>
      <c r="AJ220" s="130"/>
      <c r="AK220" s="130"/>
      <c r="AL220" s="130"/>
      <c r="AM220" s="130"/>
      <c r="AN220" s="130"/>
      <c r="AO220" s="130"/>
      <c r="AP220" s="130"/>
      <c r="AQ220" s="130"/>
      <c r="AR220" s="130"/>
      <c r="AS220" s="130"/>
      <c r="AT220" s="130"/>
      <c r="AU220" s="130"/>
      <c r="AV220" s="130"/>
      <c r="AW220" s="130"/>
      <c r="AX220" s="130"/>
      <c r="AY220" s="130"/>
      <c r="AZ220" s="130"/>
      <c r="BA220" s="130"/>
      <c r="BB220" s="130"/>
      <c r="BC220" s="130"/>
      <c r="BD220" s="130"/>
      <c r="BE220" s="130"/>
      <c r="BF220" s="130"/>
      <c r="BG220" s="130"/>
      <c r="BH220" s="130"/>
      <c r="BI220" s="130"/>
      <c r="BJ220" s="130"/>
      <c r="BK220" s="130"/>
      <c r="BL220" s="130"/>
      <c r="BM220" s="130"/>
      <c r="BN220" s="130"/>
      <c r="BO220" s="130"/>
      <c r="BP220" s="130"/>
      <c r="BQ220" s="130"/>
      <c r="BR220" s="130"/>
      <c r="BS220" s="130"/>
      <c r="BT220" s="130"/>
      <c r="BU220" s="130"/>
      <c r="BV220" s="130"/>
      <c r="BW220" s="130"/>
      <c r="BX220" s="130"/>
      <c r="BY220" s="130"/>
      <c r="BZ220" s="130"/>
      <c r="CA220" s="130"/>
      <c r="CB220" s="130"/>
      <c r="CC220" s="130"/>
      <c r="CD220" s="130"/>
      <c r="CE220" s="130"/>
      <c r="CF220" s="130"/>
      <c r="CG220" s="130"/>
      <c r="CH220" s="130"/>
      <c r="CI220" s="130"/>
      <c r="CJ220" s="130"/>
      <c r="CK220" s="130"/>
      <c r="CL220" s="130"/>
      <c r="CM220" s="130"/>
      <c r="CN220" s="130"/>
      <c r="CO220" s="130"/>
      <c r="CP220" s="130"/>
      <c r="CQ220" s="130"/>
      <c r="CR220" s="130"/>
      <c r="CS220" s="130"/>
      <c r="CT220" s="130"/>
      <c r="CU220" s="130"/>
      <c r="CV220" s="130"/>
      <c r="CW220" s="130"/>
      <c r="CX220" s="130"/>
      <c r="CY220" s="130"/>
      <c r="CZ220" s="130"/>
      <c r="DA220" s="130"/>
      <c r="DB220" s="130"/>
      <c r="DC220" s="130"/>
      <c r="DD220" s="130"/>
      <c r="DE220" s="130"/>
      <c r="DF220" s="130"/>
      <c r="DG220" s="130"/>
      <c r="DH220" s="130"/>
      <c r="DI220" s="130"/>
      <c r="DJ220" s="130"/>
      <c r="DK220" s="130"/>
      <c r="DL220" s="130"/>
      <c r="DM220" s="130"/>
      <c r="DN220" s="130"/>
      <c r="DO220" s="130"/>
      <c r="DP220" s="130"/>
      <c r="DQ220" s="130"/>
      <c r="DR220" s="130"/>
      <c r="DS220" s="130"/>
      <c r="DT220" s="130"/>
      <c r="DU220" s="130"/>
      <c r="DV220" s="130"/>
      <c r="DW220" s="130"/>
      <c r="DX220" s="130"/>
      <c r="DY220" s="130"/>
      <c r="DZ220" s="130"/>
      <c r="EA220" s="130"/>
      <c r="EB220" s="130"/>
      <c r="EC220" s="130"/>
      <c r="ED220" s="130"/>
      <c r="EE220" s="130"/>
      <c r="EF220" s="130"/>
      <c r="EG220" s="130"/>
      <c r="EH220" s="130"/>
      <c r="EI220" s="130"/>
      <c r="EJ220" s="130"/>
      <c r="EK220" s="130"/>
      <c r="EL220" s="130"/>
      <c r="EM220" s="130"/>
      <c r="EN220" s="130"/>
      <c r="EO220" s="130"/>
      <c r="EP220" s="130"/>
      <c r="EQ220" s="130"/>
      <c r="ER220" s="130"/>
      <c r="ES220" s="130"/>
      <c r="ET220" s="130"/>
      <c r="EU220" s="130"/>
      <c r="EV220" s="130"/>
      <c r="EW220" s="130"/>
      <c r="EX220" s="130"/>
      <c r="EY220" s="130"/>
      <c r="EZ220" s="130"/>
      <c r="FA220" s="130"/>
      <c r="FB220" s="130"/>
      <c r="FC220" s="130"/>
      <c r="FD220" s="130"/>
      <c r="FE220" s="130"/>
      <c r="FF220" s="130"/>
      <c r="FG220" s="130"/>
      <c r="FH220" s="130"/>
      <c r="FI220" s="130"/>
      <c r="FJ220" s="130"/>
      <c r="FK220" s="130"/>
      <c r="FL220" s="130"/>
      <c r="FM220" s="130"/>
      <c r="FN220" s="130"/>
      <c r="FO220" s="130"/>
      <c r="FP220" s="130"/>
      <c r="FQ220" s="130"/>
      <c r="FR220" s="130"/>
      <c r="FS220" s="130"/>
      <c r="FT220" s="130"/>
      <c r="FU220" s="130"/>
      <c r="FV220" s="130"/>
      <c r="FW220" s="130"/>
      <c r="FX220" s="130"/>
      <c r="FY220" s="130"/>
      <c r="FZ220" s="130"/>
      <c r="GA220" s="130"/>
      <c r="GB220" s="130"/>
      <c r="GC220" s="130"/>
      <c r="GD220" s="130"/>
      <c r="GE220" s="130"/>
      <c r="GF220" s="130"/>
      <c r="GG220" s="130"/>
      <c r="GH220" s="130"/>
      <c r="GI220" s="130"/>
      <c r="GJ220" s="130"/>
      <c r="GK220" s="130"/>
      <c r="GL220" s="130"/>
      <c r="GM220" s="130"/>
      <c r="GN220" s="130"/>
      <c r="GO220" s="130"/>
      <c r="GP220" s="130"/>
      <c r="GQ220" s="130"/>
      <c r="GR220" s="130"/>
      <c r="GS220" s="130"/>
      <c r="GT220" s="130"/>
      <c r="GU220" s="130"/>
      <c r="GV220" s="130"/>
      <c r="GW220" s="130"/>
      <c r="GX220" s="130"/>
      <c r="GY220" s="130"/>
      <c r="GZ220" s="130"/>
      <c r="HA220" s="130"/>
      <c r="HB220" s="130"/>
      <c r="HC220" s="130"/>
      <c r="HD220" s="130"/>
      <c r="HE220" s="130"/>
      <c r="HF220" s="130"/>
      <c r="HG220" s="130"/>
      <c r="HH220" s="130"/>
      <c r="HI220" s="130"/>
      <c r="HJ220" s="130"/>
      <c r="HK220" s="130"/>
      <c r="HL220" s="130"/>
      <c r="HM220" s="130"/>
      <c r="HN220" s="130"/>
      <c r="HO220" s="130"/>
      <c r="HP220" s="130"/>
      <c r="HQ220" s="130"/>
      <c r="HR220" s="130"/>
      <c r="HS220" s="130"/>
      <c r="HT220" s="130"/>
      <c r="HU220" s="130"/>
      <c r="HV220" s="130"/>
      <c r="HW220" s="130"/>
      <c r="HX220" s="130"/>
      <c r="HY220" s="130"/>
      <c r="HZ220" s="130"/>
      <c r="IA220" s="130"/>
      <c r="IB220" s="130"/>
      <c r="IC220" s="130"/>
      <c r="ID220" s="130"/>
      <c r="IE220" s="130"/>
      <c r="IF220" s="130"/>
      <c r="IG220" s="130"/>
      <c r="IH220" s="130"/>
      <c r="II220" s="130"/>
      <c r="IJ220" s="130"/>
      <c r="IK220" s="130"/>
      <c r="IL220" s="130"/>
      <c r="IM220" s="130"/>
      <c r="IN220" s="130"/>
      <c r="IO220" s="130"/>
      <c r="IP220" s="130"/>
      <c r="IQ220" s="130"/>
      <c r="IR220" s="130"/>
      <c r="IS220" s="130"/>
      <c r="IT220" s="130"/>
      <c r="IU220" s="130"/>
      <c r="IV220" s="130"/>
    </row>
    <row r="221" spans="1:256" ht="15.75" customHeight="1">
      <c r="A221" s="781"/>
      <c r="B221" s="39"/>
      <c r="C221" s="160"/>
      <c r="D221" s="160"/>
      <c r="E221" s="160"/>
      <c r="F221" s="160"/>
      <c r="G221" s="130"/>
      <c r="H221" s="130"/>
      <c r="I221" s="130"/>
      <c r="J221" s="130"/>
      <c r="K221" s="131"/>
      <c r="L221" s="131"/>
      <c r="M221" s="131"/>
      <c r="N221" s="131"/>
      <c r="O221" s="131"/>
      <c r="P221" s="1377"/>
      <c r="Q221" s="130"/>
      <c r="R221" s="130"/>
      <c r="S221" s="130"/>
      <c r="T221" s="130"/>
      <c r="U221" s="130"/>
      <c r="V221" s="130"/>
      <c r="W221" s="130"/>
      <c r="X221" s="130"/>
      <c r="Y221" s="130"/>
      <c r="Z221" s="130"/>
      <c r="AA221" s="130"/>
      <c r="AB221" s="130"/>
      <c r="AC221" s="130"/>
      <c r="AD221" s="130"/>
      <c r="AE221" s="130"/>
      <c r="AF221" s="130"/>
      <c r="AG221" s="130"/>
      <c r="AH221" s="130"/>
      <c r="AI221" s="130"/>
      <c r="AJ221" s="130"/>
      <c r="AK221" s="130"/>
      <c r="AL221" s="130"/>
      <c r="AM221" s="130"/>
      <c r="AN221" s="130"/>
      <c r="AO221" s="130"/>
      <c r="AP221" s="130"/>
      <c r="AQ221" s="130"/>
      <c r="AR221" s="130"/>
      <c r="AS221" s="130"/>
      <c r="AT221" s="130"/>
      <c r="AU221" s="130"/>
      <c r="AV221" s="130"/>
      <c r="AW221" s="130"/>
      <c r="AX221" s="130"/>
      <c r="AY221" s="130"/>
      <c r="AZ221" s="130"/>
      <c r="BA221" s="130"/>
      <c r="BB221" s="130"/>
      <c r="BC221" s="130"/>
      <c r="BD221" s="130"/>
      <c r="BE221" s="130"/>
      <c r="BF221" s="130"/>
      <c r="BG221" s="130"/>
      <c r="BH221" s="130"/>
      <c r="BI221" s="130"/>
      <c r="BJ221" s="130"/>
      <c r="BK221" s="130"/>
      <c r="BL221" s="130"/>
      <c r="BM221" s="130"/>
      <c r="BN221" s="130"/>
      <c r="BO221" s="130"/>
      <c r="BP221" s="130"/>
      <c r="BQ221" s="130"/>
      <c r="BR221" s="130"/>
      <c r="BS221" s="130"/>
      <c r="BT221" s="130"/>
      <c r="BU221" s="130"/>
      <c r="BV221" s="130"/>
      <c r="BW221" s="130"/>
      <c r="BX221" s="130"/>
      <c r="BY221" s="130"/>
      <c r="BZ221" s="130"/>
      <c r="CA221" s="130"/>
      <c r="CB221" s="130"/>
      <c r="CC221" s="130"/>
      <c r="CD221" s="130"/>
      <c r="CE221" s="130"/>
      <c r="CF221" s="130"/>
      <c r="CG221" s="130"/>
      <c r="CH221" s="130"/>
      <c r="CI221" s="130"/>
      <c r="CJ221" s="130"/>
      <c r="CK221" s="130"/>
      <c r="CL221" s="130"/>
      <c r="CM221" s="130"/>
      <c r="CN221" s="130"/>
      <c r="CO221" s="130"/>
      <c r="CP221" s="130"/>
      <c r="CQ221" s="130"/>
      <c r="CR221" s="130"/>
      <c r="CS221" s="130"/>
      <c r="CT221" s="130"/>
      <c r="CU221" s="130"/>
      <c r="CV221" s="130"/>
      <c r="CW221" s="130"/>
      <c r="CX221" s="130"/>
      <c r="CY221" s="130"/>
      <c r="CZ221" s="130"/>
      <c r="DA221" s="130"/>
      <c r="DB221" s="130"/>
      <c r="DC221" s="130"/>
      <c r="DD221" s="130"/>
      <c r="DE221" s="130"/>
      <c r="DF221" s="130"/>
      <c r="DG221" s="130"/>
      <c r="DH221" s="130"/>
      <c r="DI221" s="130"/>
      <c r="DJ221" s="130"/>
      <c r="DK221" s="130"/>
      <c r="DL221" s="130"/>
      <c r="DM221" s="130"/>
      <c r="DN221" s="130"/>
      <c r="DO221" s="130"/>
      <c r="DP221" s="130"/>
      <c r="DQ221" s="130"/>
      <c r="DR221" s="130"/>
      <c r="DS221" s="130"/>
      <c r="DT221" s="130"/>
      <c r="DU221" s="130"/>
      <c r="DV221" s="130"/>
      <c r="DW221" s="130"/>
      <c r="DX221" s="130"/>
      <c r="DY221" s="130"/>
      <c r="DZ221" s="130"/>
      <c r="EA221" s="130"/>
      <c r="EB221" s="130"/>
      <c r="EC221" s="130"/>
      <c r="ED221" s="130"/>
      <c r="EE221" s="130"/>
      <c r="EF221" s="130"/>
      <c r="EG221" s="130"/>
      <c r="EH221" s="130"/>
      <c r="EI221" s="130"/>
      <c r="EJ221" s="130"/>
      <c r="EK221" s="130"/>
      <c r="EL221" s="130"/>
      <c r="EM221" s="130"/>
      <c r="EN221" s="130"/>
      <c r="EO221" s="130"/>
      <c r="EP221" s="130"/>
      <c r="EQ221" s="130"/>
      <c r="ER221" s="130"/>
      <c r="ES221" s="130"/>
      <c r="ET221" s="130"/>
      <c r="EU221" s="130"/>
      <c r="EV221" s="130"/>
      <c r="EW221" s="130"/>
      <c r="EX221" s="130"/>
      <c r="EY221" s="130"/>
      <c r="EZ221" s="130"/>
      <c r="FA221" s="130"/>
      <c r="FB221" s="130"/>
      <c r="FC221" s="130"/>
      <c r="FD221" s="130"/>
      <c r="FE221" s="130"/>
      <c r="FF221" s="130"/>
      <c r="FG221" s="130"/>
      <c r="FH221" s="130"/>
      <c r="FI221" s="130"/>
      <c r="FJ221" s="130"/>
      <c r="FK221" s="130"/>
      <c r="FL221" s="130"/>
      <c r="FM221" s="130"/>
      <c r="FN221" s="130"/>
      <c r="FO221" s="130"/>
      <c r="FP221" s="130"/>
      <c r="FQ221" s="130"/>
      <c r="FR221" s="130"/>
      <c r="FS221" s="130"/>
      <c r="FT221" s="130"/>
      <c r="FU221" s="130"/>
      <c r="FV221" s="130"/>
      <c r="FW221" s="130"/>
      <c r="FX221" s="130"/>
      <c r="FY221" s="130"/>
      <c r="FZ221" s="130"/>
      <c r="GA221" s="130"/>
      <c r="GB221" s="130"/>
      <c r="GC221" s="130"/>
      <c r="GD221" s="130"/>
      <c r="GE221" s="130"/>
      <c r="GF221" s="130"/>
      <c r="GG221" s="130"/>
      <c r="GH221" s="130"/>
      <c r="GI221" s="130"/>
      <c r="GJ221" s="130"/>
      <c r="GK221" s="130"/>
      <c r="GL221" s="130"/>
      <c r="GM221" s="130"/>
      <c r="GN221" s="130"/>
      <c r="GO221" s="130"/>
      <c r="GP221" s="130"/>
      <c r="GQ221" s="130"/>
      <c r="GR221" s="130"/>
      <c r="GS221" s="130"/>
      <c r="GT221" s="130"/>
      <c r="GU221" s="130"/>
      <c r="GV221" s="130"/>
      <c r="GW221" s="130"/>
      <c r="GX221" s="130"/>
      <c r="GY221" s="130"/>
      <c r="GZ221" s="130"/>
      <c r="HA221" s="130"/>
      <c r="HB221" s="130"/>
      <c r="HC221" s="130"/>
      <c r="HD221" s="130"/>
      <c r="HE221" s="130"/>
      <c r="HF221" s="130"/>
      <c r="HG221" s="130"/>
      <c r="HH221" s="130"/>
      <c r="HI221" s="130"/>
      <c r="HJ221" s="130"/>
      <c r="HK221" s="130"/>
      <c r="HL221" s="130"/>
      <c r="HM221" s="130"/>
      <c r="HN221" s="130"/>
      <c r="HO221" s="130"/>
      <c r="HP221" s="130"/>
      <c r="HQ221" s="130"/>
      <c r="HR221" s="130"/>
      <c r="HS221" s="130"/>
      <c r="HT221" s="130"/>
      <c r="HU221" s="130"/>
      <c r="HV221" s="130"/>
      <c r="HW221" s="130"/>
      <c r="HX221" s="130"/>
      <c r="HY221" s="130"/>
      <c r="HZ221" s="130"/>
      <c r="IA221" s="130"/>
      <c r="IB221" s="130"/>
      <c r="IC221" s="130"/>
      <c r="ID221" s="130"/>
      <c r="IE221" s="130"/>
      <c r="IF221" s="130"/>
      <c r="IG221" s="130"/>
      <c r="IH221" s="130"/>
      <c r="II221" s="130"/>
      <c r="IJ221" s="130"/>
      <c r="IK221" s="130"/>
      <c r="IL221" s="130"/>
      <c r="IM221" s="130"/>
      <c r="IN221" s="130"/>
      <c r="IO221" s="130"/>
      <c r="IP221" s="130"/>
      <c r="IQ221" s="130"/>
      <c r="IR221" s="130"/>
      <c r="IS221" s="130"/>
      <c r="IT221" s="130"/>
      <c r="IU221" s="130"/>
      <c r="IV221" s="130"/>
    </row>
    <row r="222" spans="1:256" ht="15.75" customHeight="1">
      <c r="A222" s="781"/>
      <c r="B222" s="39"/>
      <c r="C222" s="160"/>
      <c r="D222" s="160"/>
      <c r="E222" s="160"/>
      <c r="F222" s="160"/>
      <c r="G222" s="130"/>
      <c r="H222" s="130"/>
      <c r="I222" s="130"/>
      <c r="J222" s="130"/>
      <c r="K222" s="131"/>
      <c r="L222" s="131"/>
      <c r="M222" s="131"/>
      <c r="N222" s="131"/>
      <c r="O222" s="131"/>
      <c r="P222" s="1377"/>
      <c r="Q222" s="130"/>
      <c r="R222" s="130"/>
      <c r="S222" s="130"/>
      <c r="T222" s="130"/>
      <c r="U222" s="130"/>
      <c r="V222" s="130"/>
      <c r="W222" s="130"/>
      <c r="X222" s="130"/>
      <c r="Y222" s="130"/>
      <c r="Z222" s="130"/>
      <c r="AA222" s="130"/>
      <c r="AB222" s="130"/>
      <c r="AC222" s="130"/>
      <c r="AD222" s="130"/>
      <c r="AE222" s="130"/>
      <c r="AF222" s="130"/>
      <c r="AG222" s="130"/>
      <c r="AH222" s="130"/>
      <c r="AI222" s="130"/>
      <c r="AJ222" s="130"/>
      <c r="AK222" s="130"/>
      <c r="AL222" s="130"/>
      <c r="AM222" s="130"/>
      <c r="AN222" s="130"/>
      <c r="AO222" s="130"/>
      <c r="AP222" s="130"/>
      <c r="AQ222" s="130"/>
      <c r="AR222" s="130"/>
      <c r="AS222" s="130"/>
      <c r="AT222" s="130"/>
      <c r="AU222" s="130"/>
      <c r="AV222" s="130"/>
      <c r="AW222" s="130"/>
      <c r="AX222" s="130"/>
      <c r="AY222" s="130"/>
      <c r="AZ222" s="130"/>
      <c r="BA222" s="130"/>
      <c r="BB222" s="130"/>
      <c r="BC222" s="130"/>
      <c r="BD222" s="130"/>
      <c r="BE222" s="130"/>
      <c r="BF222" s="130"/>
      <c r="BG222" s="130"/>
      <c r="BH222" s="130"/>
      <c r="BI222" s="130"/>
      <c r="BJ222" s="130"/>
      <c r="BK222" s="130"/>
      <c r="BL222" s="130"/>
      <c r="BM222" s="130"/>
      <c r="BN222" s="130"/>
      <c r="BO222" s="130"/>
      <c r="BP222" s="130"/>
      <c r="BQ222" s="130"/>
      <c r="BR222" s="130"/>
      <c r="BS222" s="130"/>
      <c r="BT222" s="130"/>
      <c r="BU222" s="130"/>
      <c r="BV222" s="130"/>
      <c r="BW222" s="130"/>
      <c r="BX222" s="130"/>
      <c r="BY222" s="130"/>
      <c r="BZ222" s="130"/>
      <c r="CA222" s="130"/>
      <c r="CB222" s="130"/>
      <c r="CC222" s="130"/>
      <c r="CD222" s="130"/>
      <c r="CE222" s="130"/>
      <c r="CF222" s="130"/>
      <c r="CG222" s="130"/>
      <c r="CH222" s="130"/>
      <c r="CI222" s="130"/>
      <c r="CJ222" s="130"/>
      <c r="CK222" s="130"/>
      <c r="CL222" s="130"/>
      <c r="CM222" s="130"/>
      <c r="CN222" s="130"/>
      <c r="CO222" s="130"/>
      <c r="CP222" s="130"/>
      <c r="CQ222" s="130"/>
      <c r="CR222" s="130"/>
      <c r="CS222" s="130"/>
      <c r="CT222" s="130"/>
      <c r="CU222" s="130"/>
      <c r="CV222" s="130"/>
      <c r="CW222" s="130"/>
      <c r="CX222" s="130"/>
      <c r="CY222" s="130"/>
      <c r="CZ222" s="130"/>
      <c r="DA222" s="130"/>
      <c r="DB222" s="130"/>
      <c r="DC222" s="130"/>
      <c r="DD222" s="130"/>
      <c r="DE222" s="130"/>
      <c r="DF222" s="130"/>
      <c r="DG222" s="130"/>
      <c r="DH222" s="130"/>
      <c r="DI222" s="130"/>
      <c r="DJ222" s="130"/>
      <c r="DK222" s="130"/>
      <c r="DL222" s="130"/>
      <c r="DM222" s="130"/>
      <c r="DN222" s="130"/>
      <c r="DO222" s="130"/>
      <c r="DP222" s="130"/>
      <c r="DQ222" s="130"/>
      <c r="DR222" s="130"/>
      <c r="DS222" s="130"/>
      <c r="DT222" s="130"/>
      <c r="DU222" s="130"/>
      <c r="DV222" s="130"/>
      <c r="DW222" s="130"/>
      <c r="DX222" s="130"/>
      <c r="DY222" s="130"/>
      <c r="DZ222" s="130"/>
      <c r="EA222" s="130"/>
      <c r="EB222" s="130"/>
      <c r="EC222" s="130"/>
      <c r="ED222" s="130"/>
      <c r="EE222" s="130"/>
      <c r="EF222" s="130"/>
      <c r="EG222" s="130"/>
      <c r="EH222" s="130"/>
      <c r="EI222" s="130"/>
      <c r="EJ222" s="130"/>
      <c r="EK222" s="130"/>
      <c r="EL222" s="130"/>
      <c r="EM222" s="130"/>
      <c r="EN222" s="130"/>
      <c r="EO222" s="130"/>
      <c r="EP222" s="130"/>
      <c r="EQ222" s="130"/>
      <c r="ER222" s="130"/>
      <c r="ES222" s="130"/>
      <c r="ET222" s="130"/>
      <c r="EU222" s="130"/>
      <c r="EV222" s="130"/>
      <c r="EW222" s="130"/>
      <c r="EX222" s="130"/>
      <c r="EY222" s="130"/>
      <c r="EZ222" s="130"/>
      <c r="FA222" s="130"/>
      <c r="FB222" s="130"/>
      <c r="FC222" s="130"/>
      <c r="FD222" s="130"/>
      <c r="FE222" s="130"/>
      <c r="FF222" s="130"/>
      <c r="FG222" s="130"/>
      <c r="FH222" s="130"/>
      <c r="FI222" s="130"/>
      <c r="FJ222" s="130"/>
      <c r="FK222" s="130"/>
      <c r="FL222" s="130"/>
      <c r="FM222" s="130"/>
      <c r="FN222" s="130"/>
      <c r="FO222" s="130"/>
      <c r="FP222" s="130"/>
      <c r="FQ222" s="130"/>
      <c r="FR222" s="130"/>
      <c r="FS222" s="130"/>
      <c r="FT222" s="130"/>
      <c r="FU222" s="130"/>
      <c r="FV222" s="130"/>
      <c r="FW222" s="130"/>
      <c r="FX222" s="130"/>
      <c r="FY222" s="130"/>
      <c r="FZ222" s="130"/>
      <c r="GA222" s="130"/>
      <c r="GB222" s="130"/>
      <c r="GC222" s="130"/>
      <c r="GD222" s="130"/>
      <c r="GE222" s="130"/>
      <c r="GF222" s="130"/>
      <c r="GG222" s="130"/>
      <c r="GH222" s="130"/>
      <c r="GI222" s="130"/>
      <c r="GJ222" s="130"/>
      <c r="GK222" s="130"/>
      <c r="GL222" s="130"/>
      <c r="GM222" s="130"/>
      <c r="GN222" s="130"/>
      <c r="GO222" s="130"/>
      <c r="GP222" s="130"/>
      <c r="GQ222" s="130"/>
      <c r="GR222" s="130"/>
      <c r="GS222" s="130"/>
      <c r="GT222" s="130"/>
      <c r="GU222" s="130"/>
      <c r="GV222" s="130"/>
      <c r="GW222" s="130"/>
      <c r="GX222" s="130"/>
      <c r="GY222" s="130"/>
      <c r="GZ222" s="130"/>
      <c r="HA222" s="130"/>
      <c r="HB222" s="130"/>
      <c r="HC222" s="130"/>
      <c r="HD222" s="130"/>
      <c r="HE222" s="130"/>
      <c r="HF222" s="130"/>
      <c r="HG222" s="130"/>
      <c r="HH222" s="130"/>
      <c r="HI222" s="130"/>
      <c r="HJ222" s="130"/>
      <c r="HK222" s="130"/>
      <c r="HL222" s="130"/>
      <c r="HM222" s="130"/>
      <c r="HN222" s="130"/>
      <c r="HO222" s="130"/>
      <c r="HP222" s="130"/>
      <c r="HQ222" s="130"/>
      <c r="HR222" s="130"/>
      <c r="HS222" s="130"/>
      <c r="HT222" s="130"/>
      <c r="HU222" s="130"/>
      <c r="HV222" s="130"/>
      <c r="HW222" s="130"/>
      <c r="HX222" s="130"/>
      <c r="HY222" s="130"/>
      <c r="HZ222" s="130"/>
      <c r="IA222" s="130"/>
      <c r="IB222" s="130"/>
      <c r="IC222" s="130"/>
      <c r="ID222" s="130"/>
      <c r="IE222" s="130"/>
      <c r="IF222" s="130"/>
      <c r="IG222" s="130"/>
      <c r="IH222" s="130"/>
      <c r="II222" s="130"/>
      <c r="IJ222" s="130"/>
      <c r="IK222" s="130"/>
      <c r="IL222" s="130"/>
      <c r="IM222" s="130"/>
      <c r="IN222" s="130"/>
      <c r="IO222" s="130"/>
      <c r="IP222" s="130"/>
      <c r="IQ222" s="130"/>
      <c r="IR222" s="130"/>
      <c r="IS222" s="130"/>
      <c r="IT222" s="130"/>
      <c r="IU222" s="130"/>
      <c r="IV222" s="130"/>
    </row>
    <row r="223" spans="1:256" ht="15.75" customHeight="1">
      <c r="A223" s="781"/>
      <c r="B223" s="39"/>
      <c r="C223" s="160"/>
      <c r="D223" s="160"/>
      <c r="E223" s="160"/>
      <c r="F223" s="160"/>
      <c r="G223" s="130"/>
      <c r="H223" s="130"/>
      <c r="I223" s="130"/>
      <c r="J223" s="130"/>
      <c r="K223" s="131"/>
      <c r="L223" s="131"/>
      <c r="M223" s="131"/>
      <c r="N223" s="131"/>
      <c r="O223" s="131"/>
      <c r="P223" s="1377"/>
      <c r="Q223" s="130"/>
      <c r="R223" s="130"/>
      <c r="S223" s="130"/>
      <c r="T223" s="130"/>
      <c r="U223" s="130"/>
      <c r="V223" s="130"/>
      <c r="W223" s="130"/>
      <c r="X223" s="130"/>
      <c r="Y223" s="130"/>
      <c r="Z223" s="130"/>
      <c r="AA223" s="130"/>
      <c r="AB223" s="130"/>
      <c r="AC223" s="130"/>
      <c r="AD223" s="130"/>
      <c r="AE223" s="130"/>
      <c r="AF223" s="130"/>
      <c r="AG223" s="130"/>
      <c r="AH223" s="130"/>
      <c r="AI223" s="130"/>
      <c r="AJ223" s="130"/>
      <c r="AK223" s="130"/>
      <c r="AL223" s="130"/>
      <c r="AM223" s="130"/>
      <c r="AN223" s="130"/>
      <c r="AO223" s="130"/>
      <c r="AP223" s="130"/>
      <c r="AQ223" s="130"/>
      <c r="AR223" s="130"/>
      <c r="AS223" s="130"/>
      <c r="AT223" s="130"/>
      <c r="AU223" s="130"/>
      <c r="AV223" s="130"/>
      <c r="AW223" s="130"/>
      <c r="AX223" s="130"/>
      <c r="AY223" s="130"/>
      <c r="AZ223" s="130"/>
      <c r="BA223" s="130"/>
      <c r="BB223" s="130"/>
      <c r="BC223" s="130"/>
      <c r="BD223" s="130"/>
      <c r="BE223" s="130"/>
      <c r="BF223" s="130"/>
      <c r="BG223" s="130"/>
      <c r="BH223" s="130"/>
      <c r="BI223" s="130"/>
      <c r="BJ223" s="130"/>
      <c r="BK223" s="130"/>
      <c r="BL223" s="130"/>
      <c r="BM223" s="130"/>
      <c r="BN223" s="130"/>
      <c r="BO223" s="130"/>
      <c r="BP223" s="130"/>
      <c r="BQ223" s="130"/>
      <c r="BR223" s="130"/>
      <c r="BS223" s="130"/>
      <c r="BT223" s="130"/>
      <c r="BU223" s="130"/>
      <c r="BV223" s="130"/>
      <c r="BW223" s="130"/>
      <c r="BX223" s="130"/>
      <c r="BY223" s="130"/>
      <c r="BZ223" s="130"/>
      <c r="CA223" s="130"/>
      <c r="CB223" s="130"/>
      <c r="CC223" s="130"/>
      <c r="CD223" s="130"/>
      <c r="CE223" s="130"/>
      <c r="CF223" s="130"/>
      <c r="CG223" s="130"/>
      <c r="CH223" s="130"/>
      <c r="CI223" s="130"/>
      <c r="CJ223" s="130"/>
      <c r="CK223" s="130"/>
      <c r="CL223" s="130"/>
      <c r="CM223" s="130"/>
      <c r="CN223" s="130"/>
      <c r="CO223" s="130"/>
      <c r="CP223" s="130"/>
      <c r="CQ223" s="130"/>
      <c r="CR223" s="130"/>
      <c r="CS223" s="130"/>
      <c r="CT223" s="130"/>
      <c r="CU223" s="130"/>
      <c r="CV223" s="130"/>
      <c r="CW223" s="130"/>
      <c r="CX223" s="130"/>
      <c r="CY223" s="130"/>
      <c r="CZ223" s="130"/>
      <c r="DA223" s="130"/>
      <c r="DB223" s="130"/>
      <c r="DC223" s="130"/>
      <c r="DD223" s="130"/>
      <c r="DE223" s="130"/>
      <c r="DF223" s="130"/>
      <c r="DG223" s="130"/>
      <c r="DH223" s="130"/>
      <c r="DI223" s="130"/>
      <c r="DJ223" s="130"/>
      <c r="DK223" s="130"/>
      <c r="DL223" s="130"/>
      <c r="DM223" s="130"/>
      <c r="DN223" s="130"/>
      <c r="DO223" s="130"/>
      <c r="DP223" s="130"/>
      <c r="DQ223" s="130"/>
      <c r="DR223" s="130"/>
      <c r="DS223" s="130"/>
      <c r="DT223" s="130"/>
      <c r="DU223" s="130"/>
      <c r="DV223" s="130"/>
      <c r="DW223" s="130"/>
      <c r="DX223" s="130"/>
      <c r="DY223" s="130"/>
      <c r="DZ223" s="130"/>
      <c r="EA223" s="130"/>
      <c r="EB223" s="130"/>
      <c r="EC223" s="130"/>
      <c r="ED223" s="130"/>
      <c r="EE223" s="130"/>
      <c r="EF223" s="130"/>
      <c r="EG223" s="130"/>
      <c r="EH223" s="130"/>
      <c r="EI223" s="130"/>
      <c r="EJ223" s="130"/>
      <c r="EK223" s="130"/>
      <c r="EL223" s="130"/>
      <c r="EM223" s="130"/>
      <c r="EN223" s="130"/>
      <c r="EO223" s="130"/>
      <c r="EP223" s="130"/>
      <c r="EQ223" s="130"/>
      <c r="ER223" s="130"/>
      <c r="ES223" s="130"/>
      <c r="ET223" s="130"/>
      <c r="EU223" s="130"/>
      <c r="EV223" s="130"/>
      <c r="EW223" s="130"/>
      <c r="EX223" s="130"/>
      <c r="EY223" s="130"/>
      <c r="EZ223" s="130"/>
      <c r="FA223" s="130"/>
      <c r="FB223" s="130"/>
      <c r="FC223" s="130"/>
      <c r="FD223" s="130"/>
      <c r="FE223" s="130"/>
      <c r="FF223" s="130"/>
      <c r="FG223" s="130"/>
      <c r="FH223" s="130"/>
      <c r="FI223" s="130"/>
      <c r="FJ223" s="130"/>
      <c r="FK223" s="130"/>
      <c r="FL223" s="130"/>
      <c r="FM223" s="130"/>
      <c r="FN223" s="130"/>
      <c r="FO223" s="130"/>
      <c r="FP223" s="130"/>
      <c r="FQ223" s="130"/>
      <c r="FR223" s="130"/>
      <c r="FS223" s="130"/>
      <c r="FT223" s="130"/>
      <c r="FU223" s="130"/>
      <c r="FV223" s="130"/>
      <c r="FW223" s="130"/>
      <c r="FX223" s="130"/>
      <c r="FY223" s="130"/>
      <c r="FZ223" s="130"/>
      <c r="GA223" s="130"/>
      <c r="GB223" s="130"/>
      <c r="GC223" s="130"/>
      <c r="GD223" s="130"/>
      <c r="GE223" s="130"/>
      <c r="GF223" s="130"/>
      <c r="GG223" s="130"/>
      <c r="GH223" s="130"/>
      <c r="GI223" s="130"/>
      <c r="GJ223" s="130"/>
      <c r="GK223" s="130"/>
      <c r="GL223" s="130"/>
      <c r="GM223" s="130"/>
      <c r="GN223" s="130"/>
      <c r="GO223" s="130"/>
      <c r="GP223" s="130"/>
      <c r="GQ223" s="130"/>
      <c r="GR223" s="130"/>
      <c r="GS223" s="130"/>
      <c r="GT223" s="130"/>
      <c r="GU223" s="130"/>
      <c r="GV223" s="130"/>
      <c r="GW223" s="130"/>
      <c r="GX223" s="130"/>
      <c r="GY223" s="130"/>
      <c r="GZ223" s="130"/>
      <c r="HA223" s="130"/>
      <c r="HB223" s="130"/>
      <c r="HC223" s="130"/>
      <c r="HD223" s="130"/>
      <c r="HE223" s="130"/>
      <c r="HF223" s="130"/>
      <c r="HG223" s="130"/>
      <c r="HH223" s="130"/>
      <c r="HI223" s="130"/>
      <c r="HJ223" s="130"/>
      <c r="HK223" s="130"/>
      <c r="HL223" s="130"/>
      <c r="HM223" s="130"/>
      <c r="HN223" s="130"/>
      <c r="HO223" s="130"/>
      <c r="HP223" s="130"/>
      <c r="HQ223" s="130"/>
      <c r="HR223" s="130"/>
      <c r="HS223" s="130"/>
      <c r="HT223" s="130"/>
      <c r="HU223" s="130"/>
      <c r="HV223" s="130"/>
      <c r="HW223" s="130"/>
      <c r="HX223" s="130"/>
      <c r="HY223" s="130"/>
      <c r="HZ223" s="130"/>
      <c r="IA223" s="130"/>
      <c r="IB223" s="130"/>
      <c r="IC223" s="130"/>
      <c r="ID223" s="130"/>
      <c r="IE223" s="130"/>
      <c r="IF223" s="130"/>
      <c r="IG223" s="130"/>
      <c r="IH223" s="130"/>
      <c r="II223" s="130"/>
      <c r="IJ223" s="130"/>
      <c r="IK223" s="130"/>
      <c r="IL223" s="130"/>
      <c r="IM223" s="130"/>
      <c r="IN223" s="130"/>
      <c r="IO223" s="130"/>
      <c r="IP223" s="130"/>
      <c r="IQ223" s="130"/>
      <c r="IR223" s="130"/>
      <c r="IS223" s="130"/>
      <c r="IT223" s="130"/>
      <c r="IU223" s="130"/>
      <c r="IV223" s="130"/>
    </row>
    <row r="224" spans="1:256" ht="15.75" customHeight="1">
      <c r="A224" s="781"/>
      <c r="B224" s="39"/>
      <c r="C224" s="160"/>
      <c r="D224" s="160"/>
      <c r="E224" s="160"/>
      <c r="F224" s="160"/>
      <c r="G224" s="130"/>
      <c r="H224" s="130"/>
      <c r="I224" s="130"/>
      <c r="J224" s="130"/>
      <c r="K224" s="131"/>
      <c r="L224" s="131"/>
      <c r="M224" s="131"/>
      <c r="N224" s="131"/>
      <c r="O224" s="131"/>
      <c r="P224" s="1377"/>
      <c r="Q224" s="130"/>
      <c r="R224" s="130"/>
      <c r="S224" s="130"/>
      <c r="T224" s="130"/>
      <c r="U224" s="130"/>
      <c r="V224" s="130"/>
      <c r="W224" s="130"/>
      <c r="X224" s="130"/>
      <c r="Y224" s="130"/>
      <c r="Z224" s="130"/>
      <c r="AA224" s="130"/>
      <c r="AB224" s="130"/>
      <c r="AC224" s="130"/>
      <c r="AD224" s="130"/>
      <c r="AE224" s="130"/>
      <c r="AF224" s="130"/>
      <c r="AG224" s="130"/>
      <c r="AH224" s="130"/>
      <c r="AI224" s="130"/>
      <c r="AJ224" s="130"/>
      <c r="AK224" s="130"/>
      <c r="AL224" s="130"/>
      <c r="AM224" s="130"/>
      <c r="AN224" s="130"/>
      <c r="AO224" s="130"/>
      <c r="AP224" s="130"/>
      <c r="AQ224" s="130"/>
      <c r="AR224" s="130"/>
      <c r="AS224" s="130"/>
      <c r="AT224" s="130"/>
      <c r="AU224" s="130"/>
      <c r="AV224" s="130"/>
      <c r="AW224" s="130"/>
      <c r="AX224" s="130"/>
      <c r="AY224" s="130"/>
      <c r="AZ224" s="130"/>
      <c r="BA224" s="130"/>
      <c r="BB224" s="130"/>
      <c r="BC224" s="130"/>
      <c r="BD224" s="130"/>
      <c r="BE224" s="130"/>
      <c r="BF224" s="130"/>
      <c r="BG224" s="130"/>
      <c r="BH224" s="130"/>
      <c r="BI224" s="130"/>
      <c r="BJ224" s="130"/>
      <c r="BK224" s="130"/>
      <c r="BL224" s="130"/>
      <c r="BM224" s="130"/>
      <c r="BN224" s="130"/>
      <c r="BO224" s="130"/>
      <c r="BP224" s="130"/>
      <c r="BQ224" s="130"/>
      <c r="BR224" s="130"/>
      <c r="BS224" s="130"/>
      <c r="BT224" s="130"/>
      <c r="BU224" s="130"/>
      <c r="BV224" s="130"/>
      <c r="BW224" s="130"/>
      <c r="BX224" s="130"/>
      <c r="BY224" s="130"/>
      <c r="BZ224" s="130"/>
      <c r="CA224" s="130"/>
      <c r="CB224" s="130"/>
      <c r="CC224" s="130"/>
      <c r="CD224" s="130"/>
      <c r="CE224" s="130"/>
      <c r="CF224" s="130"/>
      <c r="CG224" s="130"/>
      <c r="CH224" s="130"/>
      <c r="CI224" s="130"/>
      <c r="CJ224" s="130"/>
      <c r="CK224" s="130"/>
      <c r="CL224" s="130"/>
      <c r="CM224" s="130"/>
      <c r="CN224" s="130"/>
      <c r="CO224" s="130"/>
      <c r="CP224" s="130"/>
      <c r="CQ224" s="130"/>
      <c r="CR224" s="130"/>
      <c r="CS224" s="130"/>
      <c r="CT224" s="130"/>
      <c r="CU224" s="130"/>
      <c r="CV224" s="130"/>
      <c r="CW224" s="130"/>
      <c r="CX224" s="130"/>
      <c r="CY224" s="130"/>
      <c r="CZ224" s="130"/>
      <c r="DA224" s="130"/>
      <c r="DB224" s="130"/>
      <c r="DC224" s="130"/>
      <c r="DD224" s="130"/>
      <c r="DE224" s="130"/>
      <c r="DF224" s="130"/>
      <c r="DG224" s="130"/>
      <c r="DH224" s="130"/>
      <c r="DI224" s="130"/>
      <c r="DJ224" s="130"/>
      <c r="DK224" s="130"/>
      <c r="DL224" s="130"/>
      <c r="DM224" s="130"/>
      <c r="DN224" s="130"/>
      <c r="DO224" s="130"/>
      <c r="DP224" s="130"/>
      <c r="DQ224" s="130"/>
      <c r="DR224" s="130"/>
      <c r="DS224" s="130"/>
      <c r="DT224" s="130"/>
      <c r="DU224" s="130"/>
      <c r="DV224" s="130"/>
      <c r="DW224" s="130"/>
      <c r="DX224" s="130"/>
      <c r="DY224" s="130"/>
      <c r="DZ224" s="130"/>
      <c r="EA224" s="130"/>
      <c r="EB224" s="130"/>
      <c r="EC224" s="130"/>
      <c r="ED224" s="130"/>
      <c r="EE224" s="130"/>
      <c r="EF224" s="130"/>
      <c r="EG224" s="130"/>
      <c r="EH224" s="130"/>
      <c r="EI224" s="130"/>
      <c r="EJ224" s="130"/>
      <c r="EK224" s="130"/>
      <c r="EL224" s="130"/>
      <c r="EM224" s="130"/>
      <c r="EN224" s="130"/>
      <c r="EO224" s="130"/>
      <c r="EP224" s="130"/>
      <c r="EQ224" s="130"/>
      <c r="ER224" s="130"/>
      <c r="ES224" s="130"/>
      <c r="ET224" s="130"/>
      <c r="EU224" s="130"/>
      <c r="EV224" s="130"/>
      <c r="EW224" s="130"/>
      <c r="EX224" s="130"/>
      <c r="EY224" s="130"/>
      <c r="EZ224" s="130"/>
      <c r="FA224" s="130"/>
      <c r="FB224" s="130"/>
      <c r="FC224" s="130"/>
      <c r="FD224" s="130"/>
      <c r="FE224" s="130"/>
      <c r="FF224" s="130"/>
      <c r="FG224" s="130"/>
      <c r="FH224" s="130"/>
      <c r="FI224" s="130"/>
      <c r="FJ224" s="130"/>
      <c r="FK224" s="130"/>
      <c r="FL224" s="130"/>
      <c r="FM224" s="130"/>
      <c r="FN224" s="130"/>
      <c r="FO224" s="130"/>
      <c r="FP224" s="130"/>
      <c r="FQ224" s="130"/>
      <c r="FR224" s="130"/>
      <c r="FS224" s="130"/>
      <c r="FT224" s="130"/>
      <c r="FU224" s="130"/>
      <c r="FV224" s="130"/>
      <c r="FW224" s="130"/>
      <c r="FX224" s="130"/>
      <c r="FY224" s="130"/>
      <c r="FZ224" s="130"/>
      <c r="GA224" s="130"/>
      <c r="GB224" s="130"/>
      <c r="GC224" s="130"/>
      <c r="GD224" s="130"/>
      <c r="GE224" s="130"/>
      <c r="GF224" s="130"/>
      <c r="GG224" s="130"/>
      <c r="GH224" s="130"/>
      <c r="GI224" s="130"/>
      <c r="GJ224" s="130"/>
      <c r="GK224" s="130"/>
      <c r="GL224" s="130"/>
      <c r="GM224" s="130"/>
      <c r="GN224" s="130"/>
      <c r="GO224" s="130"/>
      <c r="GP224" s="130"/>
      <c r="GQ224" s="130"/>
      <c r="GR224" s="130"/>
      <c r="GS224" s="130"/>
      <c r="GT224" s="130"/>
      <c r="GU224" s="130"/>
      <c r="GV224" s="130"/>
      <c r="GW224" s="130"/>
      <c r="GX224" s="130"/>
      <c r="GY224" s="130"/>
      <c r="GZ224" s="130"/>
      <c r="HA224" s="130"/>
      <c r="HB224" s="130"/>
      <c r="HC224" s="130"/>
      <c r="HD224" s="130"/>
      <c r="HE224" s="130"/>
      <c r="HF224" s="130"/>
      <c r="HG224" s="130"/>
      <c r="HH224" s="130"/>
      <c r="HI224" s="130"/>
      <c r="HJ224" s="130"/>
      <c r="HK224" s="130"/>
      <c r="HL224" s="130"/>
      <c r="HM224" s="130"/>
      <c r="HN224" s="130"/>
      <c r="HO224" s="130"/>
      <c r="HP224" s="130"/>
      <c r="HQ224" s="130"/>
      <c r="HR224" s="130"/>
      <c r="HS224" s="130"/>
      <c r="HT224" s="130"/>
      <c r="HU224" s="130"/>
      <c r="HV224" s="130"/>
      <c r="HW224" s="130"/>
      <c r="HX224" s="130"/>
      <c r="HY224" s="130"/>
      <c r="HZ224" s="130"/>
      <c r="IA224" s="130"/>
      <c r="IB224" s="130"/>
      <c r="IC224" s="130"/>
      <c r="ID224" s="130"/>
      <c r="IE224" s="130"/>
      <c r="IF224" s="130"/>
      <c r="IG224" s="130"/>
      <c r="IH224" s="130"/>
      <c r="II224" s="130"/>
      <c r="IJ224" s="130"/>
      <c r="IK224" s="130"/>
      <c r="IL224" s="130"/>
      <c r="IM224" s="130"/>
      <c r="IN224" s="130"/>
      <c r="IO224" s="130"/>
      <c r="IP224" s="130"/>
      <c r="IQ224" s="130"/>
      <c r="IR224" s="130"/>
      <c r="IS224" s="130"/>
      <c r="IT224" s="130"/>
      <c r="IU224" s="130"/>
      <c r="IV224" s="130"/>
    </row>
    <row r="225" spans="1:256" ht="15.75" customHeight="1">
      <c r="A225" s="781"/>
      <c r="B225" s="39"/>
      <c r="C225" s="160"/>
      <c r="D225" s="160"/>
      <c r="E225" s="160"/>
      <c r="F225" s="160"/>
      <c r="G225" s="130"/>
      <c r="H225" s="130"/>
      <c r="I225" s="130"/>
      <c r="J225" s="130"/>
      <c r="K225" s="131"/>
      <c r="L225" s="131"/>
      <c r="M225" s="131"/>
      <c r="N225" s="131"/>
      <c r="O225" s="131"/>
      <c r="P225" s="1377"/>
      <c r="Q225" s="130"/>
      <c r="R225" s="130"/>
      <c r="S225" s="130"/>
      <c r="T225" s="130"/>
      <c r="U225" s="130"/>
      <c r="V225" s="130"/>
      <c r="W225" s="130"/>
      <c r="X225" s="130"/>
      <c r="Y225" s="130"/>
      <c r="Z225" s="130"/>
      <c r="AA225" s="130"/>
      <c r="AB225" s="130"/>
      <c r="AC225" s="130"/>
      <c r="AD225" s="130"/>
      <c r="AE225" s="130"/>
      <c r="AF225" s="130"/>
      <c r="AG225" s="130"/>
      <c r="AH225" s="130"/>
      <c r="AI225" s="130"/>
      <c r="AJ225" s="130"/>
      <c r="AK225" s="130"/>
      <c r="AL225" s="130"/>
      <c r="AM225" s="130"/>
      <c r="AN225" s="130"/>
      <c r="AO225" s="130"/>
      <c r="AP225" s="130"/>
      <c r="AQ225" s="130"/>
      <c r="AR225" s="130"/>
      <c r="AS225" s="130"/>
      <c r="AT225" s="130"/>
      <c r="AU225" s="130"/>
      <c r="AV225" s="130"/>
      <c r="AW225" s="130"/>
      <c r="AX225" s="130"/>
      <c r="AY225" s="130"/>
      <c r="AZ225" s="130"/>
      <c r="BA225" s="130"/>
      <c r="BB225" s="130"/>
      <c r="BC225" s="130"/>
      <c r="BD225" s="130"/>
      <c r="BE225" s="130"/>
      <c r="BF225" s="130"/>
      <c r="BG225" s="130"/>
      <c r="BH225" s="130"/>
      <c r="BI225" s="130"/>
      <c r="BJ225" s="130"/>
      <c r="BK225" s="130"/>
      <c r="BL225" s="130"/>
      <c r="BM225" s="130"/>
      <c r="BN225" s="130"/>
      <c r="BO225" s="130"/>
      <c r="BP225" s="130"/>
      <c r="BQ225" s="130"/>
      <c r="BR225" s="130"/>
      <c r="BS225" s="130"/>
      <c r="BT225" s="130"/>
      <c r="BU225" s="130"/>
      <c r="BV225" s="130"/>
      <c r="BW225" s="130"/>
      <c r="BX225" s="130"/>
      <c r="BY225" s="130"/>
      <c r="BZ225" s="130"/>
      <c r="CA225" s="130"/>
      <c r="CB225" s="130"/>
      <c r="CC225" s="130"/>
      <c r="CD225" s="130"/>
      <c r="CE225" s="130"/>
      <c r="CF225" s="130"/>
      <c r="CG225" s="130"/>
      <c r="CH225" s="130"/>
      <c r="CI225" s="130"/>
      <c r="CJ225" s="130"/>
      <c r="CK225" s="130"/>
      <c r="CL225" s="130"/>
      <c r="CM225" s="130"/>
      <c r="CN225" s="130"/>
      <c r="CO225" s="130"/>
      <c r="CP225" s="130"/>
      <c r="CQ225" s="130"/>
      <c r="CR225" s="130"/>
      <c r="CS225" s="130"/>
      <c r="CT225" s="130"/>
      <c r="CU225" s="130"/>
      <c r="CV225" s="130"/>
      <c r="CW225" s="130"/>
      <c r="CX225" s="130"/>
      <c r="CY225" s="130"/>
      <c r="CZ225" s="130"/>
      <c r="DA225" s="130"/>
      <c r="DB225" s="130"/>
      <c r="DC225" s="130"/>
      <c r="DD225" s="130"/>
      <c r="DE225" s="130"/>
      <c r="DF225" s="130"/>
      <c r="DG225" s="130"/>
      <c r="DH225" s="130"/>
      <c r="DI225" s="130"/>
      <c r="DJ225" s="130"/>
      <c r="DK225" s="130"/>
      <c r="DL225" s="130"/>
      <c r="DM225" s="130"/>
      <c r="DN225" s="130"/>
      <c r="DO225" s="130"/>
      <c r="DP225" s="130"/>
      <c r="DQ225" s="130"/>
      <c r="DR225" s="130"/>
      <c r="DS225" s="130"/>
      <c r="DT225" s="130"/>
      <c r="DU225" s="130"/>
      <c r="DV225" s="130"/>
      <c r="DW225" s="130"/>
      <c r="DX225" s="130"/>
      <c r="DY225" s="130"/>
      <c r="DZ225" s="130"/>
      <c r="EA225" s="130"/>
      <c r="EB225" s="130"/>
      <c r="EC225" s="130"/>
      <c r="ED225" s="130"/>
      <c r="EE225" s="130"/>
      <c r="EF225" s="130"/>
      <c r="EG225" s="130"/>
      <c r="EH225" s="130"/>
      <c r="EI225" s="130"/>
      <c r="EJ225" s="130"/>
      <c r="EK225" s="130"/>
      <c r="EL225" s="130"/>
      <c r="EM225" s="130"/>
      <c r="EN225" s="130"/>
      <c r="EO225" s="130"/>
      <c r="EP225" s="130"/>
      <c r="EQ225" s="130"/>
      <c r="ER225" s="130"/>
      <c r="ES225" s="130"/>
      <c r="ET225" s="130"/>
      <c r="EU225" s="130"/>
      <c r="EV225" s="130"/>
      <c r="EW225" s="130"/>
      <c r="EX225" s="130"/>
      <c r="EY225" s="130"/>
      <c r="EZ225" s="130"/>
      <c r="FA225" s="130"/>
      <c r="FB225" s="130"/>
      <c r="FC225" s="130"/>
      <c r="FD225" s="130"/>
      <c r="FE225" s="130"/>
      <c r="FF225" s="130"/>
      <c r="FG225" s="130"/>
      <c r="FH225" s="130"/>
      <c r="FI225" s="130"/>
      <c r="FJ225" s="130"/>
      <c r="FK225" s="130"/>
      <c r="FL225" s="130"/>
      <c r="FM225" s="130"/>
      <c r="FN225" s="130"/>
      <c r="FO225" s="130"/>
      <c r="FP225" s="130"/>
      <c r="FQ225" s="130"/>
      <c r="FR225" s="130"/>
      <c r="FS225" s="130"/>
      <c r="FT225" s="130"/>
      <c r="FU225" s="130"/>
      <c r="FV225" s="130"/>
      <c r="FW225" s="130"/>
      <c r="FX225" s="130"/>
      <c r="FY225" s="130"/>
      <c r="FZ225" s="130"/>
      <c r="GA225" s="130"/>
      <c r="GB225" s="130"/>
      <c r="GC225" s="130"/>
      <c r="GD225" s="130"/>
      <c r="GE225" s="130"/>
      <c r="GF225" s="130"/>
      <c r="GG225" s="130"/>
      <c r="GH225" s="130"/>
      <c r="GI225" s="130"/>
      <c r="GJ225" s="130"/>
      <c r="GK225" s="130"/>
      <c r="GL225" s="130"/>
      <c r="GM225" s="130"/>
      <c r="GN225" s="130"/>
      <c r="GO225" s="130"/>
      <c r="GP225" s="130"/>
      <c r="GQ225" s="130"/>
      <c r="GR225" s="130"/>
      <c r="GS225" s="130"/>
      <c r="GT225" s="130"/>
      <c r="GU225" s="130"/>
      <c r="GV225" s="130"/>
      <c r="GW225" s="130"/>
      <c r="GX225" s="130"/>
      <c r="GY225" s="130"/>
      <c r="GZ225" s="130"/>
      <c r="HA225" s="130"/>
      <c r="HB225" s="130"/>
      <c r="HC225" s="130"/>
      <c r="HD225" s="130"/>
      <c r="HE225" s="130"/>
      <c r="HF225" s="130"/>
      <c r="HG225" s="130"/>
      <c r="HH225" s="130"/>
      <c r="HI225" s="130"/>
      <c r="HJ225" s="130"/>
      <c r="HK225" s="130"/>
      <c r="HL225" s="130"/>
      <c r="HM225" s="130"/>
      <c r="HN225" s="130"/>
      <c r="HO225" s="130"/>
      <c r="HP225" s="130"/>
      <c r="HQ225" s="130"/>
      <c r="HR225" s="130"/>
      <c r="HS225" s="130"/>
      <c r="HT225" s="130"/>
      <c r="HU225" s="130"/>
      <c r="HV225" s="130"/>
      <c r="HW225" s="130"/>
      <c r="HX225" s="130"/>
      <c r="HY225" s="130"/>
      <c r="HZ225" s="130"/>
      <c r="IA225" s="130"/>
      <c r="IB225" s="130"/>
      <c r="IC225" s="130"/>
      <c r="ID225" s="130"/>
      <c r="IE225" s="130"/>
      <c r="IF225" s="130"/>
      <c r="IG225" s="130"/>
      <c r="IH225" s="130"/>
      <c r="II225" s="130"/>
      <c r="IJ225" s="130"/>
      <c r="IK225" s="130"/>
      <c r="IL225" s="130"/>
      <c r="IM225" s="130"/>
      <c r="IN225" s="130"/>
      <c r="IO225" s="130"/>
      <c r="IP225" s="130"/>
      <c r="IQ225" s="130"/>
      <c r="IR225" s="130"/>
      <c r="IS225" s="130"/>
      <c r="IT225" s="130"/>
      <c r="IU225" s="130"/>
      <c r="IV225" s="130"/>
    </row>
    <row r="226" spans="1:256" ht="15.75" customHeight="1">
      <c r="A226" s="781"/>
      <c r="B226" s="39"/>
      <c r="C226" s="160"/>
      <c r="D226" s="160"/>
      <c r="E226" s="160"/>
      <c r="F226" s="160"/>
      <c r="G226" s="130"/>
      <c r="H226" s="130"/>
      <c r="I226" s="130"/>
      <c r="J226" s="130"/>
      <c r="K226" s="131"/>
      <c r="L226" s="131"/>
      <c r="M226" s="131"/>
      <c r="N226" s="131"/>
      <c r="O226" s="131"/>
      <c r="P226" s="1377"/>
      <c r="Q226" s="130"/>
      <c r="R226" s="130"/>
      <c r="S226" s="130"/>
      <c r="T226" s="130"/>
      <c r="U226" s="130"/>
      <c r="V226" s="130"/>
      <c r="W226" s="130"/>
      <c r="X226" s="130"/>
      <c r="Y226" s="130"/>
      <c r="Z226" s="130"/>
      <c r="AA226" s="130"/>
      <c r="AB226" s="130"/>
      <c r="AC226" s="130"/>
      <c r="AD226" s="130"/>
      <c r="AE226" s="130"/>
      <c r="AF226" s="130"/>
      <c r="AG226" s="130"/>
      <c r="AH226" s="130"/>
      <c r="AI226" s="130"/>
      <c r="AJ226" s="130"/>
      <c r="AK226" s="130"/>
      <c r="AL226" s="130"/>
      <c r="AM226" s="130"/>
      <c r="AN226" s="130"/>
      <c r="AO226" s="130"/>
      <c r="AP226" s="130"/>
      <c r="AQ226" s="130"/>
      <c r="AR226" s="130"/>
      <c r="AS226" s="130"/>
      <c r="AT226" s="130"/>
      <c r="AU226" s="130"/>
      <c r="AV226" s="130"/>
      <c r="AW226" s="130"/>
      <c r="AX226" s="130"/>
      <c r="AY226" s="130"/>
      <c r="AZ226" s="130"/>
      <c r="BA226" s="130"/>
      <c r="BB226" s="130"/>
      <c r="BC226" s="130"/>
      <c r="BD226" s="130"/>
      <c r="BE226" s="130"/>
      <c r="BF226" s="130"/>
      <c r="BG226" s="130"/>
      <c r="BH226" s="130"/>
      <c r="BI226" s="130"/>
      <c r="BJ226" s="130"/>
      <c r="BK226" s="130"/>
      <c r="BL226" s="130"/>
      <c r="BM226" s="130"/>
      <c r="BN226" s="130"/>
      <c r="BO226" s="130"/>
      <c r="BP226" s="130"/>
      <c r="BQ226" s="130"/>
      <c r="BR226" s="130"/>
      <c r="BS226" s="130"/>
      <c r="BT226" s="130"/>
      <c r="BU226" s="130"/>
      <c r="BV226" s="130"/>
      <c r="BW226" s="130"/>
      <c r="BX226" s="130"/>
      <c r="BY226" s="130"/>
      <c r="BZ226" s="130"/>
      <c r="CA226" s="130"/>
      <c r="CB226" s="130"/>
      <c r="CC226" s="130"/>
      <c r="CD226" s="130"/>
      <c r="CE226" s="130"/>
      <c r="CF226" s="130"/>
      <c r="CG226" s="130"/>
      <c r="CH226" s="130"/>
      <c r="CI226" s="130"/>
      <c r="CJ226" s="130"/>
      <c r="CK226" s="130"/>
      <c r="CL226" s="130"/>
      <c r="CM226" s="130"/>
      <c r="CN226" s="130"/>
      <c r="CO226" s="130"/>
      <c r="CP226" s="130"/>
      <c r="CQ226" s="130"/>
      <c r="CR226" s="130"/>
      <c r="CS226" s="130"/>
      <c r="CT226" s="130"/>
      <c r="CU226" s="130"/>
      <c r="CV226" s="130"/>
      <c r="CW226" s="130"/>
      <c r="CX226" s="130"/>
      <c r="CY226" s="130"/>
      <c r="CZ226" s="130"/>
      <c r="DA226" s="130"/>
      <c r="DB226" s="130"/>
      <c r="DC226" s="130"/>
      <c r="DD226" s="130"/>
      <c r="DE226" s="130"/>
      <c r="DF226" s="130"/>
      <c r="DG226" s="130"/>
      <c r="DH226" s="130"/>
      <c r="DI226" s="130"/>
      <c r="DJ226" s="130"/>
      <c r="DK226" s="130"/>
      <c r="DL226" s="130"/>
      <c r="DM226" s="130"/>
      <c r="DN226" s="130"/>
      <c r="DO226" s="130"/>
      <c r="DP226" s="130"/>
      <c r="DQ226" s="130"/>
      <c r="DR226" s="130"/>
      <c r="DS226" s="130"/>
      <c r="DT226" s="130"/>
      <c r="DU226" s="130"/>
      <c r="DV226" s="130"/>
      <c r="DW226" s="130"/>
      <c r="DX226" s="130"/>
      <c r="DY226" s="130"/>
      <c r="DZ226" s="130"/>
      <c r="EA226" s="130"/>
      <c r="EB226" s="130"/>
      <c r="EC226" s="130"/>
      <c r="ED226" s="130"/>
      <c r="EE226" s="130"/>
      <c r="EF226" s="130"/>
      <c r="EG226" s="130"/>
      <c r="EH226" s="130"/>
      <c r="EI226" s="130"/>
      <c r="EJ226" s="130"/>
      <c r="EK226" s="130"/>
      <c r="EL226" s="130"/>
      <c r="EM226" s="130"/>
      <c r="EN226" s="130"/>
      <c r="EO226" s="130"/>
      <c r="EP226" s="130"/>
      <c r="EQ226" s="130"/>
      <c r="ER226" s="130"/>
      <c r="ES226" s="130"/>
      <c r="ET226" s="130"/>
      <c r="EU226" s="130"/>
      <c r="EV226" s="130"/>
      <c r="EW226" s="130"/>
      <c r="EX226" s="130"/>
      <c r="EY226" s="130"/>
      <c r="EZ226" s="130"/>
      <c r="FA226" s="130"/>
      <c r="FB226" s="130"/>
      <c r="FC226" s="130"/>
      <c r="FD226" s="130"/>
      <c r="FE226" s="130"/>
      <c r="FF226" s="130"/>
      <c r="FG226" s="130"/>
      <c r="FH226" s="130"/>
      <c r="FI226" s="130"/>
      <c r="FJ226" s="130"/>
      <c r="FK226" s="130"/>
      <c r="FL226" s="130"/>
      <c r="FM226" s="130"/>
      <c r="FN226" s="130"/>
      <c r="FO226" s="130"/>
      <c r="FP226" s="130"/>
      <c r="FQ226" s="130"/>
      <c r="FR226" s="130"/>
      <c r="FS226" s="130"/>
      <c r="FT226" s="130"/>
      <c r="FU226" s="130"/>
      <c r="FV226" s="130"/>
      <c r="FW226" s="130"/>
      <c r="FX226" s="130"/>
      <c r="FY226" s="130"/>
      <c r="FZ226" s="130"/>
      <c r="GA226" s="130"/>
      <c r="GB226" s="130"/>
      <c r="GC226" s="130"/>
      <c r="GD226" s="130"/>
      <c r="GE226" s="130"/>
      <c r="GF226" s="130"/>
      <c r="GG226" s="130"/>
      <c r="GH226" s="130"/>
      <c r="GI226" s="130"/>
      <c r="GJ226" s="130"/>
      <c r="GK226" s="130"/>
      <c r="GL226" s="130"/>
      <c r="GM226" s="130"/>
      <c r="GN226" s="130"/>
      <c r="GO226" s="130"/>
      <c r="GP226" s="130"/>
      <c r="GQ226" s="130"/>
      <c r="GR226" s="130"/>
      <c r="GS226" s="130"/>
      <c r="GT226" s="130"/>
      <c r="GU226" s="130"/>
      <c r="GV226" s="130"/>
      <c r="GW226" s="130"/>
      <c r="GX226" s="130"/>
      <c r="GY226" s="130"/>
      <c r="GZ226" s="130"/>
      <c r="HA226" s="130"/>
      <c r="HB226" s="130"/>
      <c r="HC226" s="130"/>
      <c r="HD226" s="130"/>
      <c r="HE226" s="130"/>
      <c r="HF226" s="130"/>
      <c r="HG226" s="130"/>
      <c r="HH226" s="130"/>
      <c r="HI226" s="130"/>
      <c r="HJ226" s="130"/>
      <c r="HK226" s="130"/>
      <c r="HL226" s="130"/>
      <c r="HM226" s="130"/>
      <c r="HN226" s="130"/>
      <c r="HO226" s="130"/>
      <c r="HP226" s="130"/>
      <c r="HQ226" s="130"/>
      <c r="HR226" s="130"/>
      <c r="HS226" s="130"/>
      <c r="HT226" s="130"/>
      <c r="HU226" s="130"/>
      <c r="HV226" s="130"/>
      <c r="HW226" s="130"/>
      <c r="HX226" s="130"/>
      <c r="HY226" s="130"/>
      <c r="HZ226" s="130"/>
      <c r="IA226" s="130"/>
      <c r="IB226" s="130"/>
      <c r="IC226" s="130"/>
      <c r="ID226" s="130"/>
      <c r="IE226" s="130"/>
      <c r="IF226" s="130"/>
      <c r="IG226" s="130"/>
      <c r="IH226" s="130"/>
      <c r="II226" s="130"/>
      <c r="IJ226" s="130"/>
      <c r="IK226" s="130"/>
      <c r="IL226" s="130"/>
      <c r="IM226" s="130"/>
      <c r="IN226" s="130"/>
      <c r="IO226" s="130"/>
      <c r="IP226" s="130"/>
      <c r="IQ226" s="130"/>
      <c r="IR226" s="130"/>
      <c r="IS226" s="130"/>
      <c r="IT226" s="130"/>
      <c r="IU226" s="130"/>
      <c r="IV226" s="130"/>
    </row>
    <row r="227" spans="1:256" ht="15.75" customHeight="1">
      <c r="A227" s="781"/>
      <c r="B227" s="39"/>
      <c r="C227" s="160"/>
      <c r="D227" s="160"/>
      <c r="E227" s="160"/>
      <c r="F227" s="160"/>
      <c r="G227" s="130"/>
      <c r="H227" s="130"/>
      <c r="I227" s="130"/>
      <c r="J227" s="130"/>
      <c r="K227" s="131"/>
      <c r="L227" s="131"/>
      <c r="M227" s="131"/>
      <c r="N227" s="131"/>
      <c r="O227" s="131"/>
      <c r="P227" s="1377"/>
      <c r="Q227" s="130"/>
      <c r="R227" s="130"/>
      <c r="S227" s="130"/>
      <c r="T227" s="130"/>
      <c r="U227" s="130"/>
      <c r="V227" s="130"/>
      <c r="W227" s="130"/>
      <c r="X227" s="130"/>
      <c r="Y227" s="130"/>
      <c r="Z227" s="130"/>
      <c r="AA227" s="130"/>
      <c r="AB227" s="130"/>
      <c r="AC227" s="130"/>
      <c r="AD227" s="130"/>
      <c r="AE227" s="130"/>
      <c r="AF227" s="130"/>
      <c r="AG227" s="130"/>
      <c r="AH227" s="130"/>
      <c r="AI227" s="130"/>
      <c r="AJ227" s="130"/>
      <c r="AK227" s="130"/>
      <c r="AL227" s="130"/>
      <c r="AM227" s="130"/>
      <c r="AN227" s="130"/>
      <c r="AO227" s="130"/>
      <c r="AP227" s="130"/>
      <c r="AQ227" s="130"/>
      <c r="AR227" s="130"/>
      <c r="AS227" s="130"/>
      <c r="AT227" s="130"/>
      <c r="AU227" s="130"/>
      <c r="AV227" s="130"/>
      <c r="AW227" s="130"/>
      <c r="AX227" s="130"/>
      <c r="AY227" s="130"/>
      <c r="AZ227" s="130"/>
      <c r="BA227" s="130"/>
      <c r="BB227" s="130"/>
      <c r="BC227" s="130"/>
      <c r="BD227" s="130"/>
      <c r="BE227" s="130"/>
      <c r="BF227" s="130"/>
      <c r="BG227" s="130"/>
      <c r="BH227" s="130"/>
      <c r="BI227" s="130"/>
      <c r="BJ227" s="130"/>
      <c r="BK227" s="130"/>
      <c r="BL227" s="130"/>
      <c r="BM227" s="130"/>
      <c r="BN227" s="130"/>
      <c r="BO227" s="130"/>
      <c r="BP227" s="130"/>
      <c r="BQ227" s="130"/>
      <c r="BR227" s="130"/>
      <c r="BS227" s="130"/>
      <c r="BT227" s="130"/>
      <c r="BU227" s="130"/>
      <c r="BV227" s="130"/>
      <c r="BW227" s="130"/>
      <c r="BX227" s="130"/>
      <c r="BY227" s="130"/>
      <c r="BZ227" s="130"/>
      <c r="CA227" s="130"/>
      <c r="CB227" s="130"/>
      <c r="CC227" s="130"/>
      <c r="CD227" s="130"/>
      <c r="CE227" s="130"/>
      <c r="CF227" s="130"/>
      <c r="CG227" s="130"/>
      <c r="CH227" s="130"/>
      <c r="CI227" s="130"/>
      <c r="CJ227" s="130"/>
      <c r="CK227" s="130"/>
      <c r="CL227" s="130"/>
      <c r="CM227" s="130"/>
      <c r="CN227" s="130"/>
      <c r="CO227" s="130"/>
      <c r="CP227" s="130"/>
      <c r="CQ227" s="130"/>
      <c r="CR227" s="130"/>
      <c r="CS227" s="130"/>
      <c r="CT227" s="130"/>
      <c r="CU227" s="130"/>
      <c r="CV227" s="130"/>
      <c r="CW227" s="130"/>
      <c r="CX227" s="130"/>
      <c r="CY227" s="130"/>
      <c r="CZ227" s="130"/>
      <c r="DA227" s="130"/>
      <c r="DB227" s="130"/>
      <c r="DC227" s="130"/>
      <c r="DD227" s="130"/>
      <c r="DE227" s="130"/>
      <c r="DF227" s="130"/>
      <c r="DG227" s="130"/>
      <c r="DH227" s="130"/>
      <c r="DI227" s="130"/>
      <c r="DJ227" s="130"/>
      <c r="DK227" s="130"/>
      <c r="DL227" s="130"/>
      <c r="DM227" s="130"/>
      <c r="DN227" s="130"/>
      <c r="DO227" s="130"/>
      <c r="DP227" s="130"/>
      <c r="DQ227" s="130"/>
      <c r="DR227" s="130"/>
      <c r="DS227" s="130"/>
      <c r="DT227" s="130"/>
      <c r="DU227" s="130"/>
      <c r="DV227" s="130"/>
      <c r="DW227" s="130"/>
      <c r="DX227" s="130"/>
      <c r="DY227" s="130"/>
      <c r="DZ227" s="130"/>
      <c r="EA227" s="130"/>
      <c r="EB227" s="130"/>
      <c r="EC227" s="130"/>
      <c r="ED227" s="130"/>
      <c r="EE227" s="130"/>
      <c r="EF227" s="130"/>
      <c r="EG227" s="130"/>
      <c r="EH227" s="130"/>
      <c r="EI227" s="130"/>
      <c r="EJ227" s="130"/>
      <c r="EK227" s="130"/>
      <c r="EL227" s="130"/>
      <c r="EM227" s="130"/>
      <c r="EN227" s="130"/>
      <c r="EO227" s="130"/>
      <c r="EP227" s="130"/>
      <c r="EQ227" s="130"/>
      <c r="ER227" s="130"/>
      <c r="ES227" s="130"/>
      <c r="ET227" s="130"/>
      <c r="EU227" s="130"/>
      <c r="EV227" s="130"/>
      <c r="EW227" s="130"/>
      <c r="EX227" s="130"/>
      <c r="EY227" s="130"/>
      <c r="EZ227" s="130"/>
      <c r="FA227" s="130"/>
      <c r="FB227" s="130"/>
      <c r="FC227" s="130"/>
      <c r="FD227" s="130"/>
      <c r="FE227" s="130"/>
      <c r="FF227" s="130"/>
      <c r="FG227" s="130"/>
      <c r="FH227" s="130"/>
      <c r="FI227" s="130"/>
      <c r="FJ227" s="130"/>
      <c r="FK227" s="130"/>
      <c r="FL227" s="130"/>
      <c r="FM227" s="130"/>
      <c r="FN227" s="130"/>
      <c r="FO227" s="130"/>
      <c r="FP227" s="130"/>
      <c r="FQ227" s="130"/>
      <c r="FR227" s="130"/>
      <c r="FS227" s="130"/>
      <c r="FT227" s="130"/>
      <c r="FU227" s="130"/>
      <c r="FV227" s="130"/>
      <c r="FW227" s="130"/>
      <c r="FX227" s="130"/>
      <c r="FY227" s="130"/>
      <c r="FZ227" s="130"/>
      <c r="GA227" s="130"/>
      <c r="GB227" s="130"/>
      <c r="GC227" s="130"/>
      <c r="GD227" s="130"/>
      <c r="GE227" s="130"/>
      <c r="GF227" s="130"/>
      <c r="GG227" s="130"/>
      <c r="GH227" s="130"/>
      <c r="GI227" s="130"/>
      <c r="GJ227" s="130"/>
      <c r="GK227" s="130"/>
      <c r="GL227" s="130"/>
      <c r="GM227" s="130"/>
      <c r="GN227" s="130"/>
      <c r="GO227" s="130"/>
      <c r="GP227" s="130"/>
      <c r="GQ227" s="130"/>
      <c r="GR227" s="130"/>
      <c r="GS227" s="130"/>
      <c r="GT227" s="130"/>
      <c r="GU227" s="130"/>
      <c r="GV227" s="130"/>
      <c r="GW227" s="130"/>
      <c r="GX227" s="130"/>
      <c r="GY227" s="130"/>
      <c r="GZ227" s="130"/>
      <c r="HA227" s="130"/>
      <c r="HB227" s="130"/>
      <c r="HC227" s="130"/>
      <c r="HD227" s="130"/>
      <c r="HE227" s="130"/>
      <c r="HF227" s="130"/>
      <c r="HG227" s="130"/>
      <c r="HH227" s="130"/>
      <c r="HI227" s="130"/>
      <c r="HJ227" s="130"/>
      <c r="HK227" s="130"/>
      <c r="HL227" s="130"/>
      <c r="HM227" s="130"/>
      <c r="HN227" s="130"/>
      <c r="HO227" s="130"/>
      <c r="HP227" s="130"/>
      <c r="HQ227" s="130"/>
      <c r="HR227" s="130"/>
      <c r="HS227" s="130"/>
      <c r="HT227" s="130"/>
      <c r="HU227" s="130"/>
      <c r="HV227" s="130"/>
      <c r="HW227" s="130"/>
      <c r="HX227" s="130"/>
      <c r="HY227" s="130"/>
      <c r="HZ227" s="130"/>
      <c r="IA227" s="130"/>
      <c r="IB227" s="130"/>
      <c r="IC227" s="130"/>
      <c r="ID227" s="130"/>
      <c r="IE227" s="130"/>
      <c r="IF227" s="130"/>
      <c r="IG227" s="130"/>
      <c r="IH227" s="130"/>
      <c r="II227" s="130"/>
      <c r="IJ227" s="130"/>
      <c r="IK227" s="130"/>
      <c r="IL227" s="130"/>
      <c r="IM227" s="130"/>
      <c r="IN227" s="130"/>
      <c r="IO227" s="130"/>
      <c r="IP227" s="130"/>
      <c r="IQ227" s="130"/>
      <c r="IR227" s="130"/>
      <c r="IS227" s="130"/>
      <c r="IT227" s="130"/>
      <c r="IU227" s="130"/>
      <c r="IV227" s="130"/>
    </row>
    <row r="228" spans="1:256" ht="15.75" customHeight="1">
      <c r="A228" s="781"/>
      <c r="B228" s="39"/>
      <c r="C228" s="160"/>
      <c r="D228" s="160"/>
      <c r="E228" s="160"/>
      <c r="F228" s="160"/>
      <c r="G228" s="130"/>
      <c r="H228" s="130"/>
      <c r="I228" s="130"/>
      <c r="J228" s="130"/>
      <c r="K228" s="131"/>
      <c r="L228" s="131"/>
      <c r="M228" s="131"/>
      <c r="N228" s="131"/>
      <c r="O228" s="131"/>
      <c r="P228" s="1377"/>
      <c r="Q228" s="130"/>
      <c r="R228" s="130"/>
      <c r="S228" s="130"/>
      <c r="T228" s="130"/>
      <c r="U228" s="130"/>
      <c r="V228" s="130"/>
      <c r="W228" s="130"/>
      <c r="X228" s="130"/>
      <c r="Y228" s="130"/>
      <c r="Z228" s="130"/>
      <c r="AA228" s="130"/>
      <c r="AB228" s="130"/>
      <c r="AC228" s="130"/>
      <c r="AD228" s="130"/>
      <c r="AE228" s="130"/>
      <c r="AF228" s="130"/>
      <c r="AG228" s="130"/>
      <c r="AH228" s="130"/>
      <c r="AI228" s="130"/>
      <c r="AJ228" s="130"/>
      <c r="AK228" s="130"/>
      <c r="AL228" s="130"/>
      <c r="AM228" s="130"/>
      <c r="AN228" s="130"/>
      <c r="AO228" s="130"/>
      <c r="AP228" s="130"/>
      <c r="AQ228" s="130"/>
      <c r="AR228" s="130"/>
      <c r="AS228" s="130"/>
      <c r="AT228" s="130"/>
      <c r="AU228" s="130"/>
      <c r="AV228" s="130"/>
      <c r="AW228" s="130"/>
      <c r="AX228" s="130"/>
      <c r="AY228" s="130"/>
      <c r="AZ228" s="130"/>
      <c r="BA228" s="130"/>
      <c r="BB228" s="130"/>
      <c r="BC228" s="130"/>
      <c r="BD228" s="130"/>
      <c r="BE228" s="130"/>
      <c r="BF228" s="130"/>
      <c r="BG228" s="130"/>
      <c r="BH228" s="130"/>
      <c r="BI228" s="130"/>
      <c r="BJ228" s="130"/>
      <c r="BK228" s="130"/>
      <c r="BL228" s="130"/>
      <c r="BM228" s="130"/>
      <c r="BN228" s="130"/>
      <c r="BO228" s="130"/>
      <c r="BP228" s="130"/>
      <c r="BQ228" s="130"/>
      <c r="BR228" s="130"/>
      <c r="BS228" s="130"/>
      <c r="BT228" s="130"/>
      <c r="BU228" s="130"/>
      <c r="BV228" s="130"/>
      <c r="BW228" s="130"/>
      <c r="BX228" s="130"/>
      <c r="BY228" s="130"/>
      <c r="BZ228" s="130"/>
      <c r="CA228" s="130"/>
      <c r="CB228" s="130"/>
      <c r="CC228" s="130"/>
      <c r="CD228" s="130"/>
      <c r="CE228" s="130"/>
      <c r="CF228" s="130"/>
      <c r="CG228" s="130"/>
      <c r="CH228" s="130"/>
      <c r="CI228" s="130"/>
      <c r="CJ228" s="130"/>
      <c r="CK228" s="130"/>
      <c r="CL228" s="130"/>
      <c r="CM228" s="130"/>
      <c r="CN228" s="130"/>
      <c r="CO228" s="130"/>
      <c r="CP228" s="130"/>
      <c r="CQ228" s="130"/>
      <c r="CR228" s="130"/>
      <c r="CS228" s="130"/>
      <c r="CT228" s="130"/>
      <c r="CU228" s="130"/>
      <c r="CV228" s="130"/>
      <c r="CW228" s="130"/>
      <c r="CX228" s="130"/>
      <c r="CY228" s="130"/>
      <c r="CZ228" s="130"/>
      <c r="DA228" s="130"/>
      <c r="DB228" s="130"/>
      <c r="DC228" s="130"/>
      <c r="DD228" s="130"/>
      <c r="DE228" s="130"/>
      <c r="DF228" s="130"/>
      <c r="DG228" s="130"/>
      <c r="DH228" s="130"/>
      <c r="DI228" s="130"/>
      <c r="DJ228" s="130"/>
      <c r="DK228" s="130"/>
      <c r="DL228" s="130"/>
      <c r="DM228" s="130"/>
      <c r="DN228" s="130"/>
      <c r="DO228" s="130"/>
      <c r="DP228" s="130"/>
      <c r="DQ228" s="130"/>
      <c r="DR228" s="130"/>
      <c r="DS228" s="130"/>
      <c r="DT228" s="130"/>
      <c r="DU228" s="130"/>
      <c r="DV228" s="130"/>
      <c r="DW228" s="130"/>
      <c r="DX228" s="130"/>
      <c r="DY228" s="130"/>
      <c r="DZ228" s="130"/>
      <c r="EA228" s="130"/>
      <c r="EB228" s="130"/>
      <c r="EC228" s="130"/>
      <c r="ED228" s="130"/>
      <c r="EE228" s="130"/>
      <c r="EF228" s="130"/>
      <c r="EG228" s="130"/>
      <c r="EH228" s="130"/>
      <c r="EI228" s="130"/>
      <c r="EJ228" s="130"/>
      <c r="EK228" s="130"/>
      <c r="EL228" s="130"/>
      <c r="EM228" s="130"/>
      <c r="EN228" s="130"/>
      <c r="EO228" s="130"/>
      <c r="EP228" s="130"/>
      <c r="EQ228" s="130"/>
      <c r="ER228" s="130"/>
      <c r="ES228" s="130"/>
      <c r="ET228" s="130"/>
      <c r="EU228" s="130"/>
      <c r="EV228" s="130"/>
      <c r="EW228" s="130"/>
      <c r="EX228" s="130"/>
      <c r="EY228" s="130"/>
      <c r="EZ228" s="130"/>
      <c r="FA228" s="130"/>
      <c r="FB228" s="130"/>
      <c r="FC228" s="130"/>
      <c r="FD228" s="130"/>
      <c r="FE228" s="130"/>
      <c r="FF228" s="130"/>
      <c r="FG228" s="130"/>
      <c r="FH228" s="130"/>
      <c r="FI228" s="130"/>
      <c r="FJ228" s="130"/>
      <c r="FK228" s="130"/>
      <c r="FL228" s="130"/>
      <c r="FM228" s="130"/>
      <c r="FN228" s="130"/>
      <c r="FO228" s="130"/>
      <c r="FP228" s="130"/>
      <c r="FQ228" s="130"/>
      <c r="FR228" s="130"/>
      <c r="FS228" s="130"/>
      <c r="FT228" s="130"/>
      <c r="FU228" s="130"/>
      <c r="FV228" s="130"/>
      <c r="FW228" s="130"/>
      <c r="FX228" s="130"/>
      <c r="FY228" s="130"/>
      <c r="FZ228" s="130"/>
      <c r="GA228" s="130"/>
      <c r="GB228" s="130"/>
      <c r="GC228" s="130"/>
      <c r="GD228" s="130"/>
      <c r="GE228" s="130"/>
      <c r="GF228" s="130"/>
      <c r="GG228" s="130"/>
      <c r="GH228" s="130"/>
      <c r="GI228" s="130"/>
      <c r="GJ228" s="130"/>
      <c r="GK228" s="130"/>
      <c r="GL228" s="130"/>
      <c r="GM228" s="130"/>
      <c r="GN228" s="130"/>
      <c r="GO228" s="130"/>
      <c r="GP228" s="130"/>
      <c r="GQ228" s="130"/>
      <c r="GR228" s="130"/>
      <c r="GS228" s="130"/>
      <c r="GT228" s="130"/>
      <c r="GU228" s="130"/>
      <c r="GV228" s="130"/>
      <c r="GW228" s="130"/>
      <c r="GX228" s="130"/>
      <c r="GY228" s="130"/>
      <c r="GZ228" s="130"/>
      <c r="HA228" s="130"/>
      <c r="HB228" s="130"/>
      <c r="HC228" s="130"/>
      <c r="HD228" s="130"/>
      <c r="HE228" s="130"/>
      <c r="HF228" s="130"/>
      <c r="HG228" s="130"/>
      <c r="HH228" s="130"/>
      <c r="HI228" s="130"/>
      <c r="HJ228" s="130"/>
      <c r="HK228" s="130"/>
      <c r="HL228" s="130"/>
      <c r="HM228" s="130"/>
      <c r="HN228" s="130"/>
      <c r="HO228" s="130"/>
      <c r="HP228" s="130"/>
      <c r="HQ228" s="130"/>
      <c r="HR228" s="130"/>
      <c r="HS228" s="130"/>
      <c r="HT228" s="130"/>
      <c r="HU228" s="130"/>
      <c r="HV228" s="130"/>
      <c r="HW228" s="130"/>
      <c r="HX228" s="130"/>
      <c r="HY228" s="130"/>
      <c r="HZ228" s="130"/>
      <c r="IA228" s="130"/>
      <c r="IB228" s="130"/>
      <c r="IC228" s="130"/>
      <c r="ID228" s="130"/>
      <c r="IE228" s="130"/>
      <c r="IF228" s="130"/>
      <c r="IG228" s="130"/>
      <c r="IH228" s="130"/>
      <c r="II228" s="130"/>
      <c r="IJ228" s="130"/>
      <c r="IK228" s="130"/>
      <c r="IL228" s="130"/>
      <c r="IM228" s="130"/>
      <c r="IN228" s="130"/>
      <c r="IO228" s="130"/>
      <c r="IP228" s="130"/>
      <c r="IQ228" s="130"/>
      <c r="IR228" s="130"/>
      <c r="IS228" s="130"/>
      <c r="IT228" s="130"/>
      <c r="IU228" s="130"/>
      <c r="IV228" s="130"/>
    </row>
    <row r="229" spans="1:256" ht="15.75" customHeight="1">
      <c r="A229" s="781"/>
      <c r="B229" s="39"/>
      <c r="C229" s="160"/>
      <c r="D229" s="160"/>
      <c r="E229" s="160"/>
      <c r="F229" s="160"/>
      <c r="G229" s="130"/>
      <c r="H229" s="130"/>
      <c r="I229" s="130"/>
      <c r="J229" s="130"/>
      <c r="K229" s="131"/>
      <c r="L229" s="131"/>
      <c r="M229" s="131"/>
      <c r="N229" s="131"/>
      <c r="O229" s="131"/>
      <c r="P229" s="1377"/>
      <c r="Q229" s="130"/>
      <c r="R229" s="130"/>
      <c r="S229" s="130"/>
      <c r="T229" s="130"/>
      <c r="U229" s="130"/>
      <c r="V229" s="130"/>
      <c r="W229" s="130"/>
      <c r="X229" s="130"/>
      <c r="Y229" s="130"/>
      <c r="Z229" s="130"/>
      <c r="AA229" s="130"/>
      <c r="AB229" s="130"/>
      <c r="AC229" s="130"/>
      <c r="AD229" s="130"/>
      <c r="AE229" s="130"/>
      <c r="AF229" s="130"/>
      <c r="AG229" s="130"/>
      <c r="AH229" s="130"/>
      <c r="AI229" s="130"/>
      <c r="AJ229" s="130"/>
      <c r="AK229" s="130"/>
      <c r="AL229" s="130"/>
      <c r="AM229" s="130"/>
      <c r="AN229" s="130"/>
      <c r="AO229" s="130"/>
      <c r="AP229" s="130"/>
      <c r="AQ229" s="130"/>
      <c r="AR229" s="130"/>
      <c r="AS229" s="130"/>
      <c r="AT229" s="130"/>
      <c r="AU229" s="130"/>
      <c r="AV229" s="130"/>
      <c r="AW229" s="130"/>
      <c r="AX229" s="130"/>
      <c r="AY229" s="130"/>
      <c r="AZ229" s="130"/>
      <c r="BA229" s="130"/>
      <c r="BB229" s="130"/>
      <c r="BC229" s="130"/>
      <c r="BD229" s="130"/>
      <c r="BE229" s="130"/>
      <c r="BF229" s="130"/>
      <c r="BG229" s="130"/>
      <c r="BH229" s="130"/>
      <c r="BI229" s="130"/>
      <c r="BJ229" s="130"/>
      <c r="BK229" s="130"/>
      <c r="BL229" s="130"/>
      <c r="BM229" s="130"/>
      <c r="BN229" s="130"/>
      <c r="BO229" s="130"/>
      <c r="BP229" s="130"/>
      <c r="BQ229" s="130"/>
      <c r="BR229" s="130"/>
      <c r="BS229" s="130"/>
      <c r="BT229" s="130"/>
      <c r="BU229" s="130"/>
      <c r="BV229" s="130"/>
      <c r="BW229" s="130"/>
      <c r="BX229" s="130"/>
      <c r="BY229" s="130"/>
      <c r="BZ229" s="130"/>
      <c r="CA229" s="130"/>
      <c r="CB229" s="130"/>
      <c r="CC229" s="130"/>
      <c r="CD229" s="130"/>
      <c r="CE229" s="130"/>
      <c r="CF229" s="130"/>
      <c r="CG229" s="130"/>
      <c r="CH229" s="130"/>
      <c r="CI229" s="130"/>
      <c r="CJ229" s="130"/>
      <c r="CK229" s="130"/>
      <c r="CL229" s="130"/>
      <c r="CM229" s="130"/>
      <c r="CN229" s="130"/>
      <c r="CO229" s="130"/>
      <c r="CP229" s="130"/>
      <c r="CQ229" s="130"/>
      <c r="CR229" s="130"/>
      <c r="CS229" s="130"/>
      <c r="CT229" s="130"/>
      <c r="CU229" s="130"/>
      <c r="CV229" s="130"/>
      <c r="CW229" s="130"/>
      <c r="CX229" s="130"/>
      <c r="CY229" s="130"/>
      <c r="CZ229" s="130"/>
      <c r="DA229" s="130"/>
      <c r="DB229" s="130"/>
      <c r="DC229" s="130"/>
      <c r="DD229" s="130"/>
      <c r="DE229" s="130"/>
      <c r="DF229" s="130"/>
      <c r="DG229" s="130"/>
      <c r="DH229" s="130"/>
      <c r="DI229" s="130"/>
      <c r="DJ229" s="130"/>
      <c r="DK229" s="130"/>
      <c r="DL229" s="130"/>
      <c r="DM229" s="130"/>
      <c r="DN229" s="130"/>
      <c r="DO229" s="130"/>
      <c r="DP229" s="130"/>
      <c r="DQ229" s="130"/>
      <c r="DR229" s="130"/>
      <c r="DS229" s="130"/>
      <c r="DT229" s="130"/>
      <c r="DU229" s="130"/>
      <c r="DV229" s="130"/>
      <c r="DW229" s="130"/>
      <c r="DX229" s="130"/>
      <c r="DY229" s="130"/>
      <c r="DZ229" s="130"/>
      <c r="EA229" s="130"/>
      <c r="EB229" s="130"/>
      <c r="EC229" s="130"/>
      <c r="ED229" s="130"/>
      <c r="EE229" s="130"/>
      <c r="EF229" s="130"/>
      <c r="EG229" s="130"/>
      <c r="EH229" s="130"/>
      <c r="EI229" s="130"/>
      <c r="EJ229" s="130"/>
      <c r="EK229" s="130"/>
      <c r="EL229" s="130"/>
      <c r="EM229" s="130"/>
      <c r="EN229" s="130"/>
      <c r="EO229" s="130"/>
      <c r="EP229" s="130"/>
      <c r="EQ229" s="130"/>
      <c r="ER229" s="130"/>
      <c r="ES229" s="130"/>
      <c r="ET229" s="130"/>
      <c r="EU229" s="130"/>
      <c r="EV229" s="130"/>
      <c r="EW229" s="130"/>
      <c r="EX229" s="130"/>
      <c r="EY229" s="130"/>
      <c r="EZ229" s="130"/>
      <c r="FA229" s="130"/>
      <c r="FB229" s="130"/>
      <c r="FC229" s="130"/>
      <c r="FD229" s="130"/>
      <c r="FE229" s="130"/>
      <c r="FF229" s="130"/>
      <c r="FG229" s="130"/>
      <c r="FH229" s="130"/>
      <c r="FI229" s="130"/>
      <c r="FJ229" s="130"/>
      <c r="FK229" s="130"/>
      <c r="FL229" s="130"/>
      <c r="FM229" s="130"/>
      <c r="FN229" s="130"/>
      <c r="FO229" s="130"/>
      <c r="FP229" s="130"/>
      <c r="FQ229" s="130"/>
      <c r="FR229" s="130"/>
      <c r="FS229" s="130"/>
      <c r="FT229" s="130"/>
      <c r="FU229" s="130"/>
      <c r="FV229" s="130"/>
      <c r="FW229" s="130"/>
      <c r="FX229" s="130"/>
      <c r="FY229" s="130"/>
      <c r="FZ229" s="130"/>
      <c r="GA229" s="130"/>
      <c r="GB229" s="130"/>
      <c r="GC229" s="130"/>
      <c r="GD229" s="130"/>
      <c r="GE229" s="130"/>
      <c r="GF229" s="130"/>
      <c r="GG229" s="130"/>
      <c r="GH229" s="130"/>
      <c r="GI229" s="130"/>
      <c r="GJ229" s="130"/>
      <c r="GK229" s="130"/>
      <c r="GL229" s="130"/>
      <c r="GM229" s="130"/>
      <c r="GN229" s="130"/>
      <c r="GO229" s="130"/>
      <c r="GP229" s="130"/>
      <c r="GQ229" s="130"/>
      <c r="GR229" s="130"/>
      <c r="GS229" s="130"/>
      <c r="GT229" s="130"/>
      <c r="GU229" s="130"/>
      <c r="GV229" s="130"/>
      <c r="GW229" s="130"/>
      <c r="GX229" s="130"/>
      <c r="GY229" s="130"/>
      <c r="GZ229" s="130"/>
      <c r="HA229" s="130"/>
      <c r="HB229" s="130"/>
      <c r="HC229" s="130"/>
      <c r="HD229" s="130"/>
      <c r="HE229" s="130"/>
      <c r="HF229" s="130"/>
      <c r="HG229" s="130"/>
      <c r="HH229" s="130"/>
      <c r="HI229" s="130"/>
      <c r="HJ229" s="130"/>
      <c r="HK229" s="130"/>
      <c r="HL229" s="130"/>
      <c r="HM229" s="130"/>
      <c r="HN229" s="130"/>
      <c r="HO229" s="130"/>
      <c r="HP229" s="130"/>
      <c r="HQ229" s="130"/>
      <c r="HR229" s="130"/>
      <c r="HS229" s="130"/>
      <c r="HT229" s="130"/>
      <c r="HU229" s="130"/>
      <c r="HV229" s="130"/>
      <c r="HW229" s="130"/>
      <c r="HX229" s="130"/>
      <c r="HY229" s="130"/>
      <c r="HZ229" s="130"/>
      <c r="IA229" s="130"/>
      <c r="IB229" s="130"/>
      <c r="IC229" s="130"/>
      <c r="ID229" s="130"/>
      <c r="IE229" s="130"/>
      <c r="IF229" s="130"/>
      <c r="IG229" s="130"/>
      <c r="IH229" s="130"/>
      <c r="II229" s="130"/>
      <c r="IJ229" s="130"/>
      <c r="IK229" s="130"/>
      <c r="IL229" s="130"/>
      <c r="IM229" s="130"/>
      <c r="IN229" s="130"/>
      <c r="IO229" s="130"/>
      <c r="IP229" s="130"/>
      <c r="IQ229" s="130"/>
      <c r="IR229" s="130"/>
      <c r="IS229" s="130"/>
      <c r="IT229" s="130"/>
      <c r="IU229" s="130"/>
      <c r="IV229" s="130"/>
    </row>
    <row r="230" spans="1:256" ht="15.75" customHeight="1">
      <c r="A230" s="781"/>
      <c r="B230" s="39"/>
      <c r="C230" s="160"/>
      <c r="D230" s="160"/>
      <c r="E230" s="160"/>
      <c r="F230" s="160"/>
      <c r="G230" s="130"/>
      <c r="H230" s="130"/>
      <c r="I230" s="130"/>
      <c r="J230" s="130"/>
      <c r="K230" s="131"/>
      <c r="L230" s="131"/>
      <c r="M230" s="131"/>
      <c r="N230" s="131"/>
      <c r="O230" s="131"/>
      <c r="P230" s="1377"/>
      <c r="Q230" s="130"/>
      <c r="R230" s="130"/>
      <c r="S230" s="130"/>
      <c r="T230" s="130"/>
      <c r="U230" s="130"/>
      <c r="V230" s="130"/>
      <c r="W230" s="130"/>
      <c r="X230" s="130"/>
      <c r="Y230" s="130"/>
      <c r="Z230" s="130"/>
      <c r="AA230" s="130"/>
      <c r="AB230" s="130"/>
      <c r="AC230" s="130"/>
      <c r="AD230" s="130"/>
      <c r="AE230" s="130"/>
      <c r="AF230" s="130"/>
      <c r="AG230" s="130"/>
      <c r="AH230" s="130"/>
      <c r="AI230" s="130"/>
      <c r="AJ230" s="130"/>
      <c r="AK230" s="130"/>
      <c r="AL230" s="130"/>
      <c r="AM230" s="130"/>
      <c r="AN230" s="130"/>
      <c r="AO230" s="130"/>
      <c r="AP230" s="130"/>
      <c r="AQ230" s="130"/>
      <c r="AR230" s="130"/>
      <c r="AS230" s="130"/>
      <c r="AT230" s="130"/>
      <c r="AU230" s="130"/>
      <c r="AV230" s="130"/>
      <c r="AW230" s="130"/>
      <c r="AX230" s="130"/>
      <c r="AY230" s="130"/>
      <c r="AZ230" s="130"/>
      <c r="BA230" s="130"/>
      <c r="BB230" s="130"/>
      <c r="BC230" s="130"/>
      <c r="BD230" s="130"/>
      <c r="BE230" s="130"/>
      <c r="BF230" s="130"/>
      <c r="BG230" s="130"/>
      <c r="BH230" s="130"/>
      <c r="BI230" s="130"/>
      <c r="BJ230" s="130"/>
      <c r="BK230" s="130"/>
      <c r="BL230" s="130"/>
      <c r="BM230" s="130"/>
      <c r="BN230" s="130"/>
      <c r="BO230" s="130"/>
      <c r="BP230" s="130"/>
      <c r="BQ230" s="130"/>
      <c r="BR230" s="130"/>
      <c r="BS230" s="130"/>
      <c r="BT230" s="130"/>
      <c r="BU230" s="130"/>
      <c r="BV230" s="130"/>
      <c r="BW230" s="130"/>
      <c r="BX230" s="130"/>
      <c r="BY230" s="130"/>
      <c r="BZ230" s="130"/>
      <c r="CA230" s="130"/>
      <c r="CB230" s="130"/>
      <c r="CC230" s="130"/>
      <c r="CD230" s="130"/>
      <c r="CE230" s="130"/>
      <c r="CF230" s="130"/>
      <c r="CG230" s="130"/>
      <c r="CH230" s="130"/>
      <c r="CI230" s="130"/>
      <c r="CJ230" s="130"/>
      <c r="CK230" s="130"/>
      <c r="CL230" s="130"/>
      <c r="CM230" s="130"/>
      <c r="CN230" s="130"/>
      <c r="CO230" s="130"/>
      <c r="CP230" s="130"/>
      <c r="CQ230" s="130"/>
      <c r="CR230" s="130"/>
      <c r="CS230" s="130"/>
      <c r="CT230" s="130"/>
      <c r="CU230" s="130"/>
      <c r="CV230" s="130"/>
      <c r="CW230" s="130"/>
      <c r="CX230" s="130"/>
      <c r="CY230" s="130"/>
      <c r="CZ230" s="130"/>
      <c r="DA230" s="130"/>
      <c r="DB230" s="130"/>
      <c r="DC230" s="130"/>
      <c r="DD230" s="130"/>
      <c r="DE230" s="130"/>
      <c r="DF230" s="130"/>
      <c r="DG230" s="130"/>
      <c r="DH230" s="130"/>
      <c r="DI230" s="130"/>
      <c r="DJ230" s="130"/>
      <c r="DK230" s="130"/>
      <c r="DL230" s="130"/>
      <c r="DM230" s="130"/>
      <c r="DN230" s="130"/>
      <c r="DO230" s="130"/>
      <c r="DP230" s="130"/>
      <c r="DQ230" s="130"/>
      <c r="DR230" s="130"/>
      <c r="DS230" s="130"/>
      <c r="DT230" s="130"/>
      <c r="DU230" s="130"/>
      <c r="DV230" s="130"/>
      <c r="DW230" s="130"/>
      <c r="DX230" s="130"/>
      <c r="DY230" s="130"/>
      <c r="DZ230" s="130"/>
      <c r="EA230" s="130"/>
      <c r="EB230" s="130"/>
      <c r="EC230" s="130"/>
      <c r="ED230" s="130"/>
      <c r="EE230" s="130"/>
      <c r="EF230" s="130"/>
      <c r="EG230" s="130"/>
      <c r="EH230" s="130"/>
      <c r="EI230" s="130"/>
      <c r="EJ230" s="130"/>
      <c r="EK230" s="130"/>
      <c r="EL230" s="130"/>
      <c r="EM230" s="130"/>
      <c r="EN230" s="130"/>
      <c r="EO230" s="130"/>
      <c r="EP230" s="130"/>
      <c r="EQ230" s="130"/>
      <c r="ER230" s="130"/>
      <c r="ES230" s="130"/>
      <c r="ET230" s="130"/>
      <c r="EU230" s="130"/>
      <c r="EV230" s="130"/>
      <c r="EW230" s="130"/>
      <c r="EX230" s="130"/>
      <c r="EY230" s="130"/>
      <c r="EZ230" s="130"/>
      <c r="FA230" s="130"/>
      <c r="FB230" s="130"/>
      <c r="FC230" s="130"/>
      <c r="FD230" s="130"/>
      <c r="FE230" s="130"/>
      <c r="FF230" s="130"/>
      <c r="FG230" s="130"/>
      <c r="FH230" s="130"/>
      <c r="FI230" s="130"/>
      <c r="FJ230" s="130"/>
      <c r="FK230" s="130"/>
      <c r="FL230" s="130"/>
      <c r="FM230" s="130"/>
      <c r="FN230" s="130"/>
      <c r="FO230" s="130"/>
      <c r="FP230" s="130"/>
      <c r="FQ230" s="130"/>
      <c r="FR230" s="130"/>
      <c r="FS230" s="130"/>
      <c r="FT230" s="130"/>
      <c r="FU230" s="130"/>
      <c r="FV230" s="130"/>
      <c r="FW230" s="130"/>
      <c r="FX230" s="130"/>
      <c r="FY230" s="130"/>
      <c r="FZ230" s="130"/>
      <c r="GA230" s="130"/>
      <c r="GB230" s="130"/>
      <c r="GC230" s="130"/>
      <c r="GD230" s="130"/>
      <c r="GE230" s="130"/>
      <c r="GF230" s="130"/>
      <c r="GG230" s="130"/>
      <c r="GH230" s="130"/>
      <c r="GI230" s="130"/>
      <c r="GJ230" s="130"/>
      <c r="GK230" s="130"/>
      <c r="GL230" s="130"/>
      <c r="GM230" s="130"/>
      <c r="GN230" s="130"/>
      <c r="GO230" s="130"/>
      <c r="GP230" s="130"/>
      <c r="GQ230" s="130"/>
      <c r="GR230" s="130"/>
      <c r="GS230" s="130"/>
      <c r="GT230" s="130"/>
      <c r="GU230" s="130"/>
      <c r="GV230" s="130"/>
      <c r="GW230" s="130"/>
      <c r="GX230" s="130"/>
      <c r="GY230" s="130"/>
      <c r="GZ230" s="130"/>
      <c r="HA230" s="130"/>
      <c r="HB230" s="130"/>
      <c r="HC230" s="130"/>
      <c r="HD230" s="130"/>
      <c r="HE230" s="130"/>
      <c r="HF230" s="130"/>
      <c r="HG230" s="130"/>
      <c r="HH230" s="130"/>
      <c r="HI230" s="130"/>
      <c r="HJ230" s="130"/>
      <c r="HK230" s="130"/>
      <c r="HL230" s="130"/>
      <c r="HM230" s="130"/>
      <c r="HN230" s="130"/>
      <c r="HO230" s="130"/>
      <c r="HP230" s="130"/>
      <c r="HQ230" s="130"/>
      <c r="HR230" s="130"/>
      <c r="HS230" s="130"/>
      <c r="HT230" s="130"/>
      <c r="HU230" s="130"/>
      <c r="HV230" s="130"/>
      <c r="HW230" s="130"/>
      <c r="HX230" s="130"/>
      <c r="HY230" s="130"/>
      <c r="HZ230" s="130"/>
      <c r="IA230" s="130"/>
      <c r="IB230" s="130"/>
      <c r="IC230" s="130"/>
      <c r="ID230" s="130"/>
      <c r="IE230" s="130"/>
      <c r="IF230" s="130"/>
      <c r="IG230" s="130"/>
      <c r="IH230" s="130"/>
      <c r="II230" s="130"/>
      <c r="IJ230" s="130"/>
      <c r="IK230" s="130"/>
      <c r="IL230" s="130"/>
      <c r="IM230" s="130"/>
      <c r="IN230" s="130"/>
      <c r="IO230" s="130"/>
      <c r="IP230" s="130"/>
      <c r="IQ230" s="130"/>
      <c r="IR230" s="130"/>
      <c r="IS230" s="130"/>
      <c r="IT230" s="130"/>
      <c r="IU230" s="130"/>
      <c r="IV230" s="130"/>
    </row>
    <row r="231" spans="1:256" ht="15.75" customHeight="1">
      <c r="A231" s="781"/>
      <c r="B231" s="39"/>
      <c r="C231" s="160"/>
      <c r="D231" s="160"/>
      <c r="E231" s="160"/>
      <c r="F231" s="160"/>
      <c r="G231" s="130"/>
      <c r="H231" s="130"/>
      <c r="I231" s="130"/>
      <c r="J231" s="130"/>
      <c r="K231" s="131"/>
      <c r="L231" s="131"/>
      <c r="M231" s="131"/>
      <c r="N231" s="131"/>
      <c r="O231" s="131"/>
      <c r="P231" s="1377"/>
      <c r="Q231" s="130"/>
      <c r="R231" s="130"/>
      <c r="S231" s="130"/>
      <c r="T231" s="130"/>
      <c r="U231" s="130"/>
      <c r="V231" s="130"/>
      <c r="W231" s="130"/>
      <c r="X231" s="130"/>
      <c r="Y231" s="130"/>
      <c r="Z231" s="130"/>
      <c r="AA231" s="130"/>
      <c r="AB231" s="130"/>
      <c r="AC231" s="130"/>
      <c r="AD231" s="130"/>
      <c r="AE231" s="130"/>
      <c r="AF231" s="130"/>
      <c r="AG231" s="130"/>
      <c r="AH231" s="130"/>
      <c r="AI231" s="130"/>
      <c r="AJ231" s="130"/>
      <c r="AK231" s="130"/>
      <c r="AL231" s="130"/>
      <c r="AM231" s="130"/>
      <c r="AN231" s="130"/>
      <c r="AO231" s="130"/>
      <c r="AP231" s="130"/>
      <c r="AQ231" s="130"/>
      <c r="AR231" s="130"/>
      <c r="AS231" s="130"/>
      <c r="AT231" s="130"/>
      <c r="AU231" s="130"/>
      <c r="AV231" s="130"/>
      <c r="AW231" s="130"/>
      <c r="AX231" s="130"/>
      <c r="AY231" s="130"/>
      <c r="AZ231" s="130"/>
      <c r="BA231" s="130"/>
      <c r="BB231" s="130"/>
      <c r="BC231" s="130"/>
      <c r="BD231" s="130"/>
      <c r="BE231" s="130"/>
      <c r="BF231" s="130"/>
      <c r="BG231" s="130"/>
      <c r="BH231" s="130"/>
      <c r="BI231" s="130"/>
      <c r="BJ231" s="130"/>
      <c r="BK231" s="130"/>
      <c r="BL231" s="130"/>
      <c r="BM231" s="130"/>
      <c r="BN231" s="130"/>
      <c r="BO231" s="130"/>
      <c r="BP231" s="130"/>
      <c r="BQ231" s="130"/>
      <c r="BR231" s="130"/>
      <c r="BS231" s="130"/>
      <c r="BT231" s="130"/>
      <c r="BU231" s="130"/>
      <c r="BV231" s="130"/>
      <c r="BW231" s="130"/>
      <c r="BX231" s="130"/>
      <c r="BY231" s="130"/>
      <c r="BZ231" s="130"/>
      <c r="CA231" s="130"/>
      <c r="CB231" s="130"/>
      <c r="CC231" s="130"/>
      <c r="CD231" s="130"/>
      <c r="CE231" s="130"/>
      <c r="CF231" s="130"/>
      <c r="CG231" s="130"/>
      <c r="CH231" s="130"/>
      <c r="CI231" s="130"/>
      <c r="CJ231" s="130"/>
      <c r="CK231" s="130"/>
      <c r="CL231" s="130"/>
      <c r="CM231" s="130"/>
      <c r="CN231" s="130"/>
      <c r="CO231" s="130"/>
      <c r="CP231" s="130"/>
      <c r="CQ231" s="130"/>
      <c r="CR231" s="130"/>
      <c r="CS231" s="130"/>
      <c r="CT231" s="130"/>
      <c r="CU231" s="130"/>
      <c r="CV231" s="130"/>
      <c r="CW231" s="130"/>
      <c r="CX231" s="130"/>
      <c r="CY231" s="130"/>
      <c r="CZ231" s="130"/>
      <c r="DA231" s="130"/>
      <c r="DB231" s="130"/>
      <c r="DC231" s="130"/>
      <c r="DD231" s="130"/>
      <c r="DE231" s="130"/>
      <c r="DF231" s="130"/>
      <c r="DG231" s="130"/>
      <c r="DH231" s="130"/>
      <c r="DI231" s="130"/>
      <c r="DJ231" s="130"/>
      <c r="DK231" s="130"/>
      <c r="DL231" s="130"/>
      <c r="DM231" s="130"/>
      <c r="DN231" s="130"/>
      <c r="DO231" s="130"/>
      <c r="DP231" s="130"/>
      <c r="DQ231" s="130"/>
      <c r="DR231" s="130"/>
      <c r="DS231" s="130"/>
      <c r="DT231" s="130"/>
      <c r="DU231" s="130"/>
      <c r="DV231" s="130"/>
      <c r="DW231" s="130"/>
      <c r="DX231" s="130"/>
      <c r="DY231" s="130"/>
      <c r="DZ231" s="130"/>
      <c r="EA231" s="130"/>
      <c r="EB231" s="130"/>
      <c r="EC231" s="130"/>
      <c r="ED231" s="130"/>
      <c r="EE231" s="130"/>
      <c r="EF231" s="130"/>
      <c r="EG231" s="130"/>
      <c r="EH231" s="130"/>
      <c r="EI231" s="130"/>
      <c r="EJ231" s="130"/>
      <c r="EK231" s="130"/>
      <c r="EL231" s="130"/>
      <c r="EM231" s="130"/>
      <c r="EN231" s="130"/>
      <c r="EO231" s="130"/>
      <c r="EP231" s="130"/>
      <c r="EQ231" s="130"/>
      <c r="ER231" s="130"/>
      <c r="ES231" s="130"/>
      <c r="ET231" s="130"/>
      <c r="EU231" s="130"/>
      <c r="EV231" s="130"/>
      <c r="EW231" s="130"/>
      <c r="EX231" s="130"/>
      <c r="EY231" s="130"/>
      <c r="EZ231" s="130"/>
      <c r="FA231" s="130"/>
      <c r="FB231" s="130"/>
      <c r="FC231" s="130"/>
      <c r="FD231" s="130"/>
      <c r="FE231" s="130"/>
      <c r="FF231" s="130"/>
      <c r="FG231" s="130"/>
      <c r="FH231" s="130"/>
      <c r="FI231" s="130"/>
      <c r="FJ231" s="130"/>
      <c r="FK231" s="130"/>
      <c r="FL231" s="130"/>
      <c r="FM231" s="130"/>
      <c r="FN231" s="130"/>
      <c r="FO231" s="130"/>
      <c r="FP231" s="130"/>
      <c r="FQ231" s="130"/>
      <c r="FR231" s="130"/>
      <c r="FS231" s="130"/>
      <c r="FT231" s="130"/>
      <c r="FU231" s="130"/>
      <c r="FV231" s="130"/>
      <c r="FW231" s="130"/>
      <c r="FX231" s="130"/>
      <c r="FY231" s="130"/>
      <c r="FZ231" s="130"/>
      <c r="GA231" s="130"/>
      <c r="GB231" s="130"/>
      <c r="GC231" s="130"/>
      <c r="GD231" s="130"/>
      <c r="GE231" s="130"/>
      <c r="GF231" s="130"/>
      <c r="GG231" s="130"/>
      <c r="GH231" s="130"/>
      <c r="GI231" s="130"/>
      <c r="GJ231" s="130"/>
      <c r="GK231" s="130"/>
      <c r="GL231" s="130"/>
      <c r="GM231" s="130"/>
      <c r="GN231" s="130"/>
      <c r="GO231" s="130"/>
      <c r="GP231" s="130"/>
      <c r="GQ231" s="130"/>
      <c r="GR231" s="130"/>
      <c r="GS231" s="130"/>
      <c r="GT231" s="130"/>
      <c r="GU231" s="130"/>
      <c r="GV231" s="130"/>
      <c r="GW231" s="130"/>
      <c r="GX231" s="130"/>
      <c r="GY231" s="130"/>
      <c r="GZ231" s="130"/>
      <c r="HA231" s="130"/>
      <c r="HB231" s="130"/>
      <c r="HC231" s="130"/>
      <c r="HD231" s="130"/>
      <c r="HE231" s="130"/>
      <c r="HF231" s="130"/>
      <c r="HG231" s="130"/>
      <c r="HH231" s="130"/>
      <c r="HI231" s="130"/>
      <c r="HJ231" s="130"/>
      <c r="HK231" s="130"/>
      <c r="HL231" s="130"/>
      <c r="HM231" s="130"/>
      <c r="HN231" s="130"/>
      <c r="HO231" s="130"/>
      <c r="HP231" s="130"/>
      <c r="HQ231" s="130"/>
      <c r="HR231" s="130"/>
      <c r="HS231" s="130"/>
      <c r="HT231" s="130"/>
      <c r="HU231" s="130"/>
      <c r="HV231" s="130"/>
      <c r="HW231" s="130"/>
      <c r="HX231" s="130"/>
      <c r="HY231" s="130"/>
      <c r="HZ231" s="130"/>
      <c r="IA231" s="130"/>
      <c r="IB231" s="130"/>
      <c r="IC231" s="130"/>
      <c r="ID231" s="130"/>
      <c r="IE231" s="130"/>
      <c r="IF231" s="130"/>
      <c r="IG231" s="130"/>
      <c r="IH231" s="130"/>
      <c r="II231" s="130"/>
      <c r="IJ231" s="130"/>
      <c r="IK231" s="130"/>
      <c r="IL231" s="130"/>
      <c r="IM231" s="130"/>
      <c r="IN231" s="130"/>
      <c r="IO231" s="130"/>
      <c r="IP231" s="130"/>
      <c r="IQ231" s="130"/>
      <c r="IR231" s="130"/>
      <c r="IS231" s="130"/>
      <c r="IT231" s="130"/>
      <c r="IU231" s="130"/>
      <c r="IV231" s="130"/>
    </row>
    <row r="232" spans="1:256" ht="15.75" customHeight="1">
      <c r="A232" s="781"/>
      <c r="B232" s="39"/>
      <c r="C232" s="160"/>
      <c r="D232" s="160"/>
      <c r="E232" s="160"/>
      <c r="F232" s="160"/>
      <c r="G232" s="130"/>
      <c r="H232" s="130"/>
      <c r="I232" s="130"/>
      <c r="J232" s="130"/>
      <c r="K232" s="131"/>
      <c r="L232" s="131"/>
      <c r="M232" s="131"/>
      <c r="N232" s="131"/>
      <c r="O232" s="131"/>
      <c r="P232" s="1377"/>
      <c r="Q232" s="130"/>
      <c r="R232" s="130"/>
      <c r="S232" s="130"/>
      <c r="T232" s="130"/>
      <c r="U232" s="130"/>
      <c r="V232" s="130"/>
      <c r="W232" s="130"/>
      <c r="X232" s="130"/>
      <c r="Y232" s="130"/>
      <c r="Z232" s="130"/>
      <c r="AA232" s="130"/>
      <c r="AB232" s="130"/>
      <c r="AC232" s="130"/>
      <c r="AD232" s="130"/>
      <c r="AE232" s="130"/>
      <c r="AF232" s="130"/>
      <c r="AG232" s="130"/>
      <c r="AH232" s="130"/>
      <c r="AI232" s="130"/>
      <c r="AJ232" s="130"/>
      <c r="AK232" s="130"/>
      <c r="AL232" s="130"/>
      <c r="AM232" s="130"/>
      <c r="AN232" s="130"/>
      <c r="AO232" s="130"/>
      <c r="AP232" s="130"/>
      <c r="AQ232" s="130"/>
      <c r="AR232" s="130"/>
      <c r="AS232" s="130"/>
      <c r="AT232" s="130"/>
      <c r="AU232" s="130"/>
      <c r="AV232" s="130"/>
      <c r="AW232" s="130"/>
      <c r="AX232" s="130"/>
      <c r="AY232" s="130"/>
      <c r="AZ232" s="130"/>
      <c r="BA232" s="130"/>
      <c r="BB232" s="130"/>
      <c r="BC232" s="130"/>
      <c r="BD232" s="130"/>
      <c r="BE232" s="130"/>
      <c r="BF232" s="130"/>
      <c r="BG232" s="130"/>
      <c r="BH232" s="130"/>
      <c r="BI232" s="130"/>
      <c r="BJ232" s="130"/>
      <c r="BK232" s="130"/>
      <c r="BL232" s="130"/>
      <c r="BM232" s="130"/>
      <c r="BN232" s="130"/>
      <c r="BO232" s="130"/>
      <c r="BP232" s="130"/>
      <c r="BQ232" s="130"/>
      <c r="BR232" s="130"/>
      <c r="BS232" s="130"/>
      <c r="BT232" s="130"/>
      <c r="BU232" s="130"/>
      <c r="BV232" s="130"/>
      <c r="BW232" s="130"/>
      <c r="BX232" s="130"/>
      <c r="BY232" s="130"/>
      <c r="BZ232" s="130"/>
      <c r="CA232" s="130"/>
      <c r="CB232" s="130"/>
      <c r="CC232" s="130"/>
      <c r="CD232" s="130"/>
      <c r="CE232" s="130"/>
      <c r="CF232" s="130"/>
      <c r="CG232" s="130"/>
      <c r="CH232" s="130"/>
      <c r="CI232" s="130"/>
      <c r="CJ232" s="130"/>
      <c r="CK232" s="130"/>
      <c r="CL232" s="130"/>
      <c r="CM232" s="130"/>
      <c r="CN232" s="130"/>
      <c r="CO232" s="130"/>
      <c r="CP232" s="130"/>
      <c r="CQ232" s="130"/>
      <c r="CR232" s="130"/>
      <c r="CS232" s="130"/>
      <c r="CT232" s="130"/>
      <c r="CU232" s="130"/>
      <c r="CV232" s="130"/>
      <c r="CW232" s="130"/>
      <c r="CX232" s="130"/>
      <c r="CY232" s="130"/>
      <c r="CZ232" s="130"/>
      <c r="DA232" s="130"/>
      <c r="DB232" s="130"/>
      <c r="DC232" s="130"/>
      <c r="DD232" s="130"/>
      <c r="DE232" s="130"/>
      <c r="DF232" s="130"/>
      <c r="DG232" s="130"/>
      <c r="DH232" s="130"/>
      <c r="DI232" s="130"/>
      <c r="DJ232" s="130"/>
      <c r="DK232" s="130"/>
      <c r="DL232" s="130"/>
      <c r="DM232" s="130"/>
      <c r="DN232" s="130"/>
      <c r="DO232" s="130"/>
      <c r="DP232" s="130"/>
      <c r="DQ232" s="130"/>
      <c r="DR232" s="130"/>
      <c r="DS232" s="130"/>
      <c r="DT232" s="130"/>
      <c r="DU232" s="130"/>
      <c r="DV232" s="130"/>
      <c r="DW232" s="130"/>
      <c r="DX232" s="130"/>
      <c r="DY232" s="130"/>
      <c r="DZ232" s="130"/>
      <c r="EA232" s="130"/>
      <c r="EB232" s="130"/>
      <c r="EC232" s="130"/>
      <c r="ED232" s="130"/>
      <c r="EE232" s="130"/>
      <c r="EF232" s="130"/>
      <c r="EG232" s="130"/>
      <c r="EH232" s="130"/>
      <c r="EI232" s="130"/>
      <c r="EJ232" s="130"/>
      <c r="EK232" s="130"/>
      <c r="EL232" s="130"/>
      <c r="EM232" s="130"/>
      <c r="EN232" s="130"/>
      <c r="EO232" s="130"/>
      <c r="EP232" s="130"/>
      <c r="EQ232" s="130"/>
      <c r="ER232" s="130"/>
      <c r="ES232" s="130"/>
      <c r="ET232" s="130"/>
      <c r="EU232" s="130"/>
      <c r="EV232" s="130"/>
      <c r="EW232" s="130"/>
      <c r="EX232" s="130"/>
      <c r="EY232" s="130"/>
      <c r="EZ232" s="130"/>
      <c r="FA232" s="130"/>
      <c r="FB232" s="130"/>
      <c r="FC232" s="130"/>
      <c r="FD232" s="130"/>
      <c r="FE232" s="130"/>
      <c r="FF232" s="130"/>
      <c r="FG232" s="130"/>
      <c r="FH232" s="130"/>
      <c r="FI232" s="130"/>
      <c r="FJ232" s="130"/>
      <c r="FK232" s="130"/>
      <c r="FL232" s="130"/>
      <c r="FM232" s="130"/>
      <c r="FN232" s="130"/>
      <c r="FO232" s="130"/>
      <c r="FP232" s="130"/>
      <c r="FQ232" s="130"/>
      <c r="FR232" s="130"/>
      <c r="FS232" s="130"/>
      <c r="FT232" s="130"/>
      <c r="FU232" s="130"/>
      <c r="FV232" s="130"/>
      <c r="FW232" s="130"/>
      <c r="FX232" s="130"/>
      <c r="FY232" s="130"/>
      <c r="FZ232" s="130"/>
      <c r="GA232" s="130"/>
      <c r="GB232" s="130"/>
      <c r="GC232" s="130"/>
      <c r="GD232" s="130"/>
      <c r="GE232" s="130"/>
      <c r="GF232" s="130"/>
      <c r="GG232" s="130"/>
      <c r="GH232" s="130"/>
      <c r="GI232" s="130"/>
      <c r="GJ232" s="130"/>
      <c r="GK232" s="130"/>
      <c r="GL232" s="130"/>
      <c r="GM232" s="130"/>
      <c r="GN232" s="130"/>
      <c r="GO232" s="130"/>
      <c r="GP232" s="130"/>
      <c r="GQ232" s="130"/>
      <c r="GR232" s="130"/>
      <c r="GS232" s="130"/>
      <c r="GT232" s="130"/>
      <c r="GU232" s="130"/>
      <c r="GV232" s="130"/>
      <c r="GW232" s="130"/>
      <c r="GX232" s="130"/>
      <c r="GY232" s="130"/>
      <c r="GZ232" s="130"/>
      <c r="HA232" s="130"/>
      <c r="HB232" s="130"/>
      <c r="HC232" s="130"/>
      <c r="HD232" s="130"/>
      <c r="HE232" s="130"/>
      <c r="HF232" s="130"/>
      <c r="HG232" s="130"/>
      <c r="HH232" s="130"/>
      <c r="HI232" s="130"/>
      <c r="HJ232" s="130"/>
      <c r="HK232" s="130"/>
      <c r="HL232" s="130"/>
      <c r="HM232" s="130"/>
      <c r="HN232" s="130"/>
      <c r="HO232" s="130"/>
      <c r="HP232" s="130"/>
      <c r="HQ232" s="130"/>
      <c r="HR232" s="130"/>
      <c r="HS232" s="130"/>
      <c r="HT232" s="130"/>
      <c r="HU232" s="130"/>
      <c r="HV232" s="130"/>
      <c r="HW232" s="130"/>
      <c r="HX232" s="130"/>
      <c r="HY232" s="130"/>
      <c r="HZ232" s="130"/>
      <c r="IA232" s="130"/>
      <c r="IB232" s="130"/>
      <c r="IC232" s="130"/>
      <c r="ID232" s="130"/>
      <c r="IE232" s="130"/>
      <c r="IF232" s="130"/>
      <c r="IG232" s="130"/>
      <c r="IH232" s="130"/>
      <c r="II232" s="130"/>
      <c r="IJ232" s="130"/>
      <c r="IK232" s="130"/>
      <c r="IL232" s="130"/>
      <c r="IM232" s="130"/>
      <c r="IN232" s="130"/>
      <c r="IO232" s="130"/>
      <c r="IP232" s="130"/>
      <c r="IQ232" s="130"/>
      <c r="IR232" s="130"/>
      <c r="IS232" s="130"/>
      <c r="IT232" s="130"/>
      <c r="IU232" s="130"/>
      <c r="IV232" s="130"/>
    </row>
    <row r="233" spans="1:256" ht="15.75" customHeight="1">
      <c r="A233" s="781"/>
      <c r="B233" s="39"/>
      <c r="C233" s="160"/>
      <c r="D233" s="160"/>
      <c r="E233" s="160"/>
      <c r="F233" s="160"/>
      <c r="G233" s="130"/>
      <c r="H233" s="130"/>
      <c r="I233" s="130"/>
      <c r="J233" s="130"/>
      <c r="K233" s="131"/>
      <c r="L233" s="131"/>
      <c r="M233" s="131"/>
      <c r="N233" s="131"/>
      <c r="O233" s="131"/>
      <c r="P233" s="1377"/>
      <c r="Q233" s="130"/>
      <c r="R233" s="130"/>
      <c r="S233" s="130"/>
      <c r="T233" s="130"/>
      <c r="U233" s="130"/>
      <c r="V233" s="130"/>
      <c r="W233" s="130"/>
      <c r="X233" s="130"/>
      <c r="Y233" s="130"/>
      <c r="Z233" s="130"/>
      <c r="AA233" s="130"/>
      <c r="AB233" s="130"/>
      <c r="AC233" s="130"/>
      <c r="AD233" s="130"/>
      <c r="AE233" s="130"/>
      <c r="AF233" s="130"/>
      <c r="AG233" s="130"/>
      <c r="AH233" s="130"/>
      <c r="AI233" s="130"/>
      <c r="AJ233" s="130"/>
      <c r="AK233" s="130"/>
      <c r="AL233" s="130"/>
      <c r="AM233" s="130"/>
      <c r="AN233" s="130"/>
      <c r="AO233" s="130"/>
      <c r="AP233" s="130"/>
      <c r="AQ233" s="130"/>
      <c r="AR233" s="130"/>
      <c r="AS233" s="130"/>
      <c r="AT233" s="130"/>
      <c r="AU233" s="130"/>
      <c r="AV233" s="130"/>
      <c r="AW233" s="130"/>
      <c r="AX233" s="130"/>
      <c r="AY233" s="130"/>
      <c r="AZ233" s="130"/>
      <c r="BA233" s="130"/>
      <c r="BB233" s="130"/>
      <c r="BC233" s="130"/>
      <c r="BD233" s="130"/>
      <c r="BE233" s="130"/>
      <c r="BF233" s="130"/>
      <c r="BG233" s="130"/>
      <c r="BH233" s="130"/>
      <c r="BI233" s="130"/>
      <c r="BJ233" s="130"/>
      <c r="BK233" s="130"/>
      <c r="BL233" s="130"/>
      <c r="BM233" s="130"/>
      <c r="BN233" s="130"/>
      <c r="BO233" s="130"/>
      <c r="BP233" s="130"/>
      <c r="BQ233" s="130"/>
      <c r="BR233" s="130"/>
      <c r="BS233" s="130"/>
      <c r="BT233" s="130"/>
      <c r="BU233" s="130"/>
      <c r="BV233" s="130"/>
      <c r="BW233" s="130"/>
      <c r="BX233" s="130"/>
      <c r="BY233" s="130"/>
      <c r="BZ233" s="130"/>
      <c r="CA233" s="130"/>
      <c r="CB233" s="130"/>
      <c r="CC233" s="130"/>
      <c r="CD233" s="130"/>
      <c r="CE233" s="130"/>
      <c r="CF233" s="130"/>
      <c r="CG233" s="130"/>
      <c r="CH233" s="130"/>
      <c r="CI233" s="130"/>
      <c r="CJ233" s="130"/>
      <c r="CK233" s="130"/>
      <c r="CL233" s="130"/>
      <c r="CM233" s="130"/>
      <c r="CN233" s="130"/>
      <c r="CO233" s="130"/>
      <c r="CP233" s="130"/>
      <c r="CQ233" s="130"/>
      <c r="CR233" s="130"/>
      <c r="CS233" s="130"/>
      <c r="CT233" s="130"/>
      <c r="CU233" s="130"/>
      <c r="CV233" s="130"/>
      <c r="CW233" s="130"/>
      <c r="CX233" s="130"/>
      <c r="CY233" s="130"/>
      <c r="CZ233" s="130"/>
      <c r="DA233" s="130"/>
      <c r="DB233" s="130"/>
      <c r="DC233" s="130"/>
      <c r="DD233" s="130"/>
      <c r="DE233" s="130"/>
      <c r="DF233" s="130"/>
      <c r="DG233" s="130"/>
      <c r="DH233" s="130"/>
      <c r="DI233" s="130"/>
      <c r="DJ233" s="130"/>
      <c r="DK233" s="130"/>
      <c r="DL233" s="130"/>
      <c r="DM233" s="130"/>
      <c r="DN233" s="130"/>
      <c r="DO233" s="130"/>
      <c r="DP233" s="130"/>
      <c r="DQ233" s="130"/>
      <c r="DR233" s="130"/>
      <c r="DS233" s="130"/>
      <c r="DT233" s="130"/>
      <c r="DU233" s="130"/>
      <c r="DV233" s="130"/>
      <c r="DW233" s="130"/>
      <c r="DX233" s="130"/>
      <c r="DY233" s="130"/>
      <c r="DZ233" s="130"/>
      <c r="EA233" s="130"/>
      <c r="EB233" s="130"/>
      <c r="EC233" s="130"/>
      <c r="ED233" s="130"/>
      <c r="EE233" s="130"/>
      <c r="EF233" s="130"/>
      <c r="EG233" s="130"/>
      <c r="EH233" s="130"/>
      <c r="EI233" s="130"/>
      <c r="EJ233" s="130"/>
      <c r="EK233" s="130"/>
      <c r="EL233" s="130"/>
      <c r="EM233" s="130"/>
      <c r="EN233" s="130"/>
      <c r="EO233" s="130"/>
      <c r="EP233" s="130"/>
      <c r="EQ233" s="130"/>
      <c r="ER233" s="130"/>
      <c r="ES233" s="130"/>
      <c r="ET233" s="130"/>
      <c r="EU233" s="130"/>
      <c r="EV233" s="130"/>
      <c r="EW233" s="130"/>
      <c r="EX233" s="130"/>
      <c r="EY233" s="130"/>
      <c r="EZ233" s="130"/>
      <c r="FA233" s="130"/>
      <c r="FB233" s="130"/>
      <c r="FC233" s="130"/>
      <c r="FD233" s="130"/>
      <c r="FE233" s="130"/>
      <c r="FF233" s="130"/>
      <c r="FG233" s="130"/>
      <c r="FH233" s="130"/>
      <c r="FI233" s="130"/>
      <c r="FJ233" s="130"/>
      <c r="FK233" s="130"/>
      <c r="FL233" s="130"/>
      <c r="FM233" s="130"/>
      <c r="FN233" s="130"/>
      <c r="FO233" s="130"/>
      <c r="FP233" s="130"/>
      <c r="FQ233" s="130"/>
      <c r="FR233" s="130"/>
      <c r="FS233" s="130"/>
      <c r="FT233" s="130"/>
      <c r="FU233" s="130"/>
      <c r="FV233" s="130"/>
      <c r="FW233" s="130"/>
      <c r="FX233" s="130"/>
      <c r="FY233" s="130"/>
      <c r="FZ233" s="130"/>
      <c r="GA233" s="130"/>
      <c r="GB233" s="130"/>
      <c r="GC233" s="130"/>
      <c r="GD233" s="130"/>
      <c r="GE233" s="130"/>
      <c r="GF233" s="130"/>
      <c r="GG233" s="130"/>
      <c r="GH233" s="130"/>
      <c r="GI233" s="130"/>
      <c r="GJ233" s="130"/>
      <c r="GK233" s="130"/>
      <c r="GL233" s="130"/>
      <c r="GM233" s="130"/>
      <c r="GN233" s="130"/>
      <c r="GO233" s="130"/>
      <c r="GP233" s="130"/>
      <c r="GQ233" s="130"/>
      <c r="GR233" s="130"/>
      <c r="GS233" s="130"/>
      <c r="GT233" s="130"/>
      <c r="GU233" s="130"/>
      <c r="GV233" s="130"/>
      <c r="GW233" s="130"/>
      <c r="GX233" s="130"/>
      <c r="GY233" s="130"/>
      <c r="GZ233" s="130"/>
      <c r="HA233" s="130"/>
      <c r="HB233" s="130"/>
      <c r="HC233" s="130"/>
      <c r="HD233" s="130"/>
      <c r="HE233" s="130"/>
      <c r="HF233" s="130"/>
      <c r="HG233" s="130"/>
      <c r="HH233" s="130"/>
      <c r="HI233" s="130"/>
      <c r="HJ233" s="130"/>
      <c r="HK233" s="130"/>
      <c r="HL233" s="130"/>
      <c r="HM233" s="130"/>
      <c r="HN233" s="130"/>
      <c r="HO233" s="130"/>
      <c r="HP233" s="130"/>
      <c r="HQ233" s="130"/>
      <c r="HR233" s="130"/>
      <c r="HS233" s="130"/>
      <c r="HT233" s="130"/>
      <c r="HU233" s="130"/>
      <c r="HV233" s="130"/>
      <c r="HW233" s="130"/>
      <c r="HX233" s="130"/>
      <c r="HY233" s="130"/>
      <c r="HZ233" s="130"/>
      <c r="IA233" s="130"/>
      <c r="IB233" s="130"/>
      <c r="IC233" s="130"/>
      <c r="ID233" s="130"/>
      <c r="IE233" s="130"/>
      <c r="IF233" s="130"/>
      <c r="IG233" s="130"/>
      <c r="IH233" s="130"/>
      <c r="II233" s="130"/>
      <c r="IJ233" s="130"/>
      <c r="IK233" s="130"/>
      <c r="IL233" s="130"/>
      <c r="IM233" s="130"/>
      <c r="IN233" s="130"/>
      <c r="IO233" s="130"/>
      <c r="IP233" s="130"/>
      <c r="IQ233" s="130"/>
      <c r="IR233" s="130"/>
      <c r="IS233" s="130"/>
      <c r="IT233" s="130"/>
      <c r="IU233" s="130"/>
      <c r="IV233" s="130"/>
    </row>
    <row r="234" spans="1:256" ht="15.75" customHeight="1">
      <c r="A234" s="781"/>
      <c r="B234" s="39"/>
      <c r="C234" s="160"/>
      <c r="D234" s="160"/>
      <c r="E234" s="160"/>
      <c r="F234" s="160"/>
      <c r="G234" s="130"/>
      <c r="H234" s="130"/>
      <c r="I234" s="130"/>
      <c r="J234" s="130"/>
      <c r="K234" s="131"/>
      <c r="L234" s="131"/>
      <c r="M234" s="131"/>
      <c r="N234" s="131"/>
      <c r="O234" s="131"/>
      <c r="P234" s="1377"/>
      <c r="Q234" s="130"/>
      <c r="R234" s="130"/>
      <c r="S234" s="130"/>
      <c r="T234" s="130"/>
      <c r="U234" s="130"/>
      <c r="V234" s="130"/>
      <c r="W234" s="130"/>
      <c r="X234" s="130"/>
      <c r="Y234" s="130"/>
      <c r="Z234" s="130"/>
      <c r="AA234" s="130"/>
      <c r="AB234" s="130"/>
      <c r="AC234" s="130"/>
      <c r="AD234" s="130"/>
      <c r="AE234" s="130"/>
      <c r="AF234" s="130"/>
      <c r="AG234" s="130"/>
      <c r="AH234" s="130"/>
      <c r="AI234" s="130"/>
      <c r="AJ234" s="130"/>
      <c r="AK234" s="130"/>
      <c r="AL234" s="130"/>
      <c r="AM234" s="130"/>
      <c r="AN234" s="130"/>
      <c r="AO234" s="130"/>
      <c r="AP234" s="130"/>
      <c r="AQ234" s="130"/>
      <c r="AR234" s="130"/>
      <c r="AS234" s="130"/>
      <c r="AT234" s="130"/>
      <c r="AU234" s="130"/>
      <c r="AV234" s="130"/>
      <c r="AW234" s="130"/>
      <c r="AX234" s="130"/>
      <c r="AY234" s="130"/>
      <c r="AZ234" s="130"/>
      <c r="BA234" s="130"/>
      <c r="BB234" s="130"/>
      <c r="BC234" s="130"/>
      <c r="BD234" s="130"/>
      <c r="BE234" s="130"/>
      <c r="BF234" s="130"/>
      <c r="BG234" s="130"/>
      <c r="BH234" s="130"/>
      <c r="BI234" s="130"/>
      <c r="BJ234" s="130"/>
      <c r="BK234" s="130"/>
      <c r="BL234" s="130"/>
      <c r="BM234" s="130"/>
      <c r="BN234" s="130"/>
      <c r="BO234" s="130"/>
      <c r="BP234" s="130"/>
      <c r="BQ234" s="130"/>
      <c r="BR234" s="130"/>
      <c r="BS234" s="130"/>
      <c r="BT234" s="130"/>
      <c r="BU234" s="130"/>
      <c r="BV234" s="130"/>
      <c r="BW234" s="130"/>
      <c r="BX234" s="130"/>
      <c r="BY234" s="130"/>
      <c r="BZ234" s="130"/>
      <c r="CA234" s="130"/>
      <c r="CB234" s="130"/>
      <c r="CC234" s="130"/>
      <c r="CD234" s="130"/>
      <c r="CE234" s="130"/>
      <c r="CF234" s="130"/>
      <c r="CG234" s="130"/>
      <c r="CH234" s="130"/>
      <c r="CI234" s="130"/>
      <c r="CJ234" s="130"/>
      <c r="CK234" s="130"/>
      <c r="CL234" s="130"/>
      <c r="CM234" s="130"/>
      <c r="CN234" s="130"/>
      <c r="CO234" s="130"/>
      <c r="CP234" s="130"/>
      <c r="CQ234" s="130"/>
      <c r="CR234" s="130"/>
      <c r="CS234" s="130"/>
      <c r="CT234" s="130"/>
      <c r="CU234" s="130"/>
      <c r="CV234" s="130"/>
      <c r="CW234" s="130"/>
      <c r="CX234" s="130"/>
      <c r="CY234" s="130"/>
      <c r="CZ234" s="130"/>
      <c r="DA234" s="130"/>
      <c r="DB234" s="130"/>
      <c r="DC234" s="130"/>
      <c r="DD234" s="130"/>
      <c r="DE234" s="130"/>
      <c r="DF234" s="130"/>
      <c r="DG234" s="130"/>
      <c r="DH234" s="130"/>
      <c r="DI234" s="130"/>
      <c r="DJ234" s="130"/>
      <c r="DK234" s="130"/>
      <c r="DL234" s="130"/>
      <c r="DM234" s="130"/>
      <c r="DN234" s="130"/>
      <c r="DO234" s="130"/>
      <c r="DP234" s="130"/>
      <c r="DQ234" s="130"/>
      <c r="DR234" s="130"/>
      <c r="DS234" s="130"/>
      <c r="DT234" s="130"/>
      <c r="DU234" s="130"/>
      <c r="DV234" s="130"/>
      <c r="DW234" s="130"/>
      <c r="DX234" s="130"/>
      <c r="DY234" s="130"/>
      <c r="DZ234" s="130"/>
      <c r="EA234" s="130"/>
      <c r="EB234" s="130"/>
      <c r="EC234" s="130"/>
      <c r="ED234" s="130"/>
      <c r="EE234" s="130"/>
      <c r="EF234" s="130"/>
      <c r="EG234" s="130"/>
      <c r="EH234" s="130"/>
      <c r="EI234" s="130"/>
      <c r="EJ234" s="130"/>
      <c r="EK234" s="130"/>
      <c r="EL234" s="130"/>
      <c r="EM234" s="130"/>
      <c r="EN234" s="130"/>
      <c r="EO234" s="130"/>
      <c r="EP234" s="130"/>
      <c r="EQ234" s="130"/>
      <c r="ER234" s="130"/>
      <c r="ES234" s="130"/>
      <c r="ET234" s="130"/>
      <c r="EU234" s="130"/>
      <c r="EV234" s="130"/>
      <c r="EW234" s="130"/>
      <c r="EX234" s="130"/>
      <c r="EY234" s="130"/>
      <c r="EZ234" s="130"/>
      <c r="FA234" s="130"/>
      <c r="FB234" s="130"/>
      <c r="FC234" s="130"/>
      <c r="FD234" s="130"/>
      <c r="FE234" s="130"/>
      <c r="FF234" s="130"/>
      <c r="FG234" s="130"/>
      <c r="FH234" s="130"/>
      <c r="FI234" s="130"/>
      <c r="FJ234" s="130"/>
      <c r="FK234" s="130"/>
      <c r="FL234" s="130"/>
      <c r="FM234" s="130"/>
      <c r="FN234" s="130"/>
      <c r="FO234" s="130"/>
      <c r="FP234" s="130"/>
      <c r="FQ234" s="130"/>
      <c r="FR234" s="130"/>
      <c r="FS234" s="130"/>
      <c r="FT234" s="130"/>
      <c r="FU234" s="130"/>
      <c r="FV234" s="130"/>
      <c r="FW234" s="130"/>
      <c r="FX234" s="130"/>
      <c r="FY234" s="130"/>
      <c r="FZ234" s="130"/>
      <c r="GA234" s="130"/>
      <c r="GB234" s="130"/>
      <c r="GC234" s="130"/>
      <c r="GD234" s="130"/>
      <c r="GE234" s="130"/>
      <c r="GF234" s="130"/>
      <c r="GG234" s="130"/>
      <c r="GH234" s="130"/>
      <c r="GI234" s="130"/>
      <c r="GJ234" s="130"/>
      <c r="GK234" s="130"/>
      <c r="GL234" s="130"/>
      <c r="GM234" s="130"/>
      <c r="GN234" s="130"/>
      <c r="GO234" s="130"/>
      <c r="GP234" s="130"/>
      <c r="GQ234" s="130"/>
      <c r="GR234" s="130"/>
      <c r="GS234" s="130"/>
      <c r="GT234" s="130"/>
      <c r="GU234" s="130"/>
      <c r="GV234" s="130"/>
      <c r="GW234" s="130"/>
      <c r="GX234" s="130"/>
      <c r="GY234" s="130"/>
      <c r="GZ234" s="130"/>
      <c r="HA234" s="130"/>
      <c r="HB234" s="130"/>
      <c r="HC234" s="130"/>
      <c r="HD234" s="130"/>
      <c r="HE234" s="130"/>
      <c r="HF234" s="130"/>
      <c r="HG234" s="130"/>
      <c r="HH234" s="130"/>
      <c r="HI234" s="130"/>
      <c r="HJ234" s="130"/>
      <c r="HK234" s="130"/>
      <c r="HL234" s="130"/>
      <c r="HM234" s="130"/>
      <c r="HN234" s="130"/>
      <c r="HO234" s="130"/>
      <c r="HP234" s="130"/>
      <c r="HQ234" s="130"/>
      <c r="HR234" s="130"/>
      <c r="HS234" s="130"/>
      <c r="HT234" s="130"/>
      <c r="HU234" s="130"/>
      <c r="HV234" s="130"/>
      <c r="HW234" s="130"/>
      <c r="HX234" s="130"/>
      <c r="HY234" s="130"/>
      <c r="HZ234" s="130"/>
      <c r="IA234" s="130"/>
      <c r="IB234" s="130"/>
      <c r="IC234" s="130"/>
      <c r="ID234" s="130"/>
      <c r="IE234" s="130"/>
      <c r="IF234" s="130"/>
      <c r="IG234" s="130"/>
      <c r="IH234" s="130"/>
      <c r="II234" s="130"/>
      <c r="IJ234" s="130"/>
      <c r="IK234" s="130"/>
      <c r="IL234" s="130"/>
      <c r="IM234" s="130"/>
      <c r="IN234" s="130"/>
      <c r="IO234" s="130"/>
      <c r="IP234" s="130"/>
      <c r="IQ234" s="130"/>
      <c r="IR234" s="130"/>
      <c r="IS234" s="130"/>
      <c r="IT234" s="130"/>
      <c r="IU234" s="130"/>
      <c r="IV234" s="130"/>
    </row>
    <row r="235" spans="1:256" ht="15.75" customHeight="1">
      <c r="A235" s="781"/>
      <c r="B235" s="39"/>
      <c r="C235" s="160"/>
      <c r="D235" s="160"/>
      <c r="E235" s="160"/>
      <c r="F235" s="160"/>
      <c r="G235" s="130"/>
      <c r="H235" s="130"/>
      <c r="I235" s="130"/>
      <c r="J235" s="130"/>
      <c r="K235" s="131"/>
      <c r="L235" s="131"/>
      <c r="M235" s="131"/>
      <c r="N235" s="131"/>
      <c r="O235" s="131"/>
      <c r="P235" s="1377"/>
      <c r="Q235" s="130"/>
      <c r="R235" s="130"/>
      <c r="S235" s="130"/>
      <c r="T235" s="130"/>
      <c r="U235" s="130"/>
      <c r="V235" s="130"/>
      <c r="W235" s="130"/>
      <c r="X235" s="130"/>
      <c r="Y235" s="130"/>
      <c r="Z235" s="130"/>
      <c r="AA235" s="130"/>
      <c r="AB235" s="130"/>
      <c r="AC235" s="130"/>
      <c r="AD235" s="130"/>
      <c r="AE235" s="130"/>
      <c r="AF235" s="130"/>
      <c r="AG235" s="130"/>
      <c r="AH235" s="130"/>
      <c r="AI235" s="130"/>
      <c r="AJ235" s="130"/>
      <c r="AK235" s="130"/>
      <c r="AL235" s="130"/>
      <c r="AM235" s="130"/>
      <c r="AN235" s="130"/>
      <c r="AO235" s="130"/>
      <c r="AP235" s="130"/>
      <c r="AQ235" s="130"/>
      <c r="AR235" s="130"/>
      <c r="AS235" s="130"/>
      <c r="AT235" s="130"/>
      <c r="AU235" s="130"/>
      <c r="AV235" s="130"/>
      <c r="AW235" s="130"/>
      <c r="AX235" s="130"/>
      <c r="AY235" s="130"/>
      <c r="AZ235" s="130"/>
      <c r="BA235" s="130"/>
      <c r="BB235" s="130"/>
      <c r="BC235" s="130"/>
      <c r="BD235" s="130"/>
      <c r="BE235" s="130"/>
      <c r="BF235" s="130"/>
      <c r="BG235" s="130"/>
      <c r="BH235" s="130"/>
      <c r="BI235" s="130"/>
      <c r="BJ235" s="130"/>
      <c r="BK235" s="130"/>
      <c r="BL235" s="130"/>
      <c r="BM235" s="130"/>
      <c r="BN235" s="130"/>
      <c r="BO235" s="130"/>
      <c r="BP235" s="130"/>
      <c r="BQ235" s="130"/>
      <c r="BR235" s="130"/>
      <c r="BS235" s="130"/>
      <c r="BT235" s="130"/>
      <c r="BU235" s="130"/>
      <c r="BV235" s="130"/>
      <c r="BW235" s="130"/>
      <c r="BX235" s="130"/>
      <c r="BY235" s="130"/>
      <c r="BZ235" s="130"/>
      <c r="CA235" s="130"/>
      <c r="CB235" s="130"/>
      <c r="CC235" s="130"/>
      <c r="CD235" s="130"/>
      <c r="CE235" s="130"/>
      <c r="CF235" s="130"/>
      <c r="CG235" s="130"/>
      <c r="CH235" s="130"/>
      <c r="CI235" s="130"/>
      <c r="CJ235" s="130"/>
      <c r="CK235" s="130"/>
      <c r="CL235" s="130"/>
      <c r="CM235" s="130"/>
      <c r="CN235" s="130"/>
      <c r="CO235" s="130"/>
      <c r="CP235" s="130"/>
      <c r="CQ235" s="130"/>
      <c r="CR235" s="130"/>
      <c r="CS235" s="130"/>
      <c r="CT235" s="130"/>
      <c r="CU235" s="130"/>
      <c r="CV235" s="130"/>
      <c r="CW235" s="130"/>
      <c r="CX235" s="130"/>
      <c r="CY235" s="130"/>
      <c r="CZ235" s="130"/>
      <c r="DA235" s="130"/>
      <c r="DB235" s="130"/>
      <c r="DC235" s="130"/>
      <c r="DD235" s="130"/>
      <c r="DE235" s="130"/>
      <c r="DF235" s="130"/>
      <c r="DG235" s="130"/>
      <c r="DH235" s="130"/>
      <c r="DI235" s="130"/>
      <c r="DJ235" s="130"/>
      <c r="DK235" s="130"/>
      <c r="DL235" s="130"/>
      <c r="DM235" s="130"/>
      <c r="DN235" s="130"/>
      <c r="DO235" s="130"/>
      <c r="DP235" s="130"/>
      <c r="DQ235" s="130"/>
      <c r="DR235" s="130"/>
      <c r="DS235" s="130"/>
      <c r="DT235" s="130"/>
      <c r="DU235" s="130"/>
      <c r="DV235" s="130"/>
      <c r="DW235" s="130"/>
      <c r="DX235" s="130"/>
      <c r="DY235" s="130"/>
      <c r="DZ235" s="130"/>
      <c r="EA235" s="130"/>
      <c r="EB235" s="130"/>
      <c r="EC235" s="130"/>
      <c r="ED235" s="130"/>
      <c r="EE235" s="130"/>
      <c r="EF235" s="130"/>
      <c r="EG235" s="130"/>
      <c r="EH235" s="130"/>
      <c r="EI235" s="130"/>
      <c r="EJ235" s="130"/>
      <c r="EK235" s="130"/>
      <c r="EL235" s="130"/>
      <c r="EM235" s="130"/>
      <c r="EN235" s="130"/>
      <c r="EO235" s="130"/>
      <c r="EP235" s="130"/>
      <c r="EQ235" s="130"/>
      <c r="ER235" s="130"/>
      <c r="ES235" s="130"/>
      <c r="ET235" s="130"/>
      <c r="EU235" s="130"/>
      <c r="EV235" s="130"/>
      <c r="EW235" s="130"/>
      <c r="EX235" s="130"/>
      <c r="EY235" s="130"/>
      <c r="EZ235" s="130"/>
      <c r="FA235" s="130"/>
      <c r="FB235" s="130"/>
      <c r="FC235" s="130"/>
      <c r="FD235" s="130"/>
      <c r="FE235" s="130"/>
      <c r="FF235" s="130"/>
      <c r="FG235" s="130"/>
      <c r="FH235" s="130"/>
      <c r="FI235" s="130"/>
      <c r="FJ235" s="130"/>
      <c r="FK235" s="130"/>
      <c r="FL235" s="130"/>
      <c r="FM235" s="130"/>
      <c r="FN235" s="130"/>
      <c r="FO235" s="130"/>
      <c r="FP235" s="130"/>
      <c r="FQ235" s="130"/>
      <c r="FR235" s="130"/>
      <c r="FS235" s="130"/>
      <c r="FT235" s="130"/>
      <c r="FU235" s="130"/>
      <c r="FV235" s="130"/>
      <c r="FW235" s="130"/>
      <c r="FX235" s="130"/>
      <c r="FY235" s="130"/>
      <c r="FZ235" s="130"/>
      <c r="GA235" s="130"/>
      <c r="GB235" s="130"/>
      <c r="GC235" s="130"/>
      <c r="GD235" s="130"/>
      <c r="GE235" s="130"/>
      <c r="GF235" s="130"/>
      <c r="GG235" s="130"/>
      <c r="GH235" s="130"/>
      <c r="GI235" s="130"/>
      <c r="GJ235" s="130"/>
      <c r="GK235" s="130"/>
      <c r="GL235" s="130"/>
      <c r="GM235" s="130"/>
      <c r="GN235" s="130"/>
      <c r="GO235" s="130"/>
      <c r="GP235" s="130"/>
      <c r="GQ235" s="130"/>
      <c r="GR235" s="130"/>
      <c r="GS235" s="130"/>
      <c r="GT235" s="130"/>
      <c r="GU235" s="130"/>
      <c r="GV235" s="130"/>
      <c r="GW235" s="130"/>
      <c r="GX235" s="130"/>
      <c r="GY235" s="130"/>
      <c r="GZ235" s="130"/>
      <c r="HA235" s="130"/>
      <c r="HB235" s="130"/>
      <c r="HC235" s="130"/>
      <c r="HD235" s="130"/>
      <c r="HE235" s="130"/>
      <c r="HF235" s="130"/>
      <c r="HG235" s="130"/>
      <c r="HH235" s="130"/>
      <c r="HI235" s="130"/>
      <c r="HJ235" s="130"/>
      <c r="HK235" s="130"/>
      <c r="HL235" s="130"/>
      <c r="HM235" s="130"/>
      <c r="HN235" s="130"/>
      <c r="HO235" s="130"/>
      <c r="HP235" s="130"/>
      <c r="HQ235" s="130"/>
      <c r="HR235" s="130"/>
      <c r="HS235" s="130"/>
      <c r="HT235" s="130"/>
      <c r="HU235" s="130"/>
      <c r="HV235" s="130"/>
      <c r="HW235" s="130"/>
      <c r="HX235" s="130"/>
      <c r="HY235" s="130"/>
      <c r="HZ235" s="130"/>
      <c r="IA235" s="130"/>
      <c r="IB235" s="130"/>
      <c r="IC235" s="130"/>
      <c r="ID235" s="130"/>
      <c r="IE235" s="130"/>
      <c r="IF235" s="130"/>
      <c r="IG235" s="130"/>
      <c r="IH235" s="130"/>
      <c r="II235" s="130"/>
      <c r="IJ235" s="130"/>
      <c r="IK235" s="130"/>
      <c r="IL235" s="130"/>
      <c r="IM235" s="130"/>
      <c r="IN235" s="130"/>
      <c r="IO235" s="130"/>
      <c r="IP235" s="130"/>
      <c r="IQ235" s="130"/>
      <c r="IR235" s="130"/>
      <c r="IS235" s="130"/>
      <c r="IT235" s="130"/>
      <c r="IU235" s="130"/>
      <c r="IV235" s="130"/>
    </row>
    <row r="236" spans="1:256" ht="15.75" customHeight="1">
      <c r="A236" s="781"/>
      <c r="B236" s="39"/>
      <c r="C236" s="160"/>
      <c r="D236" s="160"/>
      <c r="E236" s="160"/>
      <c r="F236" s="160"/>
      <c r="G236" s="130"/>
      <c r="H236" s="130"/>
      <c r="I236" s="130"/>
      <c r="J236" s="130"/>
      <c r="K236" s="131"/>
      <c r="L236" s="131"/>
      <c r="M236" s="131"/>
      <c r="N236" s="131"/>
      <c r="O236" s="131"/>
      <c r="P236" s="1377"/>
      <c r="Q236" s="130"/>
      <c r="R236" s="130"/>
      <c r="S236" s="130"/>
      <c r="T236" s="130"/>
      <c r="U236" s="130"/>
      <c r="V236" s="130"/>
      <c r="W236" s="130"/>
      <c r="X236" s="130"/>
      <c r="Y236" s="130"/>
      <c r="Z236" s="130"/>
      <c r="AA236" s="130"/>
      <c r="AB236" s="130"/>
      <c r="AC236" s="130"/>
      <c r="AD236" s="130"/>
      <c r="AE236" s="130"/>
      <c r="AF236" s="130"/>
      <c r="AG236" s="130"/>
      <c r="AH236" s="130"/>
      <c r="AI236" s="130"/>
      <c r="AJ236" s="130"/>
      <c r="AK236" s="130"/>
      <c r="AL236" s="130"/>
      <c r="AM236" s="130"/>
      <c r="AN236" s="130"/>
      <c r="AO236" s="130"/>
      <c r="AP236" s="130"/>
      <c r="AQ236" s="130"/>
      <c r="AR236" s="130"/>
      <c r="AS236" s="130"/>
      <c r="AT236" s="130"/>
      <c r="AU236" s="130"/>
      <c r="AV236" s="130"/>
      <c r="AW236" s="130"/>
      <c r="AX236" s="130"/>
      <c r="AY236" s="130"/>
      <c r="AZ236" s="130"/>
      <c r="BA236" s="130"/>
      <c r="BB236" s="130"/>
      <c r="BC236" s="130"/>
      <c r="BD236" s="130"/>
      <c r="BE236" s="130"/>
      <c r="BF236" s="130"/>
      <c r="BG236" s="130"/>
      <c r="BH236" s="130"/>
      <c r="BI236" s="130"/>
      <c r="BJ236" s="130"/>
      <c r="BK236" s="130"/>
      <c r="BL236" s="130"/>
      <c r="BM236" s="130"/>
      <c r="BN236" s="130"/>
      <c r="BO236" s="130"/>
      <c r="BP236" s="130"/>
      <c r="BQ236" s="130"/>
      <c r="BR236" s="130"/>
      <c r="BS236" s="130"/>
      <c r="BT236" s="130"/>
      <c r="BU236" s="130"/>
      <c r="BV236" s="130"/>
      <c r="BW236" s="130"/>
      <c r="BX236" s="130"/>
      <c r="BY236" s="130"/>
      <c r="BZ236" s="130"/>
      <c r="CA236" s="130"/>
      <c r="CB236" s="130"/>
      <c r="CC236" s="130"/>
      <c r="CD236" s="130"/>
      <c r="CE236" s="130"/>
      <c r="CF236" s="130"/>
      <c r="CG236" s="130"/>
      <c r="CH236" s="130"/>
      <c r="CI236" s="130"/>
      <c r="CJ236" s="130"/>
      <c r="CK236" s="130"/>
      <c r="CL236" s="130"/>
      <c r="CM236" s="130"/>
      <c r="CN236" s="130"/>
      <c r="CO236" s="130"/>
      <c r="CP236" s="130"/>
      <c r="CQ236" s="130"/>
      <c r="CR236" s="130"/>
      <c r="CS236" s="130"/>
      <c r="CT236" s="130"/>
      <c r="CU236" s="130"/>
      <c r="CV236" s="130"/>
      <c r="CW236" s="130"/>
      <c r="CX236" s="130"/>
      <c r="CY236" s="130"/>
      <c r="CZ236" s="130"/>
      <c r="DA236" s="130"/>
      <c r="DB236" s="130"/>
      <c r="DC236" s="130"/>
      <c r="DD236" s="130"/>
      <c r="DE236" s="130"/>
      <c r="DF236" s="130"/>
      <c r="DG236" s="130"/>
      <c r="DH236" s="130"/>
      <c r="DI236" s="130"/>
      <c r="DJ236" s="130"/>
      <c r="DK236" s="130"/>
      <c r="DL236" s="130"/>
      <c r="DM236" s="130"/>
      <c r="DN236" s="130"/>
      <c r="DO236" s="130"/>
      <c r="DP236" s="130"/>
      <c r="DQ236" s="130"/>
      <c r="DR236" s="130"/>
      <c r="DS236" s="130"/>
      <c r="DT236" s="130"/>
      <c r="DU236" s="130"/>
      <c r="DV236" s="130"/>
      <c r="DW236" s="130"/>
      <c r="DX236" s="130"/>
      <c r="DY236" s="130"/>
      <c r="DZ236" s="130"/>
      <c r="EA236" s="130"/>
      <c r="EB236" s="130"/>
      <c r="EC236" s="130"/>
      <c r="ED236" s="130"/>
      <c r="EE236" s="130"/>
      <c r="EF236" s="130"/>
      <c r="EG236" s="130"/>
      <c r="EH236" s="130"/>
      <c r="EI236" s="130"/>
      <c r="EJ236" s="130"/>
      <c r="EK236" s="130"/>
      <c r="EL236" s="130"/>
      <c r="EM236" s="130"/>
      <c r="EN236" s="130"/>
      <c r="EO236" s="130"/>
      <c r="EP236" s="130"/>
      <c r="EQ236" s="130"/>
      <c r="ER236" s="130"/>
      <c r="ES236" s="130"/>
      <c r="ET236" s="130"/>
      <c r="EU236" s="130"/>
      <c r="EV236" s="130"/>
      <c r="EW236" s="130"/>
      <c r="EX236" s="130"/>
      <c r="EY236" s="130"/>
      <c r="EZ236" s="130"/>
      <c r="FA236" s="130"/>
      <c r="FB236" s="130"/>
      <c r="FC236" s="130"/>
      <c r="FD236" s="130"/>
      <c r="FE236" s="130"/>
      <c r="FF236" s="130"/>
      <c r="FG236" s="130"/>
      <c r="FH236" s="130"/>
      <c r="FI236" s="130"/>
      <c r="FJ236" s="130"/>
      <c r="FK236" s="130"/>
      <c r="FL236" s="130"/>
      <c r="FM236" s="130"/>
      <c r="FN236" s="130"/>
      <c r="FO236" s="130"/>
      <c r="FP236" s="130"/>
      <c r="FQ236" s="130"/>
      <c r="FR236" s="130"/>
      <c r="FS236" s="130"/>
      <c r="FT236" s="130"/>
      <c r="FU236" s="130"/>
      <c r="FV236" s="130"/>
      <c r="FW236" s="130"/>
      <c r="FX236" s="130"/>
      <c r="FY236" s="130"/>
      <c r="FZ236" s="130"/>
      <c r="GA236" s="130"/>
      <c r="GB236" s="130"/>
      <c r="GC236" s="130"/>
      <c r="GD236" s="130"/>
      <c r="GE236" s="130"/>
      <c r="GF236" s="130"/>
      <c r="GG236" s="130"/>
      <c r="GH236" s="130"/>
      <c r="GI236" s="130"/>
      <c r="GJ236" s="130"/>
      <c r="GK236" s="130"/>
      <c r="GL236" s="130"/>
      <c r="GM236" s="130"/>
      <c r="GN236" s="130"/>
      <c r="GO236" s="130"/>
      <c r="GP236" s="130"/>
      <c r="GQ236" s="130"/>
      <c r="GR236" s="130"/>
      <c r="GS236" s="130"/>
      <c r="GT236" s="130"/>
      <c r="GU236" s="130"/>
      <c r="GV236" s="130"/>
      <c r="GW236" s="130"/>
      <c r="GX236" s="130"/>
      <c r="GY236" s="130"/>
      <c r="GZ236" s="130"/>
      <c r="HA236" s="130"/>
      <c r="HB236" s="130"/>
      <c r="HC236" s="130"/>
      <c r="HD236" s="130"/>
      <c r="HE236" s="130"/>
      <c r="HF236" s="130"/>
      <c r="HG236" s="130"/>
      <c r="HH236" s="130"/>
      <c r="HI236" s="130"/>
      <c r="HJ236" s="130"/>
      <c r="HK236" s="130"/>
      <c r="HL236" s="130"/>
      <c r="HM236" s="130"/>
      <c r="HN236" s="130"/>
      <c r="HO236" s="130"/>
      <c r="HP236" s="130"/>
      <c r="HQ236" s="130"/>
      <c r="HR236" s="130"/>
      <c r="HS236" s="130"/>
      <c r="HT236" s="130"/>
      <c r="HU236" s="130"/>
      <c r="HV236" s="130"/>
      <c r="HW236" s="130"/>
      <c r="HX236" s="130"/>
      <c r="HY236" s="130"/>
      <c r="HZ236" s="130"/>
      <c r="IA236" s="130"/>
      <c r="IB236" s="130"/>
      <c r="IC236" s="130"/>
      <c r="ID236" s="130"/>
      <c r="IE236" s="130"/>
      <c r="IF236" s="130"/>
      <c r="IG236" s="130"/>
      <c r="IH236" s="130"/>
      <c r="II236" s="130"/>
      <c r="IJ236" s="130"/>
      <c r="IK236" s="130"/>
      <c r="IL236" s="130"/>
      <c r="IM236" s="130"/>
      <c r="IN236" s="130"/>
      <c r="IO236" s="130"/>
      <c r="IP236" s="130"/>
      <c r="IQ236" s="130"/>
      <c r="IR236" s="130"/>
      <c r="IS236" s="130"/>
      <c r="IT236" s="130"/>
      <c r="IU236" s="130"/>
      <c r="IV236" s="130"/>
    </row>
    <row r="237" spans="1:256" ht="15.75" customHeight="1">
      <c r="A237" s="781"/>
      <c r="B237" s="39"/>
      <c r="C237" s="160"/>
      <c r="D237" s="160"/>
      <c r="E237" s="160"/>
      <c r="F237" s="160"/>
      <c r="G237" s="130"/>
      <c r="H237" s="130"/>
      <c r="I237" s="130"/>
      <c r="J237" s="130"/>
      <c r="K237" s="131"/>
      <c r="L237" s="131"/>
      <c r="M237" s="131"/>
      <c r="N237" s="131"/>
      <c r="O237" s="131"/>
      <c r="P237" s="1377"/>
      <c r="Q237" s="130"/>
      <c r="R237" s="130"/>
      <c r="S237" s="130"/>
      <c r="T237" s="130"/>
      <c r="U237" s="130"/>
      <c r="V237" s="130"/>
      <c r="W237" s="130"/>
      <c r="X237" s="130"/>
      <c r="Y237" s="130"/>
      <c r="Z237" s="130"/>
      <c r="AA237" s="130"/>
      <c r="AB237" s="130"/>
      <c r="AC237" s="130"/>
      <c r="AD237" s="130"/>
      <c r="AE237" s="130"/>
      <c r="AF237" s="130"/>
      <c r="AG237" s="130"/>
      <c r="AH237" s="130"/>
      <c r="AI237" s="130"/>
      <c r="AJ237" s="130"/>
      <c r="AK237" s="130"/>
      <c r="AL237" s="130"/>
      <c r="AM237" s="130"/>
      <c r="AN237" s="130"/>
      <c r="AO237" s="130"/>
      <c r="AP237" s="130"/>
      <c r="AQ237" s="130"/>
      <c r="AR237" s="130"/>
      <c r="AS237" s="130"/>
      <c r="AT237" s="130"/>
      <c r="AU237" s="130"/>
      <c r="AV237" s="130"/>
      <c r="AW237" s="130"/>
      <c r="AX237" s="130"/>
      <c r="AY237" s="130"/>
      <c r="AZ237" s="130"/>
      <c r="BA237" s="130"/>
      <c r="BB237" s="130"/>
      <c r="BC237" s="130"/>
      <c r="BD237" s="130"/>
      <c r="BE237" s="130"/>
      <c r="BF237" s="130"/>
      <c r="BG237" s="130"/>
      <c r="BH237" s="130"/>
      <c r="BI237" s="130"/>
      <c r="BJ237" s="130"/>
      <c r="BK237" s="130"/>
      <c r="BL237" s="130"/>
      <c r="BM237" s="130"/>
      <c r="BN237" s="130"/>
      <c r="BO237" s="130"/>
      <c r="BP237" s="130"/>
      <c r="BQ237" s="130"/>
      <c r="BR237" s="130"/>
      <c r="BS237" s="130"/>
      <c r="BT237" s="130"/>
      <c r="BU237" s="130"/>
      <c r="BV237" s="130"/>
      <c r="BW237" s="130"/>
      <c r="BX237" s="130"/>
      <c r="BY237" s="130"/>
      <c r="BZ237" s="130"/>
      <c r="CA237" s="130"/>
      <c r="CB237" s="130"/>
      <c r="CC237" s="130"/>
      <c r="CD237" s="130"/>
      <c r="CE237" s="130"/>
      <c r="CF237" s="130"/>
      <c r="CG237" s="130"/>
      <c r="CH237" s="130"/>
      <c r="CI237" s="130"/>
      <c r="CJ237" s="130"/>
      <c r="CK237" s="130"/>
      <c r="CL237" s="130"/>
      <c r="CM237" s="130"/>
      <c r="CN237" s="130"/>
      <c r="CO237" s="130"/>
      <c r="CP237" s="130"/>
      <c r="CQ237" s="130"/>
      <c r="CR237" s="130"/>
      <c r="CS237" s="130"/>
      <c r="CT237" s="130"/>
      <c r="CU237" s="130"/>
      <c r="CV237" s="130"/>
      <c r="CW237" s="130"/>
      <c r="CX237" s="130"/>
      <c r="CY237" s="130"/>
      <c r="CZ237" s="130"/>
      <c r="DA237" s="130"/>
      <c r="DB237" s="130"/>
      <c r="DC237" s="130"/>
      <c r="DD237" s="130"/>
      <c r="DE237" s="130"/>
      <c r="DF237" s="130"/>
      <c r="DG237" s="130"/>
      <c r="DH237" s="130"/>
      <c r="DI237" s="130"/>
      <c r="DJ237" s="130"/>
      <c r="DK237" s="130"/>
      <c r="DL237" s="130"/>
      <c r="DM237" s="130"/>
      <c r="DN237" s="130"/>
      <c r="DO237" s="130"/>
      <c r="DP237" s="130"/>
      <c r="DQ237" s="130"/>
      <c r="DR237" s="130"/>
      <c r="DS237" s="130"/>
      <c r="DT237" s="130"/>
      <c r="DU237" s="130"/>
      <c r="DV237" s="130"/>
      <c r="DW237" s="130"/>
      <c r="DX237" s="130"/>
      <c r="DY237" s="130"/>
      <c r="DZ237" s="130"/>
      <c r="EA237" s="130"/>
      <c r="EB237" s="130"/>
      <c r="EC237" s="130"/>
      <c r="ED237" s="130"/>
      <c r="EE237" s="130"/>
      <c r="EF237" s="130"/>
      <c r="EG237" s="130"/>
      <c r="EH237" s="130"/>
      <c r="EI237" s="130"/>
      <c r="EJ237" s="130"/>
      <c r="EK237" s="130"/>
      <c r="EL237" s="130"/>
      <c r="EM237" s="130"/>
      <c r="EN237" s="130"/>
      <c r="EO237" s="130"/>
      <c r="EP237" s="130"/>
      <c r="EQ237" s="130"/>
      <c r="ER237" s="130"/>
      <c r="ES237" s="130"/>
      <c r="ET237" s="130"/>
      <c r="EU237" s="130"/>
      <c r="EV237" s="130"/>
      <c r="EW237" s="130"/>
      <c r="EX237" s="130"/>
      <c r="EY237" s="130"/>
      <c r="EZ237" s="130"/>
      <c r="FA237" s="130"/>
      <c r="FB237" s="130"/>
      <c r="FC237" s="130"/>
      <c r="FD237" s="130"/>
      <c r="FE237" s="130"/>
      <c r="FF237" s="130"/>
      <c r="FG237" s="130"/>
      <c r="FH237" s="130"/>
      <c r="FI237" s="130"/>
      <c r="FJ237" s="130"/>
      <c r="FK237" s="130"/>
      <c r="FL237" s="130"/>
      <c r="FM237" s="130"/>
      <c r="FN237" s="130"/>
      <c r="FO237" s="130"/>
      <c r="FP237" s="130"/>
      <c r="FQ237" s="130"/>
      <c r="FR237" s="130"/>
      <c r="FS237" s="130"/>
      <c r="FT237" s="130"/>
      <c r="FU237" s="130"/>
      <c r="FV237" s="130"/>
      <c r="FW237" s="130"/>
      <c r="FX237" s="130"/>
      <c r="FY237" s="130"/>
      <c r="FZ237" s="130"/>
      <c r="GA237" s="130"/>
      <c r="GB237" s="130"/>
      <c r="GC237" s="130"/>
      <c r="GD237" s="130"/>
      <c r="GE237" s="130"/>
      <c r="GF237" s="130"/>
      <c r="GG237" s="130"/>
      <c r="GH237" s="130"/>
      <c r="GI237" s="130"/>
      <c r="GJ237" s="130"/>
      <c r="GK237" s="130"/>
      <c r="GL237" s="130"/>
      <c r="GM237" s="130"/>
      <c r="GN237" s="130"/>
      <c r="GO237" s="130"/>
      <c r="GP237" s="130"/>
      <c r="GQ237" s="130"/>
      <c r="GR237" s="130"/>
      <c r="GS237" s="130"/>
      <c r="GT237" s="130"/>
      <c r="GU237" s="130"/>
      <c r="GV237" s="130"/>
      <c r="GW237" s="130"/>
      <c r="GX237" s="130"/>
      <c r="GY237" s="130"/>
      <c r="GZ237" s="130"/>
      <c r="HA237" s="130"/>
      <c r="HB237" s="130"/>
      <c r="HC237" s="130"/>
      <c r="HD237" s="130"/>
      <c r="HE237" s="130"/>
      <c r="HF237" s="130"/>
      <c r="HG237" s="130"/>
      <c r="HH237" s="130"/>
      <c r="HI237" s="130"/>
      <c r="HJ237" s="130"/>
      <c r="HK237" s="130"/>
      <c r="HL237" s="130"/>
      <c r="HM237" s="130"/>
      <c r="HN237" s="130"/>
      <c r="HO237" s="130"/>
      <c r="HP237" s="130"/>
      <c r="HQ237" s="130"/>
      <c r="HR237" s="130"/>
      <c r="HS237" s="130"/>
      <c r="HT237" s="130"/>
      <c r="HU237" s="130"/>
      <c r="HV237" s="130"/>
      <c r="HW237" s="130"/>
      <c r="HX237" s="130"/>
      <c r="HY237" s="130"/>
      <c r="HZ237" s="130"/>
      <c r="IA237" s="130"/>
      <c r="IB237" s="130"/>
      <c r="IC237" s="130"/>
      <c r="ID237" s="130"/>
      <c r="IE237" s="130"/>
      <c r="IF237" s="130"/>
      <c r="IG237" s="130"/>
      <c r="IH237" s="130"/>
      <c r="II237" s="130"/>
      <c r="IJ237" s="130"/>
      <c r="IK237" s="130"/>
      <c r="IL237" s="130"/>
      <c r="IM237" s="130"/>
      <c r="IN237" s="130"/>
      <c r="IO237" s="130"/>
      <c r="IP237" s="130"/>
      <c r="IQ237" s="130"/>
      <c r="IR237" s="130"/>
      <c r="IS237" s="130"/>
      <c r="IT237" s="130"/>
      <c r="IU237" s="130"/>
      <c r="IV237" s="130"/>
    </row>
    <row r="238" spans="1:256" ht="15.75" customHeight="1">
      <c r="A238" s="781"/>
      <c r="B238" s="39"/>
      <c r="C238" s="160"/>
      <c r="D238" s="160"/>
      <c r="E238" s="160"/>
      <c r="F238" s="160"/>
      <c r="G238" s="130"/>
      <c r="H238" s="130"/>
      <c r="I238" s="130"/>
      <c r="J238" s="130"/>
      <c r="K238" s="131"/>
      <c r="L238" s="131"/>
      <c r="M238" s="131"/>
      <c r="N238" s="131"/>
      <c r="O238" s="131"/>
      <c r="P238" s="1377"/>
      <c r="Q238" s="130"/>
      <c r="R238" s="130"/>
      <c r="S238" s="130"/>
      <c r="T238" s="130"/>
      <c r="U238" s="130"/>
      <c r="V238" s="130"/>
      <c r="W238" s="130"/>
      <c r="X238" s="130"/>
      <c r="Y238" s="130"/>
      <c r="Z238" s="130"/>
      <c r="AA238" s="130"/>
      <c r="AB238" s="130"/>
      <c r="AC238" s="130"/>
      <c r="AD238" s="130"/>
      <c r="AE238" s="130"/>
      <c r="AF238" s="130"/>
      <c r="AG238" s="130"/>
      <c r="AH238" s="130"/>
      <c r="AI238" s="130"/>
      <c r="AJ238" s="130"/>
      <c r="AK238" s="130"/>
      <c r="AL238" s="130"/>
      <c r="AM238" s="130"/>
      <c r="AN238" s="130"/>
      <c r="AO238" s="130"/>
      <c r="AP238" s="130"/>
      <c r="AQ238" s="130"/>
      <c r="AR238" s="130"/>
      <c r="AS238" s="130"/>
      <c r="AT238" s="130"/>
      <c r="AU238" s="130"/>
      <c r="AV238" s="130"/>
      <c r="AW238" s="130"/>
      <c r="AX238" s="130"/>
      <c r="AY238" s="130"/>
      <c r="AZ238" s="130"/>
      <c r="BA238" s="130"/>
      <c r="BB238" s="130"/>
      <c r="BC238" s="130"/>
      <c r="BD238" s="130"/>
      <c r="BE238" s="130"/>
      <c r="BF238" s="130"/>
      <c r="BG238" s="130"/>
      <c r="BH238" s="130"/>
      <c r="BI238" s="130"/>
      <c r="BJ238" s="130"/>
      <c r="BK238" s="130"/>
      <c r="BL238" s="130"/>
      <c r="BM238" s="130"/>
      <c r="BN238" s="130"/>
      <c r="BO238" s="130"/>
      <c r="BP238" s="130"/>
      <c r="BQ238" s="130"/>
      <c r="BR238" s="130"/>
      <c r="BS238" s="130"/>
      <c r="BT238" s="130"/>
      <c r="BU238" s="130"/>
      <c r="BV238" s="130"/>
      <c r="BW238" s="130"/>
      <c r="BX238" s="130"/>
      <c r="BY238" s="130"/>
      <c r="BZ238" s="130"/>
      <c r="CA238" s="130"/>
      <c r="CB238" s="130"/>
      <c r="CC238" s="130"/>
      <c r="CD238" s="130"/>
      <c r="CE238" s="130"/>
      <c r="CF238" s="130"/>
      <c r="CG238" s="130"/>
      <c r="CH238" s="130"/>
      <c r="CI238" s="130"/>
      <c r="CJ238" s="130"/>
      <c r="CK238" s="130"/>
      <c r="CL238" s="130"/>
      <c r="CM238" s="130"/>
      <c r="CN238" s="130"/>
      <c r="CO238" s="130"/>
      <c r="CP238" s="130"/>
      <c r="CQ238" s="130"/>
      <c r="CR238" s="130"/>
      <c r="CS238" s="130"/>
      <c r="CT238" s="130"/>
      <c r="CU238" s="130"/>
      <c r="CV238" s="130"/>
      <c r="CW238" s="130"/>
      <c r="CX238" s="130"/>
      <c r="CY238" s="130"/>
      <c r="CZ238" s="130"/>
      <c r="DA238" s="130"/>
      <c r="DB238" s="130"/>
      <c r="DC238" s="130"/>
      <c r="DD238" s="130"/>
      <c r="DE238" s="130"/>
      <c r="DF238" s="130"/>
      <c r="DG238" s="130"/>
      <c r="DH238" s="130"/>
      <c r="DI238" s="130"/>
      <c r="DJ238" s="130"/>
      <c r="DK238" s="130"/>
      <c r="DL238" s="130"/>
      <c r="DM238" s="130"/>
      <c r="DN238" s="130"/>
      <c r="DO238" s="130"/>
      <c r="DP238" s="130"/>
      <c r="DQ238" s="130"/>
      <c r="DR238" s="130"/>
      <c r="DS238" s="130"/>
      <c r="DT238" s="130"/>
      <c r="DU238" s="130"/>
      <c r="DV238" s="130"/>
      <c r="DW238" s="130"/>
      <c r="DX238" s="130"/>
      <c r="DY238" s="130"/>
      <c r="DZ238" s="130"/>
      <c r="EA238" s="130"/>
      <c r="EB238" s="130"/>
      <c r="EC238" s="130"/>
      <c r="ED238" s="130"/>
      <c r="EE238" s="130"/>
      <c r="EF238" s="130"/>
      <c r="EG238" s="130"/>
      <c r="EH238" s="130"/>
      <c r="EI238" s="130"/>
      <c r="EJ238" s="130"/>
      <c r="EK238" s="130"/>
      <c r="EL238" s="130"/>
      <c r="EM238" s="130"/>
      <c r="EN238" s="130"/>
      <c r="EO238" s="130"/>
      <c r="EP238" s="130"/>
      <c r="EQ238" s="130"/>
      <c r="ER238" s="130"/>
      <c r="ES238" s="130"/>
      <c r="ET238" s="130"/>
      <c r="EU238" s="130"/>
      <c r="EV238" s="130"/>
      <c r="EW238" s="130"/>
      <c r="EX238" s="130"/>
      <c r="EY238" s="130"/>
      <c r="EZ238" s="130"/>
      <c r="FA238" s="130"/>
      <c r="FB238" s="130"/>
      <c r="FC238" s="130"/>
      <c r="FD238" s="130"/>
      <c r="FE238" s="130"/>
      <c r="FF238" s="130"/>
      <c r="FG238" s="130"/>
      <c r="FH238" s="130"/>
      <c r="FI238" s="130"/>
      <c r="FJ238" s="130"/>
      <c r="FK238" s="130"/>
      <c r="FL238" s="130"/>
      <c r="FM238" s="130"/>
      <c r="FN238" s="130"/>
      <c r="FO238" s="130"/>
      <c r="FP238" s="130"/>
      <c r="FQ238" s="130"/>
      <c r="FR238" s="130"/>
      <c r="FS238" s="130"/>
      <c r="FT238" s="130"/>
      <c r="FU238" s="130"/>
      <c r="FV238" s="130"/>
      <c r="FW238" s="130"/>
      <c r="FX238" s="130"/>
      <c r="FY238" s="130"/>
      <c r="FZ238" s="130"/>
      <c r="GA238" s="130"/>
      <c r="GB238" s="130"/>
      <c r="GC238" s="130"/>
      <c r="GD238" s="130"/>
      <c r="GE238" s="130"/>
      <c r="GF238" s="130"/>
      <c r="GG238" s="130"/>
      <c r="GH238" s="130"/>
      <c r="GI238" s="130"/>
      <c r="GJ238" s="130"/>
      <c r="GK238" s="130"/>
      <c r="GL238" s="130"/>
      <c r="GM238" s="130"/>
      <c r="GN238" s="130"/>
      <c r="GO238" s="130"/>
      <c r="GP238" s="130"/>
      <c r="GQ238" s="130"/>
      <c r="GR238" s="130"/>
      <c r="GS238" s="130"/>
      <c r="GT238" s="130"/>
      <c r="GU238" s="130"/>
      <c r="GV238" s="130"/>
      <c r="GW238" s="130"/>
      <c r="GX238" s="130"/>
      <c r="GY238" s="130"/>
      <c r="GZ238" s="130"/>
      <c r="HA238" s="130"/>
      <c r="HB238" s="130"/>
      <c r="HC238" s="130"/>
      <c r="HD238" s="130"/>
      <c r="HE238" s="130"/>
      <c r="HF238" s="130"/>
      <c r="HG238" s="130"/>
      <c r="HH238" s="130"/>
      <c r="HI238" s="130"/>
      <c r="HJ238" s="130"/>
      <c r="HK238" s="130"/>
      <c r="HL238" s="130"/>
      <c r="HM238" s="130"/>
      <c r="HN238" s="130"/>
      <c r="HO238" s="130"/>
      <c r="HP238" s="130"/>
      <c r="HQ238" s="130"/>
      <c r="HR238" s="130"/>
      <c r="HS238" s="130"/>
      <c r="HT238" s="130"/>
      <c r="HU238" s="130"/>
      <c r="HV238" s="130"/>
      <c r="HW238" s="130"/>
      <c r="HX238" s="130"/>
      <c r="HY238" s="130"/>
      <c r="HZ238" s="130"/>
      <c r="IA238" s="130"/>
      <c r="IB238" s="130"/>
      <c r="IC238" s="130"/>
      <c r="ID238" s="130"/>
      <c r="IE238" s="130"/>
      <c r="IF238" s="130"/>
      <c r="IG238" s="130"/>
      <c r="IH238" s="130"/>
      <c r="II238" s="130"/>
      <c r="IJ238" s="130"/>
      <c r="IK238" s="130"/>
      <c r="IL238" s="130"/>
      <c r="IM238" s="130"/>
      <c r="IN238" s="130"/>
      <c r="IO238" s="130"/>
      <c r="IP238" s="130"/>
      <c r="IQ238" s="130"/>
      <c r="IR238" s="130"/>
      <c r="IS238" s="130"/>
      <c r="IT238" s="130"/>
      <c r="IU238" s="130"/>
      <c r="IV238" s="130"/>
    </row>
    <row r="239" spans="1:256" ht="15.75" customHeight="1">
      <c r="A239" s="781"/>
      <c r="B239" s="39"/>
      <c r="C239" s="160"/>
      <c r="D239" s="160"/>
      <c r="E239" s="160"/>
      <c r="F239" s="160"/>
      <c r="G239" s="130"/>
      <c r="H239" s="130"/>
      <c r="I239" s="130"/>
      <c r="J239" s="130"/>
      <c r="K239" s="131"/>
      <c r="L239" s="131"/>
      <c r="M239" s="131"/>
      <c r="N239" s="131"/>
      <c r="O239" s="131"/>
      <c r="P239" s="1377"/>
      <c r="Q239" s="130"/>
      <c r="R239" s="130"/>
      <c r="S239" s="130"/>
      <c r="T239" s="130"/>
      <c r="U239" s="130"/>
      <c r="V239" s="130"/>
      <c r="W239" s="130"/>
      <c r="X239" s="130"/>
      <c r="Y239" s="130"/>
      <c r="Z239" s="130"/>
      <c r="AA239" s="130"/>
      <c r="AB239" s="130"/>
      <c r="AC239" s="130"/>
      <c r="AD239" s="130"/>
      <c r="AE239" s="130"/>
      <c r="AF239" s="130"/>
      <c r="AG239" s="130"/>
      <c r="AH239" s="130"/>
      <c r="AI239" s="130"/>
      <c r="AJ239" s="130"/>
      <c r="AK239" s="130"/>
      <c r="AL239" s="130"/>
      <c r="AM239" s="130"/>
      <c r="AN239" s="130"/>
      <c r="AO239" s="130"/>
      <c r="AP239" s="130"/>
      <c r="AQ239" s="130"/>
      <c r="AR239" s="130"/>
      <c r="AS239" s="130"/>
      <c r="AT239" s="130"/>
      <c r="AU239" s="130"/>
      <c r="AV239" s="130"/>
      <c r="AW239" s="130"/>
      <c r="AX239" s="130"/>
      <c r="AY239" s="130"/>
      <c r="AZ239" s="130"/>
      <c r="BA239" s="130"/>
      <c r="BB239" s="130"/>
      <c r="BC239" s="130"/>
      <c r="BD239" s="130"/>
      <c r="BE239" s="130"/>
      <c r="BF239" s="130"/>
      <c r="BG239" s="130"/>
      <c r="BH239" s="130"/>
      <c r="BI239" s="130"/>
      <c r="BJ239" s="130"/>
      <c r="BK239" s="130"/>
      <c r="BL239" s="130"/>
      <c r="BM239" s="130"/>
      <c r="BN239" s="130"/>
      <c r="BO239" s="130"/>
      <c r="BP239" s="130"/>
      <c r="BQ239" s="130"/>
      <c r="BR239" s="130"/>
      <c r="BS239" s="130"/>
      <c r="BT239" s="130"/>
      <c r="BU239" s="130"/>
      <c r="BV239" s="130"/>
      <c r="BW239" s="130"/>
      <c r="BX239" s="130"/>
      <c r="BY239" s="130"/>
      <c r="BZ239" s="130"/>
      <c r="CA239" s="130"/>
      <c r="CB239" s="130"/>
      <c r="CC239" s="130"/>
      <c r="CD239" s="130"/>
      <c r="CE239" s="130"/>
      <c r="CF239" s="130"/>
      <c r="CG239" s="130"/>
      <c r="CH239" s="130"/>
      <c r="CI239" s="130"/>
      <c r="CJ239" s="130"/>
      <c r="CK239" s="130"/>
      <c r="CL239" s="130"/>
      <c r="CM239" s="130"/>
      <c r="CN239" s="130"/>
      <c r="CO239" s="130"/>
      <c r="CP239" s="130"/>
      <c r="CQ239" s="130"/>
      <c r="CR239" s="130"/>
      <c r="CS239" s="130"/>
      <c r="CT239" s="130"/>
      <c r="CU239" s="130"/>
      <c r="CV239" s="130"/>
      <c r="CW239" s="130"/>
      <c r="CX239" s="130"/>
      <c r="CY239" s="130"/>
      <c r="CZ239" s="130"/>
      <c r="DA239" s="130"/>
      <c r="DB239" s="130"/>
      <c r="DC239" s="130"/>
      <c r="DD239" s="130"/>
      <c r="DE239" s="130"/>
      <c r="DF239" s="130"/>
      <c r="DG239" s="130"/>
      <c r="DH239" s="130"/>
      <c r="DI239" s="130"/>
      <c r="DJ239" s="130"/>
      <c r="DK239" s="130"/>
      <c r="DL239" s="130"/>
      <c r="DM239" s="130"/>
      <c r="DN239" s="130"/>
      <c r="DO239" s="130"/>
      <c r="DP239" s="130"/>
      <c r="DQ239" s="130"/>
      <c r="DR239" s="130"/>
      <c r="DS239" s="130"/>
      <c r="DT239" s="130"/>
      <c r="DU239" s="130"/>
      <c r="DV239" s="130"/>
      <c r="DW239" s="130"/>
      <c r="DX239" s="130"/>
      <c r="DY239" s="130"/>
      <c r="DZ239" s="130"/>
      <c r="EA239" s="130"/>
      <c r="EB239" s="130"/>
      <c r="EC239" s="130"/>
      <c r="ED239" s="130"/>
      <c r="EE239" s="130"/>
      <c r="EF239" s="130"/>
      <c r="EG239" s="130"/>
      <c r="EH239" s="130"/>
      <c r="EI239" s="130"/>
      <c r="EJ239" s="130"/>
      <c r="EK239" s="130"/>
      <c r="EL239" s="130"/>
      <c r="EM239" s="130"/>
      <c r="EN239" s="130"/>
      <c r="EO239" s="130"/>
      <c r="EP239" s="130"/>
      <c r="EQ239" s="130"/>
      <c r="ER239" s="130"/>
      <c r="ES239" s="130"/>
      <c r="ET239" s="130"/>
      <c r="EU239" s="130"/>
      <c r="EV239" s="130"/>
      <c r="EW239" s="130"/>
      <c r="EX239" s="130"/>
      <c r="EY239" s="130"/>
      <c r="EZ239" s="130"/>
      <c r="FA239" s="130"/>
      <c r="FB239" s="130"/>
      <c r="FC239" s="130"/>
      <c r="FD239" s="130"/>
      <c r="FE239" s="130"/>
      <c r="FF239" s="130"/>
      <c r="FG239" s="130"/>
      <c r="FH239" s="130"/>
      <c r="FI239" s="130"/>
      <c r="FJ239" s="130"/>
      <c r="FK239" s="130"/>
      <c r="FL239" s="130"/>
      <c r="FM239" s="130"/>
      <c r="FN239" s="130"/>
      <c r="FO239" s="130"/>
      <c r="FP239" s="130"/>
      <c r="FQ239" s="130"/>
      <c r="FR239" s="130"/>
      <c r="FS239" s="130"/>
      <c r="FT239" s="130"/>
      <c r="FU239" s="130"/>
      <c r="FV239" s="130"/>
      <c r="FW239" s="130"/>
      <c r="FX239" s="130"/>
      <c r="FY239" s="130"/>
      <c r="FZ239" s="130"/>
      <c r="GA239" s="130"/>
      <c r="GB239" s="130"/>
      <c r="GC239" s="130"/>
      <c r="GD239" s="130"/>
      <c r="GE239" s="130"/>
      <c r="GF239" s="130"/>
      <c r="GG239" s="130"/>
      <c r="GH239" s="130"/>
      <c r="GI239" s="130"/>
      <c r="GJ239" s="130"/>
      <c r="GK239" s="130"/>
      <c r="GL239" s="130"/>
      <c r="GM239" s="130"/>
      <c r="GN239" s="130"/>
      <c r="GO239" s="130"/>
      <c r="GP239" s="130"/>
      <c r="GQ239" s="130"/>
      <c r="GR239" s="130"/>
      <c r="GS239" s="130"/>
      <c r="GT239" s="130"/>
      <c r="GU239" s="130"/>
      <c r="GV239" s="130"/>
      <c r="GW239" s="130"/>
      <c r="GX239" s="130"/>
      <c r="GY239" s="130"/>
      <c r="GZ239" s="130"/>
      <c r="HA239" s="130"/>
      <c r="HB239" s="130"/>
      <c r="HC239" s="130"/>
      <c r="HD239" s="130"/>
      <c r="HE239" s="130"/>
      <c r="HF239" s="130"/>
      <c r="HG239" s="130"/>
      <c r="HH239" s="130"/>
      <c r="HI239" s="130"/>
      <c r="HJ239" s="130"/>
      <c r="HK239" s="130"/>
      <c r="HL239" s="130"/>
      <c r="HM239" s="130"/>
      <c r="HN239" s="130"/>
      <c r="HO239" s="130"/>
      <c r="HP239" s="130"/>
      <c r="HQ239" s="130"/>
      <c r="HR239" s="130"/>
      <c r="HS239" s="130"/>
      <c r="HT239" s="130"/>
      <c r="HU239" s="130"/>
      <c r="HV239" s="130"/>
      <c r="HW239" s="130"/>
      <c r="HX239" s="130"/>
      <c r="HY239" s="130"/>
      <c r="HZ239" s="130"/>
      <c r="IA239" s="130"/>
      <c r="IB239" s="130"/>
      <c r="IC239" s="130"/>
      <c r="ID239" s="130"/>
      <c r="IE239" s="130"/>
      <c r="IF239" s="130"/>
      <c r="IG239" s="130"/>
      <c r="IH239" s="130"/>
      <c r="II239" s="130"/>
      <c r="IJ239" s="130"/>
      <c r="IK239" s="130"/>
      <c r="IL239" s="130"/>
      <c r="IM239" s="130"/>
      <c r="IN239" s="130"/>
      <c r="IO239" s="130"/>
      <c r="IP239" s="130"/>
      <c r="IQ239" s="130"/>
      <c r="IR239" s="130"/>
      <c r="IS239" s="130"/>
      <c r="IT239" s="130"/>
      <c r="IU239" s="130"/>
      <c r="IV239" s="130"/>
    </row>
    <row r="240" spans="1:256" ht="15.75" customHeight="1">
      <c r="A240" s="781"/>
      <c r="B240" s="39"/>
      <c r="C240" s="160"/>
      <c r="D240" s="160"/>
      <c r="E240" s="160"/>
      <c r="F240" s="160"/>
      <c r="G240" s="130"/>
      <c r="H240" s="130"/>
      <c r="I240" s="130"/>
      <c r="J240" s="130"/>
      <c r="K240" s="131"/>
      <c r="L240" s="131"/>
      <c r="M240" s="131"/>
      <c r="N240" s="131"/>
      <c r="O240" s="131"/>
      <c r="P240" s="1377"/>
      <c r="Q240" s="130"/>
      <c r="R240" s="130"/>
      <c r="S240" s="130"/>
      <c r="T240" s="130"/>
      <c r="U240" s="130"/>
      <c r="V240" s="130"/>
      <c r="W240" s="130"/>
      <c r="X240" s="130"/>
      <c r="Y240" s="130"/>
      <c r="Z240" s="130"/>
      <c r="AA240" s="130"/>
      <c r="AB240" s="130"/>
      <c r="AC240" s="130"/>
      <c r="AD240" s="130"/>
      <c r="AE240" s="130"/>
      <c r="AF240" s="130"/>
      <c r="AG240" s="130"/>
      <c r="AH240" s="130"/>
      <c r="AI240" s="130"/>
      <c r="AJ240" s="130"/>
      <c r="AK240" s="130"/>
      <c r="AL240" s="130"/>
      <c r="AM240" s="130"/>
      <c r="AN240" s="130"/>
      <c r="AO240" s="130"/>
      <c r="AP240" s="130"/>
      <c r="AQ240" s="130"/>
      <c r="AR240" s="130"/>
      <c r="AS240" s="130"/>
      <c r="AT240" s="130"/>
      <c r="AU240" s="130"/>
      <c r="AV240" s="130"/>
      <c r="AW240" s="130"/>
      <c r="AX240" s="130"/>
      <c r="AY240" s="130"/>
      <c r="AZ240" s="130"/>
      <c r="BA240" s="130"/>
      <c r="BB240" s="130"/>
      <c r="BC240" s="130"/>
      <c r="BD240" s="130"/>
      <c r="BE240" s="130"/>
      <c r="BF240" s="130"/>
      <c r="BG240" s="130"/>
      <c r="BH240" s="130"/>
      <c r="BI240" s="130"/>
      <c r="BJ240" s="130"/>
      <c r="BK240" s="130"/>
      <c r="BL240" s="130"/>
      <c r="BM240" s="130"/>
      <c r="BN240" s="130"/>
      <c r="BO240" s="130"/>
      <c r="BP240" s="130"/>
      <c r="BQ240" s="130"/>
      <c r="BR240" s="130"/>
      <c r="BS240" s="130"/>
      <c r="BT240" s="130"/>
      <c r="BU240" s="130"/>
      <c r="BV240" s="130"/>
      <c r="BW240" s="130"/>
      <c r="BX240" s="130"/>
      <c r="BY240" s="130"/>
      <c r="BZ240" s="130"/>
      <c r="CA240" s="130"/>
      <c r="CB240" s="130"/>
      <c r="CC240" s="130"/>
      <c r="CD240" s="130"/>
      <c r="CE240" s="130"/>
      <c r="CF240" s="130"/>
      <c r="CG240" s="130"/>
      <c r="CH240" s="130"/>
      <c r="CI240" s="130"/>
      <c r="CJ240" s="130"/>
      <c r="CK240" s="130"/>
      <c r="CL240" s="130"/>
      <c r="CM240" s="130"/>
      <c r="CN240" s="130"/>
      <c r="CO240" s="130"/>
      <c r="CP240" s="130"/>
      <c r="CQ240" s="130"/>
      <c r="CR240" s="130"/>
      <c r="CS240" s="130"/>
      <c r="CT240" s="130"/>
      <c r="CU240" s="130"/>
      <c r="CV240" s="130"/>
      <c r="CW240" s="130"/>
      <c r="CX240" s="130"/>
      <c r="CY240" s="130"/>
      <c r="CZ240" s="130"/>
      <c r="DA240" s="130"/>
      <c r="DB240" s="130"/>
      <c r="DC240" s="130"/>
      <c r="DD240" s="130"/>
      <c r="DE240" s="130"/>
      <c r="DF240" s="130"/>
      <c r="DG240" s="130"/>
      <c r="DH240" s="130"/>
      <c r="DI240" s="130"/>
      <c r="DJ240" s="130"/>
      <c r="DK240" s="130"/>
      <c r="DL240" s="130"/>
      <c r="DM240" s="130"/>
      <c r="DN240" s="130"/>
      <c r="DO240" s="130"/>
      <c r="DP240" s="130"/>
      <c r="DQ240" s="130"/>
      <c r="DR240" s="130"/>
      <c r="DS240" s="130"/>
      <c r="DT240" s="130"/>
      <c r="DU240" s="130"/>
      <c r="DV240" s="130"/>
      <c r="DW240" s="130"/>
      <c r="DX240" s="130"/>
      <c r="DY240" s="130"/>
      <c r="DZ240" s="130"/>
      <c r="EA240" s="130"/>
      <c r="EB240" s="130"/>
      <c r="EC240" s="130"/>
      <c r="ED240" s="130"/>
      <c r="EE240" s="130"/>
      <c r="EF240" s="130"/>
      <c r="EG240" s="130"/>
      <c r="EH240" s="130"/>
      <c r="EI240" s="130"/>
      <c r="EJ240" s="130"/>
      <c r="EK240" s="130"/>
      <c r="EL240" s="130"/>
      <c r="EM240" s="130"/>
      <c r="EN240" s="130"/>
      <c r="EO240" s="130"/>
      <c r="EP240" s="130"/>
      <c r="EQ240" s="130"/>
      <c r="ER240" s="130"/>
      <c r="ES240" s="130"/>
      <c r="ET240" s="130"/>
      <c r="EU240" s="130"/>
      <c r="EV240" s="130"/>
      <c r="EW240" s="130"/>
      <c r="EX240" s="130"/>
      <c r="EY240" s="130"/>
      <c r="EZ240" s="130"/>
      <c r="FA240" s="130"/>
      <c r="FB240" s="130"/>
      <c r="FC240" s="130"/>
      <c r="FD240" s="130"/>
      <c r="FE240" s="130"/>
      <c r="FF240" s="130"/>
      <c r="FG240" s="130"/>
      <c r="FH240" s="130"/>
      <c r="FI240" s="130"/>
      <c r="FJ240" s="130"/>
      <c r="FK240" s="130"/>
      <c r="FL240" s="130"/>
      <c r="FM240" s="130"/>
      <c r="FN240" s="130"/>
      <c r="FO240" s="130"/>
      <c r="FP240" s="130"/>
      <c r="FQ240" s="130"/>
      <c r="FR240" s="130"/>
      <c r="FS240" s="130"/>
      <c r="FT240" s="130"/>
      <c r="FU240" s="130"/>
      <c r="FV240" s="130"/>
      <c r="FW240" s="130"/>
      <c r="FX240" s="130"/>
      <c r="FY240" s="130"/>
      <c r="FZ240" s="130"/>
      <c r="GA240" s="130"/>
      <c r="GB240" s="130"/>
      <c r="GC240" s="130"/>
      <c r="GD240" s="130"/>
      <c r="GE240" s="130"/>
      <c r="GF240" s="130"/>
      <c r="GG240" s="130"/>
      <c r="GH240" s="130"/>
      <c r="GI240" s="130"/>
      <c r="GJ240" s="130"/>
      <c r="GK240" s="130"/>
      <c r="GL240" s="130"/>
      <c r="GM240" s="130"/>
      <c r="GN240" s="130"/>
      <c r="GO240" s="130"/>
      <c r="GP240" s="130"/>
      <c r="GQ240" s="130"/>
      <c r="GR240" s="130"/>
      <c r="GS240" s="130"/>
      <c r="GT240" s="130"/>
      <c r="GU240" s="130"/>
      <c r="GV240" s="130"/>
      <c r="GW240" s="130"/>
      <c r="GX240" s="130"/>
      <c r="GY240" s="130"/>
      <c r="GZ240" s="130"/>
      <c r="HA240" s="130"/>
      <c r="HB240" s="130"/>
      <c r="HC240" s="130"/>
      <c r="HD240" s="130"/>
      <c r="HE240" s="130"/>
      <c r="HF240" s="130"/>
      <c r="HG240" s="130"/>
      <c r="HH240" s="130"/>
      <c r="HI240" s="130"/>
      <c r="HJ240" s="130"/>
      <c r="HK240" s="130"/>
      <c r="HL240" s="130"/>
      <c r="HM240" s="130"/>
      <c r="HN240" s="130"/>
      <c r="HO240" s="130"/>
      <c r="HP240" s="130"/>
      <c r="HQ240" s="130"/>
      <c r="HR240" s="130"/>
      <c r="HS240" s="130"/>
      <c r="HT240" s="130"/>
      <c r="HU240" s="130"/>
      <c r="HV240" s="130"/>
      <c r="HW240" s="130"/>
      <c r="HX240" s="130"/>
      <c r="HY240" s="130"/>
      <c r="HZ240" s="130"/>
      <c r="IA240" s="130"/>
      <c r="IB240" s="130"/>
      <c r="IC240" s="130"/>
      <c r="ID240" s="130"/>
      <c r="IE240" s="130"/>
      <c r="IF240" s="130"/>
      <c r="IG240" s="130"/>
      <c r="IH240" s="130"/>
      <c r="II240" s="130"/>
      <c r="IJ240" s="130"/>
      <c r="IK240" s="130"/>
      <c r="IL240" s="130"/>
      <c r="IM240" s="130"/>
      <c r="IN240" s="130"/>
      <c r="IO240" s="130"/>
      <c r="IP240" s="130"/>
      <c r="IQ240" s="130"/>
      <c r="IR240" s="130"/>
      <c r="IS240" s="130"/>
      <c r="IT240" s="130"/>
      <c r="IU240" s="130"/>
      <c r="IV240" s="130"/>
    </row>
    <row r="241" spans="1:256" ht="15.75" customHeight="1">
      <c r="A241" s="781"/>
      <c r="B241" s="39"/>
      <c r="C241" s="160"/>
      <c r="D241" s="160"/>
      <c r="E241" s="160"/>
      <c r="F241" s="160"/>
      <c r="G241" s="130"/>
      <c r="H241" s="130"/>
      <c r="I241" s="130"/>
      <c r="J241" s="130"/>
      <c r="K241" s="131"/>
      <c r="L241" s="131"/>
      <c r="M241" s="131"/>
      <c r="N241" s="131"/>
      <c r="O241" s="131"/>
      <c r="P241" s="1377"/>
      <c r="Q241" s="130"/>
      <c r="R241" s="130"/>
      <c r="S241" s="130"/>
      <c r="T241" s="130"/>
      <c r="U241" s="130"/>
      <c r="V241" s="130"/>
      <c r="W241" s="130"/>
      <c r="X241" s="130"/>
      <c r="Y241" s="130"/>
      <c r="Z241" s="130"/>
      <c r="AA241" s="130"/>
      <c r="AB241" s="130"/>
      <c r="AC241" s="130"/>
      <c r="AD241" s="130"/>
      <c r="AE241" s="130"/>
      <c r="AF241" s="130"/>
      <c r="AG241" s="130"/>
      <c r="AH241" s="130"/>
      <c r="AI241" s="130"/>
      <c r="AJ241" s="130"/>
      <c r="AK241" s="130"/>
      <c r="AL241" s="130"/>
      <c r="AM241" s="130"/>
      <c r="AN241" s="130"/>
      <c r="AO241" s="130"/>
      <c r="AP241" s="130"/>
      <c r="AQ241" s="130"/>
      <c r="AR241" s="130"/>
      <c r="AS241" s="130"/>
      <c r="AT241" s="130"/>
      <c r="AU241" s="130"/>
      <c r="AV241" s="130"/>
      <c r="AW241" s="130"/>
      <c r="AX241" s="130"/>
      <c r="AY241" s="130"/>
      <c r="AZ241" s="130"/>
      <c r="BA241" s="130"/>
      <c r="BB241" s="130"/>
      <c r="BC241" s="130"/>
      <c r="BD241" s="130"/>
      <c r="BE241" s="130"/>
      <c r="BF241" s="130"/>
      <c r="BG241" s="130"/>
      <c r="BH241" s="130"/>
      <c r="BI241" s="130"/>
      <c r="BJ241" s="130"/>
      <c r="BK241" s="130"/>
      <c r="BL241" s="130"/>
      <c r="BM241" s="130"/>
      <c r="BN241" s="130"/>
      <c r="BO241" s="130"/>
      <c r="BP241" s="130"/>
      <c r="BQ241" s="130"/>
      <c r="BR241" s="130"/>
      <c r="BS241" s="130"/>
      <c r="BT241" s="130"/>
      <c r="BU241" s="130"/>
      <c r="BV241" s="130"/>
      <c r="BW241" s="130"/>
      <c r="BX241" s="130"/>
      <c r="BY241" s="130"/>
      <c r="BZ241" s="130"/>
      <c r="CA241" s="130"/>
      <c r="CB241" s="130"/>
      <c r="CC241" s="130"/>
      <c r="CD241" s="130"/>
      <c r="CE241" s="130"/>
      <c r="CF241" s="130"/>
      <c r="CG241" s="130"/>
      <c r="CH241" s="130"/>
      <c r="CI241" s="130"/>
      <c r="CJ241" s="130"/>
      <c r="CK241" s="130"/>
      <c r="CL241" s="130"/>
      <c r="CM241" s="130"/>
      <c r="CN241" s="130"/>
      <c r="CO241" s="130"/>
      <c r="CP241" s="130"/>
      <c r="CQ241" s="130"/>
      <c r="CR241" s="130"/>
      <c r="CS241" s="130"/>
      <c r="CT241" s="130"/>
      <c r="CU241" s="130"/>
      <c r="CV241" s="130"/>
      <c r="CW241" s="130"/>
      <c r="CX241" s="130"/>
      <c r="CY241" s="130"/>
      <c r="CZ241" s="130"/>
      <c r="DA241" s="130"/>
      <c r="DB241" s="130"/>
      <c r="DC241" s="130"/>
      <c r="DD241" s="130"/>
      <c r="DE241" s="130"/>
      <c r="DF241" s="130"/>
      <c r="DG241" s="130"/>
      <c r="DH241" s="130"/>
      <c r="DI241" s="130"/>
      <c r="DJ241" s="130"/>
      <c r="DK241" s="130"/>
      <c r="DL241" s="130"/>
      <c r="DM241" s="130"/>
      <c r="DN241" s="130"/>
      <c r="DO241" s="130"/>
      <c r="DP241" s="130"/>
      <c r="DQ241" s="130"/>
      <c r="DR241" s="130"/>
      <c r="DS241" s="130"/>
      <c r="DT241" s="130"/>
      <c r="DU241" s="130"/>
      <c r="DV241" s="130"/>
      <c r="DW241" s="130"/>
      <c r="DX241" s="130"/>
      <c r="DY241" s="130"/>
      <c r="DZ241" s="130"/>
      <c r="EA241" s="130"/>
      <c r="EB241" s="130"/>
      <c r="EC241" s="130"/>
      <c r="ED241" s="130"/>
      <c r="EE241" s="130"/>
      <c r="EF241" s="130"/>
      <c r="EG241" s="130"/>
      <c r="EH241" s="130"/>
      <c r="EI241" s="130"/>
      <c r="EJ241" s="130"/>
      <c r="EK241" s="130"/>
      <c r="EL241" s="130"/>
      <c r="EM241" s="130"/>
      <c r="EN241" s="130"/>
      <c r="EO241" s="130"/>
      <c r="EP241" s="130"/>
      <c r="EQ241" s="130"/>
      <c r="ER241" s="130"/>
      <c r="ES241" s="130"/>
      <c r="ET241" s="130"/>
      <c r="EU241" s="130"/>
      <c r="EV241" s="130"/>
      <c r="EW241" s="130"/>
      <c r="EX241" s="130"/>
      <c r="EY241" s="130"/>
      <c r="EZ241" s="130"/>
      <c r="FA241" s="130"/>
      <c r="FB241" s="130"/>
      <c r="FC241" s="130"/>
      <c r="FD241" s="130"/>
      <c r="FE241" s="130"/>
      <c r="FF241" s="130"/>
      <c r="FG241" s="130"/>
      <c r="FH241" s="130"/>
      <c r="FI241" s="130"/>
      <c r="FJ241" s="130"/>
      <c r="FK241" s="130"/>
      <c r="FL241" s="130"/>
      <c r="FM241" s="130"/>
      <c r="FN241" s="130"/>
      <c r="FO241" s="130"/>
      <c r="FP241" s="130"/>
      <c r="FQ241" s="130"/>
      <c r="FR241" s="130"/>
      <c r="FS241" s="130"/>
      <c r="FT241" s="130"/>
      <c r="FU241" s="130"/>
      <c r="FV241" s="130"/>
      <c r="FW241" s="130"/>
      <c r="FX241" s="130"/>
      <c r="FY241" s="130"/>
      <c r="FZ241" s="130"/>
      <c r="GA241" s="130"/>
      <c r="GB241" s="130"/>
      <c r="GC241" s="130"/>
      <c r="GD241" s="130"/>
      <c r="GE241" s="130"/>
      <c r="GF241" s="130"/>
      <c r="GG241" s="130"/>
      <c r="GH241" s="130"/>
      <c r="GI241" s="130"/>
      <c r="GJ241" s="130"/>
      <c r="GK241" s="130"/>
      <c r="GL241" s="130"/>
      <c r="GM241" s="130"/>
      <c r="GN241" s="130"/>
      <c r="GO241" s="130"/>
      <c r="GP241" s="130"/>
      <c r="GQ241" s="130"/>
      <c r="GR241" s="130"/>
      <c r="GS241" s="130"/>
      <c r="GT241" s="130"/>
      <c r="GU241" s="130"/>
      <c r="GV241" s="130"/>
      <c r="GW241" s="130"/>
      <c r="GX241" s="130"/>
      <c r="GY241" s="130"/>
      <c r="GZ241" s="130"/>
      <c r="HA241" s="130"/>
      <c r="HB241" s="130"/>
      <c r="HC241" s="130"/>
      <c r="HD241" s="130"/>
      <c r="HE241" s="130"/>
      <c r="HF241" s="130"/>
      <c r="HG241" s="130"/>
      <c r="HH241" s="130"/>
      <c r="HI241" s="130"/>
      <c r="HJ241" s="130"/>
      <c r="HK241" s="130"/>
      <c r="HL241" s="130"/>
      <c r="HM241" s="130"/>
      <c r="HN241" s="130"/>
      <c r="HO241" s="130"/>
      <c r="HP241" s="130"/>
      <c r="HQ241" s="130"/>
      <c r="HR241" s="130"/>
      <c r="HS241" s="130"/>
      <c r="HT241" s="130"/>
      <c r="HU241" s="130"/>
      <c r="HV241" s="130"/>
      <c r="HW241" s="130"/>
      <c r="HX241" s="130"/>
      <c r="HY241" s="130"/>
      <c r="HZ241" s="130"/>
      <c r="IA241" s="130"/>
      <c r="IB241" s="130"/>
      <c r="IC241" s="130"/>
      <c r="ID241" s="130"/>
      <c r="IE241" s="130"/>
      <c r="IF241" s="130"/>
      <c r="IG241" s="130"/>
      <c r="IH241" s="130"/>
      <c r="II241" s="130"/>
      <c r="IJ241" s="130"/>
      <c r="IK241" s="130"/>
      <c r="IL241" s="130"/>
      <c r="IM241" s="130"/>
      <c r="IN241" s="130"/>
      <c r="IO241" s="130"/>
      <c r="IP241" s="130"/>
      <c r="IQ241" s="130"/>
      <c r="IR241" s="130"/>
      <c r="IS241" s="130"/>
      <c r="IT241" s="130"/>
      <c r="IU241" s="130"/>
      <c r="IV241" s="130"/>
    </row>
    <row r="242" spans="1:256" ht="15.75" customHeight="1">
      <c r="A242" s="781"/>
      <c r="B242" s="39"/>
      <c r="C242" s="160"/>
      <c r="D242" s="160"/>
      <c r="E242" s="160"/>
      <c r="F242" s="160"/>
      <c r="G242" s="130"/>
      <c r="H242" s="130"/>
      <c r="I242" s="130"/>
      <c r="J242" s="130"/>
      <c r="K242" s="131"/>
      <c r="L242" s="131"/>
      <c r="M242" s="131"/>
      <c r="N242" s="131"/>
      <c r="O242" s="131"/>
      <c r="P242" s="1377"/>
      <c r="Q242" s="130"/>
      <c r="R242" s="130"/>
      <c r="S242" s="130"/>
      <c r="T242" s="130"/>
      <c r="U242" s="130"/>
      <c r="V242" s="130"/>
      <c r="W242" s="130"/>
      <c r="X242" s="130"/>
      <c r="Y242" s="130"/>
      <c r="Z242" s="130"/>
      <c r="AA242" s="130"/>
      <c r="AB242" s="130"/>
      <c r="AC242" s="130"/>
      <c r="AD242" s="130"/>
      <c r="AE242" s="130"/>
      <c r="AF242" s="130"/>
      <c r="AG242" s="130"/>
      <c r="AH242" s="130"/>
      <c r="AI242" s="130"/>
      <c r="AJ242" s="130"/>
      <c r="AK242" s="130"/>
      <c r="AL242" s="130"/>
      <c r="AM242" s="130"/>
      <c r="AN242" s="130"/>
      <c r="AO242" s="130"/>
      <c r="AP242" s="130"/>
      <c r="AQ242" s="130"/>
      <c r="AR242" s="130"/>
      <c r="AS242" s="130"/>
      <c r="AT242" s="130"/>
      <c r="AU242" s="130"/>
      <c r="AV242" s="130"/>
      <c r="AW242" s="130"/>
      <c r="AX242" s="130"/>
      <c r="AY242" s="130"/>
      <c r="AZ242" s="130"/>
      <c r="BA242" s="130"/>
      <c r="BB242" s="130"/>
      <c r="BC242" s="130"/>
      <c r="BD242" s="130"/>
      <c r="BE242" s="130"/>
      <c r="BF242" s="130"/>
      <c r="BG242" s="130"/>
      <c r="BH242" s="130"/>
      <c r="BI242" s="130"/>
      <c r="BJ242" s="130"/>
      <c r="BK242" s="130"/>
      <c r="BL242" s="130"/>
      <c r="BM242" s="130"/>
      <c r="BN242" s="130"/>
      <c r="BO242" s="130"/>
      <c r="BP242" s="130"/>
      <c r="BQ242" s="130"/>
      <c r="BR242" s="130"/>
      <c r="BS242" s="130"/>
      <c r="BT242" s="130"/>
      <c r="BU242" s="130"/>
      <c r="BV242" s="130"/>
      <c r="BW242" s="130"/>
      <c r="BX242" s="130"/>
      <c r="BY242" s="130"/>
      <c r="BZ242" s="130"/>
      <c r="CA242" s="130"/>
      <c r="CB242" s="130"/>
      <c r="CC242" s="130"/>
      <c r="CD242" s="130"/>
      <c r="CE242" s="130"/>
      <c r="CF242" s="130"/>
      <c r="CG242" s="130"/>
      <c r="CH242" s="130"/>
      <c r="CI242" s="130"/>
      <c r="CJ242" s="130"/>
      <c r="CK242" s="130"/>
      <c r="CL242" s="130"/>
      <c r="CM242" s="130"/>
      <c r="CN242" s="130"/>
      <c r="CO242" s="130"/>
      <c r="CP242" s="130"/>
      <c r="CQ242" s="130"/>
      <c r="CR242" s="130"/>
      <c r="CS242" s="130"/>
      <c r="CT242" s="130"/>
      <c r="CU242" s="130"/>
      <c r="CV242" s="130"/>
      <c r="CW242" s="130"/>
      <c r="CX242" s="130"/>
      <c r="CY242" s="130"/>
      <c r="CZ242" s="130"/>
      <c r="DA242" s="130"/>
      <c r="DB242" s="130"/>
      <c r="DC242" s="130"/>
      <c r="DD242" s="130"/>
      <c r="DE242" s="130"/>
      <c r="DF242" s="130"/>
      <c r="DG242" s="130"/>
      <c r="DH242" s="130"/>
      <c r="DI242" s="130"/>
      <c r="DJ242" s="130"/>
      <c r="DK242" s="130"/>
      <c r="DL242" s="130"/>
      <c r="DM242" s="130"/>
      <c r="DN242" s="130"/>
      <c r="DO242" s="130"/>
      <c r="DP242" s="130"/>
      <c r="DQ242" s="130"/>
      <c r="DR242" s="130"/>
      <c r="DS242" s="130"/>
      <c r="DT242" s="130"/>
      <c r="DU242" s="130"/>
      <c r="DV242" s="130"/>
      <c r="DW242" s="130"/>
      <c r="DX242" s="130"/>
      <c r="DY242" s="130"/>
      <c r="DZ242" s="130"/>
      <c r="EA242" s="130"/>
      <c r="EB242" s="130"/>
      <c r="EC242" s="130"/>
      <c r="ED242" s="130"/>
      <c r="EE242" s="130"/>
      <c r="EF242" s="130"/>
      <c r="EG242" s="130"/>
      <c r="EH242" s="130"/>
      <c r="EI242" s="130"/>
      <c r="EJ242" s="130"/>
      <c r="EK242" s="130"/>
      <c r="EL242" s="130"/>
      <c r="EM242" s="130"/>
      <c r="EN242" s="130"/>
      <c r="EO242" s="130"/>
      <c r="EP242" s="130"/>
      <c r="EQ242" s="130"/>
      <c r="ER242" s="130"/>
      <c r="ES242" s="130"/>
      <c r="ET242" s="130"/>
      <c r="EU242" s="130"/>
      <c r="EV242" s="130"/>
      <c r="EW242" s="130"/>
      <c r="EX242" s="130"/>
      <c r="EY242" s="130"/>
      <c r="EZ242" s="130"/>
      <c r="FA242" s="130"/>
      <c r="FB242" s="130"/>
      <c r="FC242" s="130"/>
      <c r="FD242" s="130"/>
      <c r="FE242" s="130"/>
      <c r="FF242" s="130"/>
      <c r="FG242" s="130"/>
      <c r="FH242" s="130"/>
      <c r="FI242" s="130"/>
      <c r="FJ242" s="130"/>
      <c r="FK242" s="130"/>
      <c r="FL242" s="130"/>
      <c r="FM242" s="130"/>
      <c r="FN242" s="130"/>
      <c r="FO242" s="130"/>
      <c r="FP242" s="130"/>
      <c r="FQ242" s="130"/>
      <c r="FR242" s="130"/>
      <c r="FS242" s="130"/>
      <c r="FT242" s="130"/>
      <c r="FU242" s="130"/>
      <c r="FV242" s="130"/>
      <c r="FW242" s="130"/>
      <c r="FX242" s="130"/>
      <c r="FY242" s="130"/>
      <c r="FZ242" s="130"/>
      <c r="GA242" s="130"/>
      <c r="GB242" s="130"/>
      <c r="GC242" s="130"/>
      <c r="GD242" s="130"/>
      <c r="GE242" s="130"/>
      <c r="GF242" s="130"/>
      <c r="GG242" s="130"/>
      <c r="GH242" s="130"/>
      <c r="GI242" s="130"/>
      <c r="GJ242" s="130"/>
      <c r="GK242" s="130"/>
      <c r="GL242" s="130"/>
      <c r="GM242" s="130"/>
      <c r="GN242" s="130"/>
      <c r="GO242" s="130"/>
      <c r="GP242" s="130"/>
      <c r="GQ242" s="130"/>
      <c r="GR242" s="130"/>
      <c r="GS242" s="130"/>
      <c r="GT242" s="130"/>
      <c r="GU242" s="130"/>
      <c r="GV242" s="130"/>
      <c r="GW242" s="130"/>
      <c r="GX242" s="130"/>
      <c r="GY242" s="130"/>
      <c r="GZ242" s="130"/>
      <c r="HA242" s="130"/>
      <c r="HB242" s="130"/>
      <c r="HC242" s="130"/>
      <c r="HD242" s="130"/>
      <c r="HE242" s="130"/>
      <c r="HF242" s="130"/>
      <c r="HG242" s="130"/>
      <c r="HH242" s="130"/>
      <c r="HI242" s="130"/>
      <c r="HJ242" s="130"/>
      <c r="HK242" s="130"/>
      <c r="HL242" s="130"/>
      <c r="HM242" s="130"/>
      <c r="HN242" s="130"/>
      <c r="HO242" s="130"/>
      <c r="HP242" s="130"/>
      <c r="HQ242" s="130"/>
      <c r="HR242" s="130"/>
      <c r="HS242" s="130"/>
      <c r="HT242" s="130"/>
      <c r="HU242" s="130"/>
      <c r="HV242" s="130"/>
      <c r="HW242" s="130"/>
      <c r="HX242" s="130"/>
      <c r="HY242" s="130"/>
      <c r="HZ242" s="130"/>
      <c r="IA242" s="130"/>
      <c r="IB242" s="130"/>
      <c r="IC242" s="130"/>
      <c r="ID242" s="130"/>
      <c r="IE242" s="130"/>
      <c r="IF242" s="130"/>
      <c r="IG242" s="130"/>
      <c r="IH242" s="130"/>
      <c r="II242" s="130"/>
      <c r="IJ242" s="130"/>
      <c r="IK242" s="130"/>
      <c r="IL242" s="130"/>
      <c r="IM242" s="130"/>
      <c r="IN242" s="130"/>
      <c r="IO242" s="130"/>
      <c r="IP242" s="130"/>
      <c r="IQ242" s="130"/>
      <c r="IR242" s="130"/>
      <c r="IS242" s="130"/>
      <c r="IT242" s="130"/>
      <c r="IU242" s="130"/>
      <c r="IV242" s="130"/>
    </row>
    <row r="243" spans="1:256" ht="15.75" customHeight="1">
      <c r="A243" s="781"/>
      <c r="B243" s="39"/>
      <c r="C243" s="160"/>
      <c r="D243" s="160"/>
      <c r="E243" s="160"/>
      <c r="F243" s="160"/>
      <c r="G243" s="130"/>
      <c r="H243" s="130"/>
      <c r="I243" s="130"/>
      <c r="J243" s="130"/>
      <c r="K243" s="131"/>
      <c r="L243" s="131"/>
      <c r="M243" s="131"/>
      <c r="N243" s="131"/>
      <c r="O243" s="131"/>
      <c r="P243" s="1377"/>
      <c r="Q243" s="130"/>
      <c r="R243" s="130"/>
      <c r="S243" s="130"/>
      <c r="T243" s="130"/>
      <c r="U243" s="130"/>
      <c r="V243" s="130"/>
      <c r="W243" s="130"/>
      <c r="X243" s="130"/>
      <c r="Y243" s="130"/>
      <c r="Z243" s="130"/>
      <c r="AA243" s="130"/>
      <c r="AB243" s="130"/>
      <c r="AC243" s="130"/>
      <c r="AD243" s="130"/>
      <c r="AE243" s="130"/>
      <c r="AF243" s="130"/>
      <c r="AG243" s="130"/>
      <c r="AH243" s="130"/>
      <c r="AI243" s="130"/>
      <c r="AJ243" s="130"/>
      <c r="AK243" s="130"/>
      <c r="AL243" s="130"/>
      <c r="AM243" s="130"/>
      <c r="AN243" s="130"/>
      <c r="AO243" s="130"/>
      <c r="AP243" s="130"/>
      <c r="AQ243" s="130"/>
      <c r="AR243" s="130"/>
      <c r="AS243" s="130"/>
      <c r="AT243" s="130"/>
      <c r="AU243" s="130"/>
      <c r="AV243" s="130"/>
      <c r="AW243" s="130"/>
      <c r="AX243" s="130"/>
      <c r="AY243" s="130"/>
      <c r="AZ243" s="130"/>
      <c r="BA243" s="130"/>
      <c r="BB243" s="130"/>
      <c r="BC243" s="130"/>
      <c r="BD243" s="130"/>
      <c r="BE243" s="130"/>
      <c r="BF243" s="130"/>
      <c r="BG243" s="130"/>
      <c r="BH243" s="130"/>
      <c r="BI243" s="130"/>
      <c r="BJ243" s="130"/>
      <c r="BK243" s="130"/>
      <c r="BL243" s="130"/>
      <c r="BM243" s="130"/>
      <c r="BN243" s="130"/>
      <c r="BO243" s="130"/>
      <c r="BP243" s="130"/>
      <c r="BQ243" s="130"/>
      <c r="BR243" s="130"/>
      <c r="BS243" s="130"/>
      <c r="BT243" s="130"/>
      <c r="BU243" s="130"/>
      <c r="BV243" s="130"/>
      <c r="BW243" s="130"/>
      <c r="BX243" s="130"/>
      <c r="BY243" s="130"/>
      <c r="BZ243" s="130"/>
      <c r="CA243" s="130"/>
      <c r="CB243" s="130"/>
      <c r="CC243" s="130"/>
      <c r="CD243" s="130"/>
      <c r="CE243" s="130"/>
      <c r="CF243" s="130"/>
      <c r="CG243" s="130"/>
      <c r="CH243" s="130"/>
      <c r="CI243" s="130"/>
      <c r="CJ243" s="130"/>
      <c r="CK243" s="130"/>
      <c r="CL243" s="130"/>
      <c r="CM243" s="130"/>
      <c r="CN243" s="130"/>
      <c r="CO243" s="130"/>
      <c r="CP243" s="130"/>
      <c r="CQ243" s="130"/>
      <c r="CR243" s="130"/>
      <c r="CS243" s="130"/>
      <c r="CT243" s="130"/>
      <c r="CU243" s="130"/>
      <c r="CV243" s="130"/>
      <c r="CW243" s="130"/>
      <c r="CX243" s="130"/>
      <c r="CY243" s="130"/>
      <c r="CZ243" s="130"/>
      <c r="DA243" s="130"/>
      <c r="DB243" s="130"/>
      <c r="DC243" s="130"/>
      <c r="DD243" s="130"/>
      <c r="DE243" s="130"/>
      <c r="DF243" s="130"/>
      <c r="DG243" s="130"/>
      <c r="DH243" s="130"/>
      <c r="DI243" s="130"/>
      <c r="DJ243" s="130"/>
      <c r="DK243" s="130"/>
      <c r="DL243" s="130"/>
      <c r="DM243" s="130"/>
      <c r="DN243" s="130"/>
      <c r="DO243" s="130"/>
      <c r="DP243" s="130"/>
      <c r="DQ243" s="130"/>
      <c r="DR243" s="130"/>
      <c r="DS243" s="130"/>
      <c r="DT243" s="130"/>
      <c r="DU243" s="130"/>
      <c r="DV243" s="130"/>
      <c r="DW243" s="130"/>
      <c r="DX243" s="130"/>
      <c r="DY243" s="130"/>
      <c r="DZ243" s="130"/>
      <c r="EA243" s="130"/>
      <c r="EB243" s="130"/>
      <c r="EC243" s="130"/>
      <c r="ED243" s="130"/>
      <c r="EE243" s="130"/>
      <c r="EF243" s="130"/>
      <c r="EG243" s="130"/>
      <c r="EH243" s="130"/>
      <c r="EI243" s="130"/>
      <c r="EJ243" s="130"/>
      <c r="EK243" s="130"/>
      <c r="EL243" s="130"/>
      <c r="EM243" s="130"/>
      <c r="EN243" s="130"/>
      <c r="EO243" s="130"/>
      <c r="EP243" s="130"/>
      <c r="EQ243" s="130"/>
      <c r="ER243" s="130"/>
      <c r="ES243" s="130"/>
      <c r="ET243" s="130"/>
      <c r="EU243" s="130"/>
      <c r="EV243" s="130"/>
      <c r="EW243" s="130"/>
      <c r="EX243" s="130"/>
      <c r="EY243" s="130"/>
      <c r="EZ243" s="130"/>
      <c r="FA243" s="130"/>
      <c r="FB243" s="130"/>
      <c r="FC243" s="130"/>
      <c r="FD243" s="130"/>
      <c r="FE243" s="130"/>
      <c r="FF243" s="130"/>
      <c r="FG243" s="130"/>
      <c r="FH243" s="130"/>
      <c r="FI243" s="130"/>
      <c r="FJ243" s="130"/>
      <c r="FK243" s="130"/>
      <c r="FL243" s="130"/>
      <c r="FM243" s="130"/>
      <c r="FN243" s="130"/>
      <c r="FO243" s="130"/>
      <c r="FP243" s="130"/>
      <c r="FQ243" s="130"/>
      <c r="FR243" s="130"/>
      <c r="FS243" s="130"/>
      <c r="FT243" s="130"/>
      <c r="FU243" s="130"/>
      <c r="FV243" s="130"/>
      <c r="FW243" s="130"/>
      <c r="FX243" s="130"/>
      <c r="FY243" s="130"/>
      <c r="FZ243" s="130"/>
      <c r="GA243" s="130"/>
      <c r="GB243" s="130"/>
      <c r="GC243" s="130"/>
      <c r="GD243" s="130"/>
      <c r="GE243" s="130"/>
      <c r="GF243" s="130"/>
      <c r="GG243" s="130"/>
      <c r="GH243" s="130"/>
      <c r="GI243" s="130"/>
      <c r="GJ243" s="130"/>
      <c r="GK243" s="130"/>
      <c r="GL243" s="130"/>
      <c r="GM243" s="130"/>
      <c r="GN243" s="130"/>
      <c r="GO243" s="130"/>
      <c r="GP243" s="130"/>
      <c r="GQ243" s="130"/>
      <c r="GR243" s="130"/>
      <c r="GS243" s="130"/>
      <c r="GT243" s="130"/>
      <c r="GU243" s="130"/>
      <c r="GV243" s="130"/>
      <c r="GW243" s="130"/>
      <c r="GX243" s="130"/>
      <c r="GY243" s="130"/>
      <c r="GZ243" s="130"/>
      <c r="HA243" s="130"/>
      <c r="HB243" s="130"/>
      <c r="HC243" s="130"/>
      <c r="HD243" s="130"/>
      <c r="HE243" s="130"/>
      <c r="HF243" s="130"/>
      <c r="HG243" s="130"/>
      <c r="HH243" s="130"/>
      <c r="HI243" s="130"/>
      <c r="HJ243" s="130"/>
      <c r="HK243" s="130"/>
      <c r="HL243" s="130"/>
      <c r="HM243" s="130"/>
      <c r="HN243" s="130"/>
      <c r="HO243" s="130"/>
      <c r="HP243" s="130"/>
      <c r="HQ243" s="130"/>
      <c r="HR243" s="130"/>
      <c r="HS243" s="130"/>
      <c r="HT243" s="130"/>
      <c r="HU243" s="130"/>
      <c r="HV243" s="130"/>
      <c r="HW243" s="130"/>
      <c r="HX243" s="130"/>
      <c r="HY243" s="130"/>
      <c r="HZ243" s="130"/>
      <c r="IA243" s="130"/>
      <c r="IB243" s="130"/>
      <c r="IC243" s="130"/>
      <c r="ID243" s="130"/>
      <c r="IE243" s="130"/>
      <c r="IF243" s="130"/>
      <c r="IG243" s="130"/>
      <c r="IH243" s="130"/>
      <c r="II243" s="130"/>
      <c r="IJ243" s="130"/>
      <c r="IK243" s="130"/>
      <c r="IL243" s="130"/>
      <c r="IM243" s="130"/>
      <c r="IN243" s="130"/>
      <c r="IO243" s="130"/>
      <c r="IP243" s="130"/>
      <c r="IQ243" s="130"/>
      <c r="IR243" s="130"/>
      <c r="IS243" s="130"/>
      <c r="IT243" s="130"/>
      <c r="IU243" s="130"/>
      <c r="IV243" s="130"/>
    </row>
    <row r="244" spans="1:256" ht="15.75" customHeight="1">
      <c r="A244" s="781"/>
      <c r="B244" s="39"/>
      <c r="C244" s="160"/>
      <c r="D244" s="160"/>
      <c r="E244" s="160"/>
      <c r="F244" s="160"/>
      <c r="G244" s="130"/>
      <c r="H244" s="130"/>
      <c r="I244" s="130"/>
      <c r="J244" s="130"/>
      <c r="K244" s="131"/>
      <c r="L244" s="131"/>
      <c r="M244" s="131"/>
      <c r="N244" s="131"/>
      <c r="O244" s="131"/>
      <c r="P244" s="1377"/>
      <c r="Q244" s="130"/>
      <c r="R244" s="130"/>
      <c r="S244" s="130"/>
      <c r="T244" s="130"/>
      <c r="U244" s="130"/>
      <c r="V244" s="130"/>
      <c r="W244" s="130"/>
      <c r="X244" s="130"/>
      <c r="Y244" s="130"/>
      <c r="Z244" s="130"/>
      <c r="AA244" s="130"/>
      <c r="AB244" s="130"/>
      <c r="AC244" s="130"/>
      <c r="AD244" s="130"/>
      <c r="AE244" s="130"/>
      <c r="AF244" s="130"/>
      <c r="AG244" s="130"/>
      <c r="AH244" s="130"/>
      <c r="AI244" s="130"/>
      <c r="AJ244" s="130"/>
      <c r="AK244" s="130"/>
      <c r="AL244" s="130"/>
      <c r="AM244" s="130"/>
      <c r="AN244" s="130"/>
      <c r="AO244" s="130"/>
      <c r="AP244" s="130"/>
      <c r="AQ244" s="130"/>
      <c r="AR244" s="130"/>
      <c r="AS244" s="130"/>
      <c r="AT244" s="130"/>
      <c r="AU244" s="130"/>
      <c r="AV244" s="130"/>
      <c r="AW244" s="130"/>
      <c r="AX244" s="130"/>
      <c r="AY244" s="130"/>
      <c r="AZ244" s="130"/>
      <c r="BA244" s="130"/>
      <c r="BB244" s="130"/>
      <c r="BC244" s="130"/>
      <c r="BD244" s="130"/>
      <c r="BE244" s="130"/>
      <c r="BF244" s="130"/>
      <c r="BG244" s="130"/>
      <c r="BH244" s="130"/>
      <c r="BI244" s="130"/>
      <c r="BJ244" s="130"/>
      <c r="BK244" s="130"/>
      <c r="BL244" s="130"/>
      <c r="BM244" s="130"/>
      <c r="BN244" s="130"/>
      <c r="BO244" s="130"/>
      <c r="BP244" s="130"/>
      <c r="BQ244" s="130"/>
      <c r="BR244" s="130"/>
      <c r="BS244" s="130"/>
      <c r="BT244" s="130"/>
      <c r="BU244" s="130"/>
      <c r="BV244" s="130"/>
      <c r="BW244" s="130"/>
      <c r="BX244" s="130"/>
      <c r="BY244" s="130"/>
      <c r="BZ244" s="130"/>
      <c r="CA244" s="130"/>
      <c r="CB244" s="130"/>
      <c r="CC244" s="130"/>
      <c r="CD244" s="130"/>
      <c r="CE244" s="130"/>
      <c r="CF244" s="130"/>
      <c r="CG244" s="130"/>
      <c r="CH244" s="130"/>
      <c r="CI244" s="130"/>
      <c r="CJ244" s="130"/>
      <c r="CK244" s="130"/>
      <c r="CL244" s="130"/>
      <c r="CM244" s="130"/>
      <c r="CN244" s="130"/>
      <c r="CO244" s="130"/>
      <c r="CP244" s="130"/>
      <c r="CQ244" s="130"/>
      <c r="CR244" s="130"/>
      <c r="CS244" s="130"/>
      <c r="CT244" s="130"/>
      <c r="CU244" s="130"/>
      <c r="CV244" s="130"/>
      <c r="CW244" s="130"/>
      <c r="CX244" s="130"/>
      <c r="CY244" s="130"/>
      <c r="CZ244" s="130"/>
      <c r="DA244" s="130"/>
      <c r="DB244" s="130"/>
      <c r="DC244" s="130"/>
      <c r="DD244" s="130"/>
      <c r="DE244" s="130"/>
      <c r="DF244" s="130"/>
      <c r="DG244" s="130"/>
      <c r="DH244" s="130"/>
      <c r="DI244" s="130"/>
      <c r="DJ244" s="130"/>
      <c r="DK244" s="130"/>
      <c r="DL244" s="130"/>
      <c r="DM244" s="130"/>
      <c r="DN244" s="130"/>
      <c r="DO244" s="130"/>
      <c r="DP244" s="130"/>
      <c r="DQ244" s="130"/>
      <c r="DR244" s="130"/>
      <c r="DS244" s="130"/>
      <c r="DT244" s="130"/>
      <c r="DU244" s="130"/>
      <c r="DV244" s="130"/>
      <c r="DW244" s="130"/>
      <c r="DX244" s="130"/>
      <c r="DY244" s="130"/>
      <c r="DZ244" s="130"/>
      <c r="EA244" s="130"/>
      <c r="EB244" s="130"/>
      <c r="EC244" s="130"/>
      <c r="ED244" s="130"/>
      <c r="EE244" s="130"/>
      <c r="EF244" s="130"/>
      <c r="EG244" s="130"/>
      <c r="EH244" s="130"/>
      <c r="EI244" s="130"/>
      <c r="EJ244" s="130"/>
      <c r="EK244" s="130"/>
      <c r="EL244" s="130"/>
      <c r="EM244" s="130"/>
      <c r="EN244" s="130"/>
      <c r="EO244" s="130"/>
      <c r="EP244" s="130"/>
      <c r="EQ244" s="130"/>
      <c r="ER244" s="130"/>
      <c r="ES244" s="130"/>
      <c r="ET244" s="130"/>
      <c r="EU244" s="130"/>
      <c r="EV244" s="130"/>
      <c r="EW244" s="130"/>
      <c r="EX244" s="130"/>
      <c r="EY244" s="130"/>
      <c r="EZ244" s="130"/>
      <c r="FA244" s="130"/>
      <c r="FB244" s="130"/>
      <c r="FC244" s="130"/>
      <c r="FD244" s="130"/>
      <c r="FE244" s="130"/>
      <c r="FF244" s="130"/>
      <c r="FG244" s="130"/>
      <c r="FH244" s="130"/>
      <c r="FI244" s="130"/>
      <c r="FJ244" s="130"/>
      <c r="FK244" s="130"/>
      <c r="FL244" s="130"/>
      <c r="FM244" s="130"/>
      <c r="FN244" s="130"/>
      <c r="FO244" s="130"/>
      <c r="FP244" s="130"/>
      <c r="FQ244" s="130"/>
      <c r="FR244" s="130"/>
      <c r="FS244" s="130"/>
      <c r="FT244" s="130"/>
      <c r="FU244" s="130"/>
      <c r="FV244" s="130"/>
      <c r="FW244" s="130"/>
      <c r="FX244" s="130"/>
      <c r="FY244" s="130"/>
      <c r="FZ244" s="130"/>
      <c r="GA244" s="130"/>
      <c r="GB244" s="130"/>
      <c r="GC244" s="130"/>
      <c r="GD244" s="130"/>
      <c r="GE244" s="130"/>
      <c r="GF244" s="130"/>
      <c r="GG244" s="130"/>
      <c r="GH244" s="130"/>
      <c r="GI244" s="130"/>
      <c r="GJ244" s="130"/>
      <c r="GK244" s="130"/>
      <c r="GL244" s="130"/>
      <c r="GM244" s="130"/>
      <c r="GN244" s="130"/>
      <c r="GO244" s="130"/>
      <c r="GP244" s="130"/>
      <c r="GQ244" s="130"/>
      <c r="GR244" s="130"/>
      <c r="GS244" s="130"/>
      <c r="GT244" s="130"/>
      <c r="GU244" s="130"/>
      <c r="GV244" s="130"/>
      <c r="GW244" s="130"/>
      <c r="GX244" s="130"/>
      <c r="GY244" s="130"/>
      <c r="GZ244" s="130"/>
      <c r="HA244" s="130"/>
      <c r="HB244" s="130"/>
      <c r="HC244" s="130"/>
      <c r="HD244" s="130"/>
      <c r="HE244" s="130"/>
      <c r="HF244" s="130"/>
      <c r="HG244" s="130"/>
      <c r="HH244" s="130"/>
      <c r="HI244" s="130"/>
      <c r="HJ244" s="130"/>
      <c r="HK244" s="130"/>
      <c r="HL244" s="130"/>
      <c r="HM244" s="130"/>
      <c r="HN244" s="130"/>
      <c r="HO244" s="130"/>
      <c r="HP244" s="130"/>
      <c r="HQ244" s="130"/>
      <c r="HR244" s="130"/>
      <c r="HS244" s="130"/>
      <c r="HT244" s="130"/>
      <c r="HU244" s="130"/>
      <c r="HV244" s="130"/>
      <c r="HW244" s="130"/>
      <c r="HX244" s="130"/>
      <c r="HY244" s="130"/>
      <c r="HZ244" s="130"/>
      <c r="IA244" s="130"/>
      <c r="IB244" s="130"/>
      <c r="IC244" s="130"/>
      <c r="ID244" s="130"/>
      <c r="IE244" s="130"/>
      <c r="IF244" s="130"/>
      <c r="IG244" s="130"/>
      <c r="IH244" s="130"/>
      <c r="II244" s="130"/>
      <c r="IJ244" s="130"/>
      <c r="IK244" s="130"/>
      <c r="IL244" s="130"/>
      <c r="IM244" s="130"/>
      <c r="IN244" s="130"/>
      <c r="IO244" s="130"/>
      <c r="IP244" s="130"/>
      <c r="IQ244" s="130"/>
      <c r="IR244" s="130"/>
      <c r="IS244" s="130"/>
      <c r="IT244" s="130"/>
      <c r="IU244" s="130"/>
      <c r="IV244" s="130"/>
    </row>
    <row r="245" spans="1:256" ht="15.75" customHeight="1">
      <c r="A245" s="781"/>
      <c r="B245" s="39"/>
      <c r="C245" s="160"/>
      <c r="D245" s="160"/>
      <c r="E245" s="160"/>
      <c r="F245" s="160"/>
      <c r="G245" s="130"/>
      <c r="H245" s="130"/>
      <c r="I245" s="130"/>
      <c r="J245" s="130"/>
      <c r="K245" s="131"/>
      <c r="L245" s="131"/>
      <c r="M245" s="131"/>
      <c r="N245" s="131"/>
      <c r="O245" s="131"/>
      <c r="P245" s="1377"/>
      <c r="Q245" s="130"/>
      <c r="R245" s="130"/>
      <c r="S245" s="130"/>
      <c r="T245" s="130"/>
      <c r="U245" s="130"/>
      <c r="V245" s="130"/>
      <c r="W245" s="130"/>
      <c r="X245" s="130"/>
      <c r="Y245" s="130"/>
      <c r="Z245" s="130"/>
      <c r="AA245" s="130"/>
      <c r="AB245" s="130"/>
      <c r="AC245" s="130"/>
      <c r="AD245" s="130"/>
      <c r="AE245" s="130"/>
      <c r="AF245" s="130"/>
      <c r="AG245" s="130"/>
      <c r="AH245" s="130"/>
      <c r="AI245" s="130"/>
      <c r="AJ245" s="130"/>
      <c r="AK245" s="130"/>
      <c r="AL245" s="130"/>
      <c r="AM245" s="130"/>
      <c r="AN245" s="130"/>
      <c r="AO245" s="130"/>
      <c r="AP245" s="130"/>
      <c r="AQ245" s="130"/>
      <c r="AR245" s="130"/>
      <c r="AS245" s="130"/>
      <c r="AT245" s="130"/>
      <c r="AU245" s="130"/>
      <c r="AV245" s="130"/>
      <c r="AW245" s="130"/>
      <c r="AX245" s="130"/>
      <c r="AY245" s="130"/>
      <c r="AZ245" s="130"/>
      <c r="BA245" s="130"/>
      <c r="BB245" s="130"/>
      <c r="BC245" s="130"/>
      <c r="BD245" s="130"/>
      <c r="BE245" s="130"/>
      <c r="BF245" s="130"/>
      <c r="BG245" s="130"/>
      <c r="BH245" s="130"/>
      <c r="BI245" s="130"/>
      <c r="BJ245" s="130"/>
      <c r="BK245" s="130"/>
      <c r="BL245" s="130"/>
      <c r="BM245" s="130"/>
      <c r="BN245" s="130"/>
      <c r="BO245" s="130"/>
      <c r="BP245" s="130"/>
      <c r="BQ245" s="130"/>
      <c r="BR245" s="130"/>
      <c r="BS245" s="130"/>
      <c r="BT245" s="130"/>
      <c r="BU245" s="130"/>
      <c r="BV245" s="130"/>
      <c r="BW245" s="130"/>
      <c r="BX245" s="130"/>
      <c r="BY245" s="130"/>
      <c r="BZ245" s="130"/>
      <c r="CA245" s="130"/>
      <c r="CB245" s="130"/>
      <c r="CC245" s="130"/>
      <c r="CD245" s="130"/>
      <c r="CE245" s="130"/>
      <c r="CF245" s="130"/>
      <c r="CG245" s="130"/>
      <c r="CH245" s="130"/>
      <c r="CI245" s="130"/>
      <c r="CJ245" s="130"/>
      <c r="CK245" s="130"/>
      <c r="CL245" s="130"/>
      <c r="CM245" s="130"/>
      <c r="CN245" s="130"/>
      <c r="CO245" s="130"/>
      <c r="CP245" s="130"/>
      <c r="CQ245" s="130"/>
      <c r="CR245" s="130"/>
      <c r="CS245" s="130"/>
      <c r="CT245" s="130"/>
      <c r="CU245" s="130"/>
      <c r="CV245" s="130"/>
      <c r="CW245" s="130"/>
      <c r="CX245" s="130"/>
      <c r="CY245" s="130"/>
      <c r="CZ245" s="130"/>
      <c r="DA245" s="130"/>
      <c r="DB245" s="130"/>
      <c r="DC245" s="130"/>
      <c r="DD245" s="130"/>
      <c r="DE245" s="130"/>
      <c r="DF245" s="130"/>
      <c r="DG245" s="130"/>
      <c r="DH245" s="130"/>
      <c r="DI245" s="130"/>
      <c r="DJ245" s="130"/>
      <c r="DK245" s="130"/>
      <c r="DL245" s="130"/>
      <c r="DM245" s="130"/>
      <c r="DN245" s="130"/>
      <c r="DO245" s="130"/>
      <c r="DP245" s="130"/>
      <c r="DQ245" s="130"/>
      <c r="DR245" s="130"/>
      <c r="DS245" s="130"/>
      <c r="DT245" s="130"/>
      <c r="DU245" s="130"/>
      <c r="DV245" s="130"/>
      <c r="DW245" s="130"/>
      <c r="DX245" s="130"/>
      <c r="DY245" s="130"/>
      <c r="DZ245" s="130"/>
      <c r="EA245" s="130"/>
      <c r="EB245" s="130"/>
      <c r="EC245" s="130"/>
      <c r="ED245" s="130"/>
      <c r="EE245" s="130"/>
      <c r="EF245" s="130"/>
      <c r="EG245" s="130"/>
      <c r="EH245" s="130"/>
      <c r="EI245" s="130"/>
      <c r="EJ245" s="130"/>
      <c r="EK245" s="130"/>
      <c r="EL245" s="130"/>
      <c r="EM245" s="130"/>
      <c r="EN245" s="130"/>
      <c r="EO245" s="130"/>
      <c r="EP245" s="130"/>
      <c r="EQ245" s="130"/>
      <c r="ER245" s="130"/>
      <c r="ES245" s="130"/>
      <c r="ET245" s="130"/>
      <c r="EU245" s="130"/>
      <c r="EV245" s="130"/>
      <c r="EW245" s="130"/>
      <c r="EX245" s="130"/>
      <c r="EY245" s="130"/>
      <c r="EZ245" s="130"/>
      <c r="FA245" s="130"/>
      <c r="FB245" s="130"/>
      <c r="FC245" s="130"/>
      <c r="FD245" s="130"/>
      <c r="FE245" s="130"/>
      <c r="FF245" s="130"/>
      <c r="FG245" s="130"/>
      <c r="FH245" s="130"/>
      <c r="FI245" s="130"/>
      <c r="FJ245" s="130"/>
      <c r="FK245" s="130"/>
      <c r="FL245" s="130"/>
      <c r="FM245" s="130"/>
      <c r="FN245" s="130"/>
      <c r="FO245" s="130"/>
      <c r="FP245" s="130"/>
      <c r="FQ245" s="130"/>
      <c r="FR245" s="130"/>
      <c r="FS245" s="130"/>
      <c r="FT245" s="130"/>
      <c r="FU245" s="130"/>
      <c r="FV245" s="130"/>
      <c r="FW245" s="130"/>
      <c r="FX245" s="130"/>
      <c r="FY245" s="130"/>
      <c r="FZ245" s="130"/>
      <c r="GA245" s="130"/>
      <c r="GB245" s="130"/>
      <c r="GC245" s="130"/>
      <c r="GD245" s="130"/>
      <c r="GE245" s="130"/>
      <c r="GF245" s="130"/>
      <c r="GG245" s="130"/>
      <c r="GH245" s="130"/>
      <c r="GI245" s="130"/>
      <c r="GJ245" s="130"/>
      <c r="GK245" s="130"/>
      <c r="GL245" s="130"/>
      <c r="GM245" s="130"/>
      <c r="GN245" s="130"/>
      <c r="GO245" s="130"/>
      <c r="GP245" s="130"/>
      <c r="GQ245" s="130"/>
      <c r="GR245" s="130"/>
      <c r="GS245" s="130"/>
      <c r="GT245" s="130"/>
      <c r="GU245" s="130"/>
      <c r="GV245" s="130"/>
      <c r="GW245" s="130"/>
      <c r="GX245" s="130"/>
      <c r="GY245" s="130"/>
      <c r="GZ245" s="130"/>
      <c r="HA245" s="130"/>
      <c r="HB245" s="130"/>
      <c r="HC245" s="130"/>
      <c r="HD245" s="130"/>
      <c r="HE245" s="130"/>
      <c r="HF245" s="130"/>
      <c r="HG245" s="130"/>
      <c r="HH245" s="130"/>
      <c r="HI245" s="130"/>
      <c r="HJ245" s="130"/>
      <c r="HK245" s="130"/>
      <c r="HL245" s="130"/>
      <c r="HM245" s="130"/>
      <c r="HN245" s="130"/>
      <c r="HO245" s="130"/>
      <c r="HP245" s="130"/>
      <c r="HQ245" s="130"/>
      <c r="HR245" s="130"/>
      <c r="HS245" s="130"/>
      <c r="HT245" s="130"/>
      <c r="HU245" s="130"/>
      <c r="HV245" s="130"/>
      <c r="HW245" s="130"/>
      <c r="HX245" s="130"/>
      <c r="HY245" s="130"/>
      <c r="HZ245" s="130"/>
      <c r="IA245" s="130"/>
      <c r="IB245" s="130"/>
      <c r="IC245" s="130"/>
      <c r="ID245" s="130"/>
      <c r="IE245" s="130"/>
      <c r="IF245" s="130"/>
      <c r="IG245" s="130"/>
      <c r="IH245" s="130"/>
      <c r="II245" s="130"/>
      <c r="IJ245" s="130"/>
      <c r="IK245" s="130"/>
      <c r="IL245" s="130"/>
      <c r="IM245" s="130"/>
      <c r="IN245" s="130"/>
      <c r="IO245" s="130"/>
      <c r="IP245" s="130"/>
      <c r="IQ245" s="130"/>
      <c r="IR245" s="130"/>
      <c r="IS245" s="130"/>
      <c r="IT245" s="130"/>
      <c r="IU245" s="130"/>
      <c r="IV245" s="130"/>
    </row>
    <row r="246" spans="1:256" ht="15.75" customHeight="1">
      <c r="A246" s="781"/>
      <c r="B246" s="39"/>
      <c r="C246" s="160"/>
      <c r="D246" s="160"/>
      <c r="E246" s="160"/>
      <c r="F246" s="160"/>
      <c r="G246" s="130"/>
      <c r="H246" s="130"/>
      <c r="I246" s="130"/>
      <c r="J246" s="130"/>
      <c r="K246" s="131"/>
      <c r="L246" s="131"/>
      <c r="M246" s="131"/>
      <c r="N246" s="131"/>
      <c r="O246" s="131"/>
      <c r="P246" s="1377"/>
      <c r="Q246" s="130"/>
      <c r="R246" s="130"/>
      <c r="S246" s="130"/>
      <c r="T246" s="130"/>
      <c r="U246" s="130"/>
      <c r="V246" s="130"/>
      <c r="W246" s="130"/>
      <c r="X246" s="130"/>
      <c r="Y246" s="130"/>
      <c r="Z246" s="130"/>
      <c r="AA246" s="130"/>
      <c r="AB246" s="130"/>
      <c r="AC246" s="130"/>
      <c r="AD246" s="130"/>
      <c r="AE246" s="130"/>
      <c r="AF246" s="130"/>
      <c r="AG246" s="130"/>
      <c r="AH246" s="130"/>
      <c r="AI246" s="130"/>
      <c r="AJ246" s="130"/>
      <c r="AK246" s="130"/>
      <c r="AL246" s="130"/>
      <c r="AM246" s="130"/>
      <c r="AN246" s="130"/>
      <c r="AO246" s="130"/>
      <c r="AP246" s="130"/>
      <c r="AQ246" s="130"/>
      <c r="AR246" s="130"/>
      <c r="AS246" s="130"/>
      <c r="AT246" s="130"/>
      <c r="AU246" s="130"/>
      <c r="AV246" s="130"/>
      <c r="AW246" s="130"/>
      <c r="AX246" s="130"/>
      <c r="AY246" s="130"/>
      <c r="AZ246" s="130"/>
      <c r="BA246" s="130"/>
      <c r="BB246" s="130"/>
      <c r="BC246" s="130"/>
      <c r="BD246" s="130"/>
      <c r="BE246" s="130"/>
      <c r="BF246" s="130"/>
      <c r="BG246" s="130"/>
      <c r="BH246" s="130"/>
      <c r="BI246" s="130"/>
      <c r="BJ246" s="130"/>
      <c r="BK246" s="130"/>
      <c r="BL246" s="130"/>
      <c r="BM246" s="130"/>
      <c r="BN246" s="130"/>
      <c r="BO246" s="130"/>
      <c r="BP246" s="130"/>
      <c r="BQ246" s="130"/>
      <c r="BR246" s="130"/>
      <c r="BS246" s="130"/>
      <c r="BT246" s="130"/>
      <c r="BU246" s="130"/>
      <c r="BV246" s="130"/>
      <c r="BW246" s="130"/>
      <c r="BX246" s="130"/>
      <c r="BY246" s="130"/>
      <c r="BZ246" s="130"/>
      <c r="CA246" s="130"/>
      <c r="CB246" s="130"/>
      <c r="CC246" s="130"/>
      <c r="CD246" s="130"/>
      <c r="CE246" s="130"/>
      <c r="CF246" s="130"/>
      <c r="CG246" s="130"/>
      <c r="CH246" s="130"/>
      <c r="CI246" s="130"/>
      <c r="CJ246" s="130"/>
      <c r="CK246" s="130"/>
      <c r="CL246" s="130"/>
      <c r="CM246" s="130"/>
      <c r="CN246" s="130"/>
      <c r="CO246" s="130"/>
      <c r="CP246" s="130"/>
      <c r="CQ246" s="130"/>
      <c r="CR246" s="130"/>
      <c r="CS246" s="130"/>
      <c r="CT246" s="130"/>
      <c r="CU246" s="130"/>
      <c r="CV246" s="130"/>
      <c r="CW246" s="130"/>
      <c r="CX246" s="130"/>
      <c r="CY246" s="130"/>
      <c r="CZ246" s="130"/>
      <c r="DA246" s="130"/>
      <c r="DB246" s="130"/>
      <c r="DC246" s="130"/>
      <c r="DD246" s="130"/>
      <c r="DE246" s="130"/>
      <c r="DF246" s="130"/>
      <c r="DG246" s="130"/>
      <c r="DH246" s="130"/>
      <c r="DI246" s="130"/>
      <c r="DJ246" s="130"/>
      <c r="DK246" s="130"/>
      <c r="DL246" s="130"/>
      <c r="DM246" s="130"/>
      <c r="DN246" s="130"/>
      <c r="DO246" s="130"/>
      <c r="DP246" s="130"/>
      <c r="DQ246" s="130"/>
      <c r="DR246" s="130"/>
      <c r="DS246" s="130"/>
      <c r="DT246" s="130"/>
      <c r="DU246" s="130"/>
      <c r="DV246" s="130"/>
      <c r="DW246" s="130"/>
      <c r="DX246" s="130"/>
      <c r="DY246" s="130"/>
      <c r="DZ246" s="130"/>
      <c r="EA246" s="130"/>
      <c r="EB246" s="130"/>
      <c r="EC246" s="130"/>
      <c r="ED246" s="130"/>
      <c r="EE246" s="130"/>
      <c r="EF246" s="130"/>
      <c r="EG246" s="130"/>
      <c r="EH246" s="130"/>
      <c r="EI246" s="130"/>
      <c r="EJ246" s="130"/>
      <c r="EK246" s="130"/>
      <c r="EL246" s="130"/>
      <c r="EM246" s="130"/>
      <c r="EN246" s="130"/>
      <c r="EO246" s="130"/>
      <c r="EP246" s="130"/>
      <c r="EQ246" s="130"/>
      <c r="ER246" s="130"/>
      <c r="ES246" s="130"/>
      <c r="ET246" s="130"/>
      <c r="EU246" s="130"/>
      <c r="EV246" s="130"/>
      <c r="EW246" s="130"/>
      <c r="EX246" s="130"/>
      <c r="EY246" s="130"/>
      <c r="EZ246" s="130"/>
      <c r="FA246" s="130"/>
      <c r="FB246" s="130"/>
      <c r="FC246" s="130"/>
      <c r="FD246" s="130"/>
      <c r="FE246" s="130"/>
      <c r="FF246" s="130"/>
      <c r="FG246" s="130"/>
      <c r="FH246" s="130"/>
      <c r="FI246" s="130"/>
      <c r="FJ246" s="130"/>
      <c r="FK246" s="130"/>
      <c r="FL246" s="130"/>
      <c r="FM246" s="130"/>
      <c r="FN246" s="130"/>
      <c r="FO246" s="130"/>
      <c r="FP246" s="130"/>
      <c r="FQ246" s="130"/>
      <c r="FR246" s="130"/>
      <c r="FS246" s="130"/>
      <c r="FT246" s="130"/>
      <c r="FU246" s="130"/>
      <c r="FV246" s="130"/>
      <c r="FW246" s="130"/>
      <c r="FX246" s="130"/>
      <c r="FY246" s="130"/>
      <c r="FZ246" s="130"/>
      <c r="GA246" s="130"/>
      <c r="GB246" s="130"/>
      <c r="GC246" s="130"/>
      <c r="GD246" s="130"/>
      <c r="GE246" s="130"/>
      <c r="GF246" s="130"/>
      <c r="GG246" s="130"/>
      <c r="GH246" s="130"/>
      <c r="GI246" s="130"/>
      <c r="GJ246" s="130"/>
      <c r="GK246" s="130"/>
      <c r="GL246" s="130"/>
      <c r="GM246" s="130"/>
      <c r="GN246" s="130"/>
      <c r="GO246" s="130"/>
      <c r="GP246" s="130"/>
      <c r="GQ246" s="130"/>
      <c r="GR246" s="130"/>
      <c r="GS246" s="130"/>
      <c r="GT246" s="130"/>
      <c r="GU246" s="130"/>
      <c r="GV246" s="130"/>
      <c r="GW246" s="130"/>
      <c r="GX246" s="130"/>
      <c r="GY246" s="130"/>
      <c r="GZ246" s="130"/>
      <c r="HA246" s="130"/>
      <c r="HB246" s="130"/>
      <c r="HC246" s="130"/>
      <c r="HD246" s="130"/>
      <c r="HE246" s="130"/>
      <c r="HF246" s="130"/>
      <c r="HG246" s="130"/>
      <c r="HH246" s="130"/>
      <c r="HI246" s="130"/>
      <c r="HJ246" s="130"/>
      <c r="HK246" s="130"/>
      <c r="HL246" s="130"/>
      <c r="HM246" s="130"/>
      <c r="HN246" s="130"/>
      <c r="HO246" s="130"/>
      <c r="HP246" s="130"/>
      <c r="HQ246" s="130"/>
      <c r="HR246" s="130"/>
      <c r="HS246" s="130"/>
      <c r="HT246" s="130"/>
      <c r="HU246" s="130"/>
      <c r="HV246" s="130"/>
      <c r="HW246" s="130"/>
      <c r="HX246" s="130"/>
      <c r="HY246" s="130"/>
      <c r="HZ246" s="130"/>
      <c r="IA246" s="130"/>
      <c r="IB246" s="130"/>
      <c r="IC246" s="130"/>
      <c r="ID246" s="130"/>
      <c r="IE246" s="130"/>
      <c r="IF246" s="130"/>
      <c r="IG246" s="130"/>
      <c r="IH246" s="130"/>
      <c r="II246" s="130"/>
      <c r="IJ246" s="130"/>
      <c r="IK246" s="130"/>
      <c r="IL246" s="130"/>
      <c r="IM246" s="130"/>
      <c r="IN246" s="130"/>
      <c r="IO246" s="130"/>
      <c r="IP246" s="130"/>
      <c r="IQ246" s="130"/>
      <c r="IR246" s="130"/>
      <c r="IS246" s="130"/>
      <c r="IT246" s="130"/>
      <c r="IU246" s="130"/>
      <c r="IV246" s="130"/>
    </row>
    <row r="247" spans="1:256" ht="15.75" customHeight="1">
      <c r="A247" s="781"/>
      <c r="B247" s="39"/>
      <c r="C247" s="160"/>
      <c r="D247" s="160"/>
      <c r="E247" s="160"/>
      <c r="F247" s="160"/>
      <c r="G247" s="130"/>
      <c r="H247" s="130"/>
      <c r="I247" s="130"/>
      <c r="J247" s="130"/>
      <c r="K247" s="131"/>
      <c r="L247" s="131"/>
      <c r="M247" s="131"/>
      <c r="N247" s="131"/>
      <c r="O247" s="131"/>
      <c r="P247" s="1377"/>
      <c r="Q247" s="130"/>
      <c r="R247" s="130"/>
      <c r="S247" s="130"/>
      <c r="T247" s="130"/>
      <c r="U247" s="130"/>
      <c r="V247" s="130"/>
      <c r="W247" s="130"/>
      <c r="X247" s="130"/>
      <c r="Y247" s="130"/>
      <c r="Z247" s="130"/>
      <c r="AA247" s="130"/>
      <c r="AB247" s="130"/>
      <c r="AC247" s="130"/>
      <c r="AD247" s="130"/>
      <c r="AE247" s="130"/>
      <c r="AF247" s="130"/>
      <c r="AG247" s="130"/>
      <c r="AH247" s="130"/>
      <c r="AI247" s="130"/>
      <c r="AJ247" s="130"/>
      <c r="AK247" s="130"/>
      <c r="AL247" s="130"/>
      <c r="AM247" s="130"/>
      <c r="AN247" s="130"/>
      <c r="AO247" s="130"/>
      <c r="AP247" s="130"/>
      <c r="AQ247" s="130"/>
      <c r="AR247" s="130"/>
      <c r="AS247" s="130"/>
      <c r="AT247" s="130"/>
      <c r="AU247" s="130"/>
      <c r="AV247" s="130"/>
      <c r="AW247" s="130"/>
      <c r="AX247" s="130"/>
      <c r="AY247" s="130"/>
      <c r="AZ247" s="130"/>
      <c r="BA247" s="130"/>
      <c r="BB247" s="130"/>
      <c r="BC247" s="130"/>
      <c r="BD247" s="130"/>
      <c r="BE247" s="130"/>
      <c r="BF247" s="130"/>
      <c r="BG247" s="130"/>
      <c r="BH247" s="130"/>
      <c r="BI247" s="130"/>
      <c r="BJ247" s="130"/>
      <c r="BK247" s="130"/>
      <c r="BL247" s="130"/>
      <c r="BM247" s="130"/>
      <c r="BN247" s="130"/>
      <c r="BO247" s="130"/>
      <c r="BP247" s="130"/>
      <c r="BQ247" s="130"/>
      <c r="BR247" s="130"/>
      <c r="BS247" s="130"/>
      <c r="BT247" s="130"/>
      <c r="BU247" s="130"/>
      <c r="BV247" s="130"/>
      <c r="BW247" s="130"/>
      <c r="BX247" s="130"/>
      <c r="BY247" s="130"/>
      <c r="BZ247" s="130"/>
      <c r="CA247" s="130"/>
      <c r="CB247" s="130"/>
      <c r="CC247" s="130"/>
      <c r="CD247" s="130"/>
      <c r="CE247" s="130"/>
      <c r="CF247" s="130"/>
      <c r="CG247" s="130"/>
      <c r="CH247" s="130"/>
      <c r="CI247" s="130"/>
      <c r="CJ247" s="130"/>
      <c r="CK247" s="130"/>
      <c r="CL247" s="130"/>
      <c r="CM247" s="130"/>
      <c r="CN247" s="130"/>
      <c r="CO247" s="130"/>
      <c r="CP247" s="130"/>
      <c r="CQ247" s="130"/>
      <c r="CR247" s="130"/>
      <c r="CS247" s="130"/>
      <c r="CT247" s="130"/>
      <c r="CU247" s="130"/>
      <c r="CV247" s="130"/>
      <c r="CW247" s="130"/>
      <c r="CX247" s="130"/>
      <c r="CY247" s="130"/>
      <c r="CZ247" s="130"/>
      <c r="DA247" s="130"/>
      <c r="DB247" s="130"/>
      <c r="DC247" s="130"/>
      <c r="DD247" s="130"/>
      <c r="DE247" s="130"/>
      <c r="DF247" s="130"/>
      <c r="DG247" s="130"/>
      <c r="DH247" s="130"/>
      <c r="DI247" s="130"/>
      <c r="DJ247" s="130"/>
      <c r="DK247" s="130"/>
      <c r="DL247" s="130"/>
      <c r="DM247" s="130"/>
      <c r="DN247" s="130"/>
      <c r="DO247" s="130"/>
      <c r="DP247" s="130"/>
      <c r="DQ247" s="130"/>
      <c r="DR247" s="130"/>
      <c r="DS247" s="130"/>
      <c r="DT247" s="130"/>
      <c r="DU247" s="130"/>
      <c r="DV247" s="130"/>
      <c r="DW247" s="130"/>
      <c r="DX247" s="130"/>
      <c r="DY247" s="130"/>
      <c r="DZ247" s="130"/>
      <c r="EA247" s="130"/>
      <c r="EB247" s="130"/>
      <c r="EC247" s="130"/>
      <c r="ED247" s="130"/>
      <c r="EE247" s="130"/>
      <c r="EF247" s="130"/>
      <c r="EG247" s="130"/>
      <c r="EH247" s="130"/>
      <c r="EI247" s="130"/>
      <c r="EJ247" s="130"/>
      <c r="EK247" s="130"/>
      <c r="EL247" s="130"/>
      <c r="EM247" s="130"/>
      <c r="EN247" s="130"/>
      <c r="EO247" s="130"/>
      <c r="EP247" s="130"/>
      <c r="EQ247" s="130"/>
      <c r="ER247" s="130"/>
      <c r="ES247" s="130"/>
      <c r="ET247" s="130"/>
      <c r="EU247" s="130"/>
      <c r="EV247" s="130"/>
      <c r="EW247" s="130"/>
      <c r="EX247" s="130"/>
      <c r="EY247" s="130"/>
      <c r="EZ247" s="130"/>
      <c r="FA247" s="130"/>
      <c r="FB247" s="130"/>
      <c r="FC247" s="130"/>
      <c r="FD247" s="130"/>
      <c r="FE247" s="130"/>
      <c r="FF247" s="130"/>
      <c r="FG247" s="130"/>
      <c r="FH247" s="130"/>
      <c r="FI247" s="130"/>
      <c r="FJ247" s="130"/>
      <c r="FK247" s="130"/>
      <c r="FL247" s="130"/>
      <c r="FM247" s="130"/>
      <c r="FN247" s="130"/>
      <c r="FO247" s="130"/>
      <c r="FP247" s="130"/>
      <c r="FQ247" s="130"/>
      <c r="FR247" s="130"/>
      <c r="FS247" s="130"/>
      <c r="FT247" s="130"/>
      <c r="FU247" s="130"/>
      <c r="FV247" s="130"/>
      <c r="FW247" s="130"/>
      <c r="FX247" s="130"/>
      <c r="FY247" s="130"/>
      <c r="FZ247" s="130"/>
      <c r="GA247" s="130"/>
      <c r="GB247" s="130"/>
      <c r="GC247" s="130"/>
      <c r="GD247" s="130"/>
      <c r="GE247" s="130"/>
      <c r="GF247" s="130"/>
      <c r="GG247" s="130"/>
      <c r="GH247" s="130"/>
      <c r="GI247" s="130"/>
      <c r="GJ247" s="130"/>
      <c r="GK247" s="130"/>
      <c r="GL247" s="130"/>
      <c r="GM247" s="130"/>
      <c r="GN247" s="130"/>
      <c r="GO247" s="130"/>
      <c r="GP247" s="130"/>
      <c r="GQ247" s="130"/>
      <c r="GR247" s="130"/>
      <c r="GS247" s="130"/>
      <c r="GT247" s="130"/>
      <c r="GU247" s="130"/>
      <c r="GV247" s="130"/>
      <c r="GW247" s="130"/>
      <c r="GX247" s="130"/>
      <c r="GY247" s="130"/>
      <c r="GZ247" s="130"/>
      <c r="HA247" s="130"/>
      <c r="HB247" s="130"/>
      <c r="HC247" s="130"/>
      <c r="HD247" s="130"/>
      <c r="HE247" s="130"/>
      <c r="HF247" s="130"/>
      <c r="HG247" s="130"/>
      <c r="HH247" s="130"/>
      <c r="HI247" s="130"/>
      <c r="HJ247" s="130"/>
      <c r="HK247" s="130"/>
      <c r="HL247" s="130"/>
      <c r="HM247" s="130"/>
      <c r="HN247" s="130"/>
      <c r="HO247" s="130"/>
      <c r="HP247" s="130"/>
      <c r="HQ247" s="130"/>
      <c r="HR247" s="130"/>
      <c r="HS247" s="130"/>
      <c r="HT247" s="130"/>
      <c r="HU247" s="130"/>
      <c r="HV247" s="130"/>
      <c r="HW247" s="130"/>
      <c r="HX247" s="130"/>
      <c r="HY247" s="130"/>
      <c r="HZ247" s="130"/>
      <c r="IA247" s="130"/>
      <c r="IB247" s="130"/>
      <c r="IC247" s="130"/>
      <c r="ID247" s="130"/>
      <c r="IE247" s="130"/>
      <c r="IF247" s="130"/>
      <c r="IG247" s="130"/>
      <c r="IH247" s="130"/>
      <c r="II247" s="130"/>
      <c r="IJ247" s="130"/>
      <c r="IK247" s="130"/>
      <c r="IL247" s="130"/>
      <c r="IM247" s="130"/>
      <c r="IN247" s="130"/>
      <c r="IO247" s="130"/>
      <c r="IP247" s="130"/>
      <c r="IQ247" s="130"/>
      <c r="IR247" s="130"/>
      <c r="IS247" s="130"/>
      <c r="IT247" s="130"/>
      <c r="IU247" s="130"/>
      <c r="IV247" s="130"/>
    </row>
    <row r="248" spans="1:256" ht="15.75" customHeight="1">
      <c r="A248" s="781"/>
      <c r="B248" s="39"/>
      <c r="C248" s="160"/>
      <c r="D248" s="160"/>
      <c r="E248" s="160"/>
      <c r="F248" s="160"/>
      <c r="G248" s="130"/>
      <c r="H248" s="130"/>
      <c r="I248" s="130"/>
      <c r="J248" s="130"/>
      <c r="K248" s="131"/>
      <c r="L248" s="131"/>
      <c r="M248" s="131"/>
      <c r="N248" s="131"/>
      <c r="O248" s="131"/>
      <c r="P248" s="1377"/>
      <c r="Q248" s="130"/>
      <c r="R248" s="130"/>
      <c r="S248" s="130"/>
      <c r="T248" s="130"/>
      <c r="U248" s="130"/>
      <c r="V248" s="130"/>
      <c r="W248" s="130"/>
      <c r="X248" s="130"/>
      <c r="Y248" s="130"/>
      <c r="Z248" s="130"/>
      <c r="AA248" s="130"/>
      <c r="AB248" s="130"/>
      <c r="AC248" s="130"/>
      <c r="AD248" s="130"/>
      <c r="AE248" s="130"/>
      <c r="AF248" s="130"/>
      <c r="AG248" s="130"/>
      <c r="AH248" s="130"/>
      <c r="AI248" s="130"/>
      <c r="AJ248" s="130"/>
      <c r="AK248" s="130"/>
      <c r="AL248" s="130"/>
      <c r="AM248" s="130"/>
      <c r="AN248" s="130"/>
      <c r="AO248" s="130"/>
      <c r="AP248" s="130"/>
      <c r="AQ248" s="130"/>
      <c r="AR248" s="130"/>
      <c r="AS248" s="130"/>
      <c r="AT248" s="130"/>
      <c r="AU248" s="130"/>
      <c r="AV248" s="130"/>
      <c r="AW248" s="130"/>
      <c r="AX248" s="130"/>
      <c r="AY248" s="130"/>
      <c r="AZ248" s="130"/>
      <c r="BA248" s="130"/>
      <c r="BB248" s="130"/>
      <c r="BC248" s="130"/>
      <c r="BD248" s="130"/>
      <c r="BE248" s="130"/>
      <c r="BF248" s="130"/>
      <c r="BG248" s="130"/>
      <c r="BH248" s="130"/>
      <c r="BI248" s="130"/>
      <c r="BJ248" s="130"/>
      <c r="BK248" s="130"/>
      <c r="BL248" s="130"/>
      <c r="BM248" s="130"/>
      <c r="BN248" s="130"/>
      <c r="BO248" s="130"/>
      <c r="BP248" s="130"/>
      <c r="BQ248" s="130"/>
      <c r="BR248" s="130"/>
      <c r="BS248" s="130"/>
      <c r="BT248" s="130"/>
      <c r="BU248" s="130"/>
      <c r="BV248" s="130"/>
      <c r="BW248" s="130"/>
      <c r="BX248" s="130"/>
      <c r="BY248" s="130"/>
      <c r="BZ248" s="130"/>
      <c r="CA248" s="130"/>
      <c r="CB248" s="130"/>
      <c r="CC248" s="130"/>
      <c r="CD248" s="130"/>
      <c r="CE248" s="130"/>
      <c r="CF248" s="130"/>
      <c r="CG248" s="130"/>
      <c r="CH248" s="130"/>
      <c r="CI248" s="130"/>
      <c r="CJ248" s="130"/>
      <c r="CK248" s="130"/>
      <c r="CL248" s="130"/>
      <c r="CM248" s="130"/>
      <c r="CN248" s="130"/>
      <c r="CO248" s="130"/>
      <c r="CP248" s="130"/>
      <c r="CQ248" s="130"/>
      <c r="CR248" s="130"/>
      <c r="CS248" s="130"/>
      <c r="CT248" s="130"/>
      <c r="CU248" s="130"/>
      <c r="CV248" s="130"/>
      <c r="CW248" s="130"/>
      <c r="CX248" s="130"/>
      <c r="CY248" s="130"/>
      <c r="CZ248" s="130"/>
      <c r="DA248" s="130"/>
      <c r="DB248" s="130"/>
      <c r="DC248" s="130"/>
      <c r="DD248" s="130"/>
      <c r="DE248" s="130"/>
      <c r="DF248" s="130"/>
      <c r="DG248" s="130"/>
      <c r="DH248" s="130"/>
      <c r="DI248" s="130"/>
      <c r="DJ248" s="130"/>
      <c r="DK248" s="130"/>
      <c r="DL248" s="130"/>
      <c r="DM248" s="130"/>
      <c r="DN248" s="130"/>
      <c r="DO248" s="130"/>
      <c r="DP248" s="130"/>
      <c r="DQ248" s="130"/>
      <c r="DR248" s="130"/>
      <c r="DS248" s="130"/>
      <c r="DT248" s="130"/>
      <c r="DU248" s="130"/>
      <c r="DV248" s="130"/>
      <c r="DW248" s="130"/>
      <c r="DX248" s="130"/>
      <c r="DY248" s="130"/>
      <c r="DZ248" s="130"/>
      <c r="EA248" s="130"/>
      <c r="EB248" s="130"/>
      <c r="EC248" s="130"/>
      <c r="ED248" s="130"/>
      <c r="EE248" s="130"/>
      <c r="EF248" s="130"/>
      <c r="EG248" s="130"/>
      <c r="EH248" s="130"/>
      <c r="EI248" s="130"/>
      <c r="EJ248" s="130"/>
      <c r="EK248" s="130"/>
      <c r="EL248" s="130"/>
      <c r="EM248" s="130"/>
      <c r="EN248" s="130"/>
      <c r="EO248" s="130"/>
      <c r="EP248" s="130"/>
      <c r="EQ248" s="130"/>
      <c r="ER248" s="130"/>
      <c r="ES248" s="130"/>
      <c r="ET248" s="130"/>
      <c r="EU248" s="130"/>
      <c r="EV248" s="130"/>
      <c r="EW248" s="130"/>
      <c r="EX248" s="130"/>
      <c r="EY248" s="130"/>
      <c r="EZ248" s="130"/>
      <c r="FA248" s="130"/>
      <c r="FB248" s="130"/>
      <c r="FC248" s="130"/>
      <c r="FD248" s="130"/>
      <c r="FE248" s="130"/>
      <c r="FF248" s="130"/>
      <c r="FG248" s="130"/>
      <c r="FH248" s="130"/>
      <c r="FI248" s="130"/>
      <c r="FJ248" s="130"/>
      <c r="FK248" s="130"/>
      <c r="FL248" s="130"/>
      <c r="FM248" s="130"/>
      <c r="FN248" s="130"/>
      <c r="FO248" s="130"/>
      <c r="FP248" s="130"/>
      <c r="FQ248" s="130"/>
      <c r="FR248" s="130"/>
      <c r="FS248" s="130"/>
      <c r="FT248" s="130"/>
      <c r="FU248" s="130"/>
      <c r="FV248" s="130"/>
      <c r="FW248" s="130"/>
      <c r="FX248" s="130"/>
      <c r="FY248" s="130"/>
      <c r="FZ248" s="130"/>
      <c r="GA248" s="130"/>
      <c r="GB248" s="130"/>
      <c r="GC248" s="130"/>
      <c r="GD248" s="130"/>
      <c r="GE248" s="130"/>
      <c r="GF248" s="130"/>
      <c r="GG248" s="130"/>
      <c r="GH248" s="130"/>
      <c r="GI248" s="130"/>
      <c r="GJ248" s="130"/>
      <c r="GK248" s="130"/>
      <c r="GL248" s="130"/>
      <c r="GM248" s="130"/>
      <c r="GN248" s="130"/>
      <c r="GO248" s="130"/>
      <c r="GP248" s="130"/>
      <c r="GQ248" s="130"/>
      <c r="GR248" s="130"/>
      <c r="GS248" s="130"/>
      <c r="GT248" s="130"/>
      <c r="GU248" s="130"/>
      <c r="GV248" s="130"/>
      <c r="GW248" s="130"/>
      <c r="GX248" s="130"/>
      <c r="GY248" s="130"/>
      <c r="GZ248" s="130"/>
      <c r="HA248" s="130"/>
      <c r="HB248" s="130"/>
      <c r="HC248" s="130"/>
      <c r="HD248" s="130"/>
      <c r="HE248" s="130"/>
      <c r="HF248" s="130"/>
      <c r="HG248" s="130"/>
      <c r="HH248" s="130"/>
      <c r="HI248" s="130"/>
      <c r="HJ248" s="130"/>
      <c r="HK248" s="130"/>
      <c r="HL248" s="130"/>
      <c r="HM248" s="130"/>
      <c r="HN248" s="130"/>
      <c r="HO248" s="130"/>
      <c r="HP248" s="130"/>
      <c r="HQ248" s="130"/>
      <c r="HR248" s="130"/>
      <c r="HS248" s="130"/>
      <c r="HT248" s="130"/>
      <c r="HU248" s="130"/>
      <c r="HV248" s="130"/>
      <c r="HW248" s="130"/>
      <c r="HX248" s="130"/>
      <c r="HY248" s="130"/>
      <c r="HZ248" s="130"/>
      <c r="IA248" s="130"/>
      <c r="IB248" s="130"/>
      <c r="IC248" s="130"/>
      <c r="ID248" s="130"/>
      <c r="IE248" s="130"/>
      <c r="IF248" s="130"/>
      <c r="IG248" s="130"/>
      <c r="IH248" s="130"/>
      <c r="II248" s="130"/>
      <c r="IJ248" s="130"/>
      <c r="IK248" s="130"/>
      <c r="IL248" s="130"/>
      <c r="IM248" s="130"/>
      <c r="IN248" s="130"/>
      <c r="IO248" s="130"/>
      <c r="IP248" s="130"/>
      <c r="IQ248" s="130"/>
      <c r="IR248" s="130"/>
      <c r="IS248" s="130"/>
      <c r="IT248" s="130"/>
      <c r="IU248" s="130"/>
      <c r="IV248" s="130"/>
    </row>
    <row r="249" spans="1:256" ht="15.75" customHeight="1">
      <c r="A249" s="781"/>
      <c r="B249" s="39"/>
      <c r="C249" s="160"/>
      <c r="D249" s="160"/>
      <c r="E249" s="160"/>
      <c r="F249" s="160"/>
      <c r="G249" s="130"/>
      <c r="H249" s="130"/>
      <c r="I249" s="130"/>
      <c r="J249" s="130"/>
      <c r="K249" s="131"/>
      <c r="L249" s="131"/>
      <c r="M249" s="131"/>
      <c r="N249" s="131"/>
      <c r="O249" s="131"/>
      <c r="P249" s="1377"/>
      <c r="Q249" s="130"/>
      <c r="R249" s="130"/>
      <c r="S249" s="130"/>
      <c r="T249" s="130"/>
      <c r="U249" s="130"/>
      <c r="V249" s="130"/>
      <c r="W249" s="130"/>
      <c r="X249" s="130"/>
      <c r="Y249" s="130"/>
      <c r="Z249" s="130"/>
      <c r="AA249" s="130"/>
      <c r="AB249" s="130"/>
      <c r="AC249" s="130"/>
      <c r="AD249" s="130"/>
      <c r="AE249" s="130"/>
      <c r="AF249" s="130"/>
      <c r="AG249" s="130"/>
      <c r="AH249" s="130"/>
      <c r="AI249" s="130"/>
      <c r="AJ249" s="130"/>
      <c r="AK249" s="130"/>
      <c r="AL249" s="130"/>
      <c r="AM249" s="130"/>
      <c r="AN249" s="130"/>
      <c r="AO249" s="130"/>
      <c r="AP249" s="130"/>
      <c r="AQ249" s="130"/>
      <c r="AR249" s="130"/>
      <c r="AS249" s="130"/>
      <c r="AT249" s="130"/>
      <c r="AU249" s="130"/>
      <c r="AV249" s="130"/>
      <c r="AW249" s="130"/>
      <c r="AX249" s="130"/>
      <c r="AY249" s="130"/>
      <c r="AZ249" s="130"/>
      <c r="BA249" s="130"/>
      <c r="BB249" s="130"/>
      <c r="BC249" s="130"/>
      <c r="BD249" s="130"/>
      <c r="BE249" s="130"/>
      <c r="BF249" s="130"/>
      <c r="BG249" s="130"/>
      <c r="BH249" s="130"/>
      <c r="BI249" s="130"/>
      <c r="BJ249" s="130"/>
      <c r="BK249" s="130"/>
      <c r="BL249" s="130"/>
      <c r="BM249" s="130"/>
      <c r="BN249" s="130"/>
      <c r="BO249" s="130"/>
      <c r="BP249" s="130"/>
      <c r="BQ249" s="130"/>
      <c r="BR249" s="130"/>
      <c r="BS249" s="130"/>
      <c r="BT249" s="130"/>
      <c r="BU249" s="130"/>
      <c r="BV249" s="130"/>
      <c r="BW249" s="130"/>
      <c r="BX249" s="130"/>
      <c r="BY249" s="130"/>
      <c r="BZ249" s="130"/>
      <c r="CA249" s="130"/>
      <c r="CB249" s="130"/>
      <c r="CC249" s="130"/>
      <c r="CD249" s="130"/>
      <c r="CE249" s="130"/>
      <c r="CF249" s="130"/>
      <c r="CG249" s="130"/>
      <c r="CH249" s="130"/>
      <c r="CI249" s="130"/>
      <c r="CJ249" s="130"/>
      <c r="CK249" s="130"/>
      <c r="CL249" s="130"/>
      <c r="CM249" s="130"/>
      <c r="CN249" s="130"/>
      <c r="CO249" s="130"/>
      <c r="CP249" s="130"/>
      <c r="CQ249" s="130"/>
      <c r="CR249" s="130"/>
      <c r="CS249" s="130"/>
      <c r="CT249" s="130"/>
      <c r="CU249" s="130"/>
      <c r="CV249" s="130"/>
      <c r="CW249" s="130"/>
      <c r="CX249" s="130"/>
      <c r="CY249" s="130"/>
      <c r="CZ249" s="130"/>
      <c r="DA249" s="130"/>
      <c r="DB249" s="130"/>
      <c r="DC249" s="130"/>
      <c r="DD249" s="130"/>
      <c r="DE249" s="130"/>
      <c r="DF249" s="130"/>
      <c r="DG249" s="130"/>
      <c r="DH249" s="130"/>
      <c r="DI249" s="130"/>
      <c r="DJ249" s="130"/>
      <c r="DK249" s="130"/>
      <c r="DL249" s="130"/>
      <c r="DM249" s="130"/>
      <c r="DN249" s="130"/>
      <c r="DO249" s="130"/>
      <c r="DP249" s="130"/>
      <c r="DQ249" s="130"/>
      <c r="DR249" s="130"/>
      <c r="DS249" s="130"/>
      <c r="DT249" s="130"/>
      <c r="DU249" s="130"/>
      <c r="DV249" s="130"/>
      <c r="DW249" s="130"/>
      <c r="DX249" s="130"/>
      <c r="DY249" s="130"/>
      <c r="DZ249" s="130"/>
      <c r="EA249" s="130"/>
      <c r="EB249" s="130"/>
      <c r="EC249" s="130"/>
      <c r="ED249" s="130"/>
      <c r="EE249" s="130"/>
      <c r="EF249" s="130"/>
      <c r="EG249" s="130"/>
      <c r="EH249" s="130"/>
      <c r="EI249" s="130"/>
      <c r="EJ249" s="130"/>
      <c r="EK249" s="130"/>
      <c r="EL249" s="130"/>
      <c r="EM249" s="130"/>
      <c r="EN249" s="130"/>
      <c r="EO249" s="130"/>
      <c r="EP249" s="130"/>
      <c r="EQ249" s="130"/>
      <c r="ER249" s="130"/>
      <c r="ES249" s="130"/>
      <c r="ET249" s="130"/>
      <c r="EU249" s="130"/>
      <c r="EV249" s="130"/>
      <c r="EW249" s="130"/>
      <c r="EX249" s="130"/>
      <c r="EY249" s="130"/>
      <c r="EZ249" s="130"/>
      <c r="FA249" s="130"/>
      <c r="FB249" s="130"/>
      <c r="FC249" s="130"/>
      <c r="FD249" s="130"/>
      <c r="FE249" s="130"/>
      <c r="FF249" s="130"/>
      <c r="FG249" s="130"/>
      <c r="FH249" s="130"/>
      <c r="FI249" s="130"/>
      <c r="FJ249" s="130"/>
      <c r="FK249" s="130"/>
      <c r="FL249" s="130"/>
      <c r="FM249" s="130"/>
      <c r="FN249" s="130"/>
      <c r="FO249" s="130"/>
      <c r="FP249" s="130"/>
      <c r="FQ249" s="130"/>
      <c r="FR249" s="130"/>
      <c r="FS249" s="130"/>
      <c r="FT249" s="130"/>
      <c r="FU249" s="130"/>
      <c r="FV249" s="130"/>
      <c r="FW249" s="130"/>
      <c r="FX249" s="130"/>
      <c r="FY249" s="130"/>
      <c r="FZ249" s="130"/>
      <c r="GA249" s="130"/>
      <c r="GB249" s="130"/>
      <c r="GC249" s="130"/>
      <c r="GD249" s="130"/>
      <c r="GE249" s="130"/>
      <c r="GF249" s="130"/>
      <c r="GG249" s="130"/>
      <c r="GH249" s="130"/>
      <c r="GI249" s="130"/>
      <c r="GJ249" s="130"/>
      <c r="GK249" s="130"/>
      <c r="GL249" s="130"/>
      <c r="GM249" s="130"/>
      <c r="GN249" s="130"/>
      <c r="GO249" s="130"/>
      <c r="GP249" s="130"/>
      <c r="GQ249" s="130"/>
      <c r="GR249" s="130"/>
      <c r="GS249" s="130"/>
      <c r="GT249" s="130"/>
      <c r="GU249" s="130"/>
      <c r="GV249" s="130"/>
      <c r="GW249" s="130"/>
      <c r="GX249" s="130"/>
      <c r="GY249" s="130"/>
      <c r="GZ249" s="130"/>
      <c r="HA249" s="130"/>
      <c r="HB249" s="130"/>
      <c r="HC249" s="130"/>
      <c r="HD249" s="130"/>
      <c r="HE249" s="130"/>
      <c r="HF249" s="130"/>
      <c r="HG249" s="130"/>
      <c r="HH249" s="130"/>
      <c r="HI249" s="130"/>
      <c r="HJ249" s="130"/>
      <c r="HK249" s="130"/>
      <c r="HL249" s="130"/>
      <c r="HM249" s="130"/>
      <c r="HN249" s="130"/>
      <c r="HO249" s="130"/>
      <c r="HP249" s="130"/>
      <c r="HQ249" s="130"/>
      <c r="HR249" s="130"/>
      <c r="HS249" s="130"/>
      <c r="HT249" s="130"/>
      <c r="HU249" s="130"/>
      <c r="HV249" s="130"/>
      <c r="HW249" s="130"/>
      <c r="HX249" s="130"/>
      <c r="HY249" s="130"/>
      <c r="HZ249" s="130"/>
      <c r="IA249" s="130"/>
      <c r="IB249" s="130"/>
      <c r="IC249" s="130"/>
      <c r="ID249" s="130"/>
      <c r="IE249" s="130"/>
      <c r="IF249" s="130"/>
      <c r="IG249" s="130"/>
      <c r="IH249" s="130"/>
      <c r="II249" s="130"/>
      <c r="IJ249" s="130"/>
      <c r="IK249" s="130"/>
      <c r="IL249" s="130"/>
      <c r="IM249" s="130"/>
      <c r="IN249" s="130"/>
      <c r="IO249" s="130"/>
      <c r="IP249" s="130"/>
      <c r="IQ249" s="130"/>
      <c r="IR249" s="130"/>
      <c r="IS249" s="130"/>
      <c r="IT249" s="130"/>
      <c r="IU249" s="130"/>
      <c r="IV249" s="130"/>
    </row>
    <row r="250" spans="1:256" ht="15.75" customHeight="1">
      <c r="A250" s="781"/>
      <c r="B250" s="39"/>
      <c r="C250" s="160"/>
      <c r="D250" s="160"/>
      <c r="E250" s="160"/>
      <c r="F250" s="160"/>
      <c r="G250" s="130"/>
      <c r="H250" s="130"/>
      <c r="I250" s="130"/>
      <c r="J250" s="130"/>
      <c r="K250" s="131"/>
      <c r="L250" s="131"/>
      <c r="M250" s="131"/>
      <c r="N250" s="131"/>
      <c r="O250" s="131"/>
      <c r="P250" s="1377"/>
      <c r="Q250" s="130"/>
      <c r="R250" s="130"/>
      <c r="S250" s="130"/>
      <c r="T250" s="130"/>
      <c r="U250" s="130"/>
      <c r="V250" s="130"/>
      <c r="W250" s="130"/>
      <c r="X250" s="130"/>
      <c r="Y250" s="130"/>
      <c r="Z250" s="130"/>
      <c r="AA250" s="130"/>
      <c r="AB250" s="130"/>
      <c r="AC250" s="130"/>
      <c r="AD250" s="130"/>
      <c r="AE250" s="130"/>
      <c r="AF250" s="130"/>
      <c r="AG250" s="130"/>
      <c r="AH250" s="130"/>
      <c r="AI250" s="130"/>
      <c r="AJ250" s="130"/>
      <c r="AK250" s="130"/>
      <c r="AL250" s="130"/>
      <c r="AM250" s="130"/>
      <c r="AN250" s="130"/>
      <c r="AO250" s="130"/>
      <c r="AP250" s="130"/>
      <c r="AQ250" s="130"/>
      <c r="AR250" s="130"/>
      <c r="AS250" s="130"/>
      <c r="AT250" s="130"/>
      <c r="AU250" s="130"/>
      <c r="AV250" s="130"/>
      <c r="AW250" s="130"/>
      <c r="AX250" s="130"/>
      <c r="AY250" s="130"/>
      <c r="AZ250" s="130"/>
      <c r="BA250" s="130"/>
      <c r="BB250" s="130"/>
      <c r="BC250" s="130"/>
      <c r="BD250" s="130"/>
      <c r="BE250" s="130"/>
      <c r="BF250" s="130"/>
      <c r="BG250" s="130"/>
      <c r="BH250" s="130"/>
      <c r="BI250" s="130"/>
      <c r="BJ250" s="130"/>
      <c r="BK250" s="130"/>
      <c r="BL250" s="130"/>
      <c r="BM250" s="130"/>
      <c r="BN250" s="130"/>
      <c r="BO250" s="130"/>
      <c r="BP250" s="130"/>
      <c r="BQ250" s="130"/>
      <c r="BR250" s="130"/>
      <c r="BS250" s="130"/>
      <c r="BT250" s="130"/>
      <c r="BU250" s="130"/>
      <c r="BV250" s="130"/>
      <c r="BW250" s="130"/>
      <c r="BX250" s="130"/>
      <c r="BY250" s="130"/>
      <c r="BZ250" s="130"/>
      <c r="CA250" s="130"/>
      <c r="CB250" s="130"/>
      <c r="CC250" s="130"/>
      <c r="CD250" s="130"/>
      <c r="CE250" s="130"/>
      <c r="CF250" s="130"/>
      <c r="CG250" s="130"/>
      <c r="CH250" s="130"/>
      <c r="CI250" s="130"/>
      <c r="CJ250" s="130"/>
      <c r="CK250" s="130"/>
      <c r="CL250" s="130"/>
      <c r="CM250" s="130"/>
      <c r="CN250" s="130"/>
      <c r="CO250" s="130"/>
      <c r="CP250" s="130"/>
      <c r="CQ250" s="130"/>
      <c r="CR250" s="130"/>
      <c r="CS250" s="130"/>
      <c r="CT250" s="130"/>
      <c r="CU250" s="130"/>
      <c r="CV250" s="130"/>
      <c r="CW250" s="130"/>
      <c r="CX250" s="130"/>
      <c r="CY250" s="130"/>
      <c r="CZ250" s="130"/>
      <c r="DA250" s="130"/>
      <c r="DB250" s="130"/>
      <c r="DC250" s="130"/>
      <c r="DD250" s="130"/>
      <c r="DE250" s="130"/>
      <c r="DF250" s="130"/>
      <c r="DG250" s="130"/>
      <c r="DH250" s="130"/>
      <c r="DI250" s="130"/>
      <c r="DJ250" s="130"/>
      <c r="DK250" s="130"/>
      <c r="DL250" s="130"/>
      <c r="DM250" s="130"/>
      <c r="DN250" s="130"/>
      <c r="DO250" s="130"/>
      <c r="DP250" s="130"/>
      <c r="DQ250" s="130"/>
      <c r="DR250" s="130"/>
      <c r="DS250" s="130"/>
      <c r="DT250" s="130"/>
      <c r="DU250" s="130"/>
      <c r="DV250" s="130"/>
      <c r="DW250" s="130"/>
      <c r="DX250" s="130"/>
      <c r="DY250" s="130"/>
      <c r="DZ250" s="130"/>
      <c r="EA250" s="130"/>
      <c r="EB250" s="130"/>
      <c r="EC250" s="130"/>
      <c r="ED250" s="130"/>
      <c r="EE250" s="130"/>
      <c r="EF250" s="130"/>
      <c r="EG250" s="130"/>
      <c r="EH250" s="130"/>
      <c r="EI250" s="130"/>
      <c r="EJ250" s="130"/>
      <c r="EK250" s="130"/>
      <c r="EL250" s="130"/>
      <c r="EM250" s="130"/>
      <c r="EN250" s="130"/>
      <c r="EO250" s="130"/>
      <c r="EP250" s="130"/>
      <c r="EQ250" s="130"/>
      <c r="ER250" s="130"/>
      <c r="ES250" s="130"/>
      <c r="ET250" s="130"/>
      <c r="EU250" s="130"/>
      <c r="EV250" s="130"/>
      <c r="EW250" s="130"/>
      <c r="EX250" s="130"/>
      <c r="EY250" s="130"/>
      <c r="EZ250" s="130"/>
      <c r="FA250" s="130"/>
      <c r="FB250" s="130"/>
      <c r="FC250" s="130"/>
      <c r="FD250" s="130"/>
      <c r="FE250" s="130"/>
      <c r="FF250" s="130"/>
      <c r="FG250" s="130"/>
      <c r="FH250" s="130"/>
      <c r="FI250" s="130"/>
      <c r="FJ250" s="130"/>
      <c r="FK250" s="130"/>
      <c r="FL250" s="130"/>
      <c r="FM250" s="130"/>
      <c r="FN250" s="130"/>
      <c r="FO250" s="130"/>
      <c r="FP250" s="130"/>
      <c r="FQ250" s="130"/>
      <c r="FR250" s="130"/>
      <c r="FS250" s="130"/>
      <c r="FT250" s="130"/>
      <c r="FU250" s="130"/>
      <c r="FV250" s="130"/>
      <c r="FW250" s="130"/>
      <c r="FX250" s="130"/>
      <c r="FY250" s="130"/>
      <c r="FZ250" s="130"/>
      <c r="GA250" s="130"/>
      <c r="GB250" s="130"/>
      <c r="GC250" s="130"/>
      <c r="GD250" s="130"/>
      <c r="GE250" s="130"/>
      <c r="GF250" s="130"/>
      <c r="GG250" s="130"/>
      <c r="GH250" s="130"/>
      <c r="GI250" s="130"/>
      <c r="GJ250" s="130"/>
      <c r="GK250" s="130"/>
      <c r="GL250" s="130"/>
      <c r="GM250" s="130"/>
      <c r="GN250" s="130"/>
      <c r="GO250" s="130"/>
      <c r="GP250" s="130"/>
      <c r="GQ250" s="130"/>
      <c r="GR250" s="130"/>
      <c r="GS250" s="130"/>
      <c r="GT250" s="130"/>
      <c r="GU250" s="130"/>
      <c r="GV250" s="130"/>
      <c r="GW250" s="130"/>
      <c r="GX250" s="130"/>
      <c r="GY250" s="130"/>
      <c r="GZ250" s="130"/>
      <c r="HA250" s="130"/>
      <c r="HB250" s="130"/>
      <c r="HC250" s="130"/>
      <c r="HD250" s="130"/>
      <c r="HE250" s="130"/>
      <c r="HF250" s="130"/>
      <c r="HG250" s="130"/>
      <c r="HH250" s="130"/>
      <c r="HI250" s="130"/>
      <c r="HJ250" s="130"/>
      <c r="HK250" s="130"/>
      <c r="HL250" s="130"/>
      <c r="HM250" s="130"/>
      <c r="HN250" s="130"/>
      <c r="HO250" s="130"/>
      <c r="HP250" s="130"/>
      <c r="HQ250" s="130"/>
      <c r="HR250" s="130"/>
      <c r="HS250" s="130"/>
      <c r="HT250" s="130"/>
      <c r="HU250" s="130"/>
      <c r="HV250" s="130"/>
      <c r="HW250" s="130"/>
      <c r="HX250" s="130"/>
      <c r="HY250" s="130"/>
      <c r="HZ250" s="130"/>
      <c r="IA250" s="130"/>
      <c r="IB250" s="130"/>
      <c r="IC250" s="130"/>
      <c r="ID250" s="130"/>
      <c r="IE250" s="130"/>
      <c r="IF250" s="130"/>
      <c r="IG250" s="130"/>
      <c r="IH250" s="130"/>
      <c r="II250" s="130"/>
      <c r="IJ250" s="130"/>
      <c r="IK250" s="130"/>
      <c r="IL250" s="130"/>
      <c r="IM250" s="130"/>
      <c r="IN250" s="130"/>
      <c r="IO250" s="130"/>
      <c r="IP250" s="130"/>
      <c r="IQ250" s="130"/>
      <c r="IR250" s="130"/>
      <c r="IS250" s="130"/>
      <c r="IT250" s="130"/>
      <c r="IU250" s="130"/>
      <c r="IV250" s="130"/>
    </row>
    <row r="251" spans="1:256" ht="15.75" customHeight="1">
      <c r="A251" s="781"/>
      <c r="B251" s="39"/>
      <c r="C251" s="160"/>
      <c r="D251" s="160"/>
      <c r="E251" s="160"/>
      <c r="F251" s="160"/>
      <c r="G251" s="130"/>
      <c r="H251" s="130"/>
      <c r="I251" s="130"/>
      <c r="J251" s="130"/>
      <c r="K251" s="131"/>
      <c r="L251" s="131"/>
      <c r="M251" s="131"/>
      <c r="N251" s="131"/>
      <c r="O251" s="131"/>
      <c r="P251" s="1377"/>
      <c r="Q251" s="130"/>
      <c r="R251" s="130"/>
      <c r="S251" s="130"/>
      <c r="T251" s="130"/>
      <c r="U251" s="130"/>
      <c r="V251" s="130"/>
      <c r="W251" s="130"/>
      <c r="X251" s="130"/>
      <c r="Y251" s="130"/>
      <c r="Z251" s="130"/>
      <c r="AA251" s="130"/>
      <c r="AB251" s="130"/>
      <c r="AC251" s="130"/>
      <c r="AD251" s="130"/>
      <c r="AE251" s="130"/>
      <c r="AF251" s="130"/>
      <c r="AG251" s="130"/>
      <c r="AH251" s="130"/>
      <c r="AI251" s="130"/>
      <c r="AJ251" s="130"/>
      <c r="AK251" s="130"/>
      <c r="AL251" s="130"/>
      <c r="AM251" s="130"/>
      <c r="AN251" s="130"/>
      <c r="AO251" s="130"/>
      <c r="AP251" s="130"/>
      <c r="AQ251" s="130"/>
      <c r="AR251" s="130"/>
      <c r="AS251" s="130"/>
      <c r="AT251" s="130"/>
      <c r="AU251" s="130"/>
      <c r="AV251" s="130"/>
      <c r="AW251" s="130"/>
      <c r="AX251" s="130"/>
      <c r="AY251" s="130"/>
      <c r="AZ251" s="130"/>
      <c r="BA251" s="130"/>
      <c r="BB251" s="130"/>
      <c r="BC251" s="130"/>
      <c r="BD251" s="130"/>
      <c r="BE251" s="130"/>
      <c r="BF251" s="130"/>
      <c r="BG251" s="130"/>
      <c r="BH251" s="130"/>
      <c r="BI251" s="130"/>
      <c r="BJ251" s="130"/>
      <c r="BK251" s="130"/>
      <c r="BL251" s="130"/>
      <c r="BM251" s="130"/>
      <c r="BN251" s="130"/>
      <c r="BO251" s="130"/>
      <c r="BP251" s="130"/>
      <c r="BQ251" s="130"/>
      <c r="BR251" s="130"/>
      <c r="BS251" s="130"/>
      <c r="BT251" s="130"/>
      <c r="BU251" s="130"/>
      <c r="BV251" s="130"/>
      <c r="BW251" s="130"/>
      <c r="BX251" s="130"/>
      <c r="BY251" s="130"/>
      <c r="BZ251" s="130"/>
      <c r="CA251" s="130"/>
      <c r="CB251" s="130"/>
      <c r="CC251" s="130"/>
      <c r="CD251" s="130"/>
      <c r="CE251" s="130"/>
      <c r="CF251" s="130"/>
      <c r="CG251" s="130"/>
      <c r="CH251" s="130"/>
      <c r="CI251" s="130"/>
      <c r="CJ251" s="130"/>
      <c r="CK251" s="130"/>
      <c r="CL251" s="130"/>
      <c r="CM251" s="130"/>
      <c r="CN251" s="130"/>
      <c r="CO251" s="130"/>
      <c r="CP251" s="130"/>
      <c r="CQ251" s="130"/>
      <c r="CR251" s="130"/>
      <c r="CS251" s="130"/>
      <c r="CT251" s="130"/>
      <c r="CU251" s="130"/>
      <c r="CV251" s="130"/>
      <c r="CW251" s="130"/>
      <c r="CX251" s="130"/>
      <c r="CY251" s="130"/>
      <c r="CZ251" s="130"/>
      <c r="DA251" s="130"/>
      <c r="DB251" s="130"/>
      <c r="DC251" s="130"/>
      <c r="DD251" s="130"/>
      <c r="DE251" s="130"/>
      <c r="DF251" s="130"/>
      <c r="DG251" s="130"/>
      <c r="DH251" s="130"/>
      <c r="DI251" s="130"/>
      <c r="DJ251" s="130"/>
      <c r="DK251" s="130"/>
      <c r="DL251" s="130"/>
      <c r="DM251" s="130"/>
      <c r="DN251" s="130"/>
      <c r="DO251" s="130"/>
      <c r="DP251" s="130"/>
      <c r="DQ251" s="130"/>
      <c r="DR251" s="130"/>
      <c r="DS251" s="130"/>
      <c r="DT251" s="130"/>
      <c r="DU251" s="130"/>
      <c r="DV251" s="130"/>
      <c r="DW251" s="130"/>
      <c r="DX251" s="130"/>
      <c r="DY251" s="130"/>
      <c r="DZ251" s="130"/>
      <c r="EA251" s="130"/>
      <c r="EB251" s="130"/>
      <c r="EC251" s="130"/>
      <c r="ED251" s="130"/>
      <c r="EE251" s="130"/>
      <c r="EF251" s="130"/>
      <c r="EG251" s="130"/>
      <c r="EH251" s="130"/>
      <c r="EI251" s="130"/>
      <c r="EJ251" s="130"/>
      <c r="EK251" s="130"/>
      <c r="EL251" s="130"/>
      <c r="EM251" s="130"/>
      <c r="EN251" s="130"/>
      <c r="EO251" s="130"/>
      <c r="EP251" s="130"/>
      <c r="EQ251" s="130"/>
      <c r="ER251" s="130"/>
      <c r="ES251" s="130"/>
      <c r="ET251" s="130"/>
      <c r="EU251" s="130"/>
      <c r="EV251" s="130"/>
      <c r="EW251" s="130"/>
      <c r="EX251" s="130"/>
      <c r="EY251" s="130"/>
      <c r="EZ251" s="130"/>
      <c r="FA251" s="130"/>
      <c r="FB251" s="130"/>
      <c r="FC251" s="130"/>
      <c r="FD251" s="130"/>
      <c r="FE251" s="130"/>
      <c r="FF251" s="130"/>
      <c r="FG251" s="130"/>
      <c r="FH251" s="130"/>
      <c r="FI251" s="130"/>
      <c r="FJ251" s="130"/>
      <c r="FK251" s="130"/>
      <c r="FL251" s="130"/>
      <c r="FM251" s="130"/>
      <c r="FN251" s="130"/>
      <c r="FO251" s="130"/>
      <c r="FP251" s="130"/>
      <c r="FQ251" s="130"/>
      <c r="FR251" s="130"/>
      <c r="FS251" s="130"/>
      <c r="FT251" s="130"/>
      <c r="FU251" s="130"/>
      <c r="FV251" s="130"/>
      <c r="FW251" s="130"/>
      <c r="FX251" s="130"/>
      <c r="FY251" s="130"/>
      <c r="FZ251" s="130"/>
      <c r="GA251" s="130"/>
      <c r="GB251" s="130"/>
      <c r="GC251" s="130"/>
      <c r="GD251" s="130"/>
      <c r="GE251" s="130"/>
      <c r="GF251" s="130"/>
      <c r="GG251" s="130"/>
      <c r="GH251" s="130"/>
      <c r="GI251" s="130"/>
      <c r="GJ251" s="130"/>
      <c r="GK251" s="130"/>
      <c r="GL251" s="130"/>
      <c r="GM251" s="130"/>
      <c r="GN251" s="130"/>
      <c r="GO251" s="130"/>
      <c r="GP251" s="130"/>
      <c r="GQ251" s="130"/>
      <c r="GR251" s="130"/>
      <c r="GS251" s="130"/>
      <c r="GT251" s="130"/>
      <c r="GU251" s="130"/>
      <c r="GV251" s="130"/>
      <c r="GW251" s="130"/>
      <c r="GX251" s="130"/>
      <c r="GY251" s="130"/>
      <c r="GZ251" s="130"/>
      <c r="HA251" s="130"/>
      <c r="HB251" s="130"/>
      <c r="HC251" s="130"/>
      <c r="HD251" s="130"/>
      <c r="HE251" s="130"/>
      <c r="HF251" s="130"/>
      <c r="HG251" s="130"/>
      <c r="HH251" s="130"/>
      <c r="HI251" s="130"/>
      <c r="HJ251" s="130"/>
      <c r="HK251" s="130"/>
      <c r="HL251" s="130"/>
      <c r="HM251" s="130"/>
      <c r="HN251" s="130"/>
      <c r="HO251" s="130"/>
      <c r="HP251" s="130"/>
      <c r="HQ251" s="130"/>
      <c r="HR251" s="130"/>
      <c r="HS251" s="130"/>
      <c r="HT251" s="130"/>
      <c r="HU251" s="130"/>
      <c r="HV251" s="130"/>
      <c r="HW251" s="130"/>
      <c r="HX251" s="130"/>
      <c r="HY251" s="130"/>
      <c r="HZ251" s="130"/>
      <c r="IA251" s="130"/>
      <c r="IB251" s="130"/>
      <c r="IC251" s="130"/>
      <c r="ID251" s="130"/>
      <c r="IE251" s="130"/>
      <c r="IF251" s="130"/>
      <c r="IG251" s="130"/>
      <c r="IH251" s="130"/>
      <c r="II251" s="130"/>
      <c r="IJ251" s="130"/>
      <c r="IK251" s="130"/>
      <c r="IL251" s="130"/>
      <c r="IM251" s="130"/>
      <c r="IN251" s="130"/>
      <c r="IO251" s="130"/>
      <c r="IP251" s="130"/>
      <c r="IQ251" s="130"/>
      <c r="IR251" s="130"/>
      <c r="IS251" s="130"/>
      <c r="IT251" s="130"/>
      <c r="IU251" s="130"/>
      <c r="IV251" s="130"/>
    </row>
    <row r="252" spans="1:256" ht="15.75" customHeight="1">
      <c r="A252" s="781"/>
      <c r="B252" s="39"/>
      <c r="C252" s="160"/>
      <c r="D252" s="160"/>
      <c r="E252" s="160"/>
      <c r="F252" s="160"/>
      <c r="G252" s="130"/>
      <c r="H252" s="130"/>
      <c r="I252" s="130"/>
      <c r="J252" s="130"/>
      <c r="K252" s="131"/>
      <c r="L252" s="131"/>
      <c r="M252" s="131"/>
      <c r="N252" s="131"/>
      <c r="O252" s="131"/>
      <c r="P252" s="1377"/>
      <c r="Q252" s="130"/>
      <c r="R252" s="130"/>
      <c r="S252" s="130"/>
      <c r="T252" s="130"/>
      <c r="U252" s="130"/>
      <c r="V252" s="130"/>
      <c r="W252" s="130"/>
      <c r="X252" s="130"/>
      <c r="Y252" s="130"/>
      <c r="Z252" s="130"/>
      <c r="AA252" s="130"/>
      <c r="AB252" s="130"/>
      <c r="AC252" s="130"/>
      <c r="AD252" s="130"/>
      <c r="AE252" s="130"/>
      <c r="AF252" s="130"/>
      <c r="AG252" s="130"/>
      <c r="AH252" s="130"/>
      <c r="AI252" s="130"/>
      <c r="AJ252" s="130"/>
      <c r="AK252" s="130"/>
      <c r="AL252" s="130"/>
      <c r="AM252" s="130"/>
      <c r="AN252" s="130"/>
      <c r="AO252" s="130"/>
      <c r="AP252" s="130"/>
      <c r="AQ252" s="130"/>
      <c r="AR252" s="130"/>
      <c r="AS252" s="130"/>
      <c r="AT252" s="130"/>
      <c r="AU252" s="130"/>
      <c r="AV252" s="130"/>
      <c r="AW252" s="130"/>
      <c r="AX252" s="130"/>
      <c r="AY252" s="130"/>
      <c r="AZ252" s="130"/>
      <c r="BA252" s="130"/>
      <c r="BB252" s="130"/>
      <c r="BC252" s="130"/>
      <c r="BD252" s="130"/>
      <c r="BE252" s="130"/>
      <c r="BF252" s="130"/>
      <c r="BG252" s="130"/>
      <c r="BH252" s="130"/>
      <c r="BI252" s="130"/>
      <c r="BJ252" s="130"/>
      <c r="BK252" s="130"/>
      <c r="BL252" s="130"/>
      <c r="BM252" s="130"/>
      <c r="BN252" s="130"/>
      <c r="BO252" s="130"/>
      <c r="BP252" s="130"/>
      <c r="BQ252" s="130"/>
      <c r="BR252" s="130"/>
      <c r="BS252" s="130"/>
      <c r="BT252" s="130"/>
      <c r="BU252" s="130"/>
      <c r="BV252" s="130"/>
      <c r="BW252" s="130"/>
      <c r="BX252" s="130"/>
      <c r="BY252" s="130"/>
      <c r="BZ252" s="130"/>
      <c r="CA252" s="130"/>
      <c r="CB252" s="130"/>
      <c r="CC252" s="130"/>
      <c r="CD252" s="130"/>
      <c r="CE252" s="130"/>
      <c r="CF252" s="130"/>
      <c r="CG252" s="130"/>
      <c r="CH252" s="130"/>
      <c r="CI252" s="130"/>
      <c r="CJ252" s="130"/>
      <c r="CK252" s="130"/>
      <c r="CL252" s="130"/>
      <c r="CM252" s="130"/>
      <c r="CN252" s="130"/>
      <c r="CO252" s="130"/>
      <c r="CP252" s="130"/>
      <c r="CQ252" s="130"/>
      <c r="CR252" s="130"/>
      <c r="CS252" s="130"/>
      <c r="CT252" s="130"/>
      <c r="CU252" s="130"/>
      <c r="CV252" s="130"/>
      <c r="CW252" s="130"/>
      <c r="CX252" s="130"/>
      <c r="CY252" s="130"/>
      <c r="CZ252" s="130"/>
      <c r="DA252" s="130"/>
      <c r="DB252" s="130"/>
      <c r="DC252" s="130"/>
      <c r="DD252" s="130"/>
      <c r="DE252" s="130"/>
      <c r="DF252" s="130"/>
      <c r="DG252" s="130"/>
      <c r="DH252" s="130"/>
      <c r="DI252" s="130"/>
      <c r="DJ252" s="130"/>
      <c r="DK252" s="130"/>
      <c r="DL252" s="130"/>
      <c r="DM252" s="130"/>
      <c r="DN252" s="130"/>
      <c r="DO252" s="130"/>
      <c r="DP252" s="130"/>
      <c r="DQ252" s="130"/>
      <c r="DR252" s="130"/>
      <c r="DS252" s="130"/>
      <c r="DT252" s="130"/>
      <c r="DU252" s="130"/>
      <c r="DV252" s="130"/>
      <c r="DW252" s="130"/>
      <c r="DX252" s="130"/>
      <c r="DY252" s="130"/>
      <c r="DZ252" s="130"/>
      <c r="EA252" s="130"/>
      <c r="EB252" s="130"/>
      <c r="EC252" s="130"/>
      <c r="ED252" s="130"/>
      <c r="EE252" s="130"/>
      <c r="EF252" s="130"/>
      <c r="EG252" s="130"/>
      <c r="EH252" s="130"/>
      <c r="EI252" s="130"/>
      <c r="EJ252" s="130"/>
      <c r="EK252" s="130"/>
      <c r="EL252" s="130"/>
      <c r="EM252" s="130"/>
      <c r="EN252" s="130"/>
      <c r="EO252" s="130"/>
      <c r="EP252" s="130"/>
      <c r="EQ252" s="130"/>
      <c r="ER252" s="130"/>
      <c r="ES252" s="130"/>
      <c r="ET252" s="130"/>
      <c r="EU252" s="130"/>
      <c r="EV252" s="130"/>
      <c r="EW252" s="130"/>
      <c r="EX252" s="130"/>
      <c r="EY252" s="130"/>
      <c r="EZ252" s="130"/>
      <c r="FA252" s="130"/>
      <c r="FB252" s="130"/>
      <c r="FC252" s="130"/>
      <c r="FD252" s="130"/>
      <c r="FE252" s="130"/>
      <c r="FF252" s="130"/>
      <c r="FG252" s="130"/>
      <c r="FH252" s="130"/>
      <c r="FI252" s="130"/>
      <c r="FJ252" s="130"/>
      <c r="FK252" s="130"/>
      <c r="FL252" s="130"/>
      <c r="FM252" s="130"/>
      <c r="FN252" s="130"/>
      <c r="FO252" s="130"/>
      <c r="FP252" s="130"/>
      <c r="FQ252" s="130"/>
      <c r="FR252" s="130"/>
      <c r="FS252" s="130"/>
      <c r="FT252" s="130"/>
      <c r="FU252" s="130"/>
      <c r="FV252" s="130"/>
      <c r="FW252" s="130"/>
      <c r="FX252" s="130"/>
      <c r="FY252" s="130"/>
      <c r="FZ252" s="130"/>
      <c r="GA252" s="130"/>
      <c r="GB252" s="130"/>
      <c r="GC252" s="130"/>
      <c r="GD252" s="130"/>
      <c r="GE252" s="130"/>
      <c r="GF252" s="130"/>
      <c r="GG252" s="130"/>
      <c r="GH252" s="130"/>
      <c r="GI252" s="130"/>
      <c r="GJ252" s="130"/>
      <c r="GK252" s="130"/>
      <c r="GL252" s="130"/>
      <c r="GM252" s="130"/>
      <c r="GN252" s="130"/>
      <c r="GO252" s="130"/>
      <c r="GP252" s="130"/>
      <c r="GQ252" s="130"/>
      <c r="GR252" s="130"/>
      <c r="GS252" s="130"/>
      <c r="GT252" s="130"/>
      <c r="GU252" s="130"/>
      <c r="GV252" s="130"/>
      <c r="GW252" s="130"/>
      <c r="GX252" s="130"/>
      <c r="GY252" s="130"/>
      <c r="GZ252" s="130"/>
      <c r="HA252" s="130"/>
      <c r="HB252" s="130"/>
      <c r="HC252" s="130"/>
      <c r="HD252" s="130"/>
      <c r="HE252" s="130"/>
      <c r="HF252" s="130"/>
      <c r="HG252" s="130"/>
      <c r="HH252" s="130"/>
      <c r="HI252" s="130"/>
      <c r="HJ252" s="130"/>
      <c r="HK252" s="130"/>
      <c r="HL252" s="130"/>
      <c r="HM252" s="130"/>
      <c r="HN252" s="130"/>
      <c r="HO252" s="130"/>
      <c r="HP252" s="130"/>
      <c r="HQ252" s="130"/>
      <c r="HR252" s="130"/>
      <c r="HS252" s="130"/>
      <c r="HT252" s="130"/>
      <c r="HU252" s="130"/>
      <c r="HV252" s="130"/>
      <c r="HW252" s="130"/>
      <c r="HX252" s="130"/>
      <c r="HY252" s="130"/>
      <c r="HZ252" s="130"/>
      <c r="IA252" s="130"/>
      <c r="IB252" s="130"/>
      <c r="IC252" s="130"/>
      <c r="ID252" s="130"/>
      <c r="IE252" s="130"/>
      <c r="IF252" s="130"/>
      <c r="IG252" s="130"/>
      <c r="IH252" s="130"/>
      <c r="II252" s="130"/>
      <c r="IJ252" s="130"/>
      <c r="IK252" s="130"/>
      <c r="IL252" s="130"/>
      <c r="IM252" s="130"/>
      <c r="IN252" s="130"/>
      <c r="IO252" s="130"/>
      <c r="IP252" s="130"/>
      <c r="IQ252" s="130"/>
      <c r="IR252" s="130"/>
      <c r="IS252" s="130"/>
      <c r="IT252" s="130"/>
      <c r="IU252" s="130"/>
      <c r="IV252" s="130"/>
    </row>
    <row r="253" spans="1:256" ht="15.75" customHeight="1">
      <c r="A253" s="781"/>
      <c r="B253" s="39"/>
      <c r="C253" s="160"/>
      <c r="D253" s="160"/>
      <c r="E253" s="160"/>
      <c r="F253" s="160"/>
      <c r="G253" s="130"/>
      <c r="H253" s="130"/>
      <c r="I253" s="130"/>
      <c r="J253" s="130"/>
      <c r="K253" s="131"/>
      <c r="L253" s="131"/>
      <c r="M253" s="131"/>
      <c r="N253" s="131"/>
      <c r="O253" s="131"/>
      <c r="P253" s="1377"/>
      <c r="Q253" s="130"/>
      <c r="R253" s="130"/>
      <c r="S253" s="130"/>
      <c r="T253" s="130"/>
      <c r="U253" s="130"/>
      <c r="V253" s="130"/>
      <c r="W253" s="130"/>
      <c r="X253" s="130"/>
      <c r="Y253" s="130"/>
      <c r="Z253" s="130"/>
      <c r="AA253" s="130"/>
      <c r="AB253" s="130"/>
      <c r="AC253" s="130"/>
      <c r="AD253" s="130"/>
      <c r="AE253" s="130"/>
      <c r="AF253" s="130"/>
      <c r="AG253" s="130"/>
      <c r="AH253" s="130"/>
      <c r="AI253" s="130"/>
      <c r="AJ253" s="130"/>
      <c r="AK253" s="130"/>
      <c r="AL253" s="130"/>
      <c r="AM253" s="130"/>
      <c r="AN253" s="130"/>
      <c r="AO253" s="130"/>
      <c r="AP253" s="130"/>
      <c r="AQ253" s="130"/>
      <c r="AR253" s="130"/>
      <c r="AS253" s="130"/>
      <c r="AT253" s="130"/>
      <c r="AU253" s="130"/>
      <c r="AV253" s="130"/>
      <c r="AW253" s="130"/>
      <c r="AX253" s="130"/>
      <c r="AY253" s="130"/>
      <c r="AZ253" s="130"/>
      <c r="BA253" s="130"/>
      <c r="BB253" s="130"/>
      <c r="BC253" s="130"/>
      <c r="BD253" s="130"/>
      <c r="BE253" s="130"/>
      <c r="BF253" s="130"/>
      <c r="BG253" s="130"/>
      <c r="BH253" s="130"/>
      <c r="BI253" s="130"/>
      <c r="BJ253" s="130"/>
      <c r="BK253" s="130"/>
      <c r="BL253" s="130"/>
      <c r="BM253" s="130"/>
      <c r="BN253" s="130"/>
      <c r="BO253" s="130"/>
      <c r="BP253" s="130"/>
      <c r="BQ253" s="130"/>
      <c r="BR253" s="130"/>
      <c r="BS253" s="130"/>
      <c r="BT253" s="130"/>
      <c r="BU253" s="130"/>
      <c r="BV253" s="130"/>
      <c r="BW253" s="130"/>
      <c r="BX253" s="130"/>
      <c r="BY253" s="130"/>
      <c r="BZ253" s="130"/>
      <c r="CA253" s="130"/>
      <c r="CB253" s="130"/>
      <c r="CC253" s="130"/>
      <c r="CD253" s="130"/>
      <c r="CE253" s="130"/>
      <c r="CF253" s="130"/>
      <c r="CG253" s="130"/>
      <c r="CH253" s="130"/>
      <c r="CI253" s="130"/>
      <c r="CJ253" s="130"/>
      <c r="CK253" s="130"/>
      <c r="CL253" s="130"/>
      <c r="CM253" s="130"/>
      <c r="CN253" s="130"/>
      <c r="CO253" s="130"/>
      <c r="CP253" s="130"/>
      <c r="CQ253" s="130"/>
      <c r="CR253" s="130"/>
      <c r="CS253" s="130"/>
      <c r="CT253" s="130"/>
      <c r="CU253" s="130"/>
      <c r="CV253" s="130"/>
      <c r="CW253" s="130"/>
      <c r="CX253" s="130"/>
      <c r="CY253" s="130"/>
      <c r="CZ253" s="130"/>
      <c r="DA253" s="130"/>
      <c r="DB253" s="130"/>
      <c r="DC253" s="130"/>
      <c r="DD253" s="130"/>
      <c r="DE253" s="130"/>
      <c r="DF253" s="130"/>
      <c r="DG253" s="130"/>
      <c r="DH253" s="130"/>
      <c r="DI253" s="130"/>
      <c r="DJ253" s="130"/>
      <c r="DK253" s="130"/>
      <c r="DL253" s="130"/>
      <c r="DM253" s="130"/>
      <c r="DN253" s="130"/>
      <c r="DO253" s="130"/>
      <c r="DP253" s="130"/>
      <c r="DQ253" s="130"/>
      <c r="DR253" s="130"/>
      <c r="DS253" s="130"/>
      <c r="DT253" s="130"/>
      <c r="DU253" s="130"/>
      <c r="DV253" s="130"/>
      <c r="DW253" s="130"/>
      <c r="DX253" s="130"/>
      <c r="DY253" s="130"/>
      <c r="DZ253" s="130"/>
      <c r="EA253" s="130"/>
      <c r="EB253" s="130"/>
      <c r="EC253" s="130"/>
      <c r="ED253" s="130"/>
      <c r="EE253" s="130"/>
      <c r="EF253" s="130"/>
      <c r="EG253" s="130"/>
      <c r="EH253" s="130"/>
      <c r="EI253" s="130"/>
      <c r="EJ253" s="130"/>
      <c r="EK253" s="130"/>
      <c r="EL253" s="130"/>
      <c r="EM253" s="130"/>
      <c r="EN253" s="130"/>
      <c r="EO253" s="130"/>
      <c r="EP253" s="130"/>
      <c r="EQ253" s="130"/>
      <c r="ER253" s="130"/>
      <c r="ES253" s="130"/>
      <c r="ET253" s="130"/>
      <c r="EU253" s="130"/>
      <c r="EV253" s="130"/>
      <c r="EW253" s="130"/>
      <c r="EX253" s="130"/>
      <c r="EY253" s="130"/>
      <c r="EZ253" s="130"/>
      <c r="FA253" s="130"/>
      <c r="FB253" s="130"/>
      <c r="FC253" s="130"/>
      <c r="FD253" s="130"/>
      <c r="FE253" s="130"/>
      <c r="FF253" s="130"/>
      <c r="FG253" s="130"/>
      <c r="FH253" s="130"/>
      <c r="FI253" s="130"/>
      <c r="FJ253" s="130"/>
      <c r="FK253" s="130"/>
      <c r="FL253" s="130"/>
      <c r="FM253" s="130"/>
      <c r="FN253" s="130"/>
      <c r="FO253" s="130"/>
      <c r="FP253" s="130"/>
      <c r="FQ253" s="130"/>
      <c r="FR253" s="130"/>
      <c r="FS253" s="130"/>
      <c r="FT253" s="130"/>
      <c r="FU253" s="130"/>
      <c r="FV253" s="130"/>
      <c r="FW253" s="130"/>
      <c r="FX253" s="130"/>
      <c r="FY253" s="130"/>
      <c r="FZ253" s="130"/>
      <c r="GA253" s="130"/>
      <c r="GB253" s="130"/>
      <c r="GC253" s="130"/>
      <c r="GD253" s="130"/>
      <c r="GE253" s="130"/>
      <c r="GF253" s="130"/>
      <c r="GG253" s="130"/>
      <c r="GH253" s="130"/>
      <c r="GI253" s="130"/>
      <c r="GJ253" s="130"/>
      <c r="GK253" s="130"/>
      <c r="GL253" s="130"/>
      <c r="GM253" s="130"/>
      <c r="GN253" s="130"/>
      <c r="GO253" s="130"/>
      <c r="GP253" s="130"/>
      <c r="GQ253" s="130"/>
      <c r="GR253" s="130"/>
      <c r="GS253" s="130"/>
      <c r="GT253" s="130"/>
      <c r="GU253" s="130"/>
      <c r="GV253" s="130"/>
      <c r="GW253" s="130"/>
      <c r="GX253" s="130"/>
      <c r="GY253" s="130"/>
      <c r="GZ253" s="130"/>
      <c r="HA253" s="130"/>
      <c r="HB253" s="130"/>
      <c r="HC253" s="130"/>
      <c r="HD253" s="130"/>
      <c r="HE253" s="130"/>
      <c r="HF253" s="130"/>
      <c r="HG253" s="130"/>
      <c r="HH253" s="130"/>
      <c r="HI253" s="130"/>
      <c r="HJ253" s="130"/>
      <c r="HK253" s="130"/>
      <c r="HL253" s="130"/>
      <c r="HM253" s="130"/>
      <c r="HN253" s="130"/>
      <c r="HO253" s="130"/>
      <c r="HP253" s="130"/>
      <c r="HQ253" s="130"/>
      <c r="HR253" s="130"/>
      <c r="HS253" s="130"/>
      <c r="HT253" s="130"/>
      <c r="HU253" s="130"/>
      <c r="HV253" s="130"/>
      <c r="HW253" s="130"/>
      <c r="HX253" s="130"/>
      <c r="HY253" s="130"/>
      <c r="HZ253" s="130"/>
      <c r="IA253" s="130"/>
      <c r="IB253" s="130"/>
      <c r="IC253" s="130"/>
      <c r="ID253" s="130"/>
      <c r="IE253" s="130"/>
      <c r="IF253" s="130"/>
      <c r="IG253" s="130"/>
      <c r="IH253" s="130"/>
      <c r="II253" s="130"/>
      <c r="IJ253" s="130"/>
      <c r="IK253" s="130"/>
      <c r="IL253" s="130"/>
      <c r="IM253" s="130"/>
      <c r="IN253" s="130"/>
      <c r="IO253" s="130"/>
      <c r="IP253" s="130"/>
      <c r="IQ253" s="130"/>
      <c r="IR253" s="130"/>
      <c r="IS253" s="130"/>
      <c r="IT253" s="130"/>
      <c r="IU253" s="130"/>
      <c r="IV253" s="130"/>
    </row>
    <row r="254" spans="1:256" ht="15.75" customHeight="1">
      <c r="A254" s="781"/>
      <c r="B254" s="39"/>
      <c r="C254" s="160"/>
      <c r="D254" s="160"/>
      <c r="E254" s="160"/>
      <c r="F254" s="160"/>
      <c r="G254" s="130"/>
      <c r="H254" s="130"/>
      <c r="I254" s="130"/>
      <c r="J254" s="130"/>
      <c r="K254" s="131"/>
      <c r="L254" s="131"/>
      <c r="M254" s="131"/>
      <c r="N254" s="131"/>
      <c r="O254" s="131"/>
      <c r="P254" s="1377"/>
      <c r="Q254" s="130"/>
      <c r="R254" s="130"/>
      <c r="S254" s="130"/>
      <c r="T254" s="130"/>
      <c r="U254" s="130"/>
      <c r="V254" s="130"/>
      <c r="W254" s="130"/>
      <c r="X254" s="130"/>
      <c r="Y254" s="130"/>
      <c r="Z254" s="130"/>
      <c r="AA254" s="130"/>
      <c r="AB254" s="130"/>
      <c r="AC254" s="130"/>
      <c r="AD254" s="130"/>
      <c r="AE254" s="130"/>
      <c r="AF254" s="130"/>
      <c r="AG254" s="130"/>
      <c r="AH254" s="130"/>
      <c r="AI254" s="130"/>
      <c r="AJ254" s="130"/>
      <c r="AK254" s="130"/>
      <c r="AL254" s="130"/>
      <c r="AM254" s="130"/>
      <c r="AN254" s="130"/>
      <c r="AO254" s="130"/>
      <c r="AP254" s="130"/>
      <c r="AQ254" s="130"/>
      <c r="AR254" s="130"/>
      <c r="AS254" s="130"/>
      <c r="AT254" s="130"/>
      <c r="AU254" s="130"/>
      <c r="AV254" s="130"/>
      <c r="AW254" s="130"/>
      <c r="AX254" s="130"/>
      <c r="AY254" s="130"/>
      <c r="AZ254" s="130"/>
      <c r="BA254" s="130"/>
      <c r="BB254" s="130"/>
      <c r="BC254" s="130"/>
      <c r="BD254" s="130"/>
      <c r="BE254" s="130"/>
      <c r="BF254" s="130"/>
      <c r="BG254" s="130"/>
      <c r="BH254" s="130"/>
      <c r="BI254" s="130"/>
      <c r="BJ254" s="130"/>
      <c r="BK254" s="130"/>
      <c r="BL254" s="130"/>
      <c r="BM254" s="130"/>
      <c r="BN254" s="130"/>
      <c r="BO254" s="130"/>
      <c r="BP254" s="130"/>
      <c r="BQ254" s="130"/>
      <c r="BR254" s="130"/>
      <c r="BS254" s="130"/>
      <c r="BT254" s="130"/>
      <c r="BU254" s="130"/>
      <c r="BV254" s="130"/>
      <c r="BW254" s="130"/>
      <c r="BX254" s="130"/>
      <c r="BY254" s="130"/>
      <c r="BZ254" s="130"/>
      <c r="CA254" s="130"/>
      <c r="CB254" s="130"/>
      <c r="CC254" s="130"/>
      <c r="CD254" s="130"/>
      <c r="CE254" s="130"/>
      <c r="CF254" s="130"/>
      <c r="CG254" s="130"/>
      <c r="CH254" s="130"/>
      <c r="CI254" s="130"/>
      <c r="CJ254" s="130"/>
      <c r="CK254" s="130"/>
      <c r="CL254" s="130"/>
      <c r="CM254" s="130"/>
      <c r="CN254" s="130"/>
      <c r="CO254" s="130"/>
      <c r="CP254" s="130"/>
      <c r="CQ254" s="130"/>
      <c r="CR254" s="130"/>
      <c r="CS254" s="130"/>
      <c r="CT254" s="130"/>
      <c r="CU254" s="130"/>
      <c r="CV254" s="130"/>
      <c r="CW254" s="130"/>
      <c r="CX254" s="130"/>
      <c r="CY254" s="130"/>
      <c r="CZ254" s="130"/>
      <c r="DA254" s="130"/>
      <c r="DB254" s="130"/>
      <c r="DC254" s="130"/>
      <c r="DD254" s="130"/>
      <c r="DE254" s="130"/>
      <c r="DF254" s="130"/>
      <c r="DG254" s="130"/>
      <c r="DH254" s="130"/>
      <c r="DI254" s="130"/>
      <c r="DJ254" s="130"/>
      <c r="DK254" s="130"/>
      <c r="DL254" s="130"/>
      <c r="DM254" s="130"/>
      <c r="DN254" s="130"/>
      <c r="DO254" s="130"/>
      <c r="DP254" s="130"/>
      <c r="DQ254" s="130"/>
      <c r="DR254" s="130"/>
      <c r="DS254" s="130"/>
      <c r="DT254" s="130"/>
      <c r="DU254" s="130"/>
      <c r="DV254" s="130"/>
      <c r="DW254" s="130"/>
      <c r="DX254" s="130"/>
      <c r="DY254" s="130"/>
      <c r="DZ254" s="130"/>
      <c r="EA254" s="130"/>
      <c r="EB254" s="130"/>
      <c r="EC254" s="130"/>
      <c r="ED254" s="130"/>
      <c r="EE254" s="130"/>
      <c r="EF254" s="130"/>
      <c r="EG254" s="130"/>
      <c r="EH254" s="130"/>
      <c r="EI254" s="130"/>
      <c r="EJ254" s="130"/>
      <c r="EK254" s="130"/>
      <c r="EL254" s="130"/>
      <c r="EM254" s="130"/>
      <c r="EN254" s="130"/>
      <c r="EO254" s="130"/>
      <c r="EP254" s="130"/>
      <c r="EQ254" s="130"/>
      <c r="ER254" s="130"/>
      <c r="ES254" s="130"/>
      <c r="ET254" s="130"/>
      <c r="EU254" s="130"/>
      <c r="EV254" s="130"/>
      <c r="EW254" s="130"/>
      <c r="EX254" s="130"/>
      <c r="EY254" s="130"/>
      <c r="EZ254" s="130"/>
      <c r="FA254" s="130"/>
      <c r="FB254" s="130"/>
      <c r="FC254" s="130"/>
      <c r="FD254" s="130"/>
      <c r="FE254" s="130"/>
      <c r="FF254" s="130"/>
      <c r="FG254" s="130"/>
      <c r="FH254" s="130"/>
      <c r="FI254" s="130"/>
      <c r="FJ254" s="130"/>
      <c r="FK254" s="130"/>
      <c r="FL254" s="130"/>
      <c r="FM254" s="130"/>
      <c r="FN254" s="130"/>
      <c r="FO254" s="130"/>
      <c r="FP254" s="130"/>
      <c r="FQ254" s="130"/>
      <c r="FR254" s="130"/>
      <c r="FS254" s="130"/>
      <c r="FT254" s="130"/>
      <c r="FU254" s="130"/>
      <c r="FV254" s="130"/>
      <c r="FW254" s="130"/>
      <c r="FX254" s="130"/>
      <c r="FY254" s="130"/>
      <c r="FZ254" s="130"/>
      <c r="GA254" s="130"/>
      <c r="GB254" s="130"/>
      <c r="GC254" s="130"/>
      <c r="GD254" s="130"/>
      <c r="GE254" s="130"/>
      <c r="GF254" s="130"/>
      <c r="GG254" s="130"/>
      <c r="GH254" s="130"/>
      <c r="GI254" s="130"/>
      <c r="GJ254" s="130"/>
      <c r="GK254" s="130"/>
      <c r="GL254" s="130"/>
      <c r="GM254" s="130"/>
      <c r="GN254" s="130"/>
      <c r="GO254" s="130"/>
      <c r="GP254" s="130"/>
      <c r="GQ254" s="130"/>
      <c r="GR254" s="130"/>
      <c r="GS254" s="130"/>
      <c r="GT254" s="130"/>
      <c r="GU254" s="130"/>
      <c r="GV254" s="130"/>
      <c r="GW254" s="130"/>
      <c r="GX254" s="130"/>
      <c r="GY254" s="130"/>
      <c r="GZ254" s="130"/>
      <c r="HA254" s="130"/>
      <c r="HB254" s="130"/>
      <c r="HC254" s="130"/>
      <c r="HD254" s="130"/>
      <c r="HE254" s="130"/>
      <c r="HF254" s="130"/>
      <c r="HG254" s="130"/>
      <c r="HH254" s="130"/>
      <c r="HI254" s="130"/>
      <c r="HJ254" s="130"/>
      <c r="HK254" s="130"/>
      <c r="HL254" s="130"/>
      <c r="HM254" s="130"/>
      <c r="HN254" s="130"/>
      <c r="HO254" s="130"/>
      <c r="HP254" s="130"/>
      <c r="HQ254" s="130"/>
      <c r="HR254" s="130"/>
      <c r="HS254" s="130"/>
      <c r="HT254" s="130"/>
      <c r="HU254" s="130"/>
      <c r="HV254" s="130"/>
      <c r="HW254" s="130"/>
      <c r="HX254" s="130"/>
      <c r="HY254" s="130"/>
      <c r="HZ254" s="130"/>
      <c r="IA254" s="130"/>
      <c r="IB254" s="130"/>
      <c r="IC254" s="130"/>
      <c r="ID254" s="130"/>
      <c r="IE254" s="130"/>
      <c r="IF254" s="130"/>
      <c r="IG254" s="130"/>
      <c r="IH254" s="130"/>
      <c r="II254" s="130"/>
      <c r="IJ254" s="130"/>
      <c r="IK254" s="130"/>
      <c r="IL254" s="130"/>
      <c r="IM254" s="130"/>
      <c r="IN254" s="130"/>
      <c r="IO254" s="130"/>
      <c r="IP254" s="130"/>
      <c r="IQ254" s="130"/>
      <c r="IR254" s="130"/>
      <c r="IS254" s="130"/>
      <c r="IT254" s="130"/>
      <c r="IU254" s="130"/>
      <c r="IV254" s="130"/>
    </row>
    <row r="255" spans="1:256" ht="15.75" customHeight="1">
      <c r="A255" s="781"/>
      <c r="B255" s="39"/>
      <c r="C255" s="160"/>
      <c r="D255" s="160"/>
      <c r="E255" s="160"/>
      <c r="F255" s="160"/>
      <c r="G255" s="130"/>
      <c r="H255" s="130"/>
      <c r="I255" s="130"/>
      <c r="J255" s="130"/>
      <c r="K255" s="131"/>
      <c r="L255" s="131"/>
      <c r="M255" s="131"/>
      <c r="N255" s="131"/>
      <c r="O255" s="131"/>
      <c r="P255" s="1377"/>
      <c r="Q255" s="130"/>
      <c r="R255" s="130"/>
      <c r="S255" s="130"/>
      <c r="T255" s="130"/>
      <c r="U255" s="130"/>
      <c r="V255" s="130"/>
      <c r="W255" s="130"/>
      <c r="X255" s="130"/>
      <c r="Y255" s="130"/>
      <c r="Z255" s="130"/>
      <c r="AA255" s="130"/>
      <c r="AB255" s="130"/>
      <c r="AC255" s="130"/>
      <c r="AD255" s="130"/>
      <c r="AE255" s="130"/>
      <c r="AF255" s="130"/>
      <c r="AG255" s="130"/>
      <c r="AH255" s="130"/>
      <c r="AI255" s="130"/>
      <c r="AJ255" s="130"/>
      <c r="AK255" s="130"/>
      <c r="AL255" s="130"/>
      <c r="AM255" s="130"/>
      <c r="AN255" s="130"/>
      <c r="AO255" s="130"/>
      <c r="AP255" s="130"/>
      <c r="AQ255" s="130"/>
      <c r="AR255" s="130"/>
      <c r="AS255" s="130"/>
      <c r="AT255" s="130"/>
      <c r="AU255" s="130"/>
      <c r="AV255" s="130"/>
      <c r="AW255" s="130"/>
      <c r="AX255" s="130"/>
      <c r="AY255" s="130"/>
      <c r="AZ255" s="130"/>
      <c r="BA255" s="130"/>
      <c r="BB255" s="130"/>
      <c r="BC255" s="130"/>
      <c r="BD255" s="130"/>
      <c r="BE255" s="130"/>
      <c r="BF255" s="130"/>
      <c r="BG255" s="130"/>
      <c r="BH255" s="130"/>
      <c r="BI255" s="130"/>
      <c r="BJ255" s="130"/>
      <c r="BK255" s="130"/>
      <c r="BL255" s="130"/>
      <c r="BM255" s="130"/>
      <c r="BN255" s="130"/>
      <c r="BO255" s="130"/>
      <c r="BP255" s="130"/>
      <c r="BQ255" s="130"/>
      <c r="BR255" s="130"/>
      <c r="BS255" s="130"/>
      <c r="BT255" s="130"/>
      <c r="BU255" s="130"/>
      <c r="BV255" s="130"/>
      <c r="BW255" s="130"/>
      <c r="BX255" s="130"/>
      <c r="BY255" s="130"/>
      <c r="BZ255" s="130"/>
      <c r="CA255" s="130"/>
      <c r="CB255" s="130"/>
      <c r="CC255" s="130"/>
      <c r="CD255" s="130"/>
      <c r="CE255" s="130"/>
      <c r="CF255" s="130"/>
      <c r="CG255" s="130"/>
      <c r="CH255" s="130"/>
      <c r="CI255" s="130"/>
      <c r="CJ255" s="130"/>
      <c r="CK255" s="130"/>
      <c r="CL255" s="130"/>
      <c r="CM255" s="130"/>
      <c r="CN255" s="130"/>
      <c r="CO255" s="130"/>
      <c r="CP255" s="130"/>
      <c r="CQ255" s="130"/>
      <c r="CR255" s="130"/>
      <c r="CS255" s="130"/>
      <c r="CT255" s="130"/>
      <c r="CU255" s="130"/>
      <c r="CV255" s="130"/>
      <c r="CW255" s="130"/>
      <c r="CX255" s="130"/>
      <c r="CY255" s="130"/>
      <c r="CZ255" s="130"/>
      <c r="DA255" s="130"/>
      <c r="DB255" s="130"/>
      <c r="DC255" s="130"/>
      <c r="DD255" s="130"/>
      <c r="DE255" s="130"/>
      <c r="DF255" s="130"/>
      <c r="DG255" s="130"/>
      <c r="DH255" s="130"/>
      <c r="DI255" s="130"/>
      <c r="DJ255" s="130"/>
      <c r="DK255" s="130"/>
      <c r="DL255" s="130"/>
      <c r="DM255" s="130"/>
      <c r="DN255" s="130"/>
      <c r="DO255" s="130"/>
      <c r="DP255" s="130"/>
      <c r="DQ255" s="130"/>
      <c r="DR255" s="130"/>
      <c r="DS255" s="130"/>
      <c r="DT255" s="130"/>
      <c r="DU255" s="130"/>
      <c r="DV255" s="130"/>
      <c r="DW255" s="130"/>
      <c r="DX255" s="130"/>
      <c r="DY255" s="130"/>
      <c r="DZ255" s="130"/>
      <c r="EA255" s="130"/>
      <c r="EB255" s="130"/>
      <c r="EC255" s="130"/>
      <c r="ED255" s="130"/>
      <c r="EE255" s="130"/>
      <c r="EF255" s="130"/>
      <c r="EG255" s="130"/>
      <c r="EH255" s="130"/>
      <c r="EI255" s="130"/>
      <c r="EJ255" s="130"/>
      <c r="EK255" s="130"/>
      <c r="EL255" s="130"/>
      <c r="EM255" s="130"/>
      <c r="EN255" s="130"/>
      <c r="EO255" s="130"/>
      <c r="EP255" s="130"/>
      <c r="EQ255" s="130"/>
      <c r="ER255" s="130"/>
      <c r="ES255" s="130"/>
      <c r="ET255" s="130"/>
      <c r="EU255" s="130"/>
      <c r="EV255" s="130"/>
      <c r="EW255" s="130"/>
      <c r="EX255" s="130"/>
      <c r="EY255" s="130"/>
      <c r="EZ255" s="130"/>
      <c r="FA255" s="130"/>
      <c r="FB255" s="130"/>
      <c r="FC255" s="130"/>
      <c r="FD255" s="130"/>
      <c r="FE255" s="130"/>
      <c r="FF255" s="130"/>
      <c r="FG255" s="130"/>
      <c r="FH255" s="130"/>
      <c r="FI255" s="130"/>
      <c r="FJ255" s="130"/>
      <c r="FK255" s="130"/>
      <c r="FL255" s="130"/>
      <c r="FM255" s="130"/>
      <c r="FN255" s="130"/>
      <c r="FO255" s="130"/>
      <c r="FP255" s="130"/>
      <c r="FQ255" s="130"/>
      <c r="FR255" s="130"/>
      <c r="FS255" s="130"/>
      <c r="FT255" s="130"/>
      <c r="FU255" s="130"/>
      <c r="FV255" s="130"/>
      <c r="FW255" s="130"/>
      <c r="FX255" s="130"/>
      <c r="FY255" s="130"/>
      <c r="FZ255" s="130"/>
      <c r="GA255" s="130"/>
      <c r="GB255" s="130"/>
      <c r="GC255" s="130"/>
      <c r="GD255" s="130"/>
      <c r="GE255" s="130"/>
      <c r="GF255" s="130"/>
      <c r="GG255" s="130"/>
      <c r="GH255" s="130"/>
      <c r="GI255" s="130"/>
      <c r="GJ255" s="130"/>
      <c r="GK255" s="130"/>
      <c r="GL255" s="130"/>
      <c r="GM255" s="130"/>
      <c r="GN255" s="130"/>
      <c r="GO255" s="130"/>
      <c r="GP255" s="130"/>
      <c r="GQ255" s="130"/>
      <c r="GR255" s="130"/>
      <c r="GS255" s="130"/>
      <c r="GT255" s="130"/>
      <c r="GU255" s="130"/>
      <c r="GV255" s="130"/>
      <c r="GW255" s="130"/>
      <c r="GX255" s="130"/>
      <c r="GY255" s="130"/>
      <c r="GZ255" s="130"/>
      <c r="HA255" s="130"/>
      <c r="HB255" s="130"/>
      <c r="HC255" s="130"/>
      <c r="HD255" s="130"/>
      <c r="HE255" s="130"/>
      <c r="HF255" s="130"/>
      <c r="HG255" s="130"/>
      <c r="HH255" s="130"/>
      <c r="HI255" s="130"/>
      <c r="HJ255" s="130"/>
      <c r="HK255" s="130"/>
      <c r="HL255" s="130"/>
      <c r="HM255" s="130"/>
      <c r="HN255" s="130"/>
      <c r="HO255" s="130"/>
      <c r="HP255" s="130"/>
      <c r="HQ255" s="130"/>
      <c r="HR255" s="130"/>
      <c r="HS255" s="130"/>
      <c r="HT255" s="130"/>
      <c r="HU255" s="130"/>
      <c r="HV255" s="130"/>
      <c r="HW255" s="130"/>
      <c r="HX255" s="130"/>
      <c r="HY255" s="130"/>
      <c r="HZ255" s="130"/>
      <c r="IA255" s="130"/>
      <c r="IB255" s="130"/>
      <c r="IC255" s="130"/>
      <c r="ID255" s="130"/>
      <c r="IE255" s="130"/>
      <c r="IF255" s="130"/>
      <c r="IG255" s="130"/>
      <c r="IH255" s="130"/>
      <c r="II255" s="130"/>
      <c r="IJ255" s="130"/>
      <c r="IK255" s="130"/>
      <c r="IL255" s="130"/>
      <c r="IM255" s="130"/>
      <c r="IN255" s="130"/>
      <c r="IO255" s="130"/>
      <c r="IP255" s="130"/>
      <c r="IQ255" s="130"/>
      <c r="IR255" s="130"/>
      <c r="IS255" s="130"/>
      <c r="IT255" s="130"/>
      <c r="IU255" s="130"/>
      <c r="IV255" s="130"/>
    </row>
    <row r="256" spans="1:256" ht="15.75" customHeight="1">
      <c r="A256" s="781"/>
      <c r="B256" s="39"/>
      <c r="C256" s="160"/>
      <c r="D256" s="160"/>
      <c r="E256" s="160"/>
      <c r="F256" s="160"/>
      <c r="G256" s="130"/>
      <c r="H256" s="130"/>
      <c r="I256" s="130"/>
      <c r="J256" s="130"/>
      <c r="K256" s="131"/>
      <c r="L256" s="131"/>
      <c r="M256" s="131"/>
      <c r="N256" s="131"/>
      <c r="O256" s="131"/>
      <c r="P256" s="1377"/>
      <c r="Q256" s="130"/>
      <c r="R256" s="130"/>
      <c r="S256" s="130"/>
      <c r="T256" s="130"/>
      <c r="U256" s="130"/>
      <c r="V256" s="130"/>
      <c r="W256" s="130"/>
      <c r="X256" s="130"/>
      <c r="Y256" s="130"/>
      <c r="Z256" s="130"/>
      <c r="AA256" s="130"/>
      <c r="AB256" s="130"/>
      <c r="AC256" s="130"/>
      <c r="AD256" s="130"/>
      <c r="AE256" s="130"/>
      <c r="AF256" s="130"/>
      <c r="AG256" s="130"/>
      <c r="AH256" s="130"/>
      <c r="AI256" s="130"/>
      <c r="AJ256" s="130"/>
      <c r="AK256" s="130"/>
      <c r="AL256" s="130"/>
      <c r="AM256" s="130"/>
      <c r="AN256" s="130"/>
      <c r="AO256" s="130"/>
      <c r="AP256" s="130"/>
      <c r="AQ256" s="130"/>
      <c r="AR256" s="130"/>
      <c r="AS256" s="130"/>
      <c r="AT256" s="130"/>
      <c r="AU256" s="130"/>
      <c r="AV256" s="130"/>
      <c r="AW256" s="130"/>
      <c r="AX256" s="130"/>
      <c r="AY256" s="130"/>
      <c r="AZ256" s="130"/>
      <c r="BA256" s="130"/>
      <c r="BB256" s="130"/>
      <c r="BC256" s="130"/>
      <c r="BD256" s="130"/>
      <c r="BE256" s="130"/>
      <c r="BF256" s="130"/>
      <c r="BG256" s="130"/>
      <c r="BH256" s="130"/>
      <c r="BI256" s="130"/>
      <c r="BJ256" s="130"/>
      <c r="BK256" s="130"/>
      <c r="BL256" s="130"/>
      <c r="BM256" s="130"/>
      <c r="BN256" s="130"/>
      <c r="BO256" s="130"/>
      <c r="BP256" s="130"/>
      <c r="BQ256" s="130"/>
      <c r="BR256" s="130"/>
      <c r="BS256" s="130"/>
      <c r="BT256" s="130"/>
      <c r="BU256" s="130"/>
      <c r="BV256" s="130"/>
      <c r="BW256" s="130"/>
      <c r="BX256" s="130"/>
      <c r="BY256" s="130"/>
      <c r="BZ256" s="130"/>
      <c r="CA256" s="130"/>
      <c r="CB256" s="130"/>
      <c r="CC256" s="130"/>
      <c r="CD256" s="130"/>
      <c r="CE256" s="130"/>
      <c r="CF256" s="130"/>
      <c r="CG256" s="130"/>
      <c r="CH256" s="130"/>
      <c r="CI256" s="130"/>
      <c r="CJ256" s="130"/>
      <c r="CK256" s="130"/>
      <c r="CL256" s="130"/>
      <c r="CM256" s="130"/>
      <c r="CN256" s="130"/>
      <c r="CO256" s="130"/>
      <c r="CP256" s="130"/>
      <c r="CQ256" s="130"/>
      <c r="CR256" s="130"/>
      <c r="CS256" s="130"/>
      <c r="CT256" s="130"/>
      <c r="CU256" s="130"/>
      <c r="CV256" s="130"/>
      <c r="CW256" s="130"/>
      <c r="CX256" s="130"/>
      <c r="CY256" s="130"/>
      <c r="CZ256" s="130"/>
      <c r="DA256" s="130"/>
      <c r="DB256" s="130"/>
      <c r="DC256" s="130"/>
      <c r="DD256" s="130"/>
      <c r="DE256" s="130"/>
      <c r="DF256" s="130"/>
      <c r="DG256" s="130"/>
      <c r="DH256" s="130"/>
      <c r="DI256" s="130"/>
      <c r="DJ256" s="130"/>
      <c r="DK256" s="130"/>
      <c r="DL256" s="130"/>
      <c r="DM256" s="130"/>
      <c r="DN256" s="130"/>
      <c r="DO256" s="130"/>
      <c r="DP256" s="130"/>
      <c r="DQ256" s="130"/>
      <c r="DR256" s="130"/>
      <c r="DS256" s="130"/>
      <c r="DT256" s="130"/>
      <c r="DU256" s="130"/>
      <c r="DV256" s="130"/>
      <c r="DW256" s="130"/>
      <c r="DX256" s="130"/>
      <c r="DY256" s="130"/>
      <c r="DZ256" s="130"/>
      <c r="EA256" s="130"/>
      <c r="EB256" s="130"/>
      <c r="EC256" s="130"/>
      <c r="ED256" s="130"/>
      <c r="EE256" s="130"/>
      <c r="EF256" s="130"/>
      <c r="EG256" s="130"/>
      <c r="EH256" s="130"/>
      <c r="EI256" s="130"/>
      <c r="EJ256" s="130"/>
      <c r="EK256" s="130"/>
      <c r="EL256" s="130"/>
      <c r="EM256" s="130"/>
      <c r="EN256" s="130"/>
      <c r="EO256" s="130"/>
      <c r="EP256" s="130"/>
      <c r="EQ256" s="130"/>
      <c r="ER256" s="130"/>
      <c r="ES256" s="130"/>
      <c r="ET256" s="130"/>
      <c r="EU256" s="130"/>
      <c r="EV256" s="130"/>
      <c r="EW256" s="130"/>
      <c r="EX256" s="130"/>
      <c r="EY256" s="130"/>
      <c r="EZ256" s="130"/>
      <c r="FA256" s="130"/>
      <c r="FB256" s="130"/>
      <c r="FC256" s="130"/>
      <c r="FD256" s="130"/>
      <c r="FE256" s="130"/>
      <c r="FF256" s="130"/>
      <c r="FG256" s="130"/>
      <c r="FH256" s="130"/>
      <c r="FI256" s="130"/>
      <c r="FJ256" s="130"/>
      <c r="FK256" s="130"/>
      <c r="FL256" s="130"/>
      <c r="FM256" s="130"/>
      <c r="FN256" s="130"/>
      <c r="FO256" s="130"/>
      <c r="FP256" s="130"/>
      <c r="FQ256" s="130"/>
      <c r="FR256" s="130"/>
      <c r="FS256" s="130"/>
      <c r="FT256" s="130"/>
      <c r="FU256" s="130"/>
      <c r="FV256" s="130"/>
      <c r="FW256" s="130"/>
      <c r="FX256" s="130"/>
      <c r="FY256" s="130"/>
      <c r="FZ256" s="130"/>
      <c r="GA256" s="130"/>
      <c r="GB256" s="130"/>
      <c r="GC256" s="130"/>
      <c r="GD256" s="130"/>
      <c r="GE256" s="130"/>
      <c r="GF256" s="130"/>
      <c r="GG256" s="130"/>
      <c r="GH256" s="130"/>
      <c r="GI256" s="130"/>
      <c r="GJ256" s="130"/>
      <c r="GK256" s="130"/>
      <c r="GL256" s="130"/>
      <c r="GM256" s="130"/>
      <c r="GN256" s="130"/>
      <c r="GO256" s="130"/>
      <c r="GP256" s="130"/>
      <c r="GQ256" s="130"/>
      <c r="GR256" s="130"/>
      <c r="GS256" s="130"/>
      <c r="GT256" s="130"/>
      <c r="GU256" s="130"/>
      <c r="GV256" s="130"/>
      <c r="GW256" s="130"/>
      <c r="GX256" s="130"/>
      <c r="GY256" s="130"/>
      <c r="GZ256" s="130"/>
      <c r="HA256" s="130"/>
      <c r="HB256" s="130"/>
      <c r="HC256" s="130"/>
      <c r="HD256" s="130"/>
      <c r="HE256" s="130"/>
      <c r="HF256" s="130"/>
      <c r="HG256" s="130"/>
      <c r="HH256" s="130"/>
      <c r="HI256" s="130"/>
      <c r="HJ256" s="130"/>
      <c r="HK256" s="130"/>
      <c r="HL256" s="130"/>
      <c r="HM256" s="130"/>
      <c r="HN256" s="130"/>
      <c r="HO256" s="130"/>
      <c r="HP256" s="130"/>
      <c r="HQ256" s="130"/>
      <c r="HR256" s="130"/>
      <c r="HS256" s="130"/>
      <c r="HT256" s="130"/>
      <c r="HU256" s="130"/>
      <c r="HV256" s="130"/>
      <c r="HW256" s="130"/>
      <c r="HX256" s="130"/>
      <c r="HY256" s="130"/>
      <c r="HZ256" s="130"/>
      <c r="IA256" s="130"/>
      <c r="IB256" s="130"/>
      <c r="IC256" s="130"/>
      <c r="ID256" s="130"/>
      <c r="IE256" s="130"/>
      <c r="IF256" s="130"/>
      <c r="IG256" s="130"/>
      <c r="IH256" s="130"/>
      <c r="II256" s="130"/>
      <c r="IJ256" s="130"/>
      <c r="IK256" s="130"/>
      <c r="IL256" s="130"/>
      <c r="IM256" s="130"/>
      <c r="IN256" s="130"/>
      <c r="IO256" s="130"/>
      <c r="IP256" s="130"/>
      <c r="IQ256" s="130"/>
      <c r="IR256" s="130"/>
      <c r="IS256" s="130"/>
      <c r="IT256" s="130"/>
      <c r="IU256" s="130"/>
      <c r="IV256" s="130"/>
    </row>
    <row r="257" spans="1:256" ht="15.75" customHeight="1">
      <c r="A257" s="781"/>
      <c r="B257" s="39"/>
      <c r="C257" s="160"/>
      <c r="D257" s="160"/>
      <c r="E257" s="160"/>
      <c r="F257" s="160"/>
      <c r="G257" s="130"/>
      <c r="H257" s="130"/>
      <c r="I257" s="130"/>
      <c r="J257" s="130"/>
      <c r="K257" s="131"/>
      <c r="L257" s="131"/>
      <c r="M257" s="131"/>
      <c r="N257" s="131"/>
      <c r="O257" s="131"/>
      <c r="P257" s="1377"/>
      <c r="Q257" s="130"/>
      <c r="R257" s="130"/>
      <c r="S257" s="130"/>
      <c r="T257" s="130"/>
      <c r="U257" s="130"/>
      <c r="V257" s="130"/>
      <c r="W257" s="130"/>
      <c r="X257" s="130"/>
      <c r="Y257" s="130"/>
      <c r="Z257" s="130"/>
      <c r="AA257" s="130"/>
      <c r="AB257" s="130"/>
      <c r="AC257" s="130"/>
      <c r="AD257" s="130"/>
      <c r="AE257" s="130"/>
      <c r="AF257" s="130"/>
      <c r="AG257" s="130"/>
      <c r="AH257" s="130"/>
      <c r="AI257" s="130"/>
      <c r="AJ257" s="130"/>
      <c r="AK257" s="130"/>
      <c r="AL257" s="130"/>
      <c r="AM257" s="130"/>
      <c r="AN257" s="130"/>
      <c r="AO257" s="130"/>
      <c r="AP257" s="130"/>
      <c r="AQ257" s="130"/>
      <c r="AR257" s="130"/>
      <c r="AS257" s="130"/>
      <c r="AT257" s="130"/>
      <c r="AU257" s="130"/>
      <c r="AV257" s="130"/>
      <c r="AW257" s="130"/>
      <c r="AX257" s="130"/>
      <c r="AY257" s="130"/>
      <c r="AZ257" s="130"/>
      <c r="BA257" s="130"/>
      <c r="BB257" s="130"/>
      <c r="BC257" s="130"/>
      <c r="BD257" s="130"/>
      <c r="BE257" s="130"/>
      <c r="BF257" s="130"/>
      <c r="BG257" s="130"/>
      <c r="BH257" s="130"/>
      <c r="BI257" s="130"/>
      <c r="BJ257" s="130"/>
      <c r="BK257" s="130"/>
      <c r="BL257" s="130"/>
      <c r="BM257" s="130"/>
      <c r="BN257" s="130"/>
      <c r="BO257" s="130"/>
      <c r="BP257" s="130"/>
      <c r="BQ257" s="130"/>
      <c r="BR257" s="130"/>
      <c r="BS257" s="130"/>
      <c r="BT257" s="130"/>
      <c r="BU257" s="130"/>
      <c r="BV257" s="130"/>
      <c r="BW257" s="130"/>
      <c r="BX257" s="130"/>
      <c r="BY257" s="130"/>
      <c r="BZ257" s="130"/>
      <c r="CA257" s="130"/>
      <c r="CB257" s="130"/>
      <c r="CC257" s="130"/>
      <c r="CD257" s="130"/>
      <c r="CE257" s="130"/>
      <c r="CF257" s="130"/>
      <c r="CG257" s="130"/>
      <c r="CH257" s="130"/>
      <c r="CI257" s="130"/>
      <c r="CJ257" s="130"/>
      <c r="CK257" s="130"/>
      <c r="CL257" s="130"/>
      <c r="CM257" s="130"/>
      <c r="CN257" s="130"/>
      <c r="CO257" s="130"/>
      <c r="CP257" s="130"/>
      <c r="CQ257" s="130"/>
      <c r="CR257" s="130"/>
      <c r="CS257" s="130"/>
      <c r="CT257" s="130"/>
      <c r="CU257" s="130"/>
      <c r="CV257" s="130"/>
      <c r="CW257" s="130"/>
      <c r="CX257" s="130"/>
      <c r="CY257" s="130"/>
      <c r="CZ257" s="130"/>
      <c r="DA257" s="130"/>
      <c r="DB257" s="130"/>
      <c r="DC257" s="130"/>
      <c r="DD257" s="130"/>
      <c r="DE257" s="130"/>
      <c r="DF257" s="130"/>
      <c r="DG257" s="130"/>
      <c r="DH257" s="130"/>
      <c r="DI257" s="130"/>
      <c r="DJ257" s="130"/>
      <c r="DK257" s="130"/>
      <c r="DL257" s="130"/>
      <c r="DM257" s="130"/>
      <c r="DN257" s="130"/>
      <c r="DO257" s="130"/>
      <c r="DP257" s="130"/>
      <c r="DQ257" s="130"/>
      <c r="DR257" s="130"/>
      <c r="DS257" s="130"/>
      <c r="DT257" s="130"/>
      <c r="DU257" s="130"/>
      <c r="DV257" s="130"/>
      <c r="DW257" s="130"/>
      <c r="DX257" s="130"/>
      <c r="DY257" s="130"/>
      <c r="DZ257" s="130"/>
      <c r="EA257" s="130"/>
      <c r="EB257" s="130"/>
      <c r="EC257" s="130"/>
      <c r="ED257" s="130"/>
      <c r="EE257" s="130"/>
      <c r="EF257" s="130"/>
      <c r="EG257" s="130"/>
      <c r="EH257" s="130"/>
      <c r="EI257" s="130"/>
      <c r="EJ257" s="130"/>
      <c r="EK257" s="130"/>
      <c r="EL257" s="130"/>
      <c r="EM257" s="130"/>
      <c r="EN257" s="130"/>
      <c r="EO257" s="130"/>
      <c r="EP257" s="130"/>
      <c r="EQ257" s="130"/>
      <c r="ER257" s="130"/>
      <c r="ES257" s="130"/>
      <c r="ET257" s="130"/>
      <c r="EU257" s="130"/>
      <c r="EV257" s="130"/>
      <c r="EW257" s="130"/>
      <c r="EX257" s="130"/>
      <c r="EY257" s="130"/>
      <c r="EZ257" s="130"/>
      <c r="FA257" s="130"/>
      <c r="FB257" s="130"/>
      <c r="FC257" s="130"/>
      <c r="FD257" s="130"/>
      <c r="FE257" s="130"/>
      <c r="FF257" s="130"/>
      <c r="FG257" s="130"/>
      <c r="FH257" s="130"/>
      <c r="FI257" s="130"/>
      <c r="FJ257" s="130"/>
      <c r="FK257" s="130"/>
      <c r="FL257" s="130"/>
      <c r="FM257" s="130"/>
      <c r="FN257" s="130"/>
      <c r="FO257" s="130"/>
      <c r="FP257" s="130"/>
      <c r="FQ257" s="130"/>
      <c r="FR257" s="130"/>
      <c r="FS257" s="130"/>
      <c r="FT257" s="130"/>
      <c r="FU257" s="130"/>
      <c r="FV257" s="130"/>
      <c r="FW257" s="130"/>
      <c r="FX257" s="130"/>
      <c r="FY257" s="130"/>
      <c r="FZ257" s="130"/>
      <c r="GA257" s="130"/>
      <c r="GB257" s="130"/>
      <c r="GC257" s="130"/>
      <c r="GD257" s="130"/>
      <c r="GE257" s="130"/>
      <c r="GF257" s="130"/>
      <c r="GG257" s="130"/>
      <c r="GH257" s="130"/>
      <c r="GI257" s="130"/>
      <c r="GJ257" s="130"/>
      <c r="GK257" s="130"/>
      <c r="GL257" s="130"/>
      <c r="GM257" s="130"/>
      <c r="GN257" s="130"/>
      <c r="GO257" s="130"/>
      <c r="GP257" s="130"/>
      <c r="GQ257" s="130"/>
      <c r="GR257" s="130"/>
      <c r="GS257" s="130"/>
      <c r="GT257" s="130"/>
      <c r="GU257" s="130"/>
      <c r="GV257" s="130"/>
      <c r="GW257" s="130"/>
      <c r="GX257" s="130"/>
      <c r="GY257" s="130"/>
      <c r="GZ257" s="130"/>
      <c r="HA257" s="130"/>
      <c r="HB257" s="130"/>
      <c r="HC257" s="130"/>
      <c r="HD257" s="130"/>
      <c r="HE257" s="130"/>
      <c r="HF257" s="130"/>
      <c r="HG257" s="130"/>
      <c r="HH257" s="130"/>
      <c r="HI257" s="130"/>
      <c r="HJ257" s="130"/>
      <c r="HK257" s="130"/>
      <c r="HL257" s="130"/>
      <c r="HM257" s="130"/>
      <c r="HN257" s="130"/>
      <c r="HO257" s="130"/>
      <c r="HP257" s="130"/>
      <c r="HQ257" s="130"/>
      <c r="HR257" s="130"/>
      <c r="HS257" s="130"/>
      <c r="HT257" s="130"/>
      <c r="HU257" s="130"/>
      <c r="HV257" s="130"/>
      <c r="HW257" s="130"/>
      <c r="HX257" s="130"/>
      <c r="HY257" s="130"/>
      <c r="HZ257" s="130"/>
      <c r="IA257" s="130"/>
      <c r="IB257" s="130"/>
      <c r="IC257" s="130"/>
      <c r="ID257" s="130"/>
      <c r="IE257" s="130"/>
      <c r="IF257" s="130"/>
      <c r="IG257" s="130"/>
      <c r="IH257" s="130"/>
      <c r="II257" s="130"/>
      <c r="IJ257" s="130"/>
      <c r="IK257" s="130"/>
      <c r="IL257" s="130"/>
      <c r="IM257" s="130"/>
      <c r="IN257" s="130"/>
      <c r="IO257" s="130"/>
      <c r="IP257" s="130"/>
      <c r="IQ257" s="130"/>
      <c r="IR257" s="130"/>
      <c r="IS257" s="130"/>
      <c r="IT257" s="130"/>
      <c r="IU257" s="130"/>
      <c r="IV257" s="130"/>
    </row>
    <row r="258" spans="1:256" ht="15.75" customHeight="1">
      <c r="A258" s="781"/>
      <c r="B258" s="39"/>
      <c r="C258" s="160"/>
      <c r="D258" s="160"/>
      <c r="E258" s="160"/>
      <c r="F258" s="160"/>
      <c r="G258" s="130"/>
      <c r="H258" s="130"/>
      <c r="I258" s="130"/>
      <c r="J258" s="130"/>
      <c r="K258" s="131"/>
      <c r="L258" s="131"/>
      <c r="M258" s="131"/>
      <c r="N258" s="131"/>
      <c r="O258" s="131"/>
      <c r="P258" s="1377"/>
      <c r="Q258" s="130"/>
      <c r="R258" s="130"/>
      <c r="S258" s="130"/>
      <c r="T258" s="130"/>
      <c r="U258" s="130"/>
      <c r="V258" s="130"/>
      <c r="W258" s="130"/>
      <c r="X258" s="130"/>
      <c r="Y258" s="130"/>
      <c r="Z258" s="130"/>
      <c r="AA258" s="130"/>
      <c r="AB258" s="130"/>
      <c r="AC258" s="130"/>
      <c r="AD258" s="130"/>
      <c r="AE258" s="130"/>
      <c r="AF258" s="130"/>
      <c r="AG258" s="130"/>
      <c r="AH258" s="130"/>
      <c r="AI258" s="130"/>
      <c r="AJ258" s="130"/>
      <c r="AK258" s="130"/>
      <c r="AL258" s="130"/>
      <c r="AM258" s="130"/>
      <c r="AN258" s="130"/>
      <c r="AO258" s="130"/>
      <c r="AP258" s="130"/>
      <c r="AQ258" s="130"/>
      <c r="AR258" s="130"/>
      <c r="AS258" s="130"/>
      <c r="AT258" s="130"/>
      <c r="AU258" s="130"/>
      <c r="AV258" s="130"/>
      <c r="AW258" s="130"/>
      <c r="AX258" s="130"/>
      <c r="AY258" s="130"/>
      <c r="AZ258" s="130"/>
      <c r="BA258" s="130"/>
      <c r="BB258" s="130"/>
      <c r="BC258" s="130"/>
      <c r="BD258" s="130"/>
      <c r="BE258" s="130"/>
      <c r="BF258" s="130"/>
      <c r="BG258" s="130"/>
      <c r="BH258" s="130"/>
      <c r="BI258" s="130"/>
      <c r="BJ258" s="130"/>
      <c r="BK258" s="130"/>
      <c r="BL258" s="130"/>
      <c r="BM258" s="130"/>
      <c r="BN258" s="130"/>
      <c r="BO258" s="130"/>
      <c r="BP258" s="130"/>
      <c r="BQ258" s="130"/>
      <c r="BR258" s="130"/>
      <c r="BS258" s="130"/>
      <c r="BT258" s="130"/>
      <c r="BU258" s="130"/>
      <c r="BV258" s="130"/>
      <c r="BW258" s="130"/>
      <c r="BX258" s="130"/>
      <c r="BY258" s="130"/>
      <c r="BZ258" s="130"/>
      <c r="CA258" s="130"/>
      <c r="CB258" s="130"/>
      <c r="CC258" s="130"/>
      <c r="CD258" s="130"/>
      <c r="CE258" s="130"/>
      <c r="CF258" s="130"/>
      <c r="CG258" s="130"/>
      <c r="CH258" s="130"/>
      <c r="CI258" s="130"/>
      <c r="CJ258" s="130"/>
      <c r="CK258" s="130"/>
      <c r="CL258" s="130"/>
      <c r="CM258" s="130"/>
      <c r="CN258" s="130"/>
      <c r="CO258" s="130"/>
      <c r="CP258" s="130"/>
      <c r="CQ258" s="130"/>
      <c r="CR258" s="130"/>
      <c r="CS258" s="130"/>
      <c r="CT258" s="130"/>
      <c r="CU258" s="130"/>
      <c r="CV258" s="130"/>
      <c r="CW258" s="130"/>
      <c r="CX258" s="130"/>
      <c r="CY258" s="130"/>
      <c r="CZ258" s="130"/>
      <c r="DA258" s="130"/>
      <c r="DB258" s="130"/>
      <c r="DC258" s="130"/>
      <c r="DD258" s="130"/>
      <c r="DE258" s="130"/>
      <c r="DF258" s="130"/>
      <c r="DG258" s="130"/>
      <c r="DH258" s="130"/>
      <c r="DI258" s="130"/>
      <c r="DJ258" s="130"/>
      <c r="DK258" s="130"/>
      <c r="DL258" s="130"/>
      <c r="DM258" s="130"/>
      <c r="DN258" s="130"/>
      <c r="DO258" s="130"/>
      <c r="DP258" s="130"/>
      <c r="DQ258" s="130"/>
      <c r="DR258" s="130"/>
      <c r="DS258" s="130"/>
      <c r="DT258" s="130"/>
      <c r="DU258" s="130"/>
      <c r="DV258" s="130"/>
      <c r="DW258" s="130"/>
      <c r="DX258" s="130"/>
      <c r="DY258" s="130"/>
      <c r="DZ258" s="130"/>
      <c r="EA258" s="130"/>
      <c r="EB258" s="130"/>
      <c r="EC258" s="130"/>
      <c r="ED258" s="130"/>
      <c r="EE258" s="130"/>
      <c r="EF258" s="130"/>
      <c r="EG258" s="130"/>
      <c r="EH258" s="130"/>
      <c r="EI258" s="130"/>
      <c r="EJ258" s="130"/>
      <c r="EK258" s="130"/>
      <c r="EL258" s="130"/>
      <c r="EM258" s="130"/>
      <c r="EN258" s="130"/>
      <c r="EO258" s="130"/>
      <c r="EP258" s="130"/>
      <c r="EQ258" s="130"/>
      <c r="ER258" s="130"/>
      <c r="ES258" s="130"/>
      <c r="ET258" s="130"/>
      <c r="EU258" s="130"/>
      <c r="EV258" s="130"/>
      <c r="EW258" s="130"/>
      <c r="EX258" s="130"/>
      <c r="EY258" s="130"/>
      <c r="EZ258" s="130"/>
      <c r="FA258" s="130"/>
      <c r="FB258" s="130"/>
      <c r="FC258" s="130"/>
      <c r="FD258" s="130"/>
      <c r="FE258" s="130"/>
      <c r="FF258" s="130"/>
      <c r="FG258" s="130"/>
      <c r="FH258" s="130"/>
      <c r="FI258" s="130"/>
      <c r="FJ258" s="130"/>
      <c r="FK258" s="130"/>
      <c r="FL258" s="130"/>
      <c r="FM258" s="130"/>
      <c r="FN258" s="130"/>
      <c r="FO258" s="130"/>
      <c r="FP258" s="130"/>
      <c r="FQ258" s="130"/>
      <c r="FR258" s="130"/>
      <c r="FS258" s="130"/>
      <c r="FT258" s="130"/>
      <c r="FU258" s="130"/>
      <c r="FV258" s="130"/>
      <c r="FW258" s="130"/>
      <c r="FX258" s="130"/>
      <c r="FY258" s="130"/>
      <c r="FZ258" s="130"/>
      <c r="GA258" s="130"/>
      <c r="GB258" s="130"/>
      <c r="GC258" s="130"/>
      <c r="GD258" s="130"/>
      <c r="GE258" s="130"/>
      <c r="GF258" s="130"/>
      <c r="GG258" s="130"/>
      <c r="GH258" s="130"/>
      <c r="GI258" s="130"/>
      <c r="GJ258" s="130"/>
      <c r="GK258" s="130"/>
      <c r="GL258" s="130"/>
      <c r="GM258" s="130"/>
      <c r="GN258" s="130"/>
      <c r="GO258" s="130"/>
      <c r="GP258" s="130"/>
      <c r="GQ258" s="130"/>
      <c r="GR258" s="130"/>
      <c r="GS258" s="130"/>
      <c r="GT258" s="130"/>
      <c r="GU258" s="130"/>
      <c r="GV258" s="130"/>
      <c r="GW258" s="130"/>
      <c r="GX258" s="130"/>
      <c r="GY258" s="130"/>
      <c r="GZ258" s="130"/>
      <c r="HA258" s="130"/>
      <c r="HB258" s="130"/>
      <c r="HC258" s="130"/>
      <c r="HD258" s="130"/>
      <c r="HE258" s="130"/>
      <c r="HF258" s="130"/>
      <c r="HG258" s="130"/>
      <c r="HH258" s="130"/>
      <c r="HI258" s="130"/>
      <c r="HJ258" s="130"/>
      <c r="HK258" s="130"/>
      <c r="HL258" s="130"/>
      <c r="HM258" s="130"/>
      <c r="HN258" s="130"/>
      <c r="HO258" s="130"/>
      <c r="HP258" s="130"/>
      <c r="HQ258" s="130"/>
      <c r="HR258" s="130"/>
      <c r="HS258" s="130"/>
      <c r="HT258" s="130"/>
      <c r="HU258" s="130"/>
      <c r="HV258" s="130"/>
      <c r="HW258" s="130"/>
      <c r="HX258" s="130"/>
      <c r="HY258" s="130"/>
      <c r="HZ258" s="130"/>
      <c r="IA258" s="130"/>
      <c r="IB258" s="130"/>
      <c r="IC258" s="130"/>
      <c r="ID258" s="130"/>
      <c r="IE258" s="130"/>
      <c r="IF258" s="130"/>
      <c r="IG258" s="130"/>
      <c r="IH258" s="130"/>
      <c r="II258" s="130"/>
      <c r="IJ258" s="130"/>
      <c r="IK258" s="130"/>
      <c r="IL258" s="130"/>
      <c r="IM258" s="130"/>
      <c r="IN258" s="130"/>
      <c r="IO258" s="130"/>
      <c r="IP258" s="130"/>
      <c r="IQ258" s="130"/>
      <c r="IR258" s="130"/>
      <c r="IS258" s="130"/>
      <c r="IT258" s="130"/>
      <c r="IU258" s="130"/>
      <c r="IV258" s="130"/>
    </row>
    <row r="259" spans="1:256" ht="15.75" customHeight="1">
      <c r="A259" s="781"/>
      <c r="B259" s="39"/>
      <c r="C259" s="160"/>
      <c r="D259" s="160"/>
      <c r="E259" s="160"/>
      <c r="F259" s="160"/>
      <c r="G259" s="130"/>
      <c r="H259" s="130"/>
      <c r="I259" s="130"/>
      <c r="J259" s="130"/>
      <c r="K259" s="131"/>
      <c r="L259" s="131"/>
      <c r="M259" s="131"/>
      <c r="N259" s="131"/>
      <c r="O259" s="131"/>
      <c r="P259" s="1377"/>
      <c r="Q259" s="130"/>
      <c r="R259" s="130"/>
      <c r="S259" s="130"/>
      <c r="T259" s="130"/>
      <c r="U259" s="130"/>
      <c r="V259" s="130"/>
      <c r="W259" s="130"/>
      <c r="X259" s="130"/>
      <c r="Y259" s="130"/>
      <c r="Z259" s="130"/>
      <c r="AA259" s="130"/>
      <c r="AB259" s="130"/>
      <c r="AC259" s="130"/>
      <c r="AD259" s="130"/>
      <c r="AE259" s="130"/>
      <c r="AF259" s="130"/>
      <c r="AG259" s="130"/>
      <c r="AH259" s="130"/>
      <c r="AI259" s="130"/>
      <c r="AJ259" s="130"/>
      <c r="AK259" s="130"/>
      <c r="AL259" s="130"/>
      <c r="AM259" s="130"/>
      <c r="AN259" s="130"/>
      <c r="AO259" s="130"/>
      <c r="AP259" s="130"/>
      <c r="AQ259" s="130"/>
      <c r="AR259" s="130"/>
      <c r="AS259" s="130"/>
      <c r="AT259" s="130"/>
      <c r="AU259" s="130"/>
      <c r="AV259" s="130"/>
      <c r="AW259" s="130"/>
      <c r="AX259" s="130"/>
      <c r="AY259" s="130"/>
      <c r="AZ259" s="130"/>
      <c r="BA259" s="130"/>
      <c r="BB259" s="130"/>
      <c r="BC259" s="130"/>
      <c r="BD259" s="130"/>
      <c r="BE259" s="130"/>
      <c r="BF259" s="130"/>
      <c r="BG259" s="130"/>
      <c r="BH259" s="130"/>
      <c r="BI259" s="130"/>
      <c r="BJ259" s="130"/>
      <c r="BK259" s="130"/>
      <c r="BL259" s="130"/>
      <c r="BM259" s="130"/>
      <c r="BN259" s="130"/>
      <c r="BO259" s="130"/>
      <c r="BP259" s="130"/>
      <c r="BQ259" s="130"/>
      <c r="BR259" s="130"/>
      <c r="BS259" s="130"/>
      <c r="BT259" s="130"/>
      <c r="BU259" s="130"/>
      <c r="BV259" s="130"/>
      <c r="BW259" s="130"/>
      <c r="BX259" s="130"/>
      <c r="BY259" s="130"/>
      <c r="BZ259" s="130"/>
      <c r="CA259" s="130"/>
      <c r="CB259" s="130"/>
      <c r="CC259" s="130"/>
      <c r="CD259" s="130"/>
      <c r="CE259" s="130"/>
      <c r="CF259" s="130"/>
      <c r="CG259" s="130"/>
      <c r="CH259" s="130"/>
      <c r="CI259" s="130"/>
      <c r="CJ259" s="130"/>
      <c r="CK259" s="130"/>
      <c r="CL259" s="130"/>
      <c r="CM259" s="130"/>
      <c r="CN259" s="130"/>
      <c r="CO259" s="130"/>
      <c r="CP259" s="130"/>
      <c r="CQ259" s="130"/>
      <c r="CR259" s="130"/>
      <c r="CS259" s="130"/>
      <c r="CT259" s="130"/>
      <c r="CU259" s="130"/>
      <c r="CV259" s="130"/>
      <c r="CW259" s="130"/>
      <c r="CX259" s="130"/>
      <c r="CY259" s="130"/>
      <c r="CZ259" s="130"/>
      <c r="DA259" s="130"/>
      <c r="DB259" s="130"/>
      <c r="DC259" s="130"/>
      <c r="DD259" s="130"/>
      <c r="DE259" s="130"/>
      <c r="DF259" s="130"/>
      <c r="DG259" s="130"/>
      <c r="DH259" s="130"/>
      <c r="DI259" s="130"/>
      <c r="DJ259" s="130"/>
      <c r="DK259" s="130"/>
      <c r="DL259" s="130"/>
      <c r="DM259" s="130"/>
      <c r="DN259" s="130"/>
      <c r="DO259" s="130"/>
      <c r="DP259" s="130"/>
      <c r="DQ259" s="130"/>
      <c r="DR259" s="130"/>
      <c r="DS259" s="130"/>
      <c r="DT259" s="130"/>
      <c r="DU259" s="130"/>
      <c r="DV259" s="130"/>
      <c r="DW259" s="130"/>
      <c r="DX259" s="130"/>
      <c r="DY259" s="130"/>
      <c r="DZ259" s="130"/>
      <c r="EA259" s="130"/>
      <c r="EB259" s="130"/>
      <c r="EC259" s="130"/>
      <c r="ED259" s="130"/>
      <c r="EE259" s="130"/>
      <c r="EF259" s="130"/>
      <c r="EG259" s="130"/>
      <c r="EH259" s="130"/>
      <c r="EI259" s="130"/>
      <c r="EJ259" s="130"/>
      <c r="EK259" s="130"/>
      <c r="EL259" s="130"/>
      <c r="EM259" s="130"/>
      <c r="EN259" s="130"/>
      <c r="EO259" s="130"/>
      <c r="EP259" s="130"/>
      <c r="EQ259" s="130"/>
      <c r="ER259" s="130"/>
      <c r="ES259" s="130"/>
      <c r="ET259" s="130"/>
      <c r="EU259" s="130"/>
      <c r="EV259" s="130"/>
      <c r="EW259" s="130"/>
      <c r="EX259" s="130"/>
      <c r="EY259" s="130"/>
      <c r="EZ259" s="130"/>
      <c r="FA259" s="130"/>
      <c r="FB259" s="130"/>
      <c r="FC259" s="130"/>
      <c r="FD259" s="130"/>
      <c r="FE259" s="130"/>
      <c r="FF259" s="130"/>
      <c r="FG259" s="130"/>
      <c r="FH259" s="130"/>
      <c r="FI259" s="130"/>
      <c r="FJ259" s="130"/>
      <c r="FK259" s="130"/>
      <c r="FL259" s="130"/>
      <c r="FM259" s="130"/>
      <c r="FN259" s="130"/>
      <c r="FO259" s="130"/>
      <c r="FP259" s="130"/>
      <c r="FQ259" s="130"/>
      <c r="FR259" s="130"/>
      <c r="FS259" s="130"/>
      <c r="FT259" s="130"/>
      <c r="FU259" s="130"/>
      <c r="FV259" s="130"/>
      <c r="FW259" s="130"/>
      <c r="FX259" s="130"/>
      <c r="FY259" s="130"/>
      <c r="FZ259" s="130"/>
      <c r="GA259" s="130"/>
      <c r="GB259" s="130"/>
      <c r="GC259" s="130"/>
      <c r="GD259" s="130"/>
      <c r="GE259" s="130"/>
      <c r="GF259" s="130"/>
      <c r="GG259" s="130"/>
      <c r="GH259" s="130"/>
      <c r="GI259" s="130"/>
      <c r="GJ259" s="130"/>
      <c r="GK259" s="130"/>
      <c r="GL259" s="130"/>
      <c r="GM259" s="130"/>
      <c r="GN259" s="130"/>
      <c r="GO259" s="130"/>
      <c r="GP259" s="130"/>
      <c r="GQ259" s="130"/>
      <c r="GR259" s="130"/>
      <c r="GS259" s="130"/>
      <c r="GT259" s="130"/>
      <c r="GU259" s="130"/>
      <c r="GV259" s="130"/>
      <c r="GW259" s="130"/>
      <c r="GX259" s="130"/>
      <c r="GY259" s="130"/>
      <c r="GZ259" s="130"/>
      <c r="HA259" s="130"/>
      <c r="HB259" s="130"/>
      <c r="HC259" s="130"/>
      <c r="HD259" s="130"/>
      <c r="HE259" s="130"/>
      <c r="HF259" s="130"/>
      <c r="HG259" s="130"/>
      <c r="HH259" s="130"/>
      <c r="HI259" s="130"/>
      <c r="HJ259" s="130"/>
      <c r="HK259" s="130"/>
      <c r="HL259" s="130"/>
      <c r="HM259" s="130"/>
      <c r="HN259" s="130"/>
      <c r="HO259" s="130"/>
      <c r="HP259" s="130"/>
      <c r="HQ259" s="130"/>
      <c r="HR259" s="130"/>
      <c r="HS259" s="130"/>
      <c r="HT259" s="130"/>
      <c r="HU259" s="130"/>
      <c r="HV259" s="130"/>
      <c r="HW259" s="130"/>
      <c r="HX259" s="130"/>
      <c r="HY259" s="130"/>
      <c r="HZ259" s="130"/>
      <c r="IA259" s="130"/>
      <c r="IB259" s="130"/>
      <c r="IC259" s="130"/>
      <c r="ID259" s="130"/>
      <c r="IE259" s="130"/>
      <c r="IF259" s="130"/>
      <c r="IG259" s="130"/>
      <c r="IH259" s="130"/>
      <c r="II259" s="130"/>
      <c r="IJ259" s="130"/>
      <c r="IK259" s="130"/>
      <c r="IL259" s="130"/>
      <c r="IM259" s="130"/>
      <c r="IN259" s="130"/>
      <c r="IO259" s="130"/>
      <c r="IP259" s="130"/>
      <c r="IQ259" s="130"/>
      <c r="IR259" s="130"/>
      <c r="IS259" s="130"/>
      <c r="IT259" s="130"/>
      <c r="IU259" s="130"/>
      <c r="IV259" s="130"/>
    </row>
    <row r="260" spans="1:256" ht="15.75" customHeight="1">
      <c r="A260" s="781"/>
      <c r="B260" s="39"/>
      <c r="C260" s="160"/>
      <c r="D260" s="160"/>
      <c r="E260" s="160"/>
      <c r="F260" s="160"/>
      <c r="G260" s="130"/>
      <c r="H260" s="130"/>
      <c r="I260" s="130"/>
      <c r="J260" s="130"/>
      <c r="K260" s="131"/>
      <c r="L260" s="131"/>
      <c r="M260" s="131"/>
      <c r="N260" s="131"/>
      <c r="O260" s="131"/>
      <c r="P260" s="1377"/>
      <c r="Q260" s="130"/>
      <c r="R260" s="130"/>
      <c r="S260" s="130"/>
      <c r="T260" s="130"/>
      <c r="U260" s="130"/>
      <c r="V260" s="130"/>
      <c r="W260" s="130"/>
      <c r="X260" s="130"/>
      <c r="Y260" s="130"/>
      <c r="Z260" s="130"/>
      <c r="AA260" s="130"/>
      <c r="AB260" s="130"/>
      <c r="AC260" s="130"/>
      <c r="AD260" s="130"/>
      <c r="AE260" s="130"/>
      <c r="AF260" s="130"/>
      <c r="AG260" s="130"/>
      <c r="AH260" s="130"/>
      <c r="AI260" s="130"/>
      <c r="AJ260" s="130"/>
      <c r="AK260" s="130"/>
      <c r="AL260" s="130"/>
      <c r="AM260" s="130"/>
      <c r="AN260" s="130"/>
      <c r="AO260" s="130"/>
      <c r="AP260" s="130"/>
      <c r="AQ260" s="130"/>
      <c r="AR260" s="130"/>
      <c r="AS260" s="130"/>
      <c r="AT260" s="130"/>
      <c r="AU260" s="130"/>
      <c r="AV260" s="130"/>
      <c r="AW260" s="130"/>
      <c r="AX260" s="130"/>
      <c r="AY260" s="130"/>
      <c r="AZ260" s="130"/>
      <c r="BA260" s="130"/>
      <c r="BB260" s="130"/>
      <c r="BC260" s="130"/>
      <c r="BD260" s="130"/>
      <c r="BE260" s="130"/>
      <c r="BF260" s="130"/>
      <c r="BG260" s="130"/>
      <c r="BH260" s="130"/>
      <c r="BI260" s="130"/>
      <c r="BJ260" s="130"/>
      <c r="BK260" s="130"/>
      <c r="BL260" s="130"/>
      <c r="BM260" s="130"/>
      <c r="BN260" s="130"/>
      <c r="BO260" s="130"/>
      <c r="BP260" s="130"/>
      <c r="BQ260" s="130"/>
      <c r="BR260" s="130"/>
      <c r="BS260" s="130"/>
      <c r="BT260" s="130"/>
      <c r="BU260" s="130"/>
      <c r="BV260" s="130"/>
      <c r="BW260" s="130"/>
      <c r="BX260" s="130"/>
      <c r="BY260" s="130"/>
      <c r="BZ260" s="130"/>
      <c r="CA260" s="130"/>
      <c r="CB260" s="130"/>
      <c r="CC260" s="130"/>
      <c r="CD260" s="130"/>
      <c r="CE260" s="130"/>
      <c r="CF260" s="130"/>
      <c r="CG260" s="130"/>
      <c r="CH260" s="130"/>
      <c r="CI260" s="130"/>
      <c r="CJ260" s="130"/>
      <c r="CK260" s="130"/>
      <c r="CL260" s="130"/>
      <c r="CM260" s="130"/>
      <c r="CN260" s="130"/>
      <c r="CO260" s="130"/>
      <c r="CP260" s="130"/>
      <c r="CQ260" s="130"/>
      <c r="CR260" s="130"/>
      <c r="CS260" s="130"/>
      <c r="CT260" s="130"/>
      <c r="CU260" s="130"/>
      <c r="CV260" s="130"/>
      <c r="CW260" s="130"/>
      <c r="CX260" s="130"/>
      <c r="CY260" s="130"/>
      <c r="CZ260" s="130"/>
      <c r="DA260" s="130"/>
      <c r="DB260" s="130"/>
      <c r="DC260" s="130"/>
      <c r="DD260" s="130"/>
      <c r="DE260" s="130"/>
      <c r="DF260" s="130"/>
      <c r="DG260" s="130"/>
      <c r="DH260" s="130"/>
      <c r="DI260" s="130"/>
      <c r="DJ260" s="130"/>
      <c r="DK260" s="130"/>
      <c r="DL260" s="130"/>
      <c r="DM260" s="130"/>
      <c r="DN260" s="130"/>
      <c r="DO260" s="130"/>
      <c r="DP260" s="130"/>
      <c r="DQ260" s="130"/>
      <c r="DR260" s="130"/>
      <c r="DS260" s="130"/>
      <c r="DT260" s="130"/>
      <c r="DU260" s="130"/>
      <c r="DV260" s="130"/>
      <c r="DW260" s="130"/>
      <c r="DX260" s="130"/>
      <c r="DY260" s="130"/>
      <c r="DZ260" s="130"/>
      <c r="EA260" s="130"/>
      <c r="EB260" s="130"/>
      <c r="EC260" s="130"/>
      <c r="ED260" s="130"/>
      <c r="EE260" s="130"/>
      <c r="EF260" s="130"/>
      <c r="EG260" s="130"/>
      <c r="EH260" s="130"/>
      <c r="EI260" s="130"/>
      <c r="EJ260" s="130"/>
      <c r="EK260" s="130"/>
      <c r="EL260" s="130"/>
      <c r="EM260" s="130"/>
      <c r="EN260" s="130"/>
      <c r="EO260" s="130"/>
      <c r="EP260" s="130"/>
      <c r="EQ260" s="130"/>
      <c r="ER260" s="130"/>
      <c r="ES260" s="130"/>
      <c r="ET260" s="130"/>
      <c r="EU260" s="130"/>
      <c r="EV260" s="130"/>
      <c r="EW260" s="130"/>
      <c r="EX260" s="130"/>
      <c r="EY260" s="130"/>
      <c r="EZ260" s="130"/>
      <c r="FA260" s="130"/>
      <c r="FB260" s="130"/>
      <c r="FC260" s="130"/>
      <c r="FD260" s="130"/>
      <c r="FE260" s="130"/>
      <c r="FF260" s="130"/>
      <c r="FG260" s="130"/>
      <c r="FH260" s="130"/>
      <c r="FI260" s="130"/>
      <c r="FJ260" s="130"/>
      <c r="FK260" s="130"/>
      <c r="FL260" s="130"/>
      <c r="FM260" s="130"/>
      <c r="FN260" s="130"/>
      <c r="FO260" s="130"/>
      <c r="FP260" s="130"/>
      <c r="FQ260" s="130"/>
      <c r="FR260" s="130"/>
      <c r="FS260" s="130"/>
      <c r="FT260" s="130"/>
      <c r="FU260" s="130"/>
      <c r="FV260" s="130"/>
      <c r="FW260" s="130"/>
      <c r="FX260" s="130"/>
      <c r="FY260" s="130"/>
      <c r="FZ260" s="130"/>
      <c r="GA260" s="130"/>
      <c r="GB260" s="130"/>
      <c r="GC260" s="130"/>
      <c r="GD260" s="130"/>
      <c r="GE260" s="130"/>
      <c r="GF260" s="130"/>
      <c r="GG260" s="130"/>
      <c r="GH260" s="130"/>
      <c r="GI260" s="130"/>
      <c r="GJ260" s="130"/>
      <c r="GK260" s="130"/>
      <c r="GL260" s="130"/>
      <c r="GM260" s="130"/>
      <c r="GN260" s="130"/>
      <c r="GO260" s="130"/>
      <c r="GP260" s="130"/>
      <c r="GQ260" s="130"/>
      <c r="GR260" s="130"/>
      <c r="GS260" s="130"/>
      <c r="GT260" s="130"/>
      <c r="GU260" s="130"/>
      <c r="GV260" s="130"/>
      <c r="GW260" s="130"/>
      <c r="GX260" s="130"/>
      <c r="GY260" s="130"/>
      <c r="GZ260" s="130"/>
      <c r="HA260" s="130"/>
      <c r="HB260" s="130"/>
      <c r="HC260" s="130"/>
      <c r="HD260" s="130"/>
      <c r="HE260" s="130"/>
      <c r="HF260" s="130"/>
      <c r="HG260" s="130"/>
      <c r="HH260" s="130"/>
      <c r="HI260" s="130"/>
      <c r="HJ260" s="130"/>
      <c r="HK260" s="130"/>
      <c r="HL260" s="130"/>
      <c r="HM260" s="130"/>
      <c r="HN260" s="130"/>
      <c r="HO260" s="130"/>
      <c r="HP260" s="130"/>
      <c r="HQ260" s="130"/>
      <c r="HR260" s="130"/>
      <c r="HS260" s="130"/>
      <c r="HT260" s="130"/>
      <c r="HU260" s="130"/>
      <c r="HV260" s="130"/>
      <c r="HW260" s="130"/>
      <c r="HX260" s="130"/>
      <c r="HY260" s="130"/>
      <c r="HZ260" s="130"/>
      <c r="IA260" s="130"/>
      <c r="IB260" s="130"/>
      <c r="IC260" s="130"/>
      <c r="ID260" s="130"/>
      <c r="IE260" s="130"/>
      <c r="IF260" s="130"/>
      <c r="IG260" s="130"/>
      <c r="IH260" s="130"/>
      <c r="II260" s="130"/>
      <c r="IJ260" s="130"/>
      <c r="IK260" s="130"/>
      <c r="IL260" s="130"/>
      <c r="IM260" s="130"/>
      <c r="IN260" s="130"/>
      <c r="IO260" s="130"/>
      <c r="IP260" s="130"/>
      <c r="IQ260" s="130"/>
      <c r="IR260" s="130"/>
      <c r="IS260" s="130"/>
      <c r="IT260" s="130"/>
      <c r="IU260" s="130"/>
      <c r="IV260" s="130"/>
    </row>
    <row r="261" spans="1:256" ht="15.75" customHeight="1">
      <c r="A261" s="781"/>
      <c r="B261" s="39"/>
      <c r="C261" s="160"/>
      <c r="D261" s="160"/>
      <c r="E261" s="160"/>
      <c r="F261" s="160"/>
      <c r="G261" s="130"/>
      <c r="H261" s="130"/>
      <c r="I261" s="130"/>
      <c r="J261" s="130"/>
      <c r="K261" s="131"/>
      <c r="L261" s="131"/>
      <c r="M261" s="131"/>
      <c r="N261" s="131"/>
      <c r="O261" s="131"/>
      <c r="P261" s="1377"/>
      <c r="Q261" s="130"/>
      <c r="R261" s="130"/>
      <c r="S261" s="130"/>
      <c r="T261" s="130"/>
      <c r="U261" s="130"/>
      <c r="V261" s="130"/>
      <c r="W261" s="130"/>
      <c r="X261" s="130"/>
      <c r="Y261" s="130"/>
      <c r="Z261" s="130"/>
      <c r="AA261" s="130"/>
      <c r="AB261" s="130"/>
      <c r="AC261" s="130"/>
      <c r="AD261" s="130"/>
      <c r="AE261" s="130"/>
      <c r="AF261" s="130"/>
      <c r="AG261" s="130"/>
      <c r="AH261" s="130"/>
      <c r="AI261" s="130"/>
      <c r="AJ261" s="130"/>
      <c r="AK261" s="130"/>
      <c r="AL261" s="130"/>
      <c r="AM261" s="130"/>
      <c r="AN261" s="130"/>
      <c r="AO261" s="130"/>
      <c r="AP261" s="130"/>
      <c r="AQ261" s="130"/>
      <c r="AR261" s="130"/>
      <c r="AS261" s="130"/>
      <c r="AT261" s="130"/>
      <c r="AU261" s="130"/>
      <c r="AV261" s="130"/>
      <c r="AW261" s="130"/>
      <c r="AX261" s="130"/>
      <c r="AY261" s="130"/>
      <c r="AZ261" s="130"/>
      <c r="BA261" s="130"/>
      <c r="BB261" s="130"/>
      <c r="BC261" s="130"/>
      <c r="BD261" s="130"/>
      <c r="BE261" s="130"/>
      <c r="BF261" s="130"/>
      <c r="BG261" s="130"/>
      <c r="BH261" s="130"/>
      <c r="BI261" s="130"/>
      <c r="BJ261" s="130"/>
      <c r="BK261" s="130"/>
      <c r="BL261" s="130"/>
      <c r="BM261" s="130"/>
      <c r="BN261" s="130"/>
      <c r="BO261" s="130"/>
      <c r="BP261" s="130"/>
      <c r="BQ261" s="130"/>
      <c r="BR261" s="130"/>
      <c r="BS261" s="130"/>
      <c r="BT261" s="130"/>
      <c r="BU261" s="130"/>
      <c r="BV261" s="130"/>
      <c r="BW261" s="130"/>
      <c r="BX261" s="130"/>
      <c r="BY261" s="130"/>
      <c r="BZ261" s="130"/>
      <c r="CA261" s="130"/>
      <c r="CB261" s="130"/>
      <c r="CC261" s="130"/>
      <c r="CD261" s="130"/>
      <c r="CE261" s="130"/>
      <c r="CF261" s="130"/>
      <c r="CG261" s="130"/>
      <c r="CH261" s="130"/>
      <c r="CI261" s="130"/>
      <c r="CJ261" s="130"/>
      <c r="CK261" s="130"/>
      <c r="CL261" s="130"/>
      <c r="CM261" s="130"/>
      <c r="CN261" s="130"/>
      <c r="CO261" s="130"/>
      <c r="CP261" s="130"/>
      <c r="CQ261" s="130"/>
      <c r="CR261" s="130"/>
      <c r="CS261" s="130"/>
      <c r="CT261" s="130"/>
      <c r="CU261" s="130"/>
      <c r="CV261" s="130"/>
      <c r="CW261" s="130"/>
      <c r="CX261" s="130"/>
      <c r="CY261" s="130"/>
      <c r="CZ261" s="130"/>
      <c r="DA261" s="130"/>
      <c r="DB261" s="130"/>
      <c r="DC261" s="130"/>
      <c r="DD261" s="130"/>
      <c r="DE261" s="130"/>
      <c r="DF261" s="130"/>
      <c r="DG261" s="130"/>
      <c r="DH261" s="130"/>
      <c r="DI261" s="130"/>
      <c r="DJ261" s="130"/>
      <c r="DK261" s="130"/>
      <c r="DL261" s="130"/>
      <c r="DM261" s="130"/>
      <c r="DN261" s="130"/>
      <c r="DO261" s="130"/>
      <c r="DP261" s="130"/>
      <c r="DQ261" s="130"/>
      <c r="DR261" s="130"/>
      <c r="DS261" s="130"/>
      <c r="DT261" s="130"/>
      <c r="DU261" s="130"/>
      <c r="DV261" s="130"/>
      <c r="DW261" s="130"/>
      <c r="DX261" s="130"/>
      <c r="DY261" s="130"/>
      <c r="DZ261" s="130"/>
      <c r="EA261" s="130"/>
      <c r="EB261" s="130"/>
      <c r="EC261" s="130"/>
      <c r="ED261" s="130"/>
      <c r="EE261" s="130"/>
      <c r="EF261" s="130"/>
      <c r="EG261" s="130"/>
      <c r="EH261" s="130"/>
      <c r="EI261" s="130"/>
      <c r="EJ261" s="130"/>
      <c r="EK261" s="130"/>
      <c r="EL261" s="130"/>
      <c r="EM261" s="130"/>
      <c r="EN261" s="130"/>
      <c r="EO261" s="130"/>
      <c r="EP261" s="130"/>
      <c r="EQ261" s="130"/>
      <c r="ER261" s="130"/>
      <c r="ES261" s="130"/>
      <c r="ET261" s="130"/>
      <c r="EU261" s="130"/>
      <c r="EV261" s="130"/>
      <c r="EW261" s="130"/>
      <c r="EX261" s="130"/>
      <c r="EY261" s="130"/>
      <c r="EZ261" s="130"/>
      <c r="FA261" s="130"/>
      <c r="FB261" s="130"/>
      <c r="FC261" s="130"/>
      <c r="FD261" s="130"/>
      <c r="FE261" s="130"/>
      <c r="FF261" s="130"/>
      <c r="FG261" s="130"/>
      <c r="FH261" s="130"/>
      <c r="FI261" s="130"/>
      <c r="FJ261" s="130"/>
      <c r="FK261" s="130"/>
      <c r="FL261" s="130"/>
      <c r="FM261" s="130"/>
      <c r="FN261" s="130"/>
      <c r="FO261" s="130"/>
      <c r="FP261" s="130"/>
      <c r="FQ261" s="130"/>
      <c r="FR261" s="130"/>
      <c r="FS261" s="130"/>
      <c r="FT261" s="130"/>
      <c r="FU261" s="130"/>
      <c r="FV261" s="130"/>
      <c r="FW261" s="130"/>
      <c r="FX261" s="130"/>
      <c r="FY261" s="130"/>
      <c r="FZ261" s="130"/>
      <c r="GA261" s="130"/>
      <c r="GB261" s="130"/>
      <c r="GC261" s="130"/>
      <c r="GD261" s="130"/>
      <c r="GE261" s="130"/>
      <c r="GF261" s="130"/>
      <c r="GG261" s="130"/>
      <c r="GH261" s="130"/>
      <c r="GI261" s="130"/>
      <c r="GJ261" s="130"/>
      <c r="GK261" s="130"/>
      <c r="GL261" s="130"/>
      <c r="GM261" s="130"/>
      <c r="GN261" s="130"/>
      <c r="GO261" s="130"/>
      <c r="GP261" s="130"/>
      <c r="GQ261" s="130"/>
      <c r="GR261" s="130"/>
      <c r="GS261" s="130"/>
      <c r="GT261" s="130"/>
      <c r="GU261" s="130"/>
      <c r="GV261" s="130"/>
      <c r="GW261" s="130"/>
      <c r="GX261" s="130"/>
      <c r="GY261" s="130"/>
      <c r="GZ261" s="130"/>
      <c r="HA261" s="130"/>
      <c r="HB261" s="130"/>
      <c r="HC261" s="130"/>
      <c r="HD261" s="130"/>
      <c r="HE261" s="130"/>
      <c r="HF261" s="130"/>
      <c r="HG261" s="130"/>
      <c r="HH261" s="130"/>
      <c r="HI261" s="130"/>
      <c r="HJ261" s="130"/>
      <c r="HK261" s="130"/>
      <c r="HL261" s="130"/>
      <c r="HM261" s="130"/>
      <c r="HN261" s="130"/>
      <c r="HO261" s="130"/>
      <c r="HP261" s="130"/>
      <c r="HQ261" s="130"/>
      <c r="HR261" s="130"/>
      <c r="HS261" s="130"/>
      <c r="HT261" s="130"/>
      <c r="HU261" s="130"/>
      <c r="HV261" s="130"/>
      <c r="HW261" s="130"/>
      <c r="HX261" s="130"/>
      <c r="HY261" s="130"/>
      <c r="HZ261" s="130"/>
      <c r="IA261" s="130"/>
      <c r="IB261" s="130"/>
      <c r="IC261" s="130"/>
      <c r="ID261" s="130"/>
      <c r="IE261" s="130"/>
      <c r="IF261" s="130"/>
      <c r="IG261" s="130"/>
      <c r="IH261" s="130"/>
      <c r="II261" s="130"/>
      <c r="IJ261" s="130"/>
      <c r="IK261" s="130"/>
      <c r="IL261" s="130"/>
      <c r="IM261" s="130"/>
      <c r="IN261" s="130"/>
      <c r="IO261" s="130"/>
      <c r="IP261" s="130"/>
      <c r="IQ261" s="130"/>
      <c r="IR261" s="130"/>
      <c r="IS261" s="130"/>
      <c r="IT261" s="130"/>
      <c r="IU261" s="130"/>
      <c r="IV261" s="130"/>
    </row>
    <row r="262" spans="1:256" ht="15.75" customHeight="1">
      <c r="A262" s="781"/>
      <c r="B262" s="39"/>
      <c r="C262" s="160"/>
      <c r="D262" s="160"/>
      <c r="E262" s="160"/>
      <c r="F262" s="160"/>
      <c r="G262" s="130"/>
      <c r="H262" s="130"/>
      <c r="I262" s="130"/>
      <c r="J262" s="130"/>
      <c r="K262" s="131"/>
      <c r="L262" s="131"/>
      <c r="M262" s="131"/>
      <c r="N262" s="131"/>
      <c r="O262" s="131"/>
      <c r="P262" s="1377"/>
      <c r="Q262" s="130"/>
      <c r="R262" s="130"/>
      <c r="S262" s="130"/>
      <c r="T262" s="130"/>
      <c r="U262" s="130"/>
      <c r="V262" s="130"/>
      <c r="W262" s="130"/>
      <c r="X262" s="130"/>
      <c r="Y262" s="130"/>
      <c r="Z262" s="130"/>
      <c r="AA262" s="130"/>
      <c r="AB262" s="130"/>
      <c r="AC262" s="130"/>
      <c r="AD262" s="130"/>
      <c r="AE262" s="130"/>
      <c r="AF262" s="130"/>
      <c r="AG262" s="130"/>
      <c r="AH262" s="130"/>
      <c r="AI262" s="130"/>
      <c r="AJ262" s="130"/>
      <c r="AK262" s="130"/>
      <c r="AL262" s="130"/>
      <c r="AM262" s="130"/>
      <c r="AN262" s="130"/>
      <c r="AO262" s="130"/>
      <c r="AP262" s="130"/>
      <c r="AQ262" s="130"/>
      <c r="AR262" s="130"/>
      <c r="AS262" s="130"/>
      <c r="AT262" s="130"/>
      <c r="AU262" s="130"/>
      <c r="AV262" s="130"/>
      <c r="AW262" s="130"/>
      <c r="AX262" s="130"/>
      <c r="AY262" s="130"/>
      <c r="AZ262" s="130"/>
      <c r="BA262" s="130"/>
      <c r="BB262" s="130"/>
      <c r="BC262" s="130"/>
      <c r="BD262" s="130"/>
      <c r="BE262" s="130"/>
      <c r="BF262" s="130"/>
      <c r="BG262" s="130"/>
      <c r="BH262" s="130"/>
      <c r="BI262" s="130"/>
      <c r="BJ262" s="130"/>
      <c r="BK262" s="130"/>
      <c r="BL262" s="130"/>
      <c r="BM262" s="130"/>
      <c r="BN262" s="130"/>
      <c r="BO262" s="130"/>
      <c r="BP262" s="130"/>
      <c r="BQ262" s="130"/>
      <c r="BR262" s="130"/>
      <c r="BS262" s="130"/>
      <c r="BT262" s="130"/>
      <c r="BU262" s="130"/>
      <c r="BV262" s="130"/>
      <c r="BW262" s="130"/>
      <c r="BX262" s="130"/>
      <c r="BY262" s="130"/>
      <c r="BZ262" s="130"/>
      <c r="CA262" s="130"/>
      <c r="CB262" s="130"/>
      <c r="CC262" s="130"/>
      <c r="CD262" s="130"/>
      <c r="CE262" s="130"/>
      <c r="CF262" s="130"/>
      <c r="CG262" s="130"/>
      <c r="CH262" s="130"/>
      <c r="CI262" s="130"/>
      <c r="CJ262" s="130"/>
      <c r="CK262" s="130"/>
      <c r="CL262" s="130"/>
      <c r="CM262" s="130"/>
      <c r="CN262" s="130"/>
      <c r="CO262" s="130"/>
      <c r="CP262" s="130"/>
      <c r="CQ262" s="130"/>
      <c r="CR262" s="130"/>
      <c r="CS262" s="130"/>
      <c r="CT262" s="130"/>
      <c r="CU262" s="130"/>
      <c r="CV262" s="130"/>
      <c r="CW262" s="130"/>
      <c r="CX262" s="130"/>
      <c r="CY262" s="130"/>
      <c r="CZ262" s="130"/>
      <c r="DA262" s="130"/>
      <c r="DB262" s="130"/>
      <c r="DC262" s="130"/>
      <c r="DD262" s="130"/>
      <c r="DE262" s="130"/>
      <c r="DF262" s="130"/>
      <c r="DG262" s="130"/>
      <c r="DH262" s="130"/>
      <c r="DI262" s="130"/>
      <c r="DJ262" s="130"/>
      <c r="DK262" s="130"/>
      <c r="DL262" s="130"/>
      <c r="DM262" s="130"/>
      <c r="DN262" s="130"/>
      <c r="DO262" s="130"/>
      <c r="DP262" s="130"/>
      <c r="DQ262" s="130"/>
      <c r="DR262" s="130"/>
      <c r="DS262" s="130"/>
      <c r="DT262" s="130"/>
      <c r="DU262" s="130"/>
      <c r="DV262" s="130"/>
      <c r="DW262" s="130"/>
      <c r="DX262" s="130"/>
      <c r="DY262" s="130"/>
      <c r="DZ262" s="130"/>
      <c r="EA262" s="130"/>
      <c r="EB262" s="130"/>
      <c r="EC262" s="130"/>
      <c r="ED262" s="130"/>
      <c r="EE262" s="130"/>
      <c r="EF262" s="130"/>
      <c r="EG262" s="130"/>
      <c r="EH262" s="130"/>
      <c r="EI262" s="130"/>
      <c r="EJ262" s="130"/>
      <c r="EK262" s="130"/>
      <c r="EL262" s="130"/>
      <c r="EM262" s="130"/>
      <c r="EN262" s="130"/>
      <c r="EO262" s="130"/>
      <c r="EP262" s="130"/>
      <c r="EQ262" s="130"/>
      <c r="ER262" s="130"/>
      <c r="ES262" s="130"/>
      <c r="ET262" s="130"/>
      <c r="EU262" s="130"/>
      <c r="EV262" s="130"/>
      <c r="EW262" s="130"/>
      <c r="EX262" s="130"/>
      <c r="EY262" s="130"/>
      <c r="EZ262" s="130"/>
      <c r="FA262" s="130"/>
      <c r="FB262" s="130"/>
      <c r="FC262" s="130"/>
      <c r="FD262" s="130"/>
      <c r="FE262" s="130"/>
      <c r="FF262" s="130"/>
      <c r="FG262" s="130"/>
      <c r="FH262" s="130"/>
      <c r="FI262" s="130"/>
      <c r="FJ262" s="130"/>
      <c r="FK262" s="130"/>
      <c r="FL262" s="130"/>
      <c r="FM262" s="130"/>
      <c r="FN262" s="130"/>
      <c r="FO262" s="130"/>
      <c r="FP262" s="130"/>
      <c r="FQ262" s="130"/>
      <c r="FR262" s="130"/>
      <c r="FS262" s="130"/>
      <c r="FT262" s="130"/>
      <c r="FU262" s="130"/>
      <c r="FV262" s="130"/>
      <c r="FW262" s="130"/>
      <c r="FX262" s="130"/>
      <c r="FY262" s="130"/>
      <c r="FZ262" s="130"/>
      <c r="GA262" s="130"/>
      <c r="GB262" s="130"/>
      <c r="GC262" s="130"/>
      <c r="GD262" s="130"/>
      <c r="GE262" s="130"/>
      <c r="GF262" s="130"/>
      <c r="GG262" s="130"/>
      <c r="GH262" s="130"/>
      <c r="GI262" s="130"/>
      <c r="GJ262" s="130"/>
      <c r="GK262" s="130"/>
      <c r="GL262" s="130"/>
      <c r="GM262" s="130"/>
      <c r="GN262" s="130"/>
      <c r="GO262" s="130"/>
      <c r="GP262" s="130"/>
      <c r="GQ262" s="130"/>
      <c r="GR262" s="130"/>
      <c r="GS262" s="130"/>
      <c r="GT262" s="130"/>
      <c r="GU262" s="130"/>
      <c r="GV262" s="130"/>
      <c r="GW262" s="130"/>
      <c r="GX262" s="130"/>
      <c r="GY262" s="130"/>
      <c r="GZ262" s="130"/>
      <c r="HA262" s="130"/>
      <c r="HB262" s="130"/>
      <c r="HC262" s="130"/>
      <c r="HD262" s="130"/>
      <c r="HE262" s="130"/>
      <c r="HF262" s="130"/>
      <c r="HG262" s="130"/>
      <c r="HH262" s="130"/>
      <c r="HI262" s="130"/>
      <c r="HJ262" s="130"/>
      <c r="HK262" s="130"/>
      <c r="HL262" s="130"/>
      <c r="HM262" s="130"/>
      <c r="HN262" s="130"/>
      <c r="HO262" s="130"/>
      <c r="HP262" s="130"/>
      <c r="HQ262" s="130"/>
      <c r="HR262" s="130"/>
      <c r="HS262" s="130"/>
      <c r="HT262" s="130"/>
      <c r="HU262" s="130"/>
      <c r="HV262" s="130"/>
      <c r="HW262" s="130"/>
      <c r="HX262" s="130"/>
      <c r="HY262" s="130"/>
      <c r="HZ262" s="130"/>
      <c r="IA262" s="130"/>
      <c r="IB262" s="130"/>
      <c r="IC262" s="130"/>
      <c r="ID262" s="130"/>
      <c r="IE262" s="130"/>
      <c r="IF262" s="130"/>
      <c r="IG262" s="130"/>
      <c r="IH262" s="130"/>
      <c r="II262" s="130"/>
      <c r="IJ262" s="130"/>
      <c r="IK262" s="130"/>
      <c r="IL262" s="130"/>
      <c r="IM262" s="130"/>
      <c r="IN262" s="130"/>
      <c r="IO262" s="130"/>
      <c r="IP262" s="130"/>
      <c r="IQ262" s="130"/>
      <c r="IR262" s="130"/>
      <c r="IS262" s="130"/>
      <c r="IT262" s="130"/>
      <c r="IU262" s="130"/>
      <c r="IV262" s="130"/>
    </row>
    <row r="263" spans="1:256" ht="15.75" customHeight="1">
      <c r="A263" s="781"/>
      <c r="B263" s="39"/>
      <c r="C263" s="160"/>
      <c r="D263" s="160"/>
      <c r="E263" s="160"/>
      <c r="F263" s="160"/>
      <c r="G263" s="130"/>
      <c r="H263" s="130"/>
      <c r="I263" s="130"/>
      <c r="J263" s="130"/>
      <c r="K263" s="131"/>
      <c r="L263" s="131"/>
      <c r="M263" s="131"/>
      <c r="N263" s="131"/>
      <c r="O263" s="131"/>
      <c r="P263" s="1377"/>
      <c r="Q263" s="130"/>
      <c r="R263" s="130"/>
      <c r="S263" s="130"/>
      <c r="T263" s="130"/>
      <c r="U263" s="130"/>
      <c r="V263" s="130"/>
      <c r="W263" s="130"/>
      <c r="X263" s="130"/>
      <c r="Y263" s="130"/>
      <c r="Z263" s="130"/>
      <c r="AA263" s="130"/>
      <c r="AB263" s="130"/>
      <c r="AC263" s="130"/>
      <c r="AD263" s="130"/>
      <c r="AE263" s="130"/>
      <c r="AF263" s="130"/>
      <c r="AG263" s="130"/>
      <c r="AH263" s="130"/>
      <c r="AI263" s="130"/>
      <c r="AJ263" s="130"/>
      <c r="AK263" s="130"/>
      <c r="AL263" s="130"/>
      <c r="AM263" s="130"/>
      <c r="AN263" s="130"/>
      <c r="AO263" s="130"/>
      <c r="AP263" s="130"/>
      <c r="AQ263" s="130"/>
      <c r="AR263" s="130"/>
      <c r="AS263" s="130"/>
      <c r="AT263" s="130"/>
      <c r="AU263" s="130"/>
      <c r="AV263" s="130"/>
      <c r="AW263" s="130"/>
      <c r="AX263" s="130"/>
      <c r="AY263" s="130"/>
      <c r="AZ263" s="130"/>
      <c r="BA263" s="130"/>
      <c r="BB263" s="130"/>
      <c r="BC263" s="130"/>
      <c r="BD263" s="130"/>
      <c r="BE263" s="130"/>
      <c r="BF263" s="130"/>
      <c r="BG263" s="130"/>
      <c r="BH263" s="130"/>
      <c r="BI263" s="130"/>
      <c r="BJ263" s="130"/>
      <c r="BK263" s="130"/>
      <c r="BL263" s="130"/>
      <c r="BM263" s="130"/>
      <c r="BN263" s="130"/>
      <c r="BO263" s="130"/>
      <c r="BP263" s="130"/>
      <c r="BQ263" s="130"/>
      <c r="BR263" s="130"/>
      <c r="BS263" s="130"/>
      <c r="BT263" s="130"/>
      <c r="BU263" s="130"/>
      <c r="BV263" s="130"/>
      <c r="BW263" s="130"/>
      <c r="BX263" s="130"/>
      <c r="BY263" s="130"/>
      <c r="BZ263" s="130"/>
      <c r="CA263" s="130"/>
      <c r="CB263" s="130"/>
      <c r="CC263" s="130"/>
      <c r="CD263" s="130"/>
      <c r="CE263" s="130"/>
      <c r="CF263" s="130"/>
      <c r="CG263" s="130"/>
      <c r="CH263" s="130"/>
      <c r="CI263" s="130"/>
      <c r="CJ263" s="130"/>
      <c r="CK263" s="130"/>
      <c r="CL263" s="130"/>
      <c r="CM263" s="130"/>
      <c r="CN263" s="130"/>
      <c r="CO263" s="130"/>
      <c r="CP263" s="130"/>
      <c r="CQ263" s="130"/>
      <c r="CR263" s="130"/>
      <c r="CS263" s="130"/>
      <c r="CT263" s="130"/>
      <c r="CU263" s="130"/>
      <c r="CV263" s="130"/>
      <c r="CW263" s="130"/>
      <c r="CX263" s="130"/>
      <c r="CY263" s="130"/>
      <c r="CZ263" s="130"/>
      <c r="DA263" s="130"/>
      <c r="DB263" s="130"/>
      <c r="DC263" s="130"/>
      <c r="DD263" s="130"/>
      <c r="DE263" s="130"/>
      <c r="DF263" s="130"/>
      <c r="DG263" s="130"/>
      <c r="DH263" s="130"/>
      <c r="DI263" s="130"/>
      <c r="DJ263" s="130"/>
      <c r="DK263" s="130"/>
      <c r="DL263" s="130"/>
      <c r="DM263" s="130"/>
      <c r="DN263" s="130"/>
      <c r="DO263" s="130"/>
      <c r="DP263" s="130"/>
      <c r="DQ263" s="130"/>
      <c r="DR263" s="130"/>
      <c r="DS263" s="130"/>
      <c r="DT263" s="130"/>
      <c r="DU263" s="130"/>
      <c r="DV263" s="130"/>
      <c r="DW263" s="130"/>
      <c r="DX263" s="130"/>
      <c r="DY263" s="130"/>
      <c r="DZ263" s="130"/>
      <c r="EA263" s="130"/>
      <c r="EB263" s="130"/>
      <c r="EC263" s="130"/>
      <c r="ED263" s="130"/>
      <c r="EE263" s="130"/>
      <c r="EF263" s="130"/>
      <c r="EG263" s="130"/>
      <c r="EH263" s="130"/>
      <c r="EI263" s="130"/>
      <c r="EJ263" s="130"/>
      <c r="EK263" s="130"/>
      <c r="EL263" s="130"/>
      <c r="EM263" s="130"/>
      <c r="EN263" s="130"/>
      <c r="EO263" s="130"/>
      <c r="EP263" s="130"/>
      <c r="EQ263" s="130"/>
      <c r="ER263" s="130"/>
      <c r="ES263" s="130"/>
      <c r="ET263" s="130"/>
      <c r="EU263" s="130"/>
      <c r="EV263" s="130"/>
      <c r="EW263" s="130"/>
      <c r="EX263" s="130"/>
      <c r="EY263" s="130"/>
      <c r="EZ263" s="130"/>
      <c r="FA263" s="130"/>
      <c r="FB263" s="130"/>
      <c r="FC263" s="130"/>
      <c r="FD263" s="130"/>
      <c r="FE263" s="130"/>
      <c r="FF263" s="130"/>
      <c r="FG263" s="130"/>
      <c r="FH263" s="130"/>
      <c r="FI263" s="130"/>
      <c r="FJ263" s="130"/>
      <c r="FK263" s="130"/>
      <c r="FL263" s="130"/>
      <c r="FM263" s="130"/>
      <c r="FN263" s="130"/>
      <c r="FO263" s="130"/>
      <c r="FP263" s="130"/>
      <c r="FQ263" s="130"/>
      <c r="FR263" s="130"/>
      <c r="FS263" s="130"/>
      <c r="FT263" s="130"/>
      <c r="FU263" s="130"/>
      <c r="FV263" s="130"/>
      <c r="FW263" s="130"/>
      <c r="FX263" s="130"/>
      <c r="FY263" s="130"/>
      <c r="FZ263" s="130"/>
      <c r="GA263" s="130"/>
      <c r="GB263" s="130"/>
      <c r="GC263" s="130"/>
      <c r="GD263" s="130"/>
      <c r="GE263" s="130"/>
      <c r="GF263" s="130"/>
      <c r="GG263" s="130"/>
      <c r="GH263" s="130"/>
      <c r="GI263" s="130"/>
      <c r="GJ263" s="130"/>
      <c r="GK263" s="130"/>
      <c r="GL263" s="130"/>
      <c r="GM263" s="130"/>
      <c r="GN263" s="130"/>
      <c r="GO263" s="130"/>
      <c r="GP263" s="130"/>
      <c r="GQ263" s="130"/>
      <c r="GR263" s="130"/>
      <c r="GS263" s="130"/>
      <c r="GT263" s="130"/>
      <c r="GU263" s="130"/>
      <c r="GV263" s="130"/>
      <c r="GW263" s="130"/>
      <c r="GX263" s="130"/>
      <c r="GY263" s="130"/>
      <c r="GZ263" s="130"/>
      <c r="HA263" s="130"/>
      <c r="HB263" s="130"/>
      <c r="HC263" s="130"/>
      <c r="HD263" s="130"/>
      <c r="HE263" s="130"/>
      <c r="HF263" s="130"/>
      <c r="HG263" s="130"/>
      <c r="HH263" s="130"/>
      <c r="HI263" s="130"/>
      <c r="HJ263" s="130"/>
      <c r="HK263" s="130"/>
      <c r="HL263" s="130"/>
      <c r="HM263" s="130"/>
      <c r="HN263" s="130"/>
      <c r="HO263" s="130"/>
      <c r="HP263" s="130"/>
      <c r="HQ263" s="130"/>
      <c r="HR263" s="130"/>
      <c r="HS263" s="130"/>
      <c r="HT263" s="130"/>
      <c r="HU263" s="130"/>
      <c r="HV263" s="130"/>
      <c r="HW263" s="130"/>
      <c r="HX263" s="130"/>
      <c r="HY263" s="130"/>
      <c r="HZ263" s="130"/>
      <c r="IA263" s="130"/>
      <c r="IB263" s="130"/>
      <c r="IC263" s="130"/>
      <c r="ID263" s="130"/>
      <c r="IE263" s="130"/>
      <c r="IF263" s="130"/>
      <c r="IG263" s="130"/>
      <c r="IH263" s="130"/>
      <c r="II263" s="130"/>
      <c r="IJ263" s="130"/>
      <c r="IK263" s="130"/>
      <c r="IL263" s="130"/>
      <c r="IM263" s="130"/>
      <c r="IN263" s="130"/>
      <c r="IO263" s="130"/>
      <c r="IP263" s="130"/>
      <c r="IQ263" s="130"/>
      <c r="IR263" s="130"/>
      <c r="IS263" s="130"/>
      <c r="IT263" s="130"/>
      <c r="IU263" s="130"/>
      <c r="IV263" s="130"/>
    </row>
    <row r="264" spans="1:256" ht="15.75" customHeight="1">
      <c r="A264" s="781"/>
      <c r="B264" s="39"/>
      <c r="C264" s="160"/>
      <c r="D264" s="160"/>
      <c r="E264" s="160"/>
      <c r="F264" s="160"/>
      <c r="G264" s="130"/>
      <c r="H264" s="130"/>
      <c r="I264" s="130"/>
      <c r="J264" s="130"/>
      <c r="K264" s="131"/>
      <c r="L264" s="131"/>
      <c r="M264" s="131"/>
      <c r="N264" s="131"/>
      <c r="O264" s="131"/>
      <c r="P264" s="1377"/>
      <c r="Q264" s="130"/>
      <c r="R264" s="130"/>
      <c r="S264" s="130"/>
      <c r="T264" s="130"/>
      <c r="U264" s="130"/>
      <c r="V264" s="130"/>
      <c r="W264" s="130"/>
      <c r="X264" s="130"/>
      <c r="Y264" s="130"/>
      <c r="Z264" s="130"/>
      <c r="AA264" s="130"/>
      <c r="AB264" s="130"/>
      <c r="AC264" s="130"/>
      <c r="AD264" s="130"/>
      <c r="AE264" s="130"/>
      <c r="AF264" s="130"/>
      <c r="AG264" s="130"/>
      <c r="AH264" s="130"/>
      <c r="AI264" s="130"/>
      <c r="AJ264" s="130"/>
      <c r="AK264" s="130"/>
      <c r="AL264" s="130"/>
      <c r="AM264" s="130"/>
      <c r="AN264" s="130"/>
      <c r="AO264" s="130"/>
      <c r="AP264" s="130"/>
      <c r="AQ264" s="130"/>
      <c r="AR264" s="130"/>
      <c r="AS264" s="130"/>
      <c r="AT264" s="130"/>
      <c r="AU264" s="130"/>
      <c r="AV264" s="130"/>
      <c r="AW264" s="130"/>
      <c r="AX264" s="130"/>
      <c r="AY264" s="130"/>
      <c r="AZ264" s="130"/>
      <c r="BA264" s="130"/>
      <c r="BB264" s="130"/>
      <c r="BC264" s="130"/>
      <c r="BD264" s="130"/>
      <c r="BE264" s="130"/>
      <c r="BF264" s="130"/>
      <c r="BG264" s="130"/>
      <c r="BH264" s="130"/>
      <c r="BI264" s="130"/>
      <c r="BJ264" s="130"/>
      <c r="BK264" s="130"/>
      <c r="BL264" s="130"/>
      <c r="BM264" s="130"/>
      <c r="BN264" s="130"/>
      <c r="BO264" s="130"/>
      <c r="BP264" s="130"/>
      <c r="BQ264" s="130"/>
      <c r="BR264" s="130"/>
      <c r="BS264" s="130"/>
      <c r="BT264" s="130"/>
      <c r="BU264" s="130"/>
      <c r="BV264" s="130"/>
      <c r="BW264" s="130"/>
      <c r="BX264" s="130"/>
      <c r="BY264" s="130"/>
      <c r="BZ264" s="130"/>
      <c r="CA264" s="130"/>
      <c r="CB264" s="130"/>
      <c r="CC264" s="130"/>
      <c r="CD264" s="130"/>
      <c r="CE264" s="130"/>
      <c r="CF264" s="130"/>
      <c r="CG264" s="130"/>
      <c r="CH264" s="130"/>
      <c r="CI264" s="130"/>
      <c r="CJ264" s="130"/>
      <c r="CK264" s="130"/>
      <c r="CL264" s="130"/>
      <c r="CM264" s="130"/>
      <c r="CN264" s="130"/>
      <c r="CO264" s="130"/>
      <c r="CP264" s="130"/>
      <c r="CQ264" s="130"/>
      <c r="CR264" s="130"/>
      <c r="CS264" s="130"/>
      <c r="CT264" s="130"/>
      <c r="CU264" s="130"/>
      <c r="CV264" s="130"/>
      <c r="CW264" s="130"/>
      <c r="CX264" s="130"/>
      <c r="CY264" s="130"/>
      <c r="CZ264" s="130"/>
      <c r="DA264" s="130"/>
      <c r="DB264" s="130"/>
      <c r="DC264" s="130"/>
      <c r="DD264" s="130"/>
      <c r="DE264" s="130"/>
      <c r="DF264" s="130"/>
      <c r="DG264" s="130"/>
      <c r="DH264" s="130"/>
      <c r="DI264" s="130"/>
      <c r="DJ264" s="130"/>
      <c r="DK264" s="130"/>
      <c r="DL264" s="130"/>
      <c r="DM264" s="130"/>
      <c r="DN264" s="130"/>
      <c r="DO264" s="130"/>
      <c r="DP264" s="130"/>
      <c r="DQ264" s="130"/>
      <c r="DR264" s="130"/>
      <c r="DS264" s="130"/>
      <c r="DT264" s="130"/>
      <c r="DU264" s="130"/>
      <c r="DV264" s="130"/>
      <c r="DW264" s="130"/>
      <c r="DX264" s="130"/>
      <c r="DY264" s="130"/>
      <c r="DZ264" s="130"/>
      <c r="EA264" s="130"/>
      <c r="EB264" s="130"/>
      <c r="EC264" s="130"/>
      <c r="ED264" s="130"/>
      <c r="EE264" s="130"/>
      <c r="EF264" s="130"/>
      <c r="EG264" s="130"/>
      <c r="EH264" s="130"/>
      <c r="EI264" s="130"/>
      <c r="EJ264" s="130"/>
      <c r="EK264" s="130"/>
      <c r="EL264" s="130"/>
      <c r="EM264" s="130"/>
      <c r="EN264" s="130"/>
      <c r="EO264" s="130"/>
      <c r="EP264" s="130"/>
      <c r="EQ264" s="130"/>
      <c r="ER264" s="130"/>
      <c r="ES264" s="130"/>
      <c r="ET264" s="130"/>
      <c r="EU264" s="130"/>
      <c r="EV264" s="130"/>
      <c r="EW264" s="130"/>
      <c r="EX264" s="130"/>
      <c r="EY264" s="130"/>
      <c r="EZ264" s="130"/>
      <c r="FA264" s="130"/>
      <c r="FB264" s="130"/>
      <c r="FC264" s="130"/>
      <c r="FD264" s="130"/>
      <c r="FE264" s="130"/>
      <c r="FF264" s="130"/>
      <c r="FG264" s="130"/>
      <c r="FH264" s="130"/>
      <c r="FI264" s="130"/>
      <c r="FJ264" s="130"/>
      <c r="FK264" s="130"/>
      <c r="FL264" s="130"/>
      <c r="FM264" s="130"/>
      <c r="FN264" s="130"/>
      <c r="FO264" s="130"/>
      <c r="FP264" s="130"/>
      <c r="FQ264" s="130"/>
      <c r="FR264" s="130"/>
      <c r="FS264" s="130"/>
      <c r="FT264" s="130"/>
      <c r="FU264" s="130"/>
      <c r="FV264" s="130"/>
      <c r="FW264" s="130"/>
      <c r="FX264" s="130"/>
      <c r="FY264" s="130"/>
      <c r="FZ264" s="130"/>
      <c r="GA264" s="130"/>
      <c r="GB264" s="130"/>
      <c r="GC264" s="130"/>
      <c r="GD264" s="130"/>
      <c r="GE264" s="130"/>
      <c r="GF264" s="130"/>
      <c r="GG264" s="130"/>
      <c r="GH264" s="130"/>
      <c r="GI264" s="130"/>
      <c r="GJ264" s="130"/>
      <c r="GK264" s="130"/>
      <c r="GL264" s="130"/>
      <c r="GM264" s="130"/>
      <c r="GN264" s="130"/>
      <c r="GO264" s="130"/>
      <c r="GP264" s="130"/>
      <c r="GQ264" s="130"/>
      <c r="GR264" s="130"/>
      <c r="GS264" s="130"/>
      <c r="GT264" s="130"/>
      <c r="GU264" s="130"/>
      <c r="GV264" s="130"/>
      <c r="GW264" s="130"/>
      <c r="GX264" s="130"/>
      <c r="GY264" s="130"/>
      <c r="GZ264" s="130"/>
      <c r="HA264" s="130"/>
      <c r="HB264" s="130"/>
      <c r="HC264" s="130"/>
      <c r="HD264" s="130"/>
      <c r="HE264" s="130"/>
      <c r="HF264" s="130"/>
      <c r="HG264" s="130"/>
      <c r="HH264" s="130"/>
      <c r="HI264" s="130"/>
      <c r="HJ264" s="130"/>
      <c r="HK264" s="130"/>
      <c r="HL264" s="130"/>
      <c r="HM264" s="130"/>
      <c r="HN264" s="130"/>
      <c r="HO264" s="130"/>
      <c r="HP264" s="130"/>
      <c r="HQ264" s="130"/>
      <c r="HR264" s="130"/>
      <c r="HS264" s="130"/>
      <c r="HT264" s="130"/>
      <c r="HU264" s="130"/>
      <c r="HV264" s="130"/>
      <c r="HW264" s="130"/>
      <c r="HX264" s="130"/>
      <c r="HY264" s="130"/>
      <c r="HZ264" s="130"/>
      <c r="IA264" s="130"/>
      <c r="IB264" s="130"/>
      <c r="IC264" s="130"/>
      <c r="ID264" s="130"/>
      <c r="IE264" s="130"/>
      <c r="IF264" s="130"/>
      <c r="IG264" s="130"/>
      <c r="IH264" s="130"/>
      <c r="II264" s="130"/>
      <c r="IJ264" s="130"/>
      <c r="IK264" s="130"/>
      <c r="IL264" s="130"/>
      <c r="IM264" s="130"/>
      <c r="IN264" s="130"/>
      <c r="IO264" s="130"/>
      <c r="IP264" s="130"/>
      <c r="IQ264" s="130"/>
      <c r="IR264" s="130"/>
      <c r="IS264" s="130"/>
      <c r="IT264" s="130"/>
      <c r="IU264" s="130"/>
      <c r="IV264" s="130"/>
    </row>
    <row r="265" spans="1:256" ht="15.75" customHeight="1">
      <c r="A265" s="781"/>
      <c r="B265" s="39"/>
      <c r="C265" s="160"/>
      <c r="D265" s="160"/>
      <c r="E265" s="160"/>
      <c r="F265" s="160"/>
      <c r="G265" s="130"/>
      <c r="H265" s="130"/>
      <c r="I265" s="130"/>
      <c r="J265" s="130"/>
      <c r="K265" s="131"/>
      <c r="L265" s="131"/>
      <c r="M265" s="131"/>
      <c r="N265" s="131"/>
      <c r="O265" s="131"/>
      <c r="P265" s="1377"/>
      <c r="Q265" s="130"/>
      <c r="R265" s="130"/>
      <c r="S265" s="130"/>
      <c r="T265" s="130"/>
      <c r="U265" s="130"/>
      <c r="V265" s="130"/>
      <c r="W265" s="130"/>
      <c r="X265" s="130"/>
      <c r="Y265" s="130"/>
      <c r="Z265" s="130"/>
      <c r="AA265" s="130"/>
      <c r="AB265" s="130"/>
      <c r="AC265" s="130"/>
      <c r="AD265" s="130"/>
      <c r="AE265" s="130"/>
      <c r="AF265" s="130"/>
      <c r="AG265" s="130"/>
      <c r="AH265" s="130"/>
      <c r="AI265" s="130"/>
      <c r="AJ265" s="130"/>
      <c r="AK265" s="130"/>
      <c r="AL265" s="130"/>
      <c r="AM265" s="130"/>
      <c r="AN265" s="130"/>
      <c r="AO265" s="130"/>
      <c r="AP265" s="130"/>
      <c r="AQ265" s="130"/>
      <c r="AR265" s="130"/>
      <c r="AS265" s="130"/>
      <c r="AT265" s="130"/>
      <c r="AU265" s="130"/>
      <c r="AV265" s="130"/>
      <c r="AW265" s="130"/>
      <c r="AX265" s="130"/>
      <c r="AY265" s="130"/>
      <c r="AZ265" s="130"/>
      <c r="BA265" s="130"/>
      <c r="BB265" s="130"/>
      <c r="BC265" s="130"/>
      <c r="BD265" s="130"/>
      <c r="BE265" s="130"/>
      <c r="BF265" s="130"/>
      <c r="BG265" s="130"/>
      <c r="BH265" s="130"/>
      <c r="BI265" s="130"/>
      <c r="BJ265" s="130"/>
      <c r="BK265" s="130"/>
      <c r="BL265" s="130"/>
      <c r="BM265" s="130"/>
      <c r="BN265" s="130"/>
      <c r="BO265" s="130"/>
      <c r="BP265" s="130"/>
      <c r="BQ265" s="130"/>
      <c r="BR265" s="130"/>
      <c r="BS265" s="130"/>
      <c r="BT265" s="130"/>
      <c r="BU265" s="130"/>
      <c r="BV265" s="130"/>
      <c r="BW265" s="130"/>
      <c r="BX265" s="130"/>
      <c r="BY265" s="130"/>
      <c r="BZ265" s="130"/>
      <c r="CA265" s="130"/>
      <c r="CB265" s="130"/>
      <c r="CC265" s="130"/>
      <c r="CD265" s="130"/>
      <c r="CE265" s="130"/>
      <c r="CF265" s="130"/>
      <c r="CG265" s="130"/>
      <c r="CH265" s="130"/>
      <c r="CI265" s="130"/>
      <c r="CJ265" s="130"/>
      <c r="CK265" s="130"/>
      <c r="CL265" s="130"/>
      <c r="CM265" s="130"/>
      <c r="CN265" s="130"/>
      <c r="CO265" s="130"/>
      <c r="CP265" s="130"/>
      <c r="CQ265" s="130"/>
      <c r="CR265" s="130"/>
      <c r="CS265" s="130"/>
      <c r="CT265" s="130"/>
      <c r="CU265" s="130"/>
      <c r="CV265" s="130"/>
      <c r="CW265" s="130"/>
      <c r="CX265" s="130"/>
      <c r="CY265" s="130"/>
      <c r="CZ265" s="130"/>
      <c r="DA265" s="130"/>
      <c r="DB265" s="130"/>
      <c r="DC265" s="130"/>
      <c r="DD265" s="130"/>
      <c r="DE265" s="130"/>
      <c r="DF265" s="130"/>
      <c r="DG265" s="130"/>
      <c r="DH265" s="130"/>
      <c r="DI265" s="130"/>
      <c r="DJ265" s="130"/>
      <c r="DK265" s="130"/>
      <c r="DL265" s="130"/>
      <c r="DM265" s="130"/>
      <c r="DN265" s="130"/>
      <c r="DO265" s="130"/>
      <c r="DP265" s="130"/>
      <c r="DQ265" s="130"/>
      <c r="DR265" s="130"/>
      <c r="DS265" s="130"/>
      <c r="DT265" s="130"/>
      <c r="DU265" s="130"/>
      <c r="DV265" s="130"/>
      <c r="DW265" s="130"/>
      <c r="DX265" s="130"/>
      <c r="DY265" s="130"/>
      <c r="DZ265" s="130"/>
      <c r="EA265" s="130"/>
      <c r="EB265" s="130"/>
      <c r="EC265" s="130"/>
      <c r="ED265" s="130"/>
      <c r="EE265" s="130"/>
      <c r="EF265" s="130"/>
      <c r="EG265" s="130"/>
      <c r="EH265" s="130"/>
      <c r="EI265" s="130"/>
      <c r="EJ265" s="130"/>
      <c r="EK265" s="130"/>
      <c r="EL265" s="130"/>
      <c r="EM265" s="130"/>
      <c r="EN265" s="130"/>
      <c r="EO265" s="130"/>
      <c r="EP265" s="130"/>
      <c r="EQ265" s="130"/>
      <c r="ER265" s="130"/>
      <c r="ES265" s="130"/>
      <c r="ET265" s="130"/>
      <c r="EU265" s="130"/>
      <c r="EV265" s="130"/>
      <c r="EW265" s="130"/>
      <c r="EX265" s="130"/>
      <c r="EY265" s="130"/>
      <c r="EZ265" s="130"/>
      <c r="FA265" s="130"/>
      <c r="FB265" s="130"/>
      <c r="FC265" s="130"/>
      <c r="FD265" s="130"/>
      <c r="FE265" s="130"/>
      <c r="FF265" s="130"/>
      <c r="FG265" s="130"/>
      <c r="FH265" s="130"/>
      <c r="FI265" s="130"/>
      <c r="FJ265" s="130"/>
      <c r="FK265" s="130"/>
      <c r="FL265" s="130"/>
      <c r="FM265" s="130"/>
      <c r="FN265" s="130"/>
      <c r="FO265" s="130"/>
      <c r="FP265" s="130"/>
      <c r="FQ265" s="130"/>
      <c r="FR265" s="130"/>
      <c r="FS265" s="130"/>
      <c r="FT265" s="130"/>
      <c r="FU265" s="130"/>
      <c r="FV265" s="130"/>
      <c r="FW265" s="130"/>
      <c r="FX265" s="130"/>
      <c r="FY265" s="130"/>
      <c r="FZ265" s="130"/>
      <c r="GA265" s="130"/>
      <c r="GB265" s="130"/>
      <c r="GC265" s="130"/>
      <c r="GD265" s="130"/>
      <c r="GE265" s="130"/>
      <c r="GF265" s="130"/>
      <c r="GG265" s="130"/>
      <c r="GH265" s="130"/>
      <c r="GI265" s="130"/>
      <c r="GJ265" s="130"/>
      <c r="GK265" s="130"/>
      <c r="GL265" s="130"/>
      <c r="GM265" s="130"/>
      <c r="GN265" s="130"/>
      <c r="GO265" s="130"/>
      <c r="GP265" s="130"/>
      <c r="GQ265" s="130"/>
      <c r="GR265" s="130"/>
      <c r="GS265" s="130"/>
      <c r="GT265" s="130"/>
      <c r="GU265" s="130"/>
      <c r="GV265" s="130"/>
      <c r="GW265" s="130"/>
      <c r="GX265" s="130"/>
      <c r="GY265" s="130"/>
      <c r="GZ265" s="130"/>
      <c r="HA265" s="130"/>
      <c r="HB265" s="130"/>
      <c r="HC265" s="130"/>
      <c r="HD265" s="130"/>
      <c r="HE265" s="130"/>
      <c r="HF265" s="130"/>
      <c r="HG265" s="130"/>
      <c r="HH265" s="130"/>
      <c r="HI265" s="130"/>
      <c r="HJ265" s="130"/>
      <c r="HK265" s="130"/>
      <c r="HL265" s="130"/>
      <c r="HM265" s="130"/>
      <c r="HN265" s="130"/>
      <c r="HO265" s="130"/>
      <c r="HP265" s="130"/>
      <c r="HQ265" s="130"/>
      <c r="HR265" s="130"/>
      <c r="HS265" s="130"/>
      <c r="HT265" s="130"/>
      <c r="HU265" s="130"/>
      <c r="HV265" s="130"/>
      <c r="HW265" s="130"/>
      <c r="HX265" s="130"/>
      <c r="HY265" s="130"/>
      <c r="HZ265" s="130"/>
      <c r="IA265" s="130"/>
      <c r="IB265" s="130"/>
      <c r="IC265" s="130"/>
      <c r="ID265" s="130"/>
      <c r="IE265" s="130"/>
      <c r="IF265" s="130"/>
      <c r="IG265" s="130"/>
      <c r="IH265" s="130"/>
      <c r="II265" s="130"/>
      <c r="IJ265" s="130"/>
      <c r="IK265" s="130"/>
      <c r="IL265" s="130"/>
      <c r="IM265" s="130"/>
      <c r="IN265" s="130"/>
      <c r="IO265" s="130"/>
      <c r="IP265" s="130"/>
      <c r="IQ265" s="130"/>
      <c r="IR265" s="130"/>
      <c r="IS265" s="130"/>
      <c r="IT265" s="130"/>
      <c r="IU265" s="130"/>
      <c r="IV265" s="130"/>
    </row>
    <row r="266" spans="1:256" ht="15.75" customHeight="1">
      <c r="A266" s="781"/>
      <c r="B266" s="39"/>
      <c r="C266" s="160"/>
      <c r="D266" s="160"/>
      <c r="E266" s="160"/>
      <c r="F266" s="160"/>
      <c r="G266" s="130"/>
      <c r="H266" s="130"/>
      <c r="I266" s="130"/>
      <c r="J266" s="130"/>
      <c r="K266" s="131"/>
      <c r="L266" s="131"/>
      <c r="M266" s="131"/>
      <c r="N266" s="131"/>
      <c r="O266" s="131"/>
      <c r="P266" s="1377"/>
      <c r="Q266" s="130"/>
      <c r="R266" s="130"/>
      <c r="S266" s="130"/>
      <c r="T266" s="130"/>
      <c r="U266" s="130"/>
      <c r="V266" s="130"/>
      <c r="W266" s="130"/>
      <c r="X266" s="130"/>
      <c r="Y266" s="130"/>
      <c r="Z266" s="130"/>
      <c r="AA266" s="130"/>
      <c r="AB266" s="130"/>
      <c r="AC266" s="130"/>
      <c r="AD266" s="130"/>
      <c r="AE266" s="130"/>
      <c r="AF266" s="130"/>
      <c r="AG266" s="130"/>
      <c r="AH266" s="130"/>
      <c r="AI266" s="130"/>
      <c r="AJ266" s="130"/>
      <c r="AK266" s="130"/>
      <c r="AL266" s="130"/>
      <c r="AM266" s="130"/>
      <c r="AN266" s="130"/>
      <c r="AO266" s="130"/>
      <c r="AP266" s="130"/>
      <c r="AQ266" s="130"/>
      <c r="AR266" s="130"/>
      <c r="AS266" s="130"/>
      <c r="AT266" s="130"/>
      <c r="AU266" s="130"/>
      <c r="AV266" s="130"/>
      <c r="AW266" s="130"/>
      <c r="AX266" s="130"/>
      <c r="AY266" s="130"/>
      <c r="AZ266" s="130"/>
      <c r="BA266" s="130"/>
      <c r="BB266" s="130"/>
      <c r="BC266" s="130"/>
      <c r="BD266" s="130"/>
      <c r="BE266" s="130"/>
      <c r="BF266" s="130"/>
      <c r="BG266" s="130"/>
      <c r="BH266" s="130"/>
      <c r="BI266" s="130"/>
      <c r="BJ266" s="130"/>
      <c r="BK266" s="130"/>
      <c r="BL266" s="130"/>
      <c r="BM266" s="130"/>
      <c r="BN266" s="130"/>
      <c r="BO266" s="130"/>
      <c r="BP266" s="130"/>
      <c r="BQ266" s="130"/>
      <c r="BR266" s="130"/>
      <c r="BS266" s="130"/>
      <c r="BT266" s="130"/>
      <c r="BU266" s="130"/>
      <c r="BV266" s="130"/>
      <c r="BW266" s="130"/>
      <c r="BX266" s="130"/>
      <c r="BY266" s="130"/>
      <c r="BZ266" s="130"/>
      <c r="CA266" s="130"/>
      <c r="CB266" s="130"/>
      <c r="CC266" s="130"/>
      <c r="CD266" s="130"/>
      <c r="CE266" s="130"/>
      <c r="CF266" s="130"/>
      <c r="CG266" s="130"/>
      <c r="CH266" s="130"/>
      <c r="CI266" s="130"/>
      <c r="CJ266" s="130"/>
      <c r="CK266" s="130"/>
      <c r="CL266" s="130"/>
      <c r="CM266" s="130"/>
      <c r="CN266" s="130"/>
      <c r="CO266" s="130"/>
      <c r="CP266" s="130"/>
      <c r="CQ266" s="130"/>
      <c r="CR266" s="130"/>
      <c r="CS266" s="130"/>
      <c r="CT266" s="130"/>
      <c r="CU266" s="130"/>
      <c r="CV266" s="130"/>
      <c r="CW266" s="130"/>
      <c r="CX266" s="130"/>
      <c r="CY266" s="130"/>
      <c r="CZ266" s="130"/>
      <c r="DA266" s="130"/>
      <c r="DB266" s="130"/>
      <c r="DC266" s="130"/>
      <c r="DD266" s="130"/>
      <c r="DE266" s="130"/>
      <c r="DF266" s="130"/>
      <c r="DG266" s="130"/>
      <c r="DH266" s="130"/>
      <c r="DI266" s="130"/>
      <c r="DJ266" s="130"/>
      <c r="DK266" s="130"/>
      <c r="DL266" s="130"/>
      <c r="DM266" s="130"/>
      <c r="DN266" s="130"/>
      <c r="DO266" s="130"/>
      <c r="DP266" s="130"/>
      <c r="DQ266" s="130"/>
      <c r="DR266" s="130"/>
      <c r="DS266" s="130"/>
      <c r="DT266" s="130"/>
      <c r="DU266" s="130"/>
      <c r="DV266" s="130"/>
      <c r="DW266" s="130"/>
      <c r="DX266" s="130"/>
      <c r="DY266" s="130"/>
      <c r="DZ266" s="130"/>
      <c r="EA266" s="130"/>
      <c r="EB266" s="130"/>
      <c r="EC266" s="130"/>
      <c r="ED266" s="130"/>
      <c r="EE266" s="130"/>
      <c r="EF266" s="130"/>
      <c r="EG266" s="130"/>
      <c r="EH266" s="130"/>
      <c r="EI266" s="130"/>
      <c r="EJ266" s="130"/>
      <c r="EK266" s="130"/>
      <c r="EL266" s="130"/>
      <c r="EM266" s="130"/>
      <c r="EN266" s="130"/>
      <c r="EO266" s="130"/>
      <c r="EP266" s="130"/>
      <c r="EQ266" s="130"/>
      <c r="ER266" s="130"/>
      <c r="ES266" s="130"/>
      <c r="ET266" s="130"/>
      <c r="EU266" s="130"/>
      <c r="EV266" s="130"/>
      <c r="EW266" s="130"/>
      <c r="EX266" s="130"/>
      <c r="EY266" s="130"/>
      <c r="EZ266" s="130"/>
      <c r="FA266" s="130"/>
      <c r="FB266" s="130"/>
      <c r="FC266" s="130"/>
      <c r="FD266" s="130"/>
      <c r="FE266" s="130"/>
      <c r="FF266" s="130"/>
      <c r="FG266" s="130"/>
      <c r="FH266" s="130"/>
      <c r="FI266" s="130"/>
      <c r="FJ266" s="130"/>
      <c r="FK266" s="130"/>
      <c r="FL266" s="130"/>
      <c r="FM266" s="130"/>
      <c r="FN266" s="130"/>
      <c r="FO266" s="130"/>
      <c r="FP266" s="130"/>
      <c r="FQ266" s="130"/>
      <c r="FR266" s="130"/>
      <c r="FS266" s="130"/>
      <c r="FT266" s="130"/>
      <c r="FU266" s="130"/>
      <c r="FV266" s="130"/>
      <c r="FW266" s="130"/>
      <c r="FX266" s="130"/>
      <c r="FY266" s="130"/>
      <c r="FZ266" s="130"/>
      <c r="GA266" s="130"/>
      <c r="GB266" s="130"/>
      <c r="GC266" s="130"/>
      <c r="GD266" s="130"/>
      <c r="GE266" s="130"/>
      <c r="GF266" s="130"/>
      <c r="GG266" s="130"/>
      <c r="GH266" s="130"/>
      <c r="GI266" s="130"/>
      <c r="GJ266" s="130"/>
      <c r="GK266" s="130"/>
      <c r="GL266" s="130"/>
      <c r="GM266" s="130"/>
      <c r="GN266" s="130"/>
      <c r="GO266" s="130"/>
      <c r="GP266" s="130"/>
      <c r="GQ266" s="130"/>
      <c r="GR266" s="130"/>
      <c r="GS266" s="130"/>
      <c r="GT266" s="130"/>
      <c r="GU266" s="130"/>
      <c r="GV266" s="130"/>
      <c r="GW266" s="130"/>
      <c r="GX266" s="130"/>
      <c r="GY266" s="130"/>
      <c r="GZ266" s="130"/>
      <c r="HA266" s="130"/>
      <c r="HB266" s="130"/>
      <c r="HC266" s="130"/>
      <c r="HD266" s="130"/>
      <c r="HE266" s="130"/>
      <c r="HF266" s="130"/>
      <c r="HG266" s="130"/>
      <c r="HH266" s="130"/>
      <c r="HI266" s="130"/>
      <c r="HJ266" s="130"/>
      <c r="HK266" s="130"/>
      <c r="HL266" s="130"/>
      <c r="HM266" s="130"/>
      <c r="HN266" s="130"/>
      <c r="HO266" s="130"/>
      <c r="HP266" s="130"/>
      <c r="HQ266" s="130"/>
      <c r="HR266" s="130"/>
      <c r="HS266" s="130"/>
      <c r="HT266" s="130"/>
      <c r="HU266" s="130"/>
      <c r="HV266" s="130"/>
      <c r="HW266" s="130"/>
      <c r="HX266" s="130"/>
      <c r="HY266" s="130"/>
      <c r="HZ266" s="130"/>
      <c r="IA266" s="130"/>
      <c r="IB266" s="130"/>
      <c r="IC266" s="130"/>
      <c r="ID266" s="130"/>
      <c r="IE266" s="130"/>
      <c r="IF266" s="130"/>
      <c r="IG266" s="130"/>
      <c r="IH266" s="130"/>
      <c r="II266" s="130"/>
      <c r="IJ266" s="130"/>
      <c r="IK266" s="130"/>
      <c r="IL266" s="130"/>
      <c r="IM266" s="130"/>
      <c r="IN266" s="130"/>
      <c r="IO266" s="130"/>
      <c r="IP266" s="130"/>
      <c r="IQ266" s="130"/>
      <c r="IR266" s="130"/>
      <c r="IS266" s="130"/>
      <c r="IT266" s="130"/>
      <c r="IU266" s="130"/>
      <c r="IV266" s="130"/>
    </row>
    <row r="267" spans="1:256" ht="15.75" customHeight="1">
      <c r="A267" s="781"/>
      <c r="B267" s="39"/>
      <c r="C267" s="160"/>
      <c r="D267" s="160"/>
      <c r="E267" s="160"/>
      <c r="F267" s="160"/>
      <c r="G267" s="130"/>
      <c r="H267" s="130"/>
      <c r="I267" s="130"/>
      <c r="J267" s="130"/>
      <c r="K267" s="131"/>
      <c r="L267" s="131"/>
      <c r="M267" s="131"/>
      <c r="N267" s="131"/>
      <c r="O267" s="131"/>
      <c r="P267" s="1377"/>
      <c r="Q267" s="130"/>
      <c r="R267" s="130"/>
      <c r="S267" s="130"/>
      <c r="T267" s="130"/>
      <c r="U267" s="130"/>
      <c r="V267" s="130"/>
      <c r="W267" s="130"/>
      <c r="X267" s="130"/>
      <c r="Y267" s="130"/>
      <c r="Z267" s="130"/>
      <c r="AA267" s="130"/>
      <c r="AB267" s="130"/>
      <c r="AC267" s="130"/>
      <c r="AD267" s="130"/>
      <c r="AE267" s="130"/>
      <c r="AF267" s="130"/>
      <c r="AG267" s="130"/>
      <c r="AH267" s="130"/>
      <c r="AI267" s="130"/>
      <c r="AJ267" s="130"/>
      <c r="AK267" s="130"/>
      <c r="AL267" s="130"/>
      <c r="AM267" s="130"/>
      <c r="AN267" s="130"/>
      <c r="AO267" s="130"/>
      <c r="AP267" s="130"/>
      <c r="AQ267" s="130"/>
      <c r="AR267" s="130"/>
      <c r="AS267" s="130"/>
      <c r="AT267" s="130"/>
      <c r="AU267" s="130"/>
      <c r="AV267" s="130"/>
      <c r="AW267" s="130"/>
      <c r="AX267" s="130"/>
      <c r="AY267" s="130"/>
      <c r="AZ267" s="130"/>
      <c r="BA267" s="130"/>
      <c r="BB267" s="130"/>
      <c r="BC267" s="130"/>
      <c r="BD267" s="130"/>
      <c r="BE267" s="130"/>
      <c r="BF267" s="130"/>
      <c r="BG267" s="130"/>
      <c r="BH267" s="130"/>
      <c r="BI267" s="130"/>
      <c r="BJ267" s="130"/>
      <c r="BK267" s="130"/>
      <c r="BL267" s="130"/>
      <c r="BM267" s="130"/>
      <c r="BN267" s="130"/>
      <c r="BO267" s="130"/>
      <c r="BP267" s="130"/>
      <c r="BQ267" s="130"/>
      <c r="BR267" s="130"/>
      <c r="BS267" s="130"/>
      <c r="BT267" s="130"/>
      <c r="BU267" s="130"/>
      <c r="BV267" s="130"/>
      <c r="BW267" s="130"/>
      <c r="BX267" s="130"/>
      <c r="BY267" s="130"/>
      <c r="BZ267" s="130"/>
      <c r="CA267" s="130"/>
      <c r="CB267" s="130"/>
      <c r="CC267" s="130"/>
      <c r="CD267" s="130"/>
      <c r="CE267" s="130"/>
      <c r="CF267" s="130"/>
      <c r="CG267" s="130"/>
      <c r="CH267" s="130"/>
      <c r="CI267" s="130"/>
      <c r="CJ267" s="130"/>
      <c r="CK267" s="130"/>
      <c r="CL267" s="130"/>
      <c r="CM267" s="130"/>
      <c r="CN267" s="130"/>
      <c r="CO267" s="130"/>
      <c r="CP267" s="130"/>
      <c r="CQ267" s="130"/>
      <c r="CR267" s="130"/>
      <c r="CS267" s="130"/>
      <c r="CT267" s="130"/>
      <c r="CU267" s="130"/>
      <c r="CV267" s="130"/>
      <c r="CW267" s="130"/>
      <c r="CX267" s="130"/>
      <c r="CY267" s="130"/>
      <c r="CZ267" s="130"/>
      <c r="DA267" s="130"/>
      <c r="DB267" s="130"/>
      <c r="DC267" s="130"/>
      <c r="DD267" s="130"/>
      <c r="DE267" s="130"/>
      <c r="DF267" s="130"/>
      <c r="DG267" s="130"/>
      <c r="DH267" s="130"/>
      <c r="DI267" s="130"/>
      <c r="DJ267" s="130"/>
      <c r="DK267" s="130"/>
      <c r="DL267" s="130"/>
      <c r="DM267" s="130"/>
      <c r="DN267" s="130"/>
      <c r="DO267" s="130"/>
      <c r="DP267" s="130"/>
      <c r="DQ267" s="130"/>
      <c r="DR267" s="130"/>
      <c r="DS267" s="130"/>
      <c r="DT267" s="130"/>
      <c r="DU267" s="130"/>
      <c r="DV267" s="130"/>
      <c r="DW267" s="130"/>
      <c r="DX267" s="130"/>
      <c r="DY267" s="130"/>
      <c r="DZ267" s="130"/>
      <c r="EA267" s="130"/>
      <c r="EB267" s="130"/>
      <c r="EC267" s="130"/>
      <c r="ED267" s="130"/>
      <c r="EE267" s="130"/>
      <c r="EF267" s="130"/>
      <c r="EG267" s="130"/>
      <c r="EH267" s="130"/>
      <c r="EI267" s="130"/>
      <c r="EJ267" s="130"/>
      <c r="EK267" s="130"/>
      <c r="EL267" s="130"/>
      <c r="EM267" s="130"/>
      <c r="EN267" s="130"/>
      <c r="EO267" s="130"/>
      <c r="EP267" s="130"/>
      <c r="EQ267" s="130"/>
      <c r="ER267" s="130"/>
      <c r="ES267" s="130"/>
      <c r="ET267" s="130"/>
      <c r="EU267" s="130"/>
      <c r="EV267" s="130"/>
      <c r="EW267" s="130"/>
      <c r="EX267" s="130"/>
      <c r="EY267" s="130"/>
      <c r="EZ267" s="130"/>
      <c r="FA267" s="130"/>
      <c r="FB267" s="130"/>
      <c r="FC267" s="130"/>
      <c r="FD267" s="130"/>
      <c r="FE267" s="130"/>
      <c r="FF267" s="130"/>
      <c r="FG267" s="130"/>
      <c r="FH267" s="130"/>
      <c r="FI267" s="130"/>
      <c r="FJ267" s="130"/>
      <c r="FK267" s="130"/>
      <c r="FL267" s="130"/>
      <c r="FM267" s="130"/>
      <c r="FN267" s="130"/>
      <c r="FO267" s="130"/>
      <c r="FP267" s="130"/>
      <c r="FQ267" s="130"/>
      <c r="FR267" s="130"/>
      <c r="FS267" s="130"/>
      <c r="FT267" s="130"/>
      <c r="FU267" s="130"/>
      <c r="FV267" s="130"/>
      <c r="FW267" s="130"/>
      <c r="FX267" s="130"/>
      <c r="FY267" s="130"/>
      <c r="FZ267" s="130"/>
      <c r="GA267" s="130"/>
      <c r="GB267" s="130"/>
      <c r="GC267" s="130"/>
      <c r="GD267" s="130"/>
      <c r="GE267" s="130"/>
      <c r="GF267" s="130"/>
      <c r="GG267" s="130"/>
      <c r="GH267" s="130"/>
      <c r="GI267" s="130"/>
      <c r="GJ267" s="130"/>
      <c r="GK267" s="130"/>
      <c r="GL267" s="130"/>
      <c r="GM267" s="130"/>
      <c r="GN267" s="130"/>
      <c r="GO267" s="130"/>
      <c r="GP267" s="130"/>
      <c r="GQ267" s="130"/>
      <c r="GR267" s="130"/>
      <c r="GS267" s="130"/>
      <c r="GT267" s="130"/>
      <c r="GU267" s="130"/>
      <c r="GV267" s="130"/>
      <c r="GW267" s="130"/>
      <c r="GX267" s="130"/>
      <c r="GY267" s="130"/>
      <c r="GZ267" s="130"/>
      <c r="HA267" s="130"/>
      <c r="HB267" s="130"/>
      <c r="HC267" s="130"/>
      <c r="HD267" s="130"/>
      <c r="HE267" s="130"/>
      <c r="HF267" s="130"/>
      <c r="HG267" s="130"/>
      <c r="HH267" s="130"/>
      <c r="HI267" s="130"/>
      <c r="HJ267" s="130"/>
      <c r="HK267" s="130"/>
      <c r="HL267" s="130"/>
      <c r="HM267" s="130"/>
      <c r="HN267" s="130"/>
      <c r="HO267" s="130"/>
      <c r="HP267" s="130"/>
      <c r="HQ267" s="130"/>
      <c r="HR267" s="130"/>
      <c r="HS267" s="130"/>
      <c r="HT267" s="130"/>
      <c r="HU267" s="130"/>
      <c r="HV267" s="130"/>
      <c r="HW267" s="130"/>
      <c r="HX267" s="130"/>
      <c r="HY267" s="130"/>
      <c r="HZ267" s="130"/>
      <c r="IA267" s="130"/>
      <c r="IB267" s="130"/>
      <c r="IC267" s="130"/>
      <c r="ID267" s="130"/>
      <c r="IE267" s="130"/>
      <c r="IF267" s="130"/>
      <c r="IG267" s="130"/>
      <c r="IH267" s="130"/>
      <c r="II267" s="130"/>
      <c r="IJ267" s="130"/>
      <c r="IK267" s="130"/>
      <c r="IL267" s="130"/>
      <c r="IM267" s="130"/>
      <c r="IN267" s="130"/>
      <c r="IO267" s="130"/>
      <c r="IP267" s="130"/>
      <c r="IQ267" s="130"/>
      <c r="IR267" s="130"/>
      <c r="IS267" s="130"/>
      <c r="IT267" s="130"/>
      <c r="IU267" s="130"/>
      <c r="IV267" s="130"/>
    </row>
    <row r="268" spans="1:256" ht="15.75" customHeight="1">
      <c r="A268" s="781"/>
      <c r="B268" s="39"/>
      <c r="C268" s="160"/>
      <c r="D268" s="160"/>
      <c r="E268" s="160"/>
      <c r="F268" s="160"/>
      <c r="G268" s="130"/>
      <c r="H268" s="130"/>
      <c r="I268" s="130"/>
      <c r="J268" s="130"/>
      <c r="K268" s="131"/>
      <c r="L268" s="131"/>
      <c r="M268" s="131"/>
      <c r="N268" s="131"/>
      <c r="O268" s="131"/>
      <c r="P268" s="1377"/>
      <c r="Q268" s="130"/>
      <c r="R268" s="130"/>
      <c r="S268" s="130"/>
      <c r="T268" s="130"/>
      <c r="U268" s="130"/>
      <c r="V268" s="130"/>
      <c r="W268" s="130"/>
      <c r="X268" s="130"/>
      <c r="Y268" s="130"/>
      <c r="Z268" s="130"/>
      <c r="AA268" s="130"/>
      <c r="AB268" s="130"/>
      <c r="AC268" s="130"/>
      <c r="AD268" s="130"/>
      <c r="AE268" s="130"/>
      <c r="AF268" s="130"/>
      <c r="AG268" s="130"/>
      <c r="AH268" s="130"/>
      <c r="AI268" s="130"/>
      <c r="AJ268" s="130"/>
      <c r="AK268" s="130"/>
      <c r="AL268" s="130"/>
      <c r="AM268" s="130"/>
      <c r="AN268" s="130"/>
      <c r="AO268" s="130"/>
      <c r="AP268" s="130"/>
      <c r="AQ268" s="130"/>
      <c r="AR268" s="130"/>
      <c r="AS268" s="130"/>
      <c r="AT268" s="130"/>
      <c r="AU268" s="130"/>
      <c r="AV268" s="130"/>
      <c r="AW268" s="130"/>
      <c r="AX268" s="130"/>
      <c r="AY268" s="130"/>
      <c r="AZ268" s="130"/>
      <c r="BA268" s="130"/>
      <c r="BB268" s="130"/>
      <c r="BC268" s="130"/>
      <c r="BD268" s="130"/>
      <c r="BE268" s="130"/>
      <c r="BF268" s="130"/>
      <c r="BG268" s="130"/>
      <c r="BH268" s="130"/>
      <c r="BI268" s="130"/>
      <c r="BJ268" s="130"/>
      <c r="BK268" s="130"/>
      <c r="BL268" s="130"/>
      <c r="BM268" s="130"/>
      <c r="BN268" s="130"/>
      <c r="BO268" s="130"/>
      <c r="BP268" s="130"/>
      <c r="BQ268" s="130"/>
      <c r="BR268" s="130"/>
      <c r="BS268" s="130"/>
      <c r="BT268" s="130"/>
      <c r="BU268" s="130"/>
      <c r="BV268" s="130"/>
      <c r="BW268" s="130"/>
      <c r="BX268" s="130"/>
      <c r="BY268" s="130"/>
      <c r="BZ268" s="130"/>
      <c r="CA268" s="130"/>
      <c r="CB268" s="130"/>
      <c r="CC268" s="130"/>
      <c r="CD268" s="130"/>
      <c r="CE268" s="130"/>
      <c r="CF268" s="130"/>
      <c r="CG268" s="130"/>
      <c r="CH268" s="130"/>
      <c r="CI268" s="130"/>
      <c r="CJ268" s="130"/>
      <c r="CK268" s="130"/>
      <c r="CL268" s="130"/>
      <c r="CM268" s="130"/>
      <c r="CN268" s="130"/>
      <c r="CO268" s="130"/>
      <c r="CP268" s="130"/>
      <c r="CQ268" s="130"/>
      <c r="CR268" s="130"/>
      <c r="CS268" s="130"/>
      <c r="CT268" s="130"/>
      <c r="CU268" s="130"/>
      <c r="CV268" s="130"/>
      <c r="CW268" s="130"/>
      <c r="CX268" s="130"/>
      <c r="CY268" s="130"/>
      <c r="CZ268" s="130"/>
      <c r="DA268" s="130"/>
      <c r="DB268" s="130"/>
      <c r="DC268" s="130"/>
      <c r="DD268" s="130"/>
      <c r="DE268" s="130"/>
      <c r="DF268" s="130"/>
      <c r="DG268" s="130"/>
      <c r="DH268" s="130"/>
      <c r="DI268" s="130"/>
      <c r="DJ268" s="130"/>
      <c r="DK268" s="130"/>
      <c r="DL268" s="130"/>
      <c r="DM268" s="130"/>
      <c r="DN268" s="130"/>
      <c r="DO268" s="130"/>
      <c r="DP268" s="130"/>
      <c r="DQ268" s="130"/>
      <c r="DR268" s="130"/>
      <c r="DS268" s="130"/>
      <c r="DT268" s="130"/>
      <c r="DU268" s="130"/>
      <c r="DV268" s="130"/>
      <c r="DW268" s="130"/>
      <c r="DX268" s="130"/>
      <c r="DY268" s="130"/>
      <c r="DZ268" s="130"/>
      <c r="EA268" s="130"/>
      <c r="EB268" s="130"/>
      <c r="EC268" s="130"/>
      <c r="ED268" s="130"/>
      <c r="EE268" s="130"/>
      <c r="EF268" s="130"/>
      <c r="EG268" s="130"/>
      <c r="EH268" s="130"/>
      <c r="EI268" s="130"/>
      <c r="EJ268" s="130"/>
      <c r="EK268" s="130"/>
      <c r="EL268" s="130"/>
      <c r="EM268" s="130"/>
      <c r="EN268" s="130"/>
      <c r="EO268" s="130"/>
      <c r="EP268" s="130"/>
      <c r="EQ268" s="130"/>
      <c r="ER268" s="130"/>
      <c r="ES268" s="130"/>
      <c r="ET268" s="130"/>
      <c r="EU268" s="130"/>
      <c r="EV268" s="130"/>
      <c r="EW268" s="130"/>
      <c r="EX268" s="130"/>
      <c r="EY268" s="130"/>
      <c r="EZ268" s="130"/>
      <c r="FA268" s="130"/>
      <c r="FB268" s="130"/>
      <c r="FC268" s="130"/>
      <c r="FD268" s="130"/>
      <c r="FE268" s="130"/>
      <c r="FF268" s="130"/>
      <c r="FG268" s="130"/>
      <c r="FH268" s="130"/>
      <c r="FI268" s="130"/>
      <c r="FJ268" s="130"/>
      <c r="FK268" s="130"/>
      <c r="FL268" s="130"/>
      <c r="FM268" s="130"/>
      <c r="FN268" s="130"/>
      <c r="FO268" s="130"/>
      <c r="FP268" s="130"/>
      <c r="FQ268" s="130"/>
      <c r="FR268" s="130"/>
      <c r="FS268" s="130"/>
      <c r="FT268" s="130"/>
      <c r="FU268" s="130"/>
      <c r="FV268" s="130"/>
      <c r="FW268" s="130"/>
      <c r="FX268" s="130"/>
      <c r="FY268" s="130"/>
      <c r="FZ268" s="130"/>
      <c r="GA268" s="130"/>
      <c r="GB268" s="130"/>
      <c r="GC268" s="130"/>
      <c r="GD268" s="130"/>
      <c r="GE268" s="130"/>
      <c r="GF268" s="130"/>
      <c r="GG268" s="130"/>
      <c r="GH268" s="130"/>
      <c r="GI268" s="130"/>
      <c r="GJ268" s="130"/>
      <c r="GK268" s="130"/>
      <c r="GL268" s="130"/>
      <c r="GM268" s="130"/>
      <c r="GN268" s="130"/>
      <c r="GO268" s="130"/>
      <c r="GP268" s="130"/>
      <c r="GQ268" s="130"/>
      <c r="GR268" s="130"/>
      <c r="GS268" s="130"/>
      <c r="GT268" s="130"/>
      <c r="GU268" s="130"/>
      <c r="GV268" s="130"/>
      <c r="GW268" s="130"/>
      <c r="GX268" s="130"/>
      <c r="GY268" s="130"/>
      <c r="GZ268" s="130"/>
      <c r="HA268" s="130"/>
      <c r="HB268" s="130"/>
      <c r="HC268" s="130"/>
      <c r="HD268" s="130"/>
      <c r="HE268" s="130"/>
      <c r="HF268" s="130"/>
      <c r="HG268" s="130"/>
      <c r="HH268" s="130"/>
      <c r="HI268" s="130"/>
      <c r="HJ268" s="130"/>
      <c r="HK268" s="130"/>
      <c r="HL268" s="130"/>
      <c r="HM268" s="130"/>
      <c r="HN268" s="130"/>
      <c r="HO268" s="130"/>
      <c r="HP268" s="130"/>
      <c r="HQ268" s="130"/>
      <c r="HR268" s="130"/>
      <c r="HS268" s="130"/>
      <c r="HT268" s="130"/>
      <c r="HU268" s="130"/>
      <c r="HV268" s="130"/>
      <c r="HW268" s="130"/>
      <c r="HX268" s="130"/>
      <c r="HY268" s="130"/>
      <c r="HZ268" s="130"/>
      <c r="IA268" s="130"/>
      <c r="IB268" s="130"/>
      <c r="IC268" s="130"/>
      <c r="ID268" s="130"/>
      <c r="IE268" s="130"/>
      <c r="IF268" s="130"/>
      <c r="IG268" s="130"/>
      <c r="IH268" s="130"/>
      <c r="II268" s="130"/>
      <c r="IJ268" s="130"/>
      <c r="IK268" s="130"/>
      <c r="IL268" s="130"/>
      <c r="IM268" s="130"/>
      <c r="IN268" s="130"/>
      <c r="IO268" s="130"/>
      <c r="IP268" s="130"/>
      <c r="IQ268" s="130"/>
      <c r="IR268" s="130"/>
      <c r="IS268" s="130"/>
      <c r="IT268" s="130"/>
      <c r="IU268" s="130"/>
      <c r="IV268" s="130"/>
    </row>
    <row r="269" spans="1:256" ht="15.75" customHeight="1">
      <c r="A269" s="781"/>
      <c r="B269" s="39"/>
      <c r="C269" s="160"/>
      <c r="D269" s="160"/>
      <c r="E269" s="160"/>
      <c r="F269" s="160"/>
      <c r="G269" s="130"/>
      <c r="H269" s="130"/>
      <c r="I269" s="130"/>
      <c r="J269" s="130"/>
      <c r="K269" s="131"/>
      <c r="L269" s="131"/>
      <c r="M269" s="131"/>
      <c r="N269" s="131"/>
      <c r="O269" s="131"/>
      <c r="P269" s="1377"/>
      <c r="Q269" s="130"/>
      <c r="R269" s="130"/>
      <c r="S269" s="130"/>
      <c r="T269" s="130"/>
      <c r="U269" s="130"/>
      <c r="V269" s="130"/>
      <c r="W269" s="130"/>
      <c r="X269" s="130"/>
      <c r="Y269" s="130"/>
      <c r="Z269" s="130"/>
      <c r="AA269" s="130"/>
      <c r="AB269" s="130"/>
      <c r="AC269" s="130"/>
      <c r="AD269" s="130"/>
      <c r="AE269" s="130"/>
      <c r="AF269" s="130"/>
      <c r="AG269" s="130"/>
      <c r="AH269" s="130"/>
      <c r="AI269" s="130"/>
      <c r="AJ269" s="130"/>
      <c r="AK269" s="130"/>
      <c r="AL269" s="130"/>
      <c r="AM269" s="130"/>
      <c r="AN269" s="130"/>
      <c r="AO269" s="130"/>
      <c r="AP269" s="130"/>
      <c r="AQ269" s="130"/>
      <c r="AR269" s="130"/>
      <c r="AS269" s="130"/>
      <c r="AT269" s="130"/>
      <c r="AU269" s="130"/>
      <c r="AV269" s="130"/>
      <c r="AW269" s="130"/>
      <c r="AX269" s="130"/>
      <c r="AY269" s="130"/>
      <c r="AZ269" s="130"/>
      <c r="BA269" s="130"/>
      <c r="BB269" s="130"/>
      <c r="BC269" s="130"/>
      <c r="BD269" s="130"/>
      <c r="BE269" s="130"/>
      <c r="BF269" s="130"/>
      <c r="BG269" s="130"/>
      <c r="BH269" s="130"/>
      <c r="BI269" s="130"/>
      <c r="BJ269" s="130"/>
      <c r="BK269" s="130"/>
      <c r="BL269" s="130"/>
      <c r="BM269" s="130"/>
      <c r="BN269" s="130"/>
      <c r="BO269" s="130"/>
      <c r="BP269" s="130"/>
      <c r="BQ269" s="130"/>
      <c r="BR269" s="130"/>
      <c r="BS269" s="130"/>
      <c r="BT269" s="130"/>
      <c r="BU269" s="130"/>
      <c r="BV269" s="130"/>
      <c r="BW269" s="130"/>
      <c r="BX269" s="130"/>
      <c r="BY269" s="130"/>
      <c r="BZ269" s="130"/>
      <c r="CA269" s="130"/>
      <c r="CB269" s="130"/>
      <c r="CC269" s="130"/>
      <c r="CD269" s="130"/>
      <c r="CE269" s="130"/>
      <c r="CF269" s="130"/>
      <c r="CG269" s="130"/>
      <c r="CH269" s="130"/>
      <c r="CI269" s="130"/>
      <c r="CJ269" s="130"/>
      <c r="CK269" s="130"/>
      <c r="CL269" s="130"/>
      <c r="CM269" s="130"/>
      <c r="CN269" s="130"/>
      <c r="CO269" s="130"/>
      <c r="CP269" s="130"/>
      <c r="CQ269" s="130"/>
      <c r="CR269" s="130"/>
      <c r="CS269" s="130"/>
      <c r="CT269" s="130"/>
      <c r="CU269" s="130"/>
      <c r="CV269" s="130"/>
      <c r="CW269" s="130"/>
      <c r="CX269" s="130"/>
      <c r="CY269" s="130"/>
      <c r="CZ269" s="130"/>
      <c r="DA269" s="130"/>
      <c r="DB269" s="130"/>
      <c r="DC269" s="130"/>
      <c r="DD269" s="130"/>
      <c r="DE269" s="130"/>
      <c r="DF269" s="130"/>
      <c r="DG269" s="130"/>
      <c r="DH269" s="130"/>
      <c r="DI269" s="130"/>
      <c r="DJ269" s="130"/>
      <c r="DK269" s="130"/>
      <c r="DL269" s="130"/>
      <c r="DM269" s="130"/>
      <c r="DN269" s="130"/>
      <c r="DO269" s="130"/>
      <c r="DP269" s="130"/>
      <c r="DQ269" s="130"/>
      <c r="DR269" s="130"/>
      <c r="DS269" s="130"/>
      <c r="DT269" s="130"/>
      <c r="DU269" s="130"/>
      <c r="DV269" s="130"/>
      <c r="DW269" s="130"/>
      <c r="DX269" s="130"/>
      <c r="DY269" s="130"/>
      <c r="DZ269" s="130"/>
      <c r="EA269" s="130"/>
      <c r="EB269" s="130"/>
      <c r="EC269" s="130"/>
      <c r="ED269" s="130"/>
      <c r="EE269" s="130"/>
      <c r="EF269" s="130"/>
      <c r="EG269" s="130"/>
      <c r="EH269" s="130"/>
      <c r="EI269" s="130"/>
      <c r="EJ269" s="130"/>
      <c r="EK269" s="130"/>
      <c r="EL269" s="130"/>
      <c r="EM269" s="130"/>
      <c r="EN269" s="130"/>
      <c r="EO269" s="130"/>
      <c r="EP269" s="130"/>
      <c r="EQ269" s="130"/>
      <c r="ER269" s="130"/>
      <c r="ES269" s="130"/>
      <c r="ET269" s="130"/>
      <c r="EU269" s="130"/>
      <c r="EV269" s="130"/>
      <c r="EW269" s="130"/>
      <c r="EX269" s="130"/>
      <c r="EY269" s="130"/>
      <c r="EZ269" s="130"/>
      <c r="FA269" s="130"/>
      <c r="FB269" s="130"/>
      <c r="FC269" s="130"/>
      <c r="FD269" s="130"/>
      <c r="FE269" s="130"/>
      <c r="FF269" s="130"/>
      <c r="FG269" s="130"/>
      <c r="FH269" s="130"/>
      <c r="FI269" s="130"/>
      <c r="FJ269" s="130"/>
      <c r="FK269" s="130"/>
      <c r="FL269" s="130"/>
      <c r="FM269" s="130"/>
      <c r="FN269" s="130"/>
      <c r="FO269" s="130"/>
      <c r="FP269" s="130"/>
      <c r="FQ269" s="130"/>
      <c r="FR269" s="130"/>
      <c r="FS269" s="130"/>
      <c r="FT269" s="130"/>
      <c r="FU269" s="130"/>
      <c r="FV269" s="130"/>
      <c r="FW269" s="130"/>
      <c r="FX269" s="130"/>
      <c r="FY269" s="130"/>
      <c r="FZ269" s="130"/>
      <c r="GA269" s="130"/>
      <c r="GB269" s="130"/>
      <c r="GC269" s="130"/>
      <c r="GD269" s="130"/>
      <c r="GE269" s="130"/>
      <c r="GF269" s="130"/>
      <c r="GG269" s="130"/>
      <c r="GH269" s="130"/>
      <c r="GI269" s="130"/>
      <c r="GJ269" s="130"/>
      <c r="GK269" s="130"/>
      <c r="GL269" s="130"/>
      <c r="GM269" s="130"/>
      <c r="GN269" s="130"/>
      <c r="GO269" s="130"/>
      <c r="GP269" s="130"/>
      <c r="GQ269" s="130"/>
      <c r="GR269" s="130"/>
      <c r="GS269" s="130"/>
      <c r="GT269" s="130"/>
      <c r="GU269" s="130"/>
      <c r="GV269" s="130"/>
      <c r="GW269" s="130"/>
      <c r="GX269" s="130"/>
      <c r="GY269" s="130"/>
      <c r="GZ269" s="130"/>
      <c r="HA269" s="130"/>
      <c r="HB269" s="130"/>
      <c r="HC269" s="130"/>
      <c r="HD269" s="130"/>
      <c r="HE269" s="130"/>
      <c r="HF269" s="130"/>
      <c r="HG269" s="130"/>
      <c r="HH269" s="130"/>
      <c r="HI269" s="130"/>
      <c r="HJ269" s="130"/>
      <c r="HK269" s="130"/>
      <c r="HL269" s="130"/>
      <c r="HM269" s="130"/>
      <c r="HN269" s="130"/>
      <c r="HO269" s="130"/>
      <c r="HP269" s="130"/>
      <c r="HQ269" s="130"/>
      <c r="HR269" s="130"/>
      <c r="HS269" s="130"/>
      <c r="HT269" s="130"/>
      <c r="HU269" s="130"/>
      <c r="HV269" s="130"/>
      <c r="HW269" s="130"/>
      <c r="HX269" s="130"/>
      <c r="HY269" s="130"/>
      <c r="HZ269" s="130"/>
      <c r="IA269" s="130"/>
      <c r="IB269" s="130"/>
      <c r="IC269" s="130"/>
      <c r="ID269" s="130"/>
      <c r="IE269" s="130"/>
      <c r="IF269" s="130"/>
      <c r="IG269" s="130"/>
      <c r="IH269" s="130"/>
      <c r="II269" s="130"/>
      <c r="IJ269" s="130"/>
      <c r="IK269" s="130"/>
      <c r="IL269" s="130"/>
      <c r="IM269" s="130"/>
      <c r="IN269" s="130"/>
      <c r="IO269" s="130"/>
      <c r="IP269" s="130"/>
      <c r="IQ269" s="130"/>
      <c r="IR269" s="130"/>
      <c r="IS269" s="130"/>
      <c r="IT269" s="130"/>
      <c r="IU269" s="130"/>
      <c r="IV269" s="130"/>
    </row>
    <row r="270" spans="1:256" ht="15.75" customHeight="1">
      <c r="A270" s="781"/>
      <c r="B270" s="39"/>
      <c r="C270" s="160"/>
      <c r="D270" s="160"/>
      <c r="E270" s="160"/>
      <c r="F270" s="160"/>
      <c r="G270" s="130"/>
      <c r="H270" s="130"/>
      <c r="I270" s="130"/>
      <c r="J270" s="130"/>
      <c r="K270" s="131"/>
      <c r="L270" s="131"/>
      <c r="M270" s="131"/>
      <c r="N270" s="131"/>
      <c r="O270" s="131"/>
      <c r="P270" s="1377"/>
      <c r="Q270" s="130"/>
      <c r="R270" s="130"/>
      <c r="S270" s="130"/>
      <c r="T270" s="130"/>
      <c r="U270" s="130"/>
      <c r="V270" s="130"/>
      <c r="W270" s="130"/>
      <c r="X270" s="130"/>
      <c r="Y270" s="130"/>
      <c r="Z270" s="130"/>
      <c r="AA270" s="130"/>
      <c r="AB270" s="130"/>
      <c r="AC270" s="130"/>
      <c r="AD270" s="130"/>
      <c r="AE270" s="130"/>
      <c r="AF270" s="130"/>
      <c r="AG270" s="130"/>
      <c r="AH270" s="130"/>
      <c r="AI270" s="130"/>
      <c r="AJ270" s="130"/>
      <c r="AK270" s="130"/>
      <c r="AL270" s="130"/>
      <c r="AM270" s="130"/>
      <c r="AN270" s="130"/>
      <c r="AO270" s="130"/>
      <c r="AP270" s="130"/>
      <c r="AQ270" s="130"/>
      <c r="AR270" s="130"/>
      <c r="AS270" s="130"/>
      <c r="AT270" s="130"/>
      <c r="AU270" s="130"/>
      <c r="AV270" s="130"/>
      <c r="AW270" s="130"/>
      <c r="AX270" s="130"/>
      <c r="AY270" s="130"/>
      <c r="AZ270" s="130"/>
      <c r="BA270" s="130"/>
      <c r="BB270" s="130"/>
      <c r="BC270" s="130"/>
      <c r="BD270" s="130"/>
      <c r="BE270" s="130"/>
      <c r="BF270" s="130"/>
      <c r="BG270" s="130"/>
      <c r="BH270" s="130"/>
      <c r="BI270" s="130"/>
      <c r="BJ270" s="130"/>
      <c r="BK270" s="130"/>
      <c r="BL270" s="130"/>
      <c r="BM270" s="130"/>
      <c r="BN270" s="130"/>
      <c r="BO270" s="130"/>
      <c r="BP270" s="130"/>
      <c r="BQ270" s="130"/>
      <c r="BR270" s="130"/>
      <c r="BS270" s="130"/>
      <c r="BT270" s="130"/>
      <c r="BU270" s="130"/>
      <c r="BV270" s="130"/>
      <c r="BW270" s="130"/>
      <c r="BX270" s="130"/>
      <c r="BY270" s="130"/>
      <c r="BZ270" s="130"/>
      <c r="CA270" s="130"/>
      <c r="CB270" s="130"/>
      <c r="CC270" s="130"/>
      <c r="CD270" s="130"/>
      <c r="CE270" s="130"/>
      <c r="CF270" s="130"/>
      <c r="CG270" s="130"/>
      <c r="CH270" s="130"/>
      <c r="CI270" s="130"/>
      <c r="CJ270" s="130"/>
      <c r="CK270" s="130"/>
      <c r="CL270" s="130"/>
      <c r="CM270" s="130"/>
      <c r="CN270" s="130"/>
      <c r="CO270" s="130"/>
      <c r="CP270" s="130"/>
      <c r="CQ270" s="130"/>
      <c r="CR270" s="130"/>
      <c r="CS270" s="130"/>
      <c r="CT270" s="130"/>
      <c r="CU270" s="130"/>
      <c r="CV270" s="130"/>
      <c r="CW270" s="130"/>
      <c r="CX270" s="130"/>
      <c r="CY270" s="130"/>
      <c r="CZ270" s="130"/>
      <c r="DA270" s="130"/>
      <c r="DB270" s="130"/>
      <c r="DC270" s="130"/>
      <c r="DD270" s="130"/>
      <c r="DE270" s="130"/>
      <c r="DF270" s="130"/>
      <c r="DG270" s="130"/>
      <c r="DH270" s="130"/>
      <c r="DI270" s="130"/>
      <c r="DJ270" s="130"/>
      <c r="DK270" s="130"/>
      <c r="DL270" s="130"/>
      <c r="DM270" s="130"/>
      <c r="DN270" s="130"/>
      <c r="DO270" s="130"/>
      <c r="DP270" s="130"/>
      <c r="DQ270" s="130"/>
      <c r="DR270" s="130"/>
      <c r="DS270" s="130"/>
      <c r="DT270" s="130"/>
      <c r="DU270" s="130"/>
      <c r="DV270" s="130"/>
      <c r="DW270" s="130"/>
      <c r="DX270" s="130"/>
      <c r="DY270" s="130"/>
      <c r="DZ270" s="130"/>
      <c r="EA270" s="130"/>
      <c r="EB270" s="130"/>
      <c r="EC270" s="130"/>
      <c r="ED270" s="130"/>
      <c r="EE270" s="130"/>
      <c r="EF270" s="130"/>
      <c r="EG270" s="130"/>
      <c r="EH270" s="130"/>
      <c r="EI270" s="130"/>
      <c r="EJ270" s="130"/>
      <c r="EK270" s="130"/>
      <c r="EL270" s="130"/>
      <c r="EM270" s="130"/>
      <c r="EN270" s="130"/>
      <c r="EO270" s="130"/>
      <c r="EP270" s="130"/>
      <c r="EQ270" s="130"/>
      <c r="ER270" s="130"/>
      <c r="ES270" s="130"/>
      <c r="ET270" s="130"/>
      <c r="EU270" s="130"/>
      <c r="EV270" s="130"/>
      <c r="EW270" s="130"/>
      <c r="EX270" s="130"/>
      <c r="EY270" s="130"/>
      <c r="EZ270" s="130"/>
      <c r="FA270" s="130"/>
      <c r="FB270" s="130"/>
      <c r="FC270" s="130"/>
      <c r="FD270" s="130"/>
      <c r="FE270" s="130"/>
      <c r="FF270" s="130"/>
      <c r="FG270" s="130"/>
      <c r="FH270" s="130"/>
      <c r="FI270" s="130"/>
      <c r="FJ270" s="130"/>
      <c r="FK270" s="130"/>
      <c r="FL270" s="130"/>
      <c r="FM270" s="130"/>
      <c r="FN270" s="130"/>
      <c r="FO270" s="130"/>
      <c r="FP270" s="130"/>
      <c r="FQ270" s="130"/>
      <c r="FR270" s="130"/>
      <c r="FS270" s="130"/>
      <c r="FT270" s="130"/>
      <c r="FU270" s="130"/>
      <c r="FV270" s="130"/>
      <c r="FW270" s="130"/>
      <c r="FX270" s="130"/>
      <c r="FY270" s="130"/>
      <c r="FZ270" s="130"/>
      <c r="GA270" s="130"/>
      <c r="GB270" s="130"/>
      <c r="GC270" s="130"/>
      <c r="GD270" s="130"/>
      <c r="GE270" s="130"/>
      <c r="GF270" s="130"/>
      <c r="GG270" s="130"/>
      <c r="GH270" s="130"/>
      <c r="GI270" s="130"/>
      <c r="GJ270" s="130"/>
      <c r="GK270" s="130"/>
      <c r="GL270" s="130"/>
      <c r="GM270" s="130"/>
      <c r="GN270" s="130"/>
      <c r="GO270" s="130"/>
      <c r="GP270" s="130"/>
      <c r="GQ270" s="130"/>
      <c r="GR270" s="130"/>
      <c r="GS270" s="130"/>
      <c r="GT270" s="130"/>
      <c r="GU270" s="130"/>
      <c r="GV270" s="130"/>
      <c r="GW270" s="130"/>
      <c r="GX270" s="130"/>
      <c r="GY270" s="130"/>
      <c r="GZ270" s="130"/>
      <c r="HA270" s="130"/>
      <c r="HB270" s="130"/>
      <c r="HC270" s="130"/>
      <c r="HD270" s="130"/>
      <c r="HE270" s="130"/>
      <c r="HF270" s="130"/>
      <c r="HG270" s="130"/>
      <c r="HH270" s="130"/>
      <c r="HI270" s="130"/>
      <c r="HJ270" s="130"/>
      <c r="HK270" s="130"/>
      <c r="HL270" s="130"/>
      <c r="HM270" s="130"/>
      <c r="HN270" s="130"/>
      <c r="HO270" s="130"/>
      <c r="HP270" s="130"/>
      <c r="HQ270" s="130"/>
      <c r="HR270" s="130"/>
      <c r="HS270" s="130"/>
      <c r="HT270" s="130"/>
      <c r="HU270" s="130"/>
      <c r="HV270" s="130"/>
      <c r="HW270" s="130"/>
      <c r="HX270" s="130"/>
      <c r="HY270" s="130"/>
      <c r="HZ270" s="130"/>
      <c r="IA270" s="130"/>
      <c r="IB270" s="130"/>
      <c r="IC270" s="130"/>
      <c r="ID270" s="130"/>
      <c r="IE270" s="130"/>
      <c r="IF270" s="130"/>
      <c r="IG270" s="130"/>
      <c r="IH270" s="130"/>
      <c r="II270" s="130"/>
      <c r="IJ270" s="130"/>
      <c r="IK270" s="130"/>
      <c r="IL270" s="130"/>
      <c r="IM270" s="130"/>
      <c r="IN270" s="130"/>
      <c r="IO270" s="130"/>
      <c r="IP270" s="130"/>
      <c r="IQ270" s="130"/>
      <c r="IR270" s="130"/>
      <c r="IS270" s="130"/>
      <c r="IT270" s="130"/>
      <c r="IU270" s="130"/>
      <c r="IV270" s="130"/>
    </row>
    <row r="271" spans="1:256" ht="15.75" customHeight="1">
      <c r="A271" s="781"/>
      <c r="B271" s="39"/>
      <c r="C271" s="160"/>
      <c r="D271" s="160"/>
      <c r="E271" s="160"/>
      <c r="F271" s="160"/>
      <c r="G271" s="130"/>
      <c r="H271" s="130"/>
      <c r="I271" s="130"/>
      <c r="J271" s="130"/>
      <c r="K271" s="131"/>
      <c r="L271" s="131"/>
      <c r="M271" s="131"/>
      <c r="N271" s="131"/>
      <c r="O271" s="131"/>
      <c r="P271" s="1377"/>
      <c r="Q271" s="130"/>
      <c r="R271" s="130"/>
      <c r="S271" s="130"/>
      <c r="T271" s="130"/>
      <c r="U271" s="130"/>
      <c r="V271" s="130"/>
      <c r="W271" s="130"/>
      <c r="X271" s="130"/>
      <c r="Y271" s="130"/>
      <c r="Z271" s="130"/>
      <c r="AA271" s="130"/>
      <c r="AB271" s="130"/>
      <c r="AC271" s="130"/>
      <c r="AD271" s="130"/>
      <c r="AE271" s="130"/>
      <c r="AF271" s="130"/>
      <c r="AG271" s="130"/>
      <c r="AH271" s="130"/>
      <c r="AI271" s="130"/>
      <c r="AJ271" s="130"/>
      <c r="AK271" s="130"/>
      <c r="AL271" s="130"/>
      <c r="AM271" s="130"/>
      <c r="AN271" s="130"/>
      <c r="AO271" s="130"/>
      <c r="AP271" s="130"/>
      <c r="AQ271" s="130"/>
      <c r="AR271" s="130"/>
      <c r="AS271" s="130"/>
      <c r="AT271" s="130"/>
      <c r="AU271" s="130"/>
      <c r="AV271" s="130"/>
      <c r="AW271" s="130"/>
      <c r="AX271" s="130"/>
      <c r="AY271" s="130"/>
      <c r="AZ271" s="130"/>
      <c r="BA271" s="130"/>
      <c r="BB271" s="130"/>
      <c r="BC271" s="130"/>
      <c r="BD271" s="130"/>
      <c r="BE271" s="130"/>
      <c r="BF271" s="130"/>
      <c r="BG271" s="130"/>
      <c r="BH271" s="130"/>
      <c r="BI271" s="130"/>
      <c r="BJ271" s="130"/>
      <c r="BK271" s="130"/>
      <c r="BL271" s="130"/>
      <c r="BM271" s="130"/>
      <c r="BN271" s="130"/>
      <c r="BO271" s="130"/>
      <c r="BP271" s="130"/>
      <c r="BQ271" s="130"/>
      <c r="BR271" s="130"/>
      <c r="BS271" s="130"/>
      <c r="BT271" s="130"/>
      <c r="BU271" s="130"/>
      <c r="BV271" s="130"/>
      <c r="BW271" s="130"/>
      <c r="BX271" s="130"/>
      <c r="BY271" s="130"/>
      <c r="BZ271" s="130"/>
      <c r="CA271" s="130"/>
      <c r="CB271" s="130"/>
      <c r="CC271" s="130"/>
      <c r="CD271" s="130"/>
      <c r="CE271" s="130"/>
      <c r="CF271" s="130"/>
      <c r="CG271" s="130"/>
      <c r="CH271" s="130"/>
      <c r="CI271" s="130"/>
      <c r="CJ271" s="130"/>
      <c r="CK271" s="130"/>
      <c r="CL271" s="130"/>
      <c r="CM271" s="130"/>
      <c r="CN271" s="130"/>
      <c r="CO271" s="130"/>
      <c r="CP271" s="130"/>
      <c r="CQ271" s="130"/>
      <c r="CR271" s="130"/>
      <c r="CS271" s="130"/>
      <c r="CT271" s="130"/>
      <c r="CU271" s="130"/>
      <c r="CV271" s="130"/>
      <c r="CW271" s="130"/>
      <c r="CX271" s="130"/>
      <c r="CY271" s="130"/>
      <c r="CZ271" s="130"/>
      <c r="DA271" s="130"/>
      <c r="DB271" s="130"/>
      <c r="DC271" s="130"/>
      <c r="DD271" s="130"/>
      <c r="DE271" s="130"/>
      <c r="DF271" s="130"/>
      <c r="DG271" s="130"/>
      <c r="DH271" s="130"/>
      <c r="DI271" s="130"/>
      <c r="DJ271" s="130"/>
      <c r="DK271" s="130"/>
      <c r="DL271" s="130"/>
      <c r="DM271" s="130"/>
      <c r="DN271" s="130"/>
      <c r="DO271" s="130"/>
      <c r="DP271" s="130"/>
      <c r="DQ271" s="130"/>
      <c r="DR271" s="130"/>
      <c r="DS271" s="130"/>
      <c r="DT271" s="130"/>
      <c r="DU271" s="130"/>
      <c r="DV271" s="130"/>
      <c r="DW271" s="130"/>
      <c r="DX271" s="130"/>
      <c r="DY271" s="130"/>
      <c r="DZ271" s="130"/>
      <c r="EA271" s="130"/>
      <c r="EB271" s="130"/>
      <c r="EC271" s="130"/>
      <c r="ED271" s="130"/>
      <c r="EE271" s="130"/>
      <c r="EF271" s="130"/>
      <c r="EG271" s="130"/>
      <c r="EH271" s="130"/>
      <c r="EI271" s="130"/>
      <c r="EJ271" s="130"/>
      <c r="EK271" s="130"/>
      <c r="EL271" s="130"/>
      <c r="EM271" s="130"/>
      <c r="EN271" s="130"/>
      <c r="EO271" s="130"/>
      <c r="EP271" s="130"/>
      <c r="EQ271" s="130"/>
      <c r="ER271" s="130"/>
      <c r="ES271" s="130"/>
      <c r="ET271" s="130"/>
      <c r="EU271" s="130"/>
      <c r="EV271" s="130"/>
      <c r="EW271" s="130"/>
      <c r="EX271" s="130"/>
      <c r="EY271" s="130"/>
      <c r="EZ271" s="130"/>
      <c r="FA271" s="130"/>
      <c r="FB271" s="130"/>
      <c r="FC271" s="130"/>
      <c r="FD271" s="130"/>
      <c r="FE271" s="130"/>
      <c r="FF271" s="130"/>
      <c r="FG271" s="130"/>
      <c r="FH271" s="130"/>
      <c r="FI271" s="130"/>
      <c r="FJ271" s="130"/>
      <c r="FK271" s="130"/>
      <c r="FL271" s="130"/>
      <c r="FM271" s="130"/>
      <c r="FN271" s="130"/>
      <c r="FO271" s="130"/>
      <c r="FP271" s="130"/>
      <c r="FQ271" s="130"/>
      <c r="FR271" s="130"/>
      <c r="FS271" s="130"/>
      <c r="FT271" s="130"/>
      <c r="FU271" s="130"/>
      <c r="FV271" s="130"/>
      <c r="FW271" s="130"/>
      <c r="FX271" s="130"/>
      <c r="FY271" s="130"/>
      <c r="FZ271" s="130"/>
      <c r="GA271" s="130"/>
      <c r="GB271" s="130"/>
      <c r="GC271" s="130"/>
      <c r="GD271" s="130"/>
      <c r="GE271" s="130"/>
      <c r="GF271" s="130"/>
      <c r="GG271" s="130"/>
      <c r="GH271" s="130"/>
      <c r="GI271" s="130"/>
      <c r="GJ271" s="130"/>
      <c r="GK271" s="130"/>
      <c r="GL271" s="130"/>
      <c r="GM271" s="130"/>
      <c r="GN271" s="130"/>
      <c r="GO271" s="130"/>
      <c r="GP271" s="130"/>
      <c r="GQ271" s="130"/>
      <c r="GR271" s="130"/>
      <c r="GS271" s="130"/>
      <c r="GT271" s="130"/>
      <c r="GU271" s="130"/>
      <c r="GV271" s="130"/>
      <c r="GW271" s="130"/>
      <c r="GX271" s="130"/>
      <c r="GY271" s="130"/>
      <c r="GZ271" s="130"/>
      <c r="HA271" s="130"/>
      <c r="HB271" s="130"/>
      <c r="HC271" s="130"/>
      <c r="HD271" s="130"/>
      <c r="HE271" s="130"/>
      <c r="HF271" s="130"/>
      <c r="HG271" s="130"/>
      <c r="HH271" s="130"/>
      <c r="HI271" s="130"/>
      <c r="HJ271" s="130"/>
      <c r="HK271" s="130"/>
      <c r="HL271" s="130"/>
      <c r="HM271" s="130"/>
      <c r="HN271" s="130"/>
      <c r="HO271" s="130"/>
      <c r="HP271" s="130"/>
      <c r="HQ271" s="130"/>
      <c r="HR271" s="130"/>
      <c r="HS271" s="130"/>
      <c r="HT271" s="130"/>
      <c r="HU271" s="130"/>
      <c r="HV271" s="130"/>
      <c r="HW271" s="130"/>
      <c r="HX271" s="130"/>
      <c r="HY271" s="130"/>
      <c r="HZ271" s="130"/>
      <c r="IA271" s="130"/>
      <c r="IB271" s="130"/>
      <c r="IC271" s="130"/>
      <c r="ID271" s="130"/>
      <c r="IE271" s="130"/>
      <c r="IF271" s="130"/>
      <c r="IG271" s="130"/>
      <c r="IH271" s="130"/>
      <c r="II271" s="130"/>
      <c r="IJ271" s="130"/>
      <c r="IK271" s="130"/>
      <c r="IL271" s="130"/>
      <c r="IM271" s="130"/>
      <c r="IN271" s="130"/>
      <c r="IO271" s="130"/>
      <c r="IP271" s="130"/>
      <c r="IQ271" s="130"/>
      <c r="IR271" s="130"/>
      <c r="IS271" s="130"/>
      <c r="IT271" s="130"/>
      <c r="IU271" s="130"/>
      <c r="IV271" s="130"/>
    </row>
    <row r="272" spans="1:256" ht="15.75" customHeight="1">
      <c r="A272" s="781"/>
      <c r="B272" s="39"/>
      <c r="C272" s="160"/>
      <c r="D272" s="160"/>
      <c r="E272" s="160"/>
      <c r="F272" s="160"/>
      <c r="G272" s="130"/>
      <c r="H272" s="130"/>
      <c r="I272" s="130"/>
      <c r="J272" s="130"/>
      <c r="K272" s="131"/>
      <c r="L272" s="131"/>
      <c r="M272" s="131"/>
      <c r="N272" s="131"/>
      <c r="O272" s="131"/>
      <c r="P272" s="1377"/>
      <c r="Q272" s="130"/>
      <c r="R272" s="130"/>
      <c r="S272" s="130"/>
      <c r="T272" s="130"/>
      <c r="U272" s="130"/>
      <c r="V272" s="130"/>
      <c r="W272" s="130"/>
      <c r="X272" s="130"/>
      <c r="Y272" s="130"/>
      <c r="Z272" s="130"/>
      <c r="AA272" s="130"/>
      <c r="AB272" s="130"/>
      <c r="AC272" s="130"/>
      <c r="AD272" s="130"/>
      <c r="AE272" s="130"/>
      <c r="AF272" s="130"/>
      <c r="AG272" s="130"/>
      <c r="AH272" s="130"/>
      <c r="AI272" s="130"/>
      <c r="AJ272" s="130"/>
      <c r="AK272" s="130"/>
      <c r="AL272" s="130"/>
      <c r="AM272" s="130"/>
      <c r="AN272" s="130"/>
      <c r="AO272" s="130"/>
      <c r="AP272" s="130"/>
      <c r="AQ272" s="130"/>
      <c r="AR272" s="130"/>
      <c r="AS272" s="130"/>
      <c r="AT272" s="130"/>
      <c r="AU272" s="130"/>
      <c r="AV272" s="130"/>
      <c r="AW272" s="130"/>
      <c r="AX272" s="130"/>
      <c r="AY272" s="130"/>
      <c r="AZ272" s="130"/>
      <c r="BA272" s="130"/>
      <c r="BB272" s="130"/>
      <c r="BC272" s="130"/>
      <c r="BD272" s="130"/>
      <c r="BE272" s="130"/>
      <c r="BF272" s="130"/>
      <c r="BG272" s="130"/>
      <c r="BH272" s="130"/>
      <c r="BI272" s="130"/>
      <c r="BJ272" s="130"/>
      <c r="BK272" s="130"/>
      <c r="BL272" s="130"/>
      <c r="BM272" s="130"/>
      <c r="BN272" s="130"/>
      <c r="BO272" s="130"/>
      <c r="BP272" s="130"/>
      <c r="BQ272" s="130"/>
      <c r="BR272" s="130"/>
      <c r="BS272" s="130"/>
      <c r="BT272" s="130"/>
      <c r="BU272" s="130"/>
      <c r="BV272" s="130"/>
      <c r="BW272" s="130"/>
      <c r="BX272" s="130"/>
      <c r="BY272" s="130"/>
      <c r="BZ272" s="130"/>
      <c r="CA272" s="130"/>
      <c r="CB272" s="130"/>
      <c r="CC272" s="130"/>
      <c r="CD272" s="130"/>
      <c r="CE272" s="130"/>
      <c r="CF272" s="130"/>
      <c r="CG272" s="130"/>
      <c r="CH272" s="130"/>
      <c r="CI272" s="130"/>
      <c r="CJ272" s="130"/>
      <c r="CK272" s="130"/>
      <c r="CL272" s="130"/>
      <c r="CM272" s="130"/>
      <c r="CN272" s="130"/>
      <c r="CO272" s="130"/>
      <c r="CP272" s="130"/>
      <c r="CQ272" s="130"/>
      <c r="CR272" s="130"/>
      <c r="CS272" s="130"/>
      <c r="CT272" s="130"/>
      <c r="CU272" s="130"/>
      <c r="CV272" s="130"/>
      <c r="CW272" s="130"/>
      <c r="CX272" s="130"/>
      <c r="CY272" s="130"/>
      <c r="CZ272" s="130"/>
      <c r="DA272" s="130"/>
      <c r="DB272" s="130"/>
      <c r="DC272" s="130"/>
      <c r="DD272" s="130"/>
      <c r="DE272" s="130"/>
      <c r="DF272" s="130"/>
      <c r="DG272" s="130"/>
      <c r="DH272" s="130"/>
      <c r="DI272" s="130"/>
      <c r="DJ272" s="130"/>
      <c r="DK272" s="130"/>
      <c r="DL272" s="130"/>
      <c r="DM272" s="130"/>
      <c r="DN272" s="130"/>
      <c r="DO272" s="130"/>
      <c r="DP272" s="130"/>
      <c r="DQ272" s="130"/>
      <c r="DR272" s="130"/>
      <c r="DS272" s="130"/>
      <c r="DT272" s="130"/>
      <c r="DU272" s="130"/>
      <c r="DV272" s="130"/>
      <c r="DW272" s="130"/>
      <c r="DX272" s="130"/>
      <c r="DY272" s="130"/>
      <c r="DZ272" s="130"/>
      <c r="EA272" s="130"/>
      <c r="EB272" s="130"/>
      <c r="EC272" s="130"/>
      <c r="ED272" s="130"/>
      <c r="EE272" s="130"/>
      <c r="EF272" s="130"/>
      <c r="EG272" s="130"/>
      <c r="EH272" s="130"/>
      <c r="EI272" s="130"/>
      <c r="EJ272" s="130"/>
      <c r="EK272" s="130"/>
      <c r="EL272" s="130"/>
      <c r="EM272" s="130"/>
      <c r="EN272" s="130"/>
      <c r="EO272" s="130"/>
      <c r="EP272" s="130"/>
      <c r="EQ272" s="130"/>
      <c r="ER272" s="130"/>
      <c r="ES272" s="130"/>
      <c r="ET272" s="130"/>
      <c r="EU272" s="130"/>
      <c r="EV272" s="130"/>
      <c r="EW272" s="130"/>
      <c r="EX272" s="130"/>
      <c r="EY272" s="130"/>
      <c r="EZ272" s="130"/>
      <c r="FA272" s="130"/>
      <c r="FB272" s="130"/>
      <c r="FC272" s="130"/>
      <c r="FD272" s="130"/>
      <c r="FE272" s="130"/>
      <c r="FF272" s="130"/>
      <c r="FG272" s="130"/>
      <c r="FH272" s="130"/>
      <c r="FI272" s="130"/>
      <c r="FJ272" s="130"/>
      <c r="FK272" s="130"/>
      <c r="FL272" s="130"/>
      <c r="FM272" s="130"/>
      <c r="FN272" s="130"/>
      <c r="FO272" s="130"/>
      <c r="FP272" s="130"/>
      <c r="FQ272" s="130"/>
      <c r="FR272" s="130"/>
      <c r="FS272" s="130"/>
      <c r="FT272" s="130"/>
      <c r="FU272" s="130"/>
      <c r="FV272" s="130"/>
      <c r="FW272" s="130"/>
      <c r="FX272" s="130"/>
      <c r="FY272" s="130"/>
      <c r="FZ272" s="130"/>
      <c r="GA272" s="130"/>
      <c r="GB272" s="130"/>
      <c r="GC272" s="130"/>
      <c r="GD272" s="130"/>
      <c r="GE272" s="130"/>
      <c r="GF272" s="130"/>
      <c r="GG272" s="130"/>
      <c r="GH272" s="130"/>
      <c r="GI272" s="130"/>
      <c r="GJ272" s="130"/>
      <c r="GK272" s="130"/>
      <c r="GL272" s="130"/>
      <c r="GM272" s="130"/>
      <c r="GN272" s="130"/>
      <c r="GO272" s="130"/>
      <c r="GP272" s="130"/>
      <c r="GQ272" s="130"/>
      <c r="GR272" s="130"/>
      <c r="GS272" s="130"/>
      <c r="GT272" s="130"/>
      <c r="GU272" s="130"/>
      <c r="GV272" s="130"/>
      <c r="GW272" s="130"/>
      <c r="GX272" s="130"/>
      <c r="GY272" s="130"/>
      <c r="GZ272" s="130"/>
      <c r="HA272" s="130"/>
      <c r="HB272" s="130"/>
      <c r="HC272" s="130"/>
      <c r="HD272" s="130"/>
      <c r="HE272" s="130"/>
      <c r="HF272" s="130"/>
      <c r="HG272" s="130"/>
      <c r="HH272" s="130"/>
      <c r="HI272" s="130"/>
      <c r="HJ272" s="130"/>
      <c r="HK272" s="130"/>
      <c r="HL272" s="130"/>
      <c r="HM272" s="130"/>
      <c r="HN272" s="130"/>
      <c r="HO272" s="130"/>
      <c r="HP272" s="130"/>
      <c r="HQ272" s="130"/>
      <c r="HR272" s="130"/>
      <c r="HS272" s="130"/>
      <c r="HT272" s="130"/>
      <c r="HU272" s="130"/>
      <c r="HV272" s="130"/>
      <c r="HW272" s="130"/>
      <c r="HX272" s="130"/>
      <c r="HY272" s="130"/>
      <c r="HZ272" s="130"/>
      <c r="IA272" s="130"/>
      <c r="IB272" s="130"/>
      <c r="IC272" s="130"/>
      <c r="ID272" s="130"/>
      <c r="IE272" s="130"/>
      <c r="IF272" s="130"/>
      <c r="IG272" s="130"/>
      <c r="IH272" s="130"/>
      <c r="II272" s="130"/>
      <c r="IJ272" s="130"/>
      <c r="IK272" s="130"/>
      <c r="IL272" s="130"/>
      <c r="IM272" s="130"/>
      <c r="IN272" s="130"/>
      <c r="IO272" s="130"/>
      <c r="IP272" s="130"/>
      <c r="IQ272" s="130"/>
      <c r="IR272" s="130"/>
      <c r="IS272" s="130"/>
      <c r="IT272" s="130"/>
      <c r="IU272" s="130"/>
      <c r="IV272" s="130"/>
    </row>
    <row r="273" spans="1:256" ht="15.75" customHeight="1">
      <c r="A273" s="781"/>
      <c r="B273" s="39"/>
      <c r="C273" s="160"/>
      <c r="D273" s="160"/>
      <c r="E273" s="160"/>
      <c r="F273" s="160"/>
      <c r="G273" s="130"/>
      <c r="H273" s="130"/>
      <c r="I273" s="130"/>
      <c r="J273" s="130"/>
      <c r="K273" s="131"/>
      <c r="L273" s="131"/>
      <c r="M273" s="131"/>
      <c r="N273" s="131"/>
      <c r="O273" s="131"/>
      <c r="P273" s="1377"/>
      <c r="Q273" s="130"/>
      <c r="R273" s="130"/>
      <c r="S273" s="130"/>
      <c r="T273" s="130"/>
      <c r="U273" s="130"/>
      <c r="V273" s="130"/>
      <c r="W273" s="130"/>
      <c r="X273" s="130"/>
      <c r="Y273" s="130"/>
      <c r="Z273" s="130"/>
      <c r="AA273" s="130"/>
      <c r="AB273" s="130"/>
      <c r="AC273" s="130"/>
      <c r="AD273" s="130"/>
      <c r="AE273" s="130"/>
      <c r="AF273" s="130"/>
      <c r="AG273" s="130"/>
      <c r="AH273" s="130"/>
      <c r="AI273" s="130"/>
      <c r="AJ273" s="130"/>
      <c r="AK273" s="130"/>
      <c r="AL273" s="130"/>
      <c r="AM273" s="130"/>
      <c r="AN273" s="130"/>
      <c r="AO273" s="130"/>
      <c r="AP273" s="130"/>
      <c r="AQ273" s="130"/>
      <c r="AR273" s="130"/>
      <c r="AS273" s="130"/>
      <c r="AT273" s="130"/>
      <c r="AU273" s="130"/>
      <c r="AV273" s="130"/>
      <c r="AW273" s="130"/>
      <c r="AX273" s="130"/>
      <c r="AY273" s="130"/>
      <c r="AZ273" s="130"/>
      <c r="BA273" s="130"/>
      <c r="BB273" s="130"/>
      <c r="BC273" s="130"/>
      <c r="BD273" s="130"/>
      <c r="BE273" s="130"/>
      <c r="BF273" s="130"/>
      <c r="BG273" s="130"/>
      <c r="BH273" s="130"/>
      <c r="BI273" s="130"/>
      <c r="BJ273" s="130"/>
      <c r="BK273" s="130"/>
      <c r="BL273" s="130"/>
      <c r="BM273" s="130"/>
      <c r="BN273" s="130"/>
      <c r="BO273" s="130"/>
      <c r="BP273" s="130"/>
      <c r="BQ273" s="130"/>
      <c r="BR273" s="130"/>
      <c r="BS273" s="130"/>
      <c r="BT273" s="130"/>
      <c r="BU273" s="130"/>
      <c r="BV273" s="130"/>
      <c r="BW273" s="130"/>
      <c r="BX273" s="130"/>
      <c r="BY273" s="130"/>
      <c r="BZ273" s="130"/>
      <c r="CA273" s="130"/>
      <c r="CB273" s="130"/>
      <c r="CC273" s="130"/>
      <c r="CD273" s="130"/>
      <c r="CE273" s="130"/>
      <c r="CF273" s="130"/>
      <c r="CG273" s="130"/>
      <c r="CH273" s="130"/>
      <c r="CI273" s="130"/>
      <c r="CJ273" s="130"/>
      <c r="CK273" s="130"/>
      <c r="CL273" s="130"/>
      <c r="CM273" s="130"/>
      <c r="CN273" s="130"/>
      <c r="CO273" s="130"/>
      <c r="CP273" s="130"/>
      <c r="CQ273" s="130"/>
      <c r="CR273" s="130"/>
      <c r="CS273" s="130"/>
      <c r="CT273" s="130"/>
      <c r="CU273" s="130"/>
      <c r="CV273" s="130"/>
      <c r="CW273" s="130"/>
      <c r="CX273" s="130"/>
      <c r="CY273" s="130"/>
      <c r="CZ273" s="130"/>
      <c r="DA273" s="130"/>
      <c r="DB273" s="130"/>
      <c r="DC273" s="130"/>
      <c r="DD273" s="130"/>
      <c r="DE273" s="130"/>
      <c r="DF273" s="130"/>
      <c r="DG273" s="130"/>
      <c r="DH273" s="130"/>
      <c r="DI273" s="130"/>
      <c r="DJ273" s="130"/>
      <c r="DK273" s="130"/>
      <c r="DL273" s="130"/>
      <c r="DM273" s="130"/>
      <c r="DN273" s="130"/>
      <c r="DO273" s="130"/>
      <c r="DP273" s="130"/>
      <c r="DQ273" s="130"/>
      <c r="DR273" s="130"/>
      <c r="DS273" s="130"/>
      <c r="DT273" s="130"/>
      <c r="DU273" s="130"/>
      <c r="DV273" s="130"/>
      <c r="DW273" s="130"/>
      <c r="DX273" s="130"/>
      <c r="DY273" s="130"/>
      <c r="DZ273" s="130"/>
      <c r="EA273" s="130"/>
      <c r="EB273" s="130"/>
      <c r="EC273" s="130"/>
      <c r="ED273" s="130"/>
      <c r="EE273" s="130"/>
      <c r="EF273" s="130"/>
      <c r="EG273" s="130"/>
      <c r="EH273" s="130"/>
      <c r="EI273" s="130"/>
      <c r="EJ273" s="130"/>
      <c r="EK273" s="130"/>
      <c r="EL273" s="130"/>
      <c r="EM273" s="130"/>
      <c r="EN273" s="130"/>
      <c r="EO273" s="130"/>
      <c r="EP273" s="130"/>
      <c r="EQ273" s="130"/>
      <c r="ER273" s="130"/>
      <c r="ES273" s="130"/>
      <c r="ET273" s="130"/>
      <c r="EU273" s="130"/>
      <c r="EV273" s="130"/>
      <c r="EW273" s="130"/>
      <c r="EX273" s="130"/>
      <c r="EY273" s="130"/>
      <c r="EZ273" s="130"/>
      <c r="FA273" s="130"/>
      <c r="FB273" s="130"/>
      <c r="FC273" s="130"/>
      <c r="FD273" s="130"/>
      <c r="FE273" s="130"/>
      <c r="FF273" s="130"/>
      <c r="FG273" s="130"/>
      <c r="FH273" s="130"/>
      <c r="FI273" s="130"/>
      <c r="FJ273" s="130"/>
      <c r="FK273" s="130"/>
      <c r="FL273" s="130"/>
      <c r="FM273" s="130"/>
      <c r="FN273" s="130"/>
      <c r="FO273" s="130"/>
      <c r="FP273" s="130"/>
      <c r="FQ273" s="130"/>
      <c r="FR273" s="130"/>
      <c r="FS273" s="130"/>
      <c r="FT273" s="130"/>
      <c r="FU273" s="130"/>
      <c r="FV273" s="130"/>
      <c r="FW273" s="130"/>
      <c r="FX273" s="130"/>
      <c r="FY273" s="130"/>
      <c r="FZ273" s="130"/>
      <c r="GA273" s="130"/>
      <c r="GB273" s="130"/>
      <c r="GC273" s="130"/>
      <c r="GD273" s="130"/>
      <c r="GE273" s="130"/>
      <c r="GF273" s="130"/>
      <c r="GG273" s="130"/>
      <c r="GH273" s="130"/>
      <c r="GI273" s="130"/>
      <c r="GJ273" s="130"/>
      <c r="GK273" s="130"/>
      <c r="GL273" s="130"/>
      <c r="GM273" s="130"/>
      <c r="GN273" s="130"/>
      <c r="GO273" s="130"/>
      <c r="GP273" s="130"/>
      <c r="GQ273" s="130"/>
      <c r="GR273" s="130"/>
      <c r="GS273" s="130"/>
      <c r="GT273" s="130"/>
      <c r="GU273" s="130"/>
      <c r="GV273" s="130"/>
      <c r="GW273" s="130"/>
      <c r="GX273" s="130"/>
      <c r="GY273" s="130"/>
      <c r="GZ273" s="130"/>
      <c r="HA273" s="130"/>
      <c r="HB273" s="130"/>
      <c r="HC273" s="130"/>
      <c r="HD273" s="130"/>
      <c r="HE273" s="130"/>
      <c r="HF273" s="130"/>
      <c r="HG273" s="130"/>
      <c r="HH273" s="130"/>
      <c r="HI273" s="130"/>
      <c r="HJ273" s="130"/>
      <c r="HK273" s="130"/>
      <c r="HL273" s="130"/>
      <c r="HM273" s="130"/>
      <c r="HN273" s="130"/>
      <c r="HO273" s="130"/>
      <c r="HP273" s="130"/>
      <c r="HQ273" s="130"/>
      <c r="HR273" s="130"/>
      <c r="HS273" s="130"/>
      <c r="HT273" s="130"/>
      <c r="HU273" s="130"/>
      <c r="HV273" s="130"/>
      <c r="HW273" s="130"/>
      <c r="HX273" s="130"/>
      <c r="HY273" s="130"/>
      <c r="HZ273" s="130"/>
      <c r="IA273" s="130"/>
      <c r="IB273" s="130"/>
      <c r="IC273" s="130"/>
      <c r="ID273" s="130"/>
      <c r="IE273" s="130"/>
      <c r="IF273" s="130"/>
      <c r="IG273" s="130"/>
      <c r="IH273" s="130"/>
      <c r="II273" s="130"/>
      <c r="IJ273" s="130"/>
      <c r="IK273" s="130"/>
      <c r="IL273" s="130"/>
      <c r="IM273" s="130"/>
      <c r="IN273" s="130"/>
      <c r="IO273" s="130"/>
      <c r="IP273" s="130"/>
      <c r="IQ273" s="130"/>
      <c r="IR273" s="130"/>
      <c r="IS273" s="130"/>
      <c r="IT273" s="130"/>
      <c r="IU273" s="130"/>
      <c r="IV273" s="130"/>
    </row>
    <row r="274" spans="1:256" ht="15.75" customHeight="1">
      <c r="A274" s="781"/>
      <c r="B274" s="39"/>
      <c r="C274" s="160"/>
      <c r="D274" s="160"/>
      <c r="E274" s="160"/>
      <c r="F274" s="160"/>
      <c r="G274" s="130"/>
      <c r="H274" s="130"/>
      <c r="I274" s="130"/>
      <c r="J274" s="130"/>
      <c r="K274" s="131"/>
      <c r="L274" s="131"/>
      <c r="M274" s="131"/>
      <c r="N274" s="131"/>
      <c r="O274" s="131"/>
      <c r="P274" s="1377"/>
      <c r="Q274" s="130"/>
      <c r="R274" s="130"/>
      <c r="S274" s="130"/>
      <c r="T274" s="130"/>
      <c r="U274" s="130"/>
      <c r="V274" s="130"/>
      <c r="W274" s="130"/>
      <c r="X274" s="130"/>
      <c r="Y274" s="130"/>
      <c r="Z274" s="130"/>
      <c r="AA274" s="130"/>
      <c r="AB274" s="130"/>
      <c r="AC274" s="130"/>
      <c r="AD274" s="130"/>
      <c r="AE274" s="130"/>
      <c r="AF274" s="130"/>
      <c r="AG274" s="130"/>
      <c r="AH274" s="130"/>
      <c r="AI274" s="130"/>
      <c r="AJ274" s="130"/>
      <c r="AK274" s="130"/>
      <c r="AL274" s="130"/>
      <c r="AM274" s="130"/>
      <c r="AN274" s="130"/>
      <c r="AO274" s="130"/>
      <c r="AP274" s="130"/>
      <c r="AQ274" s="130"/>
      <c r="AR274" s="130"/>
      <c r="AS274" s="130"/>
      <c r="AT274" s="130"/>
      <c r="AU274" s="130"/>
      <c r="AV274" s="130"/>
      <c r="AW274" s="130"/>
      <c r="AX274" s="130"/>
      <c r="AY274" s="130"/>
      <c r="AZ274" s="130"/>
      <c r="BA274" s="130"/>
      <c r="BB274" s="130"/>
      <c r="BC274" s="130"/>
      <c r="BD274" s="130"/>
      <c r="BE274" s="130"/>
      <c r="BF274" s="130"/>
      <c r="BG274" s="130"/>
      <c r="BH274" s="130"/>
      <c r="BI274" s="130"/>
      <c r="BJ274" s="130"/>
      <c r="BK274" s="130"/>
      <c r="BL274" s="130"/>
      <c r="BM274" s="130"/>
      <c r="BN274" s="130"/>
      <c r="BO274" s="130"/>
      <c r="BP274" s="130"/>
      <c r="BQ274" s="130"/>
      <c r="BR274" s="130"/>
      <c r="BS274" s="130"/>
      <c r="BT274" s="130"/>
      <c r="BU274" s="130"/>
      <c r="BV274" s="130"/>
      <c r="BW274" s="130"/>
      <c r="BX274" s="130"/>
      <c r="BY274" s="130"/>
      <c r="BZ274" s="130"/>
      <c r="CA274" s="130"/>
      <c r="CB274" s="130"/>
      <c r="CC274" s="130"/>
      <c r="CD274" s="130"/>
      <c r="CE274" s="130"/>
      <c r="CF274" s="130"/>
      <c r="CG274" s="130"/>
      <c r="CH274" s="130"/>
      <c r="CI274" s="130"/>
      <c r="CJ274" s="130"/>
      <c r="CK274" s="130"/>
      <c r="CL274" s="130"/>
      <c r="CM274" s="130"/>
      <c r="CN274" s="130"/>
      <c r="CO274" s="130"/>
      <c r="CP274" s="130"/>
      <c r="CQ274" s="130"/>
      <c r="CR274" s="130"/>
      <c r="CS274" s="130"/>
      <c r="CT274" s="130"/>
      <c r="CU274" s="130"/>
      <c r="CV274" s="130"/>
      <c r="CW274" s="130"/>
      <c r="CX274" s="130"/>
      <c r="CY274" s="130"/>
      <c r="CZ274" s="130"/>
      <c r="DA274" s="130"/>
      <c r="DB274" s="130"/>
      <c r="DC274" s="130"/>
      <c r="DD274" s="130"/>
      <c r="DE274" s="130"/>
      <c r="DF274" s="130"/>
      <c r="DG274" s="130"/>
      <c r="DH274" s="130"/>
      <c r="DI274" s="130"/>
      <c r="DJ274" s="130"/>
      <c r="DK274" s="130"/>
      <c r="DL274" s="130"/>
      <c r="DM274" s="130"/>
      <c r="DN274" s="130"/>
      <c r="DO274" s="130"/>
      <c r="DP274" s="130"/>
      <c r="DQ274" s="130"/>
      <c r="DR274" s="130"/>
      <c r="DS274" s="130"/>
      <c r="DT274" s="130"/>
      <c r="DU274" s="130"/>
      <c r="DV274" s="130"/>
      <c r="DW274" s="130"/>
      <c r="DX274" s="130"/>
      <c r="DY274" s="130"/>
      <c r="DZ274" s="130"/>
      <c r="EA274" s="130"/>
      <c r="EB274" s="130"/>
      <c r="EC274" s="130"/>
      <c r="ED274" s="130"/>
      <c r="EE274" s="130"/>
      <c r="EF274" s="130"/>
      <c r="EG274" s="130"/>
      <c r="EH274" s="130"/>
      <c r="EI274" s="130"/>
      <c r="EJ274" s="130"/>
      <c r="EK274" s="130"/>
      <c r="EL274" s="130"/>
      <c r="EM274" s="130"/>
      <c r="EN274" s="130"/>
      <c r="EO274" s="130"/>
      <c r="EP274" s="130"/>
      <c r="EQ274" s="130"/>
      <c r="ER274" s="130"/>
      <c r="ES274" s="130"/>
      <c r="ET274" s="130"/>
      <c r="EU274" s="130"/>
      <c r="EV274" s="130"/>
      <c r="EW274" s="130"/>
      <c r="EX274" s="130"/>
      <c r="EY274" s="130"/>
      <c r="EZ274" s="130"/>
      <c r="FA274" s="130"/>
      <c r="FB274" s="130"/>
      <c r="FC274" s="130"/>
      <c r="FD274" s="130"/>
      <c r="FE274" s="130"/>
      <c r="FF274" s="130"/>
      <c r="FG274" s="130"/>
      <c r="FH274" s="130"/>
      <c r="FI274" s="130"/>
      <c r="FJ274" s="130"/>
      <c r="FK274" s="130"/>
      <c r="FL274" s="130"/>
      <c r="FM274" s="130"/>
      <c r="FN274" s="130"/>
      <c r="FO274" s="130"/>
      <c r="FP274" s="130"/>
      <c r="FQ274" s="130"/>
      <c r="FR274" s="130"/>
      <c r="FS274" s="130"/>
      <c r="FT274" s="130"/>
      <c r="FU274" s="130"/>
      <c r="FV274" s="130"/>
      <c r="FW274" s="130"/>
      <c r="FX274" s="130"/>
      <c r="FY274" s="130"/>
      <c r="FZ274" s="130"/>
      <c r="GA274" s="130"/>
      <c r="GB274" s="130"/>
      <c r="GC274" s="130"/>
      <c r="GD274" s="130"/>
      <c r="GE274" s="130"/>
      <c r="GF274" s="130"/>
      <c r="GG274" s="130"/>
      <c r="GH274" s="130"/>
      <c r="GI274" s="130"/>
      <c r="GJ274" s="130"/>
      <c r="GK274" s="130"/>
      <c r="GL274" s="130"/>
      <c r="GM274" s="130"/>
      <c r="GN274" s="130"/>
      <c r="GO274" s="130"/>
      <c r="GP274" s="130"/>
      <c r="GQ274" s="130"/>
      <c r="GR274" s="130"/>
      <c r="GS274" s="130"/>
      <c r="GT274" s="130"/>
      <c r="GU274" s="130"/>
      <c r="GV274" s="130"/>
      <c r="GW274" s="130"/>
      <c r="GX274" s="130"/>
      <c r="GY274" s="130"/>
      <c r="GZ274" s="130"/>
      <c r="HA274" s="130"/>
      <c r="HB274" s="130"/>
      <c r="HC274" s="130"/>
      <c r="HD274" s="130"/>
      <c r="HE274" s="130"/>
      <c r="HF274" s="130"/>
      <c r="HG274" s="130"/>
      <c r="HH274" s="130"/>
      <c r="HI274" s="130"/>
      <c r="HJ274" s="130"/>
      <c r="HK274" s="130"/>
      <c r="HL274" s="130"/>
      <c r="HM274" s="130"/>
      <c r="HN274" s="130"/>
      <c r="HO274" s="130"/>
      <c r="HP274" s="130"/>
      <c r="HQ274" s="130"/>
      <c r="HR274" s="130"/>
      <c r="HS274" s="130"/>
      <c r="HT274" s="130"/>
      <c r="HU274" s="130"/>
      <c r="HV274" s="130"/>
      <c r="HW274" s="130"/>
      <c r="HX274" s="130"/>
      <c r="HY274" s="130"/>
      <c r="HZ274" s="130"/>
      <c r="IA274" s="130"/>
      <c r="IB274" s="130"/>
      <c r="IC274" s="130"/>
      <c r="ID274" s="130"/>
      <c r="IE274" s="130"/>
      <c r="IF274" s="130"/>
      <c r="IG274" s="130"/>
      <c r="IH274" s="130"/>
      <c r="II274" s="130"/>
      <c r="IJ274" s="130"/>
      <c r="IK274" s="130"/>
      <c r="IL274" s="130"/>
      <c r="IM274" s="130"/>
      <c r="IN274" s="130"/>
      <c r="IO274" s="130"/>
      <c r="IP274" s="130"/>
      <c r="IQ274" s="130"/>
      <c r="IR274" s="130"/>
      <c r="IS274" s="130"/>
      <c r="IT274" s="130"/>
      <c r="IU274" s="130"/>
      <c r="IV274" s="130"/>
    </row>
    <row r="275" spans="1:256" ht="15.75" customHeight="1">
      <c r="A275" s="781"/>
      <c r="B275" s="39"/>
      <c r="C275" s="160"/>
      <c r="D275" s="160"/>
      <c r="E275" s="160"/>
      <c r="F275" s="160"/>
      <c r="G275" s="130"/>
      <c r="H275" s="130"/>
      <c r="I275" s="130"/>
      <c r="J275" s="130"/>
      <c r="K275" s="131"/>
      <c r="L275" s="131"/>
      <c r="M275" s="131"/>
      <c r="N275" s="131"/>
      <c r="O275" s="131"/>
      <c r="P275" s="1377"/>
      <c r="Q275" s="130"/>
      <c r="R275" s="130"/>
      <c r="S275" s="130"/>
      <c r="T275" s="130"/>
      <c r="U275" s="130"/>
      <c r="V275" s="130"/>
      <c r="W275" s="130"/>
      <c r="X275" s="130"/>
      <c r="Y275" s="130"/>
      <c r="Z275" s="130"/>
      <c r="AA275" s="130"/>
      <c r="AB275" s="130"/>
      <c r="AC275" s="130"/>
      <c r="AD275" s="130"/>
      <c r="AE275" s="130"/>
      <c r="AF275" s="130"/>
      <c r="AG275" s="130"/>
      <c r="AH275" s="130"/>
      <c r="AI275" s="130"/>
      <c r="AJ275" s="130"/>
      <c r="AK275" s="130"/>
      <c r="AL275" s="130"/>
      <c r="AM275" s="130"/>
      <c r="AN275" s="130"/>
      <c r="AO275" s="130"/>
      <c r="AP275" s="130"/>
      <c r="AQ275" s="130"/>
      <c r="AR275" s="130"/>
      <c r="AS275" s="130"/>
      <c r="AT275" s="130"/>
      <c r="AU275" s="130"/>
      <c r="AV275" s="130"/>
      <c r="AW275" s="130"/>
      <c r="AX275" s="130"/>
      <c r="AY275" s="130"/>
      <c r="AZ275" s="130"/>
      <c r="BA275" s="130"/>
      <c r="BB275" s="130"/>
      <c r="BC275" s="130"/>
      <c r="BD275" s="130"/>
      <c r="BE275" s="130"/>
      <c r="BF275" s="130"/>
      <c r="BG275" s="130"/>
      <c r="BH275" s="130"/>
      <c r="BI275" s="130"/>
      <c r="BJ275" s="130"/>
      <c r="BK275" s="130"/>
      <c r="BL275" s="130"/>
      <c r="BM275" s="130"/>
      <c r="BN275" s="130"/>
      <c r="BO275" s="130"/>
      <c r="BP275" s="130"/>
      <c r="BQ275" s="130"/>
      <c r="BR275" s="130"/>
      <c r="BS275" s="130"/>
      <c r="BT275" s="130"/>
      <c r="BU275" s="130"/>
      <c r="BV275" s="130"/>
      <c r="BW275" s="130"/>
      <c r="BX275" s="130"/>
      <c r="BY275" s="130"/>
      <c r="BZ275" s="130"/>
      <c r="CA275" s="130"/>
      <c r="CB275" s="130"/>
      <c r="CC275" s="130"/>
      <c r="CD275" s="130"/>
      <c r="CE275" s="130"/>
      <c r="CF275" s="130"/>
      <c r="CG275" s="130"/>
      <c r="CH275" s="130"/>
      <c r="CI275" s="130"/>
      <c r="CJ275" s="130"/>
      <c r="CK275" s="130"/>
      <c r="CL275" s="130"/>
      <c r="CM275" s="130"/>
      <c r="CN275" s="130"/>
      <c r="CO275" s="130"/>
      <c r="CP275" s="130"/>
      <c r="CQ275" s="130"/>
      <c r="CR275" s="130"/>
      <c r="CS275" s="130"/>
      <c r="CT275" s="130"/>
      <c r="CU275" s="130"/>
      <c r="CV275" s="130"/>
      <c r="CW275" s="130"/>
      <c r="CX275" s="130"/>
      <c r="CY275" s="130"/>
      <c r="CZ275" s="130"/>
      <c r="DA275" s="130"/>
      <c r="DB275" s="130"/>
      <c r="DC275" s="130"/>
      <c r="DD275" s="130"/>
      <c r="DE275" s="130"/>
      <c r="DF275" s="130"/>
      <c r="DG275" s="130"/>
      <c r="DH275" s="130"/>
      <c r="DI275" s="130"/>
      <c r="DJ275" s="130"/>
      <c r="DK275" s="130"/>
      <c r="DL275" s="130"/>
      <c r="DM275" s="130"/>
      <c r="DN275" s="130"/>
      <c r="DO275" s="130"/>
      <c r="DP275" s="130"/>
      <c r="DQ275" s="130"/>
      <c r="DR275" s="130"/>
      <c r="DS275" s="130"/>
      <c r="DT275" s="130"/>
      <c r="DU275" s="130"/>
      <c r="DV275" s="130"/>
      <c r="DW275" s="130"/>
      <c r="DX275" s="130"/>
      <c r="DY275" s="130"/>
      <c r="DZ275" s="130"/>
      <c r="EA275" s="130"/>
      <c r="EB275" s="130"/>
      <c r="EC275" s="130"/>
      <c r="ED275" s="130"/>
      <c r="EE275" s="130"/>
      <c r="EF275" s="130"/>
      <c r="EG275" s="130"/>
      <c r="EH275" s="130"/>
      <c r="EI275" s="130"/>
      <c r="EJ275" s="130"/>
      <c r="EK275" s="130"/>
      <c r="EL275" s="130"/>
      <c r="EM275" s="130"/>
      <c r="EN275" s="130"/>
      <c r="EO275" s="130"/>
      <c r="EP275" s="130"/>
      <c r="EQ275" s="130"/>
      <c r="ER275" s="130"/>
      <c r="ES275" s="130"/>
      <c r="ET275" s="130"/>
      <c r="EU275" s="130"/>
      <c r="EV275" s="130"/>
      <c r="EW275" s="130"/>
      <c r="EX275" s="130"/>
      <c r="EY275" s="130"/>
      <c r="EZ275" s="130"/>
      <c r="FA275" s="130"/>
      <c r="FB275" s="130"/>
      <c r="FC275" s="130"/>
      <c r="FD275" s="130"/>
      <c r="FE275" s="130"/>
      <c r="FF275" s="130"/>
      <c r="FG275" s="130"/>
      <c r="FH275" s="130"/>
      <c r="FI275" s="130"/>
      <c r="FJ275" s="130"/>
      <c r="FK275" s="130"/>
      <c r="FL275" s="130"/>
      <c r="FM275" s="130"/>
      <c r="FN275" s="130"/>
      <c r="FO275" s="130"/>
      <c r="FP275" s="130"/>
      <c r="FQ275" s="130"/>
      <c r="FR275" s="130"/>
      <c r="FS275" s="130"/>
      <c r="FT275" s="130"/>
      <c r="FU275" s="130"/>
      <c r="FV275" s="130"/>
      <c r="FW275" s="130"/>
      <c r="FX275" s="130"/>
      <c r="FY275" s="130"/>
      <c r="FZ275" s="130"/>
      <c r="GA275" s="130"/>
      <c r="GB275" s="130"/>
      <c r="GC275" s="130"/>
      <c r="GD275" s="130"/>
      <c r="GE275" s="130"/>
      <c r="GF275" s="130"/>
      <c r="GG275" s="130"/>
      <c r="GH275" s="130"/>
      <c r="GI275" s="130"/>
      <c r="GJ275" s="130"/>
      <c r="GK275" s="130"/>
      <c r="GL275" s="130"/>
      <c r="GM275" s="130"/>
      <c r="GN275" s="130"/>
      <c r="GO275" s="130"/>
      <c r="GP275" s="130"/>
      <c r="GQ275" s="130"/>
      <c r="GR275" s="130"/>
      <c r="GS275" s="130"/>
      <c r="GT275" s="130"/>
      <c r="GU275" s="130"/>
      <c r="GV275" s="130"/>
      <c r="GW275" s="130"/>
      <c r="GX275" s="130"/>
      <c r="GY275" s="130"/>
      <c r="GZ275" s="130"/>
      <c r="HA275" s="130"/>
      <c r="HB275" s="130"/>
      <c r="HC275" s="130"/>
      <c r="HD275" s="130"/>
      <c r="HE275" s="130"/>
      <c r="HF275" s="130"/>
      <c r="HG275" s="130"/>
      <c r="HH275" s="130"/>
      <c r="HI275" s="130"/>
      <c r="HJ275" s="130"/>
      <c r="HK275" s="130"/>
      <c r="HL275" s="130"/>
      <c r="HM275" s="130"/>
      <c r="HN275" s="130"/>
      <c r="HO275" s="130"/>
      <c r="HP275" s="130"/>
      <c r="HQ275" s="130"/>
      <c r="HR275" s="130"/>
      <c r="HS275" s="130"/>
      <c r="HT275" s="130"/>
      <c r="HU275" s="130"/>
      <c r="HV275" s="130"/>
      <c r="HW275" s="130"/>
      <c r="HX275" s="130"/>
      <c r="HY275" s="130"/>
      <c r="HZ275" s="130"/>
      <c r="IA275" s="130"/>
      <c r="IB275" s="130"/>
      <c r="IC275" s="130"/>
      <c r="ID275" s="130"/>
      <c r="IE275" s="130"/>
      <c r="IF275" s="130"/>
      <c r="IG275" s="130"/>
      <c r="IH275" s="130"/>
      <c r="II275" s="130"/>
      <c r="IJ275" s="130"/>
      <c r="IK275" s="130"/>
      <c r="IL275" s="130"/>
      <c r="IM275" s="130"/>
      <c r="IN275" s="130"/>
      <c r="IO275" s="130"/>
      <c r="IP275" s="130"/>
      <c r="IQ275" s="130"/>
      <c r="IR275" s="130"/>
      <c r="IS275" s="130"/>
      <c r="IT275" s="130"/>
      <c r="IU275" s="130"/>
      <c r="IV275" s="130"/>
    </row>
    <row r="276" spans="1:256" ht="15.75" customHeight="1">
      <c r="A276" s="781"/>
      <c r="B276" s="39"/>
      <c r="C276" s="160"/>
      <c r="D276" s="160"/>
      <c r="E276" s="160"/>
      <c r="F276" s="160"/>
      <c r="G276" s="130"/>
      <c r="H276" s="130"/>
      <c r="I276" s="130"/>
      <c r="J276" s="130"/>
      <c r="K276" s="131"/>
      <c r="L276" s="131"/>
      <c r="M276" s="131"/>
      <c r="N276" s="131"/>
      <c r="O276" s="131"/>
      <c r="P276" s="1377"/>
      <c r="Q276" s="130"/>
      <c r="R276" s="130"/>
      <c r="S276" s="130"/>
      <c r="T276" s="130"/>
      <c r="U276" s="130"/>
      <c r="V276" s="130"/>
      <c r="W276" s="130"/>
      <c r="X276" s="130"/>
      <c r="Y276" s="130"/>
      <c r="Z276" s="130"/>
      <c r="AA276" s="130"/>
      <c r="AB276" s="130"/>
      <c r="AC276" s="130"/>
      <c r="AD276" s="130"/>
      <c r="AE276" s="130"/>
      <c r="AF276" s="130"/>
      <c r="AG276" s="130"/>
      <c r="AH276" s="130"/>
      <c r="AI276" s="130"/>
      <c r="AJ276" s="130"/>
      <c r="AK276" s="130"/>
      <c r="AL276" s="130"/>
      <c r="AM276" s="130"/>
      <c r="AN276" s="130"/>
      <c r="AO276" s="130"/>
      <c r="AP276" s="130"/>
      <c r="AQ276" s="130"/>
      <c r="AR276" s="130"/>
      <c r="AS276" s="130"/>
      <c r="AT276" s="130"/>
      <c r="AU276" s="130"/>
      <c r="AV276" s="130"/>
      <c r="AW276" s="130"/>
      <c r="AX276" s="130"/>
      <c r="AY276" s="130"/>
      <c r="AZ276" s="130"/>
      <c r="BA276" s="130"/>
      <c r="BB276" s="130"/>
      <c r="BC276" s="130"/>
      <c r="BD276" s="130"/>
      <c r="BE276" s="130"/>
      <c r="BF276" s="130"/>
      <c r="BG276" s="130"/>
      <c r="BH276" s="130"/>
      <c r="BI276" s="130"/>
      <c r="BJ276" s="130"/>
      <c r="BK276" s="130"/>
      <c r="BL276" s="130"/>
      <c r="BM276" s="130"/>
      <c r="BN276" s="130"/>
      <c r="BO276" s="130"/>
      <c r="BP276" s="130"/>
      <c r="BQ276" s="130"/>
      <c r="BR276" s="130"/>
      <c r="BS276" s="130"/>
      <c r="BT276" s="130"/>
      <c r="BU276" s="130"/>
      <c r="BV276" s="130"/>
      <c r="BW276" s="130"/>
      <c r="BX276" s="130"/>
      <c r="BY276" s="130"/>
      <c r="BZ276" s="130"/>
      <c r="CA276" s="130"/>
      <c r="CB276" s="130"/>
      <c r="CC276" s="130"/>
      <c r="CD276" s="130"/>
      <c r="CE276" s="130"/>
      <c r="CF276" s="130"/>
      <c r="CG276" s="130"/>
      <c r="CH276" s="130"/>
      <c r="CI276" s="130"/>
      <c r="CJ276" s="130"/>
      <c r="CK276" s="130"/>
      <c r="CL276" s="130"/>
      <c r="CM276" s="130"/>
      <c r="CN276" s="130"/>
      <c r="CO276" s="130"/>
      <c r="CP276" s="130"/>
      <c r="CQ276" s="130"/>
      <c r="CR276" s="130"/>
      <c r="CS276" s="130"/>
      <c r="CT276" s="130"/>
      <c r="CU276" s="130"/>
      <c r="CV276" s="130"/>
      <c r="CW276" s="130"/>
      <c r="CX276" s="130"/>
      <c r="CY276" s="130"/>
      <c r="CZ276" s="130"/>
      <c r="DA276" s="130"/>
      <c r="DB276" s="130"/>
      <c r="DC276" s="130"/>
      <c r="DD276" s="130"/>
      <c r="DE276" s="130"/>
      <c r="DF276" s="130"/>
      <c r="DG276" s="130"/>
      <c r="DH276" s="130"/>
      <c r="DI276" s="130"/>
      <c r="DJ276" s="130"/>
      <c r="DK276" s="130"/>
      <c r="DL276" s="130"/>
      <c r="DM276" s="130"/>
      <c r="DN276" s="130"/>
      <c r="DO276" s="130"/>
      <c r="DP276" s="130"/>
      <c r="DQ276" s="130"/>
      <c r="DR276" s="130"/>
      <c r="DS276" s="130"/>
      <c r="DT276" s="130"/>
      <c r="DU276" s="130"/>
      <c r="DV276" s="130"/>
      <c r="DW276" s="130"/>
      <c r="DX276" s="130"/>
      <c r="DY276" s="130"/>
      <c r="DZ276" s="130"/>
      <c r="EA276" s="130"/>
      <c r="EB276" s="130"/>
      <c r="EC276" s="130"/>
      <c r="ED276" s="130"/>
      <c r="EE276" s="130"/>
      <c r="EF276" s="130"/>
      <c r="EG276" s="130"/>
      <c r="EH276" s="130"/>
      <c r="EI276" s="130"/>
      <c r="EJ276" s="130"/>
      <c r="EK276" s="130"/>
      <c r="EL276" s="130"/>
      <c r="EM276" s="130"/>
      <c r="EN276" s="130"/>
      <c r="EO276" s="130"/>
      <c r="EP276" s="130"/>
      <c r="EQ276" s="130"/>
      <c r="ER276" s="130"/>
      <c r="ES276" s="130"/>
      <c r="ET276" s="130"/>
      <c r="EU276" s="130"/>
      <c r="EV276" s="130"/>
      <c r="EW276" s="130"/>
      <c r="EX276" s="130"/>
      <c r="EY276" s="130"/>
      <c r="EZ276" s="130"/>
      <c r="FA276" s="130"/>
      <c r="FB276" s="130"/>
      <c r="FC276" s="130"/>
      <c r="FD276" s="130"/>
      <c r="FE276" s="130"/>
      <c r="FF276" s="130"/>
      <c r="FG276" s="130"/>
      <c r="FH276" s="130"/>
      <c r="FI276" s="130"/>
      <c r="FJ276" s="130"/>
      <c r="FK276" s="130"/>
      <c r="FL276" s="130"/>
      <c r="FM276" s="130"/>
      <c r="FN276" s="130"/>
      <c r="FO276" s="130"/>
      <c r="FP276" s="130"/>
      <c r="FQ276" s="130"/>
      <c r="FR276" s="130"/>
      <c r="FS276" s="130"/>
      <c r="FT276" s="130"/>
      <c r="FU276" s="130"/>
      <c r="FV276" s="130"/>
      <c r="FW276" s="130"/>
      <c r="FX276" s="130"/>
      <c r="FY276" s="130"/>
      <c r="FZ276" s="130"/>
      <c r="GA276" s="130"/>
      <c r="GB276" s="130"/>
      <c r="GC276" s="130"/>
      <c r="GD276" s="130"/>
      <c r="GE276" s="130"/>
      <c r="GF276" s="130"/>
      <c r="GG276" s="130"/>
      <c r="GH276" s="130"/>
      <c r="GI276" s="130"/>
      <c r="GJ276" s="130"/>
      <c r="GK276" s="130"/>
      <c r="GL276" s="130"/>
      <c r="GM276" s="130"/>
      <c r="GN276" s="130"/>
      <c r="GO276" s="130"/>
      <c r="GP276" s="130"/>
      <c r="GQ276" s="130"/>
      <c r="GR276" s="130"/>
      <c r="GS276" s="130"/>
      <c r="GT276" s="130"/>
      <c r="GU276" s="130"/>
      <c r="GV276" s="130"/>
      <c r="GW276" s="130"/>
      <c r="GX276" s="130"/>
      <c r="GY276" s="130"/>
      <c r="GZ276" s="130"/>
      <c r="HA276" s="130"/>
      <c r="HB276" s="130"/>
      <c r="HC276" s="130"/>
      <c r="HD276" s="130"/>
      <c r="HE276" s="130"/>
      <c r="HF276" s="130"/>
      <c r="HG276" s="130"/>
      <c r="HH276" s="130"/>
      <c r="HI276" s="130"/>
      <c r="HJ276" s="130"/>
      <c r="HK276" s="130"/>
      <c r="HL276" s="130"/>
      <c r="HM276" s="130"/>
      <c r="HN276" s="130"/>
      <c r="HO276" s="130"/>
      <c r="HP276" s="130"/>
      <c r="HQ276" s="130"/>
      <c r="HR276" s="130"/>
      <c r="HS276" s="130"/>
      <c r="HT276" s="130"/>
      <c r="HU276" s="130"/>
      <c r="HV276" s="130"/>
      <c r="HW276" s="130"/>
      <c r="HX276" s="130"/>
      <c r="HY276" s="130"/>
      <c r="HZ276" s="130"/>
      <c r="IA276" s="130"/>
      <c r="IB276" s="130"/>
      <c r="IC276" s="130"/>
      <c r="ID276" s="130"/>
      <c r="IE276" s="130"/>
      <c r="IF276" s="130"/>
      <c r="IG276" s="130"/>
      <c r="IH276" s="130"/>
      <c r="II276" s="130"/>
      <c r="IJ276" s="130"/>
      <c r="IK276" s="130"/>
      <c r="IL276" s="130"/>
      <c r="IM276" s="130"/>
      <c r="IN276" s="130"/>
      <c r="IO276" s="130"/>
      <c r="IP276" s="130"/>
      <c r="IQ276" s="130"/>
      <c r="IR276" s="130"/>
      <c r="IS276" s="130"/>
      <c r="IT276" s="130"/>
      <c r="IU276" s="130"/>
      <c r="IV276" s="130"/>
    </row>
    <row r="277" spans="1:256" ht="15.75" customHeight="1">
      <c r="A277" s="781"/>
      <c r="B277" s="39"/>
      <c r="C277" s="160"/>
      <c r="D277" s="160"/>
      <c r="E277" s="160"/>
      <c r="F277" s="160"/>
      <c r="G277" s="130"/>
      <c r="H277" s="130"/>
      <c r="I277" s="130"/>
      <c r="J277" s="130"/>
      <c r="K277" s="131"/>
      <c r="L277" s="131"/>
      <c r="M277" s="131"/>
      <c r="N277" s="131"/>
      <c r="O277" s="131"/>
      <c r="P277" s="1377"/>
      <c r="Q277" s="130"/>
      <c r="R277" s="130"/>
      <c r="S277" s="130"/>
      <c r="T277" s="130"/>
      <c r="U277" s="130"/>
      <c r="V277" s="130"/>
      <c r="W277" s="130"/>
      <c r="X277" s="130"/>
      <c r="Y277" s="130"/>
      <c r="Z277" s="130"/>
      <c r="AA277" s="130"/>
      <c r="AB277" s="130"/>
      <c r="AC277" s="130"/>
      <c r="AD277" s="130"/>
      <c r="AE277" s="130"/>
      <c r="AF277" s="130"/>
      <c r="AG277" s="130"/>
      <c r="AH277" s="130"/>
      <c r="AI277" s="130"/>
      <c r="AJ277" s="130"/>
      <c r="AK277" s="130"/>
      <c r="AL277" s="130"/>
      <c r="AM277" s="130"/>
      <c r="AN277" s="130"/>
      <c r="AO277" s="130"/>
      <c r="AP277" s="130"/>
      <c r="AQ277" s="130"/>
      <c r="AR277" s="130"/>
      <c r="AS277" s="130"/>
      <c r="AT277" s="130"/>
      <c r="AU277" s="130"/>
      <c r="AV277" s="130"/>
      <c r="AW277" s="130"/>
      <c r="AX277" s="130"/>
      <c r="AY277" s="130"/>
      <c r="AZ277" s="130"/>
      <c r="BA277" s="130"/>
      <c r="BB277" s="130"/>
      <c r="BC277" s="130"/>
      <c r="BD277" s="130"/>
      <c r="BE277" s="130"/>
      <c r="BF277" s="130"/>
      <c r="BG277" s="130"/>
      <c r="BH277" s="130"/>
      <c r="BI277" s="130"/>
      <c r="BJ277" s="130"/>
      <c r="BK277" s="130"/>
      <c r="BL277" s="130"/>
      <c r="BM277" s="130"/>
      <c r="BN277" s="130"/>
      <c r="BO277" s="130"/>
      <c r="BP277" s="130"/>
      <c r="BQ277" s="130"/>
      <c r="BR277" s="130"/>
      <c r="BS277" s="130"/>
      <c r="BT277" s="130"/>
      <c r="BU277" s="130"/>
      <c r="BV277" s="130"/>
      <c r="BW277" s="130"/>
      <c r="BX277" s="130"/>
      <c r="BY277" s="130"/>
      <c r="BZ277" s="130"/>
      <c r="CA277" s="130"/>
      <c r="CB277" s="130"/>
      <c r="CC277" s="130"/>
      <c r="CD277" s="130"/>
      <c r="CE277" s="130"/>
      <c r="CF277" s="130"/>
      <c r="CG277" s="130"/>
      <c r="CH277" s="130"/>
      <c r="CI277" s="130"/>
      <c r="CJ277" s="130"/>
      <c r="CK277" s="130"/>
      <c r="CL277" s="130"/>
      <c r="CM277" s="130"/>
      <c r="CN277" s="130"/>
      <c r="CO277" s="130"/>
      <c r="CP277" s="130"/>
      <c r="CQ277" s="130"/>
      <c r="CR277" s="130"/>
      <c r="CS277" s="130"/>
      <c r="CT277" s="130"/>
      <c r="CU277" s="130"/>
      <c r="CV277" s="130"/>
      <c r="CW277" s="130"/>
      <c r="CX277" s="130"/>
      <c r="CY277" s="130"/>
      <c r="CZ277" s="130"/>
      <c r="DA277" s="130"/>
      <c r="DB277" s="130"/>
      <c r="DC277" s="130"/>
      <c r="DD277" s="130"/>
      <c r="DE277" s="130"/>
      <c r="DF277" s="130"/>
      <c r="DG277" s="130"/>
      <c r="DH277" s="130"/>
      <c r="DI277" s="130"/>
      <c r="DJ277" s="130"/>
      <c r="DK277" s="130"/>
      <c r="DL277" s="130"/>
      <c r="DM277" s="130"/>
      <c r="DN277" s="130"/>
      <c r="DO277" s="130"/>
      <c r="DP277" s="130"/>
      <c r="DQ277" s="130"/>
      <c r="DR277" s="130"/>
      <c r="DS277" s="130"/>
      <c r="DT277" s="130"/>
      <c r="DU277" s="130"/>
      <c r="DV277" s="130"/>
      <c r="DW277" s="130"/>
      <c r="DX277" s="130"/>
      <c r="DY277" s="130"/>
      <c r="DZ277" s="130"/>
      <c r="EA277" s="130"/>
      <c r="EB277" s="130"/>
      <c r="EC277" s="130"/>
      <c r="ED277" s="130"/>
      <c r="EE277" s="130"/>
      <c r="EF277" s="130"/>
      <c r="EG277" s="130"/>
      <c r="EH277" s="130"/>
      <c r="EI277" s="130"/>
      <c r="EJ277" s="130"/>
      <c r="EK277" s="130"/>
      <c r="EL277" s="130"/>
      <c r="EM277" s="130"/>
      <c r="EN277" s="130"/>
      <c r="EO277" s="130"/>
      <c r="EP277" s="130"/>
      <c r="EQ277" s="130"/>
      <c r="ER277" s="130"/>
      <c r="ES277" s="130"/>
      <c r="ET277" s="130"/>
      <c r="EU277" s="130"/>
      <c r="EV277" s="130"/>
      <c r="EW277" s="130"/>
      <c r="EX277" s="130"/>
      <c r="EY277" s="130"/>
      <c r="EZ277" s="130"/>
      <c r="FA277" s="130"/>
      <c r="FB277" s="130"/>
      <c r="FC277" s="130"/>
      <c r="FD277" s="130"/>
      <c r="FE277" s="130"/>
      <c r="FF277" s="130"/>
      <c r="FG277" s="130"/>
      <c r="FH277" s="130"/>
      <c r="FI277" s="130"/>
      <c r="FJ277" s="130"/>
      <c r="FK277" s="130"/>
      <c r="FL277" s="130"/>
      <c r="FM277" s="130"/>
      <c r="FN277" s="130"/>
      <c r="FO277" s="130"/>
      <c r="FP277" s="130"/>
      <c r="FQ277" s="130"/>
      <c r="FR277" s="130"/>
      <c r="FS277" s="130"/>
      <c r="FT277" s="130"/>
      <c r="FU277" s="130"/>
      <c r="FV277" s="130"/>
      <c r="FW277" s="130"/>
      <c r="FX277" s="130"/>
      <c r="FY277" s="130"/>
      <c r="FZ277" s="130"/>
      <c r="GA277" s="130"/>
      <c r="GB277" s="130"/>
      <c r="GC277" s="130"/>
      <c r="GD277" s="130"/>
      <c r="GE277" s="130"/>
      <c r="GF277" s="130"/>
      <c r="GG277" s="130"/>
      <c r="GH277" s="130"/>
      <c r="GI277" s="130"/>
      <c r="GJ277" s="130"/>
      <c r="GK277" s="130"/>
      <c r="GL277" s="130"/>
      <c r="GM277" s="130"/>
      <c r="GN277" s="130"/>
      <c r="GO277" s="130"/>
      <c r="GP277" s="130"/>
      <c r="GQ277" s="130"/>
      <c r="GR277" s="130"/>
      <c r="GS277" s="130"/>
      <c r="GT277" s="130"/>
      <c r="GU277" s="130"/>
      <c r="GV277" s="130"/>
      <c r="GW277" s="130"/>
      <c r="GX277" s="130"/>
      <c r="GY277" s="130"/>
      <c r="GZ277" s="130"/>
      <c r="HA277" s="130"/>
      <c r="HB277" s="130"/>
      <c r="HC277" s="130"/>
      <c r="HD277" s="130"/>
      <c r="HE277" s="130"/>
      <c r="HF277" s="130"/>
      <c r="HG277" s="130"/>
      <c r="HH277" s="130"/>
      <c r="HI277" s="130"/>
      <c r="HJ277" s="130"/>
      <c r="HK277" s="130"/>
      <c r="HL277" s="130"/>
      <c r="HM277" s="130"/>
      <c r="HN277" s="130"/>
      <c r="HO277" s="130"/>
      <c r="HP277" s="130"/>
      <c r="HQ277" s="130"/>
      <c r="HR277" s="130"/>
      <c r="HS277" s="130"/>
      <c r="HT277" s="130"/>
      <c r="HU277" s="130"/>
      <c r="HV277" s="130"/>
      <c r="HW277" s="130"/>
      <c r="HX277" s="130"/>
      <c r="HY277" s="130"/>
      <c r="HZ277" s="130"/>
      <c r="IA277" s="130"/>
      <c r="IB277" s="130"/>
      <c r="IC277" s="130"/>
      <c r="ID277" s="130"/>
      <c r="IE277" s="130"/>
      <c r="IF277" s="130"/>
      <c r="IG277" s="130"/>
      <c r="IH277" s="130"/>
      <c r="II277" s="130"/>
      <c r="IJ277" s="130"/>
      <c r="IK277" s="130"/>
      <c r="IL277" s="130"/>
      <c r="IM277" s="130"/>
      <c r="IN277" s="130"/>
      <c r="IO277" s="130"/>
      <c r="IP277" s="130"/>
      <c r="IQ277" s="130"/>
      <c r="IR277" s="130"/>
      <c r="IS277" s="130"/>
      <c r="IT277" s="130"/>
      <c r="IU277" s="130"/>
      <c r="IV277" s="130"/>
    </row>
    <row r="278" spans="1:256" ht="15.75" customHeight="1">
      <c r="A278" s="781"/>
      <c r="B278" s="39"/>
      <c r="C278" s="160"/>
      <c r="D278" s="160"/>
      <c r="E278" s="160"/>
      <c r="F278" s="160"/>
      <c r="G278" s="130"/>
      <c r="H278" s="130"/>
      <c r="I278" s="130"/>
      <c r="J278" s="130"/>
      <c r="K278" s="131"/>
      <c r="L278" s="131"/>
      <c r="M278" s="131"/>
      <c r="N278" s="131"/>
      <c r="O278" s="131"/>
      <c r="P278" s="1377"/>
      <c r="Q278" s="130"/>
      <c r="R278" s="130"/>
      <c r="S278" s="130"/>
      <c r="T278" s="130"/>
      <c r="U278" s="130"/>
      <c r="V278" s="130"/>
      <c r="W278" s="130"/>
      <c r="X278" s="130"/>
      <c r="Y278" s="130"/>
      <c r="Z278" s="130"/>
      <c r="AA278" s="130"/>
      <c r="AB278" s="130"/>
      <c r="AC278" s="130"/>
      <c r="AD278" s="130"/>
      <c r="AE278" s="130"/>
      <c r="AF278" s="130"/>
      <c r="AG278" s="130"/>
      <c r="AH278" s="130"/>
      <c r="AI278" s="130"/>
      <c r="AJ278" s="130"/>
      <c r="AK278" s="130"/>
      <c r="AL278" s="130"/>
      <c r="AM278" s="130"/>
      <c r="AN278" s="130"/>
      <c r="AO278" s="130"/>
      <c r="AP278" s="130"/>
      <c r="AQ278" s="130"/>
      <c r="AR278" s="130"/>
      <c r="AS278" s="130"/>
      <c r="AT278" s="130"/>
      <c r="AU278" s="130"/>
      <c r="AV278" s="130"/>
      <c r="AW278" s="130"/>
      <c r="AX278" s="130"/>
      <c r="AY278" s="130"/>
      <c r="AZ278" s="130"/>
      <c r="BA278" s="130"/>
      <c r="BB278" s="130"/>
      <c r="BC278" s="130"/>
      <c r="BD278" s="130"/>
      <c r="BE278" s="130"/>
      <c r="BF278" s="130"/>
      <c r="BG278" s="130"/>
      <c r="BH278" s="130"/>
      <c r="BI278" s="130"/>
      <c r="BJ278" s="130"/>
      <c r="BK278" s="130"/>
      <c r="BL278" s="130"/>
      <c r="BM278" s="130"/>
      <c r="BN278" s="130"/>
      <c r="BO278" s="130"/>
      <c r="BP278" s="130"/>
      <c r="BQ278" s="130"/>
      <c r="BR278" s="130"/>
      <c r="BS278" s="130"/>
      <c r="BT278" s="130"/>
      <c r="BU278" s="130"/>
      <c r="BV278" s="130"/>
      <c r="BW278" s="130"/>
      <c r="BX278" s="130"/>
      <c r="BY278" s="130"/>
      <c r="BZ278" s="130"/>
      <c r="CA278" s="130"/>
      <c r="CB278" s="130"/>
      <c r="CC278" s="130"/>
      <c r="CD278" s="130"/>
      <c r="CE278" s="130"/>
      <c r="CF278" s="130"/>
      <c r="CG278" s="130"/>
      <c r="CH278" s="130"/>
      <c r="CI278" s="130"/>
      <c r="CJ278" s="130"/>
      <c r="CK278" s="130"/>
      <c r="CL278" s="130"/>
      <c r="CM278" s="130"/>
      <c r="CN278" s="130"/>
      <c r="CO278" s="130"/>
      <c r="CP278" s="130"/>
      <c r="CQ278" s="130"/>
      <c r="CR278" s="130"/>
      <c r="CS278" s="130"/>
      <c r="CT278" s="130"/>
      <c r="CU278" s="130"/>
      <c r="CV278" s="130"/>
      <c r="CW278" s="130"/>
      <c r="CX278" s="130"/>
      <c r="CY278" s="130"/>
      <c r="CZ278" s="130"/>
      <c r="DA278" s="130"/>
      <c r="DB278" s="130"/>
      <c r="DC278" s="130"/>
      <c r="DD278" s="130"/>
      <c r="DE278" s="130"/>
      <c r="DF278" s="130"/>
      <c r="DG278" s="130"/>
      <c r="DH278" s="130"/>
      <c r="DI278" s="130"/>
      <c r="DJ278" s="130"/>
      <c r="DK278" s="130"/>
      <c r="DL278" s="130"/>
      <c r="DM278" s="130"/>
      <c r="DN278" s="130"/>
      <c r="DO278" s="130"/>
      <c r="DP278" s="130"/>
      <c r="DQ278" s="130"/>
      <c r="DR278" s="130"/>
      <c r="DS278" s="130"/>
      <c r="DT278" s="130"/>
      <c r="DU278" s="130"/>
      <c r="DV278" s="130"/>
      <c r="DW278" s="130"/>
      <c r="DX278" s="130"/>
      <c r="DY278" s="130"/>
      <c r="DZ278" s="130"/>
      <c r="EA278" s="130"/>
      <c r="EB278" s="130"/>
      <c r="EC278" s="130"/>
      <c r="ED278" s="130"/>
      <c r="EE278" s="130"/>
      <c r="EF278" s="130"/>
      <c r="EG278" s="130"/>
      <c r="EH278" s="130"/>
      <c r="EI278" s="130"/>
      <c r="EJ278" s="130"/>
      <c r="EK278" s="130"/>
      <c r="EL278" s="130"/>
      <c r="EM278" s="130"/>
      <c r="EN278" s="130"/>
      <c r="EO278" s="130"/>
      <c r="EP278" s="130"/>
      <c r="EQ278" s="130"/>
      <c r="ER278" s="130"/>
      <c r="ES278" s="130"/>
      <c r="ET278" s="130"/>
      <c r="EU278" s="130"/>
      <c r="EV278" s="130"/>
      <c r="EW278" s="130"/>
      <c r="EX278" s="130"/>
      <c r="EY278" s="130"/>
      <c r="EZ278" s="130"/>
      <c r="FA278" s="130"/>
      <c r="FB278" s="130"/>
      <c r="FC278" s="130"/>
      <c r="FD278" s="130"/>
      <c r="FE278" s="130"/>
      <c r="FF278" s="130"/>
      <c r="FG278" s="130"/>
      <c r="FH278" s="130"/>
      <c r="FI278" s="130"/>
      <c r="FJ278" s="130"/>
      <c r="FK278" s="130"/>
      <c r="FL278" s="130"/>
      <c r="FM278" s="130"/>
      <c r="FN278" s="130"/>
      <c r="FO278" s="130"/>
      <c r="FP278" s="130"/>
      <c r="FQ278" s="130"/>
      <c r="FR278" s="130"/>
      <c r="FS278" s="130"/>
      <c r="FT278" s="130"/>
      <c r="FU278" s="130"/>
      <c r="FV278" s="130"/>
      <c r="FW278" s="130"/>
      <c r="FX278" s="130"/>
      <c r="FY278" s="130"/>
      <c r="FZ278" s="130"/>
      <c r="GA278" s="130"/>
      <c r="GB278" s="130"/>
      <c r="GC278" s="130"/>
      <c r="GD278" s="130"/>
      <c r="GE278" s="130"/>
      <c r="GF278" s="130"/>
      <c r="GG278" s="130"/>
      <c r="GH278" s="130"/>
      <c r="GI278" s="130"/>
      <c r="GJ278" s="130"/>
      <c r="GK278" s="130"/>
      <c r="GL278" s="130"/>
      <c r="GM278" s="130"/>
      <c r="GN278" s="130"/>
      <c r="GO278" s="130"/>
      <c r="GP278" s="130"/>
      <c r="GQ278" s="130"/>
      <c r="GR278" s="130"/>
      <c r="GS278" s="130"/>
      <c r="GT278" s="130"/>
      <c r="GU278" s="130"/>
      <c r="GV278" s="130"/>
      <c r="GW278" s="130"/>
      <c r="GX278" s="130"/>
      <c r="GY278" s="130"/>
      <c r="GZ278" s="130"/>
      <c r="HA278" s="130"/>
      <c r="HB278" s="130"/>
      <c r="HC278" s="130"/>
      <c r="HD278" s="130"/>
      <c r="HE278" s="130"/>
      <c r="HF278" s="130"/>
      <c r="HG278" s="130"/>
      <c r="HH278" s="130"/>
      <c r="HI278" s="130"/>
      <c r="HJ278" s="130"/>
      <c r="HK278" s="130"/>
      <c r="HL278" s="130"/>
      <c r="HM278" s="130"/>
      <c r="HN278" s="130"/>
      <c r="HO278" s="130"/>
      <c r="HP278" s="130"/>
      <c r="HQ278" s="130"/>
      <c r="HR278" s="130"/>
      <c r="HS278" s="130"/>
      <c r="HT278" s="130"/>
      <c r="HU278" s="130"/>
      <c r="HV278" s="130"/>
      <c r="HW278" s="130"/>
      <c r="HX278" s="130"/>
      <c r="HY278" s="130"/>
      <c r="HZ278" s="130"/>
      <c r="IA278" s="130"/>
      <c r="IB278" s="130"/>
      <c r="IC278" s="130"/>
      <c r="ID278" s="130"/>
      <c r="IE278" s="130"/>
      <c r="IF278" s="130"/>
      <c r="IG278" s="130"/>
      <c r="IH278" s="130"/>
      <c r="II278" s="130"/>
      <c r="IJ278" s="130"/>
      <c r="IK278" s="130"/>
      <c r="IL278" s="130"/>
      <c r="IM278" s="130"/>
      <c r="IN278" s="130"/>
      <c r="IO278" s="130"/>
      <c r="IP278" s="130"/>
      <c r="IQ278" s="130"/>
      <c r="IR278" s="130"/>
      <c r="IS278" s="130"/>
      <c r="IT278" s="130"/>
      <c r="IU278" s="130"/>
      <c r="IV278" s="130"/>
    </row>
    <row r="279" spans="1:256" ht="15.75" customHeight="1">
      <c r="A279" s="781"/>
      <c r="B279" s="39"/>
      <c r="C279" s="160"/>
      <c r="D279" s="160"/>
      <c r="E279" s="160"/>
      <c r="F279" s="160"/>
      <c r="G279" s="130"/>
      <c r="H279" s="130"/>
      <c r="I279" s="130"/>
      <c r="J279" s="130"/>
      <c r="K279" s="131"/>
      <c r="L279" s="131"/>
      <c r="M279" s="131"/>
      <c r="N279" s="131"/>
      <c r="O279" s="131"/>
      <c r="P279" s="1377"/>
      <c r="Q279" s="130"/>
      <c r="R279" s="130"/>
      <c r="S279" s="130"/>
      <c r="T279" s="130"/>
      <c r="U279" s="130"/>
      <c r="V279" s="130"/>
      <c r="W279" s="130"/>
      <c r="X279" s="130"/>
      <c r="Y279" s="130"/>
      <c r="Z279" s="130"/>
      <c r="AA279" s="130"/>
      <c r="AB279" s="130"/>
      <c r="AC279" s="130"/>
      <c r="AD279" s="130"/>
      <c r="AE279" s="130"/>
      <c r="AF279" s="130"/>
      <c r="AG279" s="130"/>
      <c r="AH279" s="130"/>
      <c r="AI279" s="130"/>
      <c r="AJ279" s="130"/>
      <c r="AK279" s="130"/>
      <c r="AL279" s="130"/>
      <c r="AM279" s="130"/>
      <c r="AN279" s="130"/>
      <c r="AO279" s="130"/>
      <c r="AP279" s="130"/>
      <c r="AQ279" s="130"/>
      <c r="AR279" s="130"/>
      <c r="AS279" s="130"/>
      <c r="AT279" s="130"/>
      <c r="AU279" s="130"/>
      <c r="AV279" s="130"/>
      <c r="AW279" s="130"/>
      <c r="AX279" s="130"/>
      <c r="AY279" s="130"/>
      <c r="AZ279" s="130"/>
      <c r="BA279" s="130"/>
      <c r="BB279" s="130"/>
      <c r="BC279" s="130"/>
      <c r="BD279" s="130"/>
      <c r="BE279" s="130"/>
      <c r="BF279" s="130"/>
      <c r="BG279" s="130"/>
      <c r="BH279" s="130"/>
      <c r="BI279" s="130"/>
      <c r="BJ279" s="130"/>
      <c r="BK279" s="130"/>
      <c r="BL279" s="130"/>
      <c r="BM279" s="130"/>
      <c r="BN279" s="130"/>
      <c r="BO279" s="130"/>
      <c r="BP279" s="130"/>
      <c r="BQ279" s="130"/>
      <c r="BR279" s="130"/>
      <c r="BS279" s="130"/>
      <c r="BT279" s="130"/>
      <c r="BU279" s="130"/>
      <c r="BV279" s="130"/>
      <c r="BW279" s="130"/>
      <c r="BX279" s="130"/>
      <c r="BY279" s="130"/>
      <c r="BZ279" s="130"/>
      <c r="CA279" s="130"/>
      <c r="CB279" s="130"/>
      <c r="CC279" s="130"/>
      <c r="CD279" s="130"/>
      <c r="CE279" s="130"/>
      <c r="CF279" s="130"/>
      <c r="CG279" s="130"/>
      <c r="CH279" s="130"/>
      <c r="CI279" s="130"/>
      <c r="CJ279" s="130"/>
      <c r="CK279" s="130"/>
      <c r="CL279" s="130"/>
      <c r="CM279" s="130"/>
      <c r="CN279" s="130"/>
      <c r="CO279" s="130"/>
      <c r="CP279" s="130"/>
      <c r="CQ279" s="130"/>
      <c r="CR279" s="130"/>
      <c r="CS279" s="130"/>
      <c r="CT279" s="130"/>
      <c r="CU279" s="130"/>
      <c r="CV279" s="130"/>
      <c r="CW279" s="130"/>
      <c r="CX279" s="130"/>
      <c r="CY279" s="130"/>
      <c r="CZ279" s="130"/>
      <c r="DA279" s="130"/>
      <c r="DB279" s="130"/>
      <c r="DC279" s="130"/>
      <c r="DD279" s="130"/>
      <c r="DE279" s="130"/>
      <c r="DF279" s="130"/>
      <c r="DG279" s="130"/>
      <c r="DH279" s="130"/>
      <c r="DI279" s="130"/>
      <c r="DJ279" s="130"/>
      <c r="DK279" s="130"/>
      <c r="DL279" s="130"/>
      <c r="DM279" s="130"/>
      <c r="DN279" s="130"/>
      <c r="DO279" s="130"/>
      <c r="DP279" s="130"/>
      <c r="DQ279" s="130"/>
      <c r="DR279" s="130"/>
      <c r="DS279" s="130"/>
      <c r="DT279" s="130"/>
      <c r="DU279" s="130"/>
      <c r="DV279" s="130"/>
      <c r="DW279" s="130"/>
      <c r="DX279" s="130"/>
      <c r="DY279" s="130"/>
      <c r="DZ279" s="130"/>
      <c r="EA279" s="130"/>
      <c r="EB279" s="130"/>
      <c r="EC279" s="130"/>
      <c r="ED279" s="130"/>
      <c r="EE279" s="130"/>
      <c r="EF279" s="130"/>
      <c r="EG279" s="130"/>
      <c r="EH279" s="130"/>
      <c r="EI279" s="130"/>
      <c r="EJ279" s="130"/>
      <c r="EK279" s="130"/>
      <c r="EL279" s="130"/>
      <c r="EM279" s="130"/>
      <c r="EN279" s="130"/>
      <c r="EO279" s="130"/>
      <c r="EP279" s="130"/>
      <c r="EQ279" s="130"/>
      <c r="ER279" s="130"/>
      <c r="ES279" s="130"/>
      <c r="ET279" s="130"/>
      <c r="EU279" s="130"/>
      <c r="EV279" s="130"/>
      <c r="EW279" s="130"/>
      <c r="EX279" s="130"/>
      <c r="EY279" s="130"/>
      <c r="EZ279" s="130"/>
      <c r="FA279" s="130"/>
      <c r="FB279" s="130"/>
      <c r="FC279" s="130"/>
      <c r="FD279" s="130"/>
      <c r="FE279" s="130"/>
      <c r="FF279" s="130"/>
      <c r="FG279" s="130"/>
      <c r="FH279" s="130"/>
      <c r="FI279" s="130"/>
      <c r="FJ279" s="130"/>
      <c r="FK279" s="130"/>
      <c r="FL279" s="130"/>
      <c r="FM279" s="130"/>
      <c r="FN279" s="130"/>
      <c r="FO279" s="130"/>
      <c r="FP279" s="130"/>
      <c r="FQ279" s="130"/>
      <c r="FR279" s="130"/>
      <c r="FS279" s="130"/>
      <c r="FT279" s="130"/>
      <c r="FU279" s="130"/>
      <c r="FV279" s="130"/>
      <c r="FW279" s="130"/>
      <c r="FX279" s="130"/>
      <c r="FY279" s="130"/>
      <c r="FZ279" s="130"/>
      <c r="GA279" s="130"/>
      <c r="GB279" s="130"/>
      <c r="GC279" s="130"/>
      <c r="GD279" s="130"/>
      <c r="GE279" s="130"/>
      <c r="GF279" s="130"/>
      <c r="GG279" s="130"/>
      <c r="GH279" s="130"/>
      <c r="GI279" s="130"/>
      <c r="GJ279" s="130"/>
      <c r="GK279" s="130"/>
      <c r="GL279" s="130"/>
      <c r="GM279" s="130"/>
      <c r="GN279" s="130"/>
      <c r="GO279" s="130"/>
      <c r="GP279" s="130"/>
      <c r="GQ279" s="130"/>
      <c r="GR279" s="130"/>
      <c r="GS279" s="130"/>
      <c r="GT279" s="130"/>
      <c r="GU279" s="130"/>
      <c r="GV279" s="130"/>
      <c r="GW279" s="130"/>
      <c r="GX279" s="130"/>
      <c r="GY279" s="130"/>
      <c r="GZ279" s="130"/>
      <c r="HA279" s="130"/>
      <c r="HB279" s="130"/>
      <c r="HC279" s="130"/>
      <c r="HD279" s="130"/>
      <c r="HE279" s="130"/>
      <c r="HF279" s="130"/>
      <c r="HG279" s="130"/>
      <c r="HH279" s="130"/>
      <c r="HI279" s="130"/>
      <c r="HJ279" s="130"/>
      <c r="HK279" s="130"/>
      <c r="HL279" s="130"/>
      <c r="HM279" s="130"/>
      <c r="HN279" s="130"/>
      <c r="HO279" s="130"/>
      <c r="HP279" s="130"/>
      <c r="HQ279" s="130"/>
      <c r="HR279" s="130"/>
      <c r="HS279" s="130"/>
      <c r="HT279" s="130"/>
      <c r="HU279" s="130"/>
      <c r="HV279" s="130"/>
      <c r="HW279" s="130"/>
      <c r="HX279" s="130"/>
      <c r="HY279" s="130"/>
      <c r="HZ279" s="130"/>
      <c r="IA279" s="130"/>
      <c r="IB279" s="130"/>
      <c r="IC279" s="130"/>
      <c r="ID279" s="130"/>
      <c r="IE279" s="130"/>
      <c r="IF279" s="130"/>
      <c r="IG279" s="130"/>
      <c r="IH279" s="130"/>
      <c r="II279" s="130"/>
      <c r="IJ279" s="130"/>
      <c r="IK279" s="130"/>
      <c r="IL279" s="130"/>
      <c r="IM279" s="130"/>
      <c r="IN279" s="130"/>
      <c r="IO279" s="130"/>
      <c r="IP279" s="130"/>
      <c r="IQ279" s="130"/>
      <c r="IR279" s="130"/>
      <c r="IS279" s="130"/>
      <c r="IT279" s="130"/>
      <c r="IU279" s="130"/>
      <c r="IV279" s="130"/>
    </row>
    <row r="280" spans="1:256" ht="15.75" customHeight="1">
      <c r="A280" s="781"/>
      <c r="B280" s="39"/>
      <c r="C280" s="160"/>
      <c r="D280" s="160"/>
      <c r="E280" s="160"/>
      <c r="F280" s="160"/>
      <c r="G280" s="130"/>
      <c r="H280" s="130"/>
      <c r="I280" s="130"/>
      <c r="J280" s="130"/>
      <c r="K280" s="131"/>
      <c r="L280" s="131"/>
      <c r="M280" s="131"/>
      <c r="N280" s="131"/>
      <c r="O280" s="131"/>
      <c r="P280" s="1377"/>
      <c r="Q280" s="130"/>
      <c r="R280" s="130"/>
      <c r="S280" s="130"/>
      <c r="T280" s="130"/>
      <c r="U280" s="130"/>
      <c r="V280" s="130"/>
      <c r="W280" s="130"/>
      <c r="X280" s="130"/>
      <c r="Y280" s="130"/>
      <c r="Z280" s="130"/>
      <c r="AA280" s="130"/>
      <c r="AB280" s="130"/>
      <c r="AC280" s="130"/>
      <c r="AD280" s="130"/>
      <c r="AE280" s="130"/>
      <c r="AF280" s="130"/>
      <c r="AG280" s="130"/>
      <c r="AH280" s="130"/>
      <c r="AI280" s="130"/>
      <c r="AJ280" s="130"/>
      <c r="AK280" s="130"/>
      <c r="AL280" s="130"/>
      <c r="AM280" s="130"/>
      <c r="AN280" s="130"/>
      <c r="AO280" s="130"/>
      <c r="AP280" s="130"/>
      <c r="AQ280" s="130"/>
      <c r="AR280" s="130"/>
      <c r="AS280" s="130"/>
      <c r="AT280" s="130"/>
      <c r="AU280" s="130"/>
      <c r="AV280" s="130"/>
      <c r="AW280" s="130"/>
      <c r="AX280" s="130"/>
      <c r="AY280" s="130"/>
      <c r="AZ280" s="130"/>
      <c r="BA280" s="130"/>
      <c r="BB280" s="130"/>
      <c r="BC280" s="130"/>
      <c r="BD280" s="130"/>
      <c r="BE280" s="130"/>
      <c r="BF280" s="130"/>
      <c r="BG280" s="130"/>
      <c r="BH280" s="130"/>
      <c r="BI280" s="130"/>
      <c r="BJ280" s="130"/>
      <c r="BK280" s="130"/>
      <c r="BL280" s="130"/>
      <c r="BM280" s="130"/>
      <c r="BN280" s="130"/>
      <c r="BO280" s="130"/>
      <c r="BP280" s="130"/>
      <c r="BQ280" s="130"/>
      <c r="BR280" s="130"/>
      <c r="BS280" s="130"/>
      <c r="BT280" s="130"/>
      <c r="BU280" s="130"/>
      <c r="BV280" s="130"/>
      <c r="BW280" s="130"/>
      <c r="BX280" s="130"/>
      <c r="BY280" s="130"/>
      <c r="BZ280" s="130"/>
      <c r="CA280" s="130"/>
      <c r="CB280" s="130"/>
      <c r="CC280" s="130"/>
      <c r="CD280" s="130"/>
      <c r="CE280" s="130"/>
      <c r="CF280" s="130"/>
      <c r="CG280" s="130"/>
      <c r="CH280" s="130"/>
      <c r="CI280" s="130"/>
      <c r="CJ280" s="130"/>
      <c r="CK280" s="130"/>
      <c r="CL280" s="130"/>
      <c r="CM280" s="130"/>
      <c r="CN280" s="130"/>
      <c r="CO280" s="130"/>
      <c r="CP280" s="130"/>
      <c r="CQ280" s="130"/>
      <c r="CR280" s="130"/>
      <c r="CS280" s="130"/>
      <c r="CT280" s="130"/>
      <c r="CU280" s="130"/>
      <c r="CV280" s="130"/>
      <c r="CW280" s="130"/>
      <c r="CX280" s="130"/>
      <c r="CY280" s="130"/>
      <c r="CZ280" s="130"/>
      <c r="DA280" s="130"/>
      <c r="DB280" s="130"/>
      <c r="DC280" s="130"/>
      <c r="DD280" s="130"/>
      <c r="DE280" s="130"/>
      <c r="DF280" s="130"/>
      <c r="DG280" s="130"/>
      <c r="DH280" s="130"/>
      <c r="DI280" s="130"/>
      <c r="DJ280" s="130"/>
      <c r="DK280" s="130"/>
      <c r="DL280" s="130"/>
      <c r="DM280" s="130"/>
      <c r="DN280" s="130"/>
      <c r="DO280" s="130"/>
      <c r="DP280" s="130"/>
      <c r="DQ280" s="130"/>
      <c r="DR280" s="130"/>
      <c r="DS280" s="130"/>
      <c r="DT280" s="130"/>
      <c r="DU280" s="130"/>
      <c r="DV280" s="130"/>
      <c r="DW280" s="130"/>
      <c r="DX280" s="130"/>
      <c r="DY280" s="130"/>
      <c r="DZ280" s="130"/>
      <c r="EA280" s="130"/>
      <c r="EB280" s="130"/>
      <c r="EC280" s="130"/>
      <c r="ED280" s="130"/>
      <c r="EE280" s="130"/>
      <c r="EF280" s="130"/>
      <c r="EG280" s="130"/>
      <c r="EH280" s="130"/>
      <c r="EI280" s="130"/>
      <c r="EJ280" s="130"/>
      <c r="EK280" s="130"/>
      <c r="EL280" s="130"/>
      <c r="EM280" s="130"/>
      <c r="EN280" s="130"/>
      <c r="EO280" s="130"/>
      <c r="EP280" s="130"/>
      <c r="EQ280" s="130"/>
      <c r="ER280" s="130"/>
      <c r="ES280" s="130"/>
      <c r="ET280" s="130"/>
      <c r="EU280" s="130"/>
      <c r="EV280" s="130"/>
      <c r="EW280" s="130"/>
      <c r="EX280" s="130"/>
      <c r="EY280" s="130"/>
      <c r="EZ280" s="130"/>
      <c r="FA280" s="130"/>
      <c r="FB280" s="130"/>
      <c r="FC280" s="130"/>
      <c r="FD280" s="130"/>
      <c r="FE280" s="130"/>
      <c r="FF280" s="130"/>
      <c r="FG280" s="130"/>
      <c r="FH280" s="130"/>
      <c r="FI280" s="130"/>
      <c r="FJ280" s="130"/>
      <c r="FK280" s="130"/>
      <c r="FL280" s="130"/>
      <c r="FM280" s="130"/>
      <c r="FN280" s="130"/>
      <c r="FO280" s="130"/>
      <c r="FP280" s="130"/>
      <c r="FQ280" s="130"/>
      <c r="FR280" s="130"/>
      <c r="FS280" s="130"/>
      <c r="FT280" s="130"/>
      <c r="FU280" s="130"/>
      <c r="FV280" s="130"/>
      <c r="FW280" s="130"/>
      <c r="FX280" s="130"/>
      <c r="FY280" s="130"/>
      <c r="FZ280" s="130"/>
      <c r="GA280" s="130"/>
      <c r="GB280" s="130"/>
      <c r="GC280" s="130"/>
      <c r="GD280" s="130"/>
      <c r="GE280" s="130"/>
      <c r="GF280" s="130"/>
      <c r="GG280" s="130"/>
      <c r="GH280" s="130"/>
      <c r="GI280" s="130"/>
      <c r="GJ280" s="130"/>
      <c r="GK280" s="130"/>
      <c r="GL280" s="130"/>
      <c r="GM280" s="130"/>
      <c r="GN280" s="130"/>
      <c r="GO280" s="130"/>
      <c r="GP280" s="130"/>
      <c r="GQ280" s="130"/>
      <c r="GR280" s="130"/>
      <c r="GS280" s="130"/>
      <c r="GT280" s="130"/>
      <c r="GU280" s="130"/>
      <c r="GV280" s="130"/>
      <c r="GW280" s="130"/>
      <c r="GX280" s="130"/>
      <c r="GY280" s="130"/>
      <c r="GZ280" s="130"/>
      <c r="HA280" s="130"/>
      <c r="HB280" s="130"/>
      <c r="HC280" s="130"/>
      <c r="HD280" s="130"/>
      <c r="HE280" s="130"/>
      <c r="HF280" s="130"/>
      <c r="HG280" s="130"/>
      <c r="HH280" s="130"/>
      <c r="HI280" s="130"/>
      <c r="HJ280" s="130"/>
      <c r="HK280" s="130"/>
      <c r="HL280" s="130"/>
      <c r="HM280" s="130"/>
      <c r="HN280" s="130"/>
      <c r="HO280" s="130"/>
      <c r="HP280" s="130"/>
      <c r="HQ280" s="130"/>
      <c r="HR280" s="130"/>
      <c r="HS280" s="130"/>
      <c r="HT280" s="130"/>
      <c r="HU280" s="130"/>
      <c r="HV280" s="130"/>
      <c r="HW280" s="130"/>
      <c r="HX280" s="130"/>
      <c r="HY280" s="130"/>
      <c r="HZ280" s="130"/>
      <c r="IA280" s="130"/>
      <c r="IB280" s="130"/>
      <c r="IC280" s="130"/>
      <c r="ID280" s="130"/>
      <c r="IE280" s="130"/>
      <c r="IF280" s="130"/>
      <c r="IG280" s="130"/>
      <c r="IH280" s="130"/>
      <c r="II280" s="130"/>
      <c r="IJ280" s="130"/>
      <c r="IK280" s="130"/>
      <c r="IL280" s="130"/>
      <c r="IM280" s="130"/>
      <c r="IN280" s="130"/>
      <c r="IO280" s="130"/>
      <c r="IP280" s="130"/>
      <c r="IQ280" s="130"/>
      <c r="IR280" s="130"/>
      <c r="IS280" s="130"/>
      <c r="IT280" s="130"/>
      <c r="IU280" s="130"/>
      <c r="IV280" s="130"/>
    </row>
    <row r="281" spans="1:256" ht="15.75" customHeight="1">
      <c r="A281" s="781"/>
      <c r="B281" s="39"/>
      <c r="C281" s="160"/>
      <c r="D281" s="160"/>
      <c r="E281" s="160"/>
      <c r="F281" s="160"/>
      <c r="G281" s="130"/>
      <c r="H281" s="130"/>
      <c r="I281" s="130"/>
      <c r="J281" s="130"/>
      <c r="K281" s="131"/>
      <c r="L281" s="131"/>
      <c r="M281" s="131"/>
      <c r="N281" s="131"/>
      <c r="O281" s="131"/>
      <c r="P281" s="1377"/>
      <c r="Q281" s="130"/>
      <c r="R281" s="130"/>
      <c r="S281" s="130"/>
      <c r="T281" s="130"/>
      <c r="U281" s="130"/>
      <c r="V281" s="130"/>
      <c r="W281" s="130"/>
      <c r="X281" s="130"/>
      <c r="Y281" s="130"/>
      <c r="Z281" s="130"/>
      <c r="AA281" s="130"/>
      <c r="AB281" s="130"/>
      <c r="AC281" s="130"/>
      <c r="AD281" s="130"/>
      <c r="AE281" s="130"/>
      <c r="AF281" s="130"/>
      <c r="AG281" s="130"/>
      <c r="AH281" s="130"/>
      <c r="AI281" s="130"/>
      <c r="AJ281" s="130"/>
      <c r="AK281" s="130"/>
      <c r="AL281" s="130"/>
      <c r="AM281" s="130"/>
      <c r="AN281" s="130"/>
      <c r="AO281" s="130"/>
      <c r="AP281" s="130"/>
      <c r="AQ281" s="130"/>
      <c r="AR281" s="130"/>
      <c r="AS281" s="130"/>
      <c r="AT281" s="130"/>
      <c r="AU281" s="130"/>
      <c r="AV281" s="130"/>
      <c r="AW281" s="130"/>
      <c r="AX281" s="130"/>
      <c r="AY281" s="130"/>
      <c r="AZ281" s="130"/>
      <c r="BA281" s="130"/>
      <c r="BB281" s="130"/>
      <c r="BC281" s="130"/>
      <c r="BD281" s="130"/>
      <c r="BE281" s="130"/>
      <c r="BF281" s="130"/>
      <c r="BG281" s="130"/>
      <c r="BH281" s="130"/>
      <c r="BI281" s="130"/>
      <c r="BJ281" s="130"/>
      <c r="BK281" s="130"/>
      <c r="BL281" s="130"/>
      <c r="BM281" s="130"/>
      <c r="BN281" s="130"/>
      <c r="BO281" s="130"/>
      <c r="BP281" s="130"/>
      <c r="BQ281" s="130"/>
      <c r="BR281" s="130"/>
      <c r="BS281" s="130"/>
      <c r="BT281" s="130"/>
      <c r="BU281" s="130"/>
      <c r="BV281" s="130"/>
      <c r="BW281" s="130"/>
      <c r="BX281" s="130"/>
      <c r="BY281" s="130"/>
      <c r="BZ281" s="130"/>
      <c r="CA281" s="130"/>
      <c r="CB281" s="130"/>
      <c r="CC281" s="130"/>
      <c r="CD281" s="130"/>
      <c r="CE281" s="130"/>
      <c r="CF281" s="130"/>
      <c r="CG281" s="130"/>
      <c r="CH281" s="130"/>
      <c r="CI281" s="130"/>
      <c r="CJ281" s="130"/>
      <c r="CK281" s="130"/>
      <c r="CL281" s="130"/>
      <c r="CM281" s="130"/>
      <c r="CN281" s="130"/>
      <c r="CO281" s="130"/>
      <c r="CP281" s="130"/>
      <c r="CQ281" s="130"/>
      <c r="CR281" s="130"/>
      <c r="CS281" s="130"/>
      <c r="CT281" s="130"/>
      <c r="CU281" s="130"/>
      <c r="CV281" s="130"/>
      <c r="CW281" s="130"/>
      <c r="CX281" s="130"/>
      <c r="CY281" s="130"/>
      <c r="CZ281" s="130"/>
      <c r="DA281" s="130"/>
      <c r="DB281" s="130"/>
      <c r="DC281" s="130"/>
      <c r="DD281" s="130"/>
      <c r="DE281" s="130"/>
      <c r="DF281" s="130"/>
      <c r="DG281" s="130"/>
      <c r="DH281" s="130"/>
      <c r="DI281" s="130"/>
      <c r="DJ281" s="130"/>
      <c r="DK281" s="130"/>
      <c r="DL281" s="130"/>
      <c r="DM281" s="130"/>
      <c r="DN281" s="130"/>
      <c r="DO281" s="130"/>
      <c r="DP281" s="130"/>
      <c r="DQ281" s="130"/>
      <c r="DR281" s="130"/>
      <c r="DS281" s="130"/>
      <c r="DT281" s="130"/>
      <c r="DU281" s="130"/>
      <c r="DV281" s="130"/>
      <c r="DW281" s="130"/>
      <c r="DX281" s="130"/>
      <c r="DY281" s="130"/>
      <c r="DZ281" s="130"/>
      <c r="EA281" s="130"/>
      <c r="EB281" s="130"/>
      <c r="EC281" s="130"/>
      <c r="ED281" s="130"/>
      <c r="EE281" s="130"/>
      <c r="EF281" s="130"/>
      <c r="EG281" s="130"/>
      <c r="EH281" s="130"/>
      <c r="EI281" s="130"/>
      <c r="EJ281" s="130"/>
      <c r="EK281" s="130"/>
      <c r="EL281" s="130"/>
      <c r="EM281" s="130"/>
      <c r="EN281" s="130"/>
      <c r="EO281" s="130"/>
      <c r="EP281" s="130"/>
      <c r="EQ281" s="130"/>
      <c r="ER281" s="130"/>
      <c r="ES281" s="130"/>
      <c r="ET281" s="130"/>
      <c r="EU281" s="130"/>
      <c r="EV281" s="130"/>
      <c r="EW281" s="130"/>
      <c r="EX281" s="130"/>
      <c r="EY281" s="130"/>
      <c r="EZ281" s="130"/>
      <c r="FA281" s="130"/>
      <c r="FB281" s="130"/>
      <c r="FC281" s="130"/>
      <c r="FD281" s="130"/>
      <c r="FE281" s="130"/>
      <c r="FF281" s="130"/>
      <c r="FG281" s="130"/>
      <c r="FH281" s="130"/>
      <c r="FI281" s="130"/>
      <c r="FJ281" s="130"/>
      <c r="FK281" s="130"/>
      <c r="FL281" s="130"/>
      <c r="FM281" s="130"/>
      <c r="FN281" s="130"/>
      <c r="FO281" s="130"/>
      <c r="FP281" s="130"/>
      <c r="FQ281" s="130"/>
      <c r="FR281" s="130"/>
      <c r="FS281" s="130"/>
      <c r="FT281" s="130"/>
      <c r="FU281" s="130"/>
      <c r="FV281" s="130"/>
      <c r="FW281" s="130"/>
      <c r="FX281" s="130"/>
      <c r="FY281" s="130"/>
      <c r="FZ281" s="130"/>
      <c r="GA281" s="130"/>
      <c r="GB281" s="130"/>
      <c r="GC281" s="130"/>
      <c r="GD281" s="130"/>
      <c r="GE281" s="130"/>
      <c r="GF281" s="130"/>
      <c r="GG281" s="130"/>
      <c r="GH281" s="130"/>
      <c r="GI281" s="130"/>
      <c r="GJ281" s="130"/>
      <c r="GK281" s="130"/>
      <c r="GL281" s="130"/>
      <c r="GM281" s="130"/>
      <c r="GN281" s="130"/>
      <c r="GO281" s="130"/>
      <c r="GP281" s="130"/>
      <c r="GQ281" s="130"/>
      <c r="GR281" s="130"/>
      <c r="GS281" s="130"/>
      <c r="GT281" s="130"/>
      <c r="GU281" s="130"/>
      <c r="GV281" s="130"/>
      <c r="GW281" s="130"/>
      <c r="GX281" s="130"/>
      <c r="GY281" s="130"/>
      <c r="GZ281" s="130"/>
      <c r="HA281" s="130"/>
      <c r="HB281" s="130"/>
      <c r="HC281" s="130"/>
      <c r="HD281" s="130"/>
      <c r="HE281" s="130"/>
      <c r="HF281" s="130"/>
      <c r="HG281" s="130"/>
      <c r="HH281" s="130"/>
      <c r="HI281" s="130"/>
      <c r="HJ281" s="130"/>
      <c r="HK281" s="130"/>
      <c r="HL281" s="130"/>
      <c r="HM281" s="130"/>
      <c r="HN281" s="130"/>
      <c r="HO281" s="130"/>
      <c r="HP281" s="130"/>
      <c r="HQ281" s="130"/>
      <c r="HR281" s="130"/>
      <c r="HS281" s="130"/>
      <c r="HT281" s="130"/>
      <c r="HU281" s="130"/>
      <c r="HV281" s="130"/>
      <c r="HW281" s="130"/>
      <c r="HX281" s="130"/>
      <c r="HY281" s="130"/>
      <c r="HZ281" s="130"/>
      <c r="IA281" s="130"/>
      <c r="IB281" s="130"/>
      <c r="IC281" s="130"/>
      <c r="ID281" s="130"/>
      <c r="IE281" s="130"/>
      <c r="IF281" s="130"/>
      <c r="IG281" s="130"/>
      <c r="IH281" s="130"/>
      <c r="II281" s="130"/>
      <c r="IJ281" s="130"/>
      <c r="IK281" s="130"/>
      <c r="IL281" s="130"/>
      <c r="IM281" s="130"/>
      <c r="IN281" s="130"/>
      <c r="IO281" s="130"/>
      <c r="IP281" s="130"/>
      <c r="IQ281" s="130"/>
      <c r="IR281" s="130"/>
      <c r="IS281" s="130"/>
      <c r="IT281" s="130"/>
      <c r="IU281" s="130"/>
      <c r="IV281" s="130"/>
    </row>
    <row r="282" spans="1:256" ht="15.75" customHeight="1">
      <c r="A282" s="781"/>
      <c r="B282" s="39"/>
      <c r="C282" s="160"/>
      <c r="D282" s="160"/>
      <c r="E282" s="160"/>
      <c r="F282" s="160"/>
      <c r="G282" s="130"/>
      <c r="H282" s="130"/>
      <c r="I282" s="130"/>
      <c r="J282" s="130"/>
      <c r="K282" s="131"/>
      <c r="L282" s="131"/>
      <c r="M282" s="131"/>
      <c r="N282" s="131"/>
      <c r="O282" s="131"/>
      <c r="P282" s="1377"/>
      <c r="Q282" s="130"/>
      <c r="R282" s="130"/>
      <c r="S282" s="130"/>
      <c r="T282" s="130"/>
      <c r="U282" s="130"/>
      <c r="V282" s="130"/>
      <c r="W282" s="130"/>
      <c r="X282" s="130"/>
      <c r="Y282" s="130"/>
      <c r="Z282" s="130"/>
      <c r="AA282" s="130"/>
      <c r="AB282" s="130"/>
      <c r="AC282" s="130"/>
      <c r="AD282" s="130"/>
      <c r="AE282" s="130"/>
      <c r="AF282" s="130"/>
      <c r="AG282" s="130"/>
      <c r="AH282" s="130"/>
      <c r="AI282" s="130"/>
      <c r="AJ282" s="130"/>
      <c r="AK282" s="130"/>
      <c r="AL282" s="130"/>
      <c r="AM282" s="130"/>
      <c r="AN282" s="130"/>
      <c r="AO282" s="130"/>
      <c r="AP282" s="130"/>
      <c r="AQ282" s="130"/>
      <c r="AR282" s="130"/>
      <c r="AS282" s="130"/>
      <c r="AT282" s="130"/>
      <c r="AU282" s="130"/>
      <c r="AV282" s="130"/>
      <c r="AW282" s="130"/>
      <c r="AX282" s="130"/>
      <c r="AY282" s="130"/>
      <c r="AZ282" s="130"/>
      <c r="BA282" s="130"/>
      <c r="BB282" s="130"/>
      <c r="BC282" s="130"/>
      <c r="BD282" s="130"/>
      <c r="BE282" s="130"/>
      <c r="BF282" s="130"/>
      <c r="BG282" s="130"/>
      <c r="BH282" s="130"/>
      <c r="BI282" s="130"/>
      <c r="BJ282" s="130"/>
      <c r="BK282" s="130"/>
      <c r="BL282" s="130"/>
      <c r="BM282" s="130"/>
      <c r="BN282" s="130"/>
      <c r="BO282" s="130"/>
      <c r="BP282" s="130"/>
      <c r="BQ282" s="130"/>
      <c r="BR282" s="130"/>
      <c r="BS282" s="130"/>
      <c r="BT282" s="130"/>
      <c r="BU282" s="130"/>
      <c r="BV282" s="130"/>
      <c r="BW282" s="130"/>
      <c r="BX282" s="130"/>
      <c r="BY282" s="130"/>
      <c r="BZ282" s="130"/>
      <c r="CA282" s="130"/>
      <c r="CB282" s="130"/>
      <c r="CC282" s="130"/>
      <c r="CD282" s="130"/>
      <c r="CE282" s="130"/>
      <c r="CF282" s="130"/>
      <c r="CG282" s="130"/>
      <c r="CH282" s="130"/>
      <c r="CI282" s="130"/>
      <c r="CJ282" s="130"/>
      <c r="CK282" s="130"/>
      <c r="CL282" s="130"/>
      <c r="CM282" s="130"/>
      <c r="CN282" s="130"/>
      <c r="CO282" s="130"/>
      <c r="CP282" s="130"/>
      <c r="CQ282" s="130"/>
      <c r="CR282" s="130"/>
      <c r="CS282" s="130"/>
      <c r="CT282" s="130"/>
      <c r="CU282" s="130"/>
      <c r="CV282" s="130"/>
      <c r="CW282" s="130"/>
      <c r="CX282" s="130"/>
      <c r="CY282" s="130"/>
      <c r="CZ282" s="130"/>
      <c r="DA282" s="130"/>
      <c r="DB282" s="130"/>
      <c r="DC282" s="130"/>
      <c r="DD282" s="130"/>
      <c r="DE282" s="130"/>
      <c r="DF282" s="130"/>
      <c r="DG282" s="130"/>
      <c r="DH282" s="130"/>
      <c r="DI282" s="130"/>
      <c r="DJ282" s="130"/>
      <c r="DK282" s="130"/>
      <c r="DL282" s="130"/>
      <c r="DM282" s="130"/>
      <c r="DN282" s="130"/>
      <c r="DO282" s="130"/>
      <c r="DP282" s="130"/>
      <c r="DQ282" s="130"/>
      <c r="DR282" s="130"/>
      <c r="DS282" s="130"/>
      <c r="DT282" s="130"/>
      <c r="DU282" s="130"/>
      <c r="DV282" s="130"/>
      <c r="DW282" s="130"/>
      <c r="DX282" s="130"/>
      <c r="DY282" s="130"/>
      <c r="DZ282" s="130"/>
      <c r="EA282" s="130"/>
      <c r="EB282" s="130"/>
      <c r="EC282" s="130"/>
      <c r="ED282" s="130"/>
      <c r="EE282" s="130"/>
      <c r="EF282" s="130"/>
      <c r="EG282" s="130"/>
      <c r="EH282" s="130"/>
      <c r="EI282" s="130"/>
      <c r="EJ282" s="130"/>
      <c r="EK282" s="130"/>
      <c r="EL282" s="130"/>
      <c r="EM282" s="130"/>
      <c r="EN282" s="130"/>
      <c r="EO282" s="130"/>
      <c r="EP282" s="130"/>
      <c r="EQ282" s="130"/>
      <c r="ER282" s="130"/>
      <c r="ES282" s="130"/>
      <c r="ET282" s="130"/>
      <c r="EU282" s="130"/>
      <c r="EV282" s="130"/>
      <c r="EW282" s="130"/>
      <c r="EX282" s="130"/>
      <c r="EY282" s="130"/>
      <c r="EZ282" s="130"/>
      <c r="FA282" s="130"/>
      <c r="FB282" s="130"/>
      <c r="FC282" s="130"/>
      <c r="FD282" s="130"/>
      <c r="FE282" s="130"/>
      <c r="FF282" s="130"/>
      <c r="FG282" s="130"/>
      <c r="FH282" s="130"/>
      <c r="FI282" s="130"/>
      <c r="FJ282" s="130"/>
      <c r="FK282" s="130"/>
      <c r="FL282" s="130"/>
      <c r="FM282" s="130"/>
      <c r="FN282" s="130"/>
      <c r="FO282" s="130"/>
      <c r="FP282" s="130"/>
      <c r="FQ282" s="130"/>
      <c r="FR282" s="130"/>
      <c r="FS282" s="130"/>
      <c r="FT282" s="130"/>
      <c r="FU282" s="130"/>
      <c r="FV282" s="130"/>
      <c r="FW282" s="130"/>
      <c r="FX282" s="130"/>
      <c r="FY282" s="130"/>
      <c r="FZ282" s="130"/>
      <c r="GA282" s="130"/>
      <c r="GB282" s="130"/>
      <c r="GC282" s="130"/>
      <c r="GD282" s="130"/>
      <c r="GE282" s="130"/>
      <c r="GF282" s="130"/>
      <c r="GG282" s="130"/>
      <c r="GH282" s="130"/>
      <c r="GI282" s="130"/>
      <c r="GJ282" s="130"/>
      <c r="GK282" s="130"/>
      <c r="GL282" s="130"/>
      <c r="GM282" s="130"/>
      <c r="GN282" s="130"/>
      <c r="GO282" s="130"/>
      <c r="GP282" s="130"/>
      <c r="GQ282" s="130"/>
      <c r="GR282" s="130"/>
      <c r="GS282" s="130"/>
      <c r="GT282" s="130"/>
      <c r="GU282" s="130"/>
      <c r="GV282" s="130"/>
      <c r="GW282" s="130"/>
      <c r="GX282" s="130"/>
      <c r="GY282" s="130"/>
      <c r="GZ282" s="130"/>
      <c r="HA282" s="130"/>
      <c r="HB282" s="130"/>
      <c r="HC282" s="130"/>
      <c r="HD282" s="130"/>
      <c r="HE282" s="130"/>
      <c r="HF282" s="130"/>
      <c r="HG282" s="130"/>
      <c r="HH282" s="130"/>
      <c r="HI282" s="130"/>
      <c r="HJ282" s="130"/>
      <c r="HK282" s="130"/>
      <c r="HL282" s="130"/>
      <c r="HM282" s="130"/>
      <c r="HN282" s="130"/>
      <c r="HO282" s="130"/>
      <c r="HP282" s="130"/>
      <c r="HQ282" s="130"/>
      <c r="HR282" s="130"/>
      <c r="HS282" s="130"/>
      <c r="HT282" s="130"/>
      <c r="HU282" s="130"/>
      <c r="HV282" s="130"/>
      <c r="HW282" s="130"/>
      <c r="HX282" s="130"/>
      <c r="HY282" s="130"/>
      <c r="HZ282" s="130"/>
      <c r="IA282" s="130"/>
      <c r="IB282" s="130"/>
      <c r="IC282" s="130"/>
      <c r="ID282" s="130"/>
      <c r="IE282" s="130"/>
      <c r="IF282" s="130"/>
      <c r="IG282" s="130"/>
      <c r="IH282" s="130"/>
      <c r="II282" s="130"/>
      <c r="IJ282" s="130"/>
      <c r="IK282" s="130"/>
      <c r="IL282" s="130"/>
      <c r="IM282" s="130"/>
      <c r="IN282" s="130"/>
      <c r="IO282" s="130"/>
      <c r="IP282" s="130"/>
      <c r="IQ282" s="130"/>
      <c r="IR282" s="130"/>
      <c r="IS282" s="130"/>
      <c r="IT282" s="130"/>
      <c r="IU282" s="130"/>
      <c r="IV282" s="130"/>
    </row>
    <row r="283" spans="1:256" ht="15.75" customHeight="1">
      <c r="A283" s="781"/>
      <c r="B283" s="39"/>
      <c r="C283" s="160"/>
      <c r="D283" s="160"/>
      <c r="E283" s="160"/>
      <c r="F283" s="160"/>
      <c r="G283" s="130"/>
      <c r="H283" s="130"/>
      <c r="I283" s="130"/>
      <c r="J283" s="130"/>
      <c r="K283" s="131"/>
      <c r="L283" s="131"/>
      <c r="M283" s="131"/>
      <c r="N283" s="131"/>
      <c r="O283" s="131"/>
      <c r="P283" s="1377"/>
      <c r="Q283" s="130"/>
      <c r="R283" s="130"/>
      <c r="S283" s="130"/>
      <c r="T283" s="130"/>
      <c r="U283" s="130"/>
      <c r="V283" s="130"/>
      <c r="W283" s="130"/>
      <c r="X283" s="130"/>
      <c r="Y283" s="130"/>
      <c r="Z283" s="130"/>
      <c r="AA283" s="130"/>
      <c r="AB283" s="130"/>
      <c r="AC283" s="130"/>
      <c r="AD283" s="130"/>
      <c r="AE283" s="130"/>
      <c r="AF283" s="130"/>
      <c r="AG283" s="130"/>
      <c r="AH283" s="130"/>
      <c r="AI283" s="130"/>
      <c r="AJ283" s="130"/>
      <c r="AK283" s="130"/>
      <c r="AL283" s="130"/>
      <c r="AM283" s="130"/>
      <c r="AN283" s="130"/>
      <c r="AO283" s="130"/>
      <c r="AP283" s="130"/>
      <c r="AQ283" s="130"/>
      <c r="AR283" s="130"/>
      <c r="AS283" s="130"/>
      <c r="AT283" s="130"/>
      <c r="AU283" s="130"/>
      <c r="AV283" s="130"/>
      <c r="AW283" s="130"/>
      <c r="AX283" s="130"/>
      <c r="AY283" s="130"/>
      <c r="AZ283" s="130"/>
      <c r="BA283" s="130"/>
      <c r="BB283" s="130"/>
      <c r="BC283" s="130"/>
      <c r="BD283" s="130"/>
      <c r="BE283" s="130"/>
      <c r="BF283" s="130"/>
      <c r="BG283" s="130"/>
      <c r="BH283" s="130"/>
      <c r="BI283" s="130"/>
      <c r="BJ283" s="130"/>
      <c r="BK283" s="130"/>
      <c r="BL283" s="130"/>
      <c r="BM283" s="130"/>
      <c r="BN283" s="130"/>
      <c r="BO283" s="130"/>
      <c r="BP283" s="130"/>
      <c r="BQ283" s="130"/>
      <c r="BR283" s="130"/>
      <c r="BS283" s="130"/>
      <c r="BT283" s="130"/>
      <c r="BU283" s="130"/>
      <c r="BV283" s="130"/>
      <c r="BW283" s="130"/>
      <c r="BX283" s="130"/>
      <c r="BY283" s="130"/>
      <c r="BZ283" s="130"/>
      <c r="CA283" s="130"/>
      <c r="CB283" s="130"/>
      <c r="CC283" s="130"/>
      <c r="CD283" s="130"/>
      <c r="CE283" s="130"/>
      <c r="CF283" s="130"/>
      <c r="CG283" s="130"/>
      <c r="CH283" s="130"/>
      <c r="CI283" s="130"/>
      <c r="CJ283" s="130"/>
      <c r="CK283" s="130"/>
      <c r="CL283" s="130"/>
      <c r="CM283" s="130"/>
      <c r="CN283" s="130"/>
      <c r="CO283" s="130"/>
      <c r="CP283" s="130"/>
      <c r="CQ283" s="130"/>
      <c r="CR283" s="130"/>
      <c r="CS283" s="130"/>
      <c r="CT283" s="130"/>
      <c r="CU283" s="130"/>
      <c r="CV283" s="130"/>
      <c r="CW283" s="130"/>
      <c r="CX283" s="130"/>
      <c r="CY283" s="130"/>
      <c r="CZ283" s="130"/>
      <c r="DA283" s="130"/>
      <c r="DB283" s="130"/>
      <c r="DC283" s="130"/>
      <c r="DD283" s="130"/>
      <c r="DE283" s="130"/>
      <c r="DF283" s="130"/>
      <c r="DG283" s="130"/>
      <c r="DH283" s="130"/>
      <c r="DI283" s="130"/>
      <c r="DJ283" s="130"/>
      <c r="DK283" s="130"/>
      <c r="DL283" s="130"/>
      <c r="DM283" s="130"/>
      <c r="DN283" s="130"/>
      <c r="DO283" s="130"/>
      <c r="DP283" s="130"/>
      <c r="DQ283" s="130"/>
      <c r="DR283" s="130"/>
      <c r="DS283" s="130"/>
      <c r="DT283" s="130"/>
      <c r="DU283" s="130"/>
      <c r="DV283" s="130"/>
      <c r="DW283" s="130"/>
      <c r="DX283" s="130"/>
      <c r="DY283" s="130"/>
      <c r="DZ283" s="130"/>
      <c r="EA283" s="130"/>
      <c r="EB283" s="130"/>
      <c r="EC283" s="130"/>
      <c r="ED283" s="130"/>
      <c r="EE283" s="130"/>
      <c r="EF283" s="130"/>
      <c r="EG283" s="130"/>
      <c r="EH283" s="130"/>
      <c r="EI283" s="130"/>
      <c r="EJ283" s="130"/>
      <c r="EK283" s="130"/>
      <c r="EL283" s="130"/>
      <c r="EM283" s="130"/>
      <c r="EN283" s="130"/>
      <c r="EO283" s="130"/>
      <c r="EP283" s="130"/>
      <c r="EQ283" s="130"/>
      <c r="ER283" s="130"/>
      <c r="ES283" s="130"/>
      <c r="ET283" s="130"/>
      <c r="EU283" s="130"/>
      <c r="EV283" s="130"/>
      <c r="EW283" s="130"/>
      <c r="EX283" s="130"/>
      <c r="EY283" s="130"/>
      <c r="EZ283" s="130"/>
      <c r="FA283" s="130"/>
      <c r="FB283" s="130"/>
      <c r="FC283" s="130"/>
      <c r="FD283" s="130"/>
      <c r="FE283" s="130"/>
      <c r="FF283" s="130"/>
      <c r="FG283" s="130"/>
      <c r="FH283" s="130"/>
      <c r="FI283" s="130"/>
      <c r="FJ283" s="130"/>
      <c r="FK283" s="130"/>
      <c r="FL283" s="130"/>
      <c r="FM283" s="130"/>
      <c r="FN283" s="130"/>
      <c r="FO283" s="130"/>
      <c r="FP283" s="130"/>
      <c r="FQ283" s="130"/>
      <c r="FR283" s="130"/>
      <c r="FS283" s="130"/>
      <c r="FT283" s="130"/>
      <c r="FU283" s="130"/>
      <c r="FV283" s="130"/>
      <c r="FW283" s="130"/>
      <c r="FX283" s="130"/>
      <c r="FY283" s="130"/>
      <c r="FZ283" s="130"/>
      <c r="GA283" s="130"/>
      <c r="GB283" s="130"/>
      <c r="GC283" s="130"/>
      <c r="GD283" s="130"/>
      <c r="GE283" s="130"/>
      <c r="GF283" s="130"/>
      <c r="GG283" s="130"/>
      <c r="GH283" s="130"/>
      <c r="GI283" s="130"/>
      <c r="GJ283" s="130"/>
      <c r="GK283" s="130"/>
      <c r="GL283" s="130"/>
      <c r="GM283" s="130"/>
      <c r="GN283" s="130"/>
      <c r="GO283" s="130"/>
      <c r="GP283" s="130"/>
      <c r="GQ283" s="130"/>
      <c r="GR283" s="130"/>
      <c r="GS283" s="130"/>
      <c r="GT283" s="130"/>
      <c r="GU283" s="130"/>
      <c r="GV283" s="130"/>
      <c r="GW283" s="130"/>
      <c r="GX283" s="130"/>
      <c r="GY283" s="130"/>
      <c r="GZ283" s="130"/>
      <c r="HA283" s="130"/>
      <c r="HB283" s="130"/>
      <c r="HC283" s="130"/>
      <c r="HD283" s="130"/>
      <c r="HE283" s="130"/>
      <c r="HF283" s="130"/>
      <c r="HG283" s="130"/>
      <c r="HH283" s="130"/>
      <c r="HI283" s="130"/>
      <c r="HJ283" s="130"/>
      <c r="HK283" s="130"/>
      <c r="HL283" s="130"/>
      <c r="HM283" s="130"/>
      <c r="HN283" s="130"/>
      <c r="HO283" s="130"/>
      <c r="HP283" s="130"/>
      <c r="HQ283" s="130"/>
      <c r="HR283" s="130"/>
      <c r="HS283" s="130"/>
      <c r="HT283" s="130"/>
      <c r="HU283" s="130"/>
      <c r="HV283" s="130"/>
      <c r="HW283" s="130"/>
      <c r="HX283" s="130"/>
      <c r="HY283" s="130"/>
      <c r="HZ283" s="130"/>
      <c r="IA283" s="130"/>
      <c r="IB283" s="130"/>
      <c r="IC283" s="130"/>
      <c r="ID283" s="130"/>
      <c r="IE283" s="130"/>
      <c r="IF283" s="130"/>
      <c r="IG283" s="130"/>
      <c r="IH283" s="130"/>
      <c r="II283" s="130"/>
      <c r="IJ283" s="130"/>
      <c r="IK283" s="130"/>
      <c r="IL283" s="130"/>
      <c r="IM283" s="130"/>
      <c r="IN283" s="130"/>
      <c r="IO283" s="130"/>
      <c r="IP283" s="130"/>
      <c r="IQ283" s="130"/>
      <c r="IR283" s="130"/>
      <c r="IS283" s="130"/>
      <c r="IT283" s="130"/>
      <c r="IU283" s="130"/>
      <c r="IV283" s="130"/>
    </row>
    <row r="284" spans="1:256" ht="15.75" customHeight="1">
      <c r="A284" s="781"/>
      <c r="B284" s="39"/>
      <c r="C284" s="160"/>
      <c r="D284" s="160"/>
      <c r="E284" s="160"/>
      <c r="F284" s="160"/>
      <c r="G284" s="130"/>
      <c r="H284" s="130"/>
      <c r="I284" s="130"/>
      <c r="J284" s="130"/>
      <c r="K284" s="131"/>
      <c r="L284" s="131"/>
      <c r="M284" s="131"/>
      <c r="N284" s="131"/>
      <c r="O284" s="131"/>
      <c r="P284" s="1377"/>
      <c r="Q284" s="130"/>
      <c r="R284" s="130"/>
      <c r="S284" s="130"/>
      <c r="T284" s="130"/>
      <c r="U284" s="130"/>
      <c r="V284" s="130"/>
      <c r="W284" s="130"/>
      <c r="X284" s="130"/>
      <c r="Y284" s="130"/>
      <c r="Z284" s="130"/>
      <c r="AA284" s="130"/>
      <c r="AB284" s="130"/>
      <c r="AC284" s="130"/>
      <c r="AD284" s="130"/>
      <c r="AE284" s="130"/>
      <c r="AF284" s="130"/>
      <c r="AG284" s="130"/>
      <c r="AH284" s="130"/>
      <c r="AI284" s="130"/>
      <c r="AJ284" s="130"/>
      <c r="AK284" s="130"/>
      <c r="AL284" s="130"/>
      <c r="AM284" s="130"/>
      <c r="AN284" s="130"/>
      <c r="AO284" s="130"/>
      <c r="AP284" s="130"/>
      <c r="AQ284" s="130"/>
      <c r="AR284" s="130"/>
      <c r="AS284" s="130"/>
      <c r="AT284" s="130"/>
      <c r="AU284" s="130"/>
      <c r="AV284" s="130"/>
      <c r="AW284" s="130"/>
      <c r="AX284" s="130"/>
      <c r="AY284" s="130"/>
      <c r="AZ284" s="130"/>
      <c r="BA284" s="130"/>
      <c r="BB284" s="130"/>
      <c r="BC284" s="130"/>
      <c r="BD284" s="130"/>
      <c r="BE284" s="130"/>
      <c r="BF284" s="130"/>
      <c r="BG284" s="130"/>
      <c r="BH284" s="130"/>
      <c r="BI284" s="130"/>
      <c r="BJ284" s="130"/>
      <c r="BK284" s="130"/>
      <c r="BL284" s="130"/>
      <c r="BM284" s="130"/>
      <c r="BN284" s="130"/>
      <c r="BO284" s="130"/>
      <c r="BP284" s="130"/>
      <c r="BQ284" s="130"/>
      <c r="BR284" s="130"/>
      <c r="BS284" s="130"/>
      <c r="BT284" s="130"/>
      <c r="BU284" s="130"/>
      <c r="BV284" s="130"/>
      <c r="BW284" s="130"/>
      <c r="BX284" s="130"/>
      <c r="BY284" s="130"/>
      <c r="BZ284" s="130"/>
      <c r="CA284" s="130"/>
      <c r="CB284" s="130"/>
      <c r="CC284" s="130"/>
      <c r="CD284" s="130"/>
      <c r="CE284" s="130"/>
      <c r="CF284" s="130"/>
      <c r="CG284" s="130"/>
      <c r="CH284" s="130"/>
      <c r="CI284" s="130"/>
      <c r="CJ284" s="130"/>
      <c r="CK284" s="130"/>
      <c r="CL284" s="130"/>
      <c r="CM284" s="130"/>
      <c r="CN284" s="130"/>
      <c r="CO284" s="130"/>
      <c r="CP284" s="130"/>
      <c r="CQ284" s="130"/>
      <c r="CR284" s="130"/>
      <c r="CS284" s="130"/>
      <c r="CT284" s="130"/>
      <c r="CU284" s="130"/>
      <c r="CV284" s="130"/>
      <c r="CW284" s="130"/>
      <c r="CX284" s="130"/>
      <c r="CY284" s="130"/>
      <c r="CZ284" s="130"/>
      <c r="DA284" s="130"/>
      <c r="DB284" s="130"/>
      <c r="DC284" s="130"/>
      <c r="DD284" s="130"/>
      <c r="DE284" s="130"/>
      <c r="DF284" s="130"/>
      <c r="DG284" s="130"/>
      <c r="DH284" s="130"/>
      <c r="DI284" s="130"/>
      <c r="DJ284" s="130"/>
      <c r="DK284" s="130"/>
      <c r="DL284" s="130"/>
      <c r="DM284" s="130"/>
      <c r="DN284" s="130"/>
      <c r="DO284" s="130"/>
      <c r="DP284" s="130"/>
      <c r="DQ284" s="130"/>
      <c r="DR284" s="130"/>
      <c r="DS284" s="130"/>
      <c r="DT284" s="130"/>
      <c r="DU284" s="130"/>
      <c r="DV284" s="130"/>
      <c r="DW284" s="130"/>
      <c r="DX284" s="130"/>
      <c r="DY284" s="130"/>
      <c r="DZ284" s="130"/>
      <c r="EA284" s="130"/>
      <c r="EB284" s="130"/>
      <c r="EC284" s="130"/>
      <c r="ED284" s="130"/>
      <c r="EE284" s="130"/>
      <c r="EF284" s="130"/>
      <c r="EG284" s="130"/>
      <c r="EH284" s="130"/>
      <c r="EI284" s="130"/>
      <c r="EJ284" s="130"/>
      <c r="EK284" s="130"/>
      <c r="EL284" s="130"/>
      <c r="EM284" s="130"/>
      <c r="EN284" s="130"/>
      <c r="EO284" s="130"/>
      <c r="EP284" s="130"/>
      <c r="EQ284" s="130"/>
      <c r="ER284" s="130"/>
      <c r="ES284" s="130"/>
      <c r="ET284" s="130"/>
      <c r="EU284" s="130"/>
      <c r="EV284" s="130"/>
      <c r="EW284" s="130"/>
      <c r="EX284" s="130"/>
      <c r="EY284" s="130"/>
      <c r="EZ284" s="130"/>
      <c r="FA284" s="130"/>
      <c r="FB284" s="130"/>
      <c r="FC284" s="130"/>
      <c r="FD284" s="130"/>
      <c r="FE284" s="130"/>
      <c r="FF284" s="130"/>
      <c r="FG284" s="130"/>
      <c r="FH284" s="130"/>
      <c r="FI284" s="130"/>
      <c r="FJ284" s="130"/>
      <c r="FK284" s="130"/>
      <c r="FL284" s="130"/>
      <c r="FM284" s="130"/>
      <c r="FN284" s="130"/>
      <c r="FO284" s="130"/>
      <c r="FP284" s="130"/>
      <c r="FQ284" s="130"/>
      <c r="FR284" s="130"/>
      <c r="FS284" s="130"/>
      <c r="FT284" s="130"/>
      <c r="FU284" s="130"/>
      <c r="FV284" s="130"/>
      <c r="FW284" s="130"/>
      <c r="FX284" s="130"/>
      <c r="FY284" s="130"/>
      <c r="FZ284" s="130"/>
      <c r="GA284" s="130"/>
      <c r="GB284" s="130"/>
      <c r="GC284" s="130"/>
      <c r="GD284" s="130"/>
      <c r="GE284" s="130"/>
      <c r="GF284" s="130"/>
      <c r="GG284" s="130"/>
      <c r="GH284" s="130"/>
      <c r="GI284" s="130"/>
      <c r="GJ284" s="130"/>
      <c r="GK284" s="130"/>
      <c r="GL284" s="130"/>
      <c r="GM284" s="130"/>
      <c r="GN284" s="130"/>
      <c r="GO284" s="130"/>
      <c r="GP284" s="130"/>
      <c r="GQ284" s="130"/>
      <c r="GR284" s="130"/>
      <c r="GS284" s="130"/>
      <c r="GT284" s="130"/>
      <c r="GU284" s="130"/>
      <c r="GV284" s="130"/>
      <c r="GW284" s="130"/>
      <c r="GX284" s="130"/>
      <c r="GY284" s="130"/>
      <c r="GZ284" s="130"/>
      <c r="HA284" s="130"/>
      <c r="HB284" s="130"/>
      <c r="HC284" s="130"/>
      <c r="HD284" s="130"/>
      <c r="HE284" s="130"/>
      <c r="HF284" s="130"/>
      <c r="HG284" s="130"/>
      <c r="HH284" s="130"/>
      <c r="HI284" s="130"/>
      <c r="HJ284" s="130"/>
      <c r="HK284" s="130"/>
      <c r="HL284" s="130"/>
      <c r="HM284" s="130"/>
      <c r="HN284" s="130"/>
      <c r="HO284" s="130"/>
      <c r="HP284" s="130"/>
      <c r="HQ284" s="130"/>
      <c r="HR284" s="130"/>
      <c r="HS284" s="130"/>
      <c r="HT284" s="130"/>
      <c r="HU284" s="130"/>
      <c r="HV284" s="130"/>
      <c r="HW284" s="130"/>
      <c r="HX284" s="130"/>
      <c r="HY284" s="130"/>
      <c r="HZ284" s="130"/>
      <c r="IA284" s="130"/>
      <c r="IB284" s="130"/>
      <c r="IC284" s="130"/>
      <c r="ID284" s="130"/>
      <c r="IE284" s="130"/>
      <c r="IF284" s="130"/>
      <c r="IG284" s="130"/>
      <c r="IH284" s="130"/>
      <c r="II284" s="130"/>
      <c r="IJ284" s="130"/>
      <c r="IK284" s="130"/>
      <c r="IL284" s="130"/>
      <c r="IM284" s="130"/>
      <c r="IN284" s="130"/>
      <c r="IO284" s="130"/>
      <c r="IP284" s="130"/>
      <c r="IQ284" s="130"/>
      <c r="IR284" s="130"/>
      <c r="IS284" s="130"/>
      <c r="IT284" s="130"/>
      <c r="IU284" s="130"/>
      <c r="IV284" s="130"/>
    </row>
    <row r="285" spans="1:256" ht="15.75" customHeight="1">
      <c r="A285" s="781"/>
      <c r="B285" s="39"/>
      <c r="C285" s="160"/>
      <c r="D285" s="160"/>
      <c r="E285" s="160"/>
      <c r="F285" s="160"/>
      <c r="G285" s="130"/>
      <c r="H285" s="130"/>
      <c r="I285" s="130"/>
      <c r="J285" s="130"/>
      <c r="K285" s="131"/>
      <c r="L285" s="131"/>
      <c r="M285" s="131"/>
      <c r="N285" s="131"/>
      <c r="O285" s="131"/>
      <c r="P285" s="1377"/>
      <c r="Q285" s="130"/>
      <c r="R285" s="130"/>
      <c r="S285" s="130"/>
      <c r="T285" s="130"/>
      <c r="U285" s="130"/>
      <c r="V285" s="130"/>
      <c r="W285" s="130"/>
      <c r="X285" s="130"/>
      <c r="Y285" s="130"/>
      <c r="Z285" s="130"/>
      <c r="AA285" s="130"/>
      <c r="AB285" s="130"/>
      <c r="AC285" s="130"/>
      <c r="AD285" s="130"/>
      <c r="AE285" s="130"/>
      <c r="AF285" s="130"/>
      <c r="AG285" s="130"/>
      <c r="AH285" s="130"/>
      <c r="AI285" s="130"/>
      <c r="AJ285" s="130"/>
      <c r="AK285" s="130"/>
      <c r="AL285" s="130"/>
      <c r="AM285" s="130"/>
      <c r="AN285" s="130"/>
      <c r="AO285" s="130"/>
      <c r="AP285" s="130"/>
      <c r="AQ285" s="130"/>
      <c r="AR285" s="130"/>
      <c r="AS285" s="130"/>
      <c r="AT285" s="130"/>
      <c r="AU285" s="130"/>
      <c r="AV285" s="130"/>
      <c r="AW285" s="130"/>
      <c r="AX285" s="130"/>
      <c r="AY285" s="130"/>
      <c r="AZ285" s="130"/>
      <c r="BA285" s="130"/>
      <c r="BB285" s="130"/>
      <c r="BC285" s="130"/>
      <c r="BD285" s="130"/>
      <c r="BE285" s="130"/>
      <c r="BF285" s="130"/>
      <c r="BG285" s="130"/>
      <c r="BH285" s="130"/>
      <c r="BI285" s="130"/>
      <c r="BJ285" s="130"/>
      <c r="BK285" s="130"/>
      <c r="BL285" s="130"/>
      <c r="BM285" s="130"/>
      <c r="BN285" s="130"/>
      <c r="BO285" s="130"/>
      <c r="BP285" s="130"/>
      <c r="BQ285" s="130"/>
      <c r="BR285" s="130"/>
      <c r="BS285" s="130"/>
      <c r="BT285" s="130"/>
      <c r="BU285" s="130"/>
      <c r="BV285" s="130"/>
      <c r="BW285" s="130"/>
      <c r="BX285" s="130"/>
      <c r="BY285" s="130"/>
      <c r="BZ285" s="130"/>
      <c r="CA285" s="130"/>
      <c r="CB285" s="130"/>
      <c r="CC285" s="130"/>
      <c r="CD285" s="130"/>
      <c r="CE285" s="130"/>
      <c r="CF285" s="130"/>
      <c r="CG285" s="130"/>
      <c r="CH285" s="130"/>
      <c r="CI285" s="130"/>
      <c r="CJ285" s="130"/>
      <c r="CK285" s="130"/>
      <c r="CL285" s="130"/>
      <c r="CM285" s="130"/>
      <c r="CN285" s="130"/>
      <c r="CO285" s="130"/>
      <c r="CP285" s="130"/>
      <c r="CQ285" s="130"/>
      <c r="CR285" s="130"/>
      <c r="CS285" s="130"/>
      <c r="CT285" s="130"/>
      <c r="CU285" s="130"/>
      <c r="CV285" s="130"/>
      <c r="CW285" s="130"/>
      <c r="CX285" s="130"/>
      <c r="CY285" s="130"/>
      <c r="CZ285" s="130"/>
      <c r="DA285" s="130"/>
      <c r="DB285" s="130"/>
      <c r="DC285" s="130"/>
      <c r="DD285" s="130"/>
      <c r="DE285" s="130"/>
      <c r="DF285" s="130"/>
      <c r="DG285" s="130"/>
      <c r="DH285" s="130"/>
      <c r="DI285" s="130"/>
      <c r="DJ285" s="130"/>
      <c r="DK285" s="130"/>
      <c r="DL285" s="130"/>
      <c r="DM285" s="130"/>
      <c r="DN285" s="130"/>
      <c r="DO285" s="130"/>
      <c r="DP285" s="130"/>
      <c r="DQ285" s="130"/>
      <c r="DR285" s="130"/>
      <c r="DS285" s="130"/>
      <c r="DT285" s="130"/>
      <c r="DU285" s="130"/>
      <c r="DV285" s="130"/>
      <c r="DW285" s="130"/>
      <c r="DX285" s="130"/>
      <c r="DY285" s="130"/>
      <c r="DZ285" s="130"/>
      <c r="EA285" s="130"/>
      <c r="EB285" s="130"/>
      <c r="EC285" s="130"/>
      <c r="ED285" s="130"/>
      <c r="EE285" s="130"/>
      <c r="EF285" s="130"/>
      <c r="EG285" s="130"/>
      <c r="EH285" s="130"/>
      <c r="EI285" s="130"/>
      <c r="EJ285" s="130"/>
      <c r="EK285" s="130"/>
      <c r="EL285" s="130"/>
      <c r="EM285" s="130"/>
      <c r="EN285" s="130"/>
      <c r="EO285" s="130"/>
      <c r="EP285" s="130"/>
      <c r="EQ285" s="130"/>
      <c r="ER285" s="130"/>
      <c r="ES285" s="130"/>
      <c r="ET285" s="130"/>
      <c r="EU285" s="130"/>
      <c r="EV285" s="130"/>
      <c r="EW285" s="130"/>
      <c r="EX285" s="130"/>
      <c r="EY285" s="130"/>
      <c r="EZ285" s="130"/>
      <c r="FA285" s="130"/>
      <c r="FB285" s="130"/>
      <c r="FC285" s="130"/>
      <c r="FD285" s="130"/>
      <c r="FE285" s="130"/>
      <c r="FF285" s="130"/>
      <c r="FG285" s="130"/>
      <c r="FH285" s="130"/>
      <c r="FI285" s="130"/>
      <c r="FJ285" s="130"/>
      <c r="FK285" s="130"/>
      <c r="FL285" s="130"/>
      <c r="FM285" s="130"/>
      <c r="FN285" s="130"/>
      <c r="FO285" s="130"/>
      <c r="FP285" s="130"/>
      <c r="FQ285" s="130"/>
      <c r="FR285" s="130"/>
      <c r="FS285" s="130"/>
      <c r="FT285" s="130"/>
      <c r="FU285" s="130"/>
      <c r="FV285" s="130"/>
      <c r="FW285" s="130"/>
      <c r="FX285" s="130"/>
      <c r="FY285" s="130"/>
      <c r="FZ285" s="130"/>
      <c r="GA285" s="130"/>
      <c r="GB285" s="130"/>
      <c r="GC285" s="130"/>
      <c r="GD285" s="130"/>
      <c r="GE285" s="130"/>
      <c r="GF285" s="130"/>
      <c r="GG285" s="130"/>
      <c r="GH285" s="130"/>
      <c r="GI285" s="130"/>
      <c r="GJ285" s="130"/>
      <c r="GK285" s="130"/>
      <c r="GL285" s="130"/>
      <c r="GM285" s="130"/>
      <c r="GN285" s="130"/>
      <c r="GO285" s="130"/>
      <c r="GP285" s="130"/>
      <c r="GQ285" s="130"/>
      <c r="GR285" s="130"/>
      <c r="GS285" s="130"/>
      <c r="GT285" s="130"/>
      <c r="GU285" s="130"/>
      <c r="GV285" s="130"/>
      <c r="GW285" s="130"/>
      <c r="GX285" s="130"/>
      <c r="GY285" s="130"/>
      <c r="GZ285" s="130"/>
      <c r="HA285" s="130"/>
      <c r="HB285" s="130"/>
      <c r="HC285" s="130"/>
      <c r="HD285" s="130"/>
      <c r="HE285" s="130"/>
      <c r="HF285" s="130"/>
      <c r="HG285" s="130"/>
      <c r="HH285" s="130"/>
      <c r="HI285" s="130"/>
      <c r="HJ285" s="130"/>
      <c r="HK285" s="130"/>
      <c r="HL285" s="130"/>
      <c r="HM285" s="130"/>
      <c r="HN285" s="130"/>
      <c r="HO285" s="130"/>
      <c r="HP285" s="130"/>
      <c r="HQ285" s="130"/>
      <c r="HR285" s="130"/>
      <c r="HS285" s="130"/>
      <c r="HT285" s="130"/>
      <c r="HU285" s="130"/>
      <c r="HV285" s="130"/>
      <c r="HW285" s="130"/>
      <c r="HX285" s="130"/>
      <c r="HY285" s="130"/>
      <c r="HZ285" s="130"/>
      <c r="IA285" s="130"/>
      <c r="IB285" s="130"/>
      <c r="IC285" s="130"/>
      <c r="ID285" s="130"/>
      <c r="IE285" s="130"/>
      <c r="IF285" s="130"/>
      <c r="IG285" s="130"/>
      <c r="IH285" s="130"/>
      <c r="II285" s="130"/>
      <c r="IJ285" s="130"/>
      <c r="IK285" s="130"/>
      <c r="IL285" s="130"/>
      <c r="IM285" s="130"/>
      <c r="IN285" s="130"/>
      <c r="IO285" s="130"/>
      <c r="IP285" s="130"/>
      <c r="IQ285" s="130"/>
      <c r="IR285" s="130"/>
      <c r="IS285" s="130"/>
      <c r="IT285" s="130"/>
      <c r="IU285" s="130"/>
      <c r="IV285" s="130"/>
    </row>
    <row r="286" spans="1:256">
      <c r="A286" s="130"/>
      <c r="B286" s="130"/>
      <c r="C286" s="130"/>
      <c r="D286" s="130"/>
      <c r="E286" s="130"/>
      <c r="F286" s="130"/>
      <c r="G286" s="130"/>
      <c r="H286" s="130"/>
      <c r="I286" s="130"/>
      <c r="J286" s="130"/>
      <c r="K286" s="131"/>
      <c r="L286" s="131"/>
      <c r="M286" s="131"/>
      <c r="N286" s="131"/>
      <c r="O286" s="131"/>
      <c r="P286" s="1377"/>
      <c r="Q286" s="130"/>
      <c r="R286" s="130"/>
      <c r="S286" s="130"/>
      <c r="T286" s="130"/>
      <c r="U286" s="130"/>
      <c r="V286" s="130"/>
      <c r="W286" s="130"/>
      <c r="X286" s="130"/>
      <c r="Y286" s="130"/>
      <c r="Z286" s="130"/>
      <c r="AA286" s="130"/>
      <c r="AB286" s="130"/>
      <c r="AC286" s="130"/>
      <c r="AD286" s="130"/>
      <c r="AE286" s="130"/>
      <c r="AF286" s="130"/>
      <c r="AG286" s="130"/>
      <c r="AH286" s="130"/>
      <c r="AI286" s="130"/>
      <c r="AJ286" s="130"/>
      <c r="AK286" s="130"/>
      <c r="AL286" s="130"/>
      <c r="AM286" s="130"/>
      <c r="AN286" s="130"/>
      <c r="AO286" s="130"/>
      <c r="AP286" s="130"/>
      <c r="AQ286" s="130"/>
      <c r="AR286" s="130"/>
      <c r="AS286" s="130"/>
      <c r="AT286" s="130"/>
      <c r="AU286" s="130"/>
      <c r="AV286" s="130"/>
      <c r="AW286" s="130"/>
      <c r="AX286" s="130"/>
      <c r="AY286" s="130"/>
      <c r="AZ286" s="130"/>
      <c r="BA286" s="130"/>
      <c r="BB286" s="130"/>
      <c r="BC286" s="130"/>
      <c r="BD286" s="130"/>
      <c r="BE286" s="130"/>
      <c r="BF286" s="130"/>
      <c r="BG286" s="130"/>
      <c r="BH286" s="130"/>
      <c r="BI286" s="130"/>
      <c r="BJ286" s="130"/>
      <c r="BK286" s="130"/>
      <c r="BL286" s="130"/>
      <c r="BM286" s="130"/>
      <c r="BN286" s="130"/>
      <c r="BO286" s="130"/>
      <c r="BP286" s="130"/>
      <c r="BQ286" s="130"/>
      <c r="BR286" s="130"/>
      <c r="BS286" s="130"/>
      <c r="BT286" s="130"/>
      <c r="BU286" s="130"/>
      <c r="BV286" s="130"/>
      <c r="BW286" s="130"/>
      <c r="BX286" s="130"/>
      <c r="BY286" s="130"/>
      <c r="BZ286" s="130"/>
      <c r="CA286" s="130"/>
      <c r="CB286" s="130"/>
      <c r="CC286" s="130"/>
      <c r="CD286" s="130"/>
      <c r="CE286" s="130"/>
      <c r="CF286" s="130"/>
      <c r="CG286" s="130"/>
      <c r="CH286" s="130"/>
      <c r="CI286" s="130"/>
      <c r="CJ286" s="130"/>
      <c r="CK286" s="130"/>
      <c r="CL286" s="130"/>
      <c r="CM286" s="130"/>
      <c r="CN286" s="130"/>
      <c r="CO286" s="130"/>
      <c r="CP286" s="130"/>
      <c r="CQ286" s="130"/>
      <c r="CR286" s="130"/>
      <c r="CS286" s="130"/>
      <c r="CT286" s="130"/>
      <c r="CU286" s="130"/>
      <c r="CV286" s="130"/>
      <c r="CW286" s="130"/>
      <c r="CX286" s="130"/>
      <c r="CY286" s="130"/>
      <c r="CZ286" s="130"/>
      <c r="DA286" s="130"/>
      <c r="DB286" s="130"/>
      <c r="DC286" s="130"/>
      <c r="DD286" s="130"/>
      <c r="DE286" s="130"/>
      <c r="DF286" s="130"/>
      <c r="DG286" s="130"/>
      <c r="DH286" s="130"/>
      <c r="DI286" s="130"/>
      <c r="DJ286" s="130"/>
      <c r="DK286" s="130"/>
      <c r="DL286" s="130"/>
      <c r="DM286" s="130"/>
      <c r="DN286" s="130"/>
      <c r="DO286" s="130"/>
      <c r="DP286" s="130"/>
      <c r="DQ286" s="130"/>
      <c r="DR286" s="130"/>
      <c r="DS286" s="130"/>
      <c r="DT286" s="130"/>
      <c r="DU286" s="130"/>
      <c r="DV286" s="130"/>
      <c r="DW286" s="130"/>
      <c r="DX286" s="130"/>
      <c r="DY286" s="130"/>
      <c r="DZ286" s="130"/>
      <c r="EA286" s="130"/>
      <c r="EB286" s="130"/>
      <c r="EC286" s="130"/>
      <c r="ED286" s="130"/>
      <c r="EE286" s="130"/>
      <c r="EF286" s="130"/>
      <c r="EG286" s="130"/>
      <c r="EH286" s="130"/>
      <c r="EI286" s="130"/>
      <c r="EJ286" s="130"/>
      <c r="EK286" s="130"/>
      <c r="EL286" s="130"/>
      <c r="EM286" s="130"/>
      <c r="EN286" s="130"/>
      <c r="EO286" s="130"/>
      <c r="EP286" s="130"/>
      <c r="EQ286" s="130"/>
      <c r="ER286" s="130"/>
      <c r="ES286" s="130"/>
      <c r="ET286" s="130"/>
      <c r="EU286" s="130"/>
      <c r="EV286" s="130"/>
      <c r="EW286" s="130"/>
      <c r="EX286" s="130"/>
      <c r="EY286" s="130"/>
      <c r="EZ286" s="130"/>
      <c r="FA286" s="130"/>
      <c r="FB286" s="130"/>
      <c r="FC286" s="130"/>
      <c r="FD286" s="130"/>
      <c r="FE286" s="130"/>
      <c r="FF286" s="130"/>
      <c r="FG286" s="130"/>
      <c r="FH286" s="130"/>
      <c r="FI286" s="130"/>
      <c r="FJ286" s="130"/>
      <c r="FK286" s="130"/>
      <c r="FL286" s="130"/>
      <c r="FM286" s="130"/>
      <c r="FN286" s="130"/>
      <c r="FO286" s="130"/>
      <c r="FP286" s="130"/>
      <c r="FQ286" s="130"/>
      <c r="FR286" s="130"/>
      <c r="FS286" s="130"/>
      <c r="FT286" s="130"/>
      <c r="FU286" s="130"/>
      <c r="FV286" s="130"/>
      <c r="FW286" s="130"/>
      <c r="FX286" s="130"/>
      <c r="FY286" s="130"/>
      <c r="FZ286" s="130"/>
      <c r="GA286" s="130"/>
      <c r="GB286" s="130"/>
      <c r="GC286" s="130"/>
      <c r="GD286" s="130"/>
      <c r="GE286" s="130"/>
      <c r="GF286" s="130"/>
      <c r="GG286" s="130"/>
      <c r="GH286" s="130"/>
      <c r="GI286" s="130"/>
      <c r="GJ286" s="130"/>
      <c r="GK286" s="130"/>
      <c r="GL286" s="130"/>
      <c r="GM286" s="130"/>
      <c r="GN286" s="130"/>
      <c r="GO286" s="130"/>
      <c r="GP286" s="130"/>
      <c r="GQ286" s="130"/>
      <c r="GR286" s="130"/>
      <c r="GS286" s="130"/>
      <c r="GT286" s="130"/>
      <c r="GU286" s="130"/>
      <c r="GV286" s="130"/>
      <c r="GW286" s="130"/>
      <c r="GX286" s="130"/>
      <c r="GY286" s="130"/>
      <c r="GZ286" s="130"/>
      <c r="HA286" s="130"/>
      <c r="HB286" s="130"/>
      <c r="HC286" s="130"/>
      <c r="HD286" s="130"/>
      <c r="HE286" s="130"/>
      <c r="HF286" s="130"/>
      <c r="HG286" s="130"/>
      <c r="HH286" s="130"/>
      <c r="HI286" s="130"/>
      <c r="HJ286" s="130"/>
      <c r="HK286" s="130"/>
      <c r="HL286" s="130"/>
      <c r="HM286" s="130"/>
      <c r="HN286" s="130"/>
      <c r="HO286" s="130"/>
      <c r="HP286" s="130"/>
      <c r="HQ286" s="130"/>
      <c r="HR286" s="130"/>
      <c r="HS286" s="130"/>
      <c r="HT286" s="130"/>
      <c r="HU286" s="130"/>
      <c r="HV286" s="130"/>
      <c r="HW286" s="130"/>
      <c r="HX286" s="130"/>
      <c r="HY286" s="130"/>
      <c r="HZ286" s="130"/>
      <c r="IA286" s="130"/>
      <c r="IB286" s="130"/>
      <c r="IC286" s="130"/>
      <c r="ID286" s="130"/>
      <c r="IE286" s="130"/>
      <c r="IF286" s="130"/>
      <c r="IG286" s="130"/>
      <c r="IH286" s="130"/>
      <c r="II286" s="130"/>
      <c r="IJ286" s="130"/>
      <c r="IK286" s="130"/>
      <c r="IL286" s="130"/>
      <c r="IM286" s="130"/>
      <c r="IN286" s="130"/>
      <c r="IO286" s="130"/>
      <c r="IP286" s="130"/>
      <c r="IQ286" s="130"/>
      <c r="IR286" s="130"/>
      <c r="IS286" s="130"/>
      <c r="IT286" s="130"/>
      <c r="IU286" s="130"/>
      <c r="IV286" s="130"/>
    </row>
    <row r="287" spans="1:256">
      <c r="A287" s="130"/>
      <c r="B287" s="130"/>
      <c r="C287" s="130"/>
      <c r="D287" s="130"/>
      <c r="E287" s="130"/>
      <c r="F287" s="130"/>
      <c r="G287" s="130"/>
      <c r="H287" s="130"/>
      <c r="I287" s="130"/>
      <c r="J287" s="130"/>
      <c r="K287" s="131"/>
      <c r="L287" s="131"/>
      <c r="M287" s="131"/>
      <c r="N287" s="131"/>
      <c r="O287" s="131"/>
      <c r="P287" s="1377"/>
      <c r="Q287" s="130"/>
      <c r="R287" s="130"/>
      <c r="S287" s="130"/>
      <c r="T287" s="130"/>
      <c r="U287" s="130"/>
      <c r="V287" s="130"/>
      <c r="W287" s="130"/>
      <c r="X287" s="130"/>
      <c r="Y287" s="130"/>
      <c r="Z287" s="130"/>
      <c r="AA287" s="130"/>
      <c r="AB287" s="130"/>
      <c r="AC287" s="130"/>
      <c r="AD287" s="130"/>
      <c r="AE287" s="130"/>
      <c r="AF287" s="130"/>
      <c r="AG287" s="130"/>
      <c r="AH287" s="130"/>
      <c r="AI287" s="130"/>
      <c r="AJ287" s="130"/>
      <c r="AK287" s="130"/>
      <c r="AL287" s="130"/>
      <c r="AM287" s="130"/>
      <c r="AN287" s="130"/>
      <c r="AO287" s="130"/>
      <c r="AP287" s="130"/>
      <c r="AQ287" s="130"/>
      <c r="AR287" s="130"/>
      <c r="AS287" s="130"/>
      <c r="AT287" s="130"/>
      <c r="AU287" s="130"/>
      <c r="AV287" s="130"/>
      <c r="AW287" s="130"/>
      <c r="AX287" s="130"/>
      <c r="AY287" s="130"/>
      <c r="AZ287" s="130"/>
      <c r="BA287" s="130"/>
      <c r="BB287" s="130"/>
      <c r="BC287" s="130"/>
      <c r="BD287" s="130"/>
      <c r="BE287" s="130"/>
      <c r="BF287" s="130"/>
      <c r="BG287" s="130"/>
      <c r="BH287" s="130"/>
      <c r="BI287" s="130"/>
      <c r="BJ287" s="130"/>
      <c r="BK287" s="130"/>
      <c r="BL287" s="130"/>
      <c r="BM287" s="130"/>
      <c r="BN287" s="130"/>
      <c r="BO287" s="130"/>
      <c r="BP287" s="130"/>
      <c r="BQ287" s="130"/>
      <c r="BR287" s="130"/>
      <c r="BS287" s="130"/>
      <c r="BT287" s="130"/>
      <c r="BU287" s="130"/>
      <c r="BV287" s="130"/>
      <c r="BW287" s="130"/>
      <c r="BX287" s="130"/>
      <c r="BY287" s="130"/>
      <c r="BZ287" s="130"/>
      <c r="CA287" s="130"/>
      <c r="CB287" s="130"/>
      <c r="CC287" s="130"/>
      <c r="CD287" s="130"/>
      <c r="CE287" s="130"/>
      <c r="CF287" s="130"/>
      <c r="CG287" s="130"/>
      <c r="CH287" s="130"/>
      <c r="CI287" s="130"/>
      <c r="CJ287" s="130"/>
      <c r="CK287" s="130"/>
      <c r="CL287" s="130"/>
      <c r="CM287" s="130"/>
      <c r="CN287" s="130"/>
      <c r="CO287" s="130"/>
      <c r="CP287" s="130"/>
      <c r="CQ287" s="130"/>
      <c r="CR287" s="130"/>
      <c r="CS287" s="130"/>
      <c r="CT287" s="130"/>
      <c r="CU287" s="130"/>
      <c r="CV287" s="130"/>
      <c r="CW287" s="130"/>
      <c r="CX287" s="130"/>
      <c r="CY287" s="130"/>
      <c r="CZ287" s="130"/>
      <c r="DA287" s="130"/>
      <c r="DB287" s="130"/>
      <c r="DC287" s="130"/>
      <c r="DD287" s="130"/>
      <c r="DE287" s="130"/>
      <c r="DF287" s="130"/>
      <c r="DG287" s="130"/>
      <c r="DH287" s="130"/>
      <c r="DI287" s="130"/>
      <c r="DJ287" s="130"/>
      <c r="DK287" s="130"/>
      <c r="DL287" s="130"/>
      <c r="DM287" s="130"/>
      <c r="DN287" s="130"/>
      <c r="DO287" s="130"/>
      <c r="DP287" s="130"/>
      <c r="DQ287" s="130"/>
      <c r="DR287" s="130"/>
      <c r="DS287" s="130"/>
      <c r="DT287" s="130"/>
      <c r="DU287" s="130"/>
      <c r="DV287" s="130"/>
      <c r="DW287" s="130"/>
      <c r="DX287" s="130"/>
      <c r="DY287" s="130"/>
      <c r="DZ287" s="130"/>
      <c r="EA287" s="130"/>
      <c r="EB287" s="130"/>
      <c r="EC287" s="130"/>
      <c r="ED287" s="130"/>
      <c r="EE287" s="130"/>
      <c r="EF287" s="130"/>
      <c r="EG287" s="130"/>
      <c r="EH287" s="130"/>
      <c r="EI287" s="130"/>
      <c r="EJ287" s="130"/>
      <c r="EK287" s="130"/>
      <c r="EL287" s="130"/>
      <c r="EM287" s="130"/>
      <c r="EN287" s="130"/>
      <c r="EO287" s="130"/>
      <c r="EP287" s="130"/>
      <c r="EQ287" s="130"/>
      <c r="ER287" s="130"/>
      <c r="ES287" s="130"/>
      <c r="ET287" s="130"/>
      <c r="EU287" s="130"/>
      <c r="EV287" s="130"/>
      <c r="EW287" s="130"/>
      <c r="EX287" s="130"/>
      <c r="EY287" s="130"/>
      <c r="EZ287" s="130"/>
      <c r="FA287" s="130"/>
      <c r="FB287" s="130"/>
      <c r="FC287" s="130"/>
      <c r="FD287" s="130"/>
      <c r="FE287" s="130"/>
      <c r="FF287" s="130"/>
      <c r="FG287" s="130"/>
      <c r="FH287" s="130"/>
      <c r="FI287" s="130"/>
      <c r="FJ287" s="130"/>
      <c r="FK287" s="130"/>
      <c r="FL287" s="130"/>
      <c r="FM287" s="130"/>
      <c r="FN287" s="130"/>
      <c r="FO287" s="130"/>
      <c r="FP287" s="130"/>
      <c r="FQ287" s="130"/>
      <c r="FR287" s="130"/>
      <c r="FS287" s="130"/>
      <c r="FT287" s="130"/>
      <c r="FU287" s="130"/>
      <c r="FV287" s="130"/>
      <c r="FW287" s="130"/>
      <c r="FX287" s="130"/>
      <c r="FY287" s="130"/>
      <c r="FZ287" s="130"/>
      <c r="GA287" s="130"/>
      <c r="GB287" s="130"/>
      <c r="GC287" s="130"/>
      <c r="GD287" s="130"/>
      <c r="GE287" s="130"/>
      <c r="GF287" s="130"/>
      <c r="GG287" s="130"/>
      <c r="GH287" s="130"/>
      <c r="GI287" s="130"/>
      <c r="GJ287" s="130"/>
      <c r="GK287" s="130"/>
      <c r="GL287" s="130"/>
      <c r="GM287" s="130"/>
      <c r="GN287" s="130"/>
      <c r="GO287" s="130"/>
      <c r="GP287" s="130"/>
      <c r="GQ287" s="130"/>
      <c r="GR287" s="130"/>
      <c r="GS287" s="130"/>
      <c r="GT287" s="130"/>
      <c r="GU287" s="130"/>
      <c r="GV287" s="130"/>
      <c r="GW287" s="130"/>
      <c r="GX287" s="130"/>
      <c r="GY287" s="130"/>
      <c r="GZ287" s="130"/>
      <c r="HA287" s="130"/>
      <c r="HB287" s="130"/>
      <c r="HC287" s="130"/>
      <c r="HD287" s="130"/>
      <c r="HE287" s="130"/>
      <c r="HF287" s="130"/>
      <c r="HG287" s="130"/>
      <c r="HH287" s="130"/>
      <c r="HI287" s="130"/>
      <c r="HJ287" s="130"/>
      <c r="HK287" s="130"/>
      <c r="HL287" s="130"/>
      <c r="HM287" s="130"/>
      <c r="HN287" s="130"/>
      <c r="HO287" s="130"/>
      <c r="HP287" s="130"/>
      <c r="HQ287" s="130"/>
      <c r="HR287" s="130"/>
      <c r="HS287" s="130"/>
      <c r="HT287" s="130"/>
      <c r="HU287" s="130"/>
      <c r="HV287" s="130"/>
      <c r="HW287" s="130"/>
      <c r="HX287" s="130"/>
      <c r="HY287" s="130"/>
      <c r="HZ287" s="130"/>
      <c r="IA287" s="130"/>
      <c r="IB287" s="130"/>
      <c r="IC287" s="130"/>
      <c r="ID287" s="130"/>
      <c r="IE287" s="130"/>
      <c r="IF287" s="130"/>
      <c r="IG287" s="130"/>
      <c r="IH287" s="130"/>
      <c r="II287" s="130"/>
      <c r="IJ287" s="130"/>
      <c r="IK287" s="130"/>
      <c r="IL287" s="130"/>
      <c r="IM287" s="130"/>
      <c r="IN287" s="130"/>
      <c r="IO287" s="130"/>
      <c r="IP287" s="130"/>
      <c r="IQ287" s="130"/>
      <c r="IR287" s="130"/>
      <c r="IS287" s="130"/>
      <c r="IT287" s="130"/>
      <c r="IU287" s="130"/>
      <c r="IV287" s="130"/>
    </row>
    <row r="288" spans="1:256">
      <c r="A288" s="130"/>
      <c r="B288" s="130"/>
      <c r="C288" s="130"/>
      <c r="D288" s="130"/>
      <c r="E288" s="130"/>
      <c r="F288" s="130"/>
      <c r="G288" s="130"/>
      <c r="H288" s="130"/>
      <c r="I288" s="130"/>
      <c r="J288" s="130"/>
      <c r="K288" s="131"/>
      <c r="L288" s="131"/>
      <c r="M288" s="131"/>
      <c r="N288" s="131"/>
      <c r="O288" s="131"/>
      <c r="P288" s="1377"/>
      <c r="Q288" s="130"/>
      <c r="R288" s="130"/>
      <c r="S288" s="130"/>
      <c r="T288" s="130"/>
      <c r="U288" s="130"/>
      <c r="V288" s="130"/>
      <c r="W288" s="130"/>
      <c r="X288" s="130"/>
      <c r="Y288" s="130"/>
      <c r="Z288" s="130"/>
      <c r="AA288" s="130"/>
      <c r="AB288" s="130"/>
      <c r="AC288" s="130"/>
      <c r="AD288" s="130"/>
      <c r="AE288" s="130"/>
      <c r="AF288" s="130"/>
      <c r="AG288" s="130"/>
      <c r="AH288" s="130"/>
      <c r="AI288" s="130"/>
      <c r="AJ288" s="130"/>
      <c r="AK288" s="130"/>
      <c r="AL288" s="130"/>
      <c r="AM288" s="130"/>
      <c r="AN288" s="130"/>
      <c r="AO288" s="130"/>
      <c r="AP288" s="130"/>
      <c r="AQ288" s="130"/>
      <c r="AR288" s="130"/>
      <c r="AS288" s="130"/>
      <c r="AT288" s="130"/>
      <c r="AU288" s="130"/>
      <c r="AV288" s="130"/>
      <c r="AW288" s="130"/>
      <c r="AX288" s="130"/>
      <c r="AY288" s="130"/>
      <c r="AZ288" s="130"/>
      <c r="BA288" s="130"/>
      <c r="BB288" s="130"/>
      <c r="BC288" s="130"/>
      <c r="BD288" s="130"/>
      <c r="BE288" s="130"/>
      <c r="BF288" s="130"/>
      <c r="BG288" s="130"/>
      <c r="BH288" s="130"/>
      <c r="BI288" s="130"/>
      <c r="BJ288" s="130"/>
      <c r="BK288" s="130"/>
      <c r="BL288" s="130"/>
      <c r="BM288" s="130"/>
      <c r="BN288" s="130"/>
      <c r="BO288" s="130"/>
      <c r="BP288" s="130"/>
      <c r="BQ288" s="130"/>
      <c r="BR288" s="130"/>
      <c r="BS288" s="130"/>
      <c r="BT288" s="130"/>
      <c r="BU288" s="130"/>
      <c r="BV288" s="130"/>
      <c r="BW288" s="130"/>
      <c r="BX288" s="130"/>
      <c r="BY288" s="130"/>
      <c r="BZ288" s="130"/>
      <c r="CA288" s="130"/>
      <c r="CB288" s="130"/>
      <c r="CC288" s="130"/>
      <c r="CD288" s="130"/>
      <c r="CE288" s="130"/>
      <c r="CF288" s="130"/>
      <c r="CG288" s="130"/>
      <c r="CH288" s="130"/>
      <c r="CI288" s="130"/>
      <c r="CJ288" s="130"/>
      <c r="CK288" s="130"/>
      <c r="CL288" s="130"/>
      <c r="CM288" s="130"/>
      <c r="CN288" s="130"/>
      <c r="CO288" s="130"/>
      <c r="CP288" s="130"/>
      <c r="CQ288" s="130"/>
      <c r="CR288" s="130"/>
      <c r="CS288" s="130"/>
      <c r="CT288" s="130"/>
      <c r="CU288" s="130"/>
      <c r="CV288" s="130"/>
      <c r="CW288" s="130"/>
      <c r="CX288" s="130"/>
      <c r="CY288" s="130"/>
      <c r="CZ288" s="130"/>
      <c r="DA288" s="130"/>
      <c r="DB288" s="130"/>
      <c r="DC288" s="130"/>
      <c r="DD288" s="130"/>
      <c r="DE288" s="130"/>
      <c r="DF288" s="130"/>
      <c r="DG288" s="130"/>
      <c r="DH288" s="130"/>
      <c r="DI288" s="130"/>
      <c r="DJ288" s="130"/>
      <c r="DK288" s="130"/>
      <c r="DL288" s="130"/>
      <c r="DM288" s="130"/>
      <c r="DN288" s="130"/>
      <c r="DO288" s="130"/>
      <c r="DP288" s="130"/>
      <c r="DQ288" s="130"/>
      <c r="DR288" s="130"/>
      <c r="DS288" s="130"/>
      <c r="DT288" s="130"/>
      <c r="DU288" s="130"/>
      <c r="DV288" s="130"/>
      <c r="DW288" s="130"/>
      <c r="DX288" s="130"/>
      <c r="DY288" s="130"/>
      <c r="DZ288" s="130"/>
      <c r="EA288" s="130"/>
      <c r="EB288" s="130"/>
      <c r="EC288" s="130"/>
      <c r="ED288" s="130"/>
      <c r="EE288" s="130"/>
      <c r="EF288" s="130"/>
      <c r="EG288" s="130"/>
      <c r="EH288" s="130"/>
      <c r="EI288" s="130"/>
      <c r="EJ288" s="130"/>
      <c r="EK288" s="130"/>
      <c r="EL288" s="130"/>
      <c r="EM288" s="130"/>
      <c r="EN288" s="130"/>
      <c r="EO288" s="130"/>
      <c r="EP288" s="130"/>
      <c r="EQ288" s="130"/>
      <c r="ER288" s="130"/>
      <c r="ES288" s="130"/>
      <c r="ET288" s="130"/>
      <c r="EU288" s="130"/>
      <c r="EV288" s="130"/>
      <c r="EW288" s="130"/>
      <c r="EX288" s="130"/>
      <c r="EY288" s="130"/>
      <c r="EZ288" s="130"/>
      <c r="FA288" s="130"/>
      <c r="FB288" s="130"/>
      <c r="FC288" s="130"/>
      <c r="FD288" s="130"/>
      <c r="FE288" s="130"/>
      <c r="FF288" s="130"/>
      <c r="FG288" s="130"/>
      <c r="FH288" s="130"/>
      <c r="FI288" s="130"/>
      <c r="FJ288" s="130"/>
      <c r="FK288" s="130"/>
      <c r="FL288" s="130"/>
      <c r="FM288" s="130"/>
      <c r="FN288" s="130"/>
      <c r="FO288" s="130"/>
      <c r="FP288" s="130"/>
      <c r="FQ288" s="130"/>
      <c r="FR288" s="130"/>
      <c r="FS288" s="130"/>
      <c r="FT288" s="130"/>
      <c r="FU288" s="130"/>
      <c r="FV288" s="130"/>
      <c r="FW288" s="130"/>
      <c r="FX288" s="130"/>
      <c r="FY288" s="130"/>
      <c r="FZ288" s="130"/>
      <c r="GA288" s="130"/>
      <c r="GB288" s="130"/>
      <c r="GC288" s="130"/>
      <c r="GD288" s="130"/>
      <c r="GE288" s="130"/>
      <c r="GF288" s="130"/>
      <c r="GG288" s="130"/>
      <c r="GH288" s="130"/>
      <c r="GI288" s="130"/>
      <c r="GJ288" s="130"/>
      <c r="GK288" s="130"/>
      <c r="GL288" s="130"/>
      <c r="GM288" s="130"/>
      <c r="GN288" s="130"/>
      <c r="GO288" s="130"/>
      <c r="GP288" s="130"/>
      <c r="GQ288" s="130"/>
      <c r="GR288" s="130"/>
      <c r="GS288" s="130"/>
      <c r="GT288" s="130"/>
      <c r="GU288" s="130"/>
      <c r="GV288" s="130"/>
      <c r="GW288" s="130"/>
      <c r="GX288" s="130"/>
      <c r="GY288" s="130"/>
      <c r="GZ288" s="130"/>
      <c r="HA288" s="130"/>
      <c r="HB288" s="130"/>
      <c r="HC288" s="130"/>
      <c r="HD288" s="130"/>
      <c r="HE288" s="130"/>
      <c r="HF288" s="130"/>
      <c r="HG288" s="130"/>
      <c r="HH288" s="130"/>
      <c r="HI288" s="130"/>
      <c r="HJ288" s="130"/>
      <c r="HK288" s="130"/>
      <c r="HL288" s="130"/>
      <c r="HM288" s="130"/>
      <c r="HN288" s="130"/>
      <c r="HO288" s="130"/>
      <c r="HP288" s="130"/>
      <c r="HQ288" s="130"/>
      <c r="HR288" s="130"/>
      <c r="HS288" s="130"/>
      <c r="HT288" s="130"/>
      <c r="HU288" s="130"/>
      <c r="HV288" s="130"/>
      <c r="HW288" s="130"/>
      <c r="HX288" s="130"/>
      <c r="HY288" s="130"/>
      <c r="HZ288" s="130"/>
      <c r="IA288" s="130"/>
      <c r="IB288" s="130"/>
      <c r="IC288" s="130"/>
      <c r="ID288" s="130"/>
      <c r="IE288" s="130"/>
      <c r="IF288" s="130"/>
      <c r="IG288" s="130"/>
      <c r="IH288" s="130"/>
      <c r="II288" s="130"/>
      <c r="IJ288" s="130"/>
      <c r="IK288" s="130"/>
      <c r="IL288" s="130"/>
      <c r="IM288" s="130"/>
      <c r="IN288" s="130"/>
      <c r="IO288" s="130"/>
      <c r="IP288" s="130"/>
      <c r="IQ288" s="130"/>
      <c r="IR288" s="130"/>
      <c r="IS288" s="130"/>
      <c r="IT288" s="130"/>
      <c r="IU288" s="130"/>
      <c r="IV288" s="130"/>
    </row>
    <row r="289" spans="1:256">
      <c r="A289" s="130"/>
      <c r="B289" s="130"/>
      <c r="C289" s="130"/>
      <c r="D289" s="130"/>
      <c r="E289" s="130"/>
      <c r="F289" s="130"/>
      <c r="G289" s="130"/>
      <c r="H289" s="130"/>
      <c r="I289" s="130"/>
      <c r="J289" s="130"/>
      <c r="K289" s="131"/>
      <c r="L289" s="131"/>
      <c r="M289" s="131"/>
      <c r="N289" s="131"/>
      <c r="O289" s="131"/>
      <c r="P289" s="1377"/>
      <c r="Q289" s="130"/>
      <c r="R289" s="130"/>
      <c r="S289" s="130"/>
      <c r="T289" s="130"/>
      <c r="U289" s="130"/>
      <c r="V289" s="130"/>
      <c r="W289" s="130"/>
      <c r="X289" s="130"/>
      <c r="Y289" s="130"/>
      <c r="Z289" s="130"/>
      <c r="AA289" s="130"/>
      <c r="AB289" s="130"/>
      <c r="AC289" s="130"/>
      <c r="AD289" s="130"/>
      <c r="AE289" s="130"/>
      <c r="AF289" s="130"/>
      <c r="AG289" s="130"/>
      <c r="AH289" s="130"/>
      <c r="AI289" s="130"/>
      <c r="AJ289" s="130"/>
      <c r="AK289" s="130"/>
      <c r="AL289" s="130"/>
      <c r="AM289" s="130"/>
      <c r="AN289" s="130"/>
      <c r="AO289" s="130"/>
      <c r="AP289" s="130"/>
      <c r="AQ289" s="130"/>
      <c r="AR289" s="130"/>
      <c r="AS289" s="130"/>
      <c r="AT289" s="130"/>
      <c r="AU289" s="130"/>
      <c r="AV289" s="130"/>
      <c r="AW289" s="130"/>
      <c r="AX289" s="130"/>
      <c r="AY289" s="130"/>
      <c r="AZ289" s="130"/>
      <c r="BA289" s="130"/>
      <c r="BB289" s="130"/>
      <c r="BC289" s="130"/>
      <c r="BD289" s="130"/>
      <c r="BE289" s="130"/>
      <c r="BF289" s="130"/>
      <c r="BG289" s="130"/>
      <c r="BH289" s="130"/>
      <c r="BI289" s="130"/>
      <c r="BJ289" s="130"/>
      <c r="BK289" s="130"/>
      <c r="BL289" s="130"/>
      <c r="BM289" s="130"/>
      <c r="BN289" s="130"/>
      <c r="BO289" s="130"/>
      <c r="BP289" s="130"/>
      <c r="BQ289" s="130"/>
      <c r="BR289" s="130"/>
      <c r="BS289" s="130"/>
      <c r="BT289" s="130"/>
      <c r="BU289" s="130"/>
      <c r="BV289" s="130"/>
      <c r="BW289" s="130"/>
      <c r="BX289" s="130"/>
      <c r="BY289" s="130"/>
      <c r="BZ289" s="130"/>
      <c r="CA289" s="130"/>
      <c r="CB289" s="130"/>
      <c r="CC289" s="130"/>
      <c r="CD289" s="130"/>
      <c r="CE289" s="130"/>
      <c r="CF289" s="130"/>
      <c r="CG289" s="130"/>
      <c r="CH289" s="130"/>
      <c r="CI289" s="130"/>
      <c r="CJ289" s="130"/>
      <c r="CK289" s="130"/>
      <c r="CL289" s="130"/>
      <c r="CM289" s="130"/>
      <c r="CN289" s="130"/>
      <c r="CO289" s="130"/>
      <c r="CP289" s="130"/>
      <c r="CQ289" s="130"/>
      <c r="CR289" s="130"/>
      <c r="CS289" s="130"/>
      <c r="CT289" s="130"/>
      <c r="CU289" s="130"/>
      <c r="CV289" s="130"/>
      <c r="CW289" s="130"/>
      <c r="CX289" s="130"/>
      <c r="CY289" s="130"/>
      <c r="CZ289" s="130"/>
      <c r="DA289" s="130"/>
      <c r="DB289" s="130"/>
      <c r="DC289" s="130"/>
      <c r="DD289" s="130"/>
      <c r="DE289" s="130"/>
      <c r="DF289" s="130"/>
      <c r="DG289" s="130"/>
      <c r="DH289" s="130"/>
      <c r="DI289" s="130"/>
      <c r="DJ289" s="130"/>
      <c r="DK289" s="130"/>
      <c r="DL289" s="130"/>
      <c r="DM289" s="130"/>
      <c r="DN289" s="130"/>
      <c r="DO289" s="130"/>
      <c r="DP289" s="130"/>
      <c r="DQ289" s="130"/>
      <c r="DR289" s="130"/>
      <c r="DS289" s="130"/>
      <c r="DT289" s="130"/>
      <c r="DU289" s="130"/>
      <c r="DV289" s="130"/>
      <c r="DW289" s="130"/>
      <c r="DX289" s="130"/>
      <c r="DY289" s="130"/>
      <c r="DZ289" s="130"/>
      <c r="EA289" s="130"/>
      <c r="EB289" s="130"/>
      <c r="EC289" s="130"/>
      <c r="ED289" s="130"/>
      <c r="EE289" s="130"/>
      <c r="EF289" s="130"/>
      <c r="EG289" s="130"/>
      <c r="EH289" s="130"/>
      <c r="EI289" s="130"/>
      <c r="EJ289" s="130"/>
      <c r="EK289" s="130"/>
      <c r="EL289" s="130"/>
      <c r="EM289" s="130"/>
      <c r="EN289" s="130"/>
      <c r="EO289" s="130"/>
      <c r="EP289" s="130"/>
      <c r="EQ289" s="130"/>
      <c r="ER289" s="130"/>
      <c r="ES289" s="130"/>
      <c r="ET289" s="130"/>
      <c r="EU289" s="130"/>
      <c r="EV289" s="130"/>
      <c r="EW289" s="130"/>
      <c r="EX289" s="130"/>
      <c r="EY289" s="130"/>
      <c r="EZ289" s="130"/>
      <c r="FA289" s="130"/>
      <c r="FB289" s="130"/>
      <c r="FC289" s="130"/>
      <c r="FD289" s="130"/>
      <c r="FE289" s="130"/>
      <c r="FF289" s="130"/>
      <c r="FG289" s="130"/>
      <c r="FH289" s="130"/>
      <c r="FI289" s="130"/>
      <c r="FJ289" s="130"/>
      <c r="FK289" s="130"/>
      <c r="FL289" s="130"/>
      <c r="FM289" s="130"/>
      <c r="FN289" s="130"/>
      <c r="FO289" s="130"/>
      <c r="FP289" s="130"/>
      <c r="FQ289" s="130"/>
      <c r="FR289" s="130"/>
      <c r="FS289" s="130"/>
      <c r="FT289" s="130"/>
      <c r="FU289" s="130"/>
      <c r="FV289" s="130"/>
      <c r="FW289" s="130"/>
      <c r="FX289" s="130"/>
      <c r="FY289" s="130"/>
      <c r="FZ289" s="130"/>
      <c r="GA289" s="130"/>
      <c r="GB289" s="130"/>
      <c r="GC289" s="130"/>
      <c r="GD289" s="130"/>
      <c r="GE289" s="130"/>
      <c r="GF289" s="130"/>
      <c r="GG289" s="130"/>
      <c r="GH289" s="130"/>
      <c r="GI289" s="130"/>
      <c r="GJ289" s="130"/>
      <c r="GK289" s="130"/>
      <c r="GL289" s="130"/>
      <c r="GM289" s="130"/>
      <c r="GN289" s="130"/>
      <c r="GO289" s="130"/>
      <c r="GP289" s="130"/>
      <c r="GQ289" s="130"/>
      <c r="GR289" s="130"/>
      <c r="GS289" s="130"/>
      <c r="GT289" s="130"/>
      <c r="GU289" s="130"/>
      <c r="GV289" s="130"/>
      <c r="GW289" s="130"/>
      <c r="GX289" s="130"/>
      <c r="GY289" s="130"/>
      <c r="GZ289" s="130"/>
      <c r="HA289" s="130"/>
      <c r="HB289" s="130"/>
      <c r="HC289" s="130"/>
      <c r="HD289" s="130"/>
      <c r="HE289" s="130"/>
      <c r="HF289" s="130"/>
      <c r="HG289" s="130"/>
      <c r="HH289" s="130"/>
      <c r="HI289" s="130"/>
      <c r="HJ289" s="130"/>
      <c r="HK289" s="130"/>
      <c r="HL289" s="130"/>
      <c r="HM289" s="130"/>
      <c r="HN289" s="130"/>
      <c r="HO289" s="130"/>
      <c r="HP289" s="130"/>
      <c r="HQ289" s="130"/>
      <c r="HR289" s="130"/>
      <c r="HS289" s="130"/>
      <c r="HT289" s="130"/>
      <c r="HU289" s="130"/>
      <c r="HV289" s="130"/>
      <c r="HW289" s="130"/>
      <c r="HX289" s="130"/>
      <c r="HY289" s="130"/>
      <c r="HZ289" s="130"/>
      <c r="IA289" s="130"/>
      <c r="IB289" s="130"/>
      <c r="IC289" s="130"/>
      <c r="ID289" s="130"/>
      <c r="IE289" s="130"/>
      <c r="IF289" s="130"/>
      <c r="IG289" s="130"/>
      <c r="IH289" s="130"/>
      <c r="II289" s="130"/>
      <c r="IJ289" s="130"/>
      <c r="IK289" s="130"/>
      <c r="IL289" s="130"/>
      <c r="IM289" s="130"/>
      <c r="IN289" s="130"/>
      <c r="IO289" s="130"/>
      <c r="IP289" s="130"/>
      <c r="IQ289" s="130"/>
      <c r="IR289" s="130"/>
      <c r="IS289" s="130"/>
      <c r="IT289" s="130"/>
      <c r="IU289" s="130"/>
      <c r="IV289" s="130"/>
    </row>
  </sheetData>
  <mergeCells count="2">
    <mergeCell ref="A1:B1"/>
    <mergeCell ref="A2:B2"/>
  </mergeCells>
  <pageMargins left="0.70866141732283505" right="0.70866141732283505" top="0.74803149606299202" bottom="0.74803149606299202" header="0" footer="0"/>
  <pageSetup scale="76"/>
  <headerFooter>
    <oddFooter>&amp;C&amp;P</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000"/>
  <sheetViews>
    <sheetView workbookViewId="0"/>
  </sheetViews>
  <sheetFormatPr defaultColWidth="14" defaultRowHeight="15" customHeight="1"/>
  <cols>
    <col min="1" max="1" width="7.85546875" customWidth="1"/>
    <col min="2" max="2" width="9.5703125" customWidth="1"/>
    <col min="3" max="3" width="26.42578125" customWidth="1"/>
    <col min="4" max="4" width="15.28515625" customWidth="1"/>
    <col min="5" max="5" width="13.5703125" customWidth="1"/>
    <col min="6" max="6" width="14.5703125" customWidth="1"/>
    <col min="7" max="26" width="7.85546875" customWidth="1"/>
  </cols>
  <sheetData>
    <row r="1" spans="2:6" ht="14.25" customHeight="1"/>
    <row r="2" spans="2:6" ht="26.25" customHeight="1">
      <c r="B2" s="1837" t="s">
        <v>2713</v>
      </c>
      <c r="C2" s="1837" t="s">
        <v>2714</v>
      </c>
      <c r="D2" s="1095" t="s">
        <v>2715</v>
      </c>
      <c r="E2" s="1810" t="s">
        <v>2716</v>
      </c>
      <c r="F2" s="1777"/>
    </row>
    <row r="3" spans="2:6" ht="14.25" customHeight="1">
      <c r="B3" s="1805"/>
      <c r="C3" s="1805"/>
      <c r="D3" s="1096" t="s">
        <v>2717</v>
      </c>
      <c r="E3" s="823" t="s">
        <v>2718</v>
      </c>
      <c r="F3" s="823" t="s">
        <v>2719</v>
      </c>
    </row>
    <row r="4" spans="2:6" ht="14.25" customHeight="1">
      <c r="B4" s="741">
        <v>10901</v>
      </c>
      <c r="C4" s="741" t="s">
        <v>3104</v>
      </c>
      <c r="D4" s="826" t="e">
        <f>D11</f>
        <v>#REF!</v>
      </c>
      <c r="E4" s="826" t="e">
        <f t="shared" ref="E4:F4" si="0">D4*1.04</f>
        <v>#REF!</v>
      </c>
      <c r="F4" s="826" t="e">
        <f t="shared" si="0"/>
        <v>#REF!</v>
      </c>
    </row>
    <row r="5" spans="2:6" ht="14.25" customHeight="1">
      <c r="B5" s="741">
        <v>10902</v>
      </c>
      <c r="C5" s="741" t="s">
        <v>3230</v>
      </c>
      <c r="D5" s="826">
        <f>D14</f>
        <v>24530000</v>
      </c>
      <c r="E5" s="826">
        <f t="shared" ref="E5:F5" si="1">D5*1.04</f>
        <v>25511200</v>
      </c>
      <c r="F5" s="826">
        <f t="shared" si="1"/>
        <v>26531648</v>
      </c>
    </row>
    <row r="6" spans="2:6" ht="14.25" customHeight="1">
      <c r="B6" s="1810" t="s">
        <v>2806</v>
      </c>
      <c r="C6" s="1777"/>
      <c r="D6" s="824" t="e">
        <f t="shared" ref="D6:F6" si="2">SUM(D4:D5)</f>
        <v>#REF!</v>
      </c>
      <c r="E6" s="824" t="e">
        <f t="shared" si="2"/>
        <v>#REF!</v>
      </c>
      <c r="F6" s="824" t="e">
        <f t="shared" si="2"/>
        <v>#REF!</v>
      </c>
    </row>
    <row r="7" spans="2:6" ht="14.25" customHeight="1">
      <c r="B7" s="1088"/>
      <c r="C7" s="1088"/>
      <c r="D7" s="1088"/>
      <c r="E7" s="1088"/>
      <c r="F7" s="1088"/>
    </row>
    <row r="8" spans="2:6" ht="14.25" customHeight="1">
      <c r="B8" s="1088"/>
      <c r="C8" s="1088"/>
      <c r="D8" s="1088"/>
      <c r="E8" s="1088"/>
      <c r="F8" s="1088"/>
    </row>
    <row r="9" spans="2:6" ht="26.25" customHeight="1">
      <c r="B9" s="1837" t="s">
        <v>2722</v>
      </c>
      <c r="C9" s="1837" t="s">
        <v>2723</v>
      </c>
      <c r="D9" s="1378" t="s">
        <v>2724</v>
      </c>
      <c r="E9" s="1836" t="s">
        <v>2716</v>
      </c>
      <c r="F9" s="1777"/>
    </row>
    <row r="10" spans="2:6" ht="14.25" customHeight="1">
      <c r="B10" s="1805"/>
      <c r="C10" s="1805"/>
      <c r="D10" s="1096" t="s">
        <v>2717</v>
      </c>
      <c r="E10" s="823" t="s">
        <v>2718</v>
      </c>
      <c r="F10" s="823" t="s">
        <v>2719</v>
      </c>
    </row>
    <row r="11" spans="2:6" ht="14.25" customHeight="1">
      <c r="B11" s="741">
        <v>10901</v>
      </c>
      <c r="C11" s="741" t="s">
        <v>3104</v>
      </c>
      <c r="D11" s="824" t="e">
        <f>D12+D13</f>
        <v>#REF!</v>
      </c>
      <c r="E11" s="824" t="e">
        <f t="shared" ref="E11:F11" si="3">D11*1.04</f>
        <v>#REF!</v>
      </c>
      <c r="F11" s="824" t="e">
        <f t="shared" si="3"/>
        <v>#REF!</v>
      </c>
    </row>
    <row r="12" spans="2:6" ht="14.25" customHeight="1">
      <c r="B12" s="829"/>
      <c r="C12" s="829" t="s">
        <v>2725</v>
      </c>
      <c r="D12" s="828">
        <f>MEDICAL!C307</f>
        <v>2981137498</v>
      </c>
      <c r="E12" s="826">
        <f t="shared" ref="E12:F12" si="4">D12*1.04</f>
        <v>3100382997.9200001</v>
      </c>
      <c r="F12" s="826">
        <f t="shared" si="4"/>
        <v>3224398317.8368001</v>
      </c>
    </row>
    <row r="13" spans="2:6" ht="14.25" customHeight="1">
      <c r="B13" s="829"/>
      <c r="C13" s="829" t="s">
        <v>2643</v>
      </c>
      <c r="D13" s="826" t="e">
        <f>MEDICAL!C317</f>
        <v>#REF!</v>
      </c>
      <c r="E13" s="826" t="e">
        <f t="shared" ref="E13:F13" si="5">D13*1.04</f>
        <v>#REF!</v>
      </c>
      <c r="F13" s="826" t="e">
        <f t="shared" si="5"/>
        <v>#REF!</v>
      </c>
    </row>
    <row r="14" spans="2:6" ht="14.25" customHeight="1">
      <c r="B14" s="741">
        <v>10902</v>
      </c>
      <c r="C14" s="741" t="s">
        <v>3230</v>
      </c>
      <c r="D14" s="824">
        <f>D15+D16</f>
        <v>24530000</v>
      </c>
      <c r="E14" s="824">
        <f t="shared" ref="E14:F14" si="6">D14*1.04</f>
        <v>25511200</v>
      </c>
      <c r="F14" s="824">
        <f t="shared" si="6"/>
        <v>26531648</v>
      </c>
    </row>
    <row r="15" spans="2:6" ht="14.25" customHeight="1">
      <c r="B15" s="829"/>
      <c r="C15" s="829" t="s">
        <v>2725</v>
      </c>
      <c r="D15" s="826">
        <f>'PUBLIC HEALTH'!C95</f>
        <v>24530000</v>
      </c>
      <c r="E15" s="826">
        <f t="shared" ref="E15:F15" si="7">D15*1.04</f>
        <v>25511200</v>
      </c>
      <c r="F15" s="826">
        <f t="shared" si="7"/>
        <v>26531648</v>
      </c>
    </row>
    <row r="16" spans="2:6" ht="14.25" customHeight="1">
      <c r="B16" s="829"/>
      <c r="C16" s="829" t="s">
        <v>2643</v>
      </c>
      <c r="D16" s="826">
        <v>0</v>
      </c>
      <c r="E16" s="824">
        <f t="shared" ref="E16:F16" si="8">D16*1.04</f>
        <v>0</v>
      </c>
      <c r="F16" s="824">
        <f t="shared" si="8"/>
        <v>0</v>
      </c>
    </row>
    <row r="17" spans="2:6" ht="14.25" customHeight="1">
      <c r="B17" s="1810" t="s">
        <v>2721</v>
      </c>
      <c r="C17" s="1777"/>
      <c r="D17" s="824" t="e">
        <f t="shared" ref="D17:F17" si="9">SUM(D11,D14)</f>
        <v>#REF!</v>
      </c>
      <c r="E17" s="824" t="e">
        <f t="shared" si="9"/>
        <v>#REF!</v>
      </c>
      <c r="F17" s="824" t="e">
        <f t="shared" si="9"/>
        <v>#REF!</v>
      </c>
    </row>
    <row r="18" spans="2:6" ht="14.25" customHeight="1"/>
    <row r="19" spans="2:6" ht="14.25" customHeight="1"/>
    <row r="20" spans="2:6" ht="14.25" customHeight="1"/>
    <row r="21" spans="2:6" ht="14.25" customHeight="1"/>
    <row r="22" spans="2:6" ht="14.25" customHeight="1"/>
    <row r="23" spans="2:6" ht="14.25" customHeight="1"/>
    <row r="24" spans="2:6" ht="14.25" customHeight="1"/>
    <row r="25" spans="2:6" ht="14.25" customHeight="1"/>
    <row r="26" spans="2:6" ht="14.25" customHeight="1"/>
    <row r="27" spans="2:6" ht="14.25" customHeight="1"/>
    <row r="28" spans="2:6" ht="14.25" customHeight="1"/>
    <row r="29" spans="2:6" ht="14.25" customHeight="1"/>
    <row r="30" spans="2:6" ht="14.25" customHeight="1"/>
    <row r="31" spans="2:6" ht="14.25" customHeight="1"/>
    <row r="32" spans="2:6"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E2:F2"/>
    <mergeCell ref="E9:F9"/>
    <mergeCell ref="C2:C3"/>
    <mergeCell ref="B6:C6"/>
    <mergeCell ref="B17:C17"/>
    <mergeCell ref="B2:B3"/>
    <mergeCell ref="B9:B10"/>
    <mergeCell ref="C9:C10"/>
  </mergeCells>
  <pageMargins left="0.7" right="0.7" top="0.75" bottom="0.75" header="0" footer="0"/>
  <pageSetup fitToWidth="0" fitToHeight="0" orientation="landscape"/>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4" defaultRowHeight="15" customHeight="1"/>
  <cols>
    <col min="1" max="1" width="7.85546875" customWidth="1"/>
    <col min="2" max="2" width="10.42578125" customWidth="1"/>
    <col min="3" max="3" width="28.5703125" customWidth="1"/>
    <col min="4" max="4" width="20.42578125" customWidth="1"/>
    <col min="5" max="5" width="16.42578125" customWidth="1"/>
    <col min="6" max="6" width="15.42578125" customWidth="1"/>
    <col min="7" max="7" width="7.85546875" customWidth="1"/>
    <col min="8" max="8" width="11.28515625" customWidth="1"/>
    <col min="9" max="26" width="7.85546875" customWidth="1"/>
  </cols>
  <sheetData>
    <row r="1" spans="1:26" ht="3.75" customHeight="1">
      <c r="E1" s="2"/>
      <c r="F1" s="2"/>
    </row>
    <row r="2" spans="1:26" ht="25.5" customHeight="1">
      <c r="B2" s="1837" t="s">
        <v>2713</v>
      </c>
      <c r="C2" s="1837" t="s">
        <v>2714</v>
      </c>
      <c r="D2" s="739" t="s">
        <v>2724</v>
      </c>
      <c r="E2" s="1838" t="s">
        <v>2716</v>
      </c>
      <c r="F2" s="1777"/>
    </row>
    <row r="3" spans="1:26" ht="14.25" customHeight="1">
      <c r="B3" s="1805"/>
      <c r="C3" s="1805"/>
      <c r="D3" s="1096" t="s">
        <v>2717</v>
      </c>
      <c r="E3" s="823" t="s">
        <v>2718</v>
      </c>
      <c r="F3" s="823" t="s">
        <v>2719</v>
      </c>
    </row>
    <row r="4" spans="1:26" ht="26.25" customHeight="1">
      <c r="A4" s="664"/>
      <c r="B4" s="736">
        <v>11101</v>
      </c>
      <c r="C4" s="891" t="s">
        <v>2540</v>
      </c>
      <c r="D4" s="1085">
        <f t="shared" ref="D4:F4" si="0">D12</f>
        <v>145700000</v>
      </c>
      <c r="E4" s="1085">
        <f t="shared" si="0"/>
        <v>151528000</v>
      </c>
      <c r="F4" s="1085">
        <f t="shared" si="0"/>
        <v>157589120</v>
      </c>
      <c r="G4" s="664"/>
      <c r="H4" s="664"/>
      <c r="I4" s="664"/>
      <c r="J4" s="664"/>
      <c r="K4" s="664"/>
      <c r="L4" s="664"/>
      <c r="M4" s="664"/>
      <c r="N4" s="664"/>
      <c r="O4" s="664"/>
      <c r="P4" s="664"/>
      <c r="Q4" s="664"/>
      <c r="R4" s="664"/>
      <c r="S4" s="664"/>
      <c r="T4" s="664"/>
      <c r="U4" s="664"/>
      <c r="V4" s="664"/>
      <c r="W4" s="664"/>
      <c r="X4" s="664"/>
      <c r="Y4" s="664"/>
      <c r="Z4" s="664"/>
    </row>
    <row r="5" spans="1:26" ht="14.25" customHeight="1">
      <c r="A5" s="664"/>
      <c r="B5" s="736">
        <v>11102</v>
      </c>
      <c r="C5" s="735" t="s">
        <v>3283</v>
      </c>
      <c r="D5" s="1085" t="e">
        <f t="shared" ref="D5:F5" si="1">D15</f>
        <v>#REF!</v>
      </c>
      <c r="E5" s="1085" t="e">
        <f t="shared" si="1"/>
        <v>#REF!</v>
      </c>
      <c r="F5" s="1085" t="e">
        <f t="shared" si="1"/>
        <v>#REF!</v>
      </c>
      <c r="G5" s="664"/>
      <c r="H5" s="664"/>
      <c r="I5" s="664"/>
      <c r="J5" s="664"/>
      <c r="K5" s="664"/>
      <c r="L5" s="664"/>
      <c r="M5" s="664"/>
      <c r="N5" s="664"/>
      <c r="O5" s="664"/>
      <c r="P5" s="664"/>
      <c r="Q5" s="664"/>
      <c r="R5" s="664"/>
      <c r="S5" s="664"/>
      <c r="T5" s="664"/>
      <c r="U5" s="664"/>
      <c r="V5" s="664"/>
      <c r="W5" s="664"/>
      <c r="X5" s="664"/>
      <c r="Y5" s="664"/>
      <c r="Z5" s="664"/>
    </row>
    <row r="6" spans="1:26" ht="14.25" customHeight="1">
      <c r="A6" s="664"/>
      <c r="B6" s="736">
        <v>11103</v>
      </c>
      <c r="C6" s="735" t="s">
        <v>3289</v>
      </c>
      <c r="D6" s="1085" t="e">
        <f t="shared" ref="D6:F6" si="2">D18</f>
        <v>#REF!</v>
      </c>
      <c r="E6" s="1085" t="e">
        <f t="shared" si="2"/>
        <v>#REF!</v>
      </c>
      <c r="F6" s="1085" t="e">
        <f t="shared" si="2"/>
        <v>#REF!</v>
      </c>
      <c r="G6" s="664"/>
      <c r="H6" s="664"/>
      <c r="I6" s="664"/>
      <c r="J6" s="664"/>
      <c r="K6" s="664"/>
      <c r="L6" s="664"/>
      <c r="M6" s="664"/>
      <c r="N6" s="664"/>
      <c r="O6" s="664"/>
      <c r="P6" s="664"/>
      <c r="Q6" s="664"/>
      <c r="R6" s="664"/>
      <c r="S6" s="664"/>
      <c r="T6" s="664"/>
      <c r="U6" s="664"/>
      <c r="V6" s="664"/>
      <c r="W6" s="664"/>
      <c r="X6" s="664"/>
      <c r="Y6" s="664"/>
      <c r="Z6" s="664"/>
    </row>
    <row r="7" spans="1:26" ht="14.25" customHeight="1">
      <c r="B7" s="1810" t="s">
        <v>2806</v>
      </c>
      <c r="C7" s="1777"/>
      <c r="D7" s="824" t="e">
        <f t="shared" ref="D7:F7" si="3">SUM(D4:D6)</f>
        <v>#REF!</v>
      </c>
      <c r="E7" s="824" t="e">
        <f t="shared" si="3"/>
        <v>#REF!</v>
      </c>
      <c r="F7" s="824" t="e">
        <f t="shared" si="3"/>
        <v>#REF!</v>
      </c>
    </row>
    <row r="8" spans="1:26" ht="14.25" customHeight="1">
      <c r="B8" s="1088"/>
      <c r="C8" s="1088"/>
      <c r="D8" s="1088"/>
      <c r="E8" s="1089"/>
      <c r="F8" s="1089"/>
    </row>
    <row r="9" spans="1:26" ht="14.25" customHeight="1">
      <c r="B9" s="1088"/>
      <c r="C9" s="1088"/>
      <c r="D9" s="1088"/>
      <c r="E9" s="1089"/>
      <c r="F9" s="1089"/>
    </row>
    <row r="10" spans="1:26" ht="25.5" customHeight="1">
      <c r="B10" s="1804" t="s">
        <v>2722</v>
      </c>
      <c r="C10" s="1804" t="s">
        <v>2723</v>
      </c>
      <c r="D10" s="739" t="s">
        <v>2724</v>
      </c>
      <c r="E10" s="1814" t="s">
        <v>2716</v>
      </c>
      <c r="F10" s="1777"/>
    </row>
    <row r="11" spans="1:26" ht="14.25" customHeight="1">
      <c r="B11" s="1805"/>
      <c r="C11" s="1805"/>
      <c r="D11" s="1096" t="s">
        <v>2717</v>
      </c>
      <c r="E11" s="823" t="s">
        <v>2718</v>
      </c>
      <c r="F11" s="823" t="s">
        <v>2719</v>
      </c>
    </row>
    <row r="12" spans="1:26" ht="25.5" customHeight="1">
      <c r="A12" s="740"/>
      <c r="B12" s="744">
        <v>11101</v>
      </c>
      <c r="C12" s="745" t="s">
        <v>2540</v>
      </c>
      <c r="D12" s="1379">
        <f>SUM(D13+D14)</f>
        <v>145700000</v>
      </c>
      <c r="E12" s="1380">
        <f t="shared" ref="E12:F12" si="4">D12*1.04</f>
        <v>151528000</v>
      </c>
      <c r="F12" s="1380">
        <f t="shared" si="4"/>
        <v>157589120</v>
      </c>
      <c r="G12" s="740"/>
      <c r="H12" s="1083"/>
      <c r="I12" s="740"/>
      <c r="J12" s="740"/>
      <c r="K12" s="740"/>
      <c r="L12" s="740"/>
      <c r="M12" s="740"/>
      <c r="N12" s="740"/>
      <c r="O12" s="740"/>
      <c r="P12" s="740"/>
      <c r="Q12" s="740"/>
      <c r="R12" s="740"/>
      <c r="S12" s="740"/>
      <c r="T12" s="740"/>
      <c r="U12" s="740"/>
      <c r="V12" s="740"/>
      <c r="W12" s="740"/>
      <c r="X12" s="740"/>
      <c r="Y12" s="740"/>
      <c r="Z12" s="740"/>
    </row>
    <row r="13" spans="1:26" ht="14.25" customHeight="1">
      <c r="A13" s="664"/>
      <c r="B13" s="736"/>
      <c r="C13" s="829" t="s">
        <v>2725</v>
      </c>
      <c r="D13" s="733">
        <f>LANDS!C105</f>
        <v>145700000</v>
      </c>
      <c r="E13" s="892">
        <f t="shared" ref="E13:F13" si="5">D13*1.04</f>
        <v>151528000</v>
      </c>
      <c r="F13" s="892">
        <f t="shared" si="5"/>
        <v>157589120</v>
      </c>
      <c r="G13" s="664"/>
      <c r="H13" s="664"/>
      <c r="I13" s="664"/>
      <c r="J13" s="664"/>
      <c r="K13" s="664"/>
      <c r="L13" s="664"/>
      <c r="M13" s="664"/>
      <c r="N13" s="664"/>
      <c r="O13" s="664"/>
      <c r="P13" s="664"/>
      <c r="Q13" s="664"/>
      <c r="R13" s="664"/>
      <c r="S13" s="664"/>
      <c r="T13" s="664"/>
      <c r="U13" s="664"/>
      <c r="V13" s="664"/>
      <c r="W13" s="664"/>
      <c r="X13" s="664"/>
      <c r="Y13" s="664"/>
      <c r="Z13" s="664"/>
    </row>
    <row r="14" spans="1:26" ht="14.25" customHeight="1">
      <c r="B14" s="736"/>
      <c r="C14" s="829" t="s">
        <v>2643</v>
      </c>
      <c r="D14" s="729"/>
      <c r="E14" s="1380">
        <f t="shared" ref="E14:F14" si="6">D14*1.04</f>
        <v>0</v>
      </c>
      <c r="F14" s="1380">
        <f t="shared" si="6"/>
        <v>0</v>
      </c>
    </row>
    <row r="15" spans="1:26" ht="14.25" customHeight="1">
      <c r="A15" s="740"/>
      <c r="B15" s="744">
        <v>11102</v>
      </c>
      <c r="C15" s="743" t="s">
        <v>3283</v>
      </c>
      <c r="D15" s="1379" t="e">
        <f>D16+D17</f>
        <v>#REF!</v>
      </c>
      <c r="E15" s="1380" t="e">
        <f t="shared" ref="E15:F15" si="7">D15*1.04</f>
        <v>#REF!</v>
      </c>
      <c r="F15" s="1380" t="e">
        <f t="shared" si="7"/>
        <v>#REF!</v>
      </c>
      <c r="G15" s="740"/>
      <c r="H15" s="740"/>
      <c r="I15" s="740"/>
      <c r="J15" s="740"/>
      <c r="K15" s="740"/>
      <c r="L15" s="740"/>
      <c r="M15" s="740"/>
      <c r="N15" s="740"/>
      <c r="O15" s="740"/>
      <c r="P15" s="740"/>
      <c r="Q15" s="740"/>
      <c r="R15" s="740"/>
      <c r="S15" s="740"/>
      <c r="T15" s="740"/>
      <c r="U15" s="740"/>
      <c r="V15" s="740"/>
      <c r="W15" s="740"/>
      <c r="X15" s="740"/>
      <c r="Y15" s="740"/>
      <c r="Z15" s="740"/>
    </row>
    <row r="16" spans="1:26" ht="14.25" customHeight="1">
      <c r="A16" s="664"/>
      <c r="B16" s="736"/>
      <c r="C16" s="829" t="s">
        <v>2725</v>
      </c>
      <c r="D16" s="733" t="e">
        <f>LANDS!#REF!</f>
        <v>#REF!</v>
      </c>
      <c r="E16" s="892" t="e">
        <f t="shared" ref="E16:F16" si="8">D16*1.04</f>
        <v>#REF!</v>
      </c>
      <c r="F16" s="892" t="e">
        <f t="shared" si="8"/>
        <v>#REF!</v>
      </c>
      <c r="G16" s="664"/>
      <c r="H16" s="664"/>
      <c r="I16" s="664"/>
      <c r="J16" s="664"/>
      <c r="K16" s="664"/>
      <c r="L16" s="664"/>
      <c r="M16" s="664"/>
      <c r="N16" s="664"/>
      <c r="O16" s="664"/>
      <c r="P16" s="664"/>
      <c r="Q16" s="664"/>
      <c r="R16" s="664"/>
      <c r="S16" s="664"/>
      <c r="T16" s="664"/>
      <c r="U16" s="664"/>
      <c r="V16" s="664"/>
      <c r="W16" s="664"/>
      <c r="X16" s="664"/>
      <c r="Y16" s="664"/>
      <c r="Z16" s="664"/>
    </row>
    <row r="17" spans="1:26" ht="14.25" customHeight="1">
      <c r="B17" s="736"/>
      <c r="C17" s="829" t="s">
        <v>2643</v>
      </c>
      <c r="D17" s="733">
        <f>LANDS!C112</f>
        <v>234000000</v>
      </c>
      <c r="E17" s="892">
        <f t="shared" ref="E17:F17" si="9">D17*1.04</f>
        <v>243360000</v>
      </c>
      <c r="F17" s="892">
        <f t="shared" si="9"/>
        <v>253094400</v>
      </c>
    </row>
    <row r="18" spans="1:26" ht="14.25" customHeight="1">
      <c r="A18" s="740"/>
      <c r="B18" s="744">
        <v>11103</v>
      </c>
      <c r="C18" s="743" t="s">
        <v>3289</v>
      </c>
      <c r="D18" s="1379" t="e">
        <f>D19+D20</f>
        <v>#REF!</v>
      </c>
      <c r="E18" s="1380" t="e">
        <f t="shared" ref="E18:F18" si="10">D18*1.04</f>
        <v>#REF!</v>
      </c>
      <c r="F18" s="1380" t="e">
        <f t="shared" si="10"/>
        <v>#REF!</v>
      </c>
      <c r="G18" s="740"/>
      <c r="H18" s="740"/>
      <c r="I18" s="740"/>
      <c r="J18" s="740"/>
      <c r="K18" s="740"/>
      <c r="L18" s="740"/>
      <c r="M18" s="740"/>
      <c r="N18" s="740"/>
      <c r="O18" s="740"/>
      <c r="P18" s="740"/>
      <c r="Q18" s="740"/>
      <c r="R18" s="740"/>
      <c r="S18" s="740"/>
      <c r="T18" s="740"/>
      <c r="U18" s="740"/>
      <c r="V18" s="740"/>
      <c r="W18" s="740"/>
      <c r="X18" s="740"/>
      <c r="Y18" s="740"/>
      <c r="Z18" s="740"/>
    </row>
    <row r="19" spans="1:26" ht="14.25" customHeight="1">
      <c r="A19" s="664"/>
      <c r="B19" s="732"/>
      <c r="C19" s="829" t="s">
        <v>2725</v>
      </c>
      <c r="D19" s="733" t="e">
        <f>LANDS!#REF!</f>
        <v>#REF!</v>
      </c>
      <c r="E19" s="892" t="e">
        <f t="shared" ref="E19:F19" si="11">D19*1.04</f>
        <v>#REF!</v>
      </c>
      <c r="F19" s="892" t="e">
        <f t="shared" si="11"/>
        <v>#REF!</v>
      </c>
      <c r="G19" s="664"/>
      <c r="H19" s="664"/>
      <c r="I19" s="664"/>
      <c r="J19" s="664"/>
      <c r="K19" s="664"/>
      <c r="L19" s="664"/>
      <c r="M19" s="664"/>
      <c r="N19" s="664"/>
      <c r="O19" s="664"/>
      <c r="P19" s="664"/>
      <c r="Q19" s="664"/>
      <c r="R19" s="664"/>
      <c r="S19" s="664"/>
      <c r="T19" s="664"/>
      <c r="U19" s="664"/>
      <c r="V19" s="664"/>
      <c r="W19" s="664"/>
      <c r="X19" s="664"/>
      <c r="Y19" s="664"/>
      <c r="Z19" s="664"/>
    </row>
    <row r="20" spans="1:26" ht="14.25" customHeight="1">
      <c r="B20" s="729"/>
      <c r="C20" s="829" t="s">
        <v>2643</v>
      </c>
      <c r="D20" s="733">
        <f>LANDS!C122</f>
        <v>3545569</v>
      </c>
      <c r="E20" s="892">
        <f t="shared" ref="E20:F20" si="12">D20*1.04</f>
        <v>3687391.7600000002</v>
      </c>
      <c r="F20" s="892">
        <f t="shared" si="12"/>
        <v>3834887.4304000004</v>
      </c>
    </row>
    <row r="21" spans="1:26" ht="14.25" customHeight="1">
      <c r="B21" s="1810" t="s">
        <v>2721</v>
      </c>
      <c r="C21" s="1777"/>
      <c r="D21" s="824" t="e">
        <f t="shared" ref="D21:F21" si="13">SUM(D12,D15,D18)</f>
        <v>#REF!</v>
      </c>
      <c r="E21" s="824" t="e">
        <f t="shared" si="13"/>
        <v>#REF!</v>
      </c>
      <c r="F21" s="824" t="e">
        <f t="shared" si="13"/>
        <v>#REF!</v>
      </c>
    </row>
    <row r="22" spans="1:26" ht="14.25" customHeight="1">
      <c r="D22" s="2"/>
      <c r="E22" s="2"/>
      <c r="F22" s="2"/>
    </row>
    <row r="23" spans="1:26" ht="14.25" customHeight="1">
      <c r="D23" s="2"/>
      <c r="E23" s="2"/>
      <c r="F23" s="2"/>
    </row>
    <row r="24" spans="1:26" ht="14.25" customHeight="1">
      <c r="E24" s="2"/>
      <c r="F24" s="2"/>
    </row>
    <row r="25" spans="1:26" ht="14.25" customHeight="1">
      <c r="E25" s="2"/>
      <c r="F25" s="2"/>
    </row>
    <row r="26" spans="1:26" ht="14.25" customHeight="1">
      <c r="E26" s="2"/>
      <c r="F26" s="2"/>
    </row>
    <row r="27" spans="1:26" ht="14.25" customHeight="1">
      <c r="E27" s="2"/>
      <c r="F27" s="2"/>
    </row>
    <row r="28" spans="1:26" ht="14.25" customHeight="1">
      <c r="E28" s="2"/>
      <c r="F28" s="2"/>
    </row>
    <row r="29" spans="1:26" ht="14.25" customHeight="1">
      <c r="E29" s="2"/>
      <c r="F29" s="2"/>
    </row>
    <row r="30" spans="1:26" ht="14.25" customHeight="1">
      <c r="E30" s="2"/>
      <c r="F30" s="2"/>
    </row>
    <row r="31" spans="1:26" ht="14.25" customHeight="1">
      <c r="E31" s="2"/>
      <c r="F31" s="2"/>
    </row>
    <row r="32" spans="1:26" ht="14.25" customHeight="1">
      <c r="E32" s="2"/>
      <c r="F32" s="2"/>
    </row>
    <row r="33" spans="5:6" ht="14.25" customHeight="1">
      <c r="E33" s="2"/>
      <c r="F33" s="2"/>
    </row>
    <row r="34" spans="5:6" ht="14.25" customHeight="1">
      <c r="E34" s="2"/>
      <c r="F34" s="2"/>
    </row>
    <row r="35" spans="5:6" ht="14.25" customHeight="1">
      <c r="E35" s="2"/>
      <c r="F35" s="2"/>
    </row>
    <row r="36" spans="5:6" ht="14.25" customHeight="1">
      <c r="E36" s="2"/>
      <c r="F36" s="2"/>
    </row>
    <row r="37" spans="5:6" ht="14.25" customHeight="1">
      <c r="E37" s="2"/>
      <c r="F37" s="2"/>
    </row>
    <row r="38" spans="5:6" ht="14.25" customHeight="1">
      <c r="E38" s="2"/>
      <c r="F38" s="2"/>
    </row>
    <row r="39" spans="5:6" ht="14.25" customHeight="1">
      <c r="E39" s="2"/>
      <c r="F39" s="2"/>
    </row>
    <row r="40" spans="5:6" ht="14.25" customHeight="1">
      <c r="E40" s="2"/>
      <c r="F40" s="2"/>
    </row>
    <row r="41" spans="5:6" ht="14.25" customHeight="1">
      <c r="E41" s="2"/>
      <c r="F41" s="2"/>
    </row>
    <row r="42" spans="5:6" ht="14.25" customHeight="1">
      <c r="E42" s="2"/>
      <c r="F42" s="2"/>
    </row>
    <row r="43" spans="5:6" ht="14.25" customHeight="1">
      <c r="E43" s="2"/>
      <c r="F43" s="2"/>
    </row>
    <row r="44" spans="5:6" ht="14.25" customHeight="1">
      <c r="E44" s="2"/>
      <c r="F44" s="2"/>
    </row>
    <row r="45" spans="5:6" ht="14.25" customHeight="1">
      <c r="E45" s="2"/>
      <c r="F45" s="2"/>
    </row>
    <row r="46" spans="5:6" ht="14.25" customHeight="1">
      <c r="E46" s="2"/>
      <c r="F46" s="2"/>
    </row>
    <row r="47" spans="5:6" ht="14.25" customHeight="1">
      <c r="E47" s="2"/>
      <c r="F47" s="2"/>
    </row>
    <row r="48" spans="5:6" ht="14.25" customHeight="1">
      <c r="E48" s="2"/>
      <c r="F48" s="2"/>
    </row>
    <row r="49" spans="5:6" ht="14.25" customHeight="1">
      <c r="E49" s="2"/>
      <c r="F49" s="2"/>
    </row>
    <row r="50" spans="5:6" ht="14.25" customHeight="1">
      <c r="E50" s="2"/>
      <c r="F50" s="2"/>
    </row>
    <row r="51" spans="5:6" ht="14.25" customHeight="1">
      <c r="E51" s="2"/>
      <c r="F51" s="2"/>
    </row>
    <row r="52" spans="5:6" ht="14.25" customHeight="1">
      <c r="E52" s="2"/>
      <c r="F52" s="2"/>
    </row>
    <row r="53" spans="5:6" ht="14.25" customHeight="1">
      <c r="E53" s="2"/>
      <c r="F53" s="2"/>
    </row>
    <row r="54" spans="5:6" ht="14.25" customHeight="1">
      <c r="E54" s="2"/>
      <c r="F54" s="2"/>
    </row>
    <row r="55" spans="5:6" ht="14.25" customHeight="1">
      <c r="E55" s="2"/>
      <c r="F55" s="2"/>
    </row>
    <row r="56" spans="5:6" ht="14.25" customHeight="1">
      <c r="E56" s="2"/>
      <c r="F56" s="2"/>
    </row>
    <row r="57" spans="5:6" ht="14.25" customHeight="1">
      <c r="E57" s="2"/>
      <c r="F57" s="2"/>
    </row>
    <row r="58" spans="5:6" ht="14.25" customHeight="1">
      <c r="E58" s="2"/>
      <c r="F58" s="2"/>
    </row>
    <row r="59" spans="5:6" ht="14.25" customHeight="1">
      <c r="E59" s="2"/>
      <c r="F59" s="2"/>
    </row>
    <row r="60" spans="5:6" ht="14.25" customHeight="1">
      <c r="E60" s="2"/>
      <c r="F60" s="2"/>
    </row>
    <row r="61" spans="5:6" ht="14.25" customHeight="1">
      <c r="E61" s="2"/>
      <c r="F61" s="2"/>
    </row>
    <row r="62" spans="5:6" ht="14.25" customHeight="1">
      <c r="E62" s="2"/>
      <c r="F62" s="2"/>
    </row>
    <row r="63" spans="5:6" ht="14.25" customHeight="1">
      <c r="E63" s="2"/>
      <c r="F63" s="2"/>
    </row>
    <row r="64" spans="5:6" ht="14.25" customHeight="1">
      <c r="E64" s="2"/>
      <c r="F64" s="2"/>
    </row>
    <row r="65" spans="5:6" ht="14.25" customHeight="1">
      <c r="E65" s="2"/>
      <c r="F65" s="2"/>
    </row>
    <row r="66" spans="5:6" ht="14.25" customHeight="1">
      <c r="E66" s="2"/>
      <c r="F66" s="2"/>
    </row>
    <row r="67" spans="5:6" ht="14.25" customHeight="1">
      <c r="E67" s="2"/>
      <c r="F67" s="2"/>
    </row>
    <row r="68" spans="5:6" ht="14.25" customHeight="1">
      <c r="E68" s="2"/>
      <c r="F68" s="2"/>
    </row>
    <row r="69" spans="5:6" ht="14.25" customHeight="1">
      <c r="E69" s="2"/>
      <c r="F69" s="2"/>
    </row>
    <row r="70" spans="5:6" ht="14.25" customHeight="1">
      <c r="E70" s="2"/>
      <c r="F70" s="2"/>
    </row>
    <row r="71" spans="5:6" ht="14.25" customHeight="1">
      <c r="E71" s="2"/>
      <c r="F71" s="2"/>
    </row>
    <row r="72" spans="5:6" ht="14.25" customHeight="1">
      <c r="E72" s="2"/>
      <c r="F72" s="2"/>
    </row>
    <row r="73" spans="5:6" ht="14.25" customHeight="1">
      <c r="E73" s="2"/>
      <c r="F73" s="2"/>
    </row>
    <row r="74" spans="5:6" ht="14.25" customHeight="1">
      <c r="E74" s="2"/>
      <c r="F74" s="2"/>
    </row>
    <row r="75" spans="5:6" ht="14.25" customHeight="1">
      <c r="E75" s="2"/>
      <c r="F75" s="2"/>
    </row>
    <row r="76" spans="5:6" ht="14.25" customHeight="1">
      <c r="E76" s="2"/>
      <c r="F76" s="2"/>
    </row>
    <row r="77" spans="5:6" ht="14.25" customHeight="1">
      <c r="E77" s="2"/>
      <c r="F77" s="2"/>
    </row>
    <row r="78" spans="5:6" ht="14.25" customHeight="1">
      <c r="E78" s="2"/>
      <c r="F78" s="2"/>
    </row>
    <row r="79" spans="5:6" ht="14.25" customHeight="1">
      <c r="E79" s="2"/>
      <c r="F79" s="2"/>
    </row>
    <row r="80" spans="5:6" ht="14.25" customHeight="1">
      <c r="E80" s="2"/>
      <c r="F80" s="2"/>
    </row>
    <row r="81" spans="5:6" ht="14.25" customHeight="1">
      <c r="E81" s="2"/>
      <c r="F81" s="2"/>
    </row>
    <row r="82" spans="5:6" ht="14.25" customHeight="1">
      <c r="E82" s="2"/>
      <c r="F82" s="2"/>
    </row>
    <row r="83" spans="5:6" ht="14.25" customHeight="1">
      <c r="E83" s="2"/>
      <c r="F83" s="2"/>
    </row>
    <row r="84" spans="5:6" ht="14.25" customHeight="1">
      <c r="E84" s="2"/>
      <c r="F84" s="2"/>
    </row>
    <row r="85" spans="5:6" ht="14.25" customHeight="1">
      <c r="E85" s="2"/>
      <c r="F85" s="2"/>
    </row>
    <row r="86" spans="5:6" ht="14.25" customHeight="1">
      <c r="E86" s="2"/>
      <c r="F86" s="2"/>
    </row>
    <row r="87" spans="5:6" ht="14.25" customHeight="1">
      <c r="E87" s="2"/>
      <c r="F87" s="2"/>
    </row>
    <row r="88" spans="5:6" ht="14.25" customHeight="1">
      <c r="E88" s="2"/>
      <c r="F88" s="2"/>
    </row>
    <row r="89" spans="5:6" ht="14.25" customHeight="1">
      <c r="E89" s="2"/>
      <c r="F89" s="2"/>
    </row>
    <row r="90" spans="5:6" ht="14.25" customHeight="1">
      <c r="E90" s="2"/>
      <c r="F90" s="2"/>
    </row>
    <row r="91" spans="5:6" ht="14.25" customHeight="1">
      <c r="E91" s="2"/>
      <c r="F91" s="2"/>
    </row>
    <row r="92" spans="5:6" ht="14.25" customHeight="1">
      <c r="E92" s="2"/>
      <c r="F92" s="2"/>
    </row>
    <row r="93" spans="5:6" ht="14.25" customHeight="1">
      <c r="E93" s="2"/>
      <c r="F93" s="2"/>
    </row>
    <row r="94" spans="5:6" ht="14.25" customHeight="1">
      <c r="E94" s="2"/>
      <c r="F94" s="2"/>
    </row>
    <row r="95" spans="5:6" ht="14.25" customHeight="1">
      <c r="E95" s="2"/>
      <c r="F95" s="2"/>
    </row>
    <row r="96" spans="5:6" ht="14.25" customHeight="1">
      <c r="E96" s="2"/>
      <c r="F96" s="2"/>
    </row>
    <row r="97" spans="5:6" ht="14.25" customHeight="1">
      <c r="E97" s="2"/>
      <c r="F97" s="2"/>
    </row>
    <row r="98" spans="5:6" ht="14.25" customHeight="1">
      <c r="E98" s="2"/>
      <c r="F98" s="2"/>
    </row>
    <row r="99" spans="5:6" ht="14.25" customHeight="1">
      <c r="E99" s="2"/>
      <c r="F99" s="2"/>
    </row>
    <row r="100" spans="5:6" ht="14.25" customHeight="1">
      <c r="E100" s="2"/>
      <c r="F100" s="2"/>
    </row>
    <row r="101" spans="5:6" ht="14.25" customHeight="1">
      <c r="E101" s="2"/>
      <c r="F101" s="2"/>
    </row>
    <row r="102" spans="5:6" ht="14.25" customHeight="1">
      <c r="E102" s="2"/>
      <c r="F102" s="2"/>
    </row>
    <row r="103" spans="5:6" ht="14.25" customHeight="1">
      <c r="E103" s="2"/>
      <c r="F103" s="2"/>
    </row>
    <row r="104" spans="5:6" ht="14.25" customHeight="1">
      <c r="E104" s="2"/>
      <c r="F104" s="2"/>
    </row>
    <row r="105" spans="5:6" ht="14.25" customHeight="1">
      <c r="E105" s="2"/>
      <c r="F105" s="2"/>
    </row>
    <row r="106" spans="5:6" ht="14.25" customHeight="1">
      <c r="E106" s="2"/>
      <c r="F106" s="2"/>
    </row>
    <row r="107" spans="5:6" ht="14.25" customHeight="1">
      <c r="E107" s="2"/>
      <c r="F107" s="2"/>
    </row>
    <row r="108" spans="5:6" ht="14.25" customHeight="1">
      <c r="E108" s="2"/>
      <c r="F108" s="2"/>
    </row>
    <row r="109" spans="5:6" ht="14.25" customHeight="1">
      <c r="E109" s="2"/>
      <c r="F109" s="2"/>
    </row>
    <row r="110" spans="5:6" ht="14.25" customHeight="1">
      <c r="E110" s="2"/>
      <c r="F110" s="2"/>
    </row>
    <row r="111" spans="5:6" ht="14.25" customHeight="1">
      <c r="E111" s="2"/>
      <c r="F111" s="2"/>
    </row>
    <row r="112" spans="5:6" ht="14.25" customHeight="1">
      <c r="E112" s="2"/>
      <c r="F112" s="2"/>
    </row>
    <row r="113" spans="5:6" ht="14.25" customHeight="1">
      <c r="E113" s="2"/>
      <c r="F113" s="2"/>
    </row>
    <row r="114" spans="5:6" ht="14.25" customHeight="1">
      <c r="E114" s="2"/>
      <c r="F114" s="2"/>
    </row>
    <row r="115" spans="5:6" ht="14.25" customHeight="1">
      <c r="E115" s="2"/>
      <c r="F115" s="2"/>
    </row>
    <row r="116" spans="5:6" ht="14.25" customHeight="1">
      <c r="E116" s="2"/>
      <c r="F116" s="2"/>
    </row>
    <row r="117" spans="5:6" ht="14.25" customHeight="1">
      <c r="E117" s="2"/>
      <c r="F117" s="2"/>
    </row>
    <row r="118" spans="5:6" ht="14.25" customHeight="1">
      <c r="E118" s="2"/>
      <c r="F118" s="2"/>
    </row>
    <row r="119" spans="5:6" ht="14.25" customHeight="1">
      <c r="E119" s="2"/>
      <c r="F119" s="2"/>
    </row>
    <row r="120" spans="5:6" ht="14.25" customHeight="1">
      <c r="E120" s="2"/>
      <c r="F120" s="2"/>
    </row>
    <row r="121" spans="5:6" ht="14.25" customHeight="1">
      <c r="E121" s="2"/>
      <c r="F121" s="2"/>
    </row>
    <row r="122" spans="5:6" ht="14.25" customHeight="1">
      <c r="E122" s="2"/>
      <c r="F122" s="2"/>
    </row>
    <row r="123" spans="5:6" ht="14.25" customHeight="1">
      <c r="E123" s="2"/>
      <c r="F123" s="2"/>
    </row>
    <row r="124" spans="5:6" ht="14.25" customHeight="1">
      <c r="E124" s="2"/>
      <c r="F124" s="2"/>
    </row>
    <row r="125" spans="5:6" ht="14.25" customHeight="1">
      <c r="E125" s="2"/>
      <c r="F125" s="2"/>
    </row>
    <row r="126" spans="5:6" ht="14.25" customHeight="1">
      <c r="E126" s="2"/>
      <c r="F126" s="2"/>
    </row>
    <row r="127" spans="5:6" ht="14.25" customHeight="1">
      <c r="E127" s="2"/>
      <c r="F127" s="2"/>
    </row>
    <row r="128" spans="5:6" ht="14.25" customHeight="1">
      <c r="E128" s="2"/>
      <c r="F128" s="2"/>
    </row>
    <row r="129" spans="5:6" ht="14.25" customHeight="1">
      <c r="E129" s="2"/>
      <c r="F129" s="2"/>
    </row>
    <row r="130" spans="5:6" ht="14.25" customHeight="1">
      <c r="E130" s="2"/>
      <c r="F130" s="2"/>
    </row>
    <row r="131" spans="5:6" ht="14.25" customHeight="1">
      <c r="E131" s="2"/>
      <c r="F131" s="2"/>
    </row>
    <row r="132" spans="5:6" ht="14.25" customHeight="1">
      <c r="E132" s="2"/>
      <c r="F132" s="2"/>
    </row>
    <row r="133" spans="5:6" ht="14.25" customHeight="1">
      <c r="E133" s="2"/>
      <c r="F133" s="2"/>
    </row>
    <row r="134" spans="5:6" ht="14.25" customHeight="1">
      <c r="E134" s="2"/>
      <c r="F134" s="2"/>
    </row>
    <row r="135" spans="5:6" ht="14.25" customHeight="1">
      <c r="E135" s="2"/>
      <c r="F135" s="2"/>
    </row>
    <row r="136" spans="5:6" ht="14.25" customHeight="1">
      <c r="E136" s="2"/>
      <c r="F136" s="2"/>
    </row>
    <row r="137" spans="5:6" ht="14.25" customHeight="1">
      <c r="E137" s="2"/>
      <c r="F137" s="2"/>
    </row>
    <row r="138" spans="5:6" ht="14.25" customHeight="1">
      <c r="E138" s="2"/>
      <c r="F138" s="2"/>
    </row>
    <row r="139" spans="5:6" ht="14.25" customHeight="1">
      <c r="E139" s="2"/>
      <c r="F139" s="2"/>
    </row>
    <row r="140" spans="5:6" ht="14.25" customHeight="1">
      <c r="E140" s="2"/>
      <c r="F140" s="2"/>
    </row>
    <row r="141" spans="5:6" ht="14.25" customHeight="1">
      <c r="E141" s="2"/>
      <c r="F141" s="2"/>
    </row>
    <row r="142" spans="5:6" ht="14.25" customHeight="1">
      <c r="E142" s="2"/>
      <c r="F142" s="2"/>
    </row>
    <row r="143" spans="5:6" ht="14.25" customHeight="1">
      <c r="E143" s="2"/>
      <c r="F143" s="2"/>
    </row>
    <row r="144" spans="5:6" ht="14.25" customHeight="1">
      <c r="E144" s="2"/>
      <c r="F144" s="2"/>
    </row>
    <row r="145" spans="5:6" ht="14.25" customHeight="1">
      <c r="E145" s="2"/>
      <c r="F145" s="2"/>
    </row>
    <row r="146" spans="5:6" ht="14.25" customHeight="1">
      <c r="E146" s="2"/>
      <c r="F146" s="2"/>
    </row>
    <row r="147" spans="5:6" ht="14.25" customHeight="1">
      <c r="E147" s="2"/>
      <c r="F147" s="2"/>
    </row>
    <row r="148" spans="5:6" ht="14.25" customHeight="1">
      <c r="E148" s="2"/>
      <c r="F148" s="2"/>
    </row>
    <row r="149" spans="5:6" ht="14.25" customHeight="1">
      <c r="E149" s="2"/>
      <c r="F149" s="2"/>
    </row>
    <row r="150" spans="5:6" ht="14.25" customHeight="1">
      <c r="E150" s="2"/>
      <c r="F150" s="2"/>
    </row>
    <row r="151" spans="5:6" ht="14.25" customHeight="1">
      <c r="E151" s="2"/>
      <c r="F151" s="2"/>
    </row>
    <row r="152" spans="5:6" ht="14.25" customHeight="1">
      <c r="E152" s="2"/>
      <c r="F152" s="2"/>
    </row>
    <row r="153" spans="5:6" ht="14.25" customHeight="1">
      <c r="E153" s="2"/>
      <c r="F153" s="2"/>
    </row>
    <row r="154" spans="5:6" ht="14.25" customHeight="1">
      <c r="E154" s="2"/>
      <c r="F154" s="2"/>
    </row>
    <row r="155" spans="5:6" ht="14.25" customHeight="1">
      <c r="E155" s="2"/>
      <c r="F155" s="2"/>
    </row>
    <row r="156" spans="5:6" ht="14.25" customHeight="1">
      <c r="E156" s="2"/>
      <c r="F156" s="2"/>
    </row>
    <row r="157" spans="5:6" ht="14.25" customHeight="1">
      <c r="E157" s="2"/>
      <c r="F157" s="2"/>
    </row>
    <row r="158" spans="5:6" ht="14.25" customHeight="1">
      <c r="E158" s="2"/>
      <c r="F158" s="2"/>
    </row>
    <row r="159" spans="5:6" ht="14.25" customHeight="1">
      <c r="E159" s="2"/>
      <c r="F159" s="2"/>
    </row>
    <row r="160" spans="5:6" ht="14.25" customHeight="1">
      <c r="E160" s="2"/>
      <c r="F160" s="2"/>
    </row>
    <row r="161" spans="5:6" ht="14.25" customHeight="1">
      <c r="E161" s="2"/>
      <c r="F161" s="2"/>
    </row>
    <row r="162" spans="5:6" ht="14.25" customHeight="1">
      <c r="E162" s="2"/>
      <c r="F162" s="2"/>
    </row>
    <row r="163" spans="5:6" ht="14.25" customHeight="1">
      <c r="E163" s="2"/>
      <c r="F163" s="2"/>
    </row>
    <row r="164" spans="5:6" ht="14.25" customHeight="1">
      <c r="E164" s="2"/>
      <c r="F164" s="2"/>
    </row>
    <row r="165" spans="5:6" ht="14.25" customHeight="1">
      <c r="E165" s="2"/>
      <c r="F165" s="2"/>
    </row>
    <row r="166" spans="5:6" ht="14.25" customHeight="1">
      <c r="E166" s="2"/>
      <c r="F166" s="2"/>
    </row>
    <row r="167" spans="5:6" ht="14.25" customHeight="1">
      <c r="E167" s="2"/>
      <c r="F167" s="2"/>
    </row>
    <row r="168" spans="5:6" ht="14.25" customHeight="1">
      <c r="E168" s="2"/>
      <c r="F168" s="2"/>
    </row>
    <row r="169" spans="5:6" ht="14.25" customHeight="1">
      <c r="E169" s="2"/>
      <c r="F169" s="2"/>
    </row>
    <row r="170" spans="5:6" ht="14.25" customHeight="1">
      <c r="E170" s="2"/>
      <c r="F170" s="2"/>
    </row>
    <row r="171" spans="5:6" ht="14.25" customHeight="1">
      <c r="E171" s="2"/>
      <c r="F171" s="2"/>
    </row>
    <row r="172" spans="5:6" ht="14.25" customHeight="1">
      <c r="E172" s="2"/>
      <c r="F172" s="2"/>
    </row>
    <row r="173" spans="5:6" ht="14.25" customHeight="1">
      <c r="E173" s="2"/>
      <c r="F173" s="2"/>
    </row>
    <row r="174" spans="5:6" ht="14.25" customHeight="1">
      <c r="E174" s="2"/>
      <c r="F174" s="2"/>
    </row>
    <row r="175" spans="5:6" ht="14.25" customHeight="1">
      <c r="E175" s="2"/>
      <c r="F175" s="2"/>
    </row>
    <row r="176" spans="5:6" ht="14.25" customHeight="1">
      <c r="E176" s="2"/>
      <c r="F176" s="2"/>
    </row>
    <row r="177" spans="5:6" ht="14.25" customHeight="1">
      <c r="E177" s="2"/>
      <c r="F177" s="2"/>
    </row>
    <row r="178" spans="5:6" ht="14.25" customHeight="1">
      <c r="E178" s="2"/>
      <c r="F178" s="2"/>
    </row>
    <row r="179" spans="5:6" ht="14.25" customHeight="1">
      <c r="E179" s="2"/>
      <c r="F179" s="2"/>
    </row>
    <row r="180" spans="5:6" ht="14.25" customHeight="1">
      <c r="E180" s="2"/>
      <c r="F180" s="2"/>
    </row>
    <row r="181" spans="5:6" ht="14.25" customHeight="1">
      <c r="E181" s="2"/>
      <c r="F181" s="2"/>
    </row>
    <row r="182" spans="5:6" ht="14.25" customHeight="1">
      <c r="E182" s="2"/>
      <c r="F182" s="2"/>
    </row>
    <row r="183" spans="5:6" ht="14.25" customHeight="1">
      <c r="E183" s="2"/>
      <c r="F183" s="2"/>
    </row>
    <row r="184" spans="5:6" ht="14.25" customHeight="1">
      <c r="E184" s="2"/>
      <c r="F184" s="2"/>
    </row>
    <row r="185" spans="5:6" ht="14.25" customHeight="1">
      <c r="E185" s="2"/>
      <c r="F185" s="2"/>
    </row>
    <row r="186" spans="5:6" ht="14.25" customHeight="1">
      <c r="E186" s="2"/>
      <c r="F186" s="2"/>
    </row>
    <row r="187" spans="5:6" ht="14.25" customHeight="1">
      <c r="E187" s="2"/>
      <c r="F187" s="2"/>
    </row>
    <row r="188" spans="5:6" ht="14.25" customHeight="1">
      <c r="E188" s="2"/>
      <c r="F188" s="2"/>
    </row>
    <row r="189" spans="5:6" ht="14.25" customHeight="1">
      <c r="E189" s="2"/>
      <c r="F189" s="2"/>
    </row>
    <row r="190" spans="5:6" ht="14.25" customHeight="1">
      <c r="E190" s="2"/>
      <c r="F190" s="2"/>
    </row>
    <row r="191" spans="5:6" ht="14.25" customHeight="1">
      <c r="E191" s="2"/>
      <c r="F191" s="2"/>
    </row>
    <row r="192" spans="5:6" ht="14.25" customHeight="1">
      <c r="E192" s="2"/>
      <c r="F192" s="2"/>
    </row>
    <row r="193" spans="5:6" ht="14.25" customHeight="1">
      <c r="E193" s="2"/>
      <c r="F193" s="2"/>
    </row>
    <row r="194" spans="5:6" ht="14.25" customHeight="1">
      <c r="E194" s="2"/>
      <c r="F194" s="2"/>
    </row>
    <row r="195" spans="5:6" ht="14.25" customHeight="1">
      <c r="E195" s="2"/>
      <c r="F195" s="2"/>
    </row>
    <row r="196" spans="5:6" ht="14.25" customHeight="1">
      <c r="E196" s="2"/>
      <c r="F196" s="2"/>
    </row>
    <row r="197" spans="5:6" ht="14.25" customHeight="1">
      <c r="E197" s="2"/>
      <c r="F197" s="2"/>
    </row>
    <row r="198" spans="5:6" ht="14.25" customHeight="1">
      <c r="E198" s="2"/>
      <c r="F198" s="2"/>
    </row>
    <row r="199" spans="5:6" ht="14.25" customHeight="1">
      <c r="E199" s="2"/>
      <c r="F199" s="2"/>
    </row>
    <row r="200" spans="5:6" ht="14.25" customHeight="1">
      <c r="E200" s="2"/>
      <c r="F200" s="2"/>
    </row>
    <row r="201" spans="5:6" ht="14.25" customHeight="1">
      <c r="E201" s="2"/>
      <c r="F201" s="2"/>
    </row>
    <row r="202" spans="5:6" ht="14.25" customHeight="1">
      <c r="E202" s="2"/>
      <c r="F202" s="2"/>
    </row>
    <row r="203" spans="5:6" ht="14.25" customHeight="1">
      <c r="E203" s="2"/>
      <c r="F203" s="2"/>
    </row>
    <row r="204" spans="5:6" ht="14.25" customHeight="1">
      <c r="E204" s="2"/>
      <c r="F204" s="2"/>
    </row>
    <row r="205" spans="5:6" ht="14.25" customHeight="1">
      <c r="E205" s="2"/>
      <c r="F205" s="2"/>
    </row>
    <row r="206" spans="5:6" ht="14.25" customHeight="1">
      <c r="E206" s="2"/>
      <c r="F206" s="2"/>
    </row>
    <row r="207" spans="5:6" ht="14.25" customHeight="1">
      <c r="E207" s="2"/>
      <c r="F207" s="2"/>
    </row>
    <row r="208" spans="5:6" ht="14.25" customHeight="1">
      <c r="E208" s="2"/>
      <c r="F208" s="2"/>
    </row>
    <row r="209" spans="5:6" ht="14.25" customHeight="1">
      <c r="E209" s="2"/>
      <c r="F209" s="2"/>
    </row>
    <row r="210" spans="5:6" ht="14.25" customHeight="1">
      <c r="E210" s="2"/>
      <c r="F210" s="2"/>
    </row>
    <row r="211" spans="5:6" ht="14.25" customHeight="1">
      <c r="E211" s="2"/>
      <c r="F211" s="2"/>
    </row>
    <row r="212" spans="5:6" ht="14.25" customHeight="1">
      <c r="E212" s="2"/>
      <c r="F212" s="2"/>
    </row>
    <row r="213" spans="5:6" ht="14.25" customHeight="1">
      <c r="E213" s="2"/>
      <c r="F213" s="2"/>
    </row>
    <row r="214" spans="5:6" ht="14.25" customHeight="1">
      <c r="E214" s="2"/>
      <c r="F214" s="2"/>
    </row>
    <row r="215" spans="5:6" ht="14.25" customHeight="1">
      <c r="E215" s="2"/>
      <c r="F215" s="2"/>
    </row>
    <row r="216" spans="5:6" ht="14.25" customHeight="1">
      <c r="E216" s="2"/>
      <c r="F216" s="2"/>
    </row>
    <row r="217" spans="5:6" ht="14.25" customHeight="1">
      <c r="E217" s="2"/>
      <c r="F217" s="2"/>
    </row>
    <row r="218" spans="5:6" ht="14.25" customHeight="1">
      <c r="E218" s="2"/>
      <c r="F218" s="2"/>
    </row>
    <row r="219" spans="5:6" ht="14.25" customHeight="1">
      <c r="E219" s="2"/>
      <c r="F219" s="2"/>
    </row>
    <row r="220" spans="5:6" ht="14.25" customHeight="1">
      <c r="E220" s="2"/>
      <c r="F220" s="2"/>
    </row>
    <row r="221" spans="5:6" ht="14.25" customHeight="1">
      <c r="E221" s="2"/>
      <c r="F221" s="2"/>
    </row>
    <row r="222" spans="5:6" ht="15.75" customHeight="1"/>
    <row r="223" spans="5:6" ht="15.75" customHeight="1"/>
    <row r="224" spans="5:6"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21:C21"/>
    <mergeCell ref="B2:B3"/>
    <mergeCell ref="B10:B11"/>
    <mergeCell ref="E2:F2"/>
    <mergeCell ref="E10:F10"/>
    <mergeCell ref="C2:C3"/>
    <mergeCell ref="C10:C11"/>
    <mergeCell ref="B7:C7"/>
  </mergeCells>
  <pageMargins left="0.7" right="0.7" top="0.75" bottom="0.75" header="0" footer="0"/>
  <pageSetup fitToWidth="0" fitToHeight="0" orientation="landscape"/>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4" defaultRowHeight="15" customHeight="1"/>
  <cols>
    <col min="1" max="2" width="7.85546875" customWidth="1"/>
    <col min="3" max="3" width="34.42578125" customWidth="1"/>
    <col min="4" max="4" width="15.42578125" customWidth="1"/>
    <col min="5" max="5" width="14.5703125" customWidth="1"/>
    <col min="6" max="6" width="14.28515625" customWidth="1"/>
    <col min="7" max="7" width="7.85546875" customWidth="1"/>
    <col min="8" max="8" width="10.42578125" customWidth="1"/>
    <col min="9" max="26" width="7.85546875" customWidth="1"/>
  </cols>
  <sheetData>
    <row r="1" spans="1:26" ht="14.25" customHeight="1"/>
    <row r="2" spans="1:26" ht="25.5" customHeight="1">
      <c r="B2" s="1804" t="s">
        <v>2713</v>
      </c>
      <c r="C2" s="1804" t="s">
        <v>2714</v>
      </c>
      <c r="D2" s="729" t="s">
        <v>2715</v>
      </c>
      <c r="E2" s="1803" t="s">
        <v>2716</v>
      </c>
      <c r="F2" s="1777"/>
    </row>
    <row r="3" spans="1:26" ht="14.25" customHeight="1">
      <c r="B3" s="1805"/>
      <c r="C3" s="1805"/>
      <c r="D3" s="730" t="s">
        <v>2717</v>
      </c>
      <c r="E3" s="730" t="s">
        <v>2718</v>
      </c>
      <c r="F3" s="730" t="s">
        <v>2719</v>
      </c>
    </row>
    <row r="4" spans="1:26" ht="26.25" customHeight="1">
      <c r="B4" s="731">
        <v>11001</v>
      </c>
      <c r="C4" s="891" t="s">
        <v>2540</v>
      </c>
      <c r="D4" s="737">
        <f>D13</f>
        <v>153750000</v>
      </c>
      <c r="E4" s="737">
        <f t="shared" ref="E4:F4" si="0">D4*1.04</f>
        <v>159900000</v>
      </c>
      <c r="F4" s="737">
        <f t="shared" si="0"/>
        <v>166296000</v>
      </c>
    </row>
    <row r="5" spans="1:26" ht="14.25" customHeight="1">
      <c r="B5" s="736">
        <v>11002</v>
      </c>
      <c r="C5" s="735" t="s">
        <v>3327</v>
      </c>
      <c r="D5" s="737" t="e">
        <f>D16</f>
        <v>#REF!</v>
      </c>
      <c r="E5" s="737" t="e">
        <f t="shared" ref="E5:F5" si="1">D5*1.04</f>
        <v>#REF!</v>
      </c>
      <c r="F5" s="737" t="e">
        <f t="shared" si="1"/>
        <v>#REF!</v>
      </c>
    </row>
    <row r="6" spans="1:26" ht="14.25" customHeight="1">
      <c r="B6" s="731">
        <v>11003</v>
      </c>
      <c r="C6" s="731" t="s">
        <v>3308</v>
      </c>
      <c r="D6" s="737">
        <f>D19</f>
        <v>93640474</v>
      </c>
      <c r="E6" s="737">
        <f t="shared" ref="E6:F6" si="2">D6*1.04</f>
        <v>97386092.960000008</v>
      </c>
      <c r="F6" s="737">
        <f t="shared" si="2"/>
        <v>101281536.67840001</v>
      </c>
    </row>
    <row r="7" spans="1:26" ht="14.25" customHeight="1">
      <c r="B7" s="736">
        <v>11004</v>
      </c>
      <c r="C7" s="735" t="s">
        <v>3321</v>
      </c>
      <c r="D7" s="737">
        <f>D22</f>
        <v>0</v>
      </c>
      <c r="E7" s="737">
        <f t="shared" ref="E7:F7" si="3">D7*1.04</f>
        <v>0</v>
      </c>
      <c r="F7" s="737">
        <f t="shared" si="3"/>
        <v>0</v>
      </c>
    </row>
    <row r="8" spans="1:26" ht="14.25" customHeight="1">
      <c r="B8" s="1803" t="s">
        <v>2806</v>
      </c>
      <c r="C8" s="1777"/>
      <c r="D8" s="738" t="e">
        <f t="shared" ref="D8:F8" si="4">SUM(D4:D7)</f>
        <v>#REF!</v>
      </c>
      <c r="E8" s="738" t="e">
        <f t="shared" si="4"/>
        <v>#REF!</v>
      </c>
      <c r="F8" s="738" t="e">
        <f t="shared" si="4"/>
        <v>#REF!</v>
      </c>
    </row>
    <row r="9" spans="1:26" ht="14.25" customHeight="1">
      <c r="B9" s="1088"/>
      <c r="C9" s="1088"/>
      <c r="D9" s="1088"/>
      <c r="E9" s="1088"/>
      <c r="F9" s="1088"/>
    </row>
    <row r="10" spans="1:26" ht="14.25" customHeight="1">
      <c r="B10" s="1088"/>
      <c r="C10" s="1088"/>
      <c r="D10" s="1088"/>
      <c r="E10" s="1088"/>
      <c r="F10" s="1088"/>
    </row>
    <row r="11" spans="1:26" ht="25.5" customHeight="1">
      <c r="B11" s="1804" t="s">
        <v>2722</v>
      </c>
      <c r="C11" s="1804" t="s">
        <v>2723</v>
      </c>
      <c r="D11" s="739" t="s">
        <v>2724</v>
      </c>
      <c r="E11" s="1806" t="s">
        <v>2716</v>
      </c>
      <c r="F11" s="1777"/>
    </row>
    <row r="12" spans="1:26" ht="14.25" customHeight="1">
      <c r="B12" s="1805"/>
      <c r="C12" s="1805"/>
      <c r="D12" s="730" t="s">
        <v>2717</v>
      </c>
      <c r="E12" s="730" t="s">
        <v>2718</v>
      </c>
      <c r="F12" s="730" t="s">
        <v>2719</v>
      </c>
    </row>
    <row r="13" spans="1:26" ht="25.5" customHeight="1">
      <c r="A13" s="740"/>
      <c r="B13" s="741">
        <v>11001</v>
      </c>
      <c r="C13" s="745" t="s">
        <v>2540</v>
      </c>
      <c r="D13" s="824">
        <f>D14+D15</f>
        <v>153750000</v>
      </c>
      <c r="E13" s="824">
        <f t="shared" ref="E13:F13" si="5">D13*1.04</f>
        <v>159900000</v>
      </c>
      <c r="F13" s="824">
        <f t="shared" si="5"/>
        <v>166296000</v>
      </c>
      <c r="G13" s="740"/>
      <c r="H13" s="740"/>
      <c r="I13" s="740"/>
      <c r="J13" s="740"/>
      <c r="K13" s="740"/>
      <c r="L13" s="740"/>
      <c r="M13" s="740"/>
      <c r="N13" s="740"/>
      <c r="O13" s="740"/>
      <c r="P13" s="740"/>
      <c r="Q13" s="740"/>
      <c r="R13" s="740"/>
      <c r="S13" s="740"/>
      <c r="T13" s="740"/>
      <c r="U13" s="740"/>
      <c r="V13" s="740"/>
      <c r="W13" s="740"/>
      <c r="X13" s="740"/>
      <c r="Y13" s="740"/>
      <c r="Z13" s="740"/>
    </row>
    <row r="14" spans="1:26" ht="14.25" customHeight="1">
      <c r="A14" s="664"/>
      <c r="B14" s="731"/>
      <c r="C14" s="829" t="s">
        <v>2725</v>
      </c>
      <c r="D14" s="826">
        <f>ROADS!C82</f>
        <v>153750000</v>
      </c>
      <c r="E14" s="826">
        <f t="shared" ref="E14:F14" si="6">D14*1.04</f>
        <v>159900000</v>
      </c>
      <c r="F14" s="826">
        <f t="shared" si="6"/>
        <v>166296000</v>
      </c>
      <c r="G14" s="664"/>
      <c r="H14" s="7"/>
      <c r="I14" s="664"/>
      <c r="J14" s="664"/>
      <c r="K14" s="664"/>
      <c r="L14" s="664"/>
      <c r="M14" s="664"/>
      <c r="N14" s="664"/>
      <c r="O14" s="664"/>
      <c r="P14" s="664"/>
      <c r="Q14" s="664"/>
      <c r="R14" s="664"/>
      <c r="S14" s="664"/>
      <c r="T14" s="664"/>
      <c r="U14" s="664"/>
      <c r="V14" s="664"/>
      <c r="W14" s="664"/>
      <c r="X14" s="664"/>
      <c r="Y14" s="664"/>
      <c r="Z14" s="664"/>
    </row>
    <row r="15" spans="1:26" ht="14.25" customHeight="1">
      <c r="B15" s="731"/>
      <c r="C15" s="829" t="s">
        <v>2643</v>
      </c>
      <c r="D15" s="1092">
        <v>0</v>
      </c>
      <c r="E15" s="1092">
        <f t="shared" ref="E15:F15" si="7">D15*1.04</f>
        <v>0</v>
      </c>
      <c r="F15" s="1092">
        <f t="shared" si="7"/>
        <v>0</v>
      </c>
    </row>
    <row r="16" spans="1:26" ht="14.25" customHeight="1">
      <c r="A16" s="740"/>
      <c r="B16" s="744">
        <v>11002</v>
      </c>
      <c r="C16" s="743" t="s">
        <v>3327</v>
      </c>
      <c r="D16" s="827" t="e">
        <f>D17+D18</f>
        <v>#REF!</v>
      </c>
      <c r="E16" s="824" t="e">
        <f t="shared" ref="E16:F16" si="8">D16*1.04</f>
        <v>#REF!</v>
      </c>
      <c r="F16" s="824" t="e">
        <f t="shared" si="8"/>
        <v>#REF!</v>
      </c>
      <c r="G16" s="740"/>
      <c r="H16" s="740"/>
      <c r="I16" s="740"/>
      <c r="J16" s="740"/>
      <c r="K16" s="740"/>
      <c r="L16" s="740"/>
      <c r="M16" s="740"/>
      <c r="N16" s="740"/>
      <c r="O16" s="740"/>
      <c r="P16" s="740"/>
      <c r="Q16" s="740"/>
      <c r="R16" s="740"/>
      <c r="S16" s="740"/>
      <c r="T16" s="740"/>
      <c r="U16" s="740"/>
      <c r="V16" s="740"/>
      <c r="W16" s="740"/>
      <c r="X16" s="740"/>
      <c r="Y16" s="740"/>
      <c r="Z16" s="740"/>
    </row>
    <row r="17" spans="1:26" ht="14.25" customHeight="1">
      <c r="A17" s="664"/>
      <c r="B17" s="736"/>
      <c r="C17" s="829" t="s">
        <v>2725</v>
      </c>
      <c r="D17" s="828">
        <v>0</v>
      </c>
      <c r="E17" s="826">
        <f t="shared" ref="E17:F17" si="9">D17*1.04</f>
        <v>0</v>
      </c>
      <c r="F17" s="826">
        <f t="shared" si="9"/>
        <v>0</v>
      </c>
      <c r="G17" s="664"/>
      <c r="H17" s="664"/>
      <c r="I17" s="664"/>
      <c r="J17" s="664"/>
      <c r="K17" s="664"/>
      <c r="L17" s="664"/>
      <c r="M17" s="664"/>
      <c r="N17" s="664"/>
      <c r="O17" s="664"/>
      <c r="P17" s="664"/>
      <c r="Q17" s="664"/>
      <c r="R17" s="664"/>
      <c r="S17" s="664"/>
      <c r="T17" s="664"/>
      <c r="U17" s="664"/>
      <c r="V17" s="664"/>
      <c r="W17" s="664"/>
      <c r="X17" s="664"/>
      <c r="Y17" s="664"/>
      <c r="Z17" s="664"/>
    </row>
    <row r="18" spans="1:26" ht="14.25" customHeight="1">
      <c r="B18" s="736"/>
      <c r="C18" s="829" t="s">
        <v>2643</v>
      </c>
      <c r="D18" s="828" t="e">
        <f>ROADS!#REF!</f>
        <v>#REF!</v>
      </c>
      <c r="E18" s="826" t="e">
        <f t="shared" ref="E18:F18" si="10">D18*1.04</f>
        <v>#REF!</v>
      </c>
      <c r="F18" s="826" t="e">
        <f t="shared" si="10"/>
        <v>#REF!</v>
      </c>
    </row>
    <row r="19" spans="1:26" ht="14.25" customHeight="1">
      <c r="A19" s="740"/>
      <c r="B19" s="741">
        <v>11003</v>
      </c>
      <c r="C19" s="741" t="s">
        <v>3308</v>
      </c>
      <c r="D19" s="824">
        <f>D20+D21</f>
        <v>93640474</v>
      </c>
      <c r="E19" s="824">
        <f t="shared" ref="E19:F19" si="11">D19*1.04</f>
        <v>97386092.960000008</v>
      </c>
      <c r="F19" s="824">
        <f t="shared" si="11"/>
        <v>101281536.67840001</v>
      </c>
      <c r="G19" s="740"/>
      <c r="H19" s="740"/>
      <c r="I19" s="740"/>
      <c r="J19" s="740"/>
      <c r="K19" s="740"/>
      <c r="L19" s="740"/>
      <c r="M19" s="740"/>
      <c r="N19" s="740"/>
      <c r="O19" s="740"/>
      <c r="P19" s="740"/>
      <c r="Q19" s="740"/>
      <c r="R19" s="740"/>
      <c r="S19" s="740"/>
      <c r="T19" s="740"/>
      <c r="U19" s="740"/>
      <c r="V19" s="740"/>
      <c r="W19" s="740"/>
      <c r="X19" s="740"/>
      <c r="Y19" s="740"/>
      <c r="Z19" s="740"/>
    </row>
    <row r="20" spans="1:26" ht="14.25" customHeight="1">
      <c r="A20" s="664"/>
      <c r="B20" s="731"/>
      <c r="C20" s="829" t="s">
        <v>2725</v>
      </c>
      <c r="D20" s="826">
        <f>'PUBLIC WORKS'!C72</f>
        <v>35250000</v>
      </c>
      <c r="E20" s="826">
        <f t="shared" ref="E20:F20" si="12">D20*1.04</f>
        <v>36660000</v>
      </c>
      <c r="F20" s="826">
        <f t="shared" si="12"/>
        <v>38126400</v>
      </c>
      <c r="G20" s="664"/>
      <c r="H20" s="664"/>
      <c r="I20" s="664"/>
      <c r="J20" s="664"/>
      <c r="K20" s="664"/>
      <c r="L20" s="664"/>
      <c r="M20" s="664"/>
      <c r="N20" s="664"/>
      <c r="O20" s="664"/>
      <c r="P20" s="664"/>
      <c r="Q20" s="664"/>
      <c r="R20" s="664"/>
      <c r="S20" s="664"/>
      <c r="T20" s="664"/>
      <c r="U20" s="664"/>
      <c r="V20" s="664"/>
      <c r="W20" s="664"/>
      <c r="X20" s="664"/>
      <c r="Y20" s="664"/>
      <c r="Z20" s="664"/>
    </row>
    <row r="21" spans="1:26" ht="14.25" customHeight="1">
      <c r="B21" s="731"/>
      <c r="C21" s="829" t="s">
        <v>2643</v>
      </c>
      <c r="D21" s="826">
        <f>'PUBLIC WORKS'!C75</f>
        <v>58390474</v>
      </c>
      <c r="E21" s="826">
        <f t="shared" ref="E21:F21" si="13">D21*1.04</f>
        <v>60726092.960000001</v>
      </c>
      <c r="F21" s="826">
        <f t="shared" si="13"/>
        <v>63155136.678400002</v>
      </c>
    </row>
    <row r="22" spans="1:26" ht="14.25" customHeight="1">
      <c r="A22" s="740"/>
      <c r="B22" s="744">
        <v>11004</v>
      </c>
      <c r="C22" s="743" t="s">
        <v>3321</v>
      </c>
      <c r="D22" s="824">
        <f>D23+D24</f>
        <v>0</v>
      </c>
      <c r="E22" s="824">
        <f t="shared" ref="E22:F22" si="14">D22*1.04</f>
        <v>0</v>
      </c>
      <c r="F22" s="824">
        <f t="shared" si="14"/>
        <v>0</v>
      </c>
      <c r="G22" s="740"/>
      <c r="H22" s="740"/>
      <c r="I22" s="740"/>
      <c r="J22" s="740"/>
      <c r="K22" s="740"/>
      <c r="L22" s="740"/>
      <c r="M22" s="740"/>
      <c r="N22" s="740"/>
      <c r="O22" s="740"/>
      <c r="P22" s="740"/>
      <c r="Q22" s="740"/>
      <c r="R22" s="740"/>
      <c r="S22" s="740"/>
      <c r="T22" s="740"/>
      <c r="U22" s="740"/>
      <c r="V22" s="740"/>
      <c r="W22" s="740"/>
      <c r="X22" s="740"/>
      <c r="Y22" s="740"/>
      <c r="Z22" s="740"/>
    </row>
    <row r="23" spans="1:26" ht="14.25" customHeight="1">
      <c r="A23" s="664"/>
      <c r="B23" s="829"/>
      <c r="C23" s="829" t="s">
        <v>2725</v>
      </c>
      <c r="D23" s="826">
        <f>'PUBLIC WORKS'!C83</f>
        <v>0</v>
      </c>
      <c r="E23" s="826">
        <f t="shared" ref="E23:F23" si="15">D23*1.04</f>
        <v>0</v>
      </c>
      <c r="F23" s="826">
        <f t="shared" si="15"/>
        <v>0</v>
      </c>
      <c r="G23" s="664"/>
      <c r="H23" s="664"/>
      <c r="I23" s="664"/>
      <c r="J23" s="664"/>
      <c r="K23" s="664"/>
      <c r="L23" s="664"/>
      <c r="M23" s="664"/>
      <c r="N23" s="664"/>
      <c r="O23" s="664"/>
      <c r="P23" s="664"/>
      <c r="Q23" s="664"/>
      <c r="R23" s="664"/>
      <c r="S23" s="664"/>
      <c r="T23" s="664"/>
      <c r="U23" s="664"/>
      <c r="V23" s="664"/>
      <c r="W23" s="664"/>
      <c r="X23" s="664"/>
      <c r="Y23" s="664"/>
      <c r="Z23" s="664"/>
    </row>
    <row r="24" spans="1:26" ht="14.25" customHeight="1">
      <c r="B24" s="829"/>
      <c r="C24" s="829" t="s">
        <v>2643</v>
      </c>
      <c r="D24" s="1381">
        <v>0</v>
      </c>
      <c r="E24" s="1381">
        <f t="shared" ref="E24:F24" si="16">D24*1.04</f>
        <v>0</v>
      </c>
      <c r="F24" s="1381">
        <f t="shared" si="16"/>
        <v>0</v>
      </c>
    </row>
    <row r="25" spans="1:26" ht="14.25" customHeight="1">
      <c r="B25" s="1810" t="s">
        <v>2721</v>
      </c>
      <c r="C25" s="1777"/>
      <c r="D25" s="824" t="e">
        <f t="shared" ref="D25:F25" si="17">SUM(D13,D16,D19,D22)</f>
        <v>#REF!</v>
      </c>
      <c r="E25" s="824" t="e">
        <f t="shared" si="17"/>
        <v>#REF!</v>
      </c>
      <c r="F25" s="824" t="e">
        <f t="shared" si="17"/>
        <v>#REF!</v>
      </c>
      <c r="H25" s="7" t="e">
        <f>D18+D21</f>
        <v>#REF!</v>
      </c>
    </row>
    <row r="26" spans="1:26" ht="14.25" customHeight="1">
      <c r="D26" s="7">
        <v>949841981</v>
      </c>
      <c r="H26" s="7">
        <f>D14+D20+D23</f>
        <v>189000000</v>
      </c>
    </row>
    <row r="27" spans="1:26" ht="14.25" customHeight="1">
      <c r="D27" s="7" t="e">
        <f>D26-D25</f>
        <v>#REF!</v>
      </c>
      <c r="H27" s="7">
        <v>186132555</v>
      </c>
    </row>
    <row r="28" spans="1:26" ht="14.25" customHeight="1">
      <c r="D28" s="7"/>
      <c r="H28" s="7">
        <f>H26-H27</f>
        <v>2867445</v>
      </c>
    </row>
    <row r="29" spans="1:26" ht="14.25" customHeight="1">
      <c r="D29" s="7"/>
    </row>
    <row r="30" spans="1:26" ht="14.25" customHeight="1"/>
    <row r="31" spans="1:26" ht="14.25" customHeight="1"/>
    <row r="32" spans="1:26"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25:C25"/>
    <mergeCell ref="B2:B3"/>
    <mergeCell ref="B11:B12"/>
    <mergeCell ref="E2:F2"/>
    <mergeCell ref="E11:F11"/>
    <mergeCell ref="C2:C3"/>
    <mergeCell ref="C11:C12"/>
    <mergeCell ref="B8:C8"/>
  </mergeCells>
  <pageMargins left="0.7" right="0.7" top="0.75" bottom="0.75" header="0" footer="0"/>
  <pageSetup fitToWidth="0" fitToHeight="0" orientation="landscape"/>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4" defaultRowHeight="15" customHeight="1"/>
  <cols>
    <col min="1" max="1" width="55.28515625" customWidth="1"/>
    <col min="2" max="2" width="19.5703125" customWidth="1"/>
    <col min="3" max="3" width="16.28515625" customWidth="1"/>
    <col min="4" max="4" width="15.85546875" customWidth="1"/>
    <col min="5" max="6" width="8.42578125" customWidth="1"/>
    <col min="7" max="26" width="7.85546875" customWidth="1"/>
  </cols>
  <sheetData>
    <row r="1" spans="1:26" ht="15" customHeight="1">
      <c r="A1" s="1382" t="s">
        <v>52</v>
      </c>
      <c r="B1" s="1383" t="s">
        <v>174</v>
      </c>
      <c r="C1" s="1383" t="s">
        <v>175</v>
      </c>
      <c r="D1" s="1384" t="s">
        <v>106</v>
      </c>
      <c r="E1" s="1385"/>
      <c r="F1" s="1385"/>
      <c r="G1" s="1385"/>
      <c r="H1" s="1385"/>
      <c r="I1" s="1385"/>
      <c r="J1" s="1385"/>
      <c r="K1" s="1385"/>
      <c r="L1" s="1385"/>
      <c r="M1" s="1385"/>
      <c r="N1" s="1385"/>
      <c r="O1" s="1385"/>
      <c r="P1" s="1385"/>
      <c r="Q1" s="1385"/>
      <c r="R1" s="1385"/>
      <c r="S1" s="1385"/>
      <c r="T1" s="1385"/>
      <c r="U1" s="1385"/>
      <c r="V1" s="1385"/>
      <c r="W1" s="1385"/>
      <c r="X1" s="1385"/>
      <c r="Y1" s="1385"/>
      <c r="Z1" s="1385"/>
    </row>
    <row r="2" spans="1:26" ht="15" customHeight="1">
      <c r="A2" s="1386" t="s">
        <v>180</v>
      </c>
      <c r="B2" s="893">
        <v>940000000</v>
      </c>
      <c r="C2" s="893">
        <v>150000000</v>
      </c>
      <c r="D2" s="893">
        <f t="shared" ref="D2:D20" si="0">SUM(B2:C2)</f>
        <v>1090000000</v>
      </c>
      <c r="E2" s="1385"/>
      <c r="F2" s="1385"/>
      <c r="G2" s="1385"/>
      <c r="H2" s="1385"/>
      <c r="I2" s="1385"/>
      <c r="J2" s="1385"/>
      <c r="K2" s="1385"/>
      <c r="L2" s="1385"/>
      <c r="M2" s="1385"/>
      <c r="N2" s="1385"/>
      <c r="O2" s="1385"/>
      <c r="P2" s="1385"/>
      <c r="Q2" s="1385"/>
      <c r="R2" s="1385"/>
      <c r="S2" s="1385"/>
      <c r="T2" s="1385"/>
      <c r="U2" s="1385"/>
      <c r="V2" s="1385"/>
      <c r="W2" s="1385"/>
      <c r="X2" s="1385"/>
      <c r="Y2" s="1385"/>
      <c r="Z2" s="1385"/>
    </row>
    <row r="3" spans="1:26" ht="15" customHeight="1">
      <c r="A3" s="1387" t="s">
        <v>181</v>
      </c>
      <c r="B3" s="893">
        <v>398746720</v>
      </c>
      <c r="C3" s="893">
        <v>130000000</v>
      </c>
      <c r="D3" s="893">
        <f t="shared" si="0"/>
        <v>528746720</v>
      </c>
      <c r="E3" s="1385"/>
      <c r="F3" s="1385"/>
      <c r="G3" s="1385"/>
      <c r="H3" s="1385"/>
      <c r="I3" s="1385"/>
      <c r="J3" s="1385"/>
      <c r="K3" s="1385"/>
      <c r="L3" s="1385"/>
      <c r="M3" s="1385"/>
      <c r="N3" s="1385"/>
      <c r="O3" s="1385"/>
      <c r="P3" s="1385"/>
      <c r="Q3" s="1385"/>
      <c r="R3" s="1385"/>
      <c r="S3" s="1385"/>
      <c r="T3" s="1385"/>
      <c r="U3" s="1385"/>
      <c r="V3" s="1385"/>
      <c r="W3" s="1385"/>
      <c r="X3" s="1385"/>
      <c r="Y3" s="1385"/>
      <c r="Z3" s="1385"/>
    </row>
    <row r="4" spans="1:26" ht="15" customHeight="1">
      <c r="A4" s="1387" t="s">
        <v>182</v>
      </c>
      <c r="B4" s="893">
        <v>7460000</v>
      </c>
      <c r="C4" s="893">
        <v>0</v>
      </c>
      <c r="D4" s="893">
        <f t="shared" si="0"/>
        <v>7460000</v>
      </c>
      <c r="E4" s="1385"/>
      <c r="F4" s="1385"/>
      <c r="G4" s="1385"/>
      <c r="H4" s="1385"/>
      <c r="I4" s="1385"/>
      <c r="J4" s="1385"/>
      <c r="K4" s="1385"/>
      <c r="L4" s="1385"/>
      <c r="M4" s="1385"/>
      <c r="N4" s="1385"/>
      <c r="O4" s="1385"/>
      <c r="P4" s="1385"/>
      <c r="Q4" s="1385"/>
      <c r="R4" s="1385"/>
      <c r="S4" s="1385"/>
      <c r="T4" s="1385"/>
      <c r="U4" s="1385"/>
      <c r="V4" s="1385"/>
      <c r="W4" s="1385"/>
      <c r="X4" s="1385"/>
      <c r="Y4" s="1385"/>
      <c r="Z4" s="1385"/>
    </row>
    <row r="5" spans="1:26" ht="15" customHeight="1">
      <c r="A5" s="1387" t="s">
        <v>184</v>
      </c>
      <c r="B5" s="893">
        <v>541054097</v>
      </c>
      <c r="C5" s="893">
        <v>74901466</v>
      </c>
      <c r="D5" s="893">
        <f t="shared" si="0"/>
        <v>615955563</v>
      </c>
      <c r="E5" s="1385"/>
      <c r="F5" s="1385"/>
      <c r="G5" s="1385"/>
      <c r="H5" s="1385"/>
      <c r="I5" s="1385"/>
      <c r="J5" s="1385"/>
      <c r="K5" s="1385"/>
      <c r="L5" s="1385"/>
      <c r="M5" s="1385"/>
      <c r="N5" s="1385"/>
      <c r="O5" s="1385"/>
      <c r="P5" s="1385"/>
      <c r="Q5" s="1385"/>
      <c r="R5" s="1385"/>
      <c r="S5" s="1385"/>
      <c r="T5" s="1385"/>
      <c r="U5" s="1385"/>
      <c r="V5" s="1385"/>
      <c r="W5" s="1385"/>
      <c r="X5" s="1385"/>
      <c r="Y5" s="1385"/>
      <c r="Z5" s="1385"/>
    </row>
    <row r="6" spans="1:26" ht="26.25" customHeight="1">
      <c r="A6" s="1387" t="s">
        <v>185</v>
      </c>
      <c r="B6" s="893">
        <v>56853018</v>
      </c>
      <c r="C6" s="893">
        <v>120000000</v>
      </c>
      <c r="D6" s="893">
        <f t="shared" si="0"/>
        <v>176853018</v>
      </c>
      <c r="E6" s="1385"/>
      <c r="F6" s="1385"/>
      <c r="G6" s="1385"/>
      <c r="H6" s="1385"/>
      <c r="I6" s="1385"/>
      <c r="J6" s="1385"/>
      <c r="K6" s="1385"/>
      <c r="L6" s="1385"/>
      <c r="M6" s="1385"/>
      <c r="N6" s="1385"/>
      <c r="O6" s="1385"/>
      <c r="P6" s="1385"/>
      <c r="Q6" s="1385"/>
      <c r="R6" s="1385"/>
      <c r="S6" s="1385"/>
      <c r="T6" s="1385"/>
      <c r="U6" s="1385"/>
      <c r="V6" s="1385"/>
      <c r="W6" s="1385"/>
      <c r="X6" s="1385"/>
      <c r="Y6" s="1385"/>
      <c r="Z6" s="1385"/>
    </row>
    <row r="7" spans="1:26" ht="26.25" customHeight="1">
      <c r="A7" s="1387" t="s">
        <v>186</v>
      </c>
      <c r="B7" s="893">
        <v>1042743100</v>
      </c>
      <c r="C7" s="893">
        <v>0</v>
      </c>
      <c r="D7" s="893">
        <f t="shared" si="0"/>
        <v>1042743100</v>
      </c>
      <c r="E7" s="1385"/>
      <c r="F7" s="1385"/>
      <c r="G7" s="1385"/>
      <c r="H7" s="1385"/>
      <c r="I7" s="1385"/>
      <c r="J7" s="1385"/>
      <c r="K7" s="1385"/>
      <c r="L7" s="1385"/>
      <c r="M7" s="1385"/>
      <c r="N7" s="1385"/>
      <c r="O7" s="1385"/>
      <c r="P7" s="1385"/>
      <c r="Q7" s="1385"/>
      <c r="R7" s="1385"/>
      <c r="S7" s="1385"/>
      <c r="T7" s="1385"/>
      <c r="U7" s="1385"/>
      <c r="V7" s="1385"/>
      <c r="W7" s="1385"/>
      <c r="X7" s="1385"/>
      <c r="Y7" s="1385"/>
      <c r="Z7" s="1385"/>
    </row>
    <row r="8" spans="1:26" ht="15" customHeight="1">
      <c r="A8" s="1387" t="s">
        <v>187</v>
      </c>
      <c r="B8" s="893">
        <v>50667512</v>
      </c>
      <c r="C8" s="893">
        <v>200000000</v>
      </c>
      <c r="D8" s="893">
        <f t="shared" si="0"/>
        <v>250667512</v>
      </c>
      <c r="E8" s="1385"/>
      <c r="F8" s="1385"/>
      <c r="G8" s="1385"/>
      <c r="H8" s="1385"/>
      <c r="I8" s="1385"/>
      <c r="J8" s="1385"/>
      <c r="K8" s="1385"/>
      <c r="L8" s="1385"/>
      <c r="M8" s="1385"/>
      <c r="N8" s="1385"/>
      <c r="O8" s="1385"/>
      <c r="P8" s="1385"/>
      <c r="Q8" s="1385"/>
      <c r="R8" s="1385"/>
      <c r="S8" s="1385"/>
      <c r="T8" s="1385"/>
      <c r="U8" s="1385"/>
      <c r="V8" s="1385"/>
      <c r="W8" s="1385"/>
      <c r="X8" s="1385"/>
      <c r="Y8" s="1385"/>
      <c r="Z8" s="1385"/>
    </row>
    <row r="9" spans="1:26" ht="15" customHeight="1">
      <c r="A9" s="1387" t="s">
        <v>99</v>
      </c>
      <c r="B9" s="893">
        <v>202025432</v>
      </c>
      <c r="C9" s="893">
        <v>386637392</v>
      </c>
      <c r="D9" s="893">
        <f t="shared" si="0"/>
        <v>588662824</v>
      </c>
      <c r="E9" s="1385"/>
      <c r="F9" s="1385"/>
      <c r="G9" s="1385"/>
      <c r="H9" s="1385"/>
      <c r="I9" s="1385"/>
      <c r="J9" s="1385"/>
      <c r="K9" s="1385"/>
      <c r="L9" s="1385"/>
      <c r="M9" s="1385"/>
      <c r="N9" s="1385"/>
      <c r="O9" s="1385"/>
      <c r="P9" s="1385"/>
      <c r="Q9" s="1385"/>
      <c r="R9" s="1385"/>
      <c r="S9" s="1385"/>
      <c r="T9" s="1385"/>
      <c r="U9" s="1385"/>
      <c r="V9" s="1385"/>
      <c r="W9" s="1385"/>
      <c r="X9" s="1385"/>
      <c r="Y9" s="1385"/>
      <c r="Z9" s="1385"/>
    </row>
    <row r="10" spans="1:26" ht="15" customHeight="1">
      <c r="A10" s="1387" t="s">
        <v>98</v>
      </c>
      <c r="B10" s="893">
        <v>134524568</v>
      </c>
      <c r="C10" s="893">
        <v>91530369</v>
      </c>
      <c r="D10" s="893">
        <f t="shared" si="0"/>
        <v>226054937</v>
      </c>
      <c r="E10" s="1385"/>
      <c r="F10" s="1385"/>
      <c r="G10" s="1385"/>
      <c r="H10" s="1385"/>
      <c r="I10" s="1385"/>
      <c r="J10" s="1385"/>
      <c r="K10" s="1385"/>
      <c r="L10" s="1385"/>
      <c r="M10" s="1385"/>
      <c r="N10" s="1385"/>
      <c r="O10" s="1385"/>
      <c r="P10" s="1385"/>
      <c r="Q10" s="1385"/>
      <c r="R10" s="1385"/>
      <c r="S10" s="1385"/>
      <c r="T10" s="1385"/>
      <c r="U10" s="1385"/>
      <c r="V10" s="1385"/>
      <c r="W10" s="1385"/>
      <c r="X10" s="1385"/>
      <c r="Y10" s="1385"/>
      <c r="Z10" s="1385"/>
    </row>
    <row r="11" spans="1:26" ht="26.25" customHeight="1">
      <c r="A11" s="1387" t="s">
        <v>188</v>
      </c>
      <c r="B11" s="893">
        <v>127495000</v>
      </c>
      <c r="C11" s="893">
        <v>491798836</v>
      </c>
      <c r="D11" s="893">
        <f t="shared" si="0"/>
        <v>619293836</v>
      </c>
      <c r="E11" s="1385"/>
      <c r="F11" s="1385"/>
      <c r="G11" s="1385"/>
      <c r="H11" s="1385"/>
      <c r="I11" s="1385"/>
      <c r="J11" s="1385"/>
      <c r="K11" s="1385"/>
      <c r="L11" s="1385"/>
      <c r="M11" s="1385"/>
      <c r="N11" s="1385"/>
      <c r="O11" s="1385"/>
      <c r="P11" s="1385"/>
      <c r="Q11" s="1385"/>
      <c r="R11" s="1385"/>
      <c r="S11" s="1385"/>
      <c r="T11" s="1385"/>
      <c r="U11" s="1385"/>
      <c r="V11" s="1385"/>
      <c r="W11" s="1385"/>
      <c r="X11" s="1385"/>
      <c r="Y11" s="1385"/>
      <c r="Z11" s="1385"/>
    </row>
    <row r="12" spans="1:26" ht="15" customHeight="1">
      <c r="A12" s="1387" t="s">
        <v>189</v>
      </c>
      <c r="B12" s="893">
        <v>1015000000</v>
      </c>
      <c r="C12" s="893">
        <v>211058729</v>
      </c>
      <c r="D12" s="893">
        <f t="shared" si="0"/>
        <v>1226058729</v>
      </c>
      <c r="E12" s="1385"/>
      <c r="F12" s="1385"/>
      <c r="G12" s="1385"/>
      <c r="H12" s="1385"/>
      <c r="I12" s="1385"/>
      <c r="J12" s="1385"/>
      <c r="K12" s="1385"/>
      <c r="L12" s="1385"/>
      <c r="M12" s="1385"/>
      <c r="N12" s="1385"/>
      <c r="O12" s="1385"/>
      <c r="P12" s="1385"/>
      <c r="Q12" s="1385"/>
      <c r="R12" s="1385"/>
      <c r="S12" s="1385"/>
      <c r="T12" s="1385"/>
      <c r="U12" s="1385"/>
      <c r="V12" s="1385"/>
      <c r="W12" s="1385"/>
      <c r="X12" s="1385"/>
      <c r="Y12" s="1385"/>
      <c r="Z12" s="1385"/>
    </row>
    <row r="13" spans="1:26" ht="15" customHeight="1">
      <c r="A13" s="1387" t="s">
        <v>190</v>
      </c>
      <c r="B13" s="893">
        <v>3402460998</v>
      </c>
      <c r="C13" s="893">
        <v>489830135</v>
      </c>
      <c r="D13" s="893">
        <f t="shared" si="0"/>
        <v>3892291133</v>
      </c>
      <c r="E13" s="1385"/>
      <c r="F13" s="1385"/>
      <c r="G13" s="1385"/>
      <c r="H13" s="1385"/>
      <c r="I13" s="1385"/>
      <c r="J13" s="1385"/>
      <c r="K13" s="1385"/>
      <c r="L13" s="1385"/>
      <c r="M13" s="1385"/>
      <c r="N13" s="1385"/>
      <c r="O13" s="1385"/>
      <c r="P13" s="1385"/>
      <c r="Q13" s="1385"/>
      <c r="R13" s="1385"/>
      <c r="S13" s="1385"/>
      <c r="T13" s="1385"/>
      <c r="U13" s="1385"/>
      <c r="V13" s="1385"/>
      <c r="W13" s="1385"/>
      <c r="X13" s="1385"/>
      <c r="Y13" s="1385"/>
      <c r="Z13" s="1385"/>
    </row>
    <row r="14" spans="1:26" ht="26.25" customHeight="1">
      <c r="A14" s="1387" t="s">
        <v>191</v>
      </c>
      <c r="B14" s="893">
        <v>150000000</v>
      </c>
      <c r="C14" s="893">
        <v>221500000</v>
      </c>
      <c r="D14" s="893">
        <f t="shared" si="0"/>
        <v>371500000</v>
      </c>
      <c r="E14" s="1385"/>
      <c r="F14" s="1385"/>
      <c r="G14" s="1385"/>
      <c r="H14" s="1385"/>
      <c r="I14" s="1385"/>
      <c r="J14" s="1385"/>
      <c r="K14" s="1385"/>
      <c r="L14" s="1385"/>
      <c r="M14" s="1385"/>
      <c r="N14" s="1385"/>
      <c r="O14" s="1385"/>
      <c r="P14" s="1385"/>
      <c r="Q14" s="1385"/>
      <c r="R14" s="1385"/>
      <c r="S14" s="1385"/>
      <c r="T14" s="1385"/>
      <c r="U14" s="1385"/>
      <c r="V14" s="1385"/>
      <c r="W14" s="1385"/>
      <c r="X14" s="1385"/>
      <c r="Y14" s="1385"/>
      <c r="Z14" s="1385"/>
    </row>
    <row r="15" spans="1:26" ht="15" customHeight="1">
      <c r="A15" s="1387" t="s">
        <v>1890</v>
      </c>
      <c r="B15" s="893">
        <v>185000000</v>
      </c>
      <c r="C15" s="893">
        <v>957705603</v>
      </c>
      <c r="D15" s="893">
        <f t="shared" si="0"/>
        <v>1142705603</v>
      </c>
      <c r="E15" s="1385"/>
      <c r="F15" s="1385"/>
      <c r="G15" s="1385"/>
      <c r="H15" s="1385"/>
      <c r="I15" s="1385"/>
      <c r="J15" s="1385"/>
      <c r="K15" s="1385"/>
      <c r="L15" s="1385"/>
      <c r="M15" s="1385"/>
      <c r="N15" s="1385"/>
      <c r="O15" s="1385"/>
      <c r="P15" s="1385"/>
      <c r="Q15" s="1385"/>
      <c r="R15" s="1385"/>
      <c r="S15" s="1385"/>
      <c r="T15" s="1385"/>
      <c r="U15" s="1385"/>
      <c r="V15" s="1385"/>
      <c r="W15" s="1385"/>
      <c r="X15" s="1385"/>
      <c r="Y15" s="1385"/>
      <c r="Z15" s="1385"/>
    </row>
    <row r="16" spans="1:26" ht="15" customHeight="1">
      <c r="A16" s="1387" t="s">
        <v>3328</v>
      </c>
      <c r="B16" s="893">
        <v>113012240</v>
      </c>
      <c r="C16" s="893">
        <v>298380450</v>
      </c>
      <c r="D16" s="893">
        <f t="shared" si="0"/>
        <v>411392690</v>
      </c>
      <c r="E16" s="1385"/>
      <c r="F16" s="1385"/>
      <c r="G16" s="1385"/>
      <c r="H16" s="1385"/>
      <c r="I16" s="1385"/>
      <c r="J16" s="1385"/>
      <c r="K16" s="1385"/>
      <c r="L16" s="1385"/>
      <c r="M16" s="1385"/>
      <c r="N16" s="1385"/>
      <c r="O16" s="1385"/>
      <c r="P16" s="1385"/>
      <c r="Q16" s="1385"/>
      <c r="R16" s="1385"/>
      <c r="S16" s="1385"/>
      <c r="T16" s="1385"/>
      <c r="U16" s="1385"/>
      <c r="V16" s="1385"/>
      <c r="W16" s="1385"/>
      <c r="X16" s="1385"/>
      <c r="Y16" s="1385"/>
      <c r="Z16" s="1385"/>
    </row>
    <row r="17" spans="1:26" ht="15" customHeight="1">
      <c r="A17" s="1387" t="s">
        <v>195</v>
      </c>
      <c r="B17" s="893">
        <v>130105000</v>
      </c>
      <c r="C17" s="893">
        <v>101500000</v>
      </c>
      <c r="D17" s="893">
        <f t="shared" si="0"/>
        <v>231605000</v>
      </c>
      <c r="E17" s="1385"/>
      <c r="F17" s="1385"/>
      <c r="G17" s="1385"/>
      <c r="H17" s="1385"/>
      <c r="I17" s="1385"/>
      <c r="J17" s="1385"/>
      <c r="K17" s="1385"/>
      <c r="L17" s="1385"/>
      <c r="M17" s="1385"/>
      <c r="N17" s="1385"/>
      <c r="O17" s="1385"/>
      <c r="P17" s="1385"/>
      <c r="Q17" s="1385"/>
      <c r="R17" s="1385"/>
      <c r="S17" s="1385"/>
      <c r="T17" s="1385"/>
      <c r="U17" s="1385"/>
      <c r="V17" s="1385"/>
      <c r="W17" s="1385"/>
      <c r="X17" s="1385"/>
      <c r="Y17" s="1385"/>
      <c r="Z17" s="1385"/>
    </row>
    <row r="18" spans="1:26" ht="15" customHeight="1">
      <c r="A18" s="1387" t="s">
        <v>105</v>
      </c>
      <c r="B18" s="893">
        <v>115000000</v>
      </c>
      <c r="C18" s="893">
        <v>150000000</v>
      </c>
      <c r="D18" s="893">
        <f t="shared" si="0"/>
        <v>265000000</v>
      </c>
      <c r="E18" s="1385"/>
      <c r="F18" s="1385"/>
      <c r="G18" s="1385"/>
      <c r="H18" s="1385"/>
      <c r="I18" s="1385"/>
      <c r="J18" s="1385"/>
      <c r="K18" s="1385"/>
      <c r="L18" s="1385"/>
      <c r="M18" s="1385"/>
      <c r="N18" s="1385"/>
      <c r="O18" s="1385"/>
      <c r="P18" s="1385"/>
      <c r="Q18" s="1385"/>
      <c r="R18" s="1385"/>
      <c r="S18" s="1385"/>
      <c r="T18" s="1385"/>
      <c r="U18" s="1385"/>
      <c r="V18" s="1385"/>
      <c r="W18" s="1385"/>
      <c r="X18" s="1385"/>
      <c r="Y18" s="1385"/>
      <c r="Z18" s="1385"/>
    </row>
    <row r="19" spans="1:26" ht="15" customHeight="1">
      <c r="A19" s="1387" t="s">
        <v>196</v>
      </c>
      <c r="B19" s="893">
        <v>5200000</v>
      </c>
      <c r="C19" s="893">
        <v>43300000</v>
      </c>
      <c r="D19" s="893">
        <f t="shared" si="0"/>
        <v>48500000</v>
      </c>
      <c r="E19" s="1385"/>
      <c r="F19" s="1385"/>
      <c r="G19" s="1385"/>
      <c r="H19" s="1385"/>
      <c r="I19" s="1385"/>
      <c r="J19" s="1385"/>
      <c r="K19" s="1385"/>
      <c r="L19" s="1385"/>
      <c r="M19" s="1385"/>
      <c r="N19" s="1385"/>
      <c r="O19" s="1385"/>
      <c r="P19" s="1385"/>
      <c r="Q19" s="1385"/>
      <c r="R19" s="1385"/>
      <c r="S19" s="1385"/>
      <c r="T19" s="1385"/>
      <c r="U19" s="1385"/>
      <c r="V19" s="1385"/>
      <c r="W19" s="1385"/>
      <c r="X19" s="1385"/>
      <c r="Y19" s="1385"/>
      <c r="Z19" s="1385"/>
    </row>
    <row r="20" spans="1:26" ht="15" customHeight="1">
      <c r="A20" s="1388"/>
      <c r="B20" s="893">
        <v>9056238428</v>
      </c>
      <c r="C20" s="893">
        <v>4241493445</v>
      </c>
      <c r="D20" s="893">
        <f t="shared" si="0"/>
        <v>13297731873</v>
      </c>
      <c r="E20" s="1385"/>
      <c r="F20" s="1385"/>
      <c r="G20" s="1385"/>
      <c r="H20" s="1385"/>
      <c r="I20" s="1385"/>
      <c r="J20" s="1385"/>
      <c r="K20" s="1385"/>
      <c r="L20" s="1385"/>
      <c r="M20" s="1385"/>
      <c r="N20" s="1385"/>
      <c r="O20" s="1385"/>
      <c r="P20" s="1385"/>
      <c r="Q20" s="1385"/>
      <c r="R20" s="1385"/>
      <c r="S20" s="1385"/>
      <c r="T20" s="1385"/>
      <c r="U20" s="1385"/>
      <c r="V20" s="1385"/>
      <c r="W20" s="1385"/>
      <c r="X20" s="1385"/>
      <c r="Y20" s="1385"/>
      <c r="Z20" s="1385"/>
    </row>
    <row r="21" spans="1:26" ht="15" customHeight="1">
      <c r="A21" s="1388"/>
      <c r="B21" s="1389"/>
      <c r="C21" s="1389"/>
      <c r="D21" s="1385"/>
      <c r="E21" s="1385"/>
      <c r="F21" s="1385"/>
      <c r="G21" s="1385"/>
      <c r="H21" s="1385"/>
      <c r="I21" s="1385"/>
      <c r="J21" s="1385"/>
      <c r="K21" s="1385"/>
      <c r="L21" s="1385"/>
      <c r="M21" s="1385"/>
      <c r="N21" s="1385"/>
      <c r="O21" s="1385"/>
      <c r="P21" s="1385"/>
      <c r="Q21" s="1385"/>
      <c r="R21" s="1385"/>
      <c r="S21" s="1385"/>
      <c r="T21" s="1385"/>
      <c r="U21" s="1385"/>
      <c r="V21" s="1385"/>
      <c r="W21" s="1385"/>
      <c r="X21" s="1385"/>
      <c r="Y21" s="1385"/>
      <c r="Z21" s="1385"/>
    </row>
    <row r="22" spans="1:26" ht="15" customHeight="1">
      <c r="A22" s="1388"/>
      <c r="B22" s="1389"/>
      <c r="C22" s="1389"/>
      <c r="D22" s="1385"/>
      <c r="E22" s="1385"/>
      <c r="F22" s="1385"/>
      <c r="G22" s="1385"/>
      <c r="H22" s="1385"/>
      <c r="I22" s="1385"/>
      <c r="J22" s="1385"/>
      <c r="K22" s="1385"/>
      <c r="L22" s="1385"/>
      <c r="M22" s="1385"/>
      <c r="N22" s="1385"/>
      <c r="O22" s="1385"/>
      <c r="P22" s="1385"/>
      <c r="Q22" s="1385"/>
      <c r="R22" s="1385"/>
      <c r="S22" s="1385"/>
      <c r="T22" s="1385"/>
      <c r="U22" s="1385"/>
      <c r="V22" s="1385"/>
      <c r="W22" s="1385"/>
      <c r="X22" s="1385"/>
      <c r="Y22" s="1385"/>
      <c r="Z22" s="1385"/>
    </row>
    <row r="23" spans="1:26" ht="15" customHeight="1">
      <c r="A23" s="1388"/>
      <c r="B23" s="1389"/>
      <c r="C23" s="1389"/>
      <c r="D23" s="1385"/>
      <c r="E23" s="1385"/>
      <c r="F23" s="1385"/>
      <c r="G23" s="1385"/>
      <c r="H23" s="1385"/>
      <c r="I23" s="1385"/>
      <c r="J23" s="1385"/>
      <c r="K23" s="1385"/>
      <c r="L23" s="1385"/>
      <c r="M23" s="1385"/>
      <c r="N23" s="1385"/>
      <c r="O23" s="1385"/>
      <c r="P23" s="1385"/>
      <c r="Q23" s="1385"/>
      <c r="R23" s="1385"/>
      <c r="S23" s="1385"/>
      <c r="T23" s="1385"/>
      <c r="U23" s="1385"/>
      <c r="V23" s="1385"/>
      <c r="W23" s="1385"/>
      <c r="X23" s="1385"/>
      <c r="Y23" s="1385"/>
      <c r="Z23" s="1385"/>
    </row>
    <row r="24" spans="1:26" ht="15" customHeight="1">
      <c r="A24" s="1388"/>
      <c r="B24" s="1389"/>
      <c r="C24" s="1389"/>
      <c r="D24" s="1385"/>
      <c r="E24" s="1385"/>
      <c r="F24" s="1385"/>
      <c r="G24" s="1385"/>
      <c r="H24" s="1385"/>
      <c r="I24" s="1385"/>
      <c r="J24" s="1385"/>
      <c r="K24" s="1385"/>
      <c r="L24" s="1385"/>
      <c r="M24" s="1385"/>
      <c r="N24" s="1385"/>
      <c r="O24" s="1385"/>
      <c r="P24" s="1385"/>
      <c r="Q24" s="1385"/>
      <c r="R24" s="1385"/>
      <c r="S24" s="1385"/>
      <c r="T24" s="1385"/>
      <c r="U24" s="1385"/>
      <c r="V24" s="1385"/>
      <c r="W24" s="1385"/>
      <c r="X24" s="1385"/>
      <c r="Y24" s="1385"/>
      <c r="Z24" s="1385"/>
    </row>
    <row r="25" spans="1:26" ht="15" customHeight="1">
      <c r="A25" s="1388"/>
      <c r="B25" s="1389"/>
      <c r="C25" s="1389"/>
      <c r="D25" s="1385"/>
      <c r="E25" s="1385"/>
      <c r="F25" s="1385"/>
      <c r="G25" s="1385"/>
      <c r="H25" s="1385"/>
      <c r="I25" s="1385"/>
      <c r="J25" s="1385"/>
      <c r="K25" s="1385"/>
      <c r="L25" s="1385"/>
      <c r="M25" s="1385"/>
      <c r="N25" s="1385"/>
      <c r="O25" s="1385"/>
      <c r="P25" s="1385"/>
      <c r="Q25" s="1385"/>
      <c r="R25" s="1385"/>
      <c r="S25" s="1385"/>
      <c r="T25" s="1385"/>
      <c r="U25" s="1385"/>
      <c r="V25" s="1385"/>
      <c r="W25" s="1385"/>
      <c r="X25" s="1385"/>
      <c r="Y25" s="1385"/>
      <c r="Z25" s="1385"/>
    </row>
    <row r="26" spans="1:26" ht="15" customHeight="1">
      <c r="A26" s="1388"/>
      <c r="B26" s="1389"/>
      <c r="C26" s="1389"/>
      <c r="D26" s="1385"/>
      <c r="E26" s="1385"/>
      <c r="F26" s="1385"/>
      <c r="G26" s="1385"/>
      <c r="H26" s="1385"/>
      <c r="I26" s="1385"/>
      <c r="J26" s="1385"/>
      <c r="K26" s="1385"/>
      <c r="L26" s="1385"/>
      <c r="M26" s="1385"/>
      <c r="N26" s="1385"/>
      <c r="O26" s="1385"/>
      <c r="P26" s="1385"/>
      <c r="Q26" s="1385"/>
      <c r="R26" s="1385"/>
      <c r="S26" s="1385"/>
      <c r="T26" s="1385"/>
      <c r="U26" s="1385"/>
      <c r="V26" s="1385"/>
      <c r="W26" s="1385"/>
      <c r="X26" s="1385"/>
      <c r="Y26" s="1385"/>
      <c r="Z26" s="1385"/>
    </row>
    <row r="27" spans="1:26" ht="15" customHeight="1">
      <c r="A27" s="1388"/>
      <c r="B27" s="1389"/>
      <c r="C27" s="1389"/>
      <c r="D27" s="1385"/>
      <c r="E27" s="1385"/>
      <c r="F27" s="1385"/>
      <c r="G27" s="1385"/>
      <c r="H27" s="1385"/>
      <c r="I27" s="1385"/>
      <c r="J27" s="1385"/>
      <c r="K27" s="1385"/>
      <c r="L27" s="1385"/>
      <c r="M27" s="1385"/>
      <c r="N27" s="1385"/>
      <c r="O27" s="1385"/>
      <c r="P27" s="1385"/>
      <c r="Q27" s="1385"/>
      <c r="R27" s="1385"/>
      <c r="S27" s="1385"/>
      <c r="T27" s="1385"/>
      <c r="U27" s="1385"/>
      <c r="V27" s="1385"/>
      <c r="W27" s="1385"/>
      <c r="X27" s="1385"/>
      <c r="Y27" s="1385"/>
      <c r="Z27" s="1385"/>
    </row>
    <row r="28" spans="1:26" ht="15" customHeight="1">
      <c r="A28" s="1388"/>
      <c r="B28" s="1389"/>
      <c r="C28" s="1389"/>
      <c r="D28" s="1385"/>
      <c r="E28" s="1385"/>
      <c r="F28" s="1385"/>
      <c r="G28" s="1385"/>
      <c r="H28" s="1385"/>
      <c r="I28" s="1385"/>
      <c r="J28" s="1385"/>
      <c r="K28" s="1385"/>
      <c r="L28" s="1385"/>
      <c r="M28" s="1385"/>
      <c r="N28" s="1385"/>
      <c r="O28" s="1385"/>
      <c r="P28" s="1385"/>
      <c r="Q28" s="1385"/>
      <c r="R28" s="1385"/>
      <c r="S28" s="1385"/>
      <c r="T28" s="1385"/>
      <c r="U28" s="1385"/>
      <c r="V28" s="1385"/>
      <c r="W28" s="1385"/>
      <c r="X28" s="1385"/>
      <c r="Y28" s="1385"/>
      <c r="Z28" s="1385"/>
    </row>
    <row r="29" spans="1:26" ht="15" customHeight="1">
      <c r="A29" s="1388"/>
      <c r="B29" s="1389"/>
      <c r="C29" s="1389"/>
      <c r="D29" s="1385"/>
      <c r="E29" s="1385"/>
      <c r="F29" s="1385"/>
      <c r="G29" s="1385"/>
      <c r="H29" s="1385"/>
      <c r="I29" s="1385"/>
      <c r="J29" s="1385"/>
      <c r="K29" s="1385"/>
      <c r="L29" s="1385"/>
      <c r="M29" s="1385"/>
      <c r="N29" s="1385"/>
      <c r="O29" s="1385"/>
      <c r="P29" s="1385"/>
      <c r="Q29" s="1385"/>
      <c r="R29" s="1385"/>
      <c r="S29" s="1385"/>
      <c r="T29" s="1385"/>
      <c r="U29" s="1385"/>
      <c r="V29" s="1385"/>
      <c r="W29" s="1385"/>
      <c r="X29" s="1385"/>
      <c r="Y29" s="1385"/>
      <c r="Z29" s="1385"/>
    </row>
    <row r="30" spans="1:26" ht="15" customHeight="1">
      <c r="A30" s="1388"/>
      <c r="B30" s="1389"/>
      <c r="C30" s="1389"/>
      <c r="D30" s="1385"/>
      <c r="E30" s="1385"/>
      <c r="F30" s="1385"/>
      <c r="G30" s="1385"/>
      <c r="H30" s="1385"/>
      <c r="I30" s="1385"/>
      <c r="J30" s="1385"/>
      <c r="K30" s="1385"/>
      <c r="L30" s="1385"/>
      <c r="M30" s="1385"/>
      <c r="N30" s="1385"/>
      <c r="O30" s="1385"/>
      <c r="P30" s="1385"/>
      <c r="Q30" s="1385"/>
      <c r="R30" s="1385"/>
      <c r="S30" s="1385"/>
      <c r="T30" s="1385"/>
      <c r="U30" s="1385"/>
      <c r="V30" s="1385"/>
      <c r="W30" s="1385"/>
      <c r="X30" s="1385"/>
      <c r="Y30" s="1385"/>
      <c r="Z30" s="1385"/>
    </row>
    <row r="31" spans="1:26" ht="15" customHeight="1">
      <c r="A31" s="1388"/>
      <c r="B31" s="1389"/>
      <c r="C31" s="1389"/>
      <c r="D31" s="1385"/>
      <c r="E31" s="1385"/>
      <c r="F31" s="1385"/>
      <c r="G31" s="1385"/>
      <c r="H31" s="1385"/>
      <c r="I31" s="1385"/>
      <c r="J31" s="1385"/>
      <c r="K31" s="1385"/>
      <c r="L31" s="1385"/>
      <c r="M31" s="1385"/>
      <c r="N31" s="1385"/>
      <c r="O31" s="1385"/>
      <c r="P31" s="1385"/>
      <c r="Q31" s="1385"/>
      <c r="R31" s="1385"/>
      <c r="S31" s="1385"/>
      <c r="T31" s="1385"/>
      <c r="U31" s="1385"/>
      <c r="V31" s="1385"/>
      <c r="W31" s="1385"/>
      <c r="X31" s="1385"/>
      <c r="Y31" s="1385"/>
      <c r="Z31" s="1385"/>
    </row>
    <row r="32" spans="1:26" ht="15" customHeight="1">
      <c r="A32" s="1388"/>
      <c r="B32" s="1389"/>
      <c r="C32" s="1389"/>
      <c r="D32" s="1385"/>
      <c r="E32" s="1385"/>
      <c r="F32" s="1385"/>
      <c r="G32" s="1385"/>
      <c r="H32" s="1385"/>
      <c r="I32" s="1385"/>
      <c r="J32" s="1385"/>
      <c r="K32" s="1385"/>
      <c r="L32" s="1385"/>
      <c r="M32" s="1385"/>
      <c r="N32" s="1385"/>
      <c r="O32" s="1385"/>
      <c r="P32" s="1385"/>
      <c r="Q32" s="1385"/>
      <c r="R32" s="1385"/>
      <c r="S32" s="1385"/>
      <c r="T32" s="1385"/>
      <c r="U32" s="1385"/>
      <c r="V32" s="1385"/>
      <c r="W32" s="1385"/>
      <c r="X32" s="1385"/>
      <c r="Y32" s="1385"/>
      <c r="Z32" s="1385"/>
    </row>
    <row r="33" spans="1:26" ht="15" customHeight="1">
      <c r="A33" s="1388"/>
      <c r="B33" s="1389"/>
      <c r="C33" s="1389"/>
      <c r="D33" s="1385"/>
      <c r="E33" s="1385"/>
      <c r="F33" s="1385"/>
      <c r="G33" s="1385"/>
      <c r="H33" s="1385"/>
      <c r="I33" s="1385"/>
      <c r="J33" s="1385"/>
      <c r="K33" s="1385"/>
      <c r="L33" s="1385"/>
      <c r="M33" s="1385"/>
      <c r="N33" s="1385"/>
      <c r="O33" s="1385"/>
      <c r="P33" s="1385"/>
      <c r="Q33" s="1385"/>
      <c r="R33" s="1385"/>
      <c r="S33" s="1385"/>
      <c r="T33" s="1385"/>
      <c r="U33" s="1385"/>
      <c r="V33" s="1385"/>
      <c r="W33" s="1385"/>
      <c r="X33" s="1385"/>
      <c r="Y33" s="1385"/>
      <c r="Z33" s="1385"/>
    </row>
    <row r="34" spans="1:26" ht="15" customHeight="1">
      <c r="A34" s="1388"/>
      <c r="B34" s="1389"/>
      <c r="C34" s="1389"/>
      <c r="D34" s="1385"/>
      <c r="E34" s="1385"/>
      <c r="F34" s="1385"/>
      <c r="G34" s="1385"/>
      <c r="H34" s="1385"/>
      <c r="I34" s="1385"/>
      <c r="J34" s="1385"/>
      <c r="K34" s="1385"/>
      <c r="L34" s="1385"/>
      <c r="M34" s="1385"/>
      <c r="N34" s="1385"/>
      <c r="O34" s="1385"/>
      <c r="P34" s="1385"/>
      <c r="Q34" s="1385"/>
      <c r="R34" s="1385"/>
      <c r="S34" s="1385"/>
      <c r="T34" s="1385"/>
      <c r="U34" s="1385"/>
      <c r="V34" s="1385"/>
      <c r="W34" s="1385"/>
      <c r="X34" s="1385"/>
      <c r="Y34" s="1385"/>
      <c r="Z34" s="1385"/>
    </row>
    <row r="35" spans="1:26" ht="15" customHeight="1">
      <c r="A35" s="1388"/>
      <c r="B35" s="1389"/>
      <c r="C35" s="1389"/>
      <c r="D35" s="1385"/>
      <c r="E35" s="1385"/>
      <c r="F35" s="1385"/>
      <c r="G35" s="1385"/>
      <c r="H35" s="1385"/>
      <c r="I35" s="1385"/>
      <c r="J35" s="1385"/>
      <c r="K35" s="1385"/>
      <c r="L35" s="1385"/>
      <c r="M35" s="1385"/>
      <c r="N35" s="1385"/>
      <c r="O35" s="1385"/>
      <c r="P35" s="1385"/>
      <c r="Q35" s="1385"/>
      <c r="R35" s="1385"/>
      <c r="S35" s="1385"/>
      <c r="T35" s="1385"/>
      <c r="U35" s="1385"/>
      <c r="V35" s="1385"/>
      <c r="W35" s="1385"/>
      <c r="X35" s="1385"/>
      <c r="Y35" s="1385"/>
      <c r="Z35" s="1385"/>
    </row>
    <row r="36" spans="1:26" ht="15" customHeight="1">
      <c r="A36" s="1388"/>
      <c r="B36" s="1389"/>
      <c r="C36" s="1389"/>
      <c r="D36" s="1385"/>
      <c r="E36" s="1385"/>
      <c r="F36" s="1385"/>
      <c r="G36" s="1385"/>
      <c r="H36" s="1385"/>
      <c r="I36" s="1385"/>
      <c r="J36" s="1385"/>
      <c r="K36" s="1385"/>
      <c r="L36" s="1385"/>
      <c r="M36" s="1385"/>
      <c r="N36" s="1385"/>
      <c r="O36" s="1385"/>
      <c r="P36" s="1385"/>
      <c r="Q36" s="1385"/>
      <c r="R36" s="1385"/>
      <c r="S36" s="1385"/>
      <c r="T36" s="1385"/>
      <c r="U36" s="1385"/>
      <c r="V36" s="1385"/>
      <c r="W36" s="1385"/>
      <c r="X36" s="1385"/>
      <c r="Y36" s="1385"/>
      <c r="Z36" s="1385"/>
    </row>
    <row r="37" spans="1:26" ht="15" customHeight="1">
      <c r="A37" s="1388"/>
      <c r="B37" s="1389"/>
      <c r="C37" s="1389"/>
      <c r="D37" s="1385"/>
      <c r="E37" s="1385"/>
      <c r="F37" s="1385"/>
      <c r="G37" s="1385"/>
      <c r="H37" s="1385"/>
      <c r="I37" s="1385"/>
      <c r="J37" s="1385"/>
      <c r="K37" s="1385"/>
      <c r="L37" s="1385"/>
      <c r="M37" s="1385"/>
      <c r="N37" s="1385"/>
      <c r="O37" s="1385"/>
      <c r="P37" s="1385"/>
      <c r="Q37" s="1385"/>
      <c r="R37" s="1385"/>
      <c r="S37" s="1385"/>
      <c r="T37" s="1385"/>
      <c r="U37" s="1385"/>
      <c r="V37" s="1385"/>
      <c r="W37" s="1385"/>
      <c r="X37" s="1385"/>
      <c r="Y37" s="1385"/>
      <c r="Z37" s="1385"/>
    </row>
    <row r="38" spans="1:26" ht="15" customHeight="1">
      <c r="A38" s="1388"/>
      <c r="B38" s="1389"/>
      <c r="C38" s="1389"/>
      <c r="D38" s="1385"/>
      <c r="E38" s="1385"/>
      <c r="F38" s="1385"/>
      <c r="G38" s="1385"/>
      <c r="H38" s="1385"/>
      <c r="I38" s="1385"/>
      <c r="J38" s="1385"/>
      <c r="K38" s="1385"/>
      <c r="L38" s="1385"/>
      <c r="M38" s="1385"/>
      <c r="N38" s="1385"/>
      <c r="O38" s="1385"/>
      <c r="P38" s="1385"/>
      <c r="Q38" s="1385"/>
      <c r="R38" s="1385"/>
      <c r="S38" s="1385"/>
      <c r="T38" s="1385"/>
      <c r="U38" s="1385"/>
      <c r="V38" s="1385"/>
      <c r="W38" s="1385"/>
      <c r="X38" s="1385"/>
      <c r="Y38" s="1385"/>
      <c r="Z38" s="1385"/>
    </row>
    <row r="39" spans="1:26" ht="15" customHeight="1">
      <c r="A39" s="1388"/>
      <c r="B39" s="1389"/>
      <c r="C39" s="1389"/>
      <c r="D39" s="1385"/>
      <c r="E39" s="1385"/>
      <c r="F39" s="1385"/>
      <c r="G39" s="1385"/>
      <c r="H39" s="1385"/>
      <c r="I39" s="1385"/>
      <c r="J39" s="1385"/>
      <c r="K39" s="1385"/>
      <c r="L39" s="1385"/>
      <c r="M39" s="1385"/>
      <c r="N39" s="1385"/>
      <c r="O39" s="1385"/>
      <c r="P39" s="1385"/>
      <c r="Q39" s="1385"/>
      <c r="R39" s="1385"/>
      <c r="S39" s="1385"/>
      <c r="T39" s="1385"/>
      <c r="U39" s="1385"/>
      <c r="V39" s="1385"/>
      <c r="W39" s="1385"/>
      <c r="X39" s="1385"/>
      <c r="Y39" s="1385"/>
      <c r="Z39" s="1385"/>
    </row>
    <row r="40" spans="1:26" ht="15" customHeight="1">
      <c r="A40" s="1388"/>
      <c r="B40" s="1389"/>
      <c r="C40" s="1389"/>
      <c r="D40" s="1385"/>
      <c r="E40" s="1385"/>
      <c r="F40" s="1385"/>
      <c r="G40" s="1385"/>
      <c r="H40" s="1385"/>
      <c r="I40" s="1385"/>
      <c r="J40" s="1385"/>
      <c r="K40" s="1385"/>
      <c r="L40" s="1385"/>
      <c r="M40" s="1385"/>
      <c r="N40" s="1385"/>
      <c r="O40" s="1385"/>
      <c r="P40" s="1385"/>
      <c r="Q40" s="1385"/>
      <c r="R40" s="1385"/>
      <c r="S40" s="1385"/>
      <c r="T40" s="1385"/>
      <c r="U40" s="1385"/>
      <c r="V40" s="1385"/>
      <c r="W40" s="1385"/>
      <c r="X40" s="1385"/>
      <c r="Y40" s="1385"/>
      <c r="Z40" s="1385"/>
    </row>
    <row r="41" spans="1:26" ht="15" customHeight="1">
      <c r="A41" s="1388"/>
      <c r="B41" s="1389"/>
      <c r="C41" s="1389"/>
      <c r="D41" s="1385"/>
      <c r="E41" s="1385"/>
      <c r="F41" s="1385"/>
      <c r="G41" s="1385"/>
      <c r="H41" s="1385"/>
      <c r="I41" s="1385"/>
      <c r="J41" s="1385"/>
      <c r="K41" s="1385"/>
      <c r="L41" s="1385"/>
      <c r="M41" s="1385"/>
      <c r="N41" s="1385"/>
      <c r="O41" s="1385"/>
      <c r="P41" s="1385"/>
      <c r="Q41" s="1385"/>
      <c r="R41" s="1385"/>
      <c r="S41" s="1385"/>
      <c r="T41" s="1385"/>
      <c r="U41" s="1385"/>
      <c r="V41" s="1385"/>
      <c r="W41" s="1385"/>
      <c r="X41" s="1385"/>
      <c r="Y41" s="1385"/>
      <c r="Z41" s="1385"/>
    </row>
    <row r="42" spans="1:26" ht="15" customHeight="1">
      <c r="A42" s="1388"/>
      <c r="B42" s="1389"/>
      <c r="C42" s="1389"/>
      <c r="D42" s="1385"/>
      <c r="E42" s="1385"/>
      <c r="F42" s="1385"/>
      <c r="G42" s="1385"/>
      <c r="H42" s="1385"/>
      <c r="I42" s="1385"/>
      <c r="J42" s="1385"/>
      <c r="K42" s="1385"/>
      <c r="L42" s="1385"/>
      <c r="M42" s="1385"/>
      <c r="N42" s="1385"/>
      <c r="O42" s="1385"/>
      <c r="P42" s="1385"/>
      <c r="Q42" s="1385"/>
      <c r="R42" s="1385"/>
      <c r="S42" s="1385"/>
      <c r="T42" s="1385"/>
      <c r="U42" s="1385"/>
      <c r="V42" s="1385"/>
      <c r="W42" s="1385"/>
      <c r="X42" s="1385"/>
      <c r="Y42" s="1385"/>
      <c r="Z42" s="1385"/>
    </row>
    <row r="43" spans="1:26" ht="15" customHeight="1">
      <c r="A43" s="1388"/>
      <c r="B43" s="1389"/>
      <c r="C43" s="1389"/>
      <c r="D43" s="1385"/>
      <c r="E43" s="1385"/>
      <c r="F43" s="1385"/>
      <c r="G43" s="1385"/>
      <c r="H43" s="1385"/>
      <c r="I43" s="1385"/>
      <c r="J43" s="1385"/>
      <c r="K43" s="1385"/>
      <c r="L43" s="1385"/>
      <c r="M43" s="1385"/>
      <c r="N43" s="1385"/>
      <c r="O43" s="1385"/>
      <c r="P43" s="1385"/>
      <c r="Q43" s="1385"/>
      <c r="R43" s="1385"/>
      <c r="S43" s="1385"/>
      <c r="T43" s="1385"/>
      <c r="U43" s="1385"/>
      <c r="V43" s="1385"/>
      <c r="W43" s="1385"/>
      <c r="X43" s="1385"/>
      <c r="Y43" s="1385"/>
      <c r="Z43" s="1385"/>
    </row>
    <row r="44" spans="1:26" ht="15" customHeight="1">
      <c r="A44" s="1388"/>
      <c r="B44" s="1389"/>
      <c r="C44" s="1389"/>
      <c r="D44" s="1385"/>
      <c r="E44" s="1385"/>
      <c r="F44" s="1385"/>
      <c r="G44" s="1385"/>
      <c r="H44" s="1385"/>
      <c r="I44" s="1385"/>
      <c r="J44" s="1385"/>
      <c r="K44" s="1385"/>
      <c r="L44" s="1385"/>
      <c r="M44" s="1385"/>
      <c r="N44" s="1385"/>
      <c r="O44" s="1385"/>
      <c r="P44" s="1385"/>
      <c r="Q44" s="1385"/>
      <c r="R44" s="1385"/>
      <c r="S44" s="1385"/>
      <c r="T44" s="1385"/>
      <c r="U44" s="1385"/>
      <c r="V44" s="1385"/>
      <c r="W44" s="1385"/>
      <c r="X44" s="1385"/>
      <c r="Y44" s="1385"/>
      <c r="Z44" s="1385"/>
    </row>
    <row r="45" spans="1:26" ht="15" customHeight="1">
      <c r="A45" s="1388"/>
      <c r="B45" s="1389"/>
      <c r="C45" s="1389"/>
      <c r="D45" s="1385"/>
      <c r="E45" s="1385"/>
      <c r="F45" s="1385"/>
      <c r="G45" s="1385"/>
      <c r="H45" s="1385"/>
      <c r="I45" s="1385"/>
      <c r="J45" s="1385"/>
      <c r="K45" s="1385"/>
      <c r="L45" s="1385"/>
      <c r="M45" s="1385"/>
      <c r="N45" s="1385"/>
      <c r="O45" s="1385"/>
      <c r="P45" s="1385"/>
      <c r="Q45" s="1385"/>
      <c r="R45" s="1385"/>
      <c r="S45" s="1385"/>
      <c r="T45" s="1385"/>
      <c r="U45" s="1385"/>
      <c r="V45" s="1385"/>
      <c r="W45" s="1385"/>
      <c r="X45" s="1385"/>
      <c r="Y45" s="1385"/>
      <c r="Z45" s="1385"/>
    </row>
    <row r="46" spans="1:26" ht="15" customHeight="1">
      <c r="A46" s="1388"/>
      <c r="B46" s="1389"/>
      <c r="C46" s="1389"/>
      <c r="D46" s="1385"/>
      <c r="E46" s="1385"/>
      <c r="F46" s="1385"/>
      <c r="G46" s="1385"/>
      <c r="H46" s="1385"/>
      <c r="I46" s="1385"/>
      <c r="J46" s="1385"/>
      <c r="K46" s="1385"/>
      <c r="L46" s="1385"/>
      <c r="M46" s="1385"/>
      <c r="N46" s="1385"/>
      <c r="O46" s="1385"/>
      <c r="P46" s="1385"/>
      <c r="Q46" s="1385"/>
      <c r="R46" s="1385"/>
      <c r="S46" s="1385"/>
      <c r="T46" s="1385"/>
      <c r="U46" s="1385"/>
      <c r="V46" s="1385"/>
      <c r="W46" s="1385"/>
      <c r="X46" s="1385"/>
      <c r="Y46" s="1385"/>
      <c r="Z46" s="1385"/>
    </row>
    <row r="47" spans="1:26" ht="15" customHeight="1">
      <c r="A47" s="1388"/>
      <c r="B47" s="1389"/>
      <c r="C47" s="1389"/>
      <c r="D47" s="1385"/>
      <c r="E47" s="1385"/>
      <c r="F47" s="1385"/>
      <c r="G47" s="1385"/>
      <c r="H47" s="1385"/>
      <c r="I47" s="1385"/>
      <c r="J47" s="1385"/>
      <c r="K47" s="1385"/>
      <c r="L47" s="1385"/>
      <c r="M47" s="1385"/>
      <c r="N47" s="1385"/>
      <c r="O47" s="1385"/>
      <c r="P47" s="1385"/>
      <c r="Q47" s="1385"/>
      <c r="R47" s="1385"/>
      <c r="S47" s="1385"/>
      <c r="T47" s="1385"/>
      <c r="U47" s="1385"/>
      <c r="V47" s="1385"/>
      <c r="W47" s="1385"/>
      <c r="X47" s="1385"/>
      <c r="Y47" s="1385"/>
      <c r="Z47" s="1385"/>
    </row>
    <row r="48" spans="1:26" ht="15" customHeight="1">
      <c r="A48" s="1388"/>
      <c r="B48" s="1389"/>
      <c r="C48" s="1389"/>
      <c r="D48" s="1385"/>
      <c r="E48" s="1385"/>
      <c r="F48" s="1385"/>
      <c r="G48" s="1385"/>
      <c r="H48" s="1385"/>
      <c r="I48" s="1385"/>
      <c r="J48" s="1385"/>
      <c r="K48" s="1385"/>
      <c r="L48" s="1385"/>
      <c r="M48" s="1385"/>
      <c r="N48" s="1385"/>
      <c r="O48" s="1385"/>
      <c r="P48" s="1385"/>
      <c r="Q48" s="1385"/>
      <c r="R48" s="1385"/>
      <c r="S48" s="1385"/>
      <c r="T48" s="1385"/>
      <c r="U48" s="1385"/>
      <c r="V48" s="1385"/>
      <c r="W48" s="1385"/>
      <c r="X48" s="1385"/>
      <c r="Y48" s="1385"/>
      <c r="Z48" s="1385"/>
    </row>
    <row r="49" spans="1:26" ht="15" customHeight="1">
      <c r="A49" s="1388"/>
      <c r="B49" s="1389"/>
      <c r="C49" s="1389"/>
      <c r="D49" s="1385"/>
      <c r="E49" s="1385"/>
      <c r="F49" s="1385"/>
      <c r="G49" s="1385"/>
      <c r="H49" s="1385"/>
      <c r="I49" s="1385"/>
      <c r="J49" s="1385"/>
      <c r="K49" s="1385"/>
      <c r="L49" s="1385"/>
      <c r="M49" s="1385"/>
      <c r="N49" s="1385"/>
      <c r="O49" s="1385"/>
      <c r="P49" s="1385"/>
      <c r="Q49" s="1385"/>
      <c r="R49" s="1385"/>
      <c r="S49" s="1385"/>
      <c r="T49" s="1385"/>
      <c r="U49" s="1385"/>
      <c r="V49" s="1385"/>
      <c r="W49" s="1385"/>
      <c r="X49" s="1385"/>
      <c r="Y49" s="1385"/>
      <c r="Z49" s="1385"/>
    </row>
    <row r="50" spans="1:26" ht="15" customHeight="1">
      <c r="A50" s="1388"/>
      <c r="B50" s="1389"/>
      <c r="C50" s="1389"/>
      <c r="D50" s="1385"/>
      <c r="E50" s="1385"/>
      <c r="F50" s="1385"/>
      <c r="G50" s="1385"/>
      <c r="H50" s="1385"/>
      <c r="I50" s="1385"/>
      <c r="J50" s="1385"/>
      <c r="K50" s="1385"/>
      <c r="L50" s="1385"/>
      <c r="M50" s="1385"/>
      <c r="N50" s="1385"/>
      <c r="O50" s="1385"/>
      <c r="P50" s="1385"/>
      <c r="Q50" s="1385"/>
      <c r="R50" s="1385"/>
      <c r="S50" s="1385"/>
      <c r="T50" s="1385"/>
      <c r="U50" s="1385"/>
      <c r="V50" s="1385"/>
      <c r="W50" s="1385"/>
      <c r="X50" s="1385"/>
      <c r="Y50" s="1385"/>
      <c r="Z50" s="1385"/>
    </row>
    <row r="51" spans="1:26" ht="15" customHeight="1">
      <c r="A51" s="1388"/>
      <c r="B51" s="1389"/>
      <c r="C51" s="1389"/>
      <c r="D51" s="1385"/>
      <c r="E51" s="1385"/>
      <c r="F51" s="1385"/>
      <c r="G51" s="1385"/>
      <c r="H51" s="1385"/>
      <c r="I51" s="1385"/>
      <c r="J51" s="1385"/>
      <c r="K51" s="1385"/>
      <c r="L51" s="1385"/>
      <c r="M51" s="1385"/>
      <c r="N51" s="1385"/>
      <c r="O51" s="1385"/>
      <c r="P51" s="1385"/>
      <c r="Q51" s="1385"/>
      <c r="R51" s="1385"/>
      <c r="S51" s="1385"/>
      <c r="T51" s="1385"/>
      <c r="U51" s="1385"/>
      <c r="V51" s="1385"/>
      <c r="W51" s="1385"/>
      <c r="X51" s="1385"/>
      <c r="Y51" s="1385"/>
      <c r="Z51" s="1385"/>
    </row>
    <row r="52" spans="1:26" ht="15" customHeight="1">
      <c r="A52" s="1388"/>
      <c r="B52" s="1389"/>
      <c r="C52" s="1389"/>
      <c r="D52" s="1385"/>
      <c r="E52" s="1385"/>
      <c r="F52" s="1385"/>
      <c r="G52" s="1385"/>
      <c r="H52" s="1385"/>
      <c r="I52" s="1385"/>
      <c r="J52" s="1385"/>
      <c r="K52" s="1385"/>
      <c r="L52" s="1385"/>
      <c r="M52" s="1385"/>
      <c r="N52" s="1385"/>
      <c r="O52" s="1385"/>
      <c r="P52" s="1385"/>
      <c r="Q52" s="1385"/>
      <c r="R52" s="1385"/>
      <c r="S52" s="1385"/>
      <c r="T52" s="1385"/>
      <c r="U52" s="1385"/>
      <c r="V52" s="1385"/>
      <c r="W52" s="1385"/>
      <c r="X52" s="1385"/>
      <c r="Y52" s="1385"/>
      <c r="Z52" s="1385"/>
    </row>
    <row r="53" spans="1:26" ht="15" customHeight="1">
      <c r="A53" s="1388"/>
      <c r="B53" s="1389"/>
      <c r="C53" s="1389"/>
      <c r="D53" s="1385"/>
      <c r="E53" s="1385"/>
      <c r="F53" s="1385"/>
      <c r="G53" s="1385"/>
      <c r="H53" s="1385"/>
      <c r="I53" s="1385"/>
      <c r="J53" s="1385"/>
      <c r="K53" s="1385"/>
      <c r="L53" s="1385"/>
      <c r="M53" s="1385"/>
      <c r="N53" s="1385"/>
      <c r="O53" s="1385"/>
      <c r="P53" s="1385"/>
      <c r="Q53" s="1385"/>
      <c r="R53" s="1385"/>
      <c r="S53" s="1385"/>
      <c r="T53" s="1385"/>
      <c r="U53" s="1385"/>
      <c r="V53" s="1385"/>
      <c r="W53" s="1385"/>
      <c r="X53" s="1385"/>
      <c r="Y53" s="1385"/>
      <c r="Z53" s="1385"/>
    </row>
    <row r="54" spans="1:26" ht="15" customHeight="1">
      <c r="A54" s="1388"/>
      <c r="B54" s="1389"/>
      <c r="C54" s="1389"/>
      <c r="D54" s="1385"/>
      <c r="E54" s="1385"/>
      <c r="F54" s="1385"/>
      <c r="G54" s="1385"/>
      <c r="H54" s="1385"/>
      <c r="I54" s="1385"/>
      <c r="J54" s="1385"/>
      <c r="K54" s="1385"/>
      <c r="L54" s="1385"/>
      <c r="M54" s="1385"/>
      <c r="N54" s="1385"/>
      <c r="O54" s="1385"/>
      <c r="P54" s="1385"/>
      <c r="Q54" s="1385"/>
      <c r="R54" s="1385"/>
      <c r="S54" s="1385"/>
      <c r="T54" s="1385"/>
      <c r="U54" s="1385"/>
      <c r="V54" s="1385"/>
      <c r="W54" s="1385"/>
      <c r="X54" s="1385"/>
      <c r="Y54" s="1385"/>
      <c r="Z54" s="1385"/>
    </row>
    <row r="55" spans="1:26" ht="15" customHeight="1">
      <c r="A55" s="1388"/>
      <c r="B55" s="1389"/>
      <c r="C55" s="1389"/>
      <c r="D55" s="1385"/>
      <c r="E55" s="1385"/>
      <c r="F55" s="1385"/>
      <c r="G55" s="1385"/>
      <c r="H55" s="1385"/>
      <c r="I55" s="1385"/>
      <c r="J55" s="1385"/>
      <c r="K55" s="1385"/>
      <c r="L55" s="1385"/>
      <c r="M55" s="1385"/>
      <c r="N55" s="1385"/>
      <c r="O55" s="1385"/>
      <c r="P55" s="1385"/>
      <c r="Q55" s="1385"/>
      <c r="R55" s="1385"/>
      <c r="S55" s="1385"/>
      <c r="T55" s="1385"/>
      <c r="U55" s="1385"/>
      <c r="V55" s="1385"/>
      <c r="W55" s="1385"/>
      <c r="X55" s="1385"/>
      <c r="Y55" s="1385"/>
      <c r="Z55" s="1385"/>
    </row>
    <row r="56" spans="1:26" ht="15" customHeight="1">
      <c r="A56" s="1388"/>
      <c r="B56" s="1389"/>
      <c r="C56" s="1389"/>
      <c r="D56" s="1385"/>
      <c r="E56" s="1385"/>
      <c r="F56" s="1385"/>
      <c r="G56" s="1385"/>
      <c r="H56" s="1385"/>
      <c r="I56" s="1385"/>
      <c r="J56" s="1385"/>
      <c r="K56" s="1385"/>
      <c r="L56" s="1385"/>
      <c r="M56" s="1385"/>
      <c r="N56" s="1385"/>
      <c r="O56" s="1385"/>
      <c r="P56" s="1385"/>
      <c r="Q56" s="1385"/>
      <c r="R56" s="1385"/>
      <c r="S56" s="1385"/>
      <c r="T56" s="1385"/>
      <c r="U56" s="1385"/>
      <c r="V56" s="1385"/>
      <c r="W56" s="1385"/>
      <c r="X56" s="1385"/>
      <c r="Y56" s="1385"/>
      <c r="Z56" s="1385"/>
    </row>
    <row r="57" spans="1:26" ht="15" customHeight="1">
      <c r="A57" s="1388"/>
      <c r="B57" s="1389"/>
      <c r="C57" s="1389"/>
      <c r="D57" s="1385"/>
      <c r="E57" s="1385"/>
      <c r="F57" s="1385"/>
      <c r="G57" s="1385"/>
      <c r="H57" s="1385"/>
      <c r="I57" s="1385"/>
      <c r="J57" s="1385"/>
      <c r="K57" s="1385"/>
      <c r="L57" s="1385"/>
      <c r="M57" s="1385"/>
      <c r="N57" s="1385"/>
      <c r="O57" s="1385"/>
      <c r="P57" s="1385"/>
      <c r="Q57" s="1385"/>
      <c r="R57" s="1385"/>
      <c r="S57" s="1385"/>
      <c r="T57" s="1385"/>
      <c r="U57" s="1385"/>
      <c r="V57" s="1385"/>
      <c r="W57" s="1385"/>
      <c r="X57" s="1385"/>
      <c r="Y57" s="1385"/>
      <c r="Z57" s="1385"/>
    </row>
    <row r="58" spans="1:26" ht="15" customHeight="1">
      <c r="A58" s="1388"/>
      <c r="B58" s="1389"/>
      <c r="C58" s="1389"/>
      <c r="D58" s="1385"/>
      <c r="E58" s="1385"/>
      <c r="F58" s="1385"/>
      <c r="G58" s="1385"/>
      <c r="H58" s="1385"/>
      <c r="I58" s="1385"/>
      <c r="J58" s="1385"/>
      <c r="K58" s="1385"/>
      <c r="L58" s="1385"/>
      <c r="M58" s="1385"/>
      <c r="N58" s="1385"/>
      <c r="O58" s="1385"/>
      <c r="P58" s="1385"/>
      <c r="Q58" s="1385"/>
      <c r="R58" s="1385"/>
      <c r="S58" s="1385"/>
      <c r="T58" s="1385"/>
      <c r="U58" s="1385"/>
      <c r="V58" s="1385"/>
      <c r="W58" s="1385"/>
      <c r="X58" s="1385"/>
      <c r="Y58" s="1385"/>
      <c r="Z58" s="1385"/>
    </row>
    <row r="59" spans="1:26" ht="15" customHeight="1">
      <c r="A59" s="1388"/>
      <c r="B59" s="1389"/>
      <c r="C59" s="1389"/>
      <c r="D59" s="1385"/>
      <c r="E59" s="1385"/>
      <c r="F59" s="1385"/>
      <c r="G59" s="1385"/>
      <c r="H59" s="1385"/>
      <c r="I59" s="1385"/>
      <c r="J59" s="1385"/>
      <c r="K59" s="1385"/>
      <c r="L59" s="1385"/>
      <c r="M59" s="1385"/>
      <c r="N59" s="1385"/>
      <c r="O59" s="1385"/>
      <c r="P59" s="1385"/>
      <c r="Q59" s="1385"/>
      <c r="R59" s="1385"/>
      <c r="S59" s="1385"/>
      <c r="T59" s="1385"/>
      <c r="U59" s="1385"/>
      <c r="V59" s="1385"/>
      <c r="W59" s="1385"/>
      <c r="X59" s="1385"/>
      <c r="Y59" s="1385"/>
      <c r="Z59" s="1385"/>
    </row>
    <row r="60" spans="1:26" ht="15" customHeight="1">
      <c r="A60" s="1388"/>
      <c r="B60" s="1389"/>
      <c r="C60" s="1389"/>
      <c r="D60" s="1385"/>
      <c r="E60" s="1385"/>
      <c r="F60" s="1385"/>
      <c r="G60" s="1385"/>
      <c r="H60" s="1385"/>
      <c r="I60" s="1385"/>
      <c r="J60" s="1385"/>
      <c r="K60" s="1385"/>
      <c r="L60" s="1385"/>
      <c r="M60" s="1385"/>
      <c r="N60" s="1385"/>
      <c r="O60" s="1385"/>
      <c r="P60" s="1385"/>
      <c r="Q60" s="1385"/>
      <c r="R60" s="1385"/>
      <c r="S60" s="1385"/>
      <c r="T60" s="1385"/>
      <c r="U60" s="1385"/>
      <c r="V60" s="1385"/>
      <c r="W60" s="1385"/>
      <c r="X60" s="1385"/>
      <c r="Y60" s="1385"/>
      <c r="Z60" s="1385"/>
    </row>
    <row r="61" spans="1:26" ht="15" customHeight="1">
      <c r="A61" s="1388"/>
      <c r="B61" s="1389"/>
      <c r="C61" s="1389"/>
      <c r="D61" s="1385"/>
      <c r="E61" s="1385"/>
      <c r="F61" s="1385"/>
      <c r="G61" s="1385"/>
      <c r="H61" s="1385"/>
      <c r="I61" s="1385"/>
      <c r="J61" s="1385"/>
      <c r="K61" s="1385"/>
      <c r="L61" s="1385"/>
      <c r="M61" s="1385"/>
      <c r="N61" s="1385"/>
      <c r="O61" s="1385"/>
      <c r="P61" s="1385"/>
      <c r="Q61" s="1385"/>
      <c r="R61" s="1385"/>
      <c r="S61" s="1385"/>
      <c r="T61" s="1385"/>
      <c r="U61" s="1385"/>
      <c r="V61" s="1385"/>
      <c r="W61" s="1385"/>
      <c r="X61" s="1385"/>
      <c r="Y61" s="1385"/>
      <c r="Z61" s="1385"/>
    </row>
    <row r="62" spans="1:26" ht="15" customHeight="1">
      <c r="A62" s="1388"/>
      <c r="B62" s="1389"/>
      <c r="C62" s="1389"/>
      <c r="D62" s="1385"/>
      <c r="E62" s="1385"/>
      <c r="F62" s="1385"/>
      <c r="G62" s="1385"/>
      <c r="H62" s="1385"/>
      <c r="I62" s="1385"/>
      <c r="J62" s="1385"/>
      <c r="K62" s="1385"/>
      <c r="L62" s="1385"/>
      <c r="M62" s="1385"/>
      <c r="N62" s="1385"/>
      <c r="O62" s="1385"/>
      <c r="P62" s="1385"/>
      <c r="Q62" s="1385"/>
      <c r="R62" s="1385"/>
      <c r="S62" s="1385"/>
      <c r="T62" s="1385"/>
      <c r="U62" s="1385"/>
      <c r="V62" s="1385"/>
      <c r="W62" s="1385"/>
      <c r="X62" s="1385"/>
      <c r="Y62" s="1385"/>
      <c r="Z62" s="1385"/>
    </row>
    <row r="63" spans="1:26" ht="15" customHeight="1">
      <c r="A63" s="1388"/>
      <c r="B63" s="1389"/>
      <c r="C63" s="1389"/>
      <c r="D63" s="1385"/>
      <c r="E63" s="1385"/>
      <c r="F63" s="1385"/>
      <c r="G63" s="1385"/>
      <c r="H63" s="1385"/>
      <c r="I63" s="1385"/>
      <c r="J63" s="1385"/>
      <c r="K63" s="1385"/>
      <c r="L63" s="1385"/>
      <c r="M63" s="1385"/>
      <c r="N63" s="1385"/>
      <c r="O63" s="1385"/>
      <c r="P63" s="1385"/>
      <c r="Q63" s="1385"/>
      <c r="R63" s="1385"/>
      <c r="S63" s="1385"/>
      <c r="T63" s="1385"/>
      <c r="U63" s="1385"/>
      <c r="V63" s="1385"/>
      <c r="W63" s="1385"/>
      <c r="X63" s="1385"/>
      <c r="Y63" s="1385"/>
      <c r="Z63" s="1385"/>
    </row>
    <row r="64" spans="1:26" ht="15" customHeight="1">
      <c r="A64" s="1388"/>
      <c r="B64" s="1389"/>
      <c r="C64" s="1389"/>
      <c r="D64" s="1385"/>
      <c r="E64" s="1385"/>
      <c r="F64" s="1385"/>
      <c r="G64" s="1385"/>
      <c r="H64" s="1385"/>
      <c r="I64" s="1385"/>
      <c r="J64" s="1385"/>
      <c r="K64" s="1385"/>
      <c r="L64" s="1385"/>
      <c r="M64" s="1385"/>
      <c r="N64" s="1385"/>
      <c r="O64" s="1385"/>
      <c r="P64" s="1385"/>
      <c r="Q64" s="1385"/>
      <c r="R64" s="1385"/>
      <c r="S64" s="1385"/>
      <c r="T64" s="1385"/>
      <c r="U64" s="1385"/>
      <c r="V64" s="1385"/>
      <c r="W64" s="1385"/>
      <c r="X64" s="1385"/>
      <c r="Y64" s="1385"/>
      <c r="Z64" s="1385"/>
    </row>
    <row r="65" spans="1:26" ht="15" customHeight="1">
      <c r="A65" s="1388"/>
      <c r="B65" s="1389"/>
      <c r="C65" s="1389"/>
      <c r="D65" s="1385"/>
      <c r="E65" s="1385"/>
      <c r="F65" s="1385"/>
      <c r="G65" s="1385"/>
      <c r="H65" s="1385"/>
      <c r="I65" s="1385"/>
      <c r="J65" s="1385"/>
      <c r="K65" s="1385"/>
      <c r="L65" s="1385"/>
      <c r="M65" s="1385"/>
      <c r="N65" s="1385"/>
      <c r="O65" s="1385"/>
      <c r="P65" s="1385"/>
      <c r="Q65" s="1385"/>
      <c r="R65" s="1385"/>
      <c r="S65" s="1385"/>
      <c r="T65" s="1385"/>
      <c r="U65" s="1385"/>
      <c r="V65" s="1385"/>
      <c r="W65" s="1385"/>
      <c r="X65" s="1385"/>
      <c r="Y65" s="1385"/>
      <c r="Z65" s="1385"/>
    </row>
    <row r="66" spans="1:26" ht="15" customHeight="1">
      <c r="A66" s="1388"/>
      <c r="B66" s="1389"/>
      <c r="C66" s="1389"/>
      <c r="D66" s="1385"/>
      <c r="E66" s="1385"/>
      <c r="F66" s="1385"/>
      <c r="G66" s="1385"/>
      <c r="H66" s="1385"/>
      <c r="I66" s="1385"/>
      <c r="J66" s="1385"/>
      <c r="K66" s="1385"/>
      <c r="L66" s="1385"/>
      <c r="M66" s="1385"/>
      <c r="N66" s="1385"/>
      <c r="O66" s="1385"/>
      <c r="P66" s="1385"/>
      <c r="Q66" s="1385"/>
      <c r="R66" s="1385"/>
      <c r="S66" s="1385"/>
      <c r="T66" s="1385"/>
      <c r="U66" s="1385"/>
      <c r="V66" s="1385"/>
      <c r="W66" s="1385"/>
      <c r="X66" s="1385"/>
      <c r="Y66" s="1385"/>
      <c r="Z66" s="1385"/>
    </row>
    <row r="67" spans="1:26" ht="15" customHeight="1">
      <c r="A67" s="1388"/>
      <c r="B67" s="1389"/>
      <c r="C67" s="1389"/>
      <c r="D67" s="1385"/>
      <c r="E67" s="1385"/>
      <c r="F67" s="1385"/>
      <c r="G67" s="1385"/>
      <c r="H67" s="1385"/>
      <c r="I67" s="1385"/>
      <c r="J67" s="1385"/>
      <c r="K67" s="1385"/>
      <c r="L67" s="1385"/>
      <c r="M67" s="1385"/>
      <c r="N67" s="1385"/>
      <c r="O67" s="1385"/>
      <c r="P67" s="1385"/>
      <c r="Q67" s="1385"/>
      <c r="R67" s="1385"/>
      <c r="S67" s="1385"/>
      <c r="T67" s="1385"/>
      <c r="U67" s="1385"/>
      <c r="V67" s="1385"/>
      <c r="W67" s="1385"/>
      <c r="X67" s="1385"/>
      <c r="Y67" s="1385"/>
      <c r="Z67" s="1385"/>
    </row>
    <row r="68" spans="1:26" ht="15" customHeight="1">
      <c r="A68" s="1388"/>
      <c r="B68" s="1389"/>
      <c r="C68" s="1389"/>
      <c r="D68" s="1385"/>
      <c r="E68" s="1385"/>
      <c r="F68" s="1385"/>
      <c r="G68" s="1385"/>
      <c r="H68" s="1385"/>
      <c r="I68" s="1385"/>
      <c r="J68" s="1385"/>
      <c r="K68" s="1385"/>
      <c r="L68" s="1385"/>
      <c r="M68" s="1385"/>
      <c r="N68" s="1385"/>
      <c r="O68" s="1385"/>
      <c r="P68" s="1385"/>
      <c r="Q68" s="1385"/>
      <c r="R68" s="1385"/>
      <c r="S68" s="1385"/>
      <c r="T68" s="1385"/>
      <c r="U68" s="1385"/>
      <c r="V68" s="1385"/>
      <c r="W68" s="1385"/>
      <c r="X68" s="1385"/>
      <c r="Y68" s="1385"/>
      <c r="Z68" s="1385"/>
    </row>
    <row r="69" spans="1:26" ht="15" customHeight="1">
      <c r="A69" s="1388"/>
      <c r="B69" s="1389"/>
      <c r="C69" s="1389"/>
      <c r="D69" s="1385"/>
      <c r="E69" s="1385"/>
      <c r="F69" s="1385"/>
      <c r="G69" s="1385"/>
      <c r="H69" s="1385"/>
      <c r="I69" s="1385"/>
      <c r="J69" s="1385"/>
      <c r="K69" s="1385"/>
      <c r="L69" s="1385"/>
      <c r="M69" s="1385"/>
      <c r="N69" s="1385"/>
      <c r="O69" s="1385"/>
      <c r="P69" s="1385"/>
      <c r="Q69" s="1385"/>
      <c r="R69" s="1385"/>
      <c r="S69" s="1385"/>
      <c r="T69" s="1385"/>
      <c r="U69" s="1385"/>
      <c r="V69" s="1385"/>
      <c r="W69" s="1385"/>
      <c r="X69" s="1385"/>
      <c r="Y69" s="1385"/>
      <c r="Z69" s="1385"/>
    </row>
    <row r="70" spans="1:26" ht="15" customHeight="1">
      <c r="A70" s="1388"/>
      <c r="B70" s="1389"/>
      <c r="C70" s="1389"/>
      <c r="D70" s="1385"/>
      <c r="E70" s="1385"/>
      <c r="F70" s="1385"/>
      <c r="G70" s="1385"/>
      <c r="H70" s="1385"/>
      <c r="I70" s="1385"/>
      <c r="J70" s="1385"/>
      <c r="K70" s="1385"/>
      <c r="L70" s="1385"/>
      <c r="M70" s="1385"/>
      <c r="N70" s="1385"/>
      <c r="O70" s="1385"/>
      <c r="P70" s="1385"/>
      <c r="Q70" s="1385"/>
      <c r="R70" s="1385"/>
      <c r="S70" s="1385"/>
      <c r="T70" s="1385"/>
      <c r="U70" s="1385"/>
      <c r="V70" s="1385"/>
      <c r="W70" s="1385"/>
      <c r="X70" s="1385"/>
      <c r="Y70" s="1385"/>
      <c r="Z70" s="1385"/>
    </row>
    <row r="71" spans="1:26" ht="15" customHeight="1">
      <c r="A71" s="1388"/>
      <c r="B71" s="1389"/>
      <c r="C71" s="1389"/>
      <c r="D71" s="1385"/>
      <c r="E71" s="1385"/>
      <c r="F71" s="1385"/>
      <c r="G71" s="1385"/>
      <c r="H71" s="1385"/>
      <c r="I71" s="1385"/>
      <c r="J71" s="1385"/>
      <c r="K71" s="1385"/>
      <c r="L71" s="1385"/>
      <c r="M71" s="1385"/>
      <c r="N71" s="1385"/>
      <c r="O71" s="1385"/>
      <c r="P71" s="1385"/>
      <c r="Q71" s="1385"/>
      <c r="R71" s="1385"/>
      <c r="S71" s="1385"/>
      <c r="T71" s="1385"/>
      <c r="U71" s="1385"/>
      <c r="V71" s="1385"/>
      <c r="W71" s="1385"/>
      <c r="X71" s="1385"/>
      <c r="Y71" s="1385"/>
      <c r="Z71" s="1385"/>
    </row>
    <row r="72" spans="1:26" ht="15" customHeight="1">
      <c r="A72" s="1388"/>
      <c r="B72" s="1389"/>
      <c r="C72" s="1389"/>
      <c r="D72" s="1385"/>
      <c r="E72" s="1385"/>
      <c r="F72" s="1385"/>
      <c r="G72" s="1385"/>
      <c r="H72" s="1385"/>
      <c r="I72" s="1385"/>
      <c r="J72" s="1385"/>
      <c r="K72" s="1385"/>
      <c r="L72" s="1385"/>
      <c r="M72" s="1385"/>
      <c r="N72" s="1385"/>
      <c r="O72" s="1385"/>
      <c r="P72" s="1385"/>
      <c r="Q72" s="1385"/>
      <c r="R72" s="1385"/>
      <c r="S72" s="1385"/>
      <c r="T72" s="1385"/>
      <c r="U72" s="1385"/>
      <c r="V72" s="1385"/>
      <c r="W72" s="1385"/>
      <c r="X72" s="1385"/>
      <c r="Y72" s="1385"/>
      <c r="Z72" s="1385"/>
    </row>
    <row r="73" spans="1:26" ht="15" customHeight="1">
      <c r="A73" s="1388"/>
      <c r="B73" s="1389"/>
      <c r="C73" s="1389"/>
      <c r="D73" s="1385"/>
      <c r="E73" s="1385"/>
      <c r="F73" s="1385"/>
      <c r="G73" s="1385"/>
      <c r="H73" s="1385"/>
      <c r="I73" s="1385"/>
      <c r="J73" s="1385"/>
      <c r="K73" s="1385"/>
      <c r="L73" s="1385"/>
      <c r="M73" s="1385"/>
      <c r="N73" s="1385"/>
      <c r="O73" s="1385"/>
      <c r="P73" s="1385"/>
      <c r="Q73" s="1385"/>
      <c r="R73" s="1385"/>
      <c r="S73" s="1385"/>
      <c r="T73" s="1385"/>
      <c r="U73" s="1385"/>
      <c r="V73" s="1385"/>
      <c r="W73" s="1385"/>
      <c r="X73" s="1385"/>
      <c r="Y73" s="1385"/>
      <c r="Z73" s="1385"/>
    </row>
    <row r="74" spans="1:26" ht="15" customHeight="1">
      <c r="A74" s="1388"/>
      <c r="B74" s="1389"/>
      <c r="C74" s="1389"/>
      <c r="D74" s="1385"/>
      <c r="E74" s="1385"/>
      <c r="F74" s="1385"/>
      <c r="G74" s="1385"/>
      <c r="H74" s="1385"/>
      <c r="I74" s="1385"/>
      <c r="J74" s="1385"/>
      <c r="K74" s="1385"/>
      <c r="L74" s="1385"/>
      <c r="M74" s="1385"/>
      <c r="N74" s="1385"/>
      <c r="O74" s="1385"/>
      <c r="P74" s="1385"/>
      <c r="Q74" s="1385"/>
      <c r="R74" s="1385"/>
      <c r="S74" s="1385"/>
      <c r="T74" s="1385"/>
      <c r="U74" s="1385"/>
      <c r="V74" s="1385"/>
      <c r="W74" s="1385"/>
      <c r="X74" s="1385"/>
      <c r="Y74" s="1385"/>
      <c r="Z74" s="1385"/>
    </row>
    <row r="75" spans="1:26" ht="15" customHeight="1">
      <c r="A75" s="1388"/>
      <c r="B75" s="1389"/>
      <c r="C75" s="1389"/>
      <c r="D75" s="1385"/>
      <c r="E75" s="1385"/>
      <c r="F75" s="1385"/>
      <c r="G75" s="1385"/>
      <c r="H75" s="1385"/>
      <c r="I75" s="1385"/>
      <c r="J75" s="1385"/>
      <c r="K75" s="1385"/>
      <c r="L75" s="1385"/>
      <c r="M75" s="1385"/>
      <c r="N75" s="1385"/>
      <c r="O75" s="1385"/>
      <c r="P75" s="1385"/>
      <c r="Q75" s="1385"/>
      <c r="R75" s="1385"/>
      <c r="S75" s="1385"/>
      <c r="T75" s="1385"/>
      <c r="U75" s="1385"/>
      <c r="V75" s="1385"/>
      <c r="W75" s="1385"/>
      <c r="X75" s="1385"/>
      <c r="Y75" s="1385"/>
      <c r="Z75" s="1385"/>
    </row>
    <row r="76" spans="1:26" ht="15" customHeight="1">
      <c r="A76" s="1388"/>
      <c r="B76" s="1389"/>
      <c r="C76" s="1389"/>
      <c r="D76" s="1385"/>
      <c r="E76" s="1385"/>
      <c r="F76" s="1385"/>
      <c r="G76" s="1385"/>
      <c r="H76" s="1385"/>
      <c r="I76" s="1385"/>
      <c r="J76" s="1385"/>
      <c r="K76" s="1385"/>
      <c r="L76" s="1385"/>
      <c r="M76" s="1385"/>
      <c r="N76" s="1385"/>
      <c r="O76" s="1385"/>
      <c r="P76" s="1385"/>
      <c r="Q76" s="1385"/>
      <c r="R76" s="1385"/>
      <c r="S76" s="1385"/>
      <c r="T76" s="1385"/>
      <c r="U76" s="1385"/>
      <c r="V76" s="1385"/>
      <c r="W76" s="1385"/>
      <c r="X76" s="1385"/>
      <c r="Y76" s="1385"/>
      <c r="Z76" s="1385"/>
    </row>
    <row r="77" spans="1:26" ht="15" customHeight="1">
      <c r="A77" s="1388"/>
      <c r="B77" s="1389"/>
      <c r="C77" s="1389"/>
      <c r="D77" s="1385"/>
      <c r="E77" s="1385"/>
      <c r="F77" s="1385"/>
      <c r="G77" s="1385"/>
      <c r="H77" s="1385"/>
      <c r="I77" s="1385"/>
      <c r="J77" s="1385"/>
      <c r="K77" s="1385"/>
      <c r="L77" s="1385"/>
      <c r="M77" s="1385"/>
      <c r="N77" s="1385"/>
      <c r="O77" s="1385"/>
      <c r="P77" s="1385"/>
      <c r="Q77" s="1385"/>
      <c r="R77" s="1385"/>
      <c r="S77" s="1385"/>
      <c r="T77" s="1385"/>
      <c r="U77" s="1385"/>
      <c r="V77" s="1385"/>
      <c r="W77" s="1385"/>
      <c r="X77" s="1385"/>
      <c r="Y77" s="1385"/>
      <c r="Z77" s="1385"/>
    </row>
    <row r="78" spans="1:26" ht="15" customHeight="1">
      <c r="A78" s="1388"/>
      <c r="B78" s="1389"/>
      <c r="C78" s="1389"/>
      <c r="D78" s="1385"/>
      <c r="E78" s="1385"/>
      <c r="F78" s="1385"/>
      <c r="G78" s="1385"/>
      <c r="H78" s="1385"/>
      <c r="I78" s="1385"/>
      <c r="J78" s="1385"/>
      <c r="K78" s="1385"/>
      <c r="L78" s="1385"/>
      <c r="M78" s="1385"/>
      <c r="N78" s="1385"/>
      <c r="O78" s="1385"/>
      <c r="P78" s="1385"/>
      <c r="Q78" s="1385"/>
      <c r="R78" s="1385"/>
      <c r="S78" s="1385"/>
      <c r="T78" s="1385"/>
      <c r="U78" s="1385"/>
      <c r="V78" s="1385"/>
      <c r="W78" s="1385"/>
      <c r="X78" s="1385"/>
      <c r="Y78" s="1385"/>
      <c r="Z78" s="1385"/>
    </row>
    <row r="79" spans="1:26" ht="15" customHeight="1">
      <c r="A79" s="1388"/>
      <c r="B79" s="1389"/>
      <c r="C79" s="1389"/>
      <c r="D79" s="1385"/>
      <c r="E79" s="1385"/>
      <c r="F79" s="1385"/>
      <c r="G79" s="1385"/>
      <c r="H79" s="1385"/>
      <c r="I79" s="1385"/>
      <c r="J79" s="1385"/>
      <c r="K79" s="1385"/>
      <c r="L79" s="1385"/>
      <c r="M79" s="1385"/>
      <c r="N79" s="1385"/>
      <c r="O79" s="1385"/>
      <c r="P79" s="1385"/>
      <c r="Q79" s="1385"/>
      <c r="R79" s="1385"/>
      <c r="S79" s="1385"/>
      <c r="T79" s="1385"/>
      <c r="U79" s="1385"/>
      <c r="V79" s="1385"/>
      <c r="W79" s="1385"/>
      <c r="X79" s="1385"/>
      <c r="Y79" s="1385"/>
      <c r="Z79" s="1385"/>
    </row>
    <row r="80" spans="1:26" ht="15" customHeight="1">
      <c r="A80" s="1388"/>
      <c r="B80" s="1389"/>
      <c r="C80" s="1389"/>
      <c r="D80" s="1385"/>
      <c r="E80" s="1385"/>
      <c r="F80" s="1385"/>
      <c r="G80" s="1385"/>
      <c r="H80" s="1385"/>
      <c r="I80" s="1385"/>
      <c r="J80" s="1385"/>
      <c r="K80" s="1385"/>
      <c r="L80" s="1385"/>
      <c r="M80" s="1385"/>
      <c r="N80" s="1385"/>
      <c r="O80" s="1385"/>
      <c r="P80" s="1385"/>
      <c r="Q80" s="1385"/>
      <c r="R80" s="1385"/>
      <c r="S80" s="1385"/>
      <c r="T80" s="1385"/>
      <c r="U80" s="1385"/>
      <c r="V80" s="1385"/>
      <c r="W80" s="1385"/>
      <c r="X80" s="1385"/>
      <c r="Y80" s="1385"/>
      <c r="Z80" s="1385"/>
    </row>
    <row r="81" spans="1:26" ht="15" customHeight="1">
      <c r="A81" s="1388"/>
      <c r="B81" s="1389"/>
      <c r="C81" s="1389"/>
      <c r="D81" s="1385"/>
      <c r="E81" s="1385"/>
      <c r="F81" s="1385"/>
      <c r="G81" s="1385"/>
      <c r="H81" s="1385"/>
      <c r="I81" s="1385"/>
      <c r="J81" s="1385"/>
      <c r="K81" s="1385"/>
      <c r="L81" s="1385"/>
      <c r="M81" s="1385"/>
      <c r="N81" s="1385"/>
      <c r="O81" s="1385"/>
      <c r="P81" s="1385"/>
      <c r="Q81" s="1385"/>
      <c r="R81" s="1385"/>
      <c r="S81" s="1385"/>
      <c r="T81" s="1385"/>
      <c r="U81" s="1385"/>
      <c r="V81" s="1385"/>
      <c r="W81" s="1385"/>
      <c r="X81" s="1385"/>
      <c r="Y81" s="1385"/>
      <c r="Z81" s="1385"/>
    </row>
    <row r="82" spans="1:26" ht="15" customHeight="1">
      <c r="A82" s="1388"/>
      <c r="B82" s="1389"/>
      <c r="C82" s="1389"/>
      <c r="D82" s="1385"/>
      <c r="E82" s="1385"/>
      <c r="F82" s="1385"/>
      <c r="G82" s="1385"/>
      <c r="H82" s="1385"/>
      <c r="I82" s="1385"/>
      <c r="J82" s="1385"/>
      <c r="K82" s="1385"/>
      <c r="L82" s="1385"/>
      <c r="M82" s="1385"/>
      <c r="N82" s="1385"/>
      <c r="O82" s="1385"/>
      <c r="P82" s="1385"/>
      <c r="Q82" s="1385"/>
      <c r="R82" s="1385"/>
      <c r="S82" s="1385"/>
      <c r="T82" s="1385"/>
      <c r="U82" s="1385"/>
      <c r="V82" s="1385"/>
      <c r="W82" s="1385"/>
      <c r="X82" s="1385"/>
      <c r="Y82" s="1385"/>
      <c r="Z82" s="1385"/>
    </row>
    <row r="83" spans="1:26" ht="15" customHeight="1">
      <c r="A83" s="1388"/>
      <c r="B83" s="1389"/>
      <c r="C83" s="1389"/>
      <c r="D83" s="1385"/>
      <c r="E83" s="1385"/>
      <c r="F83" s="1385"/>
      <c r="G83" s="1385"/>
      <c r="H83" s="1385"/>
      <c r="I83" s="1385"/>
      <c r="J83" s="1385"/>
      <c r="K83" s="1385"/>
      <c r="L83" s="1385"/>
      <c r="M83" s="1385"/>
      <c r="N83" s="1385"/>
      <c r="O83" s="1385"/>
      <c r="P83" s="1385"/>
      <c r="Q83" s="1385"/>
      <c r="R83" s="1385"/>
      <c r="S83" s="1385"/>
      <c r="T83" s="1385"/>
      <c r="U83" s="1385"/>
      <c r="V83" s="1385"/>
      <c r="W83" s="1385"/>
      <c r="X83" s="1385"/>
      <c r="Y83" s="1385"/>
      <c r="Z83" s="1385"/>
    </row>
    <row r="84" spans="1:26" ht="15" customHeight="1">
      <c r="A84" s="1388"/>
      <c r="B84" s="1389"/>
      <c r="C84" s="1389"/>
      <c r="D84" s="1385"/>
      <c r="E84" s="1385"/>
      <c r="F84" s="1385"/>
      <c r="G84" s="1385"/>
      <c r="H84" s="1385"/>
      <c r="I84" s="1385"/>
      <c r="J84" s="1385"/>
      <c r="K84" s="1385"/>
      <c r="L84" s="1385"/>
      <c r="M84" s="1385"/>
      <c r="N84" s="1385"/>
      <c r="O84" s="1385"/>
      <c r="P84" s="1385"/>
      <c r="Q84" s="1385"/>
      <c r="R84" s="1385"/>
      <c r="S84" s="1385"/>
      <c r="T84" s="1385"/>
      <c r="U84" s="1385"/>
      <c r="V84" s="1385"/>
      <c r="W84" s="1385"/>
      <c r="X84" s="1385"/>
      <c r="Y84" s="1385"/>
      <c r="Z84" s="1385"/>
    </row>
    <row r="85" spans="1:26" ht="15" customHeight="1">
      <c r="A85" s="1388"/>
      <c r="B85" s="1389"/>
      <c r="C85" s="1389"/>
      <c r="D85" s="1385"/>
      <c r="E85" s="1385"/>
      <c r="F85" s="1385"/>
      <c r="G85" s="1385"/>
      <c r="H85" s="1385"/>
      <c r="I85" s="1385"/>
      <c r="J85" s="1385"/>
      <c r="K85" s="1385"/>
      <c r="L85" s="1385"/>
      <c r="M85" s="1385"/>
      <c r="N85" s="1385"/>
      <c r="O85" s="1385"/>
      <c r="P85" s="1385"/>
      <c r="Q85" s="1385"/>
      <c r="R85" s="1385"/>
      <c r="S85" s="1385"/>
      <c r="T85" s="1385"/>
      <c r="U85" s="1385"/>
      <c r="V85" s="1385"/>
      <c r="W85" s="1385"/>
      <c r="X85" s="1385"/>
      <c r="Y85" s="1385"/>
      <c r="Z85" s="1385"/>
    </row>
    <row r="86" spans="1:26" ht="15" customHeight="1">
      <c r="A86" s="1388"/>
      <c r="B86" s="1389"/>
      <c r="C86" s="1389"/>
      <c r="D86" s="1385"/>
      <c r="E86" s="1385"/>
      <c r="F86" s="1385"/>
      <c r="G86" s="1385"/>
      <c r="H86" s="1385"/>
      <c r="I86" s="1385"/>
      <c r="J86" s="1385"/>
      <c r="K86" s="1385"/>
      <c r="L86" s="1385"/>
      <c r="M86" s="1385"/>
      <c r="N86" s="1385"/>
      <c r="O86" s="1385"/>
      <c r="P86" s="1385"/>
      <c r="Q86" s="1385"/>
      <c r="R86" s="1385"/>
      <c r="S86" s="1385"/>
      <c r="T86" s="1385"/>
      <c r="U86" s="1385"/>
      <c r="V86" s="1385"/>
      <c r="W86" s="1385"/>
      <c r="X86" s="1385"/>
      <c r="Y86" s="1385"/>
      <c r="Z86" s="1385"/>
    </row>
    <row r="87" spans="1:26" ht="15" customHeight="1">
      <c r="A87" s="1388"/>
      <c r="B87" s="1389"/>
      <c r="C87" s="1389"/>
      <c r="D87" s="1385"/>
      <c r="E87" s="1385"/>
      <c r="F87" s="1385"/>
      <c r="G87" s="1385"/>
      <c r="H87" s="1385"/>
      <c r="I87" s="1385"/>
      <c r="J87" s="1385"/>
      <c r="K87" s="1385"/>
      <c r="L87" s="1385"/>
      <c r="M87" s="1385"/>
      <c r="N87" s="1385"/>
      <c r="O87" s="1385"/>
      <c r="P87" s="1385"/>
      <c r="Q87" s="1385"/>
      <c r="R87" s="1385"/>
      <c r="S87" s="1385"/>
      <c r="T87" s="1385"/>
      <c r="U87" s="1385"/>
      <c r="V87" s="1385"/>
      <c r="W87" s="1385"/>
      <c r="X87" s="1385"/>
      <c r="Y87" s="1385"/>
      <c r="Z87" s="1385"/>
    </row>
    <row r="88" spans="1:26" ht="15" customHeight="1">
      <c r="A88" s="1388"/>
      <c r="B88" s="1389"/>
      <c r="C88" s="1389"/>
      <c r="D88" s="1385"/>
      <c r="E88" s="1385"/>
      <c r="F88" s="1385"/>
      <c r="G88" s="1385"/>
      <c r="H88" s="1385"/>
      <c r="I88" s="1385"/>
      <c r="J88" s="1385"/>
      <c r="K88" s="1385"/>
      <c r="L88" s="1385"/>
      <c r="M88" s="1385"/>
      <c r="N88" s="1385"/>
      <c r="O88" s="1385"/>
      <c r="P88" s="1385"/>
      <c r="Q88" s="1385"/>
      <c r="R88" s="1385"/>
      <c r="S88" s="1385"/>
      <c r="T88" s="1385"/>
      <c r="U88" s="1385"/>
      <c r="V88" s="1385"/>
      <c r="W88" s="1385"/>
      <c r="X88" s="1385"/>
      <c r="Y88" s="1385"/>
      <c r="Z88" s="1385"/>
    </row>
    <row r="89" spans="1:26" ht="15" customHeight="1">
      <c r="A89" s="1388"/>
      <c r="B89" s="1389"/>
      <c r="C89" s="1389"/>
      <c r="D89" s="1385"/>
      <c r="E89" s="1385"/>
      <c r="F89" s="1385"/>
      <c r="G89" s="1385"/>
      <c r="H89" s="1385"/>
      <c r="I89" s="1385"/>
      <c r="J89" s="1385"/>
      <c r="K89" s="1385"/>
      <c r="L89" s="1385"/>
      <c r="M89" s="1385"/>
      <c r="N89" s="1385"/>
      <c r="O89" s="1385"/>
      <c r="P89" s="1385"/>
      <c r="Q89" s="1385"/>
      <c r="R89" s="1385"/>
      <c r="S89" s="1385"/>
      <c r="T89" s="1385"/>
      <c r="U89" s="1385"/>
      <c r="V89" s="1385"/>
      <c r="W89" s="1385"/>
      <c r="X89" s="1385"/>
      <c r="Y89" s="1385"/>
      <c r="Z89" s="1385"/>
    </row>
    <row r="90" spans="1:26" ht="15" customHeight="1">
      <c r="A90" s="1388"/>
      <c r="B90" s="1389"/>
      <c r="C90" s="1389"/>
      <c r="D90" s="1385"/>
      <c r="E90" s="1385"/>
      <c r="F90" s="1385"/>
      <c r="G90" s="1385"/>
      <c r="H90" s="1385"/>
      <c r="I90" s="1385"/>
      <c r="J90" s="1385"/>
      <c r="K90" s="1385"/>
      <c r="L90" s="1385"/>
      <c r="M90" s="1385"/>
      <c r="N90" s="1385"/>
      <c r="O90" s="1385"/>
      <c r="P90" s="1385"/>
      <c r="Q90" s="1385"/>
      <c r="R90" s="1385"/>
      <c r="S90" s="1385"/>
      <c r="T90" s="1385"/>
      <c r="U90" s="1385"/>
      <c r="V90" s="1385"/>
      <c r="W90" s="1385"/>
      <c r="X90" s="1385"/>
      <c r="Y90" s="1385"/>
      <c r="Z90" s="1385"/>
    </row>
    <row r="91" spans="1:26" ht="15" customHeight="1">
      <c r="A91" s="1388"/>
      <c r="B91" s="1389"/>
      <c r="C91" s="1389"/>
      <c r="D91" s="1385"/>
      <c r="E91" s="1385"/>
      <c r="F91" s="1385"/>
      <c r="G91" s="1385"/>
      <c r="H91" s="1385"/>
      <c r="I91" s="1385"/>
      <c r="J91" s="1385"/>
      <c r="K91" s="1385"/>
      <c r="L91" s="1385"/>
      <c r="M91" s="1385"/>
      <c r="N91" s="1385"/>
      <c r="O91" s="1385"/>
      <c r="P91" s="1385"/>
      <c r="Q91" s="1385"/>
      <c r="R91" s="1385"/>
      <c r="S91" s="1385"/>
      <c r="T91" s="1385"/>
      <c r="U91" s="1385"/>
      <c r="V91" s="1385"/>
      <c r="W91" s="1385"/>
      <c r="X91" s="1385"/>
      <c r="Y91" s="1385"/>
      <c r="Z91" s="1385"/>
    </row>
    <row r="92" spans="1:26" ht="15" customHeight="1">
      <c r="A92" s="1388"/>
      <c r="B92" s="1389"/>
      <c r="C92" s="1389"/>
      <c r="D92" s="1385"/>
      <c r="E92" s="1385"/>
      <c r="F92" s="1385"/>
      <c r="G92" s="1385"/>
      <c r="H92" s="1385"/>
      <c r="I92" s="1385"/>
      <c r="J92" s="1385"/>
      <c r="K92" s="1385"/>
      <c r="L92" s="1385"/>
      <c r="M92" s="1385"/>
      <c r="N92" s="1385"/>
      <c r="O92" s="1385"/>
      <c r="P92" s="1385"/>
      <c r="Q92" s="1385"/>
      <c r="R92" s="1385"/>
      <c r="S92" s="1385"/>
      <c r="T92" s="1385"/>
      <c r="U92" s="1385"/>
      <c r="V92" s="1385"/>
      <c r="W92" s="1385"/>
      <c r="X92" s="1385"/>
      <c r="Y92" s="1385"/>
      <c r="Z92" s="1385"/>
    </row>
    <row r="93" spans="1:26" ht="15" customHeight="1">
      <c r="A93" s="1388"/>
      <c r="B93" s="1389"/>
      <c r="C93" s="1389"/>
      <c r="D93" s="1385"/>
      <c r="E93" s="1385"/>
      <c r="F93" s="1385"/>
      <c r="G93" s="1385"/>
      <c r="H93" s="1385"/>
      <c r="I93" s="1385"/>
      <c r="J93" s="1385"/>
      <c r="K93" s="1385"/>
      <c r="L93" s="1385"/>
      <c r="M93" s="1385"/>
      <c r="N93" s="1385"/>
      <c r="O93" s="1385"/>
      <c r="P93" s="1385"/>
      <c r="Q93" s="1385"/>
      <c r="R93" s="1385"/>
      <c r="S93" s="1385"/>
      <c r="T93" s="1385"/>
      <c r="U93" s="1385"/>
      <c r="V93" s="1385"/>
      <c r="W93" s="1385"/>
      <c r="X93" s="1385"/>
      <c r="Y93" s="1385"/>
      <c r="Z93" s="1385"/>
    </row>
    <row r="94" spans="1:26" ht="15" customHeight="1">
      <c r="A94" s="1388"/>
      <c r="B94" s="1389"/>
      <c r="C94" s="1389"/>
      <c r="D94" s="1385"/>
      <c r="E94" s="1385"/>
      <c r="F94" s="1385"/>
      <c r="G94" s="1385"/>
      <c r="H94" s="1385"/>
      <c r="I94" s="1385"/>
      <c r="J94" s="1385"/>
      <c r="K94" s="1385"/>
      <c r="L94" s="1385"/>
      <c r="M94" s="1385"/>
      <c r="N94" s="1385"/>
      <c r="O94" s="1385"/>
      <c r="P94" s="1385"/>
      <c r="Q94" s="1385"/>
      <c r="R94" s="1385"/>
      <c r="S94" s="1385"/>
      <c r="T94" s="1385"/>
      <c r="U94" s="1385"/>
      <c r="V94" s="1385"/>
      <c r="W94" s="1385"/>
      <c r="X94" s="1385"/>
      <c r="Y94" s="1385"/>
      <c r="Z94" s="1385"/>
    </row>
    <row r="95" spans="1:26" ht="15" customHeight="1">
      <c r="A95" s="1388"/>
      <c r="B95" s="1389"/>
      <c r="C95" s="1389"/>
      <c r="D95" s="1385"/>
      <c r="E95" s="1385"/>
      <c r="F95" s="1385"/>
      <c r="G95" s="1385"/>
      <c r="H95" s="1385"/>
      <c r="I95" s="1385"/>
      <c r="J95" s="1385"/>
      <c r="K95" s="1385"/>
      <c r="L95" s="1385"/>
      <c r="M95" s="1385"/>
      <c r="N95" s="1385"/>
      <c r="O95" s="1385"/>
      <c r="P95" s="1385"/>
      <c r="Q95" s="1385"/>
      <c r="R95" s="1385"/>
      <c r="S95" s="1385"/>
      <c r="T95" s="1385"/>
      <c r="U95" s="1385"/>
      <c r="V95" s="1385"/>
      <c r="W95" s="1385"/>
      <c r="X95" s="1385"/>
      <c r="Y95" s="1385"/>
      <c r="Z95" s="1385"/>
    </row>
    <row r="96" spans="1:26" ht="15" customHeight="1">
      <c r="A96" s="1388"/>
      <c r="B96" s="1389"/>
      <c r="C96" s="1389"/>
      <c r="D96" s="1385"/>
      <c r="E96" s="1385"/>
      <c r="F96" s="1385"/>
      <c r="G96" s="1385"/>
      <c r="H96" s="1385"/>
      <c r="I96" s="1385"/>
      <c r="J96" s="1385"/>
      <c r="K96" s="1385"/>
      <c r="L96" s="1385"/>
      <c r="M96" s="1385"/>
      <c r="N96" s="1385"/>
      <c r="O96" s="1385"/>
      <c r="P96" s="1385"/>
      <c r="Q96" s="1385"/>
      <c r="R96" s="1385"/>
      <c r="S96" s="1385"/>
      <c r="T96" s="1385"/>
      <c r="U96" s="1385"/>
      <c r="V96" s="1385"/>
      <c r="W96" s="1385"/>
      <c r="X96" s="1385"/>
      <c r="Y96" s="1385"/>
      <c r="Z96" s="1385"/>
    </row>
    <row r="97" spans="1:26" ht="15" customHeight="1">
      <c r="A97" s="1388"/>
      <c r="B97" s="1389"/>
      <c r="C97" s="1389"/>
      <c r="D97" s="1385"/>
      <c r="E97" s="1385"/>
      <c r="F97" s="1385"/>
      <c r="G97" s="1385"/>
      <c r="H97" s="1385"/>
      <c r="I97" s="1385"/>
      <c r="J97" s="1385"/>
      <c r="K97" s="1385"/>
      <c r="L97" s="1385"/>
      <c r="M97" s="1385"/>
      <c r="N97" s="1385"/>
      <c r="O97" s="1385"/>
      <c r="P97" s="1385"/>
      <c r="Q97" s="1385"/>
      <c r="R97" s="1385"/>
      <c r="S97" s="1385"/>
      <c r="T97" s="1385"/>
      <c r="U97" s="1385"/>
      <c r="V97" s="1385"/>
      <c r="W97" s="1385"/>
      <c r="X97" s="1385"/>
      <c r="Y97" s="1385"/>
      <c r="Z97" s="1385"/>
    </row>
    <row r="98" spans="1:26" ht="15" customHeight="1">
      <c r="A98" s="1388"/>
      <c r="B98" s="1389"/>
      <c r="C98" s="1389"/>
      <c r="D98" s="1385"/>
      <c r="E98" s="1385"/>
      <c r="F98" s="1385"/>
      <c r="G98" s="1385"/>
      <c r="H98" s="1385"/>
      <c r="I98" s="1385"/>
      <c r="J98" s="1385"/>
      <c r="K98" s="1385"/>
      <c r="L98" s="1385"/>
      <c r="M98" s="1385"/>
      <c r="N98" s="1385"/>
      <c r="O98" s="1385"/>
      <c r="P98" s="1385"/>
      <c r="Q98" s="1385"/>
      <c r="R98" s="1385"/>
      <c r="S98" s="1385"/>
      <c r="T98" s="1385"/>
      <c r="U98" s="1385"/>
      <c r="V98" s="1385"/>
      <c r="W98" s="1385"/>
      <c r="X98" s="1385"/>
      <c r="Y98" s="1385"/>
      <c r="Z98" s="1385"/>
    </row>
    <row r="99" spans="1:26" ht="15" customHeight="1">
      <c r="A99" s="1388"/>
      <c r="B99" s="1389"/>
      <c r="C99" s="1389"/>
      <c r="D99" s="1385"/>
      <c r="E99" s="1385"/>
      <c r="F99" s="1385"/>
      <c r="G99" s="1385"/>
      <c r="H99" s="1385"/>
      <c r="I99" s="1385"/>
      <c r="J99" s="1385"/>
      <c r="K99" s="1385"/>
      <c r="L99" s="1385"/>
      <c r="M99" s="1385"/>
      <c r="N99" s="1385"/>
      <c r="O99" s="1385"/>
      <c r="P99" s="1385"/>
      <c r="Q99" s="1385"/>
      <c r="R99" s="1385"/>
      <c r="S99" s="1385"/>
      <c r="T99" s="1385"/>
      <c r="U99" s="1385"/>
      <c r="V99" s="1385"/>
      <c r="W99" s="1385"/>
      <c r="X99" s="1385"/>
      <c r="Y99" s="1385"/>
      <c r="Z99" s="1385"/>
    </row>
    <row r="100" spans="1:26" ht="15" customHeight="1">
      <c r="A100" s="1388"/>
      <c r="B100" s="1389"/>
      <c r="C100" s="1389"/>
      <c r="D100" s="1385"/>
      <c r="E100" s="1385"/>
      <c r="F100" s="1385"/>
      <c r="G100" s="1385"/>
      <c r="H100" s="1385"/>
      <c r="I100" s="1385"/>
      <c r="J100" s="1385"/>
      <c r="K100" s="1385"/>
      <c r="L100" s="1385"/>
      <c r="M100" s="1385"/>
      <c r="N100" s="1385"/>
      <c r="O100" s="1385"/>
      <c r="P100" s="1385"/>
      <c r="Q100" s="1385"/>
      <c r="R100" s="1385"/>
      <c r="S100" s="1385"/>
      <c r="T100" s="1385"/>
      <c r="U100" s="1385"/>
      <c r="V100" s="1385"/>
      <c r="W100" s="1385"/>
      <c r="X100" s="1385"/>
      <c r="Y100" s="1385"/>
      <c r="Z100" s="1385"/>
    </row>
    <row r="101" spans="1:26" ht="15" customHeight="1">
      <c r="A101" s="1388"/>
      <c r="B101" s="1389"/>
      <c r="C101" s="1389"/>
      <c r="D101" s="1385"/>
      <c r="E101" s="1385"/>
      <c r="F101" s="1385"/>
      <c r="G101" s="1385"/>
      <c r="H101" s="1385"/>
      <c r="I101" s="1385"/>
      <c r="J101" s="1385"/>
      <c r="K101" s="1385"/>
      <c r="L101" s="1385"/>
      <c r="M101" s="1385"/>
      <c r="N101" s="1385"/>
      <c r="O101" s="1385"/>
      <c r="P101" s="1385"/>
      <c r="Q101" s="1385"/>
      <c r="R101" s="1385"/>
      <c r="S101" s="1385"/>
      <c r="T101" s="1385"/>
      <c r="U101" s="1385"/>
      <c r="V101" s="1385"/>
      <c r="W101" s="1385"/>
      <c r="X101" s="1385"/>
      <c r="Y101" s="1385"/>
      <c r="Z101" s="1385"/>
    </row>
    <row r="102" spans="1:26" ht="15" customHeight="1">
      <c r="A102" s="1388"/>
      <c r="B102" s="1389"/>
      <c r="C102" s="1389"/>
      <c r="D102" s="1385"/>
      <c r="E102" s="1385"/>
      <c r="F102" s="1385"/>
      <c r="G102" s="1385"/>
      <c r="H102" s="1385"/>
      <c r="I102" s="1385"/>
      <c r="J102" s="1385"/>
      <c r="K102" s="1385"/>
      <c r="L102" s="1385"/>
      <c r="M102" s="1385"/>
      <c r="N102" s="1385"/>
      <c r="O102" s="1385"/>
      <c r="P102" s="1385"/>
      <c r="Q102" s="1385"/>
      <c r="R102" s="1385"/>
      <c r="S102" s="1385"/>
      <c r="T102" s="1385"/>
      <c r="U102" s="1385"/>
      <c r="V102" s="1385"/>
      <c r="W102" s="1385"/>
      <c r="X102" s="1385"/>
      <c r="Y102" s="1385"/>
      <c r="Z102" s="1385"/>
    </row>
    <row r="103" spans="1:26" ht="15" customHeight="1">
      <c r="A103" s="1388"/>
      <c r="B103" s="1389"/>
      <c r="C103" s="1389"/>
      <c r="D103" s="1385"/>
      <c r="E103" s="1385"/>
      <c r="F103" s="1385"/>
      <c r="G103" s="1385"/>
      <c r="H103" s="1385"/>
      <c r="I103" s="1385"/>
      <c r="J103" s="1385"/>
      <c r="K103" s="1385"/>
      <c r="L103" s="1385"/>
      <c r="M103" s="1385"/>
      <c r="N103" s="1385"/>
      <c r="O103" s="1385"/>
      <c r="P103" s="1385"/>
      <c r="Q103" s="1385"/>
      <c r="R103" s="1385"/>
      <c r="S103" s="1385"/>
      <c r="T103" s="1385"/>
      <c r="U103" s="1385"/>
      <c r="V103" s="1385"/>
      <c r="W103" s="1385"/>
      <c r="X103" s="1385"/>
      <c r="Y103" s="1385"/>
      <c r="Z103" s="1385"/>
    </row>
    <row r="104" spans="1:26" ht="15" customHeight="1">
      <c r="A104" s="1388"/>
      <c r="B104" s="1389"/>
      <c r="C104" s="1389"/>
      <c r="D104" s="1385"/>
      <c r="E104" s="1385"/>
      <c r="F104" s="1385"/>
      <c r="G104" s="1385"/>
      <c r="H104" s="1385"/>
      <c r="I104" s="1385"/>
      <c r="J104" s="1385"/>
      <c r="K104" s="1385"/>
      <c r="L104" s="1385"/>
      <c r="M104" s="1385"/>
      <c r="N104" s="1385"/>
      <c r="O104" s="1385"/>
      <c r="P104" s="1385"/>
      <c r="Q104" s="1385"/>
      <c r="R104" s="1385"/>
      <c r="S104" s="1385"/>
      <c r="T104" s="1385"/>
      <c r="U104" s="1385"/>
      <c r="V104" s="1385"/>
      <c r="W104" s="1385"/>
      <c r="X104" s="1385"/>
      <c r="Y104" s="1385"/>
      <c r="Z104" s="1385"/>
    </row>
    <row r="105" spans="1:26" ht="15" customHeight="1">
      <c r="A105" s="1388"/>
      <c r="B105" s="1389"/>
      <c r="C105" s="1389"/>
      <c r="D105" s="1385"/>
      <c r="E105" s="1385"/>
      <c r="F105" s="1385"/>
      <c r="G105" s="1385"/>
      <c r="H105" s="1385"/>
      <c r="I105" s="1385"/>
      <c r="J105" s="1385"/>
      <c r="K105" s="1385"/>
      <c r="L105" s="1385"/>
      <c r="M105" s="1385"/>
      <c r="N105" s="1385"/>
      <c r="O105" s="1385"/>
      <c r="P105" s="1385"/>
      <c r="Q105" s="1385"/>
      <c r="R105" s="1385"/>
      <c r="S105" s="1385"/>
      <c r="T105" s="1385"/>
      <c r="U105" s="1385"/>
      <c r="V105" s="1385"/>
      <c r="W105" s="1385"/>
      <c r="X105" s="1385"/>
      <c r="Y105" s="1385"/>
      <c r="Z105" s="1385"/>
    </row>
    <row r="106" spans="1:26" ht="15" customHeight="1">
      <c r="A106" s="1388"/>
      <c r="B106" s="1389"/>
      <c r="C106" s="1389"/>
      <c r="D106" s="1385"/>
      <c r="E106" s="1385"/>
      <c r="F106" s="1385"/>
      <c r="G106" s="1385"/>
      <c r="H106" s="1385"/>
      <c r="I106" s="1385"/>
      <c r="J106" s="1385"/>
      <c r="K106" s="1385"/>
      <c r="L106" s="1385"/>
      <c r="M106" s="1385"/>
      <c r="N106" s="1385"/>
      <c r="O106" s="1385"/>
      <c r="P106" s="1385"/>
      <c r="Q106" s="1385"/>
      <c r="R106" s="1385"/>
      <c r="S106" s="1385"/>
      <c r="T106" s="1385"/>
      <c r="U106" s="1385"/>
      <c r="V106" s="1385"/>
      <c r="W106" s="1385"/>
      <c r="X106" s="1385"/>
      <c r="Y106" s="1385"/>
      <c r="Z106" s="1385"/>
    </row>
    <row r="107" spans="1:26" ht="15" customHeight="1">
      <c r="A107" s="1388"/>
      <c r="B107" s="1389"/>
      <c r="C107" s="1389"/>
      <c r="D107" s="1385"/>
      <c r="E107" s="1385"/>
      <c r="F107" s="1385"/>
      <c r="G107" s="1385"/>
      <c r="H107" s="1385"/>
      <c r="I107" s="1385"/>
      <c r="J107" s="1385"/>
      <c r="K107" s="1385"/>
      <c r="L107" s="1385"/>
      <c r="M107" s="1385"/>
      <c r="N107" s="1385"/>
      <c r="O107" s="1385"/>
      <c r="P107" s="1385"/>
      <c r="Q107" s="1385"/>
      <c r="R107" s="1385"/>
      <c r="S107" s="1385"/>
      <c r="T107" s="1385"/>
      <c r="U107" s="1385"/>
      <c r="V107" s="1385"/>
      <c r="W107" s="1385"/>
      <c r="X107" s="1385"/>
      <c r="Y107" s="1385"/>
      <c r="Z107" s="1385"/>
    </row>
    <row r="108" spans="1:26" ht="15" customHeight="1">
      <c r="A108" s="1388"/>
      <c r="B108" s="1389"/>
      <c r="C108" s="1389"/>
      <c r="D108" s="1385"/>
      <c r="E108" s="1385"/>
      <c r="F108" s="1385"/>
      <c r="G108" s="1385"/>
      <c r="H108" s="1385"/>
      <c r="I108" s="1385"/>
      <c r="J108" s="1385"/>
      <c r="K108" s="1385"/>
      <c r="L108" s="1385"/>
      <c r="M108" s="1385"/>
      <c r="N108" s="1385"/>
      <c r="O108" s="1385"/>
      <c r="P108" s="1385"/>
      <c r="Q108" s="1385"/>
      <c r="R108" s="1385"/>
      <c r="S108" s="1385"/>
      <c r="T108" s="1385"/>
      <c r="U108" s="1385"/>
      <c r="V108" s="1385"/>
      <c r="W108" s="1385"/>
      <c r="X108" s="1385"/>
      <c r="Y108" s="1385"/>
      <c r="Z108" s="1385"/>
    </row>
    <row r="109" spans="1:26" ht="15" customHeight="1">
      <c r="A109" s="1388"/>
      <c r="B109" s="1389"/>
      <c r="C109" s="1389"/>
      <c r="D109" s="1385"/>
      <c r="E109" s="1385"/>
      <c r="F109" s="1385"/>
      <c r="G109" s="1385"/>
      <c r="H109" s="1385"/>
      <c r="I109" s="1385"/>
      <c r="J109" s="1385"/>
      <c r="K109" s="1385"/>
      <c r="L109" s="1385"/>
      <c r="M109" s="1385"/>
      <c r="N109" s="1385"/>
      <c r="O109" s="1385"/>
      <c r="P109" s="1385"/>
      <c r="Q109" s="1385"/>
      <c r="R109" s="1385"/>
      <c r="S109" s="1385"/>
      <c r="T109" s="1385"/>
      <c r="U109" s="1385"/>
      <c r="V109" s="1385"/>
      <c r="W109" s="1385"/>
      <c r="X109" s="1385"/>
      <c r="Y109" s="1385"/>
      <c r="Z109" s="1385"/>
    </row>
    <row r="110" spans="1:26" ht="15" customHeight="1">
      <c r="A110" s="1388"/>
      <c r="B110" s="1389"/>
      <c r="C110" s="1389"/>
      <c r="D110" s="1385"/>
      <c r="E110" s="1385"/>
      <c r="F110" s="1385"/>
      <c r="G110" s="1385"/>
      <c r="H110" s="1385"/>
      <c r="I110" s="1385"/>
      <c r="J110" s="1385"/>
      <c r="K110" s="1385"/>
      <c r="L110" s="1385"/>
      <c r="M110" s="1385"/>
      <c r="N110" s="1385"/>
      <c r="O110" s="1385"/>
      <c r="P110" s="1385"/>
      <c r="Q110" s="1385"/>
      <c r="R110" s="1385"/>
      <c r="S110" s="1385"/>
      <c r="T110" s="1385"/>
      <c r="U110" s="1385"/>
      <c r="V110" s="1385"/>
      <c r="W110" s="1385"/>
      <c r="X110" s="1385"/>
      <c r="Y110" s="1385"/>
      <c r="Z110" s="1385"/>
    </row>
    <row r="111" spans="1:26" ht="15" customHeight="1">
      <c r="A111" s="1388"/>
      <c r="B111" s="1389"/>
      <c r="C111" s="1389"/>
      <c r="D111" s="1385"/>
      <c r="E111" s="1385"/>
      <c r="F111" s="1385"/>
      <c r="G111" s="1385"/>
      <c r="H111" s="1385"/>
      <c r="I111" s="1385"/>
      <c r="J111" s="1385"/>
      <c r="K111" s="1385"/>
      <c r="L111" s="1385"/>
      <c r="M111" s="1385"/>
      <c r="N111" s="1385"/>
      <c r="O111" s="1385"/>
      <c r="P111" s="1385"/>
      <c r="Q111" s="1385"/>
      <c r="R111" s="1385"/>
      <c r="S111" s="1385"/>
      <c r="T111" s="1385"/>
      <c r="U111" s="1385"/>
      <c r="V111" s="1385"/>
      <c r="W111" s="1385"/>
      <c r="X111" s="1385"/>
      <c r="Y111" s="1385"/>
      <c r="Z111" s="1385"/>
    </row>
    <row r="112" spans="1:26" ht="15" customHeight="1">
      <c r="A112" s="1388"/>
      <c r="B112" s="1389"/>
      <c r="C112" s="1389"/>
      <c r="D112" s="1385"/>
      <c r="E112" s="1385"/>
      <c r="F112" s="1385"/>
      <c r="G112" s="1385"/>
      <c r="H112" s="1385"/>
      <c r="I112" s="1385"/>
      <c r="J112" s="1385"/>
      <c r="K112" s="1385"/>
      <c r="L112" s="1385"/>
      <c r="M112" s="1385"/>
      <c r="N112" s="1385"/>
      <c r="O112" s="1385"/>
      <c r="P112" s="1385"/>
      <c r="Q112" s="1385"/>
      <c r="R112" s="1385"/>
      <c r="S112" s="1385"/>
      <c r="T112" s="1385"/>
      <c r="U112" s="1385"/>
      <c r="V112" s="1385"/>
      <c r="W112" s="1385"/>
      <c r="X112" s="1385"/>
      <c r="Y112" s="1385"/>
      <c r="Z112" s="1385"/>
    </row>
    <row r="113" spans="1:26" ht="15" customHeight="1">
      <c r="A113" s="1388"/>
      <c r="B113" s="1389"/>
      <c r="C113" s="1389"/>
      <c r="D113" s="1385"/>
      <c r="E113" s="1385"/>
      <c r="F113" s="1385"/>
      <c r="G113" s="1385"/>
      <c r="H113" s="1385"/>
      <c r="I113" s="1385"/>
      <c r="J113" s="1385"/>
      <c r="K113" s="1385"/>
      <c r="L113" s="1385"/>
      <c r="M113" s="1385"/>
      <c r="N113" s="1385"/>
      <c r="O113" s="1385"/>
      <c r="P113" s="1385"/>
      <c r="Q113" s="1385"/>
      <c r="R113" s="1385"/>
      <c r="S113" s="1385"/>
      <c r="T113" s="1385"/>
      <c r="U113" s="1385"/>
      <c r="V113" s="1385"/>
      <c r="W113" s="1385"/>
      <c r="X113" s="1385"/>
      <c r="Y113" s="1385"/>
      <c r="Z113" s="1385"/>
    </row>
    <row r="114" spans="1:26" ht="15" customHeight="1">
      <c r="A114" s="1388"/>
      <c r="B114" s="1389"/>
      <c r="C114" s="1389"/>
      <c r="D114" s="1385"/>
      <c r="E114" s="1385"/>
      <c r="F114" s="1385"/>
      <c r="G114" s="1385"/>
      <c r="H114" s="1385"/>
      <c r="I114" s="1385"/>
      <c r="J114" s="1385"/>
      <c r="K114" s="1385"/>
      <c r="L114" s="1385"/>
      <c r="M114" s="1385"/>
      <c r="N114" s="1385"/>
      <c r="O114" s="1385"/>
      <c r="P114" s="1385"/>
      <c r="Q114" s="1385"/>
      <c r="R114" s="1385"/>
      <c r="S114" s="1385"/>
      <c r="T114" s="1385"/>
      <c r="U114" s="1385"/>
      <c r="V114" s="1385"/>
      <c r="W114" s="1385"/>
      <c r="X114" s="1385"/>
      <c r="Y114" s="1385"/>
      <c r="Z114" s="1385"/>
    </row>
    <row r="115" spans="1:26" ht="15" customHeight="1">
      <c r="A115" s="1388"/>
      <c r="B115" s="1389"/>
      <c r="C115" s="1389"/>
      <c r="D115" s="1385"/>
      <c r="E115" s="1385"/>
      <c r="F115" s="1385"/>
      <c r="G115" s="1385"/>
      <c r="H115" s="1385"/>
      <c r="I115" s="1385"/>
      <c r="J115" s="1385"/>
      <c r="K115" s="1385"/>
      <c r="L115" s="1385"/>
      <c r="M115" s="1385"/>
      <c r="N115" s="1385"/>
      <c r="O115" s="1385"/>
      <c r="P115" s="1385"/>
      <c r="Q115" s="1385"/>
      <c r="R115" s="1385"/>
      <c r="S115" s="1385"/>
      <c r="T115" s="1385"/>
      <c r="U115" s="1385"/>
      <c r="V115" s="1385"/>
      <c r="W115" s="1385"/>
      <c r="X115" s="1385"/>
      <c r="Y115" s="1385"/>
      <c r="Z115" s="1385"/>
    </row>
    <row r="116" spans="1:26" ht="15" customHeight="1">
      <c r="A116" s="1388"/>
      <c r="B116" s="1389"/>
      <c r="C116" s="1389"/>
      <c r="D116" s="1385"/>
      <c r="E116" s="1385"/>
      <c r="F116" s="1385"/>
      <c r="G116" s="1385"/>
      <c r="H116" s="1385"/>
      <c r="I116" s="1385"/>
      <c r="J116" s="1385"/>
      <c r="K116" s="1385"/>
      <c r="L116" s="1385"/>
      <c r="M116" s="1385"/>
      <c r="N116" s="1385"/>
      <c r="O116" s="1385"/>
      <c r="P116" s="1385"/>
      <c r="Q116" s="1385"/>
      <c r="R116" s="1385"/>
      <c r="S116" s="1385"/>
      <c r="T116" s="1385"/>
      <c r="U116" s="1385"/>
      <c r="V116" s="1385"/>
      <c r="W116" s="1385"/>
      <c r="X116" s="1385"/>
      <c r="Y116" s="1385"/>
      <c r="Z116" s="1385"/>
    </row>
    <row r="117" spans="1:26" ht="15" customHeight="1">
      <c r="A117" s="1388"/>
      <c r="B117" s="1389"/>
      <c r="C117" s="1389"/>
      <c r="D117" s="1385"/>
      <c r="E117" s="1385"/>
      <c r="F117" s="1385"/>
      <c r="G117" s="1385"/>
      <c r="H117" s="1385"/>
      <c r="I117" s="1385"/>
      <c r="J117" s="1385"/>
      <c r="K117" s="1385"/>
      <c r="L117" s="1385"/>
      <c r="M117" s="1385"/>
      <c r="N117" s="1385"/>
      <c r="O117" s="1385"/>
      <c r="P117" s="1385"/>
      <c r="Q117" s="1385"/>
      <c r="R117" s="1385"/>
      <c r="S117" s="1385"/>
      <c r="T117" s="1385"/>
      <c r="U117" s="1385"/>
      <c r="V117" s="1385"/>
      <c r="W117" s="1385"/>
      <c r="X117" s="1385"/>
      <c r="Y117" s="1385"/>
      <c r="Z117" s="1385"/>
    </row>
    <row r="118" spans="1:26" ht="15" customHeight="1">
      <c r="A118" s="1388"/>
      <c r="B118" s="1389"/>
      <c r="C118" s="1389"/>
      <c r="D118" s="1385"/>
      <c r="E118" s="1385"/>
      <c r="F118" s="1385"/>
      <c r="G118" s="1385"/>
      <c r="H118" s="1385"/>
      <c r="I118" s="1385"/>
      <c r="J118" s="1385"/>
      <c r="K118" s="1385"/>
      <c r="L118" s="1385"/>
      <c r="M118" s="1385"/>
      <c r="N118" s="1385"/>
      <c r="O118" s="1385"/>
      <c r="P118" s="1385"/>
      <c r="Q118" s="1385"/>
      <c r="R118" s="1385"/>
      <c r="S118" s="1385"/>
      <c r="T118" s="1385"/>
      <c r="U118" s="1385"/>
      <c r="V118" s="1385"/>
      <c r="W118" s="1385"/>
      <c r="X118" s="1385"/>
      <c r="Y118" s="1385"/>
      <c r="Z118" s="1385"/>
    </row>
    <row r="119" spans="1:26" ht="15" customHeight="1">
      <c r="A119" s="1388"/>
      <c r="B119" s="1389"/>
      <c r="C119" s="1389"/>
      <c r="D119" s="1385"/>
      <c r="E119" s="1385"/>
      <c r="F119" s="1385"/>
      <c r="G119" s="1385"/>
      <c r="H119" s="1385"/>
      <c r="I119" s="1385"/>
      <c r="J119" s="1385"/>
      <c r="K119" s="1385"/>
      <c r="L119" s="1385"/>
      <c r="M119" s="1385"/>
      <c r="N119" s="1385"/>
      <c r="O119" s="1385"/>
      <c r="P119" s="1385"/>
      <c r="Q119" s="1385"/>
      <c r="R119" s="1385"/>
      <c r="S119" s="1385"/>
      <c r="T119" s="1385"/>
      <c r="U119" s="1385"/>
      <c r="V119" s="1385"/>
      <c r="W119" s="1385"/>
      <c r="X119" s="1385"/>
      <c r="Y119" s="1385"/>
      <c r="Z119" s="1385"/>
    </row>
    <row r="120" spans="1:26" ht="15" customHeight="1">
      <c r="A120" s="1388"/>
      <c r="B120" s="1389"/>
      <c r="C120" s="1389"/>
      <c r="D120" s="1385"/>
      <c r="E120" s="1385"/>
      <c r="F120" s="1385"/>
      <c r="G120" s="1385"/>
      <c r="H120" s="1385"/>
      <c r="I120" s="1385"/>
      <c r="J120" s="1385"/>
      <c r="K120" s="1385"/>
      <c r="L120" s="1385"/>
      <c r="M120" s="1385"/>
      <c r="N120" s="1385"/>
      <c r="O120" s="1385"/>
      <c r="P120" s="1385"/>
      <c r="Q120" s="1385"/>
      <c r="R120" s="1385"/>
      <c r="S120" s="1385"/>
      <c r="T120" s="1385"/>
      <c r="U120" s="1385"/>
      <c r="V120" s="1385"/>
      <c r="W120" s="1385"/>
      <c r="X120" s="1385"/>
      <c r="Y120" s="1385"/>
      <c r="Z120" s="1385"/>
    </row>
    <row r="121" spans="1:26" ht="15" customHeight="1">
      <c r="A121" s="1388"/>
      <c r="B121" s="1389"/>
      <c r="C121" s="1389"/>
      <c r="D121" s="1385"/>
      <c r="E121" s="1385"/>
      <c r="F121" s="1385"/>
      <c r="G121" s="1385"/>
      <c r="H121" s="1385"/>
      <c r="I121" s="1385"/>
      <c r="J121" s="1385"/>
      <c r="K121" s="1385"/>
      <c r="L121" s="1385"/>
      <c r="M121" s="1385"/>
      <c r="N121" s="1385"/>
      <c r="O121" s="1385"/>
      <c r="P121" s="1385"/>
      <c r="Q121" s="1385"/>
      <c r="R121" s="1385"/>
      <c r="S121" s="1385"/>
      <c r="T121" s="1385"/>
      <c r="U121" s="1385"/>
      <c r="V121" s="1385"/>
      <c r="W121" s="1385"/>
      <c r="X121" s="1385"/>
      <c r="Y121" s="1385"/>
      <c r="Z121" s="1385"/>
    </row>
    <row r="122" spans="1:26" ht="15" customHeight="1">
      <c r="A122" s="1388"/>
      <c r="B122" s="1389"/>
      <c r="C122" s="1389"/>
      <c r="D122" s="1385"/>
      <c r="E122" s="1385"/>
      <c r="F122" s="1385"/>
      <c r="G122" s="1385"/>
      <c r="H122" s="1385"/>
      <c r="I122" s="1385"/>
      <c r="J122" s="1385"/>
      <c r="K122" s="1385"/>
      <c r="L122" s="1385"/>
      <c r="M122" s="1385"/>
      <c r="N122" s="1385"/>
      <c r="O122" s="1385"/>
      <c r="P122" s="1385"/>
      <c r="Q122" s="1385"/>
      <c r="R122" s="1385"/>
      <c r="S122" s="1385"/>
      <c r="T122" s="1385"/>
      <c r="U122" s="1385"/>
      <c r="V122" s="1385"/>
      <c r="W122" s="1385"/>
      <c r="X122" s="1385"/>
      <c r="Y122" s="1385"/>
      <c r="Z122" s="1385"/>
    </row>
    <row r="123" spans="1:26" ht="15" customHeight="1">
      <c r="A123" s="1388"/>
      <c r="B123" s="1389"/>
      <c r="C123" s="1389"/>
      <c r="D123" s="1385"/>
      <c r="E123" s="1385"/>
      <c r="F123" s="1385"/>
      <c r="G123" s="1385"/>
      <c r="H123" s="1385"/>
      <c r="I123" s="1385"/>
      <c r="J123" s="1385"/>
      <c r="K123" s="1385"/>
      <c r="L123" s="1385"/>
      <c r="M123" s="1385"/>
      <c r="N123" s="1385"/>
      <c r="O123" s="1385"/>
      <c r="P123" s="1385"/>
      <c r="Q123" s="1385"/>
      <c r="R123" s="1385"/>
      <c r="S123" s="1385"/>
      <c r="T123" s="1385"/>
      <c r="U123" s="1385"/>
      <c r="V123" s="1385"/>
      <c r="W123" s="1385"/>
      <c r="X123" s="1385"/>
      <c r="Y123" s="1385"/>
      <c r="Z123" s="1385"/>
    </row>
    <row r="124" spans="1:26" ht="15" customHeight="1">
      <c r="A124" s="1388"/>
      <c r="B124" s="1389"/>
      <c r="C124" s="1389"/>
      <c r="D124" s="1385"/>
      <c r="E124" s="1385"/>
      <c r="F124" s="1385"/>
      <c r="G124" s="1385"/>
      <c r="H124" s="1385"/>
      <c r="I124" s="1385"/>
      <c r="J124" s="1385"/>
      <c r="K124" s="1385"/>
      <c r="L124" s="1385"/>
      <c r="M124" s="1385"/>
      <c r="N124" s="1385"/>
      <c r="O124" s="1385"/>
      <c r="P124" s="1385"/>
      <c r="Q124" s="1385"/>
      <c r="R124" s="1385"/>
      <c r="S124" s="1385"/>
      <c r="T124" s="1385"/>
      <c r="U124" s="1385"/>
      <c r="V124" s="1385"/>
      <c r="W124" s="1385"/>
      <c r="X124" s="1385"/>
      <c r="Y124" s="1385"/>
      <c r="Z124" s="1385"/>
    </row>
    <row r="125" spans="1:26" ht="15" customHeight="1">
      <c r="A125" s="1388"/>
      <c r="B125" s="1389"/>
      <c r="C125" s="1389"/>
      <c r="D125" s="1385"/>
      <c r="E125" s="1385"/>
      <c r="F125" s="1385"/>
      <c r="G125" s="1385"/>
      <c r="H125" s="1385"/>
      <c r="I125" s="1385"/>
      <c r="J125" s="1385"/>
      <c r="K125" s="1385"/>
      <c r="L125" s="1385"/>
      <c r="M125" s="1385"/>
      <c r="N125" s="1385"/>
      <c r="O125" s="1385"/>
      <c r="P125" s="1385"/>
      <c r="Q125" s="1385"/>
      <c r="R125" s="1385"/>
      <c r="S125" s="1385"/>
      <c r="T125" s="1385"/>
      <c r="U125" s="1385"/>
      <c r="V125" s="1385"/>
      <c r="W125" s="1385"/>
      <c r="X125" s="1385"/>
      <c r="Y125" s="1385"/>
      <c r="Z125" s="1385"/>
    </row>
    <row r="126" spans="1:26" ht="15" customHeight="1">
      <c r="A126" s="1388"/>
      <c r="B126" s="1389"/>
      <c r="C126" s="1389"/>
      <c r="D126" s="1385"/>
      <c r="E126" s="1385"/>
      <c r="F126" s="1385"/>
      <c r="G126" s="1385"/>
      <c r="H126" s="1385"/>
      <c r="I126" s="1385"/>
      <c r="J126" s="1385"/>
      <c r="K126" s="1385"/>
      <c r="L126" s="1385"/>
      <c r="M126" s="1385"/>
      <c r="N126" s="1385"/>
      <c r="O126" s="1385"/>
      <c r="P126" s="1385"/>
      <c r="Q126" s="1385"/>
      <c r="R126" s="1385"/>
      <c r="S126" s="1385"/>
      <c r="T126" s="1385"/>
      <c r="U126" s="1385"/>
      <c r="V126" s="1385"/>
      <c r="W126" s="1385"/>
      <c r="X126" s="1385"/>
      <c r="Y126" s="1385"/>
      <c r="Z126" s="1385"/>
    </row>
    <row r="127" spans="1:26" ht="15" customHeight="1">
      <c r="A127" s="1388"/>
      <c r="B127" s="1389"/>
      <c r="C127" s="1389"/>
      <c r="D127" s="1385"/>
      <c r="E127" s="1385"/>
      <c r="F127" s="1385"/>
      <c r="G127" s="1385"/>
      <c r="H127" s="1385"/>
      <c r="I127" s="1385"/>
      <c r="J127" s="1385"/>
      <c r="K127" s="1385"/>
      <c r="L127" s="1385"/>
      <c r="M127" s="1385"/>
      <c r="N127" s="1385"/>
      <c r="O127" s="1385"/>
      <c r="P127" s="1385"/>
      <c r="Q127" s="1385"/>
      <c r="R127" s="1385"/>
      <c r="S127" s="1385"/>
      <c r="T127" s="1385"/>
      <c r="U127" s="1385"/>
      <c r="V127" s="1385"/>
      <c r="W127" s="1385"/>
      <c r="X127" s="1385"/>
      <c r="Y127" s="1385"/>
      <c r="Z127" s="1385"/>
    </row>
    <row r="128" spans="1:26" ht="15" customHeight="1">
      <c r="A128" s="1388"/>
      <c r="B128" s="1389"/>
      <c r="C128" s="1389"/>
      <c r="D128" s="1385"/>
      <c r="E128" s="1385"/>
      <c r="F128" s="1385"/>
      <c r="G128" s="1385"/>
      <c r="H128" s="1385"/>
      <c r="I128" s="1385"/>
      <c r="J128" s="1385"/>
      <c r="K128" s="1385"/>
      <c r="L128" s="1385"/>
      <c r="M128" s="1385"/>
      <c r="N128" s="1385"/>
      <c r="O128" s="1385"/>
      <c r="P128" s="1385"/>
      <c r="Q128" s="1385"/>
      <c r="R128" s="1385"/>
      <c r="S128" s="1385"/>
      <c r="T128" s="1385"/>
      <c r="U128" s="1385"/>
      <c r="V128" s="1385"/>
      <c r="W128" s="1385"/>
      <c r="X128" s="1385"/>
      <c r="Y128" s="1385"/>
      <c r="Z128" s="1385"/>
    </row>
    <row r="129" spans="1:26" ht="15" customHeight="1">
      <c r="A129" s="1388"/>
      <c r="B129" s="1389"/>
      <c r="C129" s="1389"/>
      <c r="D129" s="1385"/>
      <c r="E129" s="1385"/>
      <c r="F129" s="1385"/>
      <c r="G129" s="1385"/>
      <c r="H129" s="1385"/>
      <c r="I129" s="1385"/>
      <c r="J129" s="1385"/>
      <c r="K129" s="1385"/>
      <c r="L129" s="1385"/>
      <c r="M129" s="1385"/>
      <c r="N129" s="1385"/>
      <c r="O129" s="1385"/>
      <c r="P129" s="1385"/>
      <c r="Q129" s="1385"/>
      <c r="R129" s="1385"/>
      <c r="S129" s="1385"/>
      <c r="T129" s="1385"/>
      <c r="U129" s="1385"/>
      <c r="V129" s="1385"/>
      <c r="W129" s="1385"/>
      <c r="X129" s="1385"/>
      <c r="Y129" s="1385"/>
      <c r="Z129" s="1385"/>
    </row>
    <row r="130" spans="1:26" ht="15" customHeight="1">
      <c r="A130" s="1388"/>
      <c r="B130" s="1389"/>
      <c r="C130" s="1389"/>
      <c r="D130" s="1385"/>
      <c r="E130" s="1385"/>
      <c r="F130" s="1385"/>
      <c r="G130" s="1385"/>
      <c r="H130" s="1385"/>
      <c r="I130" s="1385"/>
      <c r="J130" s="1385"/>
      <c r="K130" s="1385"/>
      <c r="L130" s="1385"/>
      <c r="M130" s="1385"/>
      <c r="N130" s="1385"/>
      <c r="O130" s="1385"/>
      <c r="P130" s="1385"/>
      <c r="Q130" s="1385"/>
      <c r="R130" s="1385"/>
      <c r="S130" s="1385"/>
      <c r="T130" s="1385"/>
      <c r="U130" s="1385"/>
      <c r="V130" s="1385"/>
      <c r="W130" s="1385"/>
      <c r="X130" s="1385"/>
      <c r="Y130" s="1385"/>
      <c r="Z130" s="1385"/>
    </row>
    <row r="131" spans="1:26" ht="15" customHeight="1">
      <c r="A131" s="1388"/>
      <c r="B131" s="1389"/>
      <c r="C131" s="1389"/>
      <c r="D131" s="1385"/>
      <c r="E131" s="1385"/>
      <c r="F131" s="1385"/>
      <c r="G131" s="1385"/>
      <c r="H131" s="1385"/>
      <c r="I131" s="1385"/>
      <c r="J131" s="1385"/>
      <c r="K131" s="1385"/>
      <c r="L131" s="1385"/>
      <c r="M131" s="1385"/>
      <c r="N131" s="1385"/>
      <c r="O131" s="1385"/>
      <c r="P131" s="1385"/>
      <c r="Q131" s="1385"/>
      <c r="R131" s="1385"/>
      <c r="S131" s="1385"/>
      <c r="T131" s="1385"/>
      <c r="U131" s="1385"/>
      <c r="V131" s="1385"/>
      <c r="W131" s="1385"/>
      <c r="X131" s="1385"/>
      <c r="Y131" s="1385"/>
      <c r="Z131" s="1385"/>
    </row>
    <row r="132" spans="1:26" ht="15" customHeight="1">
      <c r="A132" s="1388"/>
      <c r="B132" s="1389"/>
      <c r="C132" s="1389"/>
      <c r="D132" s="1385"/>
      <c r="E132" s="1385"/>
      <c r="F132" s="1385"/>
      <c r="G132" s="1385"/>
      <c r="H132" s="1385"/>
      <c r="I132" s="1385"/>
      <c r="J132" s="1385"/>
      <c r="K132" s="1385"/>
      <c r="L132" s="1385"/>
      <c r="M132" s="1385"/>
      <c r="N132" s="1385"/>
      <c r="O132" s="1385"/>
      <c r="P132" s="1385"/>
      <c r="Q132" s="1385"/>
      <c r="R132" s="1385"/>
      <c r="S132" s="1385"/>
      <c r="T132" s="1385"/>
      <c r="U132" s="1385"/>
      <c r="V132" s="1385"/>
      <c r="W132" s="1385"/>
      <c r="X132" s="1385"/>
      <c r="Y132" s="1385"/>
      <c r="Z132" s="1385"/>
    </row>
    <row r="133" spans="1:26" ht="15" customHeight="1">
      <c r="A133" s="1388"/>
      <c r="B133" s="1389"/>
      <c r="C133" s="1389"/>
      <c r="D133" s="1385"/>
      <c r="E133" s="1385"/>
      <c r="F133" s="1385"/>
      <c r="G133" s="1385"/>
      <c r="H133" s="1385"/>
      <c r="I133" s="1385"/>
      <c r="J133" s="1385"/>
      <c r="K133" s="1385"/>
      <c r="L133" s="1385"/>
      <c r="M133" s="1385"/>
      <c r="N133" s="1385"/>
      <c r="O133" s="1385"/>
      <c r="P133" s="1385"/>
      <c r="Q133" s="1385"/>
      <c r="R133" s="1385"/>
      <c r="S133" s="1385"/>
      <c r="T133" s="1385"/>
      <c r="U133" s="1385"/>
      <c r="V133" s="1385"/>
      <c r="W133" s="1385"/>
      <c r="X133" s="1385"/>
      <c r="Y133" s="1385"/>
      <c r="Z133" s="1385"/>
    </row>
    <row r="134" spans="1:26" ht="15" customHeight="1">
      <c r="A134" s="1388"/>
      <c r="B134" s="1389"/>
      <c r="C134" s="1389"/>
      <c r="D134" s="1385"/>
      <c r="E134" s="1385"/>
      <c r="F134" s="1385"/>
      <c r="G134" s="1385"/>
      <c r="H134" s="1385"/>
      <c r="I134" s="1385"/>
      <c r="J134" s="1385"/>
      <c r="K134" s="1385"/>
      <c r="L134" s="1385"/>
      <c r="M134" s="1385"/>
      <c r="N134" s="1385"/>
      <c r="O134" s="1385"/>
      <c r="P134" s="1385"/>
      <c r="Q134" s="1385"/>
      <c r="R134" s="1385"/>
      <c r="S134" s="1385"/>
      <c r="T134" s="1385"/>
      <c r="U134" s="1385"/>
      <c r="V134" s="1385"/>
      <c r="W134" s="1385"/>
      <c r="X134" s="1385"/>
      <c r="Y134" s="1385"/>
      <c r="Z134" s="1385"/>
    </row>
    <row r="135" spans="1:26" ht="15" customHeight="1">
      <c r="A135" s="1388"/>
      <c r="B135" s="1389"/>
      <c r="C135" s="1389"/>
      <c r="D135" s="1385"/>
      <c r="E135" s="1385"/>
      <c r="F135" s="1385"/>
      <c r="G135" s="1385"/>
      <c r="H135" s="1385"/>
      <c r="I135" s="1385"/>
      <c r="J135" s="1385"/>
      <c r="K135" s="1385"/>
      <c r="L135" s="1385"/>
      <c r="M135" s="1385"/>
      <c r="N135" s="1385"/>
      <c r="O135" s="1385"/>
      <c r="P135" s="1385"/>
      <c r="Q135" s="1385"/>
      <c r="R135" s="1385"/>
      <c r="S135" s="1385"/>
      <c r="T135" s="1385"/>
      <c r="U135" s="1385"/>
      <c r="V135" s="1385"/>
      <c r="W135" s="1385"/>
      <c r="X135" s="1385"/>
      <c r="Y135" s="1385"/>
      <c r="Z135" s="1385"/>
    </row>
    <row r="136" spans="1:26" ht="15" customHeight="1">
      <c r="A136" s="1388"/>
      <c r="B136" s="1389"/>
      <c r="C136" s="1389"/>
      <c r="D136" s="1385"/>
      <c r="E136" s="1385"/>
      <c r="F136" s="1385"/>
      <c r="G136" s="1385"/>
      <c r="H136" s="1385"/>
      <c r="I136" s="1385"/>
      <c r="J136" s="1385"/>
      <c r="K136" s="1385"/>
      <c r="L136" s="1385"/>
      <c r="M136" s="1385"/>
      <c r="N136" s="1385"/>
      <c r="O136" s="1385"/>
      <c r="P136" s="1385"/>
      <c r="Q136" s="1385"/>
      <c r="R136" s="1385"/>
      <c r="S136" s="1385"/>
      <c r="T136" s="1385"/>
      <c r="U136" s="1385"/>
      <c r="V136" s="1385"/>
      <c r="W136" s="1385"/>
      <c r="X136" s="1385"/>
      <c r="Y136" s="1385"/>
      <c r="Z136" s="1385"/>
    </row>
    <row r="137" spans="1:26" ht="15" customHeight="1">
      <c r="A137" s="1388"/>
      <c r="B137" s="1389"/>
      <c r="C137" s="1389"/>
      <c r="D137" s="1385"/>
      <c r="E137" s="1385"/>
      <c r="F137" s="1385"/>
      <c r="G137" s="1385"/>
      <c r="H137" s="1385"/>
      <c r="I137" s="1385"/>
      <c r="J137" s="1385"/>
      <c r="K137" s="1385"/>
      <c r="L137" s="1385"/>
      <c r="M137" s="1385"/>
      <c r="N137" s="1385"/>
      <c r="O137" s="1385"/>
      <c r="P137" s="1385"/>
      <c r="Q137" s="1385"/>
      <c r="R137" s="1385"/>
      <c r="S137" s="1385"/>
      <c r="T137" s="1385"/>
      <c r="U137" s="1385"/>
      <c r="V137" s="1385"/>
      <c r="W137" s="1385"/>
      <c r="X137" s="1385"/>
      <c r="Y137" s="1385"/>
      <c r="Z137" s="1385"/>
    </row>
    <row r="138" spans="1:26" ht="15" customHeight="1">
      <c r="A138" s="1388"/>
      <c r="B138" s="1389"/>
      <c r="C138" s="1389"/>
      <c r="D138" s="1385"/>
      <c r="E138" s="1385"/>
      <c r="F138" s="1385"/>
      <c r="G138" s="1385"/>
      <c r="H138" s="1385"/>
      <c r="I138" s="1385"/>
      <c r="J138" s="1385"/>
      <c r="K138" s="1385"/>
      <c r="L138" s="1385"/>
      <c r="M138" s="1385"/>
      <c r="N138" s="1385"/>
      <c r="O138" s="1385"/>
      <c r="P138" s="1385"/>
      <c r="Q138" s="1385"/>
      <c r="R138" s="1385"/>
      <c r="S138" s="1385"/>
      <c r="T138" s="1385"/>
      <c r="U138" s="1385"/>
      <c r="V138" s="1385"/>
      <c r="W138" s="1385"/>
      <c r="X138" s="1385"/>
      <c r="Y138" s="1385"/>
      <c r="Z138" s="1385"/>
    </row>
    <row r="139" spans="1:26" ht="15" customHeight="1">
      <c r="A139" s="1388"/>
      <c r="B139" s="1389"/>
      <c r="C139" s="1389"/>
      <c r="D139" s="1385"/>
      <c r="E139" s="1385"/>
      <c r="F139" s="1385"/>
      <c r="G139" s="1385"/>
      <c r="H139" s="1385"/>
      <c r="I139" s="1385"/>
      <c r="J139" s="1385"/>
      <c r="K139" s="1385"/>
      <c r="L139" s="1385"/>
      <c r="M139" s="1385"/>
      <c r="N139" s="1385"/>
      <c r="O139" s="1385"/>
      <c r="P139" s="1385"/>
      <c r="Q139" s="1385"/>
      <c r="R139" s="1385"/>
      <c r="S139" s="1385"/>
      <c r="T139" s="1385"/>
      <c r="U139" s="1385"/>
      <c r="V139" s="1385"/>
      <c r="W139" s="1385"/>
      <c r="X139" s="1385"/>
      <c r="Y139" s="1385"/>
      <c r="Z139" s="1385"/>
    </row>
    <row r="140" spans="1:26" ht="15" customHeight="1">
      <c r="A140" s="1388"/>
      <c r="B140" s="1389"/>
      <c r="C140" s="1389"/>
      <c r="D140" s="1385"/>
      <c r="E140" s="1385"/>
      <c r="F140" s="1385"/>
      <c r="G140" s="1385"/>
      <c r="H140" s="1385"/>
      <c r="I140" s="1385"/>
      <c r="J140" s="1385"/>
      <c r="K140" s="1385"/>
      <c r="L140" s="1385"/>
      <c r="M140" s="1385"/>
      <c r="N140" s="1385"/>
      <c r="O140" s="1385"/>
      <c r="P140" s="1385"/>
      <c r="Q140" s="1385"/>
      <c r="R140" s="1385"/>
      <c r="S140" s="1385"/>
      <c r="T140" s="1385"/>
      <c r="U140" s="1385"/>
      <c r="V140" s="1385"/>
      <c r="W140" s="1385"/>
      <c r="X140" s="1385"/>
      <c r="Y140" s="1385"/>
      <c r="Z140" s="1385"/>
    </row>
    <row r="141" spans="1:26" ht="15" customHeight="1">
      <c r="A141" s="1388"/>
      <c r="B141" s="1389"/>
      <c r="C141" s="1389"/>
      <c r="D141" s="1385"/>
      <c r="E141" s="1385"/>
      <c r="F141" s="1385"/>
      <c r="G141" s="1385"/>
      <c r="H141" s="1385"/>
      <c r="I141" s="1385"/>
      <c r="J141" s="1385"/>
      <c r="K141" s="1385"/>
      <c r="L141" s="1385"/>
      <c r="M141" s="1385"/>
      <c r="N141" s="1385"/>
      <c r="O141" s="1385"/>
      <c r="P141" s="1385"/>
      <c r="Q141" s="1385"/>
      <c r="R141" s="1385"/>
      <c r="S141" s="1385"/>
      <c r="T141" s="1385"/>
      <c r="U141" s="1385"/>
      <c r="V141" s="1385"/>
      <c r="W141" s="1385"/>
      <c r="X141" s="1385"/>
      <c r="Y141" s="1385"/>
      <c r="Z141" s="1385"/>
    </row>
    <row r="142" spans="1:26" ht="15" customHeight="1">
      <c r="A142" s="1388"/>
      <c r="B142" s="1389"/>
      <c r="C142" s="1389"/>
      <c r="D142" s="1385"/>
      <c r="E142" s="1385"/>
      <c r="F142" s="1385"/>
      <c r="G142" s="1385"/>
      <c r="H142" s="1385"/>
      <c r="I142" s="1385"/>
      <c r="J142" s="1385"/>
      <c r="K142" s="1385"/>
      <c r="L142" s="1385"/>
      <c r="M142" s="1385"/>
      <c r="N142" s="1385"/>
      <c r="O142" s="1385"/>
      <c r="P142" s="1385"/>
      <c r="Q142" s="1385"/>
      <c r="R142" s="1385"/>
      <c r="S142" s="1385"/>
      <c r="T142" s="1385"/>
      <c r="U142" s="1385"/>
      <c r="V142" s="1385"/>
      <c r="W142" s="1385"/>
      <c r="X142" s="1385"/>
      <c r="Y142" s="1385"/>
      <c r="Z142" s="1385"/>
    </row>
    <row r="143" spans="1:26" ht="15" customHeight="1">
      <c r="A143" s="1388"/>
      <c r="B143" s="1389"/>
      <c r="C143" s="1389"/>
      <c r="D143" s="1385"/>
      <c r="E143" s="1385"/>
      <c r="F143" s="1385"/>
      <c r="G143" s="1385"/>
      <c r="H143" s="1385"/>
      <c r="I143" s="1385"/>
      <c r="J143" s="1385"/>
      <c r="K143" s="1385"/>
      <c r="L143" s="1385"/>
      <c r="M143" s="1385"/>
      <c r="N143" s="1385"/>
      <c r="O143" s="1385"/>
      <c r="P143" s="1385"/>
      <c r="Q143" s="1385"/>
      <c r="R143" s="1385"/>
      <c r="S143" s="1385"/>
      <c r="T143" s="1385"/>
      <c r="U143" s="1385"/>
      <c r="V143" s="1385"/>
      <c r="W143" s="1385"/>
      <c r="X143" s="1385"/>
      <c r="Y143" s="1385"/>
      <c r="Z143" s="1385"/>
    </row>
    <row r="144" spans="1:26" ht="15" customHeight="1">
      <c r="A144" s="1388"/>
      <c r="B144" s="1389"/>
      <c r="C144" s="1389"/>
      <c r="D144" s="1385"/>
      <c r="E144" s="1385"/>
      <c r="F144" s="1385"/>
      <c r="G144" s="1385"/>
      <c r="H144" s="1385"/>
      <c r="I144" s="1385"/>
      <c r="J144" s="1385"/>
      <c r="K144" s="1385"/>
      <c r="L144" s="1385"/>
      <c r="M144" s="1385"/>
      <c r="N144" s="1385"/>
      <c r="O144" s="1385"/>
      <c r="P144" s="1385"/>
      <c r="Q144" s="1385"/>
      <c r="R144" s="1385"/>
      <c r="S144" s="1385"/>
      <c r="T144" s="1385"/>
      <c r="U144" s="1385"/>
      <c r="V144" s="1385"/>
      <c r="W144" s="1385"/>
      <c r="X144" s="1385"/>
      <c r="Y144" s="1385"/>
      <c r="Z144" s="1385"/>
    </row>
    <row r="145" spans="1:26" ht="15" customHeight="1">
      <c r="A145" s="1388"/>
      <c r="B145" s="1389"/>
      <c r="C145" s="1389"/>
      <c r="D145" s="1385"/>
      <c r="E145" s="1385"/>
      <c r="F145" s="1385"/>
      <c r="G145" s="1385"/>
      <c r="H145" s="1385"/>
      <c r="I145" s="1385"/>
      <c r="J145" s="1385"/>
      <c r="K145" s="1385"/>
      <c r="L145" s="1385"/>
      <c r="M145" s="1385"/>
      <c r="N145" s="1385"/>
      <c r="O145" s="1385"/>
      <c r="P145" s="1385"/>
      <c r="Q145" s="1385"/>
      <c r="R145" s="1385"/>
      <c r="S145" s="1385"/>
      <c r="T145" s="1385"/>
      <c r="U145" s="1385"/>
      <c r="V145" s="1385"/>
      <c r="W145" s="1385"/>
      <c r="X145" s="1385"/>
      <c r="Y145" s="1385"/>
      <c r="Z145" s="1385"/>
    </row>
    <row r="146" spans="1:26" ht="15" customHeight="1">
      <c r="A146" s="1388"/>
      <c r="B146" s="1389"/>
      <c r="C146" s="1389"/>
      <c r="D146" s="1385"/>
      <c r="E146" s="1385"/>
      <c r="F146" s="1385"/>
      <c r="G146" s="1385"/>
      <c r="H146" s="1385"/>
      <c r="I146" s="1385"/>
      <c r="J146" s="1385"/>
      <c r="K146" s="1385"/>
      <c r="L146" s="1385"/>
      <c r="M146" s="1385"/>
      <c r="N146" s="1385"/>
      <c r="O146" s="1385"/>
      <c r="P146" s="1385"/>
      <c r="Q146" s="1385"/>
      <c r="R146" s="1385"/>
      <c r="S146" s="1385"/>
      <c r="T146" s="1385"/>
      <c r="U146" s="1385"/>
      <c r="V146" s="1385"/>
      <c r="W146" s="1385"/>
      <c r="X146" s="1385"/>
      <c r="Y146" s="1385"/>
      <c r="Z146" s="1385"/>
    </row>
    <row r="147" spans="1:26" ht="15" customHeight="1">
      <c r="A147" s="1388"/>
      <c r="B147" s="1389"/>
      <c r="C147" s="1389"/>
      <c r="D147" s="1385"/>
      <c r="E147" s="1385"/>
      <c r="F147" s="1385"/>
      <c r="G147" s="1385"/>
      <c r="H147" s="1385"/>
      <c r="I147" s="1385"/>
      <c r="J147" s="1385"/>
      <c r="K147" s="1385"/>
      <c r="L147" s="1385"/>
      <c r="M147" s="1385"/>
      <c r="N147" s="1385"/>
      <c r="O147" s="1385"/>
      <c r="P147" s="1385"/>
      <c r="Q147" s="1385"/>
      <c r="R147" s="1385"/>
      <c r="S147" s="1385"/>
      <c r="T147" s="1385"/>
      <c r="U147" s="1385"/>
      <c r="V147" s="1385"/>
      <c r="W147" s="1385"/>
      <c r="X147" s="1385"/>
      <c r="Y147" s="1385"/>
      <c r="Z147" s="1385"/>
    </row>
    <row r="148" spans="1:26" ht="15" customHeight="1">
      <c r="A148" s="1388"/>
      <c r="B148" s="1389"/>
      <c r="C148" s="1389"/>
      <c r="D148" s="1385"/>
      <c r="E148" s="1385"/>
      <c r="F148" s="1385"/>
      <c r="G148" s="1385"/>
      <c r="H148" s="1385"/>
      <c r="I148" s="1385"/>
      <c r="J148" s="1385"/>
      <c r="K148" s="1385"/>
      <c r="L148" s="1385"/>
      <c r="M148" s="1385"/>
      <c r="N148" s="1385"/>
      <c r="O148" s="1385"/>
      <c r="P148" s="1385"/>
      <c r="Q148" s="1385"/>
      <c r="R148" s="1385"/>
      <c r="S148" s="1385"/>
      <c r="T148" s="1385"/>
      <c r="U148" s="1385"/>
      <c r="V148" s="1385"/>
      <c r="W148" s="1385"/>
      <c r="X148" s="1385"/>
      <c r="Y148" s="1385"/>
      <c r="Z148" s="1385"/>
    </row>
    <row r="149" spans="1:26" ht="15" customHeight="1">
      <c r="A149" s="1388"/>
      <c r="B149" s="1389"/>
      <c r="C149" s="1389"/>
      <c r="D149" s="1385"/>
      <c r="E149" s="1385"/>
      <c r="F149" s="1385"/>
      <c r="G149" s="1385"/>
      <c r="H149" s="1385"/>
      <c r="I149" s="1385"/>
      <c r="J149" s="1385"/>
      <c r="K149" s="1385"/>
      <c r="L149" s="1385"/>
      <c r="M149" s="1385"/>
      <c r="N149" s="1385"/>
      <c r="O149" s="1385"/>
      <c r="P149" s="1385"/>
      <c r="Q149" s="1385"/>
      <c r="R149" s="1385"/>
      <c r="S149" s="1385"/>
      <c r="T149" s="1385"/>
      <c r="U149" s="1385"/>
      <c r="V149" s="1385"/>
      <c r="W149" s="1385"/>
      <c r="X149" s="1385"/>
      <c r="Y149" s="1385"/>
      <c r="Z149" s="1385"/>
    </row>
    <row r="150" spans="1:26" ht="15" customHeight="1">
      <c r="A150" s="1388"/>
      <c r="B150" s="1389"/>
      <c r="C150" s="1389"/>
      <c r="D150" s="1385"/>
      <c r="E150" s="1385"/>
      <c r="F150" s="1385"/>
      <c r="G150" s="1385"/>
      <c r="H150" s="1385"/>
      <c r="I150" s="1385"/>
      <c r="J150" s="1385"/>
      <c r="K150" s="1385"/>
      <c r="L150" s="1385"/>
      <c r="M150" s="1385"/>
      <c r="N150" s="1385"/>
      <c r="O150" s="1385"/>
      <c r="P150" s="1385"/>
      <c r="Q150" s="1385"/>
      <c r="R150" s="1385"/>
      <c r="S150" s="1385"/>
      <c r="T150" s="1385"/>
      <c r="U150" s="1385"/>
      <c r="V150" s="1385"/>
      <c r="W150" s="1385"/>
      <c r="X150" s="1385"/>
      <c r="Y150" s="1385"/>
      <c r="Z150" s="1385"/>
    </row>
    <row r="151" spans="1:26" ht="15" customHeight="1">
      <c r="A151" s="1388"/>
      <c r="B151" s="1389"/>
      <c r="C151" s="1389"/>
      <c r="D151" s="1385"/>
      <c r="E151" s="1385"/>
      <c r="F151" s="1385"/>
      <c r="G151" s="1385"/>
      <c r="H151" s="1385"/>
      <c r="I151" s="1385"/>
      <c r="J151" s="1385"/>
      <c r="K151" s="1385"/>
      <c r="L151" s="1385"/>
      <c r="M151" s="1385"/>
      <c r="N151" s="1385"/>
      <c r="O151" s="1385"/>
      <c r="P151" s="1385"/>
      <c r="Q151" s="1385"/>
      <c r="R151" s="1385"/>
      <c r="S151" s="1385"/>
      <c r="T151" s="1385"/>
      <c r="U151" s="1385"/>
      <c r="V151" s="1385"/>
      <c r="W151" s="1385"/>
      <c r="X151" s="1385"/>
      <c r="Y151" s="1385"/>
      <c r="Z151" s="1385"/>
    </row>
    <row r="152" spans="1:26" ht="15" customHeight="1">
      <c r="A152" s="1388"/>
      <c r="B152" s="1389"/>
      <c r="C152" s="1389"/>
      <c r="D152" s="1385"/>
      <c r="E152" s="1385"/>
      <c r="F152" s="1385"/>
      <c r="G152" s="1385"/>
      <c r="H152" s="1385"/>
      <c r="I152" s="1385"/>
      <c r="J152" s="1385"/>
      <c r="K152" s="1385"/>
      <c r="L152" s="1385"/>
      <c r="M152" s="1385"/>
      <c r="N152" s="1385"/>
      <c r="O152" s="1385"/>
      <c r="P152" s="1385"/>
      <c r="Q152" s="1385"/>
      <c r="R152" s="1385"/>
      <c r="S152" s="1385"/>
      <c r="T152" s="1385"/>
      <c r="U152" s="1385"/>
      <c r="V152" s="1385"/>
      <c r="W152" s="1385"/>
      <c r="X152" s="1385"/>
      <c r="Y152" s="1385"/>
      <c r="Z152" s="1385"/>
    </row>
    <row r="153" spans="1:26" ht="15" customHeight="1">
      <c r="A153" s="1388"/>
      <c r="B153" s="1389"/>
      <c r="C153" s="1389"/>
      <c r="D153" s="1385"/>
      <c r="E153" s="1385"/>
      <c r="F153" s="1385"/>
      <c r="G153" s="1385"/>
      <c r="H153" s="1385"/>
      <c r="I153" s="1385"/>
      <c r="J153" s="1385"/>
      <c r="K153" s="1385"/>
      <c r="L153" s="1385"/>
      <c r="M153" s="1385"/>
      <c r="N153" s="1385"/>
      <c r="O153" s="1385"/>
      <c r="P153" s="1385"/>
      <c r="Q153" s="1385"/>
      <c r="R153" s="1385"/>
      <c r="S153" s="1385"/>
      <c r="T153" s="1385"/>
      <c r="U153" s="1385"/>
      <c r="V153" s="1385"/>
      <c r="W153" s="1385"/>
      <c r="X153" s="1385"/>
      <c r="Y153" s="1385"/>
      <c r="Z153" s="1385"/>
    </row>
    <row r="154" spans="1:26" ht="15" customHeight="1">
      <c r="A154" s="1388"/>
      <c r="B154" s="1389"/>
      <c r="C154" s="1389"/>
      <c r="D154" s="1385"/>
      <c r="E154" s="1385"/>
      <c r="F154" s="1385"/>
      <c r="G154" s="1385"/>
      <c r="H154" s="1385"/>
      <c r="I154" s="1385"/>
      <c r="J154" s="1385"/>
      <c r="K154" s="1385"/>
      <c r="L154" s="1385"/>
      <c r="M154" s="1385"/>
      <c r="N154" s="1385"/>
      <c r="O154" s="1385"/>
      <c r="P154" s="1385"/>
      <c r="Q154" s="1385"/>
      <c r="R154" s="1385"/>
      <c r="S154" s="1385"/>
      <c r="T154" s="1385"/>
      <c r="U154" s="1385"/>
      <c r="V154" s="1385"/>
      <c r="W154" s="1385"/>
      <c r="X154" s="1385"/>
      <c r="Y154" s="1385"/>
      <c r="Z154" s="1385"/>
    </row>
    <row r="155" spans="1:26" ht="15" customHeight="1">
      <c r="A155" s="1388"/>
      <c r="B155" s="1389"/>
      <c r="C155" s="1389"/>
      <c r="D155" s="1385"/>
      <c r="E155" s="1385"/>
      <c r="F155" s="1385"/>
      <c r="G155" s="1385"/>
      <c r="H155" s="1385"/>
      <c r="I155" s="1385"/>
      <c r="J155" s="1385"/>
      <c r="K155" s="1385"/>
      <c r="L155" s="1385"/>
      <c r="M155" s="1385"/>
      <c r="N155" s="1385"/>
      <c r="O155" s="1385"/>
      <c r="P155" s="1385"/>
      <c r="Q155" s="1385"/>
      <c r="R155" s="1385"/>
      <c r="S155" s="1385"/>
      <c r="T155" s="1385"/>
      <c r="U155" s="1385"/>
      <c r="V155" s="1385"/>
      <c r="W155" s="1385"/>
      <c r="X155" s="1385"/>
      <c r="Y155" s="1385"/>
      <c r="Z155" s="1385"/>
    </row>
    <row r="156" spans="1:26" ht="15" customHeight="1">
      <c r="A156" s="1388"/>
      <c r="B156" s="1389"/>
      <c r="C156" s="1389"/>
      <c r="D156" s="1385"/>
      <c r="E156" s="1385"/>
      <c r="F156" s="1385"/>
      <c r="G156" s="1385"/>
      <c r="H156" s="1385"/>
      <c r="I156" s="1385"/>
      <c r="J156" s="1385"/>
      <c r="K156" s="1385"/>
      <c r="L156" s="1385"/>
      <c r="M156" s="1385"/>
      <c r="N156" s="1385"/>
      <c r="O156" s="1385"/>
      <c r="P156" s="1385"/>
      <c r="Q156" s="1385"/>
      <c r="R156" s="1385"/>
      <c r="S156" s="1385"/>
      <c r="T156" s="1385"/>
      <c r="U156" s="1385"/>
      <c r="V156" s="1385"/>
      <c r="W156" s="1385"/>
      <c r="X156" s="1385"/>
      <c r="Y156" s="1385"/>
      <c r="Z156" s="1385"/>
    </row>
    <row r="157" spans="1:26" ht="15" customHeight="1">
      <c r="A157" s="1388"/>
      <c r="B157" s="1389"/>
      <c r="C157" s="1389"/>
      <c r="D157" s="1385"/>
      <c r="E157" s="1385"/>
      <c r="F157" s="1385"/>
      <c r="G157" s="1385"/>
      <c r="H157" s="1385"/>
      <c r="I157" s="1385"/>
      <c r="J157" s="1385"/>
      <c r="K157" s="1385"/>
      <c r="L157" s="1385"/>
      <c r="M157" s="1385"/>
      <c r="N157" s="1385"/>
      <c r="O157" s="1385"/>
      <c r="P157" s="1385"/>
      <c r="Q157" s="1385"/>
      <c r="R157" s="1385"/>
      <c r="S157" s="1385"/>
      <c r="T157" s="1385"/>
      <c r="U157" s="1385"/>
      <c r="V157" s="1385"/>
      <c r="W157" s="1385"/>
      <c r="X157" s="1385"/>
      <c r="Y157" s="1385"/>
      <c r="Z157" s="1385"/>
    </row>
    <row r="158" spans="1:26" ht="15" customHeight="1">
      <c r="A158" s="1388"/>
      <c r="B158" s="1389"/>
      <c r="C158" s="1389"/>
      <c r="D158" s="1385"/>
      <c r="E158" s="1385"/>
      <c r="F158" s="1385"/>
      <c r="G158" s="1385"/>
      <c r="H158" s="1385"/>
      <c r="I158" s="1385"/>
      <c r="J158" s="1385"/>
      <c r="K158" s="1385"/>
      <c r="L158" s="1385"/>
      <c r="M158" s="1385"/>
      <c r="N158" s="1385"/>
      <c r="O158" s="1385"/>
      <c r="P158" s="1385"/>
      <c r="Q158" s="1385"/>
      <c r="R158" s="1385"/>
      <c r="S158" s="1385"/>
      <c r="T158" s="1385"/>
      <c r="U158" s="1385"/>
      <c r="V158" s="1385"/>
      <c r="W158" s="1385"/>
      <c r="X158" s="1385"/>
      <c r="Y158" s="1385"/>
      <c r="Z158" s="1385"/>
    </row>
    <row r="159" spans="1:26" ht="15" customHeight="1">
      <c r="A159" s="1388"/>
      <c r="B159" s="1389"/>
      <c r="C159" s="1389"/>
      <c r="D159" s="1385"/>
      <c r="E159" s="1385"/>
      <c r="F159" s="1385"/>
      <c r="G159" s="1385"/>
      <c r="H159" s="1385"/>
      <c r="I159" s="1385"/>
      <c r="J159" s="1385"/>
      <c r="K159" s="1385"/>
      <c r="L159" s="1385"/>
      <c r="M159" s="1385"/>
      <c r="N159" s="1385"/>
      <c r="O159" s="1385"/>
      <c r="P159" s="1385"/>
      <c r="Q159" s="1385"/>
      <c r="R159" s="1385"/>
      <c r="S159" s="1385"/>
      <c r="T159" s="1385"/>
      <c r="U159" s="1385"/>
      <c r="V159" s="1385"/>
      <c r="W159" s="1385"/>
      <c r="X159" s="1385"/>
      <c r="Y159" s="1385"/>
      <c r="Z159" s="1385"/>
    </row>
    <row r="160" spans="1:26" ht="15" customHeight="1">
      <c r="A160" s="1388"/>
      <c r="B160" s="1389"/>
      <c r="C160" s="1389"/>
      <c r="D160" s="1385"/>
      <c r="E160" s="1385"/>
      <c r="F160" s="1385"/>
      <c r="G160" s="1385"/>
      <c r="H160" s="1385"/>
      <c r="I160" s="1385"/>
      <c r="J160" s="1385"/>
      <c r="K160" s="1385"/>
      <c r="L160" s="1385"/>
      <c r="M160" s="1385"/>
      <c r="N160" s="1385"/>
      <c r="O160" s="1385"/>
      <c r="P160" s="1385"/>
      <c r="Q160" s="1385"/>
      <c r="R160" s="1385"/>
      <c r="S160" s="1385"/>
      <c r="T160" s="1385"/>
      <c r="U160" s="1385"/>
      <c r="V160" s="1385"/>
      <c r="W160" s="1385"/>
      <c r="X160" s="1385"/>
      <c r="Y160" s="1385"/>
      <c r="Z160" s="1385"/>
    </row>
    <row r="161" spans="1:26" ht="15" customHeight="1">
      <c r="A161" s="1388"/>
      <c r="B161" s="1389"/>
      <c r="C161" s="1389"/>
      <c r="D161" s="1385"/>
      <c r="E161" s="1385"/>
      <c r="F161" s="1385"/>
      <c r="G161" s="1385"/>
      <c r="H161" s="1385"/>
      <c r="I161" s="1385"/>
      <c r="J161" s="1385"/>
      <c r="K161" s="1385"/>
      <c r="L161" s="1385"/>
      <c r="M161" s="1385"/>
      <c r="N161" s="1385"/>
      <c r="O161" s="1385"/>
      <c r="P161" s="1385"/>
      <c r="Q161" s="1385"/>
      <c r="R161" s="1385"/>
      <c r="S161" s="1385"/>
      <c r="T161" s="1385"/>
      <c r="U161" s="1385"/>
      <c r="V161" s="1385"/>
      <c r="W161" s="1385"/>
      <c r="X161" s="1385"/>
      <c r="Y161" s="1385"/>
      <c r="Z161" s="1385"/>
    </row>
    <row r="162" spans="1:26" ht="15" customHeight="1">
      <c r="A162" s="1388"/>
      <c r="B162" s="1389"/>
      <c r="C162" s="1389"/>
      <c r="D162" s="1385"/>
      <c r="E162" s="1385"/>
      <c r="F162" s="1385"/>
      <c r="G162" s="1385"/>
      <c r="H162" s="1385"/>
      <c r="I162" s="1385"/>
      <c r="J162" s="1385"/>
      <c r="K162" s="1385"/>
      <c r="L162" s="1385"/>
      <c r="M162" s="1385"/>
      <c r="N162" s="1385"/>
      <c r="O162" s="1385"/>
      <c r="P162" s="1385"/>
      <c r="Q162" s="1385"/>
      <c r="R162" s="1385"/>
      <c r="S162" s="1385"/>
      <c r="T162" s="1385"/>
      <c r="U162" s="1385"/>
      <c r="V162" s="1385"/>
      <c r="W162" s="1385"/>
      <c r="X162" s="1385"/>
      <c r="Y162" s="1385"/>
      <c r="Z162" s="1385"/>
    </row>
    <row r="163" spans="1:26" ht="15" customHeight="1">
      <c r="A163" s="1388"/>
      <c r="B163" s="1389"/>
      <c r="C163" s="1389"/>
      <c r="D163" s="1385"/>
      <c r="E163" s="1385"/>
      <c r="F163" s="1385"/>
      <c r="G163" s="1385"/>
      <c r="H163" s="1385"/>
      <c r="I163" s="1385"/>
      <c r="J163" s="1385"/>
      <c r="K163" s="1385"/>
      <c r="L163" s="1385"/>
      <c r="M163" s="1385"/>
      <c r="N163" s="1385"/>
      <c r="O163" s="1385"/>
      <c r="P163" s="1385"/>
      <c r="Q163" s="1385"/>
      <c r="R163" s="1385"/>
      <c r="S163" s="1385"/>
      <c r="T163" s="1385"/>
      <c r="U163" s="1385"/>
      <c r="V163" s="1385"/>
      <c r="W163" s="1385"/>
      <c r="X163" s="1385"/>
      <c r="Y163" s="1385"/>
      <c r="Z163" s="1385"/>
    </row>
    <row r="164" spans="1:26" ht="15" customHeight="1">
      <c r="A164" s="1388"/>
      <c r="B164" s="1389"/>
      <c r="C164" s="1389"/>
      <c r="D164" s="1385"/>
      <c r="E164" s="1385"/>
      <c r="F164" s="1385"/>
      <c r="G164" s="1385"/>
      <c r="H164" s="1385"/>
      <c r="I164" s="1385"/>
      <c r="J164" s="1385"/>
      <c r="K164" s="1385"/>
      <c r="L164" s="1385"/>
      <c r="M164" s="1385"/>
      <c r="N164" s="1385"/>
      <c r="O164" s="1385"/>
      <c r="P164" s="1385"/>
      <c r="Q164" s="1385"/>
      <c r="R164" s="1385"/>
      <c r="S164" s="1385"/>
      <c r="T164" s="1385"/>
      <c r="U164" s="1385"/>
      <c r="V164" s="1385"/>
      <c r="W164" s="1385"/>
      <c r="X164" s="1385"/>
      <c r="Y164" s="1385"/>
      <c r="Z164" s="1385"/>
    </row>
    <row r="165" spans="1:26" ht="15" customHeight="1">
      <c r="A165" s="1388"/>
      <c r="B165" s="1389"/>
      <c r="C165" s="1389"/>
      <c r="D165" s="1385"/>
      <c r="E165" s="1385"/>
      <c r="F165" s="1385"/>
      <c r="G165" s="1385"/>
      <c r="H165" s="1385"/>
      <c r="I165" s="1385"/>
      <c r="J165" s="1385"/>
      <c r="K165" s="1385"/>
      <c r="L165" s="1385"/>
      <c r="M165" s="1385"/>
      <c r="N165" s="1385"/>
      <c r="O165" s="1385"/>
      <c r="P165" s="1385"/>
      <c r="Q165" s="1385"/>
      <c r="R165" s="1385"/>
      <c r="S165" s="1385"/>
      <c r="T165" s="1385"/>
      <c r="U165" s="1385"/>
      <c r="V165" s="1385"/>
      <c r="W165" s="1385"/>
      <c r="X165" s="1385"/>
      <c r="Y165" s="1385"/>
      <c r="Z165" s="1385"/>
    </row>
    <row r="166" spans="1:26" ht="15" customHeight="1">
      <c r="A166" s="1388"/>
      <c r="B166" s="1389"/>
      <c r="C166" s="1389"/>
      <c r="D166" s="1385"/>
      <c r="E166" s="1385"/>
      <c r="F166" s="1385"/>
      <c r="G166" s="1385"/>
      <c r="H166" s="1385"/>
      <c r="I166" s="1385"/>
      <c r="J166" s="1385"/>
      <c r="K166" s="1385"/>
      <c r="L166" s="1385"/>
      <c r="M166" s="1385"/>
      <c r="N166" s="1385"/>
      <c r="O166" s="1385"/>
      <c r="P166" s="1385"/>
      <c r="Q166" s="1385"/>
      <c r="R166" s="1385"/>
      <c r="S166" s="1385"/>
      <c r="T166" s="1385"/>
      <c r="U166" s="1385"/>
      <c r="V166" s="1385"/>
      <c r="W166" s="1385"/>
      <c r="X166" s="1385"/>
      <c r="Y166" s="1385"/>
      <c r="Z166" s="1385"/>
    </row>
    <row r="167" spans="1:26" ht="15" customHeight="1">
      <c r="A167" s="1388"/>
      <c r="B167" s="1389"/>
      <c r="C167" s="1389"/>
      <c r="D167" s="1385"/>
      <c r="E167" s="1385"/>
      <c r="F167" s="1385"/>
      <c r="G167" s="1385"/>
      <c r="H167" s="1385"/>
      <c r="I167" s="1385"/>
      <c r="J167" s="1385"/>
      <c r="K167" s="1385"/>
      <c r="L167" s="1385"/>
      <c r="M167" s="1385"/>
      <c r="N167" s="1385"/>
      <c r="O167" s="1385"/>
      <c r="P167" s="1385"/>
      <c r="Q167" s="1385"/>
      <c r="R167" s="1385"/>
      <c r="S167" s="1385"/>
      <c r="T167" s="1385"/>
      <c r="U167" s="1385"/>
      <c r="V167" s="1385"/>
      <c r="W167" s="1385"/>
      <c r="X167" s="1385"/>
      <c r="Y167" s="1385"/>
      <c r="Z167" s="1385"/>
    </row>
    <row r="168" spans="1:26" ht="15" customHeight="1">
      <c r="A168" s="1388"/>
      <c r="B168" s="1389"/>
      <c r="C168" s="1389"/>
      <c r="D168" s="1385"/>
      <c r="E168" s="1385"/>
      <c r="F168" s="1385"/>
      <c r="G168" s="1385"/>
      <c r="H168" s="1385"/>
      <c r="I168" s="1385"/>
      <c r="J168" s="1385"/>
      <c r="K168" s="1385"/>
      <c r="L168" s="1385"/>
      <c r="M168" s="1385"/>
      <c r="N168" s="1385"/>
      <c r="O168" s="1385"/>
      <c r="P168" s="1385"/>
      <c r="Q168" s="1385"/>
      <c r="R168" s="1385"/>
      <c r="S168" s="1385"/>
      <c r="T168" s="1385"/>
      <c r="U168" s="1385"/>
      <c r="V168" s="1385"/>
      <c r="W168" s="1385"/>
      <c r="X168" s="1385"/>
      <c r="Y168" s="1385"/>
      <c r="Z168" s="1385"/>
    </row>
    <row r="169" spans="1:26" ht="15" customHeight="1">
      <c r="A169" s="1388"/>
      <c r="B169" s="1389"/>
      <c r="C169" s="1389"/>
      <c r="D169" s="1385"/>
      <c r="E169" s="1385"/>
      <c r="F169" s="1385"/>
      <c r="G169" s="1385"/>
      <c r="H169" s="1385"/>
      <c r="I169" s="1385"/>
      <c r="J169" s="1385"/>
      <c r="K169" s="1385"/>
      <c r="L169" s="1385"/>
      <c r="M169" s="1385"/>
      <c r="N169" s="1385"/>
      <c r="O169" s="1385"/>
      <c r="P169" s="1385"/>
      <c r="Q169" s="1385"/>
      <c r="R169" s="1385"/>
      <c r="S169" s="1385"/>
      <c r="T169" s="1385"/>
      <c r="U169" s="1385"/>
      <c r="V169" s="1385"/>
      <c r="W169" s="1385"/>
      <c r="X169" s="1385"/>
      <c r="Y169" s="1385"/>
      <c r="Z169" s="1385"/>
    </row>
    <row r="170" spans="1:26" ht="15" customHeight="1">
      <c r="A170" s="1388"/>
      <c r="B170" s="1389"/>
      <c r="C170" s="1389"/>
      <c r="D170" s="1385"/>
      <c r="E170" s="1385"/>
      <c r="F170" s="1385"/>
      <c r="G170" s="1385"/>
      <c r="H170" s="1385"/>
      <c r="I170" s="1385"/>
      <c r="J170" s="1385"/>
      <c r="K170" s="1385"/>
      <c r="L170" s="1385"/>
      <c r="M170" s="1385"/>
      <c r="N170" s="1385"/>
      <c r="O170" s="1385"/>
      <c r="P170" s="1385"/>
      <c r="Q170" s="1385"/>
      <c r="R170" s="1385"/>
      <c r="S170" s="1385"/>
      <c r="T170" s="1385"/>
      <c r="U170" s="1385"/>
      <c r="V170" s="1385"/>
      <c r="W170" s="1385"/>
      <c r="X170" s="1385"/>
      <c r="Y170" s="1385"/>
      <c r="Z170" s="1385"/>
    </row>
    <row r="171" spans="1:26" ht="15" customHeight="1">
      <c r="A171" s="1388"/>
      <c r="B171" s="1389"/>
      <c r="C171" s="1389"/>
      <c r="D171" s="1385"/>
      <c r="E171" s="1385"/>
      <c r="F171" s="1385"/>
      <c r="G171" s="1385"/>
      <c r="H171" s="1385"/>
      <c r="I171" s="1385"/>
      <c r="J171" s="1385"/>
      <c r="K171" s="1385"/>
      <c r="L171" s="1385"/>
      <c r="M171" s="1385"/>
      <c r="N171" s="1385"/>
      <c r="O171" s="1385"/>
      <c r="P171" s="1385"/>
      <c r="Q171" s="1385"/>
      <c r="R171" s="1385"/>
      <c r="S171" s="1385"/>
      <c r="T171" s="1385"/>
      <c r="U171" s="1385"/>
      <c r="V171" s="1385"/>
      <c r="W171" s="1385"/>
      <c r="X171" s="1385"/>
      <c r="Y171" s="1385"/>
      <c r="Z171" s="1385"/>
    </row>
    <row r="172" spans="1:26" ht="15" customHeight="1">
      <c r="A172" s="1388"/>
      <c r="B172" s="1389"/>
      <c r="C172" s="1389"/>
      <c r="D172" s="1385"/>
      <c r="E172" s="1385"/>
      <c r="F172" s="1385"/>
      <c r="G172" s="1385"/>
      <c r="H172" s="1385"/>
      <c r="I172" s="1385"/>
      <c r="J172" s="1385"/>
      <c r="K172" s="1385"/>
      <c r="L172" s="1385"/>
      <c r="M172" s="1385"/>
      <c r="N172" s="1385"/>
      <c r="O172" s="1385"/>
      <c r="P172" s="1385"/>
      <c r="Q172" s="1385"/>
      <c r="R172" s="1385"/>
      <c r="S172" s="1385"/>
      <c r="T172" s="1385"/>
      <c r="U172" s="1385"/>
      <c r="V172" s="1385"/>
      <c r="W172" s="1385"/>
      <c r="X172" s="1385"/>
      <c r="Y172" s="1385"/>
      <c r="Z172" s="1385"/>
    </row>
    <row r="173" spans="1:26" ht="15" customHeight="1">
      <c r="A173" s="1388"/>
      <c r="B173" s="1389"/>
      <c r="C173" s="1389"/>
      <c r="D173" s="1385"/>
      <c r="E173" s="1385"/>
      <c r="F173" s="1385"/>
      <c r="G173" s="1385"/>
      <c r="H173" s="1385"/>
      <c r="I173" s="1385"/>
      <c r="J173" s="1385"/>
      <c r="K173" s="1385"/>
      <c r="L173" s="1385"/>
      <c r="M173" s="1385"/>
      <c r="N173" s="1385"/>
      <c r="O173" s="1385"/>
      <c r="P173" s="1385"/>
      <c r="Q173" s="1385"/>
      <c r="R173" s="1385"/>
      <c r="S173" s="1385"/>
      <c r="T173" s="1385"/>
      <c r="U173" s="1385"/>
      <c r="V173" s="1385"/>
      <c r="W173" s="1385"/>
      <c r="X173" s="1385"/>
      <c r="Y173" s="1385"/>
      <c r="Z173" s="1385"/>
    </row>
    <row r="174" spans="1:26" ht="15" customHeight="1">
      <c r="A174" s="1388"/>
      <c r="B174" s="1389"/>
      <c r="C174" s="1389"/>
      <c r="D174" s="1385"/>
      <c r="E174" s="1385"/>
      <c r="F174" s="1385"/>
      <c r="G174" s="1385"/>
      <c r="H174" s="1385"/>
      <c r="I174" s="1385"/>
      <c r="J174" s="1385"/>
      <c r="K174" s="1385"/>
      <c r="L174" s="1385"/>
      <c r="M174" s="1385"/>
      <c r="N174" s="1385"/>
      <c r="O174" s="1385"/>
      <c r="P174" s="1385"/>
      <c r="Q174" s="1385"/>
      <c r="R174" s="1385"/>
      <c r="S174" s="1385"/>
      <c r="T174" s="1385"/>
      <c r="U174" s="1385"/>
      <c r="V174" s="1385"/>
      <c r="W174" s="1385"/>
      <c r="X174" s="1385"/>
      <c r="Y174" s="1385"/>
      <c r="Z174" s="1385"/>
    </row>
    <row r="175" spans="1:26" ht="15" customHeight="1">
      <c r="A175" s="1388"/>
      <c r="B175" s="1389"/>
      <c r="C175" s="1389"/>
      <c r="D175" s="1385"/>
      <c r="E175" s="1385"/>
      <c r="F175" s="1385"/>
      <c r="G175" s="1385"/>
      <c r="H175" s="1385"/>
      <c r="I175" s="1385"/>
      <c r="J175" s="1385"/>
      <c r="K175" s="1385"/>
      <c r="L175" s="1385"/>
      <c r="M175" s="1385"/>
      <c r="N175" s="1385"/>
      <c r="O175" s="1385"/>
      <c r="P175" s="1385"/>
      <c r="Q175" s="1385"/>
      <c r="R175" s="1385"/>
      <c r="S175" s="1385"/>
      <c r="T175" s="1385"/>
      <c r="U175" s="1385"/>
      <c r="V175" s="1385"/>
      <c r="W175" s="1385"/>
      <c r="X175" s="1385"/>
      <c r="Y175" s="1385"/>
      <c r="Z175" s="1385"/>
    </row>
    <row r="176" spans="1:26" ht="15" customHeight="1">
      <c r="A176" s="1388"/>
      <c r="B176" s="1389"/>
      <c r="C176" s="1389"/>
      <c r="D176" s="1385"/>
      <c r="E176" s="1385"/>
      <c r="F176" s="1385"/>
      <c r="G176" s="1385"/>
      <c r="H176" s="1385"/>
      <c r="I176" s="1385"/>
      <c r="J176" s="1385"/>
      <c r="K176" s="1385"/>
      <c r="L176" s="1385"/>
      <c r="M176" s="1385"/>
      <c r="N176" s="1385"/>
      <c r="O176" s="1385"/>
      <c r="P176" s="1385"/>
      <c r="Q176" s="1385"/>
      <c r="R176" s="1385"/>
      <c r="S176" s="1385"/>
      <c r="T176" s="1385"/>
      <c r="U176" s="1385"/>
      <c r="V176" s="1385"/>
      <c r="W176" s="1385"/>
      <c r="X176" s="1385"/>
      <c r="Y176" s="1385"/>
      <c r="Z176" s="1385"/>
    </row>
    <row r="177" spans="1:26" ht="15" customHeight="1">
      <c r="A177" s="1388"/>
      <c r="B177" s="1389"/>
      <c r="C177" s="1389"/>
      <c r="D177" s="1385"/>
      <c r="E177" s="1385"/>
      <c r="F177" s="1385"/>
      <c r="G177" s="1385"/>
      <c r="H177" s="1385"/>
      <c r="I177" s="1385"/>
      <c r="J177" s="1385"/>
      <c r="K177" s="1385"/>
      <c r="L177" s="1385"/>
      <c r="M177" s="1385"/>
      <c r="N177" s="1385"/>
      <c r="O177" s="1385"/>
      <c r="P177" s="1385"/>
      <c r="Q177" s="1385"/>
      <c r="R177" s="1385"/>
      <c r="S177" s="1385"/>
      <c r="T177" s="1385"/>
      <c r="U177" s="1385"/>
      <c r="V177" s="1385"/>
      <c r="W177" s="1385"/>
      <c r="X177" s="1385"/>
      <c r="Y177" s="1385"/>
      <c r="Z177" s="1385"/>
    </row>
    <row r="178" spans="1:26" ht="15" customHeight="1">
      <c r="A178" s="1388"/>
      <c r="B178" s="1389"/>
      <c r="C178" s="1389"/>
      <c r="D178" s="1385"/>
      <c r="E178" s="1385"/>
      <c r="F178" s="1385"/>
      <c r="G178" s="1385"/>
      <c r="H178" s="1385"/>
      <c r="I178" s="1385"/>
      <c r="J178" s="1385"/>
      <c r="K178" s="1385"/>
      <c r="L178" s="1385"/>
      <c r="M178" s="1385"/>
      <c r="N178" s="1385"/>
      <c r="O178" s="1385"/>
      <c r="P178" s="1385"/>
      <c r="Q178" s="1385"/>
      <c r="R178" s="1385"/>
      <c r="S178" s="1385"/>
      <c r="T178" s="1385"/>
      <c r="U178" s="1385"/>
      <c r="V178" s="1385"/>
      <c r="W178" s="1385"/>
      <c r="X178" s="1385"/>
      <c r="Y178" s="1385"/>
      <c r="Z178" s="1385"/>
    </row>
    <row r="179" spans="1:26" ht="15" customHeight="1">
      <c r="A179" s="1388"/>
      <c r="B179" s="1389"/>
      <c r="C179" s="1389"/>
      <c r="D179" s="1385"/>
      <c r="E179" s="1385"/>
      <c r="F179" s="1385"/>
      <c r="G179" s="1385"/>
      <c r="H179" s="1385"/>
      <c r="I179" s="1385"/>
      <c r="J179" s="1385"/>
      <c r="K179" s="1385"/>
      <c r="L179" s="1385"/>
      <c r="M179" s="1385"/>
      <c r="N179" s="1385"/>
      <c r="O179" s="1385"/>
      <c r="P179" s="1385"/>
      <c r="Q179" s="1385"/>
      <c r="R179" s="1385"/>
      <c r="S179" s="1385"/>
      <c r="T179" s="1385"/>
      <c r="U179" s="1385"/>
      <c r="V179" s="1385"/>
      <c r="W179" s="1385"/>
      <c r="X179" s="1385"/>
      <c r="Y179" s="1385"/>
      <c r="Z179" s="1385"/>
    </row>
    <row r="180" spans="1:26" ht="15" customHeight="1">
      <c r="A180" s="1388"/>
      <c r="B180" s="1389"/>
      <c r="C180" s="1389"/>
      <c r="D180" s="1385"/>
      <c r="E180" s="1385"/>
      <c r="F180" s="1385"/>
      <c r="G180" s="1385"/>
      <c r="H180" s="1385"/>
      <c r="I180" s="1385"/>
      <c r="J180" s="1385"/>
      <c r="K180" s="1385"/>
      <c r="L180" s="1385"/>
      <c r="M180" s="1385"/>
      <c r="N180" s="1385"/>
      <c r="O180" s="1385"/>
      <c r="P180" s="1385"/>
      <c r="Q180" s="1385"/>
      <c r="R180" s="1385"/>
      <c r="S180" s="1385"/>
      <c r="T180" s="1385"/>
      <c r="U180" s="1385"/>
      <c r="V180" s="1385"/>
      <c r="W180" s="1385"/>
      <c r="X180" s="1385"/>
      <c r="Y180" s="1385"/>
      <c r="Z180" s="1385"/>
    </row>
    <row r="181" spans="1:26" ht="15" customHeight="1">
      <c r="A181" s="1388"/>
      <c r="B181" s="1389"/>
      <c r="C181" s="1389"/>
      <c r="D181" s="1385"/>
      <c r="E181" s="1385"/>
      <c r="F181" s="1385"/>
      <c r="G181" s="1385"/>
      <c r="H181" s="1385"/>
      <c r="I181" s="1385"/>
      <c r="J181" s="1385"/>
      <c r="K181" s="1385"/>
      <c r="L181" s="1385"/>
      <c r="M181" s="1385"/>
      <c r="N181" s="1385"/>
      <c r="O181" s="1385"/>
      <c r="P181" s="1385"/>
      <c r="Q181" s="1385"/>
      <c r="R181" s="1385"/>
      <c r="S181" s="1385"/>
      <c r="T181" s="1385"/>
      <c r="U181" s="1385"/>
      <c r="V181" s="1385"/>
      <c r="W181" s="1385"/>
      <c r="X181" s="1385"/>
      <c r="Y181" s="1385"/>
      <c r="Z181" s="1385"/>
    </row>
    <row r="182" spans="1:26" ht="15" customHeight="1">
      <c r="A182" s="1388"/>
      <c r="B182" s="1389"/>
      <c r="C182" s="1389"/>
      <c r="D182" s="1385"/>
      <c r="E182" s="1385"/>
      <c r="F182" s="1385"/>
      <c r="G182" s="1385"/>
      <c r="H182" s="1385"/>
      <c r="I182" s="1385"/>
      <c r="J182" s="1385"/>
      <c r="K182" s="1385"/>
      <c r="L182" s="1385"/>
      <c r="M182" s="1385"/>
      <c r="N182" s="1385"/>
      <c r="O182" s="1385"/>
      <c r="P182" s="1385"/>
      <c r="Q182" s="1385"/>
      <c r="R182" s="1385"/>
      <c r="S182" s="1385"/>
      <c r="T182" s="1385"/>
      <c r="U182" s="1385"/>
      <c r="V182" s="1385"/>
      <c r="W182" s="1385"/>
      <c r="X182" s="1385"/>
      <c r="Y182" s="1385"/>
      <c r="Z182" s="1385"/>
    </row>
    <row r="183" spans="1:26" ht="15" customHeight="1">
      <c r="A183" s="1388"/>
      <c r="B183" s="1389"/>
      <c r="C183" s="1389"/>
      <c r="D183" s="1385"/>
      <c r="E183" s="1385"/>
      <c r="F183" s="1385"/>
      <c r="G183" s="1385"/>
      <c r="H183" s="1385"/>
      <c r="I183" s="1385"/>
      <c r="J183" s="1385"/>
      <c r="K183" s="1385"/>
      <c r="L183" s="1385"/>
      <c r="M183" s="1385"/>
      <c r="N183" s="1385"/>
      <c r="O183" s="1385"/>
      <c r="P183" s="1385"/>
      <c r="Q183" s="1385"/>
      <c r="R183" s="1385"/>
      <c r="S183" s="1385"/>
      <c r="T183" s="1385"/>
      <c r="U183" s="1385"/>
      <c r="V183" s="1385"/>
      <c r="W183" s="1385"/>
      <c r="X183" s="1385"/>
      <c r="Y183" s="1385"/>
      <c r="Z183" s="1385"/>
    </row>
    <row r="184" spans="1:26" ht="15" customHeight="1">
      <c r="A184" s="1388"/>
      <c r="B184" s="1389"/>
      <c r="C184" s="1389"/>
      <c r="D184" s="1385"/>
      <c r="E184" s="1385"/>
      <c r="F184" s="1385"/>
      <c r="G184" s="1385"/>
      <c r="H184" s="1385"/>
      <c r="I184" s="1385"/>
      <c r="J184" s="1385"/>
      <c r="K184" s="1385"/>
      <c r="L184" s="1385"/>
      <c r="M184" s="1385"/>
      <c r="N184" s="1385"/>
      <c r="O184" s="1385"/>
      <c r="P184" s="1385"/>
      <c r="Q184" s="1385"/>
      <c r="R184" s="1385"/>
      <c r="S184" s="1385"/>
      <c r="T184" s="1385"/>
      <c r="U184" s="1385"/>
      <c r="V184" s="1385"/>
      <c r="W184" s="1385"/>
      <c r="X184" s="1385"/>
      <c r="Y184" s="1385"/>
      <c r="Z184" s="1385"/>
    </row>
    <row r="185" spans="1:26" ht="15" customHeight="1">
      <c r="A185" s="1388"/>
      <c r="B185" s="1389"/>
      <c r="C185" s="1389"/>
      <c r="D185" s="1385"/>
      <c r="E185" s="1385"/>
      <c r="F185" s="1385"/>
      <c r="G185" s="1385"/>
      <c r="H185" s="1385"/>
      <c r="I185" s="1385"/>
      <c r="J185" s="1385"/>
      <c r="K185" s="1385"/>
      <c r="L185" s="1385"/>
      <c r="M185" s="1385"/>
      <c r="N185" s="1385"/>
      <c r="O185" s="1385"/>
      <c r="P185" s="1385"/>
      <c r="Q185" s="1385"/>
      <c r="R185" s="1385"/>
      <c r="S185" s="1385"/>
      <c r="T185" s="1385"/>
      <c r="U185" s="1385"/>
      <c r="V185" s="1385"/>
      <c r="W185" s="1385"/>
      <c r="X185" s="1385"/>
      <c r="Y185" s="1385"/>
      <c r="Z185" s="1385"/>
    </row>
    <row r="186" spans="1:26" ht="15" customHeight="1">
      <c r="A186" s="1388"/>
      <c r="B186" s="1389"/>
      <c r="C186" s="1389"/>
      <c r="D186" s="1385"/>
      <c r="E186" s="1385"/>
      <c r="F186" s="1385"/>
      <c r="G186" s="1385"/>
      <c r="H186" s="1385"/>
      <c r="I186" s="1385"/>
      <c r="J186" s="1385"/>
      <c r="K186" s="1385"/>
      <c r="L186" s="1385"/>
      <c r="M186" s="1385"/>
      <c r="N186" s="1385"/>
      <c r="O186" s="1385"/>
      <c r="P186" s="1385"/>
      <c r="Q186" s="1385"/>
      <c r="R186" s="1385"/>
      <c r="S186" s="1385"/>
      <c r="T186" s="1385"/>
      <c r="U186" s="1385"/>
      <c r="V186" s="1385"/>
      <c r="W186" s="1385"/>
      <c r="X186" s="1385"/>
      <c r="Y186" s="1385"/>
      <c r="Z186" s="1385"/>
    </row>
    <row r="187" spans="1:26" ht="15" customHeight="1">
      <c r="A187" s="1388"/>
      <c r="B187" s="1389"/>
      <c r="C187" s="1389"/>
      <c r="D187" s="1385"/>
      <c r="E187" s="1385"/>
      <c r="F187" s="1385"/>
      <c r="G187" s="1385"/>
      <c r="H187" s="1385"/>
      <c r="I187" s="1385"/>
      <c r="J187" s="1385"/>
      <c r="K187" s="1385"/>
      <c r="L187" s="1385"/>
      <c r="M187" s="1385"/>
      <c r="N187" s="1385"/>
      <c r="O187" s="1385"/>
      <c r="P187" s="1385"/>
      <c r="Q187" s="1385"/>
      <c r="R187" s="1385"/>
      <c r="S187" s="1385"/>
      <c r="T187" s="1385"/>
      <c r="U187" s="1385"/>
      <c r="V187" s="1385"/>
      <c r="W187" s="1385"/>
      <c r="X187" s="1385"/>
      <c r="Y187" s="1385"/>
      <c r="Z187" s="1385"/>
    </row>
    <row r="188" spans="1:26" ht="15" customHeight="1">
      <c r="A188" s="1388"/>
      <c r="B188" s="1389"/>
      <c r="C188" s="1389"/>
      <c r="D188" s="1385"/>
      <c r="E188" s="1385"/>
      <c r="F188" s="1385"/>
      <c r="G188" s="1385"/>
      <c r="H188" s="1385"/>
      <c r="I188" s="1385"/>
      <c r="J188" s="1385"/>
      <c r="K188" s="1385"/>
      <c r="L188" s="1385"/>
      <c r="M188" s="1385"/>
      <c r="N188" s="1385"/>
      <c r="O188" s="1385"/>
      <c r="P188" s="1385"/>
      <c r="Q188" s="1385"/>
      <c r="R188" s="1385"/>
      <c r="S188" s="1385"/>
      <c r="T188" s="1385"/>
      <c r="U188" s="1385"/>
      <c r="V188" s="1385"/>
      <c r="W188" s="1385"/>
      <c r="X188" s="1385"/>
      <c r="Y188" s="1385"/>
      <c r="Z188" s="1385"/>
    </row>
    <row r="189" spans="1:26" ht="15" customHeight="1">
      <c r="A189" s="1388"/>
      <c r="B189" s="1389"/>
      <c r="C189" s="1389"/>
      <c r="D189" s="1385"/>
      <c r="E189" s="1385"/>
      <c r="F189" s="1385"/>
      <c r="G189" s="1385"/>
      <c r="H189" s="1385"/>
      <c r="I189" s="1385"/>
      <c r="J189" s="1385"/>
      <c r="K189" s="1385"/>
      <c r="L189" s="1385"/>
      <c r="M189" s="1385"/>
      <c r="N189" s="1385"/>
      <c r="O189" s="1385"/>
      <c r="P189" s="1385"/>
      <c r="Q189" s="1385"/>
      <c r="R189" s="1385"/>
      <c r="S189" s="1385"/>
      <c r="T189" s="1385"/>
      <c r="U189" s="1385"/>
      <c r="V189" s="1385"/>
      <c r="W189" s="1385"/>
      <c r="X189" s="1385"/>
      <c r="Y189" s="1385"/>
      <c r="Z189" s="1385"/>
    </row>
    <row r="190" spans="1:26" ht="15" customHeight="1">
      <c r="A190" s="1388"/>
      <c r="B190" s="1389"/>
      <c r="C190" s="1389"/>
      <c r="D190" s="1385"/>
      <c r="E190" s="1385"/>
      <c r="F190" s="1385"/>
      <c r="G190" s="1385"/>
      <c r="H190" s="1385"/>
      <c r="I190" s="1385"/>
      <c r="J190" s="1385"/>
      <c r="K190" s="1385"/>
      <c r="L190" s="1385"/>
      <c r="M190" s="1385"/>
      <c r="N190" s="1385"/>
      <c r="O190" s="1385"/>
      <c r="P190" s="1385"/>
      <c r="Q190" s="1385"/>
      <c r="R190" s="1385"/>
      <c r="S190" s="1385"/>
      <c r="T190" s="1385"/>
      <c r="U190" s="1385"/>
      <c r="V190" s="1385"/>
      <c r="W190" s="1385"/>
      <c r="X190" s="1385"/>
      <c r="Y190" s="1385"/>
      <c r="Z190" s="1385"/>
    </row>
    <row r="191" spans="1:26" ht="15" customHeight="1">
      <c r="A191" s="1388"/>
      <c r="B191" s="1389"/>
      <c r="C191" s="1389"/>
      <c r="D191" s="1385"/>
      <c r="E191" s="1385"/>
      <c r="F191" s="1385"/>
      <c r="G191" s="1385"/>
      <c r="H191" s="1385"/>
      <c r="I191" s="1385"/>
      <c r="J191" s="1385"/>
      <c r="K191" s="1385"/>
      <c r="L191" s="1385"/>
      <c r="M191" s="1385"/>
      <c r="N191" s="1385"/>
      <c r="O191" s="1385"/>
      <c r="P191" s="1385"/>
      <c r="Q191" s="1385"/>
      <c r="R191" s="1385"/>
      <c r="S191" s="1385"/>
      <c r="T191" s="1385"/>
      <c r="U191" s="1385"/>
      <c r="V191" s="1385"/>
      <c r="W191" s="1385"/>
      <c r="X191" s="1385"/>
      <c r="Y191" s="1385"/>
      <c r="Z191" s="1385"/>
    </row>
    <row r="192" spans="1:26" ht="15" customHeight="1">
      <c r="A192" s="1388"/>
      <c r="B192" s="1389"/>
      <c r="C192" s="1389"/>
      <c r="D192" s="1385"/>
      <c r="E192" s="1385"/>
      <c r="F192" s="1385"/>
      <c r="G192" s="1385"/>
      <c r="H192" s="1385"/>
      <c r="I192" s="1385"/>
      <c r="J192" s="1385"/>
      <c r="K192" s="1385"/>
      <c r="L192" s="1385"/>
      <c r="M192" s="1385"/>
      <c r="N192" s="1385"/>
      <c r="O192" s="1385"/>
      <c r="P192" s="1385"/>
      <c r="Q192" s="1385"/>
      <c r="R192" s="1385"/>
      <c r="S192" s="1385"/>
      <c r="T192" s="1385"/>
      <c r="U192" s="1385"/>
      <c r="V192" s="1385"/>
      <c r="W192" s="1385"/>
      <c r="X192" s="1385"/>
      <c r="Y192" s="1385"/>
      <c r="Z192" s="1385"/>
    </row>
    <row r="193" spans="1:26" ht="15" customHeight="1">
      <c r="A193" s="1388"/>
      <c r="B193" s="1389"/>
      <c r="C193" s="1389"/>
      <c r="D193" s="1385"/>
      <c r="E193" s="1385"/>
      <c r="F193" s="1385"/>
      <c r="G193" s="1385"/>
      <c r="H193" s="1385"/>
      <c r="I193" s="1385"/>
      <c r="J193" s="1385"/>
      <c r="K193" s="1385"/>
      <c r="L193" s="1385"/>
      <c r="M193" s="1385"/>
      <c r="N193" s="1385"/>
      <c r="O193" s="1385"/>
      <c r="P193" s="1385"/>
      <c r="Q193" s="1385"/>
      <c r="R193" s="1385"/>
      <c r="S193" s="1385"/>
      <c r="T193" s="1385"/>
      <c r="U193" s="1385"/>
      <c r="V193" s="1385"/>
      <c r="W193" s="1385"/>
      <c r="X193" s="1385"/>
      <c r="Y193" s="1385"/>
      <c r="Z193" s="1385"/>
    </row>
    <row r="194" spans="1:26" ht="15" customHeight="1">
      <c r="A194" s="1388"/>
      <c r="B194" s="1389"/>
      <c r="C194" s="1389"/>
      <c r="D194" s="1385"/>
      <c r="E194" s="1385"/>
      <c r="F194" s="1385"/>
      <c r="G194" s="1385"/>
      <c r="H194" s="1385"/>
      <c r="I194" s="1385"/>
      <c r="J194" s="1385"/>
      <c r="K194" s="1385"/>
      <c r="L194" s="1385"/>
      <c r="M194" s="1385"/>
      <c r="N194" s="1385"/>
      <c r="O194" s="1385"/>
      <c r="P194" s="1385"/>
      <c r="Q194" s="1385"/>
      <c r="R194" s="1385"/>
      <c r="S194" s="1385"/>
      <c r="T194" s="1385"/>
      <c r="U194" s="1385"/>
      <c r="V194" s="1385"/>
      <c r="W194" s="1385"/>
      <c r="X194" s="1385"/>
      <c r="Y194" s="1385"/>
      <c r="Z194" s="1385"/>
    </row>
    <row r="195" spans="1:26" ht="15" customHeight="1">
      <c r="A195" s="1388"/>
      <c r="B195" s="1389"/>
      <c r="C195" s="1389"/>
      <c r="D195" s="1385"/>
      <c r="E195" s="1385"/>
      <c r="F195" s="1385"/>
      <c r="G195" s="1385"/>
      <c r="H195" s="1385"/>
      <c r="I195" s="1385"/>
      <c r="J195" s="1385"/>
      <c r="K195" s="1385"/>
      <c r="L195" s="1385"/>
      <c r="M195" s="1385"/>
      <c r="N195" s="1385"/>
      <c r="O195" s="1385"/>
      <c r="P195" s="1385"/>
      <c r="Q195" s="1385"/>
      <c r="R195" s="1385"/>
      <c r="S195" s="1385"/>
      <c r="T195" s="1385"/>
      <c r="U195" s="1385"/>
      <c r="V195" s="1385"/>
      <c r="W195" s="1385"/>
      <c r="X195" s="1385"/>
      <c r="Y195" s="1385"/>
      <c r="Z195" s="1385"/>
    </row>
    <row r="196" spans="1:26" ht="15" customHeight="1">
      <c r="A196" s="1388"/>
      <c r="B196" s="1389"/>
      <c r="C196" s="1389"/>
      <c r="D196" s="1385"/>
      <c r="E196" s="1385"/>
      <c r="F196" s="1385"/>
      <c r="G196" s="1385"/>
      <c r="H196" s="1385"/>
      <c r="I196" s="1385"/>
      <c r="J196" s="1385"/>
      <c r="K196" s="1385"/>
      <c r="L196" s="1385"/>
      <c r="M196" s="1385"/>
      <c r="N196" s="1385"/>
      <c r="O196" s="1385"/>
      <c r="P196" s="1385"/>
      <c r="Q196" s="1385"/>
      <c r="R196" s="1385"/>
      <c r="S196" s="1385"/>
      <c r="T196" s="1385"/>
      <c r="U196" s="1385"/>
      <c r="V196" s="1385"/>
      <c r="W196" s="1385"/>
      <c r="X196" s="1385"/>
      <c r="Y196" s="1385"/>
      <c r="Z196" s="1385"/>
    </row>
    <row r="197" spans="1:26" ht="15" customHeight="1">
      <c r="A197" s="1388"/>
      <c r="B197" s="1389"/>
      <c r="C197" s="1389"/>
      <c r="D197" s="1385"/>
      <c r="E197" s="1385"/>
      <c r="F197" s="1385"/>
      <c r="G197" s="1385"/>
      <c r="H197" s="1385"/>
      <c r="I197" s="1385"/>
      <c r="J197" s="1385"/>
      <c r="K197" s="1385"/>
      <c r="L197" s="1385"/>
      <c r="M197" s="1385"/>
      <c r="N197" s="1385"/>
      <c r="O197" s="1385"/>
      <c r="P197" s="1385"/>
      <c r="Q197" s="1385"/>
      <c r="R197" s="1385"/>
      <c r="S197" s="1385"/>
      <c r="T197" s="1385"/>
      <c r="U197" s="1385"/>
      <c r="V197" s="1385"/>
      <c r="W197" s="1385"/>
      <c r="X197" s="1385"/>
      <c r="Y197" s="1385"/>
      <c r="Z197" s="1385"/>
    </row>
    <row r="198" spans="1:26" ht="15" customHeight="1">
      <c r="A198" s="1388"/>
      <c r="B198" s="1389"/>
      <c r="C198" s="1389"/>
      <c r="D198" s="1385"/>
      <c r="E198" s="1385"/>
      <c r="F198" s="1385"/>
      <c r="G198" s="1385"/>
      <c r="H198" s="1385"/>
      <c r="I198" s="1385"/>
      <c r="J198" s="1385"/>
      <c r="K198" s="1385"/>
      <c r="L198" s="1385"/>
      <c r="M198" s="1385"/>
      <c r="N198" s="1385"/>
      <c r="O198" s="1385"/>
      <c r="P198" s="1385"/>
      <c r="Q198" s="1385"/>
      <c r="R198" s="1385"/>
      <c r="S198" s="1385"/>
      <c r="T198" s="1385"/>
      <c r="U198" s="1385"/>
      <c r="V198" s="1385"/>
      <c r="W198" s="1385"/>
      <c r="X198" s="1385"/>
      <c r="Y198" s="1385"/>
      <c r="Z198" s="1385"/>
    </row>
    <row r="199" spans="1:26" ht="15" customHeight="1">
      <c r="A199" s="1388"/>
      <c r="B199" s="1389"/>
      <c r="C199" s="1389"/>
      <c r="D199" s="1385"/>
      <c r="E199" s="1385"/>
      <c r="F199" s="1385"/>
      <c r="G199" s="1385"/>
      <c r="H199" s="1385"/>
      <c r="I199" s="1385"/>
      <c r="J199" s="1385"/>
      <c r="K199" s="1385"/>
      <c r="L199" s="1385"/>
      <c r="M199" s="1385"/>
      <c r="N199" s="1385"/>
      <c r="O199" s="1385"/>
      <c r="P199" s="1385"/>
      <c r="Q199" s="1385"/>
      <c r="R199" s="1385"/>
      <c r="S199" s="1385"/>
      <c r="T199" s="1385"/>
      <c r="U199" s="1385"/>
      <c r="V199" s="1385"/>
      <c r="W199" s="1385"/>
      <c r="X199" s="1385"/>
      <c r="Y199" s="1385"/>
      <c r="Z199" s="1385"/>
    </row>
    <row r="200" spans="1:26" ht="15" customHeight="1">
      <c r="A200" s="1388"/>
      <c r="B200" s="1389"/>
      <c r="C200" s="1389"/>
      <c r="D200" s="1385"/>
      <c r="E200" s="1385"/>
      <c r="F200" s="1385"/>
      <c r="G200" s="1385"/>
      <c r="H200" s="1385"/>
      <c r="I200" s="1385"/>
      <c r="J200" s="1385"/>
      <c r="K200" s="1385"/>
      <c r="L200" s="1385"/>
      <c r="M200" s="1385"/>
      <c r="N200" s="1385"/>
      <c r="O200" s="1385"/>
      <c r="P200" s="1385"/>
      <c r="Q200" s="1385"/>
      <c r="R200" s="1385"/>
      <c r="S200" s="1385"/>
      <c r="T200" s="1385"/>
      <c r="U200" s="1385"/>
      <c r="V200" s="1385"/>
      <c r="W200" s="1385"/>
      <c r="X200" s="1385"/>
      <c r="Y200" s="1385"/>
      <c r="Z200" s="1385"/>
    </row>
    <row r="201" spans="1:26" ht="15" customHeight="1">
      <c r="A201" s="1388"/>
      <c r="B201" s="1389"/>
      <c r="C201" s="1389"/>
      <c r="D201" s="1385"/>
      <c r="E201" s="1385"/>
      <c r="F201" s="1385"/>
      <c r="G201" s="1385"/>
      <c r="H201" s="1385"/>
      <c r="I201" s="1385"/>
      <c r="J201" s="1385"/>
      <c r="K201" s="1385"/>
      <c r="L201" s="1385"/>
      <c r="M201" s="1385"/>
      <c r="N201" s="1385"/>
      <c r="O201" s="1385"/>
      <c r="P201" s="1385"/>
      <c r="Q201" s="1385"/>
      <c r="R201" s="1385"/>
      <c r="S201" s="1385"/>
      <c r="T201" s="1385"/>
      <c r="U201" s="1385"/>
      <c r="V201" s="1385"/>
      <c r="W201" s="1385"/>
      <c r="X201" s="1385"/>
      <c r="Y201" s="1385"/>
      <c r="Z201" s="1385"/>
    </row>
    <row r="202" spans="1:26" ht="15" customHeight="1">
      <c r="A202" s="1388"/>
      <c r="B202" s="1389"/>
      <c r="C202" s="1389"/>
      <c r="D202" s="1385"/>
      <c r="E202" s="1385"/>
      <c r="F202" s="1385"/>
      <c r="G202" s="1385"/>
      <c r="H202" s="1385"/>
      <c r="I202" s="1385"/>
      <c r="J202" s="1385"/>
      <c r="K202" s="1385"/>
      <c r="L202" s="1385"/>
      <c r="M202" s="1385"/>
      <c r="N202" s="1385"/>
      <c r="O202" s="1385"/>
      <c r="P202" s="1385"/>
      <c r="Q202" s="1385"/>
      <c r="R202" s="1385"/>
      <c r="S202" s="1385"/>
      <c r="T202" s="1385"/>
      <c r="U202" s="1385"/>
      <c r="V202" s="1385"/>
      <c r="W202" s="1385"/>
      <c r="X202" s="1385"/>
      <c r="Y202" s="1385"/>
      <c r="Z202" s="1385"/>
    </row>
    <row r="203" spans="1:26" ht="15" customHeight="1">
      <c r="A203" s="1388"/>
      <c r="B203" s="1389"/>
      <c r="C203" s="1389"/>
      <c r="D203" s="1385"/>
      <c r="E203" s="1385"/>
      <c r="F203" s="1385"/>
      <c r="G203" s="1385"/>
      <c r="H203" s="1385"/>
      <c r="I203" s="1385"/>
      <c r="J203" s="1385"/>
      <c r="K203" s="1385"/>
      <c r="L203" s="1385"/>
      <c r="M203" s="1385"/>
      <c r="N203" s="1385"/>
      <c r="O203" s="1385"/>
      <c r="P203" s="1385"/>
      <c r="Q203" s="1385"/>
      <c r="R203" s="1385"/>
      <c r="S203" s="1385"/>
      <c r="T203" s="1385"/>
      <c r="U203" s="1385"/>
      <c r="V203" s="1385"/>
      <c r="W203" s="1385"/>
      <c r="X203" s="1385"/>
      <c r="Y203" s="1385"/>
      <c r="Z203" s="1385"/>
    </row>
    <row r="204" spans="1:26" ht="15" customHeight="1">
      <c r="A204" s="1388"/>
      <c r="B204" s="1389"/>
      <c r="C204" s="1389"/>
      <c r="D204" s="1385"/>
      <c r="E204" s="1385"/>
      <c r="F204" s="1385"/>
      <c r="G204" s="1385"/>
      <c r="H204" s="1385"/>
      <c r="I204" s="1385"/>
      <c r="J204" s="1385"/>
      <c r="K204" s="1385"/>
      <c r="L204" s="1385"/>
      <c r="M204" s="1385"/>
      <c r="N204" s="1385"/>
      <c r="O204" s="1385"/>
      <c r="P204" s="1385"/>
      <c r="Q204" s="1385"/>
      <c r="R204" s="1385"/>
      <c r="S204" s="1385"/>
      <c r="T204" s="1385"/>
      <c r="U204" s="1385"/>
      <c r="V204" s="1385"/>
      <c r="W204" s="1385"/>
      <c r="X204" s="1385"/>
      <c r="Y204" s="1385"/>
      <c r="Z204" s="1385"/>
    </row>
    <row r="205" spans="1:26" ht="15" customHeight="1">
      <c r="A205" s="1388"/>
      <c r="B205" s="1389"/>
      <c r="C205" s="1389"/>
      <c r="D205" s="1385"/>
      <c r="E205" s="1385"/>
      <c r="F205" s="1385"/>
      <c r="G205" s="1385"/>
      <c r="H205" s="1385"/>
      <c r="I205" s="1385"/>
      <c r="J205" s="1385"/>
      <c r="K205" s="1385"/>
      <c r="L205" s="1385"/>
      <c r="M205" s="1385"/>
      <c r="N205" s="1385"/>
      <c r="O205" s="1385"/>
      <c r="P205" s="1385"/>
      <c r="Q205" s="1385"/>
      <c r="R205" s="1385"/>
      <c r="S205" s="1385"/>
      <c r="T205" s="1385"/>
      <c r="U205" s="1385"/>
      <c r="V205" s="1385"/>
      <c r="W205" s="1385"/>
      <c r="X205" s="1385"/>
      <c r="Y205" s="1385"/>
      <c r="Z205" s="1385"/>
    </row>
    <row r="206" spans="1:26" ht="15" customHeight="1">
      <c r="A206" s="1388"/>
      <c r="B206" s="1389"/>
      <c r="C206" s="1389"/>
      <c r="D206" s="1385"/>
      <c r="E206" s="1385"/>
      <c r="F206" s="1385"/>
      <c r="G206" s="1385"/>
      <c r="H206" s="1385"/>
      <c r="I206" s="1385"/>
      <c r="J206" s="1385"/>
      <c r="K206" s="1385"/>
      <c r="L206" s="1385"/>
      <c r="M206" s="1385"/>
      <c r="N206" s="1385"/>
      <c r="O206" s="1385"/>
      <c r="P206" s="1385"/>
      <c r="Q206" s="1385"/>
      <c r="R206" s="1385"/>
      <c r="S206" s="1385"/>
      <c r="T206" s="1385"/>
      <c r="U206" s="1385"/>
      <c r="V206" s="1385"/>
      <c r="W206" s="1385"/>
      <c r="X206" s="1385"/>
      <c r="Y206" s="1385"/>
      <c r="Z206" s="1385"/>
    </row>
    <row r="207" spans="1:26" ht="15" customHeight="1">
      <c r="A207" s="1388"/>
      <c r="B207" s="1389"/>
      <c r="C207" s="1389"/>
      <c r="D207" s="1385"/>
      <c r="E207" s="1385"/>
      <c r="F207" s="1385"/>
      <c r="G207" s="1385"/>
      <c r="H207" s="1385"/>
      <c r="I207" s="1385"/>
      <c r="J207" s="1385"/>
      <c r="K207" s="1385"/>
      <c r="L207" s="1385"/>
      <c r="M207" s="1385"/>
      <c r="N207" s="1385"/>
      <c r="O207" s="1385"/>
      <c r="P207" s="1385"/>
      <c r="Q207" s="1385"/>
      <c r="R207" s="1385"/>
      <c r="S207" s="1385"/>
      <c r="T207" s="1385"/>
      <c r="U207" s="1385"/>
      <c r="V207" s="1385"/>
      <c r="W207" s="1385"/>
      <c r="X207" s="1385"/>
      <c r="Y207" s="1385"/>
      <c r="Z207" s="1385"/>
    </row>
    <row r="208" spans="1:26" ht="15" customHeight="1">
      <c r="A208" s="1388"/>
      <c r="B208" s="1389"/>
      <c r="C208" s="1389"/>
      <c r="D208" s="1385"/>
      <c r="E208" s="1385"/>
      <c r="F208" s="1385"/>
      <c r="G208" s="1385"/>
      <c r="H208" s="1385"/>
      <c r="I208" s="1385"/>
      <c r="J208" s="1385"/>
      <c r="K208" s="1385"/>
      <c r="L208" s="1385"/>
      <c r="M208" s="1385"/>
      <c r="N208" s="1385"/>
      <c r="O208" s="1385"/>
      <c r="P208" s="1385"/>
      <c r="Q208" s="1385"/>
      <c r="R208" s="1385"/>
      <c r="S208" s="1385"/>
      <c r="T208" s="1385"/>
      <c r="U208" s="1385"/>
      <c r="V208" s="1385"/>
      <c r="W208" s="1385"/>
      <c r="X208" s="1385"/>
      <c r="Y208" s="1385"/>
      <c r="Z208" s="1385"/>
    </row>
    <row r="209" spans="1:26" ht="15" customHeight="1">
      <c r="A209" s="1388"/>
      <c r="B209" s="1389"/>
      <c r="C209" s="1389"/>
      <c r="D209" s="1385"/>
      <c r="E209" s="1385"/>
      <c r="F209" s="1385"/>
      <c r="G209" s="1385"/>
      <c r="H209" s="1385"/>
      <c r="I209" s="1385"/>
      <c r="J209" s="1385"/>
      <c r="K209" s="1385"/>
      <c r="L209" s="1385"/>
      <c r="M209" s="1385"/>
      <c r="N209" s="1385"/>
      <c r="O209" s="1385"/>
      <c r="P209" s="1385"/>
      <c r="Q209" s="1385"/>
      <c r="R209" s="1385"/>
      <c r="S209" s="1385"/>
      <c r="T209" s="1385"/>
      <c r="U209" s="1385"/>
      <c r="V209" s="1385"/>
      <c r="W209" s="1385"/>
      <c r="X209" s="1385"/>
      <c r="Y209" s="1385"/>
      <c r="Z209" s="1385"/>
    </row>
    <row r="210" spans="1:26" ht="15" customHeight="1">
      <c r="A210" s="1388"/>
      <c r="B210" s="1389"/>
      <c r="C210" s="1389"/>
      <c r="D210" s="1385"/>
      <c r="E210" s="1385"/>
      <c r="F210" s="1385"/>
      <c r="G210" s="1385"/>
      <c r="H210" s="1385"/>
      <c r="I210" s="1385"/>
      <c r="J210" s="1385"/>
      <c r="K210" s="1385"/>
      <c r="L210" s="1385"/>
      <c r="M210" s="1385"/>
      <c r="N210" s="1385"/>
      <c r="O210" s="1385"/>
      <c r="P210" s="1385"/>
      <c r="Q210" s="1385"/>
      <c r="R210" s="1385"/>
      <c r="S210" s="1385"/>
      <c r="T210" s="1385"/>
      <c r="U210" s="1385"/>
      <c r="V210" s="1385"/>
      <c r="W210" s="1385"/>
      <c r="X210" s="1385"/>
      <c r="Y210" s="1385"/>
      <c r="Z210" s="1385"/>
    </row>
    <row r="211" spans="1:26" ht="15" customHeight="1">
      <c r="A211" s="1388"/>
      <c r="B211" s="1389"/>
      <c r="C211" s="1389"/>
      <c r="D211" s="1385"/>
      <c r="E211" s="1385"/>
      <c r="F211" s="1385"/>
      <c r="G211" s="1385"/>
      <c r="H211" s="1385"/>
      <c r="I211" s="1385"/>
      <c r="J211" s="1385"/>
      <c r="K211" s="1385"/>
      <c r="L211" s="1385"/>
      <c r="M211" s="1385"/>
      <c r="N211" s="1385"/>
      <c r="O211" s="1385"/>
      <c r="P211" s="1385"/>
      <c r="Q211" s="1385"/>
      <c r="R211" s="1385"/>
      <c r="S211" s="1385"/>
      <c r="T211" s="1385"/>
      <c r="U211" s="1385"/>
      <c r="V211" s="1385"/>
      <c r="W211" s="1385"/>
      <c r="X211" s="1385"/>
      <c r="Y211" s="1385"/>
      <c r="Z211" s="1385"/>
    </row>
    <row r="212" spans="1:26" ht="15" customHeight="1">
      <c r="A212" s="1388"/>
      <c r="B212" s="1389"/>
      <c r="C212" s="1389"/>
      <c r="D212" s="1385"/>
      <c r="E212" s="1385"/>
      <c r="F212" s="1385"/>
      <c r="G212" s="1385"/>
      <c r="H212" s="1385"/>
      <c r="I212" s="1385"/>
      <c r="J212" s="1385"/>
      <c r="K212" s="1385"/>
      <c r="L212" s="1385"/>
      <c r="M212" s="1385"/>
      <c r="N212" s="1385"/>
      <c r="O212" s="1385"/>
      <c r="P212" s="1385"/>
      <c r="Q212" s="1385"/>
      <c r="R212" s="1385"/>
      <c r="S212" s="1385"/>
      <c r="T212" s="1385"/>
      <c r="U212" s="1385"/>
      <c r="V212" s="1385"/>
      <c r="W212" s="1385"/>
      <c r="X212" s="1385"/>
      <c r="Y212" s="1385"/>
      <c r="Z212" s="1385"/>
    </row>
    <row r="213" spans="1:26" ht="15" customHeight="1">
      <c r="A213" s="1388"/>
      <c r="B213" s="1389"/>
      <c r="C213" s="1389"/>
      <c r="D213" s="1385"/>
      <c r="E213" s="1385"/>
      <c r="F213" s="1385"/>
      <c r="G213" s="1385"/>
      <c r="H213" s="1385"/>
      <c r="I213" s="1385"/>
      <c r="J213" s="1385"/>
      <c r="K213" s="1385"/>
      <c r="L213" s="1385"/>
      <c r="M213" s="1385"/>
      <c r="N213" s="1385"/>
      <c r="O213" s="1385"/>
      <c r="P213" s="1385"/>
      <c r="Q213" s="1385"/>
      <c r="R213" s="1385"/>
      <c r="S213" s="1385"/>
      <c r="T213" s="1385"/>
      <c r="U213" s="1385"/>
      <c r="V213" s="1385"/>
      <c r="W213" s="1385"/>
      <c r="X213" s="1385"/>
      <c r="Y213" s="1385"/>
      <c r="Z213" s="1385"/>
    </row>
    <row r="214" spans="1:26" ht="15" customHeight="1">
      <c r="A214" s="1388"/>
      <c r="B214" s="1389"/>
      <c r="C214" s="1389"/>
      <c r="D214" s="1385"/>
      <c r="E214" s="1385"/>
      <c r="F214" s="1385"/>
      <c r="G214" s="1385"/>
      <c r="H214" s="1385"/>
      <c r="I214" s="1385"/>
      <c r="J214" s="1385"/>
      <c r="K214" s="1385"/>
      <c r="L214" s="1385"/>
      <c r="M214" s="1385"/>
      <c r="N214" s="1385"/>
      <c r="O214" s="1385"/>
      <c r="P214" s="1385"/>
      <c r="Q214" s="1385"/>
      <c r="R214" s="1385"/>
      <c r="S214" s="1385"/>
      <c r="T214" s="1385"/>
      <c r="U214" s="1385"/>
      <c r="V214" s="1385"/>
      <c r="W214" s="1385"/>
      <c r="X214" s="1385"/>
      <c r="Y214" s="1385"/>
      <c r="Z214" s="1385"/>
    </row>
    <row r="215" spans="1:26" ht="15" customHeight="1">
      <c r="A215" s="1388"/>
      <c r="B215" s="1389"/>
      <c r="C215" s="1389"/>
      <c r="D215" s="1385"/>
      <c r="E215" s="1385"/>
      <c r="F215" s="1385"/>
      <c r="G215" s="1385"/>
      <c r="H215" s="1385"/>
      <c r="I215" s="1385"/>
      <c r="J215" s="1385"/>
      <c r="K215" s="1385"/>
      <c r="L215" s="1385"/>
      <c r="M215" s="1385"/>
      <c r="N215" s="1385"/>
      <c r="O215" s="1385"/>
      <c r="P215" s="1385"/>
      <c r="Q215" s="1385"/>
      <c r="R215" s="1385"/>
      <c r="S215" s="1385"/>
      <c r="T215" s="1385"/>
      <c r="U215" s="1385"/>
      <c r="V215" s="1385"/>
      <c r="W215" s="1385"/>
      <c r="X215" s="1385"/>
      <c r="Y215" s="1385"/>
      <c r="Z215" s="1385"/>
    </row>
    <row r="216" spans="1:26" ht="15" customHeight="1">
      <c r="A216" s="1388"/>
      <c r="B216" s="1389"/>
      <c r="C216" s="1389"/>
      <c r="D216" s="1385"/>
      <c r="E216" s="1385"/>
      <c r="F216" s="1385"/>
      <c r="G216" s="1385"/>
      <c r="H216" s="1385"/>
      <c r="I216" s="1385"/>
      <c r="J216" s="1385"/>
      <c r="K216" s="1385"/>
      <c r="L216" s="1385"/>
      <c r="M216" s="1385"/>
      <c r="N216" s="1385"/>
      <c r="O216" s="1385"/>
      <c r="P216" s="1385"/>
      <c r="Q216" s="1385"/>
      <c r="R216" s="1385"/>
      <c r="S216" s="1385"/>
      <c r="T216" s="1385"/>
      <c r="U216" s="1385"/>
      <c r="V216" s="1385"/>
      <c r="W216" s="1385"/>
      <c r="X216" s="1385"/>
      <c r="Y216" s="1385"/>
      <c r="Z216" s="1385"/>
    </row>
    <row r="217" spans="1:26" ht="15" customHeight="1">
      <c r="A217" s="1388"/>
      <c r="B217" s="1389"/>
      <c r="C217" s="1389"/>
      <c r="D217" s="1385"/>
      <c r="E217" s="1385"/>
      <c r="F217" s="1385"/>
      <c r="G217" s="1385"/>
      <c r="H217" s="1385"/>
      <c r="I217" s="1385"/>
      <c r="J217" s="1385"/>
      <c r="K217" s="1385"/>
      <c r="L217" s="1385"/>
      <c r="M217" s="1385"/>
      <c r="N217" s="1385"/>
      <c r="O217" s="1385"/>
      <c r="P217" s="1385"/>
      <c r="Q217" s="1385"/>
      <c r="R217" s="1385"/>
      <c r="S217" s="1385"/>
      <c r="T217" s="1385"/>
      <c r="U217" s="1385"/>
      <c r="V217" s="1385"/>
      <c r="W217" s="1385"/>
      <c r="X217" s="1385"/>
      <c r="Y217" s="1385"/>
      <c r="Z217" s="1385"/>
    </row>
    <row r="218" spans="1:26" ht="15" customHeight="1">
      <c r="A218" s="1388"/>
      <c r="B218" s="1389"/>
      <c r="C218" s="1389"/>
      <c r="D218" s="1385"/>
      <c r="E218" s="1385"/>
      <c r="F218" s="1385"/>
      <c r="G218" s="1385"/>
      <c r="H218" s="1385"/>
      <c r="I218" s="1385"/>
      <c r="J218" s="1385"/>
      <c r="K218" s="1385"/>
      <c r="L218" s="1385"/>
      <c r="M218" s="1385"/>
      <c r="N218" s="1385"/>
      <c r="O218" s="1385"/>
      <c r="P218" s="1385"/>
      <c r="Q218" s="1385"/>
      <c r="R218" s="1385"/>
      <c r="S218" s="1385"/>
      <c r="T218" s="1385"/>
      <c r="U218" s="1385"/>
      <c r="V218" s="1385"/>
      <c r="W218" s="1385"/>
      <c r="X218" s="1385"/>
      <c r="Y218" s="1385"/>
      <c r="Z218" s="1385"/>
    </row>
    <row r="219" spans="1:26" ht="15" customHeight="1">
      <c r="A219" s="1388"/>
      <c r="B219" s="1389"/>
      <c r="C219" s="1389"/>
      <c r="D219" s="1385"/>
      <c r="E219" s="1385"/>
      <c r="F219" s="1385"/>
      <c r="G219" s="1385"/>
      <c r="H219" s="1385"/>
      <c r="I219" s="1385"/>
      <c r="J219" s="1385"/>
      <c r="K219" s="1385"/>
      <c r="L219" s="1385"/>
      <c r="M219" s="1385"/>
      <c r="N219" s="1385"/>
      <c r="O219" s="1385"/>
      <c r="P219" s="1385"/>
      <c r="Q219" s="1385"/>
      <c r="R219" s="1385"/>
      <c r="S219" s="1385"/>
      <c r="T219" s="1385"/>
      <c r="U219" s="1385"/>
      <c r="V219" s="1385"/>
      <c r="W219" s="1385"/>
      <c r="X219" s="1385"/>
      <c r="Y219" s="1385"/>
      <c r="Z219" s="1385"/>
    </row>
    <row r="220" spans="1:26" ht="15" customHeight="1">
      <c r="A220" s="1388"/>
      <c r="B220" s="1389"/>
      <c r="C220" s="1389"/>
      <c r="D220" s="1385"/>
      <c r="E220" s="1385"/>
      <c r="F220" s="1385"/>
      <c r="G220" s="1385"/>
      <c r="H220" s="1385"/>
      <c r="I220" s="1385"/>
      <c r="J220" s="1385"/>
      <c r="K220" s="1385"/>
      <c r="L220" s="1385"/>
      <c r="M220" s="1385"/>
      <c r="N220" s="1385"/>
      <c r="O220" s="1385"/>
      <c r="P220" s="1385"/>
      <c r="Q220" s="1385"/>
      <c r="R220" s="1385"/>
      <c r="S220" s="1385"/>
      <c r="T220" s="1385"/>
      <c r="U220" s="1385"/>
      <c r="V220" s="1385"/>
      <c r="W220" s="1385"/>
      <c r="X220" s="1385"/>
      <c r="Y220" s="1385"/>
      <c r="Z220" s="1385"/>
    </row>
    <row r="221" spans="1:26" ht="15.75" customHeight="1"/>
    <row r="222" spans="1:26" ht="15.75" customHeight="1"/>
    <row r="223" spans="1:26" ht="15.75" customHeight="1"/>
    <row r="224" spans="1:26"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fitToWidth="0" fitToHeight="0" orientation="landscape"/>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4" defaultRowHeight="15" customHeight="1"/>
  <cols>
    <col min="1" max="1" width="7.85546875" customWidth="1"/>
    <col min="2" max="2" width="13.42578125" customWidth="1"/>
    <col min="3" max="3" width="31.42578125" customWidth="1"/>
    <col min="4" max="4" width="16.42578125" customWidth="1"/>
    <col min="5" max="6" width="14.5703125" customWidth="1"/>
    <col min="7" max="26" width="7.85546875" customWidth="1"/>
  </cols>
  <sheetData>
    <row r="1" spans="1:26" ht="14.25" customHeight="1"/>
    <row r="2" spans="1:26" ht="25.5" customHeight="1">
      <c r="B2" s="1804" t="s">
        <v>2713</v>
      </c>
      <c r="C2" s="1804" t="s">
        <v>2714</v>
      </c>
      <c r="D2" s="729" t="s">
        <v>2715</v>
      </c>
      <c r="E2" s="1803" t="s">
        <v>2716</v>
      </c>
      <c r="F2" s="1777"/>
    </row>
    <row r="3" spans="1:26" ht="14.25" customHeight="1">
      <c r="B3" s="1805"/>
      <c r="C3" s="1805"/>
      <c r="D3" s="1096" t="s">
        <v>2717</v>
      </c>
      <c r="E3" s="823" t="s">
        <v>2718</v>
      </c>
      <c r="F3" s="823" t="s">
        <v>2719</v>
      </c>
    </row>
    <row r="4" spans="1:26" ht="25.5" customHeight="1">
      <c r="B4" s="741">
        <v>11201</v>
      </c>
      <c r="C4" s="745" t="s">
        <v>2540</v>
      </c>
      <c r="D4" s="737" t="e">
        <f>D14</f>
        <v>#REF!</v>
      </c>
      <c r="E4" s="737" t="e">
        <f t="shared" ref="E4:F4" si="0">D4*1.04</f>
        <v>#REF!</v>
      </c>
      <c r="F4" s="737" t="e">
        <f t="shared" si="0"/>
        <v>#REF!</v>
      </c>
    </row>
    <row r="5" spans="1:26" ht="14.25" customHeight="1">
      <c r="B5" s="1390" t="s">
        <v>3329</v>
      </c>
      <c r="C5" s="1390" t="s">
        <v>3330</v>
      </c>
      <c r="D5" s="737">
        <f>D17</f>
        <v>12512240</v>
      </c>
      <c r="E5" s="737">
        <f t="shared" ref="E5:F5" si="1">D5*1.04</f>
        <v>13012729.6</v>
      </c>
      <c r="F5" s="737">
        <f t="shared" si="1"/>
        <v>13533238.784</v>
      </c>
    </row>
    <row r="6" spans="1:26" ht="14.25" customHeight="1">
      <c r="B6" s="1391" t="s">
        <v>3331</v>
      </c>
      <c r="C6" s="744" t="s">
        <v>3332</v>
      </c>
      <c r="D6" s="737">
        <f>D20</f>
        <v>4500000</v>
      </c>
      <c r="E6" s="737">
        <f t="shared" ref="E6:F6" si="2">D6*1.04</f>
        <v>4680000</v>
      </c>
      <c r="F6" s="737">
        <f t="shared" si="2"/>
        <v>4867200</v>
      </c>
    </row>
    <row r="7" spans="1:26" ht="14.25" customHeight="1">
      <c r="B7" s="1392" t="s">
        <v>3333</v>
      </c>
      <c r="C7" s="1392" t="s">
        <v>3334</v>
      </c>
      <c r="D7" s="737">
        <f>D23</f>
        <v>0</v>
      </c>
      <c r="E7" s="737">
        <f t="shared" ref="E7:F7" si="3">D7*1.04</f>
        <v>0</v>
      </c>
      <c r="F7" s="737">
        <f t="shared" si="3"/>
        <v>0</v>
      </c>
    </row>
    <row r="8" spans="1:26" ht="14.25" customHeight="1">
      <c r="B8" s="1392" t="s">
        <v>3335</v>
      </c>
      <c r="C8" s="1392" t="s">
        <v>3336</v>
      </c>
      <c r="D8" s="737">
        <f>D26</f>
        <v>0</v>
      </c>
      <c r="E8" s="737">
        <f t="shared" ref="E8:F8" si="4">D8*1.04</f>
        <v>0</v>
      </c>
      <c r="F8" s="737">
        <f t="shared" si="4"/>
        <v>0</v>
      </c>
    </row>
    <row r="9" spans="1:26" ht="14.25" customHeight="1">
      <c r="B9" s="1803" t="s">
        <v>2806</v>
      </c>
      <c r="C9" s="1777"/>
      <c r="D9" s="738" t="e">
        <f t="shared" ref="D9:F9" si="5">SUM(D4:D8)</f>
        <v>#REF!</v>
      </c>
      <c r="E9" s="738" t="e">
        <f t="shared" si="5"/>
        <v>#REF!</v>
      </c>
      <c r="F9" s="738" t="e">
        <f t="shared" si="5"/>
        <v>#REF!</v>
      </c>
    </row>
    <row r="10" spans="1:26" ht="14.25" customHeight="1">
      <c r="B10" s="1088"/>
      <c r="C10" s="1088"/>
      <c r="D10" s="1088"/>
      <c r="E10" s="1088"/>
      <c r="F10" s="1088"/>
    </row>
    <row r="11" spans="1:26" ht="14.25" customHeight="1">
      <c r="B11" s="1088"/>
      <c r="C11" s="1088"/>
      <c r="D11" s="1088"/>
      <c r="E11" s="1088"/>
      <c r="F11" s="1088"/>
    </row>
    <row r="12" spans="1:26" ht="25.5" customHeight="1">
      <c r="B12" s="1804" t="s">
        <v>2722</v>
      </c>
      <c r="C12" s="1804" t="s">
        <v>2723</v>
      </c>
      <c r="D12" s="739" t="s">
        <v>2724</v>
      </c>
      <c r="E12" s="1806" t="s">
        <v>2716</v>
      </c>
      <c r="F12" s="1777"/>
    </row>
    <row r="13" spans="1:26" ht="14.25" customHeight="1">
      <c r="B13" s="1805"/>
      <c r="C13" s="1805"/>
      <c r="D13" s="1096" t="s">
        <v>2717</v>
      </c>
      <c r="E13" s="823" t="s">
        <v>2718</v>
      </c>
      <c r="F13" s="823" t="s">
        <v>2719</v>
      </c>
    </row>
    <row r="14" spans="1:26" ht="25.5" customHeight="1">
      <c r="A14" s="740"/>
      <c r="B14" s="741">
        <v>11201</v>
      </c>
      <c r="C14" s="745" t="s">
        <v>2540</v>
      </c>
      <c r="D14" s="738" t="e">
        <f>D15+D16</f>
        <v>#REF!</v>
      </c>
      <c r="E14" s="738" t="e">
        <f t="shared" ref="E14:F14" si="6">1.04*D14</f>
        <v>#REF!</v>
      </c>
      <c r="F14" s="738" t="e">
        <f t="shared" si="6"/>
        <v>#REF!</v>
      </c>
      <c r="G14" s="740"/>
      <c r="H14" s="740"/>
      <c r="I14" s="740"/>
      <c r="J14" s="740"/>
      <c r="K14" s="740"/>
      <c r="L14" s="740"/>
      <c r="M14" s="740"/>
      <c r="N14" s="740"/>
      <c r="O14" s="740"/>
      <c r="P14" s="740"/>
      <c r="Q14" s="740"/>
      <c r="R14" s="740"/>
      <c r="S14" s="740"/>
      <c r="T14" s="740"/>
      <c r="U14" s="740"/>
      <c r="V14" s="740"/>
      <c r="W14" s="740"/>
      <c r="X14" s="740"/>
      <c r="Y14" s="740"/>
      <c r="Z14" s="740"/>
    </row>
    <row r="15" spans="1:26" ht="14.25" customHeight="1">
      <c r="B15" s="741"/>
      <c r="C15" s="829" t="s">
        <v>2725</v>
      </c>
      <c r="D15" s="737">
        <f>TRADE!C253+TRADE!C110</f>
        <v>136000000</v>
      </c>
      <c r="E15" s="737">
        <f t="shared" ref="E15:F15" si="7">1.04*D15</f>
        <v>141440000</v>
      </c>
      <c r="F15" s="737">
        <f t="shared" si="7"/>
        <v>147097600</v>
      </c>
    </row>
    <row r="16" spans="1:26" ht="14.25" customHeight="1">
      <c r="B16" s="741"/>
      <c r="C16" s="829" t="s">
        <v>2643</v>
      </c>
      <c r="D16" s="737" t="e">
        <f>TRADE!C258</f>
        <v>#REF!</v>
      </c>
      <c r="E16" s="737" t="e">
        <f t="shared" ref="E16:F16" si="8">1.04*D16</f>
        <v>#REF!</v>
      </c>
      <c r="F16" s="737" t="e">
        <f t="shared" si="8"/>
        <v>#REF!</v>
      </c>
    </row>
    <row r="17" spans="1:26" ht="14.25" customHeight="1">
      <c r="A17" s="740"/>
      <c r="B17" s="1390" t="s">
        <v>3329</v>
      </c>
      <c r="C17" s="1390" t="s">
        <v>3330</v>
      </c>
      <c r="D17" s="738">
        <f>D18+D19</f>
        <v>12512240</v>
      </c>
      <c r="E17" s="738">
        <f t="shared" ref="E17:F17" si="9">1.04*D17</f>
        <v>13012729.6</v>
      </c>
      <c r="F17" s="738">
        <f t="shared" si="9"/>
        <v>13533238.784</v>
      </c>
      <c r="G17" s="740"/>
      <c r="H17" s="740"/>
      <c r="I17" s="740"/>
      <c r="J17" s="740"/>
      <c r="K17" s="740"/>
      <c r="L17" s="740"/>
      <c r="M17" s="740"/>
      <c r="N17" s="740"/>
      <c r="O17" s="740"/>
      <c r="P17" s="740"/>
      <c r="Q17" s="740"/>
      <c r="R17" s="740"/>
      <c r="S17" s="740"/>
      <c r="T17" s="740"/>
      <c r="U17" s="740"/>
      <c r="V17" s="740"/>
      <c r="W17" s="740"/>
      <c r="X17" s="740"/>
      <c r="Y17" s="740"/>
      <c r="Z17" s="740"/>
    </row>
    <row r="18" spans="1:26" ht="14.25" customHeight="1">
      <c r="B18" s="1390"/>
      <c r="C18" s="829" t="s">
        <v>2725</v>
      </c>
      <c r="D18" s="742">
        <f>TRADE!C150</f>
        <v>12512240</v>
      </c>
      <c r="E18" s="737">
        <f t="shared" ref="E18:F18" si="10">1.04*D18</f>
        <v>13012729.6</v>
      </c>
      <c r="F18" s="737">
        <f t="shared" si="10"/>
        <v>13533238.784</v>
      </c>
    </row>
    <row r="19" spans="1:26" ht="14.25" customHeight="1">
      <c r="B19" s="1390"/>
      <c r="C19" s="829" t="s">
        <v>2643</v>
      </c>
      <c r="D19" s="1102">
        <v>0</v>
      </c>
      <c r="E19" s="1100">
        <f t="shared" ref="E19:F19" si="11">1.04*D19</f>
        <v>0</v>
      </c>
      <c r="F19" s="1100">
        <f t="shared" si="11"/>
        <v>0</v>
      </c>
    </row>
    <row r="20" spans="1:26" ht="14.25" customHeight="1">
      <c r="A20" s="740"/>
      <c r="B20" s="1391" t="s">
        <v>3331</v>
      </c>
      <c r="C20" s="744" t="s">
        <v>3332</v>
      </c>
      <c r="D20" s="738">
        <f>D21+D22</f>
        <v>4500000</v>
      </c>
      <c r="E20" s="738">
        <f t="shared" ref="E20:F20" si="12">1.04*D20</f>
        <v>4680000</v>
      </c>
      <c r="F20" s="738">
        <f t="shared" si="12"/>
        <v>4867200</v>
      </c>
      <c r="G20" s="740"/>
      <c r="H20" s="740"/>
      <c r="I20" s="740"/>
      <c r="J20" s="740"/>
      <c r="K20" s="740"/>
      <c r="L20" s="740"/>
      <c r="M20" s="740"/>
      <c r="N20" s="740"/>
      <c r="O20" s="740"/>
      <c r="P20" s="740"/>
      <c r="Q20" s="740"/>
      <c r="R20" s="740"/>
      <c r="S20" s="740"/>
      <c r="T20" s="740"/>
      <c r="U20" s="740"/>
      <c r="V20" s="740"/>
      <c r="W20" s="740"/>
      <c r="X20" s="740"/>
      <c r="Y20" s="740"/>
      <c r="Z20" s="740"/>
    </row>
    <row r="21" spans="1:26" ht="14.25" customHeight="1">
      <c r="B21" s="1391"/>
      <c r="C21" s="829" t="s">
        <v>2725</v>
      </c>
      <c r="D21" s="737">
        <f>TRADE!C165</f>
        <v>4500000</v>
      </c>
      <c r="E21" s="737">
        <f t="shared" ref="E21:F21" si="13">1.04*D21</f>
        <v>4680000</v>
      </c>
      <c r="F21" s="737">
        <f t="shared" si="13"/>
        <v>4867200</v>
      </c>
    </row>
    <row r="22" spans="1:26" ht="14.25" customHeight="1">
      <c r="B22" s="1391"/>
      <c r="C22" s="829" t="s">
        <v>2643</v>
      </c>
      <c r="D22" s="1100">
        <v>0</v>
      </c>
      <c r="E22" s="1100">
        <f t="shared" ref="E22:F22" si="14">1.04*D22</f>
        <v>0</v>
      </c>
      <c r="F22" s="1100">
        <f t="shared" si="14"/>
        <v>0</v>
      </c>
    </row>
    <row r="23" spans="1:26" ht="14.25" customHeight="1">
      <c r="A23" s="740"/>
      <c r="B23" s="1392" t="s">
        <v>3333</v>
      </c>
      <c r="C23" s="1392" t="s">
        <v>3334</v>
      </c>
      <c r="D23" s="738">
        <f>D24+D25</f>
        <v>0</v>
      </c>
      <c r="E23" s="738">
        <f t="shared" ref="E23:F23" si="15">1.04*D23</f>
        <v>0</v>
      </c>
      <c r="F23" s="738">
        <f t="shared" si="15"/>
        <v>0</v>
      </c>
      <c r="G23" s="740"/>
      <c r="H23" s="740"/>
      <c r="I23" s="740"/>
      <c r="J23" s="740"/>
      <c r="K23" s="740"/>
      <c r="L23" s="740"/>
      <c r="M23" s="740"/>
      <c r="N23" s="740"/>
      <c r="O23" s="740"/>
      <c r="P23" s="740"/>
      <c r="Q23" s="740"/>
      <c r="R23" s="740"/>
      <c r="S23" s="740"/>
      <c r="T23" s="740"/>
      <c r="U23" s="740"/>
      <c r="V23" s="740"/>
      <c r="W23" s="740"/>
      <c r="X23" s="740"/>
      <c r="Y23" s="740"/>
      <c r="Z23" s="740"/>
    </row>
    <row r="24" spans="1:26" ht="14.25" customHeight="1">
      <c r="B24" s="1392"/>
      <c r="C24" s="829" t="s">
        <v>2725</v>
      </c>
      <c r="D24" s="737">
        <f>TRADE!C179</f>
        <v>0</v>
      </c>
      <c r="E24" s="737">
        <f t="shared" ref="E24:F24" si="16">1.04*D24</f>
        <v>0</v>
      </c>
      <c r="F24" s="737">
        <f t="shared" si="16"/>
        <v>0</v>
      </c>
    </row>
    <row r="25" spans="1:26" ht="14.25" customHeight="1">
      <c r="B25" s="1392"/>
      <c r="C25" s="829" t="s">
        <v>2643</v>
      </c>
      <c r="D25" s="1099">
        <v>0</v>
      </c>
      <c r="E25" s="1100">
        <f t="shared" ref="E25:F25" si="17">1.04*D25</f>
        <v>0</v>
      </c>
      <c r="F25" s="1100">
        <f t="shared" si="17"/>
        <v>0</v>
      </c>
    </row>
    <row r="26" spans="1:26" ht="14.25" customHeight="1">
      <c r="A26" s="740"/>
      <c r="B26" s="1392" t="s">
        <v>3335</v>
      </c>
      <c r="C26" s="1392" t="s">
        <v>3336</v>
      </c>
      <c r="D26" s="738">
        <f>D27+D28</f>
        <v>0</v>
      </c>
      <c r="E26" s="738">
        <f t="shared" ref="E26:F26" si="18">1.04*D26</f>
        <v>0</v>
      </c>
      <c r="F26" s="738">
        <f t="shared" si="18"/>
        <v>0</v>
      </c>
      <c r="G26" s="740"/>
      <c r="H26" s="740"/>
      <c r="I26" s="740"/>
      <c r="J26" s="740"/>
      <c r="K26" s="740"/>
      <c r="L26" s="740"/>
      <c r="M26" s="740"/>
      <c r="N26" s="740"/>
      <c r="O26" s="740"/>
      <c r="P26" s="740"/>
      <c r="Q26" s="740"/>
      <c r="R26" s="740"/>
      <c r="S26" s="740"/>
      <c r="T26" s="740"/>
      <c r="U26" s="740"/>
      <c r="V26" s="740"/>
      <c r="W26" s="740"/>
      <c r="X26" s="740"/>
      <c r="Y26" s="740"/>
      <c r="Z26" s="740"/>
    </row>
    <row r="27" spans="1:26" ht="14.25" customHeight="1">
      <c r="B27" s="732"/>
      <c r="C27" s="829" t="s">
        <v>2725</v>
      </c>
      <c r="D27" s="737">
        <f>TRADE!C196</f>
        <v>0</v>
      </c>
      <c r="E27" s="737">
        <f t="shared" ref="E27:F27" si="19">1.04*D27</f>
        <v>0</v>
      </c>
      <c r="F27" s="737">
        <f t="shared" si="19"/>
        <v>0</v>
      </c>
    </row>
    <row r="28" spans="1:26" ht="14.25" customHeight="1">
      <c r="B28" s="729"/>
      <c r="C28" s="829" t="s">
        <v>2643</v>
      </c>
      <c r="D28" s="1099">
        <v>0</v>
      </c>
      <c r="E28" s="1099">
        <f t="shared" ref="E28:F28" si="20">1.04*D28</f>
        <v>0</v>
      </c>
      <c r="F28" s="1099">
        <f t="shared" si="20"/>
        <v>0</v>
      </c>
    </row>
    <row r="29" spans="1:26" ht="14.25" customHeight="1">
      <c r="B29" s="1803" t="s">
        <v>2721</v>
      </c>
      <c r="C29" s="1777"/>
      <c r="D29" s="738" t="e">
        <f t="shared" ref="D29:F29" si="21">SUM(D26,D23,D20,D17,D14)</f>
        <v>#REF!</v>
      </c>
      <c r="E29" s="738" t="e">
        <f t="shared" si="21"/>
        <v>#REF!</v>
      </c>
      <c r="F29" s="738" t="e">
        <f t="shared" si="21"/>
        <v>#REF!</v>
      </c>
    </row>
    <row r="30" spans="1:26" ht="14.25" customHeight="1"/>
    <row r="31" spans="1:26" ht="14.25" customHeight="1"/>
    <row r="32" spans="1:26"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29:C29"/>
    <mergeCell ref="E2:F2"/>
    <mergeCell ref="B2:B3"/>
    <mergeCell ref="B12:B13"/>
    <mergeCell ref="C2:C3"/>
    <mergeCell ref="C12:C13"/>
    <mergeCell ref="B9:C9"/>
    <mergeCell ref="E12:F12"/>
  </mergeCells>
  <pageMargins left="0.7" right="0.7" top="0.75" bottom="0.75" header="0" footer="0"/>
  <pageSetup fitToWidth="0" fitToHeight="0" orientation="landscape"/>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4" defaultRowHeight="15" customHeight="1"/>
  <cols>
    <col min="1" max="2" width="7.85546875" customWidth="1"/>
    <col min="3" max="3" width="34.5703125" customWidth="1"/>
    <col min="4" max="5" width="16.42578125" customWidth="1"/>
    <col min="6" max="6" width="13.28515625" customWidth="1"/>
    <col min="7" max="26" width="7.85546875" customWidth="1"/>
  </cols>
  <sheetData>
    <row r="1" spans="1:26" ht="14.25" customHeight="1"/>
    <row r="2" spans="1:26" ht="25.5" customHeight="1">
      <c r="B2" s="1804" t="s">
        <v>2713</v>
      </c>
      <c r="C2" s="1804" t="s">
        <v>2714</v>
      </c>
      <c r="D2" s="729" t="s">
        <v>2715</v>
      </c>
      <c r="E2" s="1803" t="s">
        <v>2716</v>
      </c>
      <c r="F2" s="1777"/>
    </row>
    <row r="3" spans="1:26" ht="18" customHeight="1">
      <c r="B3" s="1805"/>
      <c r="C3" s="1805"/>
      <c r="D3" s="1096" t="s">
        <v>2717</v>
      </c>
      <c r="E3" s="823" t="s">
        <v>2718</v>
      </c>
      <c r="F3" s="823" t="s">
        <v>2719</v>
      </c>
    </row>
    <row r="4" spans="1:26" ht="36" customHeight="1">
      <c r="B4" s="731">
        <v>11301</v>
      </c>
      <c r="C4" s="891" t="s">
        <v>2540</v>
      </c>
      <c r="D4" s="733">
        <f>D15</f>
        <v>98221884</v>
      </c>
      <c r="E4" s="733">
        <f t="shared" ref="E4:F4" si="0">1.04*D4</f>
        <v>102150759.36</v>
      </c>
      <c r="F4" s="733">
        <f t="shared" si="0"/>
        <v>106236789.7344</v>
      </c>
    </row>
    <row r="5" spans="1:26" ht="26.25" customHeight="1">
      <c r="B5" s="731">
        <v>11302</v>
      </c>
      <c r="C5" s="1393" t="s">
        <v>3337</v>
      </c>
      <c r="D5" s="733">
        <f>D18</f>
        <v>13350000</v>
      </c>
      <c r="E5" s="733">
        <f t="shared" ref="E5:F5" si="1">1.04*D5</f>
        <v>13884000</v>
      </c>
      <c r="F5" s="733">
        <f t="shared" si="1"/>
        <v>14439360</v>
      </c>
    </row>
    <row r="6" spans="1:26" ht="31.5" customHeight="1">
      <c r="B6" s="731">
        <v>11303</v>
      </c>
      <c r="C6" s="1393" t="s">
        <v>3338</v>
      </c>
      <c r="D6" s="733">
        <f>D21</f>
        <v>113453116</v>
      </c>
      <c r="E6" s="733">
        <f t="shared" ref="E6:F6" si="2">1.04*D6</f>
        <v>117991240.64</v>
      </c>
      <c r="F6" s="733">
        <f t="shared" si="2"/>
        <v>122710890.26560001</v>
      </c>
    </row>
    <row r="7" spans="1:26" ht="27" customHeight="1">
      <c r="B7" s="1394">
        <v>11304</v>
      </c>
      <c r="C7" s="1395" t="s">
        <v>3339</v>
      </c>
      <c r="D7" s="737">
        <f>D24</f>
        <v>1550000</v>
      </c>
      <c r="E7" s="733">
        <f t="shared" ref="E7:F7" si="3">1.04*D7</f>
        <v>1612000</v>
      </c>
      <c r="F7" s="733">
        <f t="shared" si="3"/>
        <v>1676480</v>
      </c>
    </row>
    <row r="8" spans="1:26" ht="14.25" customHeight="1">
      <c r="B8" s="731">
        <v>11305</v>
      </c>
      <c r="C8" s="1396" t="s">
        <v>3334</v>
      </c>
      <c r="D8" s="737" t="e">
        <f t="shared" ref="D8:F8" si="4">D27</f>
        <v>#REF!</v>
      </c>
      <c r="E8" s="737" t="e">
        <f t="shared" si="4"/>
        <v>#REF!</v>
      </c>
      <c r="F8" s="737" t="e">
        <f t="shared" si="4"/>
        <v>#REF!</v>
      </c>
    </row>
    <row r="9" spans="1:26" ht="14.25" customHeight="1">
      <c r="B9" s="1394">
        <v>11306</v>
      </c>
      <c r="C9" s="1396" t="s">
        <v>3340</v>
      </c>
      <c r="D9" s="737">
        <f t="shared" ref="D9:F9" si="5">D30</f>
        <v>80000</v>
      </c>
      <c r="E9" s="737">
        <f t="shared" si="5"/>
        <v>83200</v>
      </c>
      <c r="F9" s="737">
        <f t="shared" si="5"/>
        <v>86528</v>
      </c>
    </row>
    <row r="10" spans="1:26" ht="14.25" customHeight="1">
      <c r="A10" s="740"/>
      <c r="B10" s="1810" t="s">
        <v>2806</v>
      </c>
      <c r="C10" s="1777"/>
      <c r="D10" s="824" t="e">
        <f t="shared" ref="D10:F10" si="6">SUM(D4:D9)</f>
        <v>#REF!</v>
      </c>
      <c r="E10" s="824" t="e">
        <f t="shared" si="6"/>
        <v>#REF!</v>
      </c>
      <c r="F10" s="824" t="e">
        <f t="shared" si="6"/>
        <v>#REF!</v>
      </c>
      <c r="G10" s="740"/>
      <c r="H10" s="740"/>
      <c r="I10" s="740"/>
      <c r="J10" s="740"/>
      <c r="K10" s="740"/>
      <c r="L10" s="740"/>
      <c r="M10" s="740"/>
      <c r="N10" s="740"/>
      <c r="O10" s="740"/>
      <c r="P10" s="740"/>
      <c r="Q10" s="740"/>
      <c r="R10" s="740"/>
      <c r="S10" s="740"/>
      <c r="T10" s="740"/>
      <c r="U10" s="740"/>
      <c r="V10" s="740"/>
      <c r="W10" s="740"/>
      <c r="X10" s="740"/>
      <c r="Y10" s="740"/>
      <c r="Z10" s="740"/>
    </row>
    <row r="11" spans="1:26" ht="14.25" customHeight="1"/>
    <row r="12" spans="1:26" ht="14.25" customHeight="1"/>
    <row r="13" spans="1:26" ht="25.5" customHeight="1">
      <c r="A13" s="740"/>
      <c r="B13" s="1804" t="s">
        <v>2722</v>
      </c>
      <c r="C13" s="1804" t="s">
        <v>2723</v>
      </c>
      <c r="D13" s="739" t="s">
        <v>2724</v>
      </c>
      <c r="E13" s="1806" t="s">
        <v>2716</v>
      </c>
      <c r="F13" s="1777"/>
      <c r="G13" s="740"/>
      <c r="H13" s="740"/>
      <c r="I13" s="740"/>
      <c r="J13" s="740"/>
      <c r="K13" s="740"/>
      <c r="L13" s="740"/>
      <c r="M13" s="740"/>
      <c r="N13" s="740"/>
      <c r="O13" s="740"/>
      <c r="P13" s="740"/>
      <c r="Q13" s="740"/>
      <c r="R13" s="740"/>
      <c r="S13" s="740"/>
      <c r="T13" s="740"/>
      <c r="U13" s="740"/>
      <c r="V13" s="740"/>
      <c r="W13" s="740"/>
      <c r="X13" s="740"/>
      <c r="Y13" s="740"/>
      <c r="Z13" s="740"/>
    </row>
    <row r="14" spans="1:26" ht="14.25" customHeight="1">
      <c r="A14" s="740"/>
      <c r="B14" s="1805"/>
      <c r="C14" s="1805"/>
      <c r="D14" s="1096" t="s">
        <v>2717</v>
      </c>
      <c r="E14" s="823" t="s">
        <v>2718</v>
      </c>
      <c r="F14" s="823" t="s">
        <v>2719</v>
      </c>
      <c r="G14" s="740"/>
      <c r="H14" s="740"/>
      <c r="I14" s="740"/>
      <c r="J14" s="740"/>
      <c r="K14" s="740"/>
      <c r="L14" s="740"/>
      <c r="M14" s="740"/>
      <c r="N14" s="740"/>
      <c r="O14" s="740"/>
      <c r="P14" s="740"/>
      <c r="Q14" s="740"/>
      <c r="R14" s="740"/>
      <c r="S14" s="740"/>
      <c r="T14" s="740"/>
      <c r="U14" s="740"/>
      <c r="V14" s="740"/>
      <c r="W14" s="740"/>
      <c r="X14" s="740"/>
      <c r="Y14" s="740"/>
      <c r="Z14" s="740"/>
    </row>
    <row r="15" spans="1:26" ht="25.5" customHeight="1">
      <c r="A15" s="740"/>
      <c r="B15" s="741">
        <v>11301</v>
      </c>
      <c r="C15" s="745" t="s">
        <v>2540</v>
      </c>
      <c r="D15" s="738">
        <f>D16+D17</f>
        <v>98221884</v>
      </c>
      <c r="E15" s="738">
        <f t="shared" ref="E15:F15" si="7">D15*1.04</f>
        <v>102150759.36</v>
      </c>
      <c r="F15" s="738">
        <f t="shared" si="7"/>
        <v>106236789.7344</v>
      </c>
      <c r="G15" s="740"/>
      <c r="H15" s="740"/>
      <c r="I15" s="740"/>
      <c r="J15" s="740"/>
      <c r="K15" s="740"/>
      <c r="L15" s="740"/>
      <c r="M15" s="740"/>
      <c r="N15" s="740"/>
      <c r="O15" s="740"/>
      <c r="P15" s="740"/>
      <c r="Q15" s="740"/>
      <c r="R15" s="740"/>
      <c r="S15" s="740"/>
      <c r="T15" s="740"/>
      <c r="U15" s="740"/>
      <c r="V15" s="740"/>
      <c r="W15" s="740"/>
      <c r="X15" s="740"/>
      <c r="Y15" s="740"/>
      <c r="Z15" s="740"/>
    </row>
    <row r="16" spans="1:26" ht="14.25" customHeight="1">
      <c r="B16" s="731"/>
      <c r="C16" s="829" t="s">
        <v>2725</v>
      </c>
      <c r="D16" s="737">
        <f>CULTURE!C72</f>
        <v>98221884</v>
      </c>
      <c r="E16" s="737">
        <f t="shared" ref="E16:F16" si="8">D16*1.04</f>
        <v>102150759.36</v>
      </c>
      <c r="F16" s="737">
        <f t="shared" si="8"/>
        <v>106236789.7344</v>
      </c>
    </row>
    <row r="17" spans="1:26" ht="14.25" customHeight="1">
      <c r="B17" s="731"/>
      <c r="C17" s="829" t="s">
        <v>2643</v>
      </c>
      <c r="D17" s="1100">
        <v>0</v>
      </c>
      <c r="E17" s="1100">
        <f t="shared" ref="E17:F17" si="9">D17*1.04</f>
        <v>0</v>
      </c>
      <c r="F17" s="1100">
        <f t="shared" si="9"/>
        <v>0</v>
      </c>
    </row>
    <row r="18" spans="1:26" ht="26.25" customHeight="1">
      <c r="A18" s="740"/>
      <c r="B18" s="741">
        <v>11302</v>
      </c>
      <c r="C18" s="1397" t="s">
        <v>3337</v>
      </c>
      <c r="D18" s="738">
        <f>D19+D20</f>
        <v>13350000</v>
      </c>
      <c r="E18" s="738">
        <f t="shared" ref="E18:F18" si="10">D18*1.04</f>
        <v>13884000</v>
      </c>
      <c r="F18" s="738">
        <f t="shared" si="10"/>
        <v>14439360</v>
      </c>
      <c r="G18" s="740"/>
      <c r="H18" s="740"/>
      <c r="I18" s="740"/>
      <c r="J18" s="740"/>
      <c r="K18" s="740"/>
      <c r="L18" s="740"/>
      <c r="M18" s="740"/>
      <c r="N18" s="740"/>
      <c r="O18" s="740"/>
      <c r="P18" s="740"/>
      <c r="Q18" s="740"/>
      <c r="R18" s="740"/>
      <c r="S18" s="740"/>
      <c r="T18" s="740"/>
      <c r="U18" s="740"/>
      <c r="V18" s="740"/>
      <c r="W18" s="740"/>
      <c r="X18" s="740"/>
      <c r="Y18" s="740"/>
      <c r="Z18" s="740"/>
    </row>
    <row r="19" spans="1:26" ht="14.25" customHeight="1">
      <c r="B19" s="731"/>
      <c r="C19" s="829" t="s">
        <v>2725</v>
      </c>
      <c r="D19" s="742">
        <f>CULTURE!C81</f>
        <v>1650000</v>
      </c>
      <c r="E19" s="737">
        <f t="shared" ref="E19:F19" si="11">D19*1.04</f>
        <v>1716000</v>
      </c>
      <c r="F19" s="737">
        <f t="shared" si="11"/>
        <v>1784640</v>
      </c>
    </row>
    <row r="20" spans="1:26" ht="14.25" customHeight="1">
      <c r="B20" s="731"/>
      <c r="C20" s="829" t="s">
        <v>2643</v>
      </c>
      <c r="D20" s="742">
        <f>CULTURE!C85</f>
        <v>11700000</v>
      </c>
      <c r="E20" s="737">
        <f t="shared" ref="E20:F20" si="12">D20*1.04</f>
        <v>12168000</v>
      </c>
      <c r="F20" s="737">
        <f t="shared" si="12"/>
        <v>12654720</v>
      </c>
    </row>
    <row r="21" spans="1:26" ht="26.25" customHeight="1">
      <c r="A21" s="740"/>
      <c r="B21" s="741">
        <v>11303</v>
      </c>
      <c r="C21" s="1397" t="s">
        <v>3338</v>
      </c>
      <c r="D21" s="738">
        <f>D22+D23</f>
        <v>113453116</v>
      </c>
      <c r="E21" s="738">
        <f t="shared" ref="E21:F21" si="13">D21*1.04</f>
        <v>117991240.64</v>
      </c>
      <c r="F21" s="738">
        <f t="shared" si="13"/>
        <v>122710890.26560001</v>
      </c>
      <c r="G21" s="740"/>
      <c r="H21" s="740"/>
      <c r="I21" s="740"/>
      <c r="J21" s="740"/>
      <c r="K21" s="740"/>
      <c r="L21" s="740"/>
      <c r="M21" s="740"/>
      <c r="N21" s="740"/>
      <c r="O21" s="740"/>
      <c r="P21" s="740"/>
      <c r="Q21" s="740"/>
      <c r="R21" s="740"/>
      <c r="S21" s="740"/>
      <c r="T21" s="740"/>
      <c r="U21" s="740"/>
      <c r="V21" s="740"/>
      <c r="W21" s="740"/>
      <c r="X21" s="740"/>
      <c r="Y21" s="740"/>
      <c r="Z21" s="740"/>
    </row>
    <row r="22" spans="1:26" ht="14.25" customHeight="1">
      <c r="B22" s="731"/>
      <c r="C22" s="829" t="s">
        <v>2725</v>
      </c>
      <c r="D22" s="737">
        <f>CULTURE!C113</f>
        <v>27403116</v>
      </c>
      <c r="E22" s="737">
        <f t="shared" ref="E22:F22" si="14">D22*1.04</f>
        <v>28499240.640000001</v>
      </c>
      <c r="F22" s="737">
        <f t="shared" si="14"/>
        <v>29639210.265600003</v>
      </c>
    </row>
    <row r="23" spans="1:26" ht="14.25" customHeight="1">
      <c r="B23" s="731"/>
      <c r="C23" s="829" t="s">
        <v>2643</v>
      </c>
      <c r="D23" s="737">
        <f>CULTURE!C117</f>
        <v>86050000</v>
      </c>
      <c r="E23" s="737">
        <f t="shared" ref="E23:F23" si="15">D23*1.04</f>
        <v>89492000</v>
      </c>
      <c r="F23" s="737">
        <f t="shared" si="15"/>
        <v>93071680</v>
      </c>
    </row>
    <row r="24" spans="1:26" ht="26.25" customHeight="1">
      <c r="A24" s="740"/>
      <c r="B24" s="1398">
        <v>11304</v>
      </c>
      <c r="C24" s="1399" t="s">
        <v>3339</v>
      </c>
      <c r="D24" s="738">
        <f>D25+D26</f>
        <v>1550000</v>
      </c>
      <c r="E24" s="738">
        <f t="shared" ref="E24:F24" si="16">D24*1.04</f>
        <v>1612000</v>
      </c>
      <c r="F24" s="738">
        <f t="shared" si="16"/>
        <v>1676480</v>
      </c>
      <c r="G24" s="740"/>
      <c r="H24" s="740"/>
      <c r="I24" s="740"/>
      <c r="J24" s="740"/>
      <c r="K24" s="740"/>
      <c r="L24" s="740"/>
      <c r="M24" s="740"/>
      <c r="N24" s="740"/>
      <c r="O24" s="740"/>
      <c r="P24" s="740"/>
      <c r="Q24" s="740"/>
      <c r="R24" s="740"/>
      <c r="S24" s="740"/>
      <c r="T24" s="740"/>
      <c r="U24" s="740"/>
      <c r="V24" s="740"/>
      <c r="W24" s="740"/>
      <c r="X24" s="740"/>
      <c r="Y24" s="740"/>
      <c r="Z24" s="740"/>
    </row>
    <row r="25" spans="1:26" ht="14.25" customHeight="1">
      <c r="B25" s="732"/>
      <c r="C25" s="829" t="s">
        <v>2725</v>
      </c>
      <c r="D25" s="737">
        <f>CULTURE!C126</f>
        <v>1550000</v>
      </c>
      <c r="E25" s="737">
        <f t="shared" ref="E25:F25" si="17">D25*1.04</f>
        <v>1612000</v>
      </c>
      <c r="F25" s="737">
        <f t="shared" si="17"/>
        <v>1676480</v>
      </c>
    </row>
    <row r="26" spans="1:26" ht="14.25" customHeight="1">
      <c r="B26" s="732"/>
      <c r="C26" s="829" t="s">
        <v>2643</v>
      </c>
      <c r="D26" s="737">
        <v>0</v>
      </c>
      <c r="E26" s="737">
        <f t="shared" ref="E26:F26" si="18">D26*1.04</f>
        <v>0</v>
      </c>
      <c r="F26" s="737">
        <f t="shared" si="18"/>
        <v>0</v>
      </c>
    </row>
    <row r="27" spans="1:26" ht="14.25" customHeight="1">
      <c r="B27" s="1398">
        <v>11305</v>
      </c>
      <c r="C27" s="1400" t="s">
        <v>3334</v>
      </c>
      <c r="D27" s="738" t="e">
        <f>D28+D29</f>
        <v>#REF!</v>
      </c>
      <c r="E27" s="738" t="e">
        <f t="shared" ref="E27:F27" si="19">D27*1.04</f>
        <v>#REF!</v>
      </c>
      <c r="F27" s="738" t="e">
        <f t="shared" si="19"/>
        <v>#REF!</v>
      </c>
    </row>
    <row r="28" spans="1:26" ht="14.25" customHeight="1">
      <c r="B28" s="732"/>
      <c r="C28" s="829" t="s">
        <v>2725</v>
      </c>
      <c r="D28" s="737" t="e">
        <f>CULTURE!C164</f>
        <v>#REF!</v>
      </c>
      <c r="E28" s="737" t="e">
        <f t="shared" ref="E28:F28" si="20">D28*1.04</f>
        <v>#REF!</v>
      </c>
      <c r="F28" s="737" t="e">
        <f t="shared" si="20"/>
        <v>#REF!</v>
      </c>
    </row>
    <row r="29" spans="1:26" ht="14.25" customHeight="1">
      <c r="B29" s="732"/>
      <c r="C29" s="829" t="s">
        <v>2643</v>
      </c>
      <c r="D29" s="737">
        <v>0</v>
      </c>
      <c r="E29" s="737">
        <f t="shared" ref="E29:F29" si="21">D29*1.04</f>
        <v>0</v>
      </c>
      <c r="F29" s="737">
        <f t="shared" si="21"/>
        <v>0</v>
      </c>
    </row>
    <row r="30" spans="1:26" ht="14.25" customHeight="1">
      <c r="B30" s="1398">
        <v>11306</v>
      </c>
      <c r="C30" s="1400" t="s">
        <v>3340</v>
      </c>
      <c r="D30" s="738">
        <f>D31+D32</f>
        <v>80000</v>
      </c>
      <c r="E30" s="738">
        <f t="shared" ref="E30:F30" si="22">D30*1.04</f>
        <v>83200</v>
      </c>
      <c r="F30" s="738">
        <f t="shared" si="22"/>
        <v>86528</v>
      </c>
    </row>
    <row r="31" spans="1:26" ht="14.25" customHeight="1">
      <c r="B31" s="732"/>
      <c r="C31" s="829" t="s">
        <v>2725</v>
      </c>
      <c r="D31" s="737">
        <f>CULTURE!C172</f>
        <v>80000</v>
      </c>
      <c r="E31" s="737">
        <f t="shared" ref="E31:F31" si="23">D31*1.04</f>
        <v>83200</v>
      </c>
      <c r="F31" s="737">
        <f t="shared" si="23"/>
        <v>86528</v>
      </c>
    </row>
    <row r="32" spans="1:26" ht="14.25" customHeight="1">
      <c r="B32" s="732"/>
      <c r="C32" s="829" t="s">
        <v>2643</v>
      </c>
      <c r="D32" s="737">
        <v>0</v>
      </c>
      <c r="E32" s="737">
        <f t="shared" ref="E32:F32" si="24">D32*1.04</f>
        <v>0</v>
      </c>
      <c r="F32" s="737">
        <f t="shared" si="24"/>
        <v>0</v>
      </c>
    </row>
    <row r="33" spans="2:6" ht="14.25" customHeight="1">
      <c r="B33" s="1803" t="s">
        <v>2721</v>
      </c>
      <c r="C33" s="1777"/>
      <c r="D33" s="738" t="e">
        <f>SUM(D24,D21,D18,D15,D27,D31)</f>
        <v>#REF!</v>
      </c>
      <c r="E33" s="738">
        <f t="shared" ref="E33:F33" si="25">SUM(E24,E21,E18,E15)</f>
        <v>235638000</v>
      </c>
      <c r="F33" s="738">
        <f t="shared" si="25"/>
        <v>245063520.00000003</v>
      </c>
    </row>
    <row r="34" spans="2:6" ht="15.75" customHeight="1">
      <c r="D34" s="21"/>
    </row>
    <row r="35" spans="2:6" ht="14.25" customHeight="1">
      <c r="D35" s="2"/>
    </row>
    <row r="36" spans="2:6" ht="14.25" customHeight="1"/>
    <row r="37" spans="2:6" ht="14.25" customHeight="1"/>
    <row r="38" spans="2:6" ht="14.25" customHeight="1"/>
    <row r="39" spans="2:6" ht="14.25" customHeight="1"/>
    <row r="40" spans="2:6" ht="14.25" customHeight="1"/>
    <row r="41" spans="2:6" ht="14.25" customHeight="1"/>
    <row r="42" spans="2:6" ht="14.25" customHeight="1"/>
    <row r="43" spans="2:6" ht="14.25" customHeight="1"/>
    <row r="44" spans="2:6" ht="14.25" customHeight="1"/>
    <row r="45" spans="2:6" ht="14.25" customHeight="1"/>
    <row r="46" spans="2:6" ht="14.25" customHeight="1"/>
    <row r="47" spans="2:6" ht="14.25" customHeight="1"/>
    <row r="48" spans="2:6"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33:C33"/>
    <mergeCell ref="E2:F2"/>
    <mergeCell ref="B2:B3"/>
    <mergeCell ref="B13:B14"/>
    <mergeCell ref="C2:C3"/>
    <mergeCell ref="C13:C14"/>
    <mergeCell ref="B10:C10"/>
    <mergeCell ref="E13:F13"/>
  </mergeCells>
  <pageMargins left="0.7" right="0.7" top="0.75" bottom="0.75" header="0" footer="0"/>
  <pageSetup fitToWidth="0" fitToHeight="0" orientation="landscape"/>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pageSetUpPr fitToPage="1"/>
  </sheetPr>
  <dimension ref="A1:AB1040"/>
  <sheetViews>
    <sheetView workbookViewId="0">
      <pane ySplit="2" topLeftCell="A464" activePane="bottomLeft" state="frozen"/>
      <selection pane="bottomLeft" activeCell="P253" sqref="P253"/>
    </sheetView>
  </sheetViews>
  <sheetFormatPr defaultColWidth="14" defaultRowHeight="15" customHeight="1"/>
  <cols>
    <col min="1" max="1" width="18.28515625" customWidth="1"/>
    <col min="2" max="2" width="65.5703125" customWidth="1"/>
    <col min="3" max="6" width="17.42578125" hidden="1" customWidth="1"/>
    <col min="7" max="7" width="20" hidden="1" customWidth="1"/>
    <col min="8" max="8" width="15.7109375" hidden="1" customWidth="1"/>
    <col min="9" max="9" width="17.140625" hidden="1" customWidth="1"/>
    <col min="10" max="10" width="15.7109375" hidden="1" customWidth="1"/>
    <col min="11" max="11" width="3.7109375" hidden="1" customWidth="1"/>
    <col min="12" max="12" width="5.140625" hidden="1" customWidth="1"/>
    <col min="13" max="13" width="5.5703125" hidden="1" customWidth="1"/>
    <col min="14" max="14" width="5" hidden="1" customWidth="1"/>
    <col min="15" max="15" width="17.140625" customWidth="1"/>
    <col min="16" max="16" width="15.7109375" customWidth="1"/>
    <col min="17" max="28" width="7.85546875" customWidth="1"/>
  </cols>
  <sheetData>
    <row r="1" spans="1:28" ht="15.75" customHeight="1">
      <c r="A1" s="1839" t="s">
        <v>3341</v>
      </c>
      <c r="B1" s="1817"/>
      <c r="C1" s="125"/>
      <c r="D1" s="125"/>
      <c r="E1" s="125"/>
      <c r="F1" s="125"/>
      <c r="G1" s="39"/>
      <c r="H1" s="39"/>
      <c r="I1" s="39"/>
      <c r="J1" s="39"/>
      <c r="K1" s="39"/>
      <c r="L1" s="39"/>
      <c r="M1" s="39"/>
      <c r="N1" s="39"/>
      <c r="O1" s="39"/>
      <c r="P1" s="39"/>
      <c r="Q1" s="130"/>
      <c r="R1" s="130"/>
      <c r="S1" s="130"/>
      <c r="T1" s="130"/>
      <c r="U1" s="130"/>
      <c r="V1" s="130"/>
      <c r="W1" s="130"/>
      <c r="X1" s="130"/>
      <c r="Y1" s="130"/>
      <c r="Z1" s="130"/>
      <c r="AA1" s="130"/>
      <c r="AB1" s="130"/>
    </row>
    <row r="2" spans="1:28" ht="70.5" customHeight="1">
      <c r="A2" s="1840" t="s">
        <v>2537</v>
      </c>
      <c r="B2" s="1817"/>
      <c r="C2" s="558" t="s">
        <v>2776</v>
      </c>
      <c r="D2" s="1302" t="s">
        <v>2538</v>
      </c>
      <c r="E2" s="1302" t="s">
        <v>177</v>
      </c>
      <c r="F2" s="559" t="s">
        <v>218</v>
      </c>
      <c r="G2" s="559" t="s">
        <v>115</v>
      </c>
      <c r="H2" s="941" t="s">
        <v>2539</v>
      </c>
      <c r="I2" s="941" t="s">
        <v>115</v>
      </c>
      <c r="J2" s="560" t="s">
        <v>202</v>
      </c>
      <c r="K2" s="559" t="s">
        <v>114</v>
      </c>
      <c r="L2" s="559" t="s">
        <v>111</v>
      </c>
      <c r="M2" s="559" t="s">
        <v>116</v>
      </c>
      <c r="N2" s="559" t="s">
        <v>111</v>
      </c>
      <c r="O2" s="561" t="s">
        <v>117</v>
      </c>
      <c r="P2" s="941" t="s">
        <v>118</v>
      </c>
      <c r="Q2" s="139"/>
      <c r="R2" s="139"/>
      <c r="S2" s="139"/>
      <c r="T2" s="139"/>
      <c r="U2" s="139"/>
      <c r="V2" s="139"/>
      <c r="W2" s="139"/>
      <c r="X2" s="139"/>
      <c r="Y2" s="139"/>
      <c r="Z2" s="139"/>
      <c r="AA2" s="139"/>
      <c r="AB2" s="139"/>
    </row>
    <row r="3" spans="1:28" ht="15.75" customHeight="1">
      <c r="A3" s="563">
        <v>11201</v>
      </c>
      <c r="B3" s="1401" t="s">
        <v>2540</v>
      </c>
      <c r="C3" s="21"/>
      <c r="D3" s="21"/>
      <c r="E3" s="21"/>
      <c r="F3" s="21"/>
      <c r="G3" s="21"/>
      <c r="H3" s="21"/>
      <c r="I3" s="21"/>
      <c r="J3" s="21"/>
      <c r="K3" s="21"/>
      <c r="L3" s="21"/>
      <c r="M3" s="21"/>
      <c r="N3" s="21"/>
      <c r="O3" s="21"/>
      <c r="P3" s="21"/>
      <c r="Q3" s="139"/>
      <c r="R3" s="139"/>
      <c r="S3" s="139"/>
      <c r="T3" s="139"/>
      <c r="U3" s="139"/>
      <c r="V3" s="139"/>
      <c r="W3" s="139"/>
      <c r="X3" s="139"/>
      <c r="Y3" s="139"/>
      <c r="Z3" s="139"/>
      <c r="AA3" s="139"/>
      <c r="AB3" s="139"/>
    </row>
    <row r="4" spans="1:28" ht="15.75" customHeight="1">
      <c r="A4" s="563">
        <v>2100000</v>
      </c>
      <c r="B4" s="1401" t="s">
        <v>2541</v>
      </c>
      <c r="C4" s="21"/>
      <c r="D4" s="21"/>
      <c r="E4" s="21"/>
      <c r="F4" s="21"/>
      <c r="G4" s="21"/>
      <c r="H4" s="21"/>
      <c r="I4" s="21"/>
      <c r="J4" s="21"/>
      <c r="K4" s="21"/>
      <c r="L4" s="21"/>
      <c r="M4" s="21"/>
      <c r="N4" s="21"/>
      <c r="O4" s="21"/>
      <c r="P4" s="21"/>
      <c r="Q4" s="139"/>
      <c r="R4" s="139"/>
      <c r="S4" s="139"/>
      <c r="T4" s="139"/>
      <c r="U4" s="139"/>
      <c r="V4" s="139"/>
      <c r="W4" s="139"/>
      <c r="X4" s="139"/>
      <c r="Y4" s="139"/>
      <c r="Z4" s="139"/>
      <c r="AA4" s="139"/>
      <c r="AB4" s="139"/>
    </row>
    <row r="5" spans="1:28" ht="15.75" customHeight="1">
      <c r="A5" s="1402"/>
      <c r="B5" s="1403" t="s">
        <v>2542</v>
      </c>
      <c r="C5" s="93"/>
      <c r="D5" s="93"/>
      <c r="E5" s="93"/>
      <c r="F5" s="93"/>
      <c r="G5" s="93"/>
      <c r="H5" s="93"/>
      <c r="I5" s="93"/>
      <c r="J5" s="93"/>
      <c r="K5" s="93"/>
      <c r="L5" s="93"/>
      <c r="M5" s="93"/>
      <c r="N5" s="93"/>
      <c r="O5" s="93"/>
      <c r="P5" s="93"/>
      <c r="Q5" s="130"/>
      <c r="R5" s="130"/>
      <c r="S5" s="130"/>
      <c r="T5" s="130"/>
      <c r="U5" s="130"/>
      <c r="V5" s="130"/>
      <c r="W5" s="130"/>
      <c r="X5" s="130"/>
      <c r="Y5" s="130"/>
      <c r="Z5" s="130"/>
      <c r="AA5" s="130"/>
      <c r="AB5" s="130"/>
    </row>
    <row r="6" spans="1:28" ht="15.75" customHeight="1">
      <c r="A6" s="1404" t="s">
        <v>2543</v>
      </c>
      <c r="B6" s="1405" t="s">
        <v>2544</v>
      </c>
      <c r="C6" s="754">
        <v>48939942</v>
      </c>
      <c r="D6" s="754"/>
      <c r="E6" s="754">
        <f>SUM(C6:D6)</f>
        <v>48939942</v>
      </c>
      <c r="F6" s="754">
        <v>48939942</v>
      </c>
      <c r="G6" s="754">
        <v>0</v>
      </c>
      <c r="H6" s="754">
        <f>F6+G6</f>
        <v>48939942</v>
      </c>
      <c r="I6" s="754">
        <v>0</v>
      </c>
      <c r="J6" s="754">
        <f>H6+I6</f>
        <v>48939942</v>
      </c>
      <c r="K6" s="754">
        <v>48939942</v>
      </c>
      <c r="L6" s="754"/>
      <c r="M6" s="754">
        <f t="shared" ref="M6:P6" si="0">SUM(K6:L6)</f>
        <v>48939942</v>
      </c>
      <c r="N6" s="754"/>
      <c r="O6" s="754">
        <f t="shared" si="0"/>
        <v>48939942</v>
      </c>
      <c r="P6" s="754">
        <f t="shared" si="0"/>
        <v>48939942</v>
      </c>
      <c r="Q6" s="130"/>
      <c r="R6" s="130"/>
      <c r="S6" s="130"/>
      <c r="T6" s="130"/>
      <c r="U6" s="130"/>
      <c r="V6" s="130"/>
      <c r="W6" s="130"/>
      <c r="X6" s="130"/>
      <c r="Y6" s="130"/>
      <c r="Z6" s="130"/>
      <c r="AA6" s="130"/>
      <c r="AB6" s="130"/>
    </row>
    <row r="7" spans="1:28" ht="15.75" customHeight="1">
      <c r="A7" s="1406" t="s">
        <v>413</v>
      </c>
      <c r="B7" s="1407"/>
      <c r="C7" s="570">
        <v>48939942</v>
      </c>
      <c r="D7" s="570">
        <f t="shared" ref="D7:H7" si="1">SUM(D6)</f>
        <v>0</v>
      </c>
      <c r="E7" s="570">
        <f t="shared" si="1"/>
        <v>48939942</v>
      </c>
      <c r="F7" s="570">
        <f t="shared" si="1"/>
        <v>48939942</v>
      </c>
      <c r="G7" s="570">
        <f t="shared" si="1"/>
        <v>0</v>
      </c>
      <c r="H7" s="570">
        <f t="shared" si="1"/>
        <v>48939942</v>
      </c>
      <c r="I7" s="570">
        <f t="shared" ref="I7:L7" si="2">SUM(I6)</f>
        <v>0</v>
      </c>
      <c r="J7" s="570">
        <f t="shared" si="2"/>
        <v>48939942</v>
      </c>
      <c r="K7" s="570">
        <f t="shared" si="2"/>
        <v>48939942</v>
      </c>
      <c r="L7" s="570">
        <f t="shared" si="2"/>
        <v>0</v>
      </c>
      <c r="M7" s="570">
        <f t="shared" ref="M7:M70" si="3">SUM(K7:L7)</f>
        <v>48939942</v>
      </c>
      <c r="N7" s="570">
        <f>SUM(N6)</f>
        <v>0</v>
      </c>
      <c r="O7" s="570">
        <f t="shared" ref="O7:O70" si="4">SUM(M7:N7)</f>
        <v>48939942</v>
      </c>
      <c r="P7" s="570">
        <f>SUM(P6)</f>
        <v>48939942</v>
      </c>
      <c r="Q7" s="130"/>
      <c r="R7" s="130"/>
      <c r="S7" s="130"/>
      <c r="T7" s="130"/>
      <c r="U7" s="130"/>
      <c r="V7" s="130"/>
      <c r="W7" s="130"/>
      <c r="X7" s="130"/>
      <c r="Y7" s="130"/>
      <c r="Z7" s="130"/>
      <c r="AA7" s="130"/>
      <c r="AB7" s="130"/>
    </row>
    <row r="8" spans="1:28" ht="15.75" customHeight="1">
      <c r="A8" s="1404"/>
      <c r="B8" s="1403" t="s">
        <v>2545</v>
      </c>
      <c r="C8" s="754"/>
      <c r="D8" s="754"/>
      <c r="E8" s="754"/>
      <c r="F8" s="754"/>
      <c r="G8" s="754"/>
      <c r="H8" s="754">
        <f t="shared" ref="H8:H73" si="5">F8+G8</f>
        <v>0</v>
      </c>
      <c r="I8" s="754"/>
      <c r="J8" s="754">
        <f t="shared" ref="J8:J30" si="6">H8+I8</f>
        <v>0</v>
      </c>
      <c r="K8" s="754"/>
      <c r="L8" s="754"/>
      <c r="M8" s="754">
        <f t="shared" si="3"/>
        <v>0</v>
      </c>
      <c r="N8" s="754"/>
      <c r="O8" s="754">
        <f t="shared" si="4"/>
        <v>0</v>
      </c>
      <c r="P8" s="754">
        <f>SUM(N8:O8)</f>
        <v>0</v>
      </c>
      <c r="Q8" s="130"/>
      <c r="R8" s="130"/>
      <c r="S8" s="130"/>
      <c r="T8" s="130"/>
      <c r="U8" s="130"/>
      <c r="V8" s="130"/>
      <c r="W8" s="130"/>
      <c r="X8" s="130"/>
      <c r="Y8" s="130"/>
      <c r="Z8" s="130"/>
      <c r="AA8" s="130"/>
      <c r="AB8" s="130"/>
    </row>
    <row r="9" spans="1:28" ht="15.75" customHeight="1">
      <c r="A9" s="1404" t="s">
        <v>2546</v>
      </c>
      <c r="B9" s="1405" t="s">
        <v>2547</v>
      </c>
      <c r="C9" s="754">
        <v>14069758</v>
      </c>
      <c r="D9" s="754"/>
      <c r="E9" s="754">
        <f t="shared" ref="E9:E11" si="7">SUM(C9:D9)</f>
        <v>14069758</v>
      </c>
      <c r="F9" s="754">
        <v>14069758</v>
      </c>
      <c r="G9" s="754">
        <v>0</v>
      </c>
      <c r="H9" s="754">
        <f t="shared" si="5"/>
        <v>14069758</v>
      </c>
      <c r="I9" s="754">
        <v>0</v>
      </c>
      <c r="J9" s="754">
        <f t="shared" si="6"/>
        <v>14069758</v>
      </c>
      <c r="K9" s="754">
        <v>13069758</v>
      </c>
      <c r="L9" s="754"/>
      <c r="M9" s="754">
        <f t="shared" si="3"/>
        <v>13069758</v>
      </c>
      <c r="N9" s="754"/>
      <c r="O9" s="754">
        <f t="shared" si="4"/>
        <v>13069758</v>
      </c>
      <c r="P9" s="754">
        <f>SUM(N9:O9)</f>
        <v>13069758</v>
      </c>
      <c r="Q9" s="130"/>
      <c r="R9" s="130"/>
      <c r="S9" s="130"/>
      <c r="T9" s="130"/>
      <c r="U9" s="130"/>
      <c r="V9" s="130"/>
      <c r="W9" s="130"/>
      <c r="X9" s="130"/>
      <c r="Y9" s="130"/>
      <c r="Z9" s="130"/>
      <c r="AA9" s="130"/>
      <c r="AB9" s="130"/>
    </row>
    <row r="10" spans="1:28" ht="15.75" customHeight="1">
      <c r="A10" s="1404" t="s">
        <v>2548</v>
      </c>
      <c r="B10" s="1405" t="s">
        <v>2549</v>
      </c>
      <c r="C10" s="754">
        <v>6406988</v>
      </c>
      <c r="D10" s="754"/>
      <c r="E10" s="754">
        <f t="shared" si="7"/>
        <v>6406988</v>
      </c>
      <c r="F10" s="754">
        <v>6406988</v>
      </c>
      <c r="G10" s="754">
        <v>0</v>
      </c>
      <c r="H10" s="754">
        <f t="shared" si="5"/>
        <v>6406988</v>
      </c>
      <c r="I10" s="754">
        <v>0</v>
      </c>
      <c r="J10" s="754">
        <f t="shared" si="6"/>
        <v>6406988</v>
      </c>
      <c r="K10" s="754">
        <v>2406988</v>
      </c>
      <c r="L10" s="754"/>
      <c r="M10" s="754">
        <f t="shared" si="3"/>
        <v>2406988</v>
      </c>
      <c r="N10" s="754"/>
      <c r="O10" s="754">
        <f t="shared" si="4"/>
        <v>2406988</v>
      </c>
      <c r="P10" s="754">
        <f>SUM(N10:O10)</f>
        <v>2406988</v>
      </c>
      <c r="Q10" s="130"/>
      <c r="R10" s="130"/>
      <c r="S10" s="130"/>
      <c r="T10" s="130"/>
      <c r="U10" s="130"/>
      <c r="V10" s="130"/>
      <c r="W10" s="130"/>
      <c r="X10" s="130"/>
      <c r="Y10" s="130"/>
      <c r="Z10" s="130"/>
      <c r="AA10" s="130"/>
      <c r="AB10" s="130"/>
    </row>
    <row r="11" spans="1:28" ht="15.75" customHeight="1">
      <c r="A11" s="1404" t="s">
        <v>2550</v>
      </c>
      <c r="B11" s="1405" t="s">
        <v>2551</v>
      </c>
      <c r="C11" s="754">
        <v>583312</v>
      </c>
      <c r="D11" s="754"/>
      <c r="E11" s="754">
        <f t="shared" si="7"/>
        <v>583312</v>
      </c>
      <c r="F11" s="754">
        <v>583312</v>
      </c>
      <c r="G11" s="754">
        <v>0</v>
      </c>
      <c r="H11" s="754">
        <f t="shared" si="5"/>
        <v>583312</v>
      </c>
      <c r="I11" s="754">
        <v>0</v>
      </c>
      <c r="J11" s="754">
        <f t="shared" si="6"/>
        <v>583312</v>
      </c>
      <c r="K11" s="754">
        <v>583312</v>
      </c>
      <c r="L11" s="754"/>
      <c r="M11" s="754">
        <f t="shared" si="3"/>
        <v>583312</v>
      </c>
      <c r="N11" s="754"/>
      <c r="O11" s="754">
        <f t="shared" si="4"/>
        <v>583312</v>
      </c>
      <c r="P11" s="754">
        <f>SUM(N11:O11)</f>
        <v>583312</v>
      </c>
      <c r="Q11" s="130"/>
      <c r="R11" s="130"/>
      <c r="S11" s="130"/>
      <c r="T11" s="130"/>
      <c r="U11" s="130"/>
      <c r="V11" s="130"/>
      <c r="W11" s="130"/>
      <c r="X11" s="130"/>
      <c r="Y11" s="130"/>
      <c r="Z11" s="130"/>
      <c r="AA11" s="130"/>
      <c r="AB11" s="130"/>
    </row>
    <row r="12" spans="1:28" ht="15.75" customHeight="1">
      <c r="A12" s="1406" t="s">
        <v>413</v>
      </c>
      <c r="B12" s="1407"/>
      <c r="C12" s="570">
        <v>21060058</v>
      </c>
      <c r="D12" s="570">
        <f t="shared" ref="D12:F12" si="8">SUM(D9:D11)</f>
        <v>0</v>
      </c>
      <c r="E12" s="570">
        <f t="shared" si="8"/>
        <v>21060058</v>
      </c>
      <c r="F12" s="570">
        <f t="shared" si="8"/>
        <v>21060058</v>
      </c>
      <c r="G12" s="570">
        <f t="shared" ref="G12:I12" si="9">SUM(G9:G11)</f>
        <v>0</v>
      </c>
      <c r="H12" s="570">
        <f t="shared" si="5"/>
        <v>21060058</v>
      </c>
      <c r="I12" s="570">
        <f t="shared" si="9"/>
        <v>0</v>
      </c>
      <c r="J12" s="570">
        <f t="shared" si="6"/>
        <v>21060058</v>
      </c>
      <c r="K12" s="570">
        <f>SUM(K9:K11)</f>
        <v>16060058</v>
      </c>
      <c r="L12" s="570">
        <f>SUM(L9:L11)</f>
        <v>0</v>
      </c>
      <c r="M12" s="570">
        <f t="shared" si="3"/>
        <v>16060058</v>
      </c>
      <c r="N12" s="570">
        <f>SUM(N9:N11)</f>
        <v>0</v>
      </c>
      <c r="O12" s="570">
        <f t="shared" si="4"/>
        <v>16060058</v>
      </c>
      <c r="P12" s="570">
        <f>SUM(P9:P11)</f>
        <v>16060058</v>
      </c>
      <c r="Q12" s="130"/>
      <c r="R12" s="130"/>
      <c r="S12" s="130"/>
      <c r="T12" s="130"/>
      <c r="U12" s="130"/>
      <c r="V12" s="130"/>
      <c r="W12" s="130"/>
      <c r="X12" s="130"/>
      <c r="Y12" s="130"/>
      <c r="Z12" s="130"/>
      <c r="AA12" s="130"/>
      <c r="AB12" s="130"/>
    </row>
    <row r="13" spans="1:28" ht="15.75" customHeight="1">
      <c r="A13" s="1408" t="s">
        <v>2557</v>
      </c>
      <c r="B13" s="1409"/>
      <c r="C13" s="1303">
        <v>70000000</v>
      </c>
      <c r="D13" s="1303">
        <f t="shared" ref="D13:F13" si="10">SUM(D12,D7)</f>
        <v>0</v>
      </c>
      <c r="E13" s="1303">
        <f t="shared" si="10"/>
        <v>70000000</v>
      </c>
      <c r="F13" s="1303">
        <f t="shared" si="10"/>
        <v>70000000</v>
      </c>
      <c r="G13" s="1303">
        <f t="shared" ref="G13:I13" si="11">SUM(G12,G7)</f>
        <v>0</v>
      </c>
      <c r="H13" s="1303">
        <f t="shared" si="5"/>
        <v>70000000</v>
      </c>
      <c r="I13" s="1303">
        <f t="shared" si="11"/>
        <v>0</v>
      </c>
      <c r="J13" s="1303">
        <f t="shared" si="6"/>
        <v>70000000</v>
      </c>
      <c r="K13" s="1303">
        <f>K7+K12</f>
        <v>65000000</v>
      </c>
      <c r="L13" s="1303">
        <f>L7+L12</f>
        <v>0</v>
      </c>
      <c r="M13" s="1303">
        <f t="shared" si="3"/>
        <v>65000000</v>
      </c>
      <c r="N13" s="1303">
        <f>N7+N12</f>
        <v>0</v>
      </c>
      <c r="O13" s="1303">
        <f t="shared" si="4"/>
        <v>65000000</v>
      </c>
      <c r="P13" s="1303">
        <f>SUM(P12,P7)</f>
        <v>65000000</v>
      </c>
      <c r="Q13" s="130"/>
      <c r="R13" s="130"/>
      <c r="S13" s="130"/>
      <c r="T13" s="130"/>
      <c r="U13" s="130"/>
      <c r="V13" s="130"/>
      <c r="W13" s="130"/>
      <c r="X13" s="130"/>
      <c r="Y13" s="130"/>
      <c r="Z13" s="130"/>
      <c r="AA13" s="130"/>
      <c r="AB13" s="130"/>
    </row>
    <row r="14" spans="1:28" ht="15.75" customHeight="1">
      <c r="A14" s="563">
        <v>2200000</v>
      </c>
      <c r="B14" s="1410" t="s">
        <v>2558</v>
      </c>
      <c r="C14" s="754"/>
      <c r="D14" s="754"/>
      <c r="E14" s="754"/>
      <c r="F14" s="754"/>
      <c r="G14" s="754"/>
      <c r="H14" s="754">
        <f t="shared" si="5"/>
        <v>0</v>
      </c>
      <c r="I14" s="754"/>
      <c r="J14" s="754">
        <f t="shared" si="6"/>
        <v>0</v>
      </c>
      <c r="K14" s="754"/>
      <c r="L14" s="754"/>
      <c r="M14" s="754">
        <f t="shared" si="3"/>
        <v>0</v>
      </c>
      <c r="N14" s="754"/>
      <c r="O14" s="754">
        <f t="shared" si="4"/>
        <v>0</v>
      </c>
      <c r="P14" s="754"/>
      <c r="Q14" s="130"/>
      <c r="R14" s="130"/>
      <c r="S14" s="130"/>
      <c r="T14" s="130"/>
      <c r="U14" s="130"/>
      <c r="V14" s="130"/>
      <c r="W14" s="130"/>
      <c r="X14" s="130"/>
      <c r="Y14" s="130"/>
      <c r="Z14" s="130"/>
      <c r="AA14" s="130"/>
      <c r="AB14" s="130"/>
    </row>
    <row r="15" spans="1:28" ht="15.75" customHeight="1">
      <c r="A15" s="1404"/>
      <c r="B15" s="1403" t="s">
        <v>2559</v>
      </c>
      <c r="C15" s="754"/>
      <c r="D15" s="754"/>
      <c r="E15" s="754"/>
      <c r="F15" s="754"/>
      <c r="G15" s="754"/>
      <c r="H15" s="754">
        <f t="shared" si="5"/>
        <v>0</v>
      </c>
      <c r="I15" s="754"/>
      <c r="J15" s="754">
        <f t="shared" si="6"/>
        <v>0</v>
      </c>
      <c r="K15" s="754"/>
      <c r="L15" s="754"/>
      <c r="M15" s="754">
        <f t="shared" si="3"/>
        <v>0</v>
      </c>
      <c r="N15" s="754"/>
      <c r="O15" s="754">
        <f t="shared" si="4"/>
        <v>0</v>
      </c>
      <c r="P15" s="754"/>
      <c r="Q15" s="130"/>
      <c r="R15" s="130"/>
      <c r="S15" s="130"/>
      <c r="T15" s="130"/>
      <c r="U15" s="130"/>
      <c r="V15" s="130"/>
      <c r="W15" s="130"/>
      <c r="X15" s="130"/>
      <c r="Y15" s="130"/>
      <c r="Z15" s="130"/>
      <c r="AA15" s="130"/>
      <c r="AB15" s="130"/>
    </row>
    <row r="16" spans="1:28" ht="15.75" customHeight="1">
      <c r="A16" s="1404" t="s">
        <v>2560</v>
      </c>
      <c r="B16" s="1405" t="s">
        <v>2561</v>
      </c>
      <c r="C16" s="93">
        <v>1000000</v>
      </c>
      <c r="D16" s="93"/>
      <c r="E16" s="754">
        <f t="shared" ref="E16:E17" si="12">SUM(C16:D16)</f>
        <v>1000000</v>
      </c>
      <c r="F16" s="754">
        <v>500000</v>
      </c>
      <c r="G16" s="754">
        <v>0</v>
      </c>
      <c r="H16" s="754">
        <f t="shared" si="5"/>
        <v>500000</v>
      </c>
      <c r="I16" s="754"/>
      <c r="J16" s="754">
        <f t="shared" si="6"/>
        <v>500000</v>
      </c>
      <c r="K16" s="754">
        <v>500000</v>
      </c>
      <c r="L16" s="754"/>
      <c r="M16" s="754">
        <f t="shared" si="3"/>
        <v>500000</v>
      </c>
      <c r="N16" s="754"/>
      <c r="O16" s="754">
        <f t="shared" si="4"/>
        <v>500000</v>
      </c>
      <c r="P16" s="754">
        <v>500000</v>
      </c>
      <c r="Q16" s="130"/>
      <c r="R16" s="130"/>
      <c r="S16" s="130"/>
      <c r="T16" s="130"/>
      <c r="U16" s="130"/>
      <c r="V16" s="130"/>
      <c r="W16" s="130"/>
      <c r="X16" s="130"/>
      <c r="Y16" s="130"/>
      <c r="Z16" s="130"/>
      <c r="AA16" s="130"/>
      <c r="AB16" s="130"/>
    </row>
    <row r="17" spans="1:28" ht="15.75" hidden="1" customHeight="1">
      <c r="A17" s="103" t="s">
        <v>2562</v>
      </c>
      <c r="B17" s="36" t="s">
        <v>2563</v>
      </c>
      <c r="C17" s="93">
        <v>50000</v>
      </c>
      <c r="D17" s="93"/>
      <c r="E17" s="754">
        <f t="shared" si="12"/>
        <v>50000</v>
      </c>
      <c r="F17" s="754">
        <v>0</v>
      </c>
      <c r="G17" s="754">
        <v>0</v>
      </c>
      <c r="H17" s="754">
        <f t="shared" si="5"/>
        <v>0</v>
      </c>
      <c r="I17" s="754">
        <v>0</v>
      </c>
      <c r="J17" s="754">
        <f t="shared" si="6"/>
        <v>0</v>
      </c>
      <c r="K17" s="754"/>
      <c r="L17" s="754"/>
      <c r="M17" s="754">
        <f t="shared" si="3"/>
        <v>0</v>
      </c>
      <c r="N17" s="754"/>
      <c r="O17" s="754">
        <f t="shared" si="4"/>
        <v>0</v>
      </c>
      <c r="P17" s="754"/>
      <c r="Q17" s="130"/>
      <c r="R17" s="130"/>
      <c r="S17" s="130"/>
      <c r="T17" s="130"/>
      <c r="U17" s="130"/>
      <c r="V17" s="130"/>
      <c r="W17" s="130"/>
      <c r="X17" s="130"/>
      <c r="Y17" s="130"/>
      <c r="Z17" s="130"/>
      <c r="AA17" s="130"/>
      <c r="AB17" s="130"/>
    </row>
    <row r="18" spans="1:28" ht="15.75" customHeight="1">
      <c r="A18" s="1406" t="s">
        <v>413</v>
      </c>
      <c r="B18" s="1407"/>
      <c r="C18" s="570">
        <v>1050000</v>
      </c>
      <c r="D18" s="570">
        <f t="shared" ref="D18:F18" si="13">SUM(D16:D17)</f>
        <v>0</v>
      </c>
      <c r="E18" s="570">
        <f t="shared" si="13"/>
        <v>1050000</v>
      </c>
      <c r="F18" s="570">
        <f t="shared" si="13"/>
        <v>500000</v>
      </c>
      <c r="G18" s="570">
        <f t="shared" ref="G18:I18" si="14">SUM(G16:G17)</f>
        <v>0</v>
      </c>
      <c r="H18" s="570">
        <f t="shared" si="5"/>
        <v>500000</v>
      </c>
      <c r="I18" s="570">
        <f t="shared" si="14"/>
        <v>0</v>
      </c>
      <c r="J18" s="570">
        <f t="shared" si="6"/>
        <v>500000</v>
      </c>
      <c r="K18" s="570">
        <f>SUM(J18)</f>
        <v>500000</v>
      </c>
      <c r="L18" s="570">
        <f>SUM(L16)</f>
        <v>0</v>
      </c>
      <c r="M18" s="570">
        <f t="shared" si="3"/>
        <v>500000</v>
      </c>
      <c r="N18" s="570">
        <f>SUM(N16)</f>
        <v>0</v>
      </c>
      <c r="O18" s="570">
        <f t="shared" si="4"/>
        <v>500000</v>
      </c>
      <c r="P18" s="570">
        <f>SUM(P16)</f>
        <v>500000</v>
      </c>
      <c r="Q18" s="130"/>
      <c r="R18" s="130"/>
      <c r="S18" s="130"/>
      <c r="T18" s="130"/>
      <c r="U18" s="130"/>
      <c r="V18" s="130"/>
      <c r="W18" s="130"/>
      <c r="X18" s="130"/>
      <c r="Y18" s="130"/>
      <c r="Z18" s="130"/>
      <c r="AA18" s="130"/>
      <c r="AB18" s="130"/>
    </row>
    <row r="19" spans="1:28" ht="15.75" hidden="1" customHeight="1">
      <c r="A19" s="1404"/>
      <c r="B19" s="1403" t="s">
        <v>2564</v>
      </c>
      <c r="C19" s="754"/>
      <c r="D19" s="754"/>
      <c r="E19" s="754">
        <f t="shared" ref="E19:E22" si="15">SUM(C19:D19)</f>
        <v>0</v>
      </c>
      <c r="F19" s="754"/>
      <c r="G19" s="754"/>
      <c r="H19" s="754">
        <f t="shared" si="5"/>
        <v>0</v>
      </c>
      <c r="I19" s="754"/>
      <c r="J19" s="754">
        <f t="shared" si="6"/>
        <v>0</v>
      </c>
      <c r="K19" s="754"/>
      <c r="L19" s="754"/>
      <c r="M19" s="754">
        <f t="shared" si="3"/>
        <v>0</v>
      </c>
      <c r="N19" s="754"/>
      <c r="O19" s="754">
        <f t="shared" si="4"/>
        <v>0</v>
      </c>
      <c r="P19" s="754"/>
      <c r="Q19" s="130"/>
      <c r="R19" s="130"/>
      <c r="S19" s="130"/>
      <c r="T19" s="130"/>
      <c r="U19" s="130"/>
      <c r="V19" s="130"/>
      <c r="W19" s="130"/>
      <c r="X19" s="130"/>
      <c r="Y19" s="130"/>
      <c r="Z19" s="130"/>
      <c r="AA19" s="130"/>
      <c r="AB19" s="130"/>
    </row>
    <row r="20" spans="1:28" ht="15.75" hidden="1" customHeight="1">
      <c r="A20" s="1404" t="s">
        <v>2565</v>
      </c>
      <c r="B20" s="1405" t="s">
        <v>2566</v>
      </c>
      <c r="C20" s="754">
        <v>0</v>
      </c>
      <c r="D20" s="754"/>
      <c r="E20" s="754">
        <f t="shared" si="15"/>
        <v>0</v>
      </c>
      <c r="F20" s="754"/>
      <c r="G20" s="754"/>
      <c r="H20" s="754">
        <f t="shared" si="5"/>
        <v>0</v>
      </c>
      <c r="I20" s="754"/>
      <c r="J20" s="754">
        <f t="shared" si="6"/>
        <v>0</v>
      </c>
      <c r="K20" s="754"/>
      <c r="L20" s="754"/>
      <c r="M20" s="754">
        <f t="shared" si="3"/>
        <v>0</v>
      </c>
      <c r="N20" s="754"/>
      <c r="O20" s="754">
        <f t="shared" si="4"/>
        <v>0</v>
      </c>
      <c r="P20" s="754"/>
      <c r="Q20" s="130"/>
      <c r="R20" s="130"/>
      <c r="S20" s="130"/>
      <c r="T20" s="130"/>
      <c r="U20" s="130"/>
      <c r="V20" s="130"/>
      <c r="W20" s="130"/>
      <c r="X20" s="130"/>
      <c r="Y20" s="130"/>
      <c r="Z20" s="130"/>
      <c r="AA20" s="130"/>
      <c r="AB20" s="130"/>
    </row>
    <row r="21" spans="1:28" ht="15.75" hidden="1" customHeight="1">
      <c r="A21" s="1404" t="s">
        <v>2567</v>
      </c>
      <c r="B21" s="1405" t="s">
        <v>2568</v>
      </c>
      <c r="C21" s="754">
        <v>0</v>
      </c>
      <c r="D21" s="754"/>
      <c r="E21" s="754">
        <f t="shared" si="15"/>
        <v>0</v>
      </c>
      <c r="F21" s="754"/>
      <c r="G21" s="754"/>
      <c r="H21" s="754">
        <f t="shared" si="5"/>
        <v>0</v>
      </c>
      <c r="I21" s="754"/>
      <c r="J21" s="754">
        <f t="shared" si="6"/>
        <v>0</v>
      </c>
      <c r="K21" s="754"/>
      <c r="L21" s="754"/>
      <c r="M21" s="754">
        <f t="shared" si="3"/>
        <v>0</v>
      </c>
      <c r="N21" s="754"/>
      <c r="O21" s="754">
        <f t="shared" si="4"/>
        <v>0</v>
      </c>
      <c r="P21" s="754"/>
      <c r="Q21" s="130"/>
      <c r="R21" s="130"/>
      <c r="S21" s="130"/>
      <c r="T21" s="130"/>
      <c r="U21" s="130"/>
      <c r="V21" s="130"/>
      <c r="W21" s="130"/>
      <c r="X21" s="130"/>
      <c r="Y21" s="130"/>
      <c r="Z21" s="130"/>
      <c r="AA21" s="130"/>
      <c r="AB21" s="130"/>
    </row>
    <row r="22" spans="1:28" ht="15.75" hidden="1" customHeight="1">
      <c r="A22" s="1406" t="s">
        <v>413</v>
      </c>
      <c r="B22" s="1407"/>
      <c r="C22" s="570">
        <v>0</v>
      </c>
      <c r="D22" s="570"/>
      <c r="E22" s="754">
        <f t="shared" si="15"/>
        <v>0</v>
      </c>
      <c r="F22" s="754"/>
      <c r="G22" s="754"/>
      <c r="H22" s="754">
        <f t="shared" si="5"/>
        <v>0</v>
      </c>
      <c r="I22" s="754"/>
      <c r="J22" s="754">
        <f t="shared" si="6"/>
        <v>0</v>
      </c>
      <c r="K22" s="754"/>
      <c r="L22" s="754"/>
      <c r="M22" s="754">
        <f t="shared" si="3"/>
        <v>0</v>
      </c>
      <c r="N22" s="754"/>
      <c r="O22" s="754">
        <f t="shared" si="4"/>
        <v>0</v>
      </c>
      <c r="P22" s="754"/>
      <c r="Q22" s="130"/>
      <c r="R22" s="130"/>
      <c r="S22" s="130"/>
      <c r="T22" s="130"/>
      <c r="U22" s="130"/>
      <c r="V22" s="130"/>
      <c r="W22" s="130"/>
      <c r="X22" s="130"/>
      <c r="Y22" s="130"/>
      <c r="Z22" s="130"/>
      <c r="AA22" s="130"/>
      <c r="AB22" s="130"/>
    </row>
    <row r="23" spans="1:28" ht="15.75" customHeight="1">
      <c r="A23" s="1404"/>
      <c r="B23" s="1403" t="s">
        <v>2564</v>
      </c>
      <c r="C23" s="754"/>
      <c r="D23" s="754"/>
      <c r="E23" s="754"/>
      <c r="F23" s="754"/>
      <c r="G23" s="754"/>
      <c r="H23" s="754">
        <f t="shared" si="5"/>
        <v>0</v>
      </c>
      <c r="I23" s="754"/>
      <c r="J23" s="754">
        <f t="shared" si="6"/>
        <v>0</v>
      </c>
      <c r="K23" s="754"/>
      <c r="L23" s="754"/>
      <c r="M23" s="754">
        <f t="shared" si="3"/>
        <v>0</v>
      </c>
      <c r="N23" s="754"/>
      <c r="O23" s="754">
        <f t="shared" si="4"/>
        <v>0</v>
      </c>
      <c r="P23" s="754"/>
      <c r="Q23" s="130"/>
      <c r="R23" s="130"/>
      <c r="S23" s="130"/>
      <c r="T23" s="130"/>
      <c r="U23" s="130"/>
      <c r="V23" s="130"/>
      <c r="W23" s="130"/>
      <c r="X23" s="130"/>
      <c r="Y23" s="130"/>
      <c r="Z23" s="130"/>
      <c r="AA23" s="130"/>
      <c r="AB23" s="130"/>
    </row>
    <row r="24" spans="1:28" ht="15.75" hidden="1" customHeight="1">
      <c r="A24" s="103" t="s">
        <v>2565</v>
      </c>
      <c r="B24" s="1411" t="s">
        <v>2566</v>
      </c>
      <c r="C24" s="754"/>
      <c r="D24" s="754"/>
      <c r="E24" s="754"/>
      <c r="F24" s="754">
        <v>0</v>
      </c>
      <c r="G24" s="754">
        <v>0</v>
      </c>
      <c r="H24" s="754">
        <f t="shared" si="5"/>
        <v>0</v>
      </c>
      <c r="I24" s="754">
        <v>0</v>
      </c>
      <c r="J24" s="754">
        <f t="shared" si="6"/>
        <v>0</v>
      </c>
      <c r="K24" s="754"/>
      <c r="L24" s="754"/>
      <c r="M24" s="754">
        <f t="shared" si="3"/>
        <v>0</v>
      </c>
      <c r="N24" s="754"/>
      <c r="O24" s="754">
        <f t="shared" si="4"/>
        <v>0</v>
      </c>
      <c r="P24" s="754"/>
      <c r="Q24" s="130"/>
      <c r="R24" s="130"/>
      <c r="S24" s="130"/>
      <c r="T24" s="130"/>
      <c r="U24" s="130"/>
      <c r="V24" s="130"/>
      <c r="W24" s="130"/>
      <c r="X24" s="130"/>
      <c r="Y24" s="130"/>
      <c r="Z24" s="130"/>
      <c r="AA24" s="130"/>
      <c r="AB24" s="130"/>
    </row>
    <row r="25" spans="1:28" ht="15.75" customHeight="1">
      <c r="A25" s="1404"/>
      <c r="B25" s="1411" t="s">
        <v>2568</v>
      </c>
      <c r="C25" s="754"/>
      <c r="D25" s="754"/>
      <c r="E25" s="754"/>
      <c r="F25" s="754">
        <v>83618</v>
      </c>
      <c r="G25" s="754">
        <v>0</v>
      </c>
      <c r="H25" s="754">
        <f t="shared" si="5"/>
        <v>83618</v>
      </c>
      <c r="I25" s="754"/>
      <c r="J25" s="754">
        <f t="shared" si="6"/>
        <v>83618</v>
      </c>
      <c r="K25" s="754">
        <v>84042</v>
      </c>
      <c r="L25" s="754"/>
      <c r="M25" s="754">
        <f t="shared" si="3"/>
        <v>84042</v>
      </c>
      <c r="N25" s="754"/>
      <c r="O25" s="754">
        <f t="shared" si="4"/>
        <v>84042</v>
      </c>
      <c r="P25" s="754">
        <v>50000</v>
      </c>
      <c r="Q25" s="130"/>
      <c r="R25" s="130"/>
      <c r="S25" s="130"/>
      <c r="T25" s="130"/>
      <c r="U25" s="130"/>
      <c r="V25" s="130"/>
      <c r="W25" s="130"/>
      <c r="X25" s="130"/>
      <c r="Y25" s="130"/>
      <c r="Z25" s="130"/>
      <c r="AA25" s="130"/>
      <c r="AB25" s="130"/>
    </row>
    <row r="26" spans="1:28" s="643" customFormat="1" ht="15.75" customHeight="1">
      <c r="A26" s="1412" t="s">
        <v>413</v>
      </c>
      <c r="B26" s="1413"/>
      <c r="C26" s="1414" t="s">
        <v>2621</v>
      </c>
      <c r="D26" s="1414">
        <v>83618</v>
      </c>
      <c r="E26" s="1415" t="s">
        <v>2621</v>
      </c>
      <c r="F26" s="1415">
        <f>SUM(F24:F25)</f>
        <v>83618</v>
      </c>
      <c r="G26" s="1415">
        <f>SUM(G24:G25)</f>
        <v>0</v>
      </c>
      <c r="H26" s="1415">
        <f t="shared" si="5"/>
        <v>83618</v>
      </c>
      <c r="I26" s="1415">
        <f>SUM(I24:I25)</f>
        <v>0</v>
      </c>
      <c r="J26" s="1415">
        <f t="shared" si="6"/>
        <v>83618</v>
      </c>
      <c r="K26" s="1415">
        <f t="shared" ref="K26:P26" si="16">SUM(K25)</f>
        <v>84042</v>
      </c>
      <c r="L26" s="1415">
        <f t="shared" si="16"/>
        <v>0</v>
      </c>
      <c r="M26" s="1415">
        <f t="shared" si="3"/>
        <v>84042</v>
      </c>
      <c r="N26" s="1415">
        <f t="shared" si="16"/>
        <v>0</v>
      </c>
      <c r="O26" s="1415">
        <f t="shared" si="4"/>
        <v>84042</v>
      </c>
      <c r="P26" s="1415">
        <f t="shared" si="16"/>
        <v>50000</v>
      </c>
      <c r="Q26" s="154"/>
      <c r="R26" s="154"/>
      <c r="S26" s="154"/>
      <c r="T26" s="154"/>
      <c r="U26" s="154"/>
      <c r="V26" s="154"/>
      <c r="W26" s="154"/>
      <c r="X26" s="154"/>
      <c r="Y26" s="154"/>
      <c r="Z26" s="154"/>
      <c r="AA26" s="154"/>
      <c r="AB26" s="154"/>
    </row>
    <row r="27" spans="1:28" ht="15.75" customHeight="1">
      <c r="A27" s="1404"/>
      <c r="B27" s="1403" t="s">
        <v>2569</v>
      </c>
      <c r="C27" s="754"/>
      <c r="D27" s="754"/>
      <c r="E27" s="754"/>
      <c r="F27" s="754"/>
      <c r="G27" s="754"/>
      <c r="H27" s="754">
        <f t="shared" si="5"/>
        <v>0</v>
      </c>
      <c r="I27" s="754"/>
      <c r="J27" s="754">
        <f t="shared" si="6"/>
        <v>0</v>
      </c>
      <c r="K27" s="754"/>
      <c r="L27" s="754"/>
      <c r="M27" s="754">
        <f t="shared" si="3"/>
        <v>0</v>
      </c>
      <c r="N27" s="754"/>
      <c r="O27" s="754">
        <f t="shared" si="4"/>
        <v>0</v>
      </c>
      <c r="P27" s="754"/>
      <c r="Q27" s="130"/>
      <c r="R27" s="130"/>
      <c r="S27" s="130"/>
      <c r="T27" s="130"/>
      <c r="U27" s="130"/>
      <c r="V27" s="130"/>
      <c r="W27" s="130"/>
      <c r="X27" s="130"/>
      <c r="Y27" s="130"/>
      <c r="Z27" s="130"/>
      <c r="AA27" s="130"/>
      <c r="AB27" s="130"/>
    </row>
    <row r="28" spans="1:28" ht="15.75" hidden="1" customHeight="1">
      <c r="A28" s="1404" t="s">
        <v>2649</v>
      </c>
      <c r="B28" s="1405" t="s">
        <v>2570</v>
      </c>
      <c r="C28" s="754"/>
      <c r="D28" s="754"/>
      <c r="E28" s="754">
        <f t="shared" ref="E28:E29" si="17">SUM(C28:D28)</f>
        <v>0</v>
      </c>
      <c r="F28" s="754"/>
      <c r="G28" s="754"/>
      <c r="H28" s="754">
        <f t="shared" si="5"/>
        <v>0</v>
      </c>
      <c r="I28" s="754"/>
      <c r="J28" s="754">
        <f t="shared" si="6"/>
        <v>0</v>
      </c>
      <c r="K28" s="754"/>
      <c r="L28" s="754"/>
      <c r="M28" s="754">
        <f t="shared" si="3"/>
        <v>0</v>
      </c>
      <c r="N28" s="754"/>
      <c r="O28" s="754">
        <f t="shared" si="4"/>
        <v>0</v>
      </c>
      <c r="P28" s="754"/>
      <c r="Q28" s="130"/>
      <c r="R28" s="130"/>
      <c r="S28" s="130"/>
      <c r="T28" s="130"/>
      <c r="U28" s="130"/>
      <c r="V28" s="130"/>
      <c r="W28" s="130"/>
      <c r="X28" s="130"/>
      <c r="Y28" s="130"/>
      <c r="Z28" s="130"/>
      <c r="AA28" s="130"/>
      <c r="AB28" s="130"/>
    </row>
    <row r="29" spans="1:28" ht="15.75" hidden="1" customHeight="1">
      <c r="A29" s="1404" t="s">
        <v>2571</v>
      </c>
      <c r="B29" s="1405" t="s">
        <v>2572</v>
      </c>
      <c r="C29" s="754"/>
      <c r="D29" s="754"/>
      <c r="E29" s="754">
        <f t="shared" si="17"/>
        <v>0</v>
      </c>
      <c r="F29" s="754"/>
      <c r="G29" s="754"/>
      <c r="H29" s="754">
        <f t="shared" si="5"/>
        <v>0</v>
      </c>
      <c r="I29" s="754"/>
      <c r="J29" s="754">
        <f t="shared" si="6"/>
        <v>0</v>
      </c>
      <c r="K29" s="754"/>
      <c r="L29" s="754"/>
      <c r="M29" s="754">
        <f t="shared" si="3"/>
        <v>0</v>
      </c>
      <c r="N29" s="754"/>
      <c r="O29" s="754">
        <f t="shared" si="4"/>
        <v>0</v>
      </c>
      <c r="P29" s="754"/>
      <c r="Q29" s="130"/>
      <c r="R29" s="130"/>
      <c r="S29" s="130"/>
      <c r="T29" s="130"/>
      <c r="U29" s="130"/>
      <c r="V29" s="130"/>
      <c r="W29" s="130"/>
      <c r="X29" s="130"/>
      <c r="Y29" s="130"/>
      <c r="Z29" s="130"/>
      <c r="AA29" s="130"/>
      <c r="AB29" s="130"/>
    </row>
    <row r="30" spans="1:28" ht="15.75" customHeight="1">
      <c r="A30" s="1404" t="s">
        <v>2573</v>
      </c>
      <c r="B30" s="1416" t="s">
        <v>2570</v>
      </c>
      <c r="C30" s="93">
        <v>700000</v>
      </c>
      <c r="D30" s="93"/>
      <c r="E30" s="754"/>
      <c r="F30" s="754">
        <v>300000</v>
      </c>
      <c r="G30" s="754">
        <v>0</v>
      </c>
      <c r="H30" s="754">
        <f t="shared" si="5"/>
        <v>300000</v>
      </c>
      <c r="I30" s="754"/>
      <c r="J30" s="754">
        <f t="shared" si="6"/>
        <v>300000</v>
      </c>
      <c r="K30" s="754">
        <v>300000</v>
      </c>
      <c r="L30" s="754"/>
      <c r="M30" s="754">
        <f t="shared" si="3"/>
        <v>300000</v>
      </c>
      <c r="N30" s="754"/>
      <c r="O30" s="754">
        <f t="shared" si="4"/>
        <v>300000</v>
      </c>
      <c r="P30" s="754">
        <v>300000</v>
      </c>
      <c r="Q30" s="130"/>
      <c r="R30" s="130"/>
      <c r="S30" s="130"/>
      <c r="T30" s="130"/>
      <c r="U30" s="130"/>
      <c r="V30" s="130"/>
      <c r="W30" s="130"/>
      <c r="X30" s="130"/>
      <c r="Y30" s="130"/>
      <c r="Z30" s="130"/>
      <c r="AA30" s="130"/>
      <c r="AB30" s="130"/>
    </row>
    <row r="31" spans="1:28" ht="15.75" customHeight="1">
      <c r="A31" s="1404"/>
      <c r="B31" s="1411" t="s">
        <v>2572</v>
      </c>
      <c r="C31" s="93"/>
      <c r="D31" s="93"/>
      <c r="E31" s="754"/>
      <c r="F31" s="754">
        <v>0</v>
      </c>
      <c r="G31" s="754">
        <v>0</v>
      </c>
      <c r="H31" s="754">
        <v>0</v>
      </c>
      <c r="I31" s="754"/>
      <c r="J31" s="754">
        <v>0</v>
      </c>
      <c r="K31" s="754">
        <v>0</v>
      </c>
      <c r="L31" s="754"/>
      <c r="M31" s="754">
        <f t="shared" si="3"/>
        <v>0</v>
      </c>
      <c r="N31" s="754"/>
      <c r="O31" s="754">
        <f t="shared" si="4"/>
        <v>0</v>
      </c>
      <c r="Q31" s="130"/>
      <c r="R31" s="130"/>
      <c r="S31" s="130"/>
      <c r="T31" s="130"/>
      <c r="U31" s="130"/>
      <c r="V31" s="130"/>
      <c r="W31" s="130"/>
      <c r="X31" s="130"/>
      <c r="Y31" s="130"/>
      <c r="Z31" s="130"/>
      <c r="AA31" s="130"/>
      <c r="AB31" s="130"/>
    </row>
    <row r="32" spans="1:28" ht="15.75" customHeight="1">
      <c r="A32" s="1404"/>
      <c r="B32" s="1411" t="s">
        <v>2574</v>
      </c>
      <c r="C32" s="93"/>
      <c r="D32" s="93"/>
      <c r="E32" s="754">
        <v>700000</v>
      </c>
      <c r="F32" s="754">
        <v>700000</v>
      </c>
      <c r="G32" s="754">
        <v>0</v>
      </c>
      <c r="H32" s="754">
        <f t="shared" si="5"/>
        <v>700000</v>
      </c>
      <c r="I32" s="754"/>
      <c r="J32" s="754">
        <f t="shared" ref="J32:J35" si="18">H32+I32</f>
        <v>700000</v>
      </c>
      <c r="K32" s="754">
        <v>700000</v>
      </c>
      <c r="L32" s="754"/>
      <c r="M32" s="754">
        <f t="shared" si="3"/>
        <v>700000</v>
      </c>
      <c r="N32" s="754">
        <v>-500000</v>
      </c>
      <c r="O32" s="754">
        <f t="shared" si="4"/>
        <v>200000</v>
      </c>
      <c r="P32" s="754">
        <v>200000</v>
      </c>
      <c r="Q32" s="130"/>
      <c r="R32" s="130"/>
      <c r="S32" s="130"/>
      <c r="T32" s="130"/>
      <c r="U32" s="130"/>
      <c r="V32" s="130"/>
      <c r="W32" s="130"/>
      <c r="X32" s="130"/>
      <c r="Y32" s="130"/>
      <c r="Z32" s="130"/>
      <c r="AA32" s="130"/>
      <c r="AB32" s="130"/>
    </row>
    <row r="33" spans="1:28" ht="15.75" customHeight="1">
      <c r="A33" s="1404"/>
      <c r="B33" s="1411" t="s">
        <v>3310</v>
      </c>
      <c r="C33" s="93"/>
      <c r="D33" s="93"/>
      <c r="E33" s="754"/>
      <c r="F33" s="754">
        <v>1000000</v>
      </c>
      <c r="G33" s="754"/>
      <c r="H33" s="754">
        <f t="shared" si="5"/>
        <v>1000000</v>
      </c>
      <c r="I33" s="754"/>
      <c r="J33" s="754">
        <f t="shared" si="18"/>
        <v>1000000</v>
      </c>
      <c r="K33" s="754">
        <v>500000</v>
      </c>
      <c r="L33" s="754"/>
      <c r="M33" s="754">
        <f t="shared" si="3"/>
        <v>500000</v>
      </c>
      <c r="N33" s="754"/>
      <c r="O33" s="754">
        <f t="shared" si="4"/>
        <v>500000</v>
      </c>
      <c r="P33" s="754">
        <v>600000</v>
      </c>
      <c r="Q33" s="130"/>
      <c r="R33" s="130"/>
      <c r="S33" s="130"/>
      <c r="T33" s="130"/>
      <c r="U33" s="130"/>
      <c r="V33" s="130"/>
      <c r="W33" s="130"/>
      <c r="X33" s="130"/>
      <c r="Y33" s="130"/>
      <c r="Z33" s="130"/>
      <c r="AA33" s="130"/>
      <c r="AB33" s="130"/>
    </row>
    <row r="34" spans="1:28" ht="15.75" hidden="1" customHeight="1">
      <c r="A34" s="1404" t="s">
        <v>2794</v>
      </c>
      <c r="B34" s="1405" t="s">
        <v>3310</v>
      </c>
      <c r="C34" s="754">
        <v>0</v>
      </c>
      <c r="D34" s="754"/>
      <c r="E34" s="754">
        <f>SUM(C34:D34)</f>
        <v>0</v>
      </c>
      <c r="F34" s="754"/>
      <c r="G34" s="754"/>
      <c r="H34" s="754">
        <f t="shared" si="5"/>
        <v>0</v>
      </c>
      <c r="I34" s="754"/>
      <c r="J34" s="754">
        <f t="shared" si="18"/>
        <v>0</v>
      </c>
      <c r="K34" s="754"/>
      <c r="L34" s="754"/>
      <c r="M34" s="754">
        <f t="shared" si="3"/>
        <v>0</v>
      </c>
      <c r="N34" s="754"/>
      <c r="O34" s="754">
        <f t="shared" si="4"/>
        <v>0</v>
      </c>
      <c r="P34" s="754"/>
      <c r="Q34" s="130"/>
      <c r="R34" s="130"/>
      <c r="S34" s="130"/>
      <c r="T34" s="130"/>
      <c r="U34" s="130"/>
      <c r="V34" s="130"/>
      <c r="W34" s="130"/>
      <c r="X34" s="130"/>
      <c r="Y34" s="130"/>
      <c r="Z34" s="130"/>
      <c r="AA34" s="130"/>
      <c r="AB34" s="130"/>
    </row>
    <row r="35" spans="1:28" ht="15.75" customHeight="1">
      <c r="A35" s="1406" t="s">
        <v>413</v>
      </c>
      <c r="B35" s="1407"/>
      <c r="C35" s="570">
        <v>700000</v>
      </c>
      <c r="D35" s="570">
        <f t="shared" ref="D35:F35" si="19">SUM(D28:D34)</f>
        <v>0</v>
      </c>
      <c r="E35" s="570">
        <f t="shared" si="19"/>
        <v>700000</v>
      </c>
      <c r="F35" s="570">
        <f t="shared" si="19"/>
        <v>2000000</v>
      </c>
      <c r="G35" s="570">
        <f t="shared" ref="G35:I35" si="20">SUM(G28:G34)</f>
        <v>0</v>
      </c>
      <c r="H35" s="570">
        <f t="shared" si="5"/>
        <v>2000000</v>
      </c>
      <c r="I35" s="570">
        <f t="shared" si="20"/>
        <v>0</v>
      </c>
      <c r="J35" s="570">
        <f t="shared" si="18"/>
        <v>2000000</v>
      </c>
      <c r="K35" s="570">
        <f>SUM(K30:K33)</f>
        <v>1500000</v>
      </c>
      <c r="L35" s="570">
        <f>SUM(L30:L33)</f>
        <v>0</v>
      </c>
      <c r="M35" s="570">
        <f t="shared" si="3"/>
        <v>1500000</v>
      </c>
      <c r="N35" s="570">
        <f>SUM(N30:N33)</f>
        <v>-500000</v>
      </c>
      <c r="O35" s="570">
        <f t="shared" si="4"/>
        <v>1000000</v>
      </c>
      <c r="P35" s="570">
        <f>SUM(P30:P33)</f>
        <v>1100000</v>
      </c>
      <c r="Q35" s="130"/>
      <c r="R35" s="130"/>
      <c r="S35" s="130"/>
      <c r="T35" s="130"/>
      <c r="U35" s="130"/>
      <c r="V35" s="130"/>
      <c r="W35" s="130"/>
      <c r="X35" s="130"/>
      <c r="Y35" s="130"/>
      <c r="Z35" s="130"/>
      <c r="AA35" s="130"/>
      <c r="AB35" s="130"/>
    </row>
    <row r="36" spans="1:28" ht="15.75" hidden="1" customHeight="1">
      <c r="A36" s="1404"/>
      <c r="B36" s="1403" t="s">
        <v>2577</v>
      </c>
      <c r="C36" s="754"/>
      <c r="D36" s="754"/>
      <c r="E36" s="754"/>
      <c r="F36" s="754"/>
      <c r="G36" s="754"/>
      <c r="H36" s="754"/>
      <c r="I36" s="754"/>
      <c r="J36" s="754"/>
      <c r="K36" s="754"/>
      <c r="L36" s="754"/>
      <c r="M36" s="754">
        <f t="shared" si="3"/>
        <v>0</v>
      </c>
      <c r="N36" s="754"/>
      <c r="O36" s="754">
        <f t="shared" si="4"/>
        <v>0</v>
      </c>
      <c r="P36" s="754"/>
      <c r="Q36" s="130"/>
      <c r="R36" s="130"/>
      <c r="S36" s="130"/>
      <c r="T36" s="130"/>
      <c r="U36" s="130"/>
      <c r="V36" s="130"/>
      <c r="W36" s="130"/>
      <c r="X36" s="130"/>
      <c r="Y36" s="130"/>
      <c r="Z36" s="130"/>
      <c r="AA36" s="130"/>
      <c r="AB36" s="130"/>
    </row>
    <row r="37" spans="1:28" ht="15.75" hidden="1" customHeight="1">
      <c r="A37" s="1404" t="s">
        <v>2687</v>
      </c>
      <c r="B37" s="1405" t="s">
        <v>2578</v>
      </c>
      <c r="C37" s="754">
        <v>1000000</v>
      </c>
      <c r="D37" s="754">
        <v>-1000000</v>
      </c>
      <c r="E37" s="754">
        <f t="shared" ref="E37:E38" si="21">SUM(C37:D37)</f>
        <v>0</v>
      </c>
      <c r="F37" s="754">
        <v>0</v>
      </c>
      <c r="G37" s="754">
        <v>0</v>
      </c>
      <c r="H37" s="754">
        <f t="shared" si="5"/>
        <v>0</v>
      </c>
      <c r="I37" s="754">
        <v>0</v>
      </c>
      <c r="J37" s="754">
        <f t="shared" ref="J37:J80" si="22">H37+I37</f>
        <v>0</v>
      </c>
      <c r="K37" s="754"/>
      <c r="L37" s="754"/>
      <c r="M37" s="754">
        <f t="shared" si="3"/>
        <v>0</v>
      </c>
      <c r="N37" s="754"/>
      <c r="O37" s="754">
        <f t="shared" si="4"/>
        <v>0</v>
      </c>
      <c r="P37" s="754"/>
      <c r="Q37" s="130"/>
      <c r="R37" s="130"/>
      <c r="S37" s="130"/>
      <c r="T37" s="130"/>
      <c r="U37" s="130"/>
      <c r="V37" s="130"/>
      <c r="W37" s="130"/>
      <c r="X37" s="130"/>
      <c r="Y37" s="130"/>
      <c r="Z37" s="130"/>
      <c r="AA37" s="130"/>
      <c r="AB37" s="130"/>
    </row>
    <row r="38" spans="1:28" ht="15.75" hidden="1" customHeight="1">
      <c r="A38" s="1404" t="s">
        <v>2581</v>
      </c>
      <c r="B38" s="1405" t="s">
        <v>2574</v>
      </c>
      <c r="C38" s="754">
        <v>2500000</v>
      </c>
      <c r="D38" s="754">
        <v>-2500000</v>
      </c>
      <c r="E38" s="754">
        <f t="shared" si="21"/>
        <v>0</v>
      </c>
      <c r="F38" s="754">
        <v>0</v>
      </c>
      <c r="G38" s="754">
        <v>0</v>
      </c>
      <c r="H38" s="754">
        <f t="shared" si="5"/>
        <v>0</v>
      </c>
      <c r="I38" s="754">
        <v>0</v>
      </c>
      <c r="J38" s="754">
        <f t="shared" si="22"/>
        <v>0</v>
      </c>
      <c r="K38" s="754"/>
      <c r="L38" s="754"/>
      <c r="M38" s="754">
        <f t="shared" si="3"/>
        <v>0</v>
      </c>
      <c r="N38" s="754"/>
      <c r="O38" s="754">
        <f t="shared" si="4"/>
        <v>0</v>
      </c>
      <c r="P38" s="754"/>
      <c r="Q38" s="130"/>
      <c r="R38" s="130"/>
      <c r="S38" s="130"/>
      <c r="T38" s="130"/>
      <c r="U38" s="130"/>
      <c r="V38" s="130"/>
      <c r="W38" s="130"/>
      <c r="X38" s="130"/>
      <c r="Y38" s="130"/>
      <c r="Z38" s="130"/>
      <c r="AA38" s="130"/>
      <c r="AB38" s="130"/>
    </row>
    <row r="39" spans="1:28" ht="15.75" hidden="1" customHeight="1">
      <c r="A39" s="1406" t="s">
        <v>413</v>
      </c>
      <c r="B39" s="1407"/>
      <c r="C39" s="570">
        <v>3500000</v>
      </c>
      <c r="D39" s="570">
        <f t="shared" ref="D39:F39" si="23">SUM(D37:D38)</f>
        <v>-3500000</v>
      </c>
      <c r="E39" s="570">
        <f t="shared" si="23"/>
        <v>0</v>
      </c>
      <c r="F39" s="570">
        <f t="shared" si="23"/>
        <v>0</v>
      </c>
      <c r="G39" s="570">
        <f t="shared" ref="G39:I39" si="24">SUM(G37:G38)</f>
        <v>0</v>
      </c>
      <c r="H39" s="570">
        <f t="shared" si="5"/>
        <v>0</v>
      </c>
      <c r="I39" s="570">
        <f t="shared" si="24"/>
        <v>0</v>
      </c>
      <c r="J39" s="570">
        <f t="shared" si="22"/>
        <v>0</v>
      </c>
      <c r="K39" s="570"/>
      <c r="L39" s="570"/>
      <c r="M39" s="570">
        <f t="shared" si="3"/>
        <v>0</v>
      </c>
      <c r="N39" s="570"/>
      <c r="O39" s="570">
        <f t="shared" si="4"/>
        <v>0</v>
      </c>
      <c r="P39" s="570"/>
      <c r="Q39" s="130"/>
      <c r="R39" s="130"/>
      <c r="S39" s="130"/>
      <c r="T39" s="130"/>
      <c r="U39" s="130"/>
      <c r="V39" s="130"/>
      <c r="W39" s="130"/>
      <c r="X39" s="130"/>
      <c r="Y39" s="130"/>
      <c r="Z39" s="130"/>
      <c r="AA39" s="130"/>
      <c r="AB39" s="130"/>
    </row>
    <row r="40" spans="1:28" ht="15.75" customHeight="1">
      <c r="A40" s="1404"/>
      <c r="B40" s="1403" t="s">
        <v>2584</v>
      </c>
      <c r="C40" s="754"/>
      <c r="D40" s="754"/>
      <c r="E40" s="754"/>
      <c r="F40" s="754"/>
      <c r="G40" s="754"/>
      <c r="H40" s="754">
        <f t="shared" si="5"/>
        <v>0</v>
      </c>
      <c r="I40" s="754"/>
      <c r="J40" s="754">
        <f t="shared" si="22"/>
        <v>0</v>
      </c>
      <c r="K40" s="754"/>
      <c r="L40" s="754"/>
      <c r="M40" s="754">
        <f t="shared" si="3"/>
        <v>0</v>
      </c>
      <c r="N40" s="754"/>
      <c r="O40" s="754">
        <f t="shared" si="4"/>
        <v>0</v>
      </c>
      <c r="P40" s="754"/>
      <c r="Q40" s="130"/>
      <c r="R40" s="130"/>
      <c r="S40" s="130"/>
      <c r="T40" s="130"/>
      <c r="U40" s="130"/>
      <c r="V40" s="130"/>
      <c r="W40" s="130"/>
      <c r="X40" s="130"/>
      <c r="Y40" s="130"/>
      <c r="Z40" s="130"/>
      <c r="AA40" s="130"/>
      <c r="AB40" s="130"/>
    </row>
    <row r="41" spans="1:28" ht="15.75" customHeight="1">
      <c r="A41" s="1404" t="s">
        <v>2585</v>
      </c>
      <c r="B41" s="1405" t="s">
        <v>2586</v>
      </c>
      <c r="C41" s="754">
        <v>300000</v>
      </c>
      <c r="D41" s="754"/>
      <c r="E41" s="754">
        <f t="shared" ref="E41:E45" si="25">SUM(C41:D41)</f>
        <v>300000</v>
      </c>
      <c r="F41" s="754">
        <v>300000</v>
      </c>
      <c r="G41" s="754">
        <v>0</v>
      </c>
      <c r="H41" s="754">
        <f t="shared" si="5"/>
        <v>300000</v>
      </c>
      <c r="I41" s="754"/>
      <c r="J41" s="754">
        <f t="shared" si="22"/>
        <v>300000</v>
      </c>
      <c r="K41" s="754">
        <v>300000</v>
      </c>
      <c r="L41" s="754"/>
      <c r="M41" s="754">
        <f t="shared" si="3"/>
        <v>300000</v>
      </c>
      <c r="N41" s="754"/>
      <c r="O41" s="754">
        <f t="shared" si="4"/>
        <v>300000</v>
      </c>
      <c r="P41" s="754">
        <v>200000</v>
      </c>
      <c r="Q41" s="130"/>
      <c r="R41" s="130"/>
      <c r="S41" s="130"/>
      <c r="T41" s="130"/>
      <c r="U41" s="130"/>
      <c r="V41" s="130"/>
      <c r="W41" s="130"/>
      <c r="X41" s="130"/>
      <c r="Y41" s="130"/>
      <c r="Z41" s="130"/>
      <c r="AA41" s="130"/>
      <c r="AB41" s="130"/>
    </row>
    <row r="42" spans="1:28" ht="15.75" customHeight="1">
      <c r="A42" s="1404" t="s">
        <v>2587</v>
      </c>
      <c r="B42" s="1405" t="s">
        <v>2588</v>
      </c>
      <c r="C42" s="754">
        <v>50000</v>
      </c>
      <c r="D42" s="754"/>
      <c r="E42" s="754">
        <f t="shared" si="25"/>
        <v>50000</v>
      </c>
      <c r="F42" s="754">
        <v>0</v>
      </c>
      <c r="G42" s="754">
        <v>0</v>
      </c>
      <c r="H42" s="754">
        <f t="shared" si="5"/>
        <v>0</v>
      </c>
      <c r="I42" s="754"/>
      <c r="J42" s="754">
        <f t="shared" si="22"/>
        <v>0</v>
      </c>
      <c r="K42" s="754" t="s">
        <v>3342</v>
      </c>
      <c r="L42" s="754"/>
      <c r="M42" s="754">
        <f t="shared" si="3"/>
        <v>0</v>
      </c>
      <c r="N42" s="754"/>
      <c r="O42" s="754">
        <f t="shared" si="4"/>
        <v>0</v>
      </c>
      <c r="P42" s="754"/>
      <c r="Q42" s="130"/>
      <c r="R42" s="130"/>
      <c r="S42" s="130"/>
      <c r="T42" s="130"/>
      <c r="U42" s="130"/>
      <c r="V42" s="130"/>
      <c r="W42" s="130"/>
      <c r="X42" s="130"/>
      <c r="Y42" s="130"/>
      <c r="Z42" s="130"/>
      <c r="AA42" s="130"/>
      <c r="AB42" s="130"/>
    </row>
    <row r="43" spans="1:28" ht="15.75" customHeight="1">
      <c r="A43" s="1404" t="s">
        <v>2589</v>
      </c>
      <c r="B43" s="1405" t="s">
        <v>2590</v>
      </c>
      <c r="C43" s="93">
        <v>1000000</v>
      </c>
      <c r="D43" s="93"/>
      <c r="E43" s="754">
        <f t="shared" si="25"/>
        <v>1000000</v>
      </c>
      <c r="F43" s="754">
        <v>700000</v>
      </c>
      <c r="G43" s="754">
        <v>0</v>
      </c>
      <c r="H43" s="754">
        <f t="shared" si="5"/>
        <v>700000</v>
      </c>
      <c r="I43" s="754"/>
      <c r="J43" s="754">
        <f t="shared" si="22"/>
        <v>700000</v>
      </c>
      <c r="K43" s="754">
        <v>700000</v>
      </c>
      <c r="L43" s="754"/>
      <c r="M43" s="754">
        <f t="shared" si="3"/>
        <v>700000</v>
      </c>
      <c r="N43" s="754">
        <v>7000000</v>
      </c>
      <c r="O43" s="754">
        <f t="shared" si="4"/>
        <v>7700000</v>
      </c>
      <c r="P43" s="754">
        <v>300000</v>
      </c>
      <c r="Q43" s="130"/>
      <c r="R43" s="130"/>
      <c r="S43" s="130"/>
      <c r="T43" s="130"/>
      <c r="U43" s="130"/>
      <c r="V43" s="130"/>
      <c r="W43" s="130"/>
      <c r="X43" s="130"/>
      <c r="Y43" s="130"/>
      <c r="Z43" s="130"/>
      <c r="AA43" s="130"/>
      <c r="AB43" s="130"/>
    </row>
    <row r="44" spans="1:28" ht="15.75" customHeight="1">
      <c r="A44" s="1404" t="s">
        <v>2742</v>
      </c>
      <c r="B44" s="1405" t="s">
        <v>2743</v>
      </c>
      <c r="C44" s="93">
        <v>500000</v>
      </c>
      <c r="D44" s="93"/>
      <c r="E44" s="754">
        <f t="shared" si="25"/>
        <v>500000</v>
      </c>
      <c r="F44" s="754">
        <v>500000</v>
      </c>
      <c r="G44" s="754">
        <v>0</v>
      </c>
      <c r="H44" s="754">
        <f t="shared" si="5"/>
        <v>500000</v>
      </c>
      <c r="I44" s="754"/>
      <c r="J44" s="754">
        <f t="shared" si="22"/>
        <v>500000</v>
      </c>
      <c r="K44" s="754" t="s">
        <v>3342</v>
      </c>
      <c r="L44" s="754"/>
      <c r="M44" s="754">
        <f t="shared" si="3"/>
        <v>0</v>
      </c>
      <c r="N44" s="754"/>
      <c r="O44" s="754">
        <f t="shared" si="4"/>
        <v>0</v>
      </c>
      <c r="P44" s="754">
        <v>200000</v>
      </c>
      <c r="Q44" s="130"/>
      <c r="R44" s="130"/>
      <c r="S44" s="130"/>
      <c r="T44" s="130"/>
      <c r="U44" s="130"/>
      <c r="V44" s="130"/>
      <c r="W44" s="130"/>
      <c r="X44" s="130"/>
      <c r="Y44" s="130"/>
      <c r="Z44" s="130"/>
      <c r="AA44" s="130"/>
      <c r="AB44" s="130"/>
    </row>
    <row r="45" spans="1:28" ht="15.75" hidden="1" customHeight="1">
      <c r="A45" s="1404" t="s">
        <v>3343</v>
      </c>
      <c r="B45" s="1405" t="s">
        <v>3344</v>
      </c>
      <c r="C45" s="754"/>
      <c r="D45" s="754"/>
      <c r="E45" s="754">
        <f t="shared" si="25"/>
        <v>0</v>
      </c>
      <c r="F45" s="754"/>
      <c r="G45" s="754"/>
      <c r="H45" s="754">
        <f t="shared" si="5"/>
        <v>0</v>
      </c>
      <c r="I45" s="754"/>
      <c r="J45" s="754">
        <f t="shared" si="22"/>
        <v>0</v>
      </c>
      <c r="K45" s="754"/>
      <c r="L45" s="754"/>
      <c r="M45" s="754">
        <f t="shared" si="3"/>
        <v>0</v>
      </c>
      <c r="N45" s="754"/>
      <c r="O45" s="754">
        <f t="shared" si="4"/>
        <v>0</v>
      </c>
      <c r="P45" s="754"/>
      <c r="Q45" s="130"/>
      <c r="R45" s="130"/>
      <c r="S45" s="130"/>
      <c r="T45" s="130"/>
      <c r="U45" s="130"/>
      <c r="V45" s="130"/>
      <c r="W45" s="130"/>
      <c r="X45" s="130"/>
      <c r="Y45" s="130"/>
      <c r="Z45" s="130"/>
      <c r="AA45" s="130"/>
      <c r="AB45" s="130"/>
    </row>
    <row r="46" spans="1:28" ht="15.75" customHeight="1">
      <c r="A46" s="1406" t="s">
        <v>413</v>
      </c>
      <c r="B46" s="1407"/>
      <c r="C46" s="570">
        <v>1850000</v>
      </c>
      <c r="D46" s="570">
        <f t="shared" ref="D46:F46" si="26">SUM(D41:D45)</f>
        <v>0</v>
      </c>
      <c r="E46" s="570">
        <f t="shared" si="26"/>
        <v>1850000</v>
      </c>
      <c r="F46" s="570">
        <f t="shared" si="26"/>
        <v>1500000</v>
      </c>
      <c r="G46" s="570">
        <f t="shared" ref="G46:I46" si="27">SUM(G41:G45)</f>
        <v>0</v>
      </c>
      <c r="H46" s="570">
        <f t="shared" si="5"/>
        <v>1500000</v>
      </c>
      <c r="I46" s="570">
        <f t="shared" si="27"/>
        <v>0</v>
      </c>
      <c r="J46" s="570">
        <f t="shared" si="22"/>
        <v>1500000</v>
      </c>
      <c r="K46" s="570">
        <f t="shared" ref="K46:P46" si="28">SUM(K41:K44)</f>
        <v>1000000</v>
      </c>
      <c r="L46" s="570">
        <f t="shared" si="28"/>
        <v>0</v>
      </c>
      <c r="M46" s="570">
        <f t="shared" si="3"/>
        <v>1000000</v>
      </c>
      <c r="N46" s="570">
        <f t="shared" si="28"/>
        <v>7000000</v>
      </c>
      <c r="O46" s="570">
        <f t="shared" si="4"/>
        <v>8000000</v>
      </c>
      <c r="P46" s="570">
        <f t="shared" si="28"/>
        <v>700000</v>
      </c>
      <c r="Q46" s="130"/>
      <c r="R46" s="130"/>
      <c r="S46" s="130"/>
      <c r="T46" s="130"/>
      <c r="U46" s="130"/>
      <c r="V46" s="130"/>
      <c r="W46" s="130"/>
      <c r="X46" s="130"/>
      <c r="Y46" s="130"/>
      <c r="Z46" s="130"/>
      <c r="AA46" s="130"/>
      <c r="AB46" s="130"/>
    </row>
    <row r="47" spans="1:28" ht="15.75" hidden="1" customHeight="1">
      <c r="A47" s="1404"/>
      <c r="B47" s="1403" t="s">
        <v>2591</v>
      </c>
      <c r="C47" s="754"/>
      <c r="D47" s="754"/>
      <c r="E47" s="754">
        <f t="shared" ref="E47:E58" si="29">SUM(C47:D47)</f>
        <v>0</v>
      </c>
      <c r="F47" s="754"/>
      <c r="G47" s="754"/>
      <c r="H47" s="754">
        <f t="shared" si="5"/>
        <v>0</v>
      </c>
      <c r="I47" s="754"/>
      <c r="J47" s="754">
        <f t="shared" si="22"/>
        <v>0</v>
      </c>
      <c r="K47" s="754"/>
      <c r="L47" s="754"/>
      <c r="M47" s="754">
        <f t="shared" si="3"/>
        <v>0</v>
      </c>
      <c r="N47" s="754"/>
      <c r="O47" s="754">
        <f t="shared" si="4"/>
        <v>0</v>
      </c>
      <c r="P47" s="754"/>
      <c r="Q47" s="130"/>
      <c r="R47" s="130"/>
      <c r="S47" s="130"/>
      <c r="T47" s="130"/>
      <c r="U47" s="130"/>
      <c r="V47" s="130"/>
      <c r="W47" s="130"/>
      <c r="X47" s="130"/>
      <c r="Y47" s="130"/>
      <c r="Z47" s="130"/>
      <c r="AA47" s="130"/>
      <c r="AB47" s="130"/>
    </row>
    <row r="48" spans="1:28" ht="15.75" hidden="1" customHeight="1">
      <c r="A48" s="1404" t="s">
        <v>3067</v>
      </c>
      <c r="B48" s="1405" t="s">
        <v>3068</v>
      </c>
      <c r="C48" s="754">
        <v>0</v>
      </c>
      <c r="D48" s="754"/>
      <c r="E48" s="754">
        <f t="shared" si="29"/>
        <v>0</v>
      </c>
      <c r="F48" s="754"/>
      <c r="G48" s="754"/>
      <c r="H48" s="754">
        <f t="shared" si="5"/>
        <v>0</v>
      </c>
      <c r="I48" s="754"/>
      <c r="J48" s="754">
        <f t="shared" si="22"/>
        <v>0</v>
      </c>
      <c r="K48" s="754"/>
      <c r="L48" s="754"/>
      <c r="M48" s="754">
        <f t="shared" si="3"/>
        <v>0</v>
      </c>
      <c r="N48" s="754"/>
      <c r="O48" s="754">
        <f t="shared" si="4"/>
        <v>0</v>
      </c>
      <c r="P48" s="754"/>
      <c r="Q48" s="130"/>
      <c r="R48" s="130"/>
      <c r="S48" s="130"/>
      <c r="T48" s="130"/>
      <c r="U48" s="130"/>
      <c r="V48" s="130"/>
      <c r="W48" s="130"/>
      <c r="X48" s="130"/>
      <c r="Y48" s="130"/>
      <c r="Z48" s="130"/>
      <c r="AA48" s="130"/>
      <c r="AB48" s="130"/>
    </row>
    <row r="49" spans="1:28" ht="15.75" hidden="1" customHeight="1">
      <c r="A49" s="1406" t="s">
        <v>413</v>
      </c>
      <c r="B49" s="1407"/>
      <c r="C49" s="570">
        <v>0</v>
      </c>
      <c r="D49" s="570"/>
      <c r="E49" s="754">
        <f t="shared" si="29"/>
        <v>0</v>
      </c>
      <c r="F49" s="754"/>
      <c r="G49" s="754"/>
      <c r="H49" s="754">
        <f t="shared" si="5"/>
        <v>0</v>
      </c>
      <c r="I49" s="754"/>
      <c r="J49" s="754">
        <f t="shared" si="22"/>
        <v>0</v>
      </c>
      <c r="K49" s="754"/>
      <c r="L49" s="754"/>
      <c r="M49" s="754">
        <f t="shared" si="3"/>
        <v>0</v>
      </c>
      <c r="N49" s="754"/>
      <c r="O49" s="754">
        <f t="shared" si="4"/>
        <v>0</v>
      </c>
      <c r="P49" s="754"/>
      <c r="Q49" s="130"/>
      <c r="R49" s="130"/>
      <c r="S49" s="130"/>
      <c r="T49" s="130"/>
      <c r="U49" s="130"/>
      <c r="V49" s="130"/>
      <c r="W49" s="130"/>
      <c r="X49" s="130"/>
      <c r="Y49" s="130"/>
      <c r="Z49" s="130"/>
      <c r="AA49" s="130"/>
      <c r="AB49" s="130"/>
    </row>
    <row r="50" spans="1:28" ht="15.75" hidden="1" customHeight="1">
      <c r="A50" s="1404"/>
      <c r="B50" s="1403" t="s">
        <v>2594</v>
      </c>
      <c r="C50" s="754">
        <v>0</v>
      </c>
      <c r="D50" s="754"/>
      <c r="E50" s="754">
        <f t="shared" si="29"/>
        <v>0</v>
      </c>
      <c r="F50" s="754"/>
      <c r="G50" s="754"/>
      <c r="H50" s="754">
        <f t="shared" si="5"/>
        <v>0</v>
      </c>
      <c r="I50" s="754"/>
      <c r="J50" s="754">
        <f t="shared" si="22"/>
        <v>0</v>
      </c>
      <c r="K50" s="754"/>
      <c r="L50" s="754"/>
      <c r="M50" s="754">
        <f t="shared" si="3"/>
        <v>0</v>
      </c>
      <c r="N50" s="754"/>
      <c r="O50" s="754">
        <f t="shared" si="4"/>
        <v>0</v>
      </c>
      <c r="P50" s="754"/>
      <c r="Q50" s="130"/>
      <c r="R50" s="130"/>
      <c r="S50" s="130"/>
      <c r="T50" s="130"/>
      <c r="U50" s="130"/>
      <c r="V50" s="130"/>
      <c r="W50" s="130"/>
      <c r="X50" s="130"/>
      <c r="Y50" s="130"/>
      <c r="Z50" s="130"/>
      <c r="AA50" s="130"/>
      <c r="AB50" s="130"/>
    </row>
    <row r="51" spans="1:28" ht="15.75" hidden="1" customHeight="1">
      <c r="A51" s="1404" t="s">
        <v>2595</v>
      </c>
      <c r="B51" s="1405" t="s">
        <v>2596</v>
      </c>
      <c r="C51" s="754">
        <v>0</v>
      </c>
      <c r="D51" s="754"/>
      <c r="E51" s="754">
        <f t="shared" si="29"/>
        <v>0</v>
      </c>
      <c r="F51" s="754"/>
      <c r="G51" s="754"/>
      <c r="H51" s="754">
        <f t="shared" si="5"/>
        <v>0</v>
      </c>
      <c r="I51" s="754"/>
      <c r="J51" s="754">
        <f t="shared" si="22"/>
        <v>0</v>
      </c>
      <c r="K51" s="754"/>
      <c r="L51" s="754"/>
      <c r="M51" s="754">
        <f t="shared" si="3"/>
        <v>0</v>
      </c>
      <c r="N51" s="754"/>
      <c r="O51" s="754">
        <f t="shared" si="4"/>
        <v>0</v>
      </c>
      <c r="P51" s="754"/>
      <c r="Q51" s="130"/>
      <c r="R51" s="130"/>
      <c r="S51" s="130"/>
      <c r="T51" s="130"/>
      <c r="U51" s="130"/>
      <c r="V51" s="130"/>
      <c r="W51" s="130"/>
      <c r="X51" s="130"/>
      <c r="Y51" s="130"/>
      <c r="Z51" s="130"/>
      <c r="AA51" s="130"/>
      <c r="AB51" s="130"/>
    </row>
    <row r="52" spans="1:28" ht="15.75" hidden="1" customHeight="1">
      <c r="A52" s="1404" t="s">
        <v>2690</v>
      </c>
      <c r="B52" s="1405" t="s">
        <v>2691</v>
      </c>
      <c r="C52" s="754">
        <v>0</v>
      </c>
      <c r="D52" s="754"/>
      <c r="E52" s="754">
        <f t="shared" si="29"/>
        <v>0</v>
      </c>
      <c r="F52" s="754"/>
      <c r="G52" s="754"/>
      <c r="H52" s="754">
        <f t="shared" si="5"/>
        <v>0</v>
      </c>
      <c r="I52" s="754"/>
      <c r="J52" s="754">
        <f t="shared" si="22"/>
        <v>0</v>
      </c>
      <c r="K52" s="754"/>
      <c r="L52" s="754"/>
      <c r="M52" s="754">
        <f t="shared" si="3"/>
        <v>0</v>
      </c>
      <c r="N52" s="754"/>
      <c r="O52" s="754">
        <f t="shared" si="4"/>
        <v>0</v>
      </c>
      <c r="P52" s="754"/>
      <c r="Q52" s="130"/>
      <c r="R52" s="130"/>
      <c r="S52" s="130"/>
      <c r="T52" s="130"/>
      <c r="U52" s="130"/>
      <c r="V52" s="130"/>
      <c r="W52" s="130"/>
      <c r="X52" s="130"/>
      <c r="Y52" s="130"/>
      <c r="Z52" s="130"/>
      <c r="AA52" s="130"/>
      <c r="AB52" s="130"/>
    </row>
    <row r="53" spans="1:28" ht="15.75" hidden="1" customHeight="1">
      <c r="A53" s="1404" t="s">
        <v>3069</v>
      </c>
      <c r="B53" s="1405" t="s">
        <v>2889</v>
      </c>
      <c r="C53" s="754">
        <v>0</v>
      </c>
      <c r="D53" s="754"/>
      <c r="E53" s="754">
        <f t="shared" si="29"/>
        <v>0</v>
      </c>
      <c r="F53" s="754"/>
      <c r="G53" s="754"/>
      <c r="H53" s="754">
        <f t="shared" si="5"/>
        <v>0</v>
      </c>
      <c r="I53" s="754"/>
      <c r="J53" s="754">
        <f t="shared" si="22"/>
        <v>0</v>
      </c>
      <c r="K53" s="754"/>
      <c r="L53" s="754"/>
      <c r="M53" s="754">
        <f t="shared" si="3"/>
        <v>0</v>
      </c>
      <c r="N53" s="754"/>
      <c r="O53" s="754">
        <f t="shared" si="4"/>
        <v>0</v>
      </c>
      <c r="P53" s="754"/>
      <c r="Q53" s="130"/>
      <c r="R53" s="130"/>
      <c r="S53" s="130"/>
      <c r="T53" s="130"/>
      <c r="U53" s="130"/>
      <c r="V53" s="130"/>
      <c r="W53" s="130"/>
      <c r="X53" s="130"/>
      <c r="Y53" s="130"/>
      <c r="Z53" s="130"/>
      <c r="AA53" s="130"/>
      <c r="AB53" s="130"/>
    </row>
    <row r="54" spans="1:28" ht="15.75" hidden="1" customHeight="1">
      <c r="A54" s="1404" t="s">
        <v>3071</v>
      </c>
      <c r="B54" s="1405" t="s">
        <v>3070</v>
      </c>
      <c r="C54" s="754">
        <v>0</v>
      </c>
      <c r="D54" s="754"/>
      <c r="E54" s="754">
        <f t="shared" si="29"/>
        <v>0</v>
      </c>
      <c r="F54" s="754"/>
      <c r="G54" s="754"/>
      <c r="H54" s="754">
        <f t="shared" si="5"/>
        <v>0</v>
      </c>
      <c r="I54" s="754"/>
      <c r="J54" s="754">
        <f t="shared" si="22"/>
        <v>0</v>
      </c>
      <c r="K54" s="754"/>
      <c r="L54" s="754"/>
      <c r="M54" s="754">
        <f t="shared" si="3"/>
        <v>0</v>
      </c>
      <c r="N54" s="754"/>
      <c r="O54" s="754">
        <f t="shared" si="4"/>
        <v>0</v>
      </c>
      <c r="P54" s="754"/>
      <c r="Q54" s="130"/>
      <c r="R54" s="130"/>
      <c r="S54" s="130"/>
      <c r="T54" s="130"/>
      <c r="U54" s="130"/>
      <c r="V54" s="130"/>
      <c r="W54" s="130"/>
      <c r="X54" s="130"/>
      <c r="Y54" s="130"/>
      <c r="Z54" s="130"/>
      <c r="AA54" s="130"/>
      <c r="AB54" s="130"/>
    </row>
    <row r="55" spans="1:28" ht="15.75" hidden="1" customHeight="1">
      <c r="A55" s="1404" t="s">
        <v>2597</v>
      </c>
      <c r="B55" s="1405" t="s">
        <v>2598</v>
      </c>
      <c r="C55" s="754">
        <v>0</v>
      </c>
      <c r="D55" s="754"/>
      <c r="E55" s="754">
        <f t="shared" si="29"/>
        <v>0</v>
      </c>
      <c r="F55" s="754"/>
      <c r="G55" s="754"/>
      <c r="H55" s="754">
        <f t="shared" si="5"/>
        <v>0</v>
      </c>
      <c r="I55" s="754"/>
      <c r="J55" s="754">
        <f t="shared" si="22"/>
        <v>0</v>
      </c>
      <c r="K55" s="754"/>
      <c r="L55" s="754"/>
      <c r="M55" s="754">
        <f t="shared" si="3"/>
        <v>0</v>
      </c>
      <c r="N55" s="754"/>
      <c r="O55" s="754">
        <f t="shared" si="4"/>
        <v>0</v>
      </c>
      <c r="P55" s="754"/>
      <c r="Q55" s="130"/>
      <c r="R55" s="130"/>
      <c r="S55" s="130"/>
      <c r="T55" s="130"/>
      <c r="U55" s="130"/>
      <c r="V55" s="130"/>
      <c r="W55" s="130"/>
      <c r="X55" s="130"/>
      <c r="Y55" s="130"/>
      <c r="Z55" s="130"/>
      <c r="AA55" s="130"/>
      <c r="AB55" s="130"/>
    </row>
    <row r="56" spans="1:28" ht="15.75" hidden="1" customHeight="1">
      <c r="A56" s="1404" t="s">
        <v>2599</v>
      </c>
      <c r="B56" s="1405" t="s">
        <v>2600</v>
      </c>
      <c r="C56" s="754">
        <v>0</v>
      </c>
      <c r="D56" s="754"/>
      <c r="E56" s="754">
        <f t="shared" si="29"/>
        <v>0</v>
      </c>
      <c r="F56" s="754"/>
      <c r="G56" s="754"/>
      <c r="H56" s="754">
        <f t="shared" si="5"/>
        <v>0</v>
      </c>
      <c r="I56" s="754"/>
      <c r="J56" s="754">
        <f t="shared" si="22"/>
        <v>0</v>
      </c>
      <c r="K56" s="754"/>
      <c r="L56" s="754"/>
      <c r="M56" s="754">
        <f t="shared" si="3"/>
        <v>0</v>
      </c>
      <c r="N56" s="754"/>
      <c r="O56" s="754">
        <f t="shared" si="4"/>
        <v>0</v>
      </c>
      <c r="P56" s="754"/>
      <c r="Q56" s="130"/>
      <c r="R56" s="130"/>
      <c r="S56" s="130"/>
      <c r="T56" s="130"/>
      <c r="U56" s="130"/>
      <c r="V56" s="130"/>
      <c r="W56" s="130"/>
      <c r="X56" s="130"/>
      <c r="Y56" s="130"/>
      <c r="Z56" s="130"/>
      <c r="AA56" s="130"/>
      <c r="AB56" s="130"/>
    </row>
    <row r="57" spans="1:28" ht="15.75" hidden="1" customHeight="1">
      <c r="A57" s="1404" t="s">
        <v>2849</v>
      </c>
      <c r="B57" s="1405" t="s">
        <v>2654</v>
      </c>
      <c r="C57" s="754">
        <v>0</v>
      </c>
      <c r="D57" s="754"/>
      <c r="E57" s="754">
        <f t="shared" si="29"/>
        <v>0</v>
      </c>
      <c r="F57" s="754"/>
      <c r="G57" s="754"/>
      <c r="H57" s="754">
        <f t="shared" si="5"/>
        <v>0</v>
      </c>
      <c r="I57" s="754"/>
      <c r="J57" s="754">
        <f t="shared" si="22"/>
        <v>0</v>
      </c>
      <c r="K57" s="754"/>
      <c r="L57" s="754"/>
      <c r="M57" s="754">
        <f t="shared" si="3"/>
        <v>0</v>
      </c>
      <c r="N57" s="754"/>
      <c r="O57" s="754">
        <f t="shared" si="4"/>
        <v>0</v>
      </c>
      <c r="P57" s="754"/>
      <c r="Q57" s="130"/>
      <c r="R57" s="130"/>
      <c r="S57" s="130"/>
      <c r="T57" s="130"/>
      <c r="U57" s="130"/>
      <c r="V57" s="130"/>
      <c r="W57" s="130"/>
      <c r="X57" s="130"/>
      <c r="Y57" s="130"/>
      <c r="Z57" s="130"/>
      <c r="AA57" s="130"/>
      <c r="AB57" s="130"/>
    </row>
    <row r="58" spans="1:28" ht="15.75" hidden="1" customHeight="1">
      <c r="A58" s="1406" t="s">
        <v>413</v>
      </c>
      <c r="B58" s="1407"/>
      <c r="C58" s="754">
        <v>0</v>
      </c>
      <c r="D58" s="754"/>
      <c r="E58" s="754">
        <f t="shared" si="29"/>
        <v>0</v>
      </c>
      <c r="F58" s="754"/>
      <c r="G58" s="754"/>
      <c r="H58" s="754">
        <f t="shared" si="5"/>
        <v>0</v>
      </c>
      <c r="I58" s="754"/>
      <c r="J58" s="754">
        <f t="shared" si="22"/>
        <v>0</v>
      </c>
      <c r="K58" s="754"/>
      <c r="L58" s="754"/>
      <c r="M58" s="754">
        <f t="shared" si="3"/>
        <v>0</v>
      </c>
      <c r="N58" s="754"/>
      <c r="O58" s="754">
        <f t="shared" si="4"/>
        <v>0</v>
      </c>
      <c r="P58" s="754"/>
      <c r="Q58" s="130"/>
      <c r="R58" s="130"/>
      <c r="S58" s="130"/>
      <c r="T58" s="130"/>
      <c r="U58" s="130"/>
      <c r="V58" s="130"/>
      <c r="W58" s="130"/>
      <c r="X58" s="130"/>
      <c r="Y58" s="130"/>
      <c r="Z58" s="130"/>
      <c r="AA58" s="130"/>
      <c r="AB58" s="130"/>
    </row>
    <row r="59" spans="1:28" ht="15.75" customHeight="1">
      <c r="A59" s="1404"/>
      <c r="B59" s="1403" t="s">
        <v>2594</v>
      </c>
      <c r="C59" s="754"/>
      <c r="D59" s="754"/>
      <c r="E59" s="754"/>
      <c r="F59" s="754"/>
      <c r="G59" s="754"/>
      <c r="H59" s="754">
        <f t="shared" si="5"/>
        <v>0</v>
      </c>
      <c r="I59" s="754"/>
      <c r="J59" s="754">
        <f t="shared" si="22"/>
        <v>0</v>
      </c>
      <c r="K59" s="754"/>
      <c r="L59" s="754"/>
      <c r="M59" s="754">
        <f t="shared" si="3"/>
        <v>0</v>
      </c>
      <c r="N59" s="754"/>
      <c r="O59" s="754">
        <f t="shared" si="4"/>
        <v>0</v>
      </c>
      <c r="P59" s="754"/>
      <c r="Q59" s="130"/>
      <c r="R59" s="130"/>
      <c r="S59" s="130"/>
      <c r="T59" s="130"/>
      <c r="U59" s="130"/>
      <c r="V59" s="130"/>
      <c r="W59" s="130"/>
      <c r="X59" s="130"/>
      <c r="Y59" s="130"/>
      <c r="Z59" s="130"/>
      <c r="AA59" s="130"/>
      <c r="AB59" s="130"/>
    </row>
    <row r="60" spans="1:28" ht="15.75" hidden="1" customHeight="1">
      <c r="A60" s="1404" t="s">
        <v>2595</v>
      </c>
      <c r="B60" s="1416" t="s">
        <v>2596</v>
      </c>
      <c r="C60" s="754"/>
      <c r="D60" s="754"/>
      <c r="E60" s="754"/>
      <c r="F60" s="754">
        <v>0</v>
      </c>
      <c r="G60" s="754">
        <v>0</v>
      </c>
      <c r="H60" s="754">
        <f t="shared" si="5"/>
        <v>0</v>
      </c>
      <c r="I60" s="754">
        <v>0</v>
      </c>
      <c r="J60" s="754">
        <f t="shared" si="22"/>
        <v>0</v>
      </c>
      <c r="K60" s="754"/>
      <c r="L60" s="754"/>
      <c r="M60" s="754">
        <f t="shared" si="3"/>
        <v>0</v>
      </c>
      <c r="N60" s="754"/>
      <c r="O60" s="754">
        <f t="shared" si="4"/>
        <v>0</v>
      </c>
      <c r="P60" s="754"/>
      <c r="Q60" s="130"/>
      <c r="R60" s="130"/>
      <c r="S60" s="130"/>
      <c r="T60" s="130"/>
      <c r="U60" s="130"/>
      <c r="V60" s="130"/>
      <c r="W60" s="130"/>
      <c r="X60" s="130"/>
      <c r="Y60" s="130"/>
      <c r="Z60" s="130"/>
      <c r="AA60" s="130"/>
      <c r="AB60" s="130"/>
    </row>
    <row r="61" spans="1:28" ht="15.75" customHeight="1">
      <c r="A61" s="1404" t="s">
        <v>2849</v>
      </c>
      <c r="B61" s="1416" t="s">
        <v>2600</v>
      </c>
      <c r="C61" s="754"/>
      <c r="D61" s="754"/>
      <c r="E61" s="754"/>
      <c r="F61" s="754">
        <v>1351200</v>
      </c>
      <c r="G61" s="754">
        <v>-1351200</v>
      </c>
      <c r="H61" s="754">
        <f t="shared" si="5"/>
        <v>0</v>
      </c>
      <c r="I61" s="754"/>
      <c r="J61" s="754">
        <f t="shared" si="22"/>
        <v>0</v>
      </c>
      <c r="K61" s="754">
        <v>679000</v>
      </c>
      <c r="L61" s="754"/>
      <c r="M61" s="754">
        <f t="shared" si="3"/>
        <v>679000</v>
      </c>
      <c r="N61" s="754"/>
      <c r="O61" s="754">
        <f t="shared" si="4"/>
        <v>679000</v>
      </c>
      <c r="P61" s="754">
        <v>679000</v>
      </c>
      <c r="Q61" s="130"/>
      <c r="R61" s="130"/>
      <c r="S61" s="130"/>
      <c r="T61" s="130"/>
      <c r="U61" s="130"/>
      <c r="V61" s="130"/>
      <c r="W61" s="130"/>
      <c r="X61" s="130"/>
      <c r="Y61" s="130"/>
      <c r="Z61" s="130"/>
      <c r="AA61" s="130"/>
      <c r="AB61" s="130"/>
    </row>
    <row r="62" spans="1:28" ht="15.75" customHeight="1">
      <c r="A62" s="1412" t="s">
        <v>413</v>
      </c>
      <c r="B62" s="1413"/>
      <c r="C62" s="1417" t="s">
        <v>2621</v>
      </c>
      <c r="D62" s="754"/>
      <c r="E62" s="1413">
        <f t="shared" ref="E62:F62" si="30">SUM(E60:E61)</f>
        <v>0</v>
      </c>
      <c r="F62" s="1413">
        <f t="shared" si="30"/>
        <v>1351200</v>
      </c>
      <c r="G62" s="1413">
        <f t="shared" ref="G62:I62" si="31">SUM(G60:G61)</f>
        <v>-1351200</v>
      </c>
      <c r="H62" s="1413">
        <f t="shared" si="5"/>
        <v>0</v>
      </c>
      <c r="I62" s="1413">
        <f t="shared" si="31"/>
        <v>0</v>
      </c>
      <c r="J62" s="1413">
        <f t="shared" si="22"/>
        <v>0</v>
      </c>
      <c r="K62" s="1418">
        <f t="shared" ref="K62:P62" si="32">SUM(K61)</f>
        <v>679000</v>
      </c>
      <c r="L62" s="1418">
        <f t="shared" si="32"/>
        <v>0</v>
      </c>
      <c r="M62" s="1418">
        <f t="shared" si="3"/>
        <v>679000</v>
      </c>
      <c r="N62" s="1418">
        <f t="shared" si="32"/>
        <v>0</v>
      </c>
      <c r="O62" s="1418">
        <f t="shared" si="4"/>
        <v>679000</v>
      </c>
      <c r="P62" s="1418">
        <f t="shared" si="32"/>
        <v>679000</v>
      </c>
      <c r="Q62" s="130"/>
      <c r="R62" s="130"/>
      <c r="S62" s="130"/>
      <c r="T62" s="130"/>
      <c r="U62" s="130"/>
      <c r="V62" s="130"/>
      <c r="W62" s="130"/>
      <c r="X62" s="130"/>
      <c r="Y62" s="130"/>
      <c r="Z62" s="130"/>
      <c r="AA62" s="130"/>
      <c r="AB62" s="130"/>
    </row>
    <row r="63" spans="1:28" ht="15.75" customHeight="1">
      <c r="A63" s="1404"/>
      <c r="B63" s="1403" t="s">
        <v>2602</v>
      </c>
      <c r="C63" s="754"/>
      <c r="D63" s="754"/>
      <c r="E63" s="754"/>
      <c r="F63" s="754"/>
      <c r="G63" s="754"/>
      <c r="H63" s="754">
        <f t="shared" si="5"/>
        <v>0</v>
      </c>
      <c r="I63" s="754"/>
      <c r="J63" s="754">
        <f t="shared" si="22"/>
        <v>0</v>
      </c>
      <c r="K63" s="754"/>
      <c r="L63" s="754"/>
      <c r="M63" s="754">
        <f t="shared" si="3"/>
        <v>0</v>
      </c>
      <c r="N63" s="754"/>
      <c r="O63" s="754">
        <f t="shared" si="4"/>
        <v>0</v>
      </c>
      <c r="P63" s="754"/>
      <c r="Q63" s="130"/>
      <c r="R63" s="130"/>
      <c r="S63" s="130"/>
      <c r="T63" s="130"/>
      <c r="U63" s="130"/>
      <c r="V63" s="130"/>
      <c r="W63" s="130"/>
      <c r="X63" s="130"/>
      <c r="Y63" s="130"/>
      <c r="Z63" s="130"/>
      <c r="AA63" s="130"/>
      <c r="AB63" s="130"/>
    </row>
    <row r="64" spans="1:28" s="40" customFormat="1" ht="15.75" customHeight="1">
      <c r="A64" s="1419" t="s">
        <v>2655</v>
      </c>
      <c r="B64" s="1420" t="s">
        <v>2656</v>
      </c>
      <c r="C64" s="648">
        <v>200000</v>
      </c>
      <c r="D64" s="648"/>
      <c r="E64" s="1421">
        <f t="shared" ref="E64:E65" si="33">SUM(C64:D64)</f>
        <v>200000</v>
      </c>
      <c r="F64" s="1421">
        <v>350000</v>
      </c>
      <c r="G64" s="1421">
        <v>-160000</v>
      </c>
      <c r="H64" s="1421">
        <f t="shared" si="5"/>
        <v>190000</v>
      </c>
      <c r="I64" s="1421"/>
      <c r="J64" s="1421">
        <f t="shared" si="22"/>
        <v>190000</v>
      </c>
      <c r="K64" s="1421">
        <v>190000</v>
      </c>
      <c r="L64" s="1421"/>
      <c r="M64" s="1421">
        <f t="shared" si="3"/>
        <v>190000</v>
      </c>
      <c r="N64" s="1421">
        <v>-190000</v>
      </c>
      <c r="O64" s="1421">
        <f t="shared" si="4"/>
        <v>0</v>
      </c>
      <c r="P64" s="1421"/>
      <c r="Q64" s="709"/>
      <c r="R64" s="709"/>
      <c r="S64" s="709"/>
      <c r="T64" s="709"/>
      <c r="U64" s="709"/>
      <c r="V64" s="709"/>
      <c r="W64" s="709"/>
      <c r="X64" s="709"/>
      <c r="Y64" s="709"/>
      <c r="Z64" s="709"/>
      <c r="AA64" s="709"/>
      <c r="AB64" s="709"/>
    </row>
    <row r="65" spans="1:28" ht="15.75" customHeight="1">
      <c r="A65" s="1404" t="s">
        <v>2603</v>
      </c>
      <c r="B65" s="1405" t="s">
        <v>2604</v>
      </c>
      <c r="C65" s="93">
        <v>800000</v>
      </c>
      <c r="D65" s="93"/>
      <c r="E65" s="754">
        <f t="shared" si="33"/>
        <v>800000</v>
      </c>
      <c r="F65" s="754">
        <v>0</v>
      </c>
      <c r="G65" s="754">
        <v>0</v>
      </c>
      <c r="H65" s="754">
        <f t="shared" si="5"/>
        <v>0</v>
      </c>
      <c r="I65" s="754"/>
      <c r="J65" s="754">
        <f t="shared" si="22"/>
        <v>0</v>
      </c>
      <c r="K65" s="754"/>
      <c r="L65" s="754"/>
      <c r="M65" s="754">
        <f t="shared" si="3"/>
        <v>0</v>
      </c>
      <c r="N65" s="754"/>
      <c r="O65" s="754">
        <f t="shared" si="4"/>
        <v>0</v>
      </c>
      <c r="P65" s="754">
        <v>200000</v>
      </c>
      <c r="Q65" s="130"/>
      <c r="R65" s="130"/>
      <c r="S65" s="130"/>
      <c r="T65" s="130"/>
      <c r="U65" s="130"/>
      <c r="V65" s="130"/>
      <c r="W65" s="130"/>
      <c r="X65" s="130"/>
      <c r="Y65" s="130"/>
      <c r="Z65" s="130"/>
      <c r="AA65" s="130"/>
      <c r="AB65" s="130"/>
    </row>
    <row r="66" spans="1:28" ht="15.75" customHeight="1">
      <c r="A66" s="1406" t="s">
        <v>413</v>
      </c>
      <c r="B66" s="1407"/>
      <c r="C66" s="570">
        <v>1000000</v>
      </c>
      <c r="D66" s="570">
        <f t="shared" ref="D66:F66" si="34">SUM(D64:D65)</f>
        <v>0</v>
      </c>
      <c r="E66" s="570">
        <f t="shared" si="34"/>
        <v>1000000</v>
      </c>
      <c r="F66" s="570">
        <f t="shared" si="34"/>
        <v>350000</v>
      </c>
      <c r="G66" s="570">
        <f t="shared" ref="G66:I66" si="35">SUM(G64:G65)</f>
        <v>-160000</v>
      </c>
      <c r="H66" s="570">
        <f t="shared" si="5"/>
        <v>190000</v>
      </c>
      <c r="I66" s="570">
        <f t="shared" si="35"/>
        <v>0</v>
      </c>
      <c r="J66" s="570">
        <f t="shared" si="22"/>
        <v>190000</v>
      </c>
      <c r="K66" s="570">
        <f t="shared" ref="K66:P66" si="36">SUM(K64:K65)</f>
        <v>190000</v>
      </c>
      <c r="L66" s="570">
        <f t="shared" si="36"/>
        <v>0</v>
      </c>
      <c r="M66" s="570">
        <f t="shared" si="3"/>
        <v>190000</v>
      </c>
      <c r="N66" s="570">
        <f t="shared" si="36"/>
        <v>-190000</v>
      </c>
      <c r="O66" s="570">
        <f t="shared" si="4"/>
        <v>0</v>
      </c>
      <c r="P66" s="570">
        <f t="shared" si="36"/>
        <v>200000</v>
      </c>
      <c r="Q66" s="130"/>
      <c r="R66" s="130"/>
      <c r="S66" s="130"/>
      <c r="T66" s="130"/>
      <c r="U66" s="130"/>
      <c r="V66" s="130"/>
      <c r="W66" s="130"/>
      <c r="X66" s="130"/>
      <c r="Y66" s="130"/>
      <c r="Z66" s="130"/>
      <c r="AA66" s="130"/>
      <c r="AB66" s="130"/>
    </row>
    <row r="67" spans="1:28" ht="15.75" hidden="1" customHeight="1">
      <c r="A67" s="1404"/>
      <c r="B67" s="1403" t="s">
        <v>2612</v>
      </c>
      <c r="C67" s="754">
        <v>0</v>
      </c>
      <c r="D67" s="754"/>
      <c r="E67" s="754">
        <f t="shared" ref="E67:E69" si="37">SUM(C67:D67)</f>
        <v>0</v>
      </c>
      <c r="F67" s="754"/>
      <c r="G67" s="754"/>
      <c r="H67" s="754">
        <f t="shared" si="5"/>
        <v>0</v>
      </c>
      <c r="I67" s="754"/>
      <c r="J67" s="754">
        <f t="shared" si="22"/>
        <v>0</v>
      </c>
      <c r="K67" s="754"/>
      <c r="L67" s="754"/>
      <c r="M67" s="754">
        <f t="shared" si="3"/>
        <v>0</v>
      </c>
      <c r="N67" s="754"/>
      <c r="O67" s="754">
        <f t="shared" si="4"/>
        <v>0</v>
      </c>
      <c r="P67" s="754"/>
      <c r="Q67" s="130"/>
      <c r="R67" s="130"/>
      <c r="S67" s="130"/>
      <c r="T67" s="130"/>
      <c r="U67" s="130"/>
      <c r="V67" s="130"/>
      <c r="W67" s="130"/>
      <c r="X67" s="130"/>
      <c r="Y67" s="130"/>
      <c r="Z67" s="130"/>
      <c r="AA67" s="130"/>
      <c r="AB67" s="130"/>
    </row>
    <row r="68" spans="1:28" ht="15.75" hidden="1" customHeight="1">
      <c r="A68" s="1404" t="s">
        <v>2613</v>
      </c>
      <c r="B68" s="1405" t="s">
        <v>2614</v>
      </c>
      <c r="C68" s="754">
        <v>0</v>
      </c>
      <c r="D68" s="754"/>
      <c r="E68" s="754">
        <f t="shared" si="37"/>
        <v>0</v>
      </c>
      <c r="F68" s="754"/>
      <c r="G68" s="754"/>
      <c r="H68" s="754">
        <f t="shared" si="5"/>
        <v>0</v>
      </c>
      <c r="I68" s="754"/>
      <c r="J68" s="754">
        <f t="shared" si="22"/>
        <v>0</v>
      </c>
      <c r="K68" s="754"/>
      <c r="L68" s="754"/>
      <c r="M68" s="754">
        <f t="shared" si="3"/>
        <v>0</v>
      </c>
      <c r="N68" s="754"/>
      <c r="O68" s="754">
        <f t="shared" si="4"/>
        <v>0</v>
      </c>
      <c r="P68" s="754"/>
      <c r="Q68" s="130"/>
      <c r="R68" s="130"/>
      <c r="S68" s="130"/>
      <c r="T68" s="130"/>
      <c r="U68" s="130"/>
      <c r="V68" s="130"/>
      <c r="W68" s="130"/>
      <c r="X68" s="130"/>
      <c r="Y68" s="130"/>
      <c r="Z68" s="130"/>
      <c r="AA68" s="130"/>
      <c r="AB68" s="130"/>
    </row>
    <row r="69" spans="1:28" ht="15.75" hidden="1" customHeight="1">
      <c r="A69" s="1406" t="s">
        <v>413</v>
      </c>
      <c r="B69" s="1407"/>
      <c r="C69" s="754">
        <v>0</v>
      </c>
      <c r="D69" s="754"/>
      <c r="E69" s="754">
        <f t="shared" si="37"/>
        <v>0</v>
      </c>
      <c r="F69" s="754"/>
      <c r="G69" s="754"/>
      <c r="H69" s="754">
        <f t="shared" si="5"/>
        <v>0</v>
      </c>
      <c r="I69" s="754"/>
      <c r="J69" s="754">
        <f t="shared" si="22"/>
        <v>0</v>
      </c>
      <c r="K69" s="754"/>
      <c r="L69" s="754"/>
      <c r="M69" s="754">
        <f t="shared" si="3"/>
        <v>0</v>
      </c>
      <c r="N69" s="754"/>
      <c r="O69" s="754">
        <f t="shared" si="4"/>
        <v>0</v>
      </c>
      <c r="P69" s="754"/>
      <c r="Q69" s="130"/>
      <c r="R69" s="130"/>
      <c r="S69" s="130"/>
      <c r="T69" s="130"/>
      <c r="U69" s="130"/>
      <c r="V69" s="130"/>
      <c r="W69" s="130"/>
      <c r="X69" s="130"/>
      <c r="Y69" s="130"/>
      <c r="Z69" s="130"/>
      <c r="AA69" s="130"/>
      <c r="AB69" s="130"/>
    </row>
    <row r="70" spans="1:28" ht="15.75" customHeight="1">
      <c r="A70" s="103"/>
      <c r="B70" s="1422" t="s">
        <v>2605</v>
      </c>
      <c r="C70" s="754"/>
      <c r="D70" s="754"/>
      <c r="E70" s="754"/>
      <c r="F70" s="754"/>
      <c r="G70" s="754"/>
      <c r="H70" s="754">
        <f t="shared" si="5"/>
        <v>0</v>
      </c>
      <c r="I70" s="754"/>
      <c r="J70" s="754">
        <f t="shared" si="22"/>
        <v>0</v>
      </c>
      <c r="K70" s="754"/>
      <c r="L70" s="754"/>
      <c r="M70" s="754">
        <f t="shared" si="3"/>
        <v>0</v>
      </c>
      <c r="N70" s="754"/>
      <c r="O70" s="754">
        <f t="shared" si="4"/>
        <v>0</v>
      </c>
      <c r="P70" s="754"/>
      <c r="Q70" s="130"/>
      <c r="R70" s="130"/>
      <c r="S70" s="130"/>
      <c r="T70" s="130"/>
      <c r="U70" s="130"/>
      <c r="V70" s="130"/>
      <c r="W70" s="130"/>
      <c r="X70" s="130"/>
      <c r="Y70" s="130"/>
      <c r="Z70" s="130"/>
      <c r="AA70" s="130"/>
      <c r="AB70" s="130"/>
    </row>
    <row r="71" spans="1:28" ht="15.75" customHeight="1">
      <c r="A71" s="954" t="s">
        <v>3345</v>
      </c>
      <c r="B71" s="1423" t="s">
        <v>2607</v>
      </c>
      <c r="C71" s="754"/>
      <c r="D71" s="754"/>
      <c r="E71" s="754"/>
      <c r="F71" s="1424">
        <v>500000</v>
      </c>
      <c r="G71" s="1424">
        <v>0</v>
      </c>
      <c r="H71" s="1424">
        <f t="shared" si="5"/>
        <v>500000</v>
      </c>
      <c r="I71" s="1424"/>
      <c r="J71" s="1424">
        <f t="shared" si="22"/>
        <v>500000</v>
      </c>
      <c r="K71" s="1424">
        <v>700000</v>
      </c>
      <c r="L71" s="1424"/>
      <c r="M71" s="1424">
        <f t="shared" ref="M71:M80" si="38">SUM(K71:L71)</f>
        <v>700000</v>
      </c>
      <c r="N71" s="1424">
        <v>-400000</v>
      </c>
      <c r="O71" s="1424">
        <f t="shared" ref="O71:O80" si="39">SUM(M71:N71)</f>
        <v>300000</v>
      </c>
      <c r="P71" s="1424">
        <v>500000</v>
      </c>
      <c r="Q71" s="130"/>
      <c r="R71" s="130"/>
      <c r="S71" s="130"/>
      <c r="T71" s="130"/>
      <c r="U71" s="130"/>
      <c r="V71" s="130"/>
      <c r="W71" s="130"/>
      <c r="X71" s="130"/>
      <c r="Y71" s="130"/>
      <c r="Z71" s="130"/>
      <c r="AA71" s="130"/>
      <c r="AB71" s="130"/>
    </row>
    <row r="72" spans="1:28" s="40" customFormat="1" ht="15.75" customHeight="1">
      <c r="A72" s="145">
        <v>2211102</v>
      </c>
      <c r="B72" s="1425" t="s">
        <v>2609</v>
      </c>
      <c r="C72" s="1421"/>
      <c r="D72" s="1421"/>
      <c r="E72" s="1421"/>
      <c r="F72" s="1426">
        <v>800000</v>
      </c>
      <c r="G72" s="1426">
        <v>-190000</v>
      </c>
      <c r="H72" s="1426">
        <f t="shared" si="5"/>
        <v>610000</v>
      </c>
      <c r="I72" s="1426"/>
      <c r="J72" s="1426">
        <f t="shared" si="22"/>
        <v>610000</v>
      </c>
      <c r="K72" s="1426">
        <v>600000</v>
      </c>
      <c r="L72" s="1426"/>
      <c r="M72" s="1426">
        <f t="shared" si="38"/>
        <v>600000</v>
      </c>
      <c r="N72" s="1426">
        <v>-400000</v>
      </c>
      <c r="O72" s="1426">
        <f t="shared" si="39"/>
        <v>200000</v>
      </c>
      <c r="P72" s="1426">
        <v>500000</v>
      </c>
      <c r="Q72" s="709"/>
      <c r="R72" s="709"/>
      <c r="S72" s="709"/>
      <c r="T72" s="709"/>
      <c r="U72" s="709"/>
      <c r="V72" s="709"/>
      <c r="W72" s="709"/>
      <c r="X72" s="709"/>
      <c r="Y72" s="709"/>
      <c r="Z72" s="709"/>
      <c r="AA72" s="709"/>
      <c r="AB72" s="709"/>
    </row>
    <row r="73" spans="1:28" ht="15.75" customHeight="1">
      <c r="A73" s="103">
        <v>2211103</v>
      </c>
      <c r="B73" s="1423" t="s">
        <v>2611</v>
      </c>
      <c r="C73" s="754"/>
      <c r="D73" s="754"/>
      <c r="E73" s="754"/>
      <c r="F73" s="1427">
        <v>300000</v>
      </c>
      <c r="G73" s="1427">
        <v>0</v>
      </c>
      <c r="H73" s="1427">
        <f t="shared" si="5"/>
        <v>300000</v>
      </c>
      <c r="I73" s="1427"/>
      <c r="J73" s="1427">
        <f t="shared" si="22"/>
        <v>300000</v>
      </c>
      <c r="K73" s="1427">
        <v>300000</v>
      </c>
      <c r="L73" s="1427"/>
      <c r="M73" s="1427">
        <f t="shared" si="38"/>
        <v>300000</v>
      </c>
      <c r="N73" s="1427"/>
      <c r="O73" s="1427">
        <f t="shared" si="39"/>
        <v>300000</v>
      </c>
      <c r="P73" s="1427">
        <v>300000</v>
      </c>
      <c r="Q73" s="130"/>
      <c r="R73" s="130"/>
      <c r="S73" s="130"/>
      <c r="T73" s="130"/>
      <c r="U73" s="130"/>
      <c r="V73" s="130"/>
      <c r="W73" s="130"/>
      <c r="X73" s="130"/>
      <c r="Y73" s="130"/>
      <c r="Z73" s="130"/>
      <c r="AA73" s="130"/>
      <c r="AB73" s="130"/>
    </row>
    <row r="74" spans="1:28" ht="15.75" customHeight="1">
      <c r="A74" s="1428" t="s">
        <v>413</v>
      </c>
      <c r="B74" s="1429"/>
      <c r="C74" s="1418" t="s">
        <v>2621</v>
      </c>
      <c r="D74" s="754"/>
      <c r="E74" s="1413"/>
      <c r="F74" s="1413">
        <f>SUM(F71:F73)</f>
        <v>1600000</v>
      </c>
      <c r="G74" s="1413">
        <f>SUM(G71:G73)</f>
        <v>-190000</v>
      </c>
      <c r="H74" s="1413">
        <f t="shared" ref="H74:H80" si="40">F74+G74</f>
        <v>1410000</v>
      </c>
      <c r="I74" s="1413">
        <f>SUM(I71:I73)</f>
        <v>0</v>
      </c>
      <c r="J74" s="1413">
        <f t="shared" si="22"/>
        <v>1410000</v>
      </c>
      <c r="K74" s="1418">
        <f t="shared" ref="K74:P74" si="41">SUM(K71:K73)</f>
        <v>1600000</v>
      </c>
      <c r="L74" s="1418">
        <f t="shared" si="41"/>
        <v>0</v>
      </c>
      <c r="M74" s="1418">
        <f t="shared" si="38"/>
        <v>1600000</v>
      </c>
      <c r="N74" s="1418">
        <f t="shared" si="41"/>
        <v>-800000</v>
      </c>
      <c r="O74" s="1418">
        <f t="shared" si="39"/>
        <v>800000</v>
      </c>
      <c r="P74" s="1418">
        <f t="shared" si="41"/>
        <v>1300000</v>
      </c>
      <c r="Q74" s="130"/>
      <c r="R74" s="130"/>
      <c r="S74" s="130"/>
      <c r="T74" s="130"/>
      <c r="U74" s="130"/>
      <c r="V74" s="130"/>
      <c r="W74" s="130"/>
      <c r="X74" s="130"/>
      <c r="Y74" s="130"/>
      <c r="Z74" s="130"/>
      <c r="AA74" s="130"/>
      <c r="AB74" s="130"/>
    </row>
    <row r="75" spans="1:28" ht="15.75" customHeight="1">
      <c r="A75" s="103"/>
      <c r="B75" s="1430" t="s">
        <v>2612</v>
      </c>
      <c r="C75" s="754"/>
      <c r="D75" s="754"/>
      <c r="E75" s="754"/>
      <c r="F75" s="754">
        <v>0</v>
      </c>
      <c r="G75" s="754">
        <v>0</v>
      </c>
      <c r="H75" s="754">
        <f t="shared" si="40"/>
        <v>0</v>
      </c>
      <c r="I75" s="754">
        <v>0</v>
      </c>
      <c r="J75" s="754">
        <f t="shared" si="22"/>
        <v>0</v>
      </c>
      <c r="K75" s="754"/>
      <c r="L75" s="754"/>
      <c r="M75" s="754">
        <f t="shared" si="38"/>
        <v>0</v>
      </c>
      <c r="N75" s="754"/>
      <c r="O75" s="754">
        <f t="shared" si="39"/>
        <v>0</v>
      </c>
      <c r="P75" s="754"/>
      <c r="Q75" s="130"/>
      <c r="R75" s="130"/>
      <c r="S75" s="130"/>
      <c r="T75" s="130"/>
      <c r="U75" s="130"/>
      <c r="V75" s="130"/>
      <c r="W75" s="130"/>
      <c r="X75" s="130"/>
      <c r="Y75" s="130"/>
      <c r="Z75" s="130"/>
      <c r="AA75" s="130"/>
      <c r="AB75" s="130"/>
    </row>
    <row r="76" spans="1:28" ht="15.75" customHeight="1">
      <c r="A76" s="103" t="s">
        <v>2613</v>
      </c>
      <c r="B76" s="1431" t="s">
        <v>2614</v>
      </c>
      <c r="C76" s="754">
        <v>800000</v>
      </c>
      <c r="D76" s="754"/>
      <c r="E76" s="754">
        <f>SUM(C76:D76)</f>
        <v>800000</v>
      </c>
      <c r="F76" s="754">
        <v>800000</v>
      </c>
      <c r="G76" s="754">
        <v>0</v>
      </c>
      <c r="H76" s="754">
        <f t="shared" si="40"/>
        <v>800000</v>
      </c>
      <c r="I76" s="754"/>
      <c r="J76" s="754">
        <f t="shared" si="22"/>
        <v>800000</v>
      </c>
      <c r="K76" s="754">
        <v>800000</v>
      </c>
      <c r="L76" s="754"/>
      <c r="M76" s="754">
        <f t="shared" si="38"/>
        <v>800000</v>
      </c>
      <c r="N76" s="754"/>
      <c r="O76" s="754">
        <f t="shared" si="39"/>
        <v>800000</v>
      </c>
      <c r="P76" s="1432">
        <v>500000</v>
      </c>
      <c r="Q76" s="130"/>
      <c r="R76" s="130"/>
      <c r="S76" s="130"/>
      <c r="T76" s="130"/>
      <c r="U76" s="130"/>
      <c r="V76" s="130"/>
      <c r="W76" s="130"/>
      <c r="X76" s="130"/>
      <c r="Y76" s="130"/>
      <c r="Z76" s="130"/>
      <c r="AA76" s="130"/>
      <c r="AB76" s="130"/>
    </row>
    <row r="77" spans="1:28" ht="15.75" customHeight="1">
      <c r="A77" s="1406" t="s">
        <v>413</v>
      </c>
      <c r="B77" s="1407"/>
      <c r="C77" s="570">
        <v>800000</v>
      </c>
      <c r="D77" s="570">
        <f t="shared" ref="D77:F77" si="42">SUM(D76)</f>
        <v>0</v>
      </c>
      <c r="E77" s="570">
        <f t="shared" si="42"/>
        <v>800000</v>
      </c>
      <c r="F77" s="570">
        <f t="shared" si="42"/>
        <v>800000</v>
      </c>
      <c r="G77" s="570">
        <f t="shared" ref="G77:I77" si="43">SUM(G76)</f>
        <v>0</v>
      </c>
      <c r="H77" s="570">
        <f t="shared" si="40"/>
        <v>800000</v>
      </c>
      <c r="I77" s="570">
        <f t="shared" si="43"/>
        <v>0</v>
      </c>
      <c r="J77" s="570">
        <f t="shared" si="22"/>
        <v>800000</v>
      </c>
      <c r="K77" s="570">
        <f t="shared" ref="K77:P77" si="44">SUM(K76)</f>
        <v>800000</v>
      </c>
      <c r="L77" s="570">
        <f t="shared" si="44"/>
        <v>0</v>
      </c>
      <c r="M77" s="570">
        <f t="shared" si="38"/>
        <v>800000</v>
      </c>
      <c r="N77" s="570">
        <f t="shared" si="44"/>
        <v>0</v>
      </c>
      <c r="O77" s="570">
        <f t="shared" si="39"/>
        <v>800000</v>
      </c>
      <c r="P77" s="570">
        <f t="shared" si="44"/>
        <v>500000</v>
      </c>
      <c r="Q77" s="130"/>
      <c r="R77" s="130"/>
      <c r="S77" s="130"/>
      <c r="T77" s="130"/>
      <c r="U77" s="130"/>
      <c r="V77" s="130"/>
      <c r="W77" s="130"/>
      <c r="X77" s="130"/>
      <c r="Y77" s="130"/>
      <c r="Z77" s="130"/>
      <c r="AA77" s="130"/>
      <c r="AB77" s="130"/>
    </row>
    <row r="78" spans="1:28" ht="15.75" customHeight="1">
      <c r="A78" s="103"/>
      <c r="B78" s="1430" t="s">
        <v>2617</v>
      </c>
      <c r="C78" s="754"/>
      <c r="D78" s="754"/>
      <c r="E78" s="754"/>
      <c r="F78" s="754"/>
      <c r="G78" s="754"/>
      <c r="H78" s="754">
        <f t="shared" si="40"/>
        <v>0</v>
      </c>
      <c r="I78" s="754"/>
      <c r="J78" s="754">
        <f t="shared" si="22"/>
        <v>0</v>
      </c>
      <c r="K78" s="754"/>
      <c r="L78" s="754"/>
      <c r="M78" s="754">
        <f t="shared" si="38"/>
        <v>0</v>
      </c>
      <c r="N78" s="754"/>
      <c r="O78" s="754">
        <f t="shared" si="39"/>
        <v>0</v>
      </c>
      <c r="P78" s="754"/>
      <c r="Q78" s="130"/>
      <c r="R78" s="130"/>
      <c r="S78" s="130"/>
      <c r="T78" s="130"/>
      <c r="U78" s="130"/>
      <c r="V78" s="130"/>
      <c r="W78" s="130"/>
      <c r="X78" s="130"/>
      <c r="Y78" s="130"/>
      <c r="Z78" s="130"/>
      <c r="AA78" s="130"/>
      <c r="AB78" s="130"/>
    </row>
    <row r="79" spans="1:28" ht="15.75" hidden="1" customHeight="1">
      <c r="A79" s="103">
        <v>3111009</v>
      </c>
      <c r="B79" s="1431" t="s">
        <v>3217</v>
      </c>
      <c r="C79" s="754">
        <v>500000</v>
      </c>
      <c r="D79" s="754">
        <v>-500000</v>
      </c>
      <c r="E79" s="754">
        <f>SUM(C79:D79)</f>
        <v>0</v>
      </c>
      <c r="F79" s="754">
        <v>0</v>
      </c>
      <c r="G79" s="754">
        <v>0</v>
      </c>
      <c r="H79" s="754">
        <f t="shared" si="40"/>
        <v>0</v>
      </c>
      <c r="I79" s="754">
        <v>0</v>
      </c>
      <c r="J79" s="754">
        <f t="shared" si="22"/>
        <v>0</v>
      </c>
      <c r="K79" s="754"/>
      <c r="L79" s="754"/>
      <c r="M79" s="754">
        <f t="shared" si="38"/>
        <v>0</v>
      </c>
      <c r="N79" s="754"/>
      <c r="O79" s="754">
        <f t="shared" si="39"/>
        <v>0</v>
      </c>
      <c r="P79" s="754"/>
      <c r="Q79" s="130"/>
      <c r="R79" s="130"/>
      <c r="S79" s="130"/>
      <c r="T79" s="130"/>
      <c r="U79" s="130"/>
      <c r="V79" s="130"/>
      <c r="W79" s="130"/>
      <c r="X79" s="130"/>
      <c r="Y79" s="130"/>
      <c r="Z79" s="130"/>
      <c r="AA79" s="130"/>
      <c r="AB79" s="130"/>
    </row>
    <row r="80" spans="1:28" ht="15.75" hidden="1" customHeight="1">
      <c r="A80" s="103">
        <v>3111001</v>
      </c>
      <c r="B80" s="1431" t="s">
        <v>3271</v>
      </c>
      <c r="C80" s="754"/>
      <c r="D80" s="754"/>
      <c r="E80" s="754">
        <f>SUM(C80:D80)</f>
        <v>0</v>
      </c>
      <c r="F80" s="754"/>
      <c r="G80" s="754"/>
      <c r="H80" s="754">
        <f t="shared" si="40"/>
        <v>0</v>
      </c>
      <c r="I80" s="754"/>
      <c r="J80" s="754">
        <f t="shared" si="22"/>
        <v>0</v>
      </c>
      <c r="K80" s="754"/>
      <c r="L80" s="754"/>
      <c r="M80" s="754">
        <f t="shared" si="38"/>
        <v>0</v>
      </c>
      <c r="N80" s="754"/>
      <c r="O80" s="754">
        <f t="shared" si="39"/>
        <v>0</v>
      </c>
      <c r="P80" s="754"/>
      <c r="Q80" s="130"/>
      <c r="R80" s="130"/>
      <c r="S80" s="130"/>
      <c r="T80" s="130"/>
      <c r="U80" s="130"/>
      <c r="V80" s="130"/>
      <c r="W80" s="130"/>
      <c r="X80" s="130"/>
      <c r="Y80" s="130"/>
      <c r="Z80" s="130"/>
      <c r="AA80" s="130"/>
      <c r="AB80" s="130"/>
    </row>
    <row r="81" spans="1:28" ht="15.75" customHeight="1">
      <c r="A81" s="1433">
        <v>3111009</v>
      </c>
      <c r="B81" s="1434" t="s">
        <v>3217</v>
      </c>
      <c r="C81" s="754"/>
      <c r="D81" s="754"/>
      <c r="E81" s="754"/>
      <c r="F81" s="754"/>
      <c r="G81" s="754"/>
      <c r="H81" s="754"/>
      <c r="I81" s="754"/>
      <c r="J81" s="754"/>
      <c r="K81" s="754"/>
      <c r="L81" s="754"/>
      <c r="M81" s="754"/>
      <c r="N81" s="754"/>
      <c r="O81" s="754"/>
      <c r="P81" s="1432">
        <v>200000</v>
      </c>
      <c r="Q81" s="130"/>
      <c r="R81" s="130"/>
      <c r="S81" s="130"/>
      <c r="T81" s="130"/>
      <c r="U81" s="130"/>
      <c r="V81" s="130"/>
      <c r="W81" s="130"/>
      <c r="X81" s="130"/>
      <c r="Y81" s="130"/>
      <c r="Z81" s="130"/>
      <c r="AA81" s="130"/>
      <c r="AB81" s="130"/>
    </row>
    <row r="82" spans="1:28" ht="15.75" customHeight="1">
      <c r="A82" s="1433">
        <v>3111001</v>
      </c>
      <c r="B82" s="1434" t="s">
        <v>3271</v>
      </c>
      <c r="C82" s="754"/>
      <c r="D82" s="754"/>
      <c r="E82" s="754"/>
      <c r="F82" s="754"/>
      <c r="G82" s="754"/>
      <c r="H82" s="754"/>
      <c r="I82" s="754"/>
      <c r="J82" s="754"/>
      <c r="K82" s="754"/>
      <c r="L82" s="754"/>
      <c r="M82" s="754"/>
      <c r="N82" s="754"/>
      <c r="O82" s="754"/>
      <c r="P82" s="1435"/>
      <c r="Q82" s="130"/>
      <c r="R82" s="130"/>
      <c r="S82" s="130"/>
      <c r="T82" s="130"/>
      <c r="U82" s="130"/>
      <c r="V82" s="130"/>
      <c r="W82" s="130"/>
      <c r="X82" s="130"/>
      <c r="Y82" s="130"/>
      <c r="Z82" s="130"/>
      <c r="AA82" s="130"/>
      <c r="AB82" s="130"/>
    </row>
    <row r="83" spans="1:28" ht="15.75" customHeight="1">
      <c r="A83" s="1433">
        <v>3111002</v>
      </c>
      <c r="B83" s="1434" t="s">
        <v>3346</v>
      </c>
      <c r="C83" s="754">
        <v>500000</v>
      </c>
      <c r="D83" s="754"/>
      <c r="E83" s="754">
        <f>SUM(C83:D83)</f>
        <v>500000</v>
      </c>
      <c r="F83" s="754">
        <v>900000</v>
      </c>
      <c r="G83" s="754">
        <v>-900000</v>
      </c>
      <c r="H83" s="754">
        <f>F83+G83</f>
        <v>0</v>
      </c>
      <c r="I83" s="754"/>
      <c r="J83" s="754">
        <f>H83+I83</f>
        <v>0</v>
      </c>
      <c r="K83" s="754"/>
      <c r="L83" s="754"/>
      <c r="M83" s="754">
        <f>SUM(K83:L83)</f>
        <v>0</v>
      </c>
      <c r="N83" s="754"/>
      <c r="O83" s="754">
        <f>SUM(M83:N83)</f>
        <v>0</v>
      </c>
      <c r="P83" s="1432">
        <v>295000</v>
      </c>
      <c r="Q83" s="130"/>
      <c r="R83" s="130"/>
      <c r="S83" s="130"/>
      <c r="T83" s="130"/>
      <c r="U83" s="130"/>
      <c r="V83" s="130"/>
      <c r="W83" s="130"/>
      <c r="X83" s="130"/>
      <c r="Y83" s="130"/>
      <c r="Z83" s="130"/>
      <c r="AA83" s="130"/>
      <c r="AB83" s="130"/>
    </row>
    <row r="84" spans="1:28" ht="15.75" customHeight="1">
      <c r="A84" s="103">
        <v>2211308</v>
      </c>
      <c r="B84" s="1431" t="s">
        <v>2828</v>
      </c>
      <c r="C84" s="754">
        <v>2000000</v>
      </c>
      <c r="D84" s="754">
        <v>3500000</v>
      </c>
      <c r="E84" s="754">
        <f>SUM(C84:D84)</f>
        <v>5500000</v>
      </c>
      <c r="F84" s="754">
        <v>0</v>
      </c>
      <c r="G84" s="754">
        <v>0</v>
      </c>
      <c r="H84" s="754">
        <f>F84+G84</f>
        <v>0</v>
      </c>
      <c r="I84" s="754">
        <v>0</v>
      </c>
      <c r="J84" s="754">
        <f>H84+I84</f>
        <v>0</v>
      </c>
      <c r="K84" s="754"/>
      <c r="L84" s="754"/>
      <c r="M84" s="754">
        <f>SUM(K84:L84)</f>
        <v>0</v>
      </c>
      <c r="N84" s="754"/>
      <c r="O84" s="754">
        <f>SUM(M84:N84)</f>
        <v>0</v>
      </c>
      <c r="P84" s="754"/>
      <c r="Q84" s="130"/>
      <c r="R84" s="130"/>
      <c r="S84" s="130"/>
      <c r="T84" s="130"/>
      <c r="U84" s="130"/>
      <c r="V84" s="130"/>
      <c r="W84" s="130"/>
      <c r="X84" s="130"/>
      <c r="Y84" s="130"/>
      <c r="Z84" s="130"/>
      <c r="AA84" s="130"/>
      <c r="AB84" s="130"/>
    </row>
    <row r="85" spans="1:28" ht="15.75" customHeight="1">
      <c r="A85" s="103" t="s">
        <v>2622</v>
      </c>
      <c r="B85" s="1431" t="s">
        <v>2623</v>
      </c>
      <c r="C85" s="754">
        <v>2000000</v>
      </c>
      <c r="D85" s="754">
        <v>-1000000</v>
      </c>
      <c r="E85" s="754">
        <f>SUM(C85:D85)</f>
        <v>1000000</v>
      </c>
      <c r="F85" s="754">
        <v>0</v>
      </c>
      <c r="G85" s="754">
        <v>0</v>
      </c>
      <c r="H85" s="754">
        <f>F85+G85</f>
        <v>0</v>
      </c>
      <c r="I85" s="754">
        <v>0</v>
      </c>
      <c r="J85" s="754">
        <f>H85+I85</f>
        <v>0</v>
      </c>
      <c r="K85" s="754"/>
      <c r="L85" s="754"/>
      <c r="M85" s="754">
        <f>SUM(K85:L85)</f>
        <v>0</v>
      </c>
      <c r="N85" s="754"/>
      <c r="O85" s="754">
        <f>SUM(M85:N85)</f>
        <v>0</v>
      </c>
      <c r="P85" s="1436">
        <v>1000000</v>
      </c>
      <c r="Q85" s="130"/>
      <c r="R85" s="130"/>
      <c r="S85" s="130"/>
      <c r="T85" s="130"/>
      <c r="U85" s="130"/>
      <c r="V85" s="130"/>
      <c r="W85" s="130"/>
      <c r="X85" s="130"/>
      <c r="Y85" s="130"/>
      <c r="Z85" s="130"/>
      <c r="AA85" s="130"/>
      <c r="AB85" s="130"/>
    </row>
    <row r="86" spans="1:28" ht="15.75" customHeight="1">
      <c r="A86" s="1437" t="s">
        <v>2634</v>
      </c>
      <c r="B86" s="1438" t="s">
        <v>2635</v>
      </c>
      <c r="C86" s="754"/>
      <c r="D86" s="754"/>
      <c r="E86" s="754"/>
      <c r="F86" s="754"/>
      <c r="G86" s="754"/>
      <c r="H86" s="754"/>
      <c r="I86" s="754"/>
      <c r="J86" s="754"/>
      <c r="K86" s="754"/>
      <c r="L86" s="754"/>
      <c r="M86" s="754"/>
      <c r="N86" s="754"/>
      <c r="O86" s="754">
        <v>700000</v>
      </c>
      <c r="P86" s="1436">
        <v>1000000</v>
      </c>
      <c r="Q86" s="130"/>
      <c r="R86" s="130"/>
      <c r="S86" s="130"/>
      <c r="T86" s="130"/>
      <c r="U86" s="130"/>
      <c r="V86" s="130"/>
      <c r="W86" s="130"/>
      <c r="X86" s="130"/>
      <c r="Y86" s="130"/>
      <c r="Z86" s="130"/>
      <c r="AA86" s="130"/>
      <c r="AB86" s="130"/>
    </row>
    <row r="87" spans="1:28" ht="15.75" customHeight="1">
      <c r="A87" s="1437" t="s">
        <v>3207</v>
      </c>
      <c r="B87" s="1438" t="s">
        <v>3347</v>
      </c>
      <c r="C87" s="754"/>
      <c r="D87" s="754"/>
      <c r="E87" s="754"/>
      <c r="F87" s="754"/>
      <c r="G87" s="754"/>
      <c r="H87" s="754"/>
      <c r="I87" s="754"/>
      <c r="J87" s="754"/>
      <c r="K87" s="754"/>
      <c r="L87" s="754"/>
      <c r="M87" s="754"/>
      <c r="N87" s="754"/>
      <c r="O87" s="754">
        <v>0</v>
      </c>
      <c r="P87" s="1436">
        <v>100000</v>
      </c>
      <c r="Q87" s="130"/>
      <c r="R87" s="130"/>
      <c r="S87" s="130"/>
      <c r="T87" s="130"/>
      <c r="U87" s="130"/>
      <c r="V87" s="130"/>
      <c r="W87" s="130"/>
      <c r="X87" s="130"/>
      <c r="Y87" s="130"/>
      <c r="Z87" s="130"/>
      <c r="AA87" s="130"/>
      <c r="AB87" s="130"/>
    </row>
    <row r="88" spans="1:28" ht="15.75" customHeight="1">
      <c r="A88" s="1406" t="s">
        <v>413</v>
      </c>
      <c r="B88" s="1407"/>
      <c r="C88" s="570">
        <v>5000000</v>
      </c>
      <c r="D88" s="570">
        <f>SUM(D79:D85)</f>
        <v>2000000</v>
      </c>
      <c r="E88" s="570">
        <f>SUM(E79:E85)</f>
        <v>7000000</v>
      </c>
      <c r="F88" s="570">
        <f>SUM(F79:F85)</f>
        <v>900000</v>
      </c>
      <c r="G88" s="570">
        <f>SUM(G79:G85)</f>
        <v>-900000</v>
      </c>
      <c r="H88" s="570">
        <f>F88+G88</f>
        <v>0</v>
      </c>
      <c r="I88" s="570">
        <f>SUM(I79:I85)</f>
        <v>0</v>
      </c>
      <c r="J88" s="570">
        <f>H88+I88</f>
        <v>0</v>
      </c>
      <c r="K88" s="570">
        <f t="shared" ref="K88:N88" si="45">SUM(K83)</f>
        <v>0</v>
      </c>
      <c r="L88" s="570">
        <f t="shared" si="45"/>
        <v>0</v>
      </c>
      <c r="M88" s="570">
        <f t="shared" ref="M88:M132" si="46">SUM(K88:L88)</f>
        <v>0</v>
      </c>
      <c r="N88" s="570">
        <f t="shared" si="45"/>
        <v>0</v>
      </c>
      <c r="O88" s="570">
        <f t="shared" ref="O88:O132" si="47">SUM(M88:N88)</f>
        <v>0</v>
      </c>
      <c r="P88" s="570">
        <f>SUM(P81:P87)</f>
        <v>2595000</v>
      </c>
      <c r="Q88" s="130"/>
      <c r="R88" s="130"/>
      <c r="S88" s="130"/>
      <c r="T88" s="130"/>
      <c r="U88" s="130"/>
      <c r="V88" s="130"/>
      <c r="W88" s="130"/>
      <c r="X88" s="130"/>
      <c r="Y88" s="130"/>
      <c r="Z88" s="130"/>
      <c r="AA88" s="130"/>
      <c r="AB88" s="130"/>
    </row>
    <row r="89" spans="1:28" ht="15.75" customHeight="1">
      <c r="A89" s="103"/>
      <c r="B89" s="1430" t="s">
        <v>3348</v>
      </c>
      <c r="C89" s="97"/>
      <c r="D89" s="97"/>
      <c r="E89" s="754"/>
      <c r="F89" s="754"/>
      <c r="G89" s="754"/>
      <c r="H89" s="754"/>
      <c r="I89" s="754"/>
      <c r="J89" s="754"/>
      <c r="K89" s="754"/>
      <c r="L89" s="754"/>
      <c r="M89" s="754">
        <f t="shared" si="46"/>
        <v>0</v>
      </c>
      <c r="N89" s="754"/>
      <c r="O89" s="754">
        <f t="shared" si="47"/>
        <v>0</v>
      </c>
      <c r="P89" s="754"/>
      <c r="Q89" s="130"/>
      <c r="R89" s="130"/>
      <c r="S89" s="130"/>
      <c r="T89" s="130"/>
      <c r="U89" s="130"/>
      <c r="V89" s="130"/>
      <c r="W89" s="130"/>
      <c r="X89" s="130"/>
      <c r="Y89" s="130"/>
      <c r="Z89" s="130"/>
      <c r="AA89" s="130"/>
      <c r="AB89" s="130"/>
    </row>
    <row r="90" spans="1:28" ht="15.75" customHeight="1">
      <c r="A90" s="103">
        <v>2211802</v>
      </c>
      <c r="B90" s="1431" t="s">
        <v>2604</v>
      </c>
      <c r="C90" s="754">
        <v>2000000</v>
      </c>
      <c r="D90" s="754"/>
      <c r="E90" s="754">
        <f t="shared" ref="E90:E93" si="48">SUM(C90:D90)</f>
        <v>2000000</v>
      </c>
      <c r="F90" s="754">
        <v>0</v>
      </c>
      <c r="G90" s="754">
        <v>0</v>
      </c>
      <c r="H90" s="754">
        <f>F90+G90</f>
        <v>0</v>
      </c>
      <c r="I90" s="754">
        <v>0</v>
      </c>
      <c r="J90" s="754">
        <f t="shared" ref="J90:J94" si="49">H90+I90</f>
        <v>0</v>
      </c>
      <c r="K90" s="754"/>
      <c r="L90" s="754"/>
      <c r="M90" s="754">
        <f t="shared" si="46"/>
        <v>0</v>
      </c>
      <c r="N90" s="754"/>
      <c r="O90" s="754">
        <f t="shared" si="47"/>
        <v>0</v>
      </c>
      <c r="P90" s="754"/>
      <c r="Q90" s="130"/>
      <c r="R90" s="130"/>
      <c r="S90" s="130"/>
      <c r="T90" s="130"/>
      <c r="U90" s="130"/>
      <c r="V90" s="130"/>
      <c r="W90" s="130"/>
      <c r="X90" s="130"/>
      <c r="Y90" s="130"/>
      <c r="Z90" s="130"/>
      <c r="AA90" s="130"/>
      <c r="AB90" s="130"/>
    </row>
    <row r="91" spans="1:28" ht="15.75" customHeight="1">
      <c r="A91" s="103"/>
      <c r="B91" s="1431" t="s">
        <v>3349</v>
      </c>
      <c r="C91" s="754"/>
      <c r="D91" s="754">
        <v>500000</v>
      </c>
      <c r="E91" s="754">
        <f t="shared" si="48"/>
        <v>500000</v>
      </c>
      <c r="F91" s="754">
        <v>0</v>
      </c>
      <c r="G91" s="754">
        <v>0</v>
      </c>
      <c r="H91" s="754">
        <f>F91+G91</f>
        <v>0</v>
      </c>
      <c r="I91" s="754">
        <v>0</v>
      </c>
      <c r="J91" s="754">
        <f t="shared" si="49"/>
        <v>0</v>
      </c>
      <c r="K91" s="754"/>
      <c r="L91" s="754"/>
      <c r="M91" s="754">
        <f t="shared" si="46"/>
        <v>0</v>
      </c>
      <c r="N91" s="754"/>
      <c r="O91" s="754">
        <f t="shared" si="47"/>
        <v>0</v>
      </c>
      <c r="P91" s="754"/>
      <c r="Q91" s="130"/>
      <c r="R91" s="130"/>
      <c r="S91" s="130"/>
      <c r="T91" s="130"/>
      <c r="U91" s="130"/>
      <c r="V91" s="130"/>
      <c r="W91" s="130"/>
      <c r="X91" s="130"/>
      <c r="Y91" s="130"/>
      <c r="Z91" s="130"/>
      <c r="AA91" s="130"/>
      <c r="AB91" s="130"/>
    </row>
    <row r="92" spans="1:28" ht="15.75" customHeight="1">
      <c r="A92" s="103">
        <v>2211504</v>
      </c>
      <c r="B92" s="1431" t="s">
        <v>2590</v>
      </c>
      <c r="C92" s="754">
        <v>1000000</v>
      </c>
      <c r="D92" s="754"/>
      <c r="E92" s="754">
        <f t="shared" si="48"/>
        <v>1000000</v>
      </c>
      <c r="F92" s="754">
        <v>0</v>
      </c>
      <c r="G92" s="754">
        <v>0</v>
      </c>
      <c r="H92" s="754">
        <f>F92+G92</f>
        <v>0</v>
      </c>
      <c r="I92" s="754">
        <v>0</v>
      </c>
      <c r="J92" s="754">
        <f t="shared" si="49"/>
        <v>0</v>
      </c>
      <c r="K92" s="754"/>
      <c r="L92" s="754"/>
      <c r="M92" s="754">
        <f t="shared" si="46"/>
        <v>0</v>
      </c>
      <c r="N92" s="754"/>
      <c r="O92" s="754">
        <f t="shared" si="47"/>
        <v>0</v>
      </c>
      <c r="P92" s="754"/>
      <c r="Q92" s="130"/>
      <c r="R92" s="130"/>
      <c r="S92" s="130"/>
      <c r="T92" s="130"/>
      <c r="U92" s="130"/>
      <c r="V92" s="130"/>
      <c r="W92" s="130"/>
      <c r="X92" s="130"/>
      <c r="Y92" s="130"/>
      <c r="Z92" s="130"/>
      <c r="AA92" s="130"/>
      <c r="AB92" s="130"/>
    </row>
    <row r="93" spans="1:28" ht="15.75" customHeight="1">
      <c r="A93" s="103" t="s">
        <v>3071</v>
      </c>
      <c r="B93" s="1431" t="s">
        <v>3070</v>
      </c>
      <c r="C93" s="754">
        <v>2000000</v>
      </c>
      <c r="D93" s="754">
        <v>-500000</v>
      </c>
      <c r="E93" s="754">
        <f t="shared" si="48"/>
        <v>1500000</v>
      </c>
      <c r="F93" s="754">
        <v>0</v>
      </c>
      <c r="G93" s="754">
        <v>0</v>
      </c>
      <c r="H93" s="754">
        <f>F93+G93</f>
        <v>0</v>
      </c>
      <c r="I93" s="754">
        <v>0</v>
      </c>
      <c r="J93" s="754">
        <f t="shared" si="49"/>
        <v>0</v>
      </c>
      <c r="K93" s="754"/>
      <c r="L93" s="754"/>
      <c r="M93" s="754">
        <f t="shared" si="46"/>
        <v>0</v>
      </c>
      <c r="N93" s="754"/>
      <c r="O93" s="754">
        <f t="shared" si="47"/>
        <v>0</v>
      </c>
      <c r="P93" s="754"/>
      <c r="Q93" s="130"/>
      <c r="R93" s="130"/>
      <c r="S93" s="130"/>
      <c r="T93" s="130"/>
      <c r="U93" s="130"/>
      <c r="V93" s="130"/>
      <c r="W93" s="130"/>
      <c r="X93" s="130"/>
      <c r="Y93" s="130"/>
      <c r="Z93" s="130"/>
      <c r="AA93" s="130"/>
      <c r="AB93" s="130"/>
    </row>
    <row r="94" spans="1:28" ht="15.75" customHeight="1">
      <c r="A94" s="1406" t="s">
        <v>413</v>
      </c>
      <c r="B94" s="1407"/>
      <c r="C94" s="570">
        <v>5000000</v>
      </c>
      <c r="D94" s="570">
        <f t="shared" ref="D94:F94" si="50">SUM(D90:D93)</f>
        <v>0</v>
      </c>
      <c r="E94" s="570">
        <f t="shared" si="50"/>
        <v>5000000</v>
      </c>
      <c r="F94" s="570">
        <f t="shared" si="50"/>
        <v>0</v>
      </c>
      <c r="G94" s="570">
        <f t="shared" ref="G94:I94" si="51">SUM(G90:G93)</f>
        <v>0</v>
      </c>
      <c r="H94" s="570">
        <f>F94+G94</f>
        <v>0</v>
      </c>
      <c r="I94" s="570">
        <f t="shared" si="51"/>
        <v>0</v>
      </c>
      <c r="J94" s="570">
        <f t="shared" si="49"/>
        <v>0</v>
      </c>
      <c r="K94" s="570"/>
      <c r="L94" s="570"/>
      <c r="M94" s="570">
        <f t="shared" si="46"/>
        <v>0</v>
      </c>
      <c r="N94" s="570"/>
      <c r="O94" s="570">
        <f t="shared" si="47"/>
        <v>0</v>
      </c>
      <c r="P94" s="570"/>
      <c r="Q94" s="130"/>
      <c r="R94" s="130"/>
      <c r="S94" s="130"/>
      <c r="T94" s="130"/>
      <c r="U94" s="130"/>
      <c r="V94" s="130"/>
      <c r="W94" s="130"/>
      <c r="X94" s="130"/>
      <c r="Y94" s="130"/>
      <c r="Z94" s="130"/>
      <c r="AA94" s="130"/>
      <c r="AB94" s="130"/>
    </row>
    <row r="95" spans="1:28" ht="15.75" customHeight="1">
      <c r="A95" s="103"/>
      <c r="B95" s="1430" t="s">
        <v>3350</v>
      </c>
      <c r="C95" s="754"/>
      <c r="D95" s="754"/>
      <c r="E95" s="754"/>
      <c r="F95" s="754"/>
      <c r="G95" s="754"/>
      <c r="H95" s="754"/>
      <c r="I95" s="754"/>
      <c r="J95" s="754"/>
      <c r="K95" s="754"/>
      <c r="L95" s="754"/>
      <c r="M95" s="754">
        <f t="shared" si="46"/>
        <v>0</v>
      </c>
      <c r="N95" s="754"/>
      <c r="O95" s="754">
        <f t="shared" si="47"/>
        <v>0</v>
      </c>
      <c r="P95" s="754"/>
      <c r="Q95" s="130"/>
      <c r="R95" s="130"/>
      <c r="S95" s="130"/>
      <c r="T95" s="130"/>
      <c r="U95" s="130"/>
      <c r="V95" s="130"/>
      <c r="W95" s="130"/>
      <c r="X95" s="130"/>
      <c r="Y95" s="130"/>
      <c r="Z95" s="130"/>
      <c r="AA95" s="130"/>
      <c r="AB95" s="130"/>
    </row>
    <row r="96" spans="1:28" ht="15.75" customHeight="1">
      <c r="A96" s="103" t="s">
        <v>3200</v>
      </c>
      <c r="B96" s="1431" t="s">
        <v>3151</v>
      </c>
      <c r="C96" s="754">
        <v>0</v>
      </c>
      <c r="D96" s="754"/>
      <c r="E96" s="754">
        <f t="shared" ref="E96:E100" si="52">SUM(C96:D96)</f>
        <v>0</v>
      </c>
      <c r="F96" s="754"/>
      <c r="G96" s="754"/>
      <c r="H96" s="754">
        <f t="shared" ref="H96:H110" si="53">F96+G96</f>
        <v>0</v>
      </c>
      <c r="I96" s="754"/>
      <c r="J96" s="754">
        <f t="shared" ref="J96:J110" si="54">H96+I96</f>
        <v>0</v>
      </c>
      <c r="K96" s="754"/>
      <c r="L96" s="754"/>
      <c r="M96" s="754">
        <f t="shared" si="46"/>
        <v>0</v>
      </c>
      <c r="N96" s="754"/>
      <c r="O96" s="754">
        <f t="shared" si="47"/>
        <v>0</v>
      </c>
      <c r="P96" s="754"/>
      <c r="Q96" s="130"/>
      <c r="R96" s="130"/>
      <c r="S96" s="130"/>
      <c r="T96" s="130"/>
      <c r="U96" s="130"/>
      <c r="V96" s="130"/>
      <c r="W96" s="130"/>
      <c r="X96" s="130"/>
      <c r="Y96" s="130"/>
      <c r="Z96" s="130"/>
      <c r="AA96" s="130"/>
      <c r="AB96" s="130"/>
    </row>
    <row r="97" spans="1:28" ht="15.75" customHeight="1">
      <c r="A97" s="103">
        <v>2211802</v>
      </c>
      <c r="B97" s="1431" t="s">
        <v>2604</v>
      </c>
      <c r="C97" s="754">
        <v>1000000</v>
      </c>
      <c r="D97" s="754"/>
      <c r="E97" s="754">
        <f t="shared" si="52"/>
        <v>1000000</v>
      </c>
      <c r="F97" s="754">
        <v>0</v>
      </c>
      <c r="G97" s="754">
        <v>0</v>
      </c>
      <c r="H97" s="754">
        <f t="shared" si="53"/>
        <v>0</v>
      </c>
      <c r="I97" s="754">
        <v>0</v>
      </c>
      <c r="J97" s="754">
        <f t="shared" si="54"/>
        <v>0</v>
      </c>
      <c r="K97" s="754"/>
      <c r="L97" s="754"/>
      <c r="M97" s="754">
        <f t="shared" si="46"/>
        <v>0</v>
      </c>
      <c r="N97" s="754"/>
      <c r="O97" s="754">
        <f t="shared" si="47"/>
        <v>0</v>
      </c>
      <c r="P97" s="754"/>
      <c r="Q97" s="130"/>
      <c r="R97" s="130"/>
      <c r="S97" s="130"/>
      <c r="T97" s="130"/>
      <c r="U97" s="130"/>
      <c r="V97" s="130"/>
      <c r="W97" s="130"/>
      <c r="X97" s="130"/>
      <c r="Y97" s="130"/>
      <c r="Z97" s="130"/>
      <c r="AA97" s="130"/>
      <c r="AB97" s="130"/>
    </row>
    <row r="98" spans="1:28" ht="15.75" customHeight="1">
      <c r="A98" s="103">
        <v>2211504</v>
      </c>
      <c r="B98" s="1431" t="s">
        <v>2590</v>
      </c>
      <c r="C98" s="754">
        <v>1000000</v>
      </c>
      <c r="D98" s="754"/>
      <c r="E98" s="754">
        <f t="shared" si="52"/>
        <v>1000000</v>
      </c>
      <c r="F98" s="754">
        <v>0</v>
      </c>
      <c r="G98" s="754">
        <v>0</v>
      </c>
      <c r="H98" s="754">
        <f t="shared" si="53"/>
        <v>0</v>
      </c>
      <c r="I98" s="754">
        <v>0</v>
      </c>
      <c r="J98" s="754">
        <f t="shared" si="54"/>
        <v>0</v>
      </c>
      <c r="K98" s="754"/>
      <c r="L98" s="754"/>
      <c r="M98" s="754">
        <f t="shared" si="46"/>
        <v>0</v>
      </c>
      <c r="N98" s="754"/>
      <c r="O98" s="754">
        <f t="shared" si="47"/>
        <v>0</v>
      </c>
      <c r="P98" s="754"/>
      <c r="Q98" s="130"/>
      <c r="R98" s="130"/>
      <c r="S98" s="130"/>
      <c r="T98" s="130"/>
      <c r="U98" s="130"/>
      <c r="V98" s="130"/>
      <c r="W98" s="130"/>
      <c r="X98" s="130"/>
      <c r="Y98" s="130"/>
      <c r="Z98" s="130"/>
      <c r="AA98" s="130"/>
      <c r="AB98" s="130"/>
    </row>
    <row r="99" spans="1:28" ht="15.75" customHeight="1">
      <c r="A99" s="103" t="s">
        <v>3071</v>
      </c>
      <c r="B99" s="1431" t="s">
        <v>3070</v>
      </c>
      <c r="C99" s="754"/>
      <c r="D99" s="754"/>
      <c r="E99" s="754">
        <f t="shared" si="52"/>
        <v>0</v>
      </c>
      <c r="F99" s="754"/>
      <c r="G99" s="754"/>
      <c r="H99" s="754">
        <f t="shared" si="53"/>
        <v>0</v>
      </c>
      <c r="I99" s="754"/>
      <c r="J99" s="754">
        <f t="shared" si="54"/>
        <v>0</v>
      </c>
      <c r="K99" s="754"/>
      <c r="L99" s="754"/>
      <c r="M99" s="754">
        <f t="shared" si="46"/>
        <v>0</v>
      </c>
      <c r="N99" s="754"/>
      <c r="O99" s="754">
        <f t="shared" si="47"/>
        <v>0</v>
      </c>
      <c r="P99" s="754"/>
      <c r="Q99" s="130"/>
      <c r="R99" s="130"/>
      <c r="S99" s="130"/>
      <c r="T99" s="130"/>
      <c r="U99" s="130"/>
      <c r="V99" s="130"/>
      <c r="W99" s="130"/>
      <c r="X99" s="130"/>
      <c r="Y99" s="130"/>
      <c r="Z99" s="130"/>
      <c r="AA99" s="130"/>
      <c r="AB99" s="130"/>
    </row>
    <row r="100" spans="1:28" ht="15.75" customHeight="1">
      <c r="A100" s="103"/>
      <c r="B100" s="1431" t="s">
        <v>3351</v>
      </c>
      <c r="C100" s="754">
        <v>40000000</v>
      </c>
      <c r="D100" s="754"/>
      <c r="E100" s="754">
        <f t="shared" si="52"/>
        <v>40000000</v>
      </c>
      <c r="F100" s="754">
        <v>0</v>
      </c>
      <c r="G100" s="754">
        <v>0</v>
      </c>
      <c r="H100" s="754">
        <f t="shared" si="53"/>
        <v>0</v>
      </c>
      <c r="I100" s="754">
        <v>0</v>
      </c>
      <c r="J100" s="754">
        <f t="shared" si="54"/>
        <v>0</v>
      </c>
      <c r="K100" s="754"/>
      <c r="L100" s="754"/>
      <c r="M100" s="754">
        <f t="shared" si="46"/>
        <v>0</v>
      </c>
      <c r="N100" s="754"/>
      <c r="O100" s="754">
        <f t="shared" si="47"/>
        <v>0</v>
      </c>
      <c r="P100" s="754"/>
      <c r="Q100" s="130"/>
      <c r="R100" s="130"/>
      <c r="S100" s="130"/>
      <c r="T100" s="130"/>
      <c r="U100" s="130"/>
      <c r="V100" s="130"/>
      <c r="W100" s="130"/>
      <c r="X100" s="130"/>
      <c r="Y100" s="130"/>
      <c r="Z100" s="130"/>
      <c r="AA100" s="130"/>
      <c r="AB100" s="130"/>
    </row>
    <row r="101" spans="1:28" ht="15.75" customHeight="1">
      <c r="A101" s="746" t="s">
        <v>413</v>
      </c>
      <c r="B101" s="1439"/>
      <c r="C101" s="1440">
        <v>42000000</v>
      </c>
      <c r="D101" s="1440">
        <f t="shared" ref="D101:F101" si="55">SUM(D96:D100)</f>
        <v>0</v>
      </c>
      <c r="E101" s="1440">
        <f t="shared" si="55"/>
        <v>42000000</v>
      </c>
      <c r="F101" s="1440">
        <f t="shared" si="55"/>
        <v>0</v>
      </c>
      <c r="G101" s="1440">
        <f t="shared" ref="G101:I101" si="56">SUM(G96:G100)</f>
        <v>0</v>
      </c>
      <c r="H101" s="1440">
        <f t="shared" si="53"/>
        <v>0</v>
      </c>
      <c r="I101" s="1440">
        <f t="shared" si="56"/>
        <v>0</v>
      </c>
      <c r="J101" s="1440">
        <f t="shared" si="54"/>
        <v>0</v>
      </c>
      <c r="K101" s="1440"/>
      <c r="L101" s="1440"/>
      <c r="M101" s="1440">
        <f t="shared" si="46"/>
        <v>0</v>
      </c>
      <c r="N101" s="1440"/>
      <c r="O101" s="1440">
        <f t="shared" si="47"/>
        <v>0</v>
      </c>
      <c r="P101" s="1440"/>
      <c r="Q101" s="130"/>
      <c r="R101" s="130"/>
      <c r="S101" s="130"/>
      <c r="T101" s="130"/>
      <c r="U101" s="130"/>
      <c r="V101" s="130"/>
      <c r="W101" s="130"/>
      <c r="X101" s="130"/>
      <c r="Y101" s="130"/>
      <c r="Z101" s="130"/>
      <c r="AA101" s="130"/>
      <c r="AB101" s="130"/>
    </row>
    <row r="102" spans="1:28" ht="15.75" customHeight="1">
      <c r="A102" s="1404" t="s">
        <v>2634</v>
      </c>
      <c r="B102" s="1405" t="s">
        <v>2635</v>
      </c>
      <c r="C102" s="754">
        <v>700000</v>
      </c>
      <c r="D102" s="754"/>
      <c r="E102" s="754">
        <f t="shared" ref="E102:E103" si="57">SUM(C102:D102)</f>
        <v>700000</v>
      </c>
      <c r="F102" s="754">
        <v>700000</v>
      </c>
      <c r="G102" s="754">
        <v>0</v>
      </c>
      <c r="H102" s="754">
        <f t="shared" si="53"/>
        <v>700000</v>
      </c>
      <c r="I102" s="754">
        <v>0</v>
      </c>
      <c r="J102" s="754">
        <f t="shared" si="54"/>
        <v>700000</v>
      </c>
      <c r="K102" s="754">
        <v>700000</v>
      </c>
      <c r="L102" s="754"/>
      <c r="M102" s="754">
        <f t="shared" si="46"/>
        <v>700000</v>
      </c>
      <c r="N102" s="754"/>
      <c r="O102" s="754">
        <f t="shared" si="47"/>
        <v>700000</v>
      </c>
      <c r="P102" s="754"/>
      <c r="Q102" s="130"/>
      <c r="R102" s="130"/>
      <c r="S102" s="130"/>
      <c r="T102" s="130"/>
      <c r="U102" s="130"/>
      <c r="V102" s="130"/>
      <c r="W102" s="130"/>
      <c r="X102" s="130"/>
      <c r="Y102" s="130"/>
      <c r="Z102" s="130"/>
      <c r="AA102" s="130"/>
      <c r="AB102" s="130"/>
    </row>
    <row r="103" spans="1:28" ht="15.75" hidden="1" customHeight="1">
      <c r="A103" s="1404" t="s">
        <v>3207</v>
      </c>
      <c r="B103" s="1405" t="s">
        <v>3347</v>
      </c>
      <c r="C103" s="754">
        <v>400000</v>
      </c>
      <c r="D103" s="754"/>
      <c r="E103" s="754">
        <f t="shared" si="57"/>
        <v>400000</v>
      </c>
      <c r="F103" s="754">
        <v>0</v>
      </c>
      <c r="G103" s="754">
        <v>0</v>
      </c>
      <c r="H103" s="754">
        <f t="shared" si="53"/>
        <v>0</v>
      </c>
      <c r="I103" s="754">
        <v>0</v>
      </c>
      <c r="J103" s="754">
        <f t="shared" si="54"/>
        <v>0</v>
      </c>
      <c r="K103" s="754"/>
      <c r="L103" s="754"/>
      <c r="M103" s="754">
        <f t="shared" si="46"/>
        <v>0</v>
      </c>
      <c r="N103" s="754"/>
      <c r="O103" s="754">
        <f t="shared" si="47"/>
        <v>0</v>
      </c>
      <c r="P103" s="754"/>
      <c r="Q103" s="130"/>
      <c r="R103" s="130"/>
      <c r="S103" s="130"/>
      <c r="T103" s="130"/>
      <c r="U103" s="130"/>
      <c r="V103" s="130"/>
      <c r="W103" s="130"/>
      <c r="X103" s="130"/>
      <c r="Y103" s="130"/>
      <c r="Z103" s="130"/>
      <c r="AA103" s="130"/>
      <c r="AB103" s="130"/>
    </row>
    <row r="104" spans="1:28" ht="15.75" customHeight="1">
      <c r="A104" s="1406" t="s">
        <v>413</v>
      </c>
      <c r="B104" s="1407"/>
      <c r="C104" s="570">
        <v>1100000</v>
      </c>
      <c r="D104" s="570">
        <f t="shared" ref="D104:F104" si="58">SUM(D102:D103)</f>
        <v>0</v>
      </c>
      <c r="E104" s="570">
        <f t="shared" si="58"/>
        <v>1100000</v>
      </c>
      <c r="F104" s="570">
        <f t="shared" si="58"/>
        <v>700000</v>
      </c>
      <c r="G104" s="570">
        <f t="shared" ref="G104:I104" si="59">SUM(G102:G103)</f>
        <v>0</v>
      </c>
      <c r="H104" s="570">
        <f t="shared" si="53"/>
        <v>700000</v>
      </c>
      <c r="I104" s="570">
        <f t="shared" si="59"/>
        <v>0</v>
      </c>
      <c r="J104" s="570">
        <f t="shared" si="54"/>
        <v>700000</v>
      </c>
      <c r="K104" s="570">
        <f>SUM(J104)</f>
        <v>700000</v>
      </c>
      <c r="L104" s="570">
        <f>SUM(L102)</f>
        <v>0</v>
      </c>
      <c r="M104" s="570">
        <f t="shared" si="46"/>
        <v>700000</v>
      </c>
      <c r="N104" s="570">
        <f>SUM(N102)</f>
        <v>0</v>
      </c>
      <c r="O104" s="570">
        <f t="shared" si="47"/>
        <v>700000</v>
      </c>
      <c r="P104" s="570">
        <f>SUM(P102)</f>
        <v>0</v>
      </c>
      <c r="Q104" s="130"/>
      <c r="R104" s="130"/>
      <c r="S104" s="130"/>
      <c r="T104" s="130"/>
      <c r="U104" s="130"/>
      <c r="V104" s="130"/>
      <c r="W104" s="130"/>
      <c r="X104" s="130"/>
      <c r="Y104" s="130"/>
      <c r="Z104" s="130"/>
      <c r="AA104" s="130"/>
      <c r="AB104" s="130"/>
    </row>
    <row r="105" spans="1:28" ht="15.75" hidden="1" customHeight="1">
      <c r="A105" s="1404"/>
      <c r="B105" s="1403" t="s">
        <v>2636</v>
      </c>
      <c r="C105" s="754"/>
      <c r="D105" s="754"/>
      <c r="E105" s="754"/>
      <c r="F105" s="754"/>
      <c r="G105" s="754"/>
      <c r="H105" s="754">
        <f t="shared" si="53"/>
        <v>0</v>
      </c>
      <c r="I105" s="754"/>
      <c r="J105" s="754">
        <f t="shared" si="54"/>
        <v>0</v>
      </c>
      <c r="K105" s="754"/>
      <c r="L105" s="754"/>
      <c r="M105" s="754">
        <f t="shared" si="46"/>
        <v>0</v>
      </c>
      <c r="N105" s="754"/>
      <c r="O105" s="754">
        <f t="shared" si="47"/>
        <v>0</v>
      </c>
      <c r="P105" s="754"/>
      <c r="Q105" s="130"/>
      <c r="R105" s="130"/>
      <c r="S105" s="130"/>
      <c r="T105" s="130"/>
      <c r="U105" s="130"/>
      <c r="V105" s="130"/>
      <c r="W105" s="130"/>
      <c r="X105" s="130"/>
      <c r="Y105" s="130"/>
      <c r="Z105" s="130"/>
      <c r="AA105" s="130"/>
      <c r="AB105" s="130"/>
    </row>
    <row r="106" spans="1:28" ht="15.75" hidden="1" customHeight="1">
      <c r="A106" s="1404" t="s">
        <v>3206</v>
      </c>
      <c r="B106" s="1405" t="s">
        <v>3275</v>
      </c>
      <c r="C106" s="754">
        <v>0</v>
      </c>
      <c r="D106" s="754">
        <f t="shared" ref="D106:G106" si="60">SUM(C106)</f>
        <v>0</v>
      </c>
      <c r="E106" s="754">
        <f t="shared" si="60"/>
        <v>0</v>
      </c>
      <c r="F106" s="754">
        <f t="shared" si="60"/>
        <v>0</v>
      </c>
      <c r="G106" s="754">
        <f t="shared" si="60"/>
        <v>0</v>
      </c>
      <c r="H106" s="754">
        <f t="shared" si="53"/>
        <v>0</v>
      </c>
      <c r="I106" s="754">
        <f t="shared" ref="I106" si="61">SUM(H106)</f>
        <v>0</v>
      </c>
      <c r="J106" s="754">
        <f t="shared" si="54"/>
        <v>0</v>
      </c>
      <c r="K106" s="754"/>
      <c r="L106" s="754"/>
      <c r="M106" s="754">
        <f t="shared" si="46"/>
        <v>0</v>
      </c>
      <c r="N106" s="754"/>
      <c r="O106" s="754">
        <f t="shared" si="47"/>
        <v>0</v>
      </c>
      <c r="P106" s="754"/>
      <c r="Q106" s="130"/>
      <c r="R106" s="130"/>
      <c r="S106" s="130"/>
      <c r="T106" s="130"/>
      <c r="U106" s="130"/>
      <c r="V106" s="130"/>
      <c r="W106" s="130"/>
      <c r="X106" s="130"/>
      <c r="Y106" s="130"/>
      <c r="Z106" s="130"/>
      <c r="AA106" s="130"/>
      <c r="AB106" s="130"/>
    </row>
    <row r="107" spans="1:28" ht="15.75" hidden="1" customHeight="1">
      <c r="A107" s="1404" t="s">
        <v>2637</v>
      </c>
      <c r="B107" s="1405" t="s">
        <v>2638</v>
      </c>
      <c r="C107" s="754">
        <v>0</v>
      </c>
      <c r="D107" s="754">
        <f t="shared" ref="D107:G107" si="62">SUM(C107)</f>
        <v>0</v>
      </c>
      <c r="E107" s="754">
        <f t="shared" si="62"/>
        <v>0</v>
      </c>
      <c r="F107" s="754">
        <f t="shared" si="62"/>
        <v>0</v>
      </c>
      <c r="G107" s="754">
        <f t="shared" si="62"/>
        <v>0</v>
      </c>
      <c r="H107" s="754">
        <f t="shared" si="53"/>
        <v>0</v>
      </c>
      <c r="I107" s="754">
        <f t="shared" ref="I107" si="63">SUM(H107)</f>
        <v>0</v>
      </c>
      <c r="J107" s="754">
        <f t="shared" si="54"/>
        <v>0</v>
      </c>
      <c r="K107" s="754"/>
      <c r="L107" s="754"/>
      <c r="M107" s="754">
        <f t="shared" si="46"/>
        <v>0</v>
      </c>
      <c r="N107" s="754"/>
      <c r="O107" s="754">
        <f t="shared" si="47"/>
        <v>0</v>
      </c>
      <c r="P107" s="754"/>
      <c r="Q107" s="130"/>
      <c r="R107" s="130"/>
      <c r="S107" s="130"/>
      <c r="T107" s="130"/>
      <c r="U107" s="130"/>
      <c r="V107" s="130"/>
      <c r="W107" s="130"/>
      <c r="X107" s="130"/>
      <c r="Y107" s="130"/>
      <c r="Z107" s="130"/>
      <c r="AA107" s="130"/>
      <c r="AB107" s="130"/>
    </row>
    <row r="108" spans="1:28" ht="15.75" hidden="1" customHeight="1">
      <c r="A108" s="1406" t="s">
        <v>413</v>
      </c>
      <c r="B108" s="1407"/>
      <c r="C108" s="570">
        <v>0</v>
      </c>
      <c r="D108" s="570">
        <f t="shared" ref="D108:F108" si="64">SUM(D107)</f>
        <v>0</v>
      </c>
      <c r="E108" s="570">
        <f t="shared" si="64"/>
        <v>0</v>
      </c>
      <c r="F108" s="570">
        <f t="shared" si="64"/>
        <v>0</v>
      </c>
      <c r="G108" s="570">
        <f t="shared" ref="G108:I108" si="65">SUM(G107)</f>
        <v>0</v>
      </c>
      <c r="H108" s="570">
        <f t="shared" si="53"/>
        <v>0</v>
      </c>
      <c r="I108" s="570">
        <f t="shared" si="65"/>
        <v>0</v>
      </c>
      <c r="J108" s="570">
        <f t="shared" si="54"/>
        <v>0</v>
      </c>
      <c r="K108" s="570"/>
      <c r="L108" s="570"/>
      <c r="M108" s="570">
        <f t="shared" si="46"/>
        <v>0</v>
      </c>
      <c r="N108" s="570"/>
      <c r="O108" s="570">
        <f t="shared" si="47"/>
        <v>0</v>
      </c>
      <c r="P108" s="570"/>
      <c r="Q108" s="130"/>
      <c r="R108" s="130"/>
      <c r="S108" s="130"/>
      <c r="T108" s="130"/>
      <c r="U108" s="130"/>
      <c r="V108" s="130"/>
      <c r="W108" s="130"/>
      <c r="X108" s="130"/>
      <c r="Y108" s="130"/>
      <c r="Z108" s="130"/>
      <c r="AA108" s="130"/>
      <c r="AB108" s="130"/>
    </row>
    <row r="109" spans="1:28" ht="15.75" customHeight="1">
      <c r="A109" s="1441"/>
      <c r="B109" s="1442" t="s">
        <v>2641</v>
      </c>
      <c r="C109" s="1374">
        <v>62000000</v>
      </c>
      <c r="D109" s="1374">
        <f t="shared" ref="D109:E109" si="66">SUM(D108,D104,D101,D88,D77,D66,D49,D46,D39,D35,D22,D18,D94)</f>
        <v>-1500000</v>
      </c>
      <c r="E109" s="1374">
        <f t="shared" si="66"/>
        <v>60500000</v>
      </c>
      <c r="F109" s="1374">
        <f>SUM(F104,F101,F94,F88,F77,F74,F66,F62,F46,F39,F35,F26,F18)</f>
        <v>9784818</v>
      </c>
      <c r="G109" s="1374">
        <f>SUM(G104,G101,G94,G88,G77,G74,G66,G62,G46,G39,G35,G26,G18)</f>
        <v>-2601200</v>
      </c>
      <c r="H109" s="1374">
        <f t="shared" si="53"/>
        <v>7183618</v>
      </c>
      <c r="I109" s="1374">
        <f t="shared" ref="I109" si="67">G109+H109</f>
        <v>4582418</v>
      </c>
      <c r="J109" s="1374">
        <f t="shared" si="54"/>
        <v>11766036</v>
      </c>
      <c r="K109" s="1374">
        <f t="shared" ref="K109:N109" si="68">SUM(K104,K88,K77,K74,K66,K62,K46,K35,K26,K18)</f>
        <v>7053042</v>
      </c>
      <c r="L109" s="1374">
        <f t="shared" si="68"/>
        <v>0</v>
      </c>
      <c r="M109" s="1374">
        <f t="shared" si="46"/>
        <v>7053042</v>
      </c>
      <c r="N109" s="1374">
        <f t="shared" si="68"/>
        <v>5510000</v>
      </c>
      <c r="O109" s="1374">
        <f t="shared" si="47"/>
        <v>12563042</v>
      </c>
      <c r="P109" s="1374">
        <f>SUM(P104,P101,P94,P88,P77,P74,P66,P62,P46,P35,P26,P18)</f>
        <v>7624000</v>
      </c>
      <c r="Q109" s="130"/>
      <c r="R109" s="130"/>
      <c r="S109" s="130"/>
      <c r="T109" s="130"/>
      <c r="U109" s="130"/>
      <c r="V109" s="130"/>
      <c r="W109" s="130"/>
      <c r="X109" s="130"/>
      <c r="Y109" s="130"/>
      <c r="Z109" s="130"/>
      <c r="AA109" s="130"/>
      <c r="AB109" s="130"/>
    </row>
    <row r="110" spans="1:28" ht="15.75" customHeight="1">
      <c r="A110" s="1841" t="s">
        <v>2642</v>
      </c>
      <c r="B110" s="1842"/>
      <c r="C110" s="1443">
        <v>132000000</v>
      </c>
      <c r="D110" s="1443">
        <f t="shared" ref="D110:F110" si="69">SUM(D109,D13)</f>
        <v>-1500000</v>
      </c>
      <c r="E110" s="1443">
        <f t="shared" si="69"/>
        <v>130500000</v>
      </c>
      <c r="F110" s="1443">
        <f t="shared" si="69"/>
        <v>79784818</v>
      </c>
      <c r="G110" s="1443">
        <f t="shared" ref="G110" si="70">SUM(G109,G13)</f>
        <v>-2601200</v>
      </c>
      <c r="H110" s="1443">
        <f t="shared" si="53"/>
        <v>77183618</v>
      </c>
      <c r="I110" s="1443">
        <f t="shared" ref="I110" si="71">G110+H110</f>
        <v>74582418</v>
      </c>
      <c r="J110" s="1443">
        <f t="shared" si="54"/>
        <v>151766036</v>
      </c>
      <c r="K110" s="1443">
        <f t="shared" ref="K110:P110" si="72">K109+K13</f>
        <v>72053042</v>
      </c>
      <c r="L110" s="1443">
        <f t="shared" si="72"/>
        <v>0</v>
      </c>
      <c r="M110" s="1443">
        <f t="shared" si="46"/>
        <v>72053042</v>
      </c>
      <c r="N110" s="1443">
        <f t="shared" si="72"/>
        <v>5510000</v>
      </c>
      <c r="O110" s="1443">
        <f t="shared" si="47"/>
        <v>77563042</v>
      </c>
      <c r="P110" s="1443">
        <f t="shared" si="72"/>
        <v>72624000</v>
      </c>
      <c r="Q110" s="130"/>
      <c r="R110" s="130"/>
      <c r="S110" s="130"/>
      <c r="T110" s="130"/>
      <c r="U110" s="130"/>
      <c r="V110" s="130"/>
      <c r="W110" s="130"/>
      <c r="X110" s="130"/>
      <c r="Y110" s="130"/>
      <c r="Z110" s="130"/>
      <c r="AA110" s="130"/>
      <c r="AB110" s="130"/>
    </row>
    <row r="111" spans="1:28" ht="15.75" customHeight="1">
      <c r="A111" s="1444" t="s">
        <v>3329</v>
      </c>
      <c r="B111" s="1445" t="s">
        <v>3330</v>
      </c>
      <c r="C111" s="754"/>
      <c r="D111" s="754"/>
      <c r="E111" s="754"/>
      <c r="F111" s="754"/>
      <c r="G111" s="754"/>
      <c r="H111" s="754"/>
      <c r="I111" s="754"/>
      <c r="J111" s="754"/>
      <c r="K111" s="754"/>
      <c r="L111" s="754"/>
      <c r="M111" s="754">
        <f t="shared" si="46"/>
        <v>0</v>
      </c>
      <c r="N111" s="754"/>
      <c r="O111" s="754">
        <f t="shared" si="47"/>
        <v>0</v>
      </c>
      <c r="P111" s="754"/>
      <c r="Q111" s="130"/>
      <c r="R111" s="130"/>
      <c r="S111" s="130"/>
      <c r="T111" s="130"/>
      <c r="U111" s="130"/>
      <c r="V111" s="130"/>
      <c r="W111" s="130"/>
      <c r="X111" s="130"/>
      <c r="Y111" s="130"/>
      <c r="Z111" s="130"/>
      <c r="AA111" s="130"/>
      <c r="AB111" s="130"/>
    </row>
    <row r="112" spans="1:28" ht="15.75" customHeight="1">
      <c r="A112" s="1404"/>
      <c r="B112" s="1403" t="s">
        <v>2569</v>
      </c>
      <c r="C112" s="754"/>
      <c r="D112" s="754"/>
      <c r="E112" s="754"/>
      <c r="F112" s="754"/>
      <c r="G112" s="754"/>
      <c r="H112" s="754"/>
      <c r="I112" s="754"/>
      <c r="J112" s="754"/>
      <c r="K112" s="754"/>
      <c r="L112" s="754"/>
      <c r="M112" s="754">
        <f t="shared" si="46"/>
        <v>0</v>
      </c>
      <c r="N112" s="754"/>
      <c r="O112" s="754">
        <f t="shared" si="47"/>
        <v>0</v>
      </c>
      <c r="P112" s="754"/>
      <c r="Q112" s="130"/>
      <c r="R112" s="130"/>
      <c r="S112" s="130"/>
      <c r="T112" s="130"/>
      <c r="U112" s="130"/>
      <c r="V112" s="130"/>
      <c r="W112" s="130"/>
      <c r="X112" s="130"/>
      <c r="Y112" s="130"/>
      <c r="Z112" s="130"/>
      <c r="AA112" s="130"/>
      <c r="AB112" s="130"/>
    </row>
    <row r="113" spans="1:28" ht="15.75" customHeight="1">
      <c r="A113" s="1404" t="s">
        <v>2649</v>
      </c>
      <c r="B113" s="1405" t="s">
        <v>2570</v>
      </c>
      <c r="C113" s="754">
        <v>48800</v>
      </c>
      <c r="D113" s="754"/>
      <c r="E113" s="754">
        <f t="shared" ref="E113:E115" si="73">SUM(C113:D113)</f>
        <v>48800</v>
      </c>
      <c r="F113" s="754">
        <v>0</v>
      </c>
      <c r="G113" s="754">
        <v>0</v>
      </c>
      <c r="H113" s="754">
        <f>F113+G113</f>
        <v>0</v>
      </c>
      <c r="I113" s="754">
        <v>0</v>
      </c>
      <c r="J113" s="754">
        <f>H113+I113</f>
        <v>0</v>
      </c>
      <c r="K113" s="754">
        <v>100000</v>
      </c>
      <c r="L113" s="754"/>
      <c r="M113" s="754">
        <f t="shared" si="46"/>
        <v>100000</v>
      </c>
      <c r="N113" s="754">
        <v>-100000</v>
      </c>
      <c r="O113" s="754">
        <f t="shared" si="47"/>
        <v>0</v>
      </c>
      <c r="P113" s="754"/>
      <c r="Q113" s="130"/>
      <c r="R113" s="130"/>
      <c r="S113" s="130"/>
      <c r="T113" s="130"/>
      <c r="U113" s="130"/>
      <c r="V113" s="130"/>
      <c r="W113" s="130"/>
      <c r="X113" s="130"/>
      <c r="Y113" s="130"/>
      <c r="Z113" s="130"/>
      <c r="AA113" s="130"/>
      <c r="AB113" s="130"/>
    </row>
    <row r="114" spans="1:28" ht="15.75" customHeight="1">
      <c r="A114" s="1404"/>
      <c r="B114" s="1446" t="s">
        <v>2574</v>
      </c>
      <c r="C114" s="754"/>
      <c r="D114" s="754"/>
      <c r="E114" s="754"/>
      <c r="F114" s="754"/>
      <c r="G114" s="754"/>
      <c r="H114" s="754"/>
      <c r="I114" s="754"/>
      <c r="J114" s="754"/>
      <c r="K114" s="754">
        <v>400000</v>
      </c>
      <c r="L114" s="754"/>
      <c r="M114" s="754">
        <f t="shared" si="46"/>
        <v>400000</v>
      </c>
      <c r="N114" s="754">
        <v>-400000</v>
      </c>
      <c r="O114" s="754">
        <f t="shared" si="47"/>
        <v>0</v>
      </c>
      <c r="P114" s="754"/>
      <c r="Q114" s="130"/>
      <c r="R114" s="130"/>
      <c r="S114" s="130"/>
      <c r="T114" s="130"/>
      <c r="U114" s="130"/>
      <c r="V114" s="130"/>
      <c r="W114" s="130"/>
      <c r="X114" s="130"/>
      <c r="Y114" s="130"/>
      <c r="Z114" s="130"/>
      <c r="AA114" s="130"/>
      <c r="AB114" s="130"/>
    </row>
    <row r="115" spans="1:28" ht="15.75" customHeight="1">
      <c r="A115" s="1404" t="s">
        <v>2794</v>
      </c>
      <c r="B115" s="1405" t="s">
        <v>3352</v>
      </c>
      <c r="C115" s="754">
        <v>900000</v>
      </c>
      <c r="D115" s="754">
        <v>-900000</v>
      </c>
      <c r="E115" s="754">
        <f t="shared" si="73"/>
        <v>0</v>
      </c>
      <c r="F115" s="754">
        <v>1000000</v>
      </c>
      <c r="G115" s="754">
        <v>-1000000</v>
      </c>
      <c r="H115" s="754">
        <f>F115+G115</f>
        <v>0</v>
      </c>
      <c r="I115" s="754"/>
      <c r="J115" s="754">
        <f>H115+I115</f>
        <v>0</v>
      </c>
      <c r="K115" s="754"/>
      <c r="L115" s="754"/>
      <c r="M115" s="754">
        <f t="shared" si="46"/>
        <v>0</v>
      </c>
      <c r="N115" s="754"/>
      <c r="O115" s="754">
        <f t="shared" si="47"/>
        <v>0</v>
      </c>
      <c r="P115" s="754">
        <v>500000</v>
      </c>
      <c r="Q115" s="130"/>
      <c r="R115" s="130"/>
      <c r="S115" s="130"/>
      <c r="T115" s="130"/>
      <c r="U115" s="130"/>
      <c r="V115" s="130"/>
      <c r="W115" s="130"/>
      <c r="X115" s="130"/>
      <c r="Y115" s="130"/>
      <c r="Z115" s="130"/>
      <c r="AA115" s="130"/>
      <c r="AB115" s="130"/>
    </row>
    <row r="116" spans="1:28" ht="15.75" customHeight="1">
      <c r="A116" s="1406" t="s">
        <v>413</v>
      </c>
      <c r="B116" s="1407"/>
      <c r="C116" s="570">
        <v>1048800</v>
      </c>
      <c r="D116" s="570">
        <f t="shared" ref="D116:F116" si="74">SUM(D113:D115)</f>
        <v>-900000</v>
      </c>
      <c r="E116" s="570">
        <f t="shared" si="74"/>
        <v>48800</v>
      </c>
      <c r="F116" s="570">
        <f t="shared" si="74"/>
        <v>1000000</v>
      </c>
      <c r="G116" s="570">
        <f t="shared" ref="G116:I116" si="75">SUM(G113:G115)</f>
        <v>-1000000</v>
      </c>
      <c r="H116" s="570">
        <f>F116+G116</f>
        <v>0</v>
      </c>
      <c r="I116" s="570">
        <f t="shared" si="75"/>
        <v>0</v>
      </c>
      <c r="J116" s="570">
        <f>H116+I116</f>
        <v>0</v>
      </c>
      <c r="K116" s="570">
        <f>SUM(K113:K115)</f>
        <v>500000</v>
      </c>
      <c r="L116" s="570">
        <f>SUM(L113:L115)</f>
        <v>0</v>
      </c>
      <c r="M116" s="570">
        <f t="shared" si="46"/>
        <v>500000</v>
      </c>
      <c r="N116" s="570">
        <f>SUM(N113:N115)</f>
        <v>-500000</v>
      </c>
      <c r="O116" s="570">
        <f t="shared" si="47"/>
        <v>0</v>
      </c>
      <c r="P116" s="570">
        <f>SUM(P113:P115)</f>
        <v>500000</v>
      </c>
      <c r="Q116" s="130"/>
      <c r="R116" s="130"/>
      <c r="S116" s="130"/>
      <c r="T116" s="130"/>
      <c r="U116" s="130"/>
      <c r="V116" s="130"/>
      <c r="W116" s="130"/>
      <c r="X116" s="130"/>
      <c r="Y116" s="130"/>
      <c r="Z116" s="130"/>
      <c r="AA116" s="130"/>
      <c r="AB116" s="130"/>
    </row>
    <row r="117" spans="1:28" ht="15.75" customHeight="1">
      <c r="A117" s="1447"/>
      <c r="B117" s="1448" t="s">
        <v>2605</v>
      </c>
      <c r="C117" s="570"/>
      <c r="D117" s="570"/>
      <c r="E117" s="570"/>
      <c r="F117" s="570"/>
      <c r="G117" s="570"/>
      <c r="H117" s="754"/>
      <c r="I117" s="570"/>
      <c r="J117" s="97"/>
      <c r="K117" s="97"/>
      <c r="L117" s="97"/>
      <c r="M117" s="97">
        <f t="shared" si="46"/>
        <v>0</v>
      </c>
      <c r="N117" s="97"/>
      <c r="O117" s="97">
        <f t="shared" si="47"/>
        <v>0</v>
      </c>
      <c r="P117" s="97"/>
      <c r="Q117" s="130"/>
      <c r="R117" s="130"/>
      <c r="S117" s="130"/>
      <c r="T117" s="130"/>
      <c r="U117" s="130"/>
      <c r="V117" s="130"/>
      <c r="W117" s="130"/>
      <c r="X117" s="130"/>
      <c r="Y117" s="130"/>
      <c r="Z117" s="130"/>
      <c r="AA117" s="130"/>
      <c r="AB117" s="130"/>
    </row>
    <row r="118" spans="1:28" ht="15.75" customHeight="1">
      <c r="A118" s="1447"/>
      <c r="B118" s="1449" t="s">
        <v>2607</v>
      </c>
      <c r="C118" s="570"/>
      <c r="D118" s="570"/>
      <c r="E118" s="570"/>
      <c r="F118" s="570"/>
      <c r="G118" s="570"/>
      <c r="H118" s="754">
        <f>F118+G118</f>
        <v>0</v>
      </c>
      <c r="I118" s="570"/>
      <c r="J118" s="93"/>
      <c r="K118" s="93">
        <v>300000</v>
      </c>
      <c r="L118" s="93"/>
      <c r="M118" s="93">
        <f t="shared" si="46"/>
        <v>300000</v>
      </c>
      <c r="N118" s="93"/>
      <c r="O118" s="93">
        <f t="shared" si="47"/>
        <v>300000</v>
      </c>
      <c r="P118" s="93">
        <v>300000</v>
      </c>
      <c r="Q118" s="130"/>
      <c r="R118" s="130"/>
      <c r="S118" s="130"/>
      <c r="T118" s="130"/>
      <c r="U118" s="130"/>
      <c r="V118" s="130"/>
      <c r="W118" s="130"/>
      <c r="X118" s="130"/>
      <c r="Y118" s="130"/>
      <c r="Z118" s="130"/>
      <c r="AA118" s="130"/>
      <c r="AB118" s="130"/>
    </row>
    <row r="119" spans="1:28" ht="15.75" customHeight="1">
      <c r="A119" s="1447"/>
      <c r="B119" s="1450" t="s">
        <v>2609</v>
      </c>
      <c r="C119" s="570"/>
      <c r="D119" s="570"/>
      <c r="E119" s="570"/>
      <c r="F119" s="570"/>
      <c r="G119" s="570"/>
      <c r="H119" s="754">
        <f>F119+G119</f>
        <v>0</v>
      </c>
      <c r="I119" s="570"/>
      <c r="J119" s="93"/>
      <c r="K119" s="93">
        <v>200000</v>
      </c>
      <c r="L119" s="93"/>
      <c r="M119" s="93">
        <f t="shared" si="46"/>
        <v>200000</v>
      </c>
      <c r="N119" s="93"/>
      <c r="O119" s="93">
        <f t="shared" si="47"/>
        <v>200000</v>
      </c>
      <c r="P119" s="93">
        <v>200000</v>
      </c>
      <c r="Q119" s="130"/>
      <c r="R119" s="130"/>
      <c r="S119" s="130"/>
      <c r="T119" s="130"/>
      <c r="U119" s="130"/>
      <c r="V119" s="130"/>
      <c r="W119" s="130"/>
      <c r="X119" s="130"/>
      <c r="Y119" s="130"/>
      <c r="Z119" s="130"/>
      <c r="AA119" s="130"/>
      <c r="AB119" s="130"/>
    </row>
    <row r="120" spans="1:28" ht="15.75" customHeight="1">
      <c r="A120" s="1447"/>
      <c r="B120" s="1450" t="s">
        <v>3353</v>
      </c>
      <c r="C120" s="570"/>
      <c r="D120" s="570"/>
      <c r="E120" s="570"/>
      <c r="F120" s="570"/>
      <c r="G120" s="570"/>
      <c r="H120" s="754">
        <f>F120+G120</f>
        <v>0</v>
      </c>
      <c r="I120" s="570"/>
      <c r="J120" s="93"/>
      <c r="K120" s="93">
        <v>300000</v>
      </c>
      <c r="L120" s="93"/>
      <c r="M120" s="93">
        <f t="shared" si="46"/>
        <v>300000</v>
      </c>
      <c r="N120" s="93"/>
      <c r="O120" s="93">
        <f t="shared" si="47"/>
        <v>300000</v>
      </c>
      <c r="P120" s="93"/>
      <c r="Q120" s="130"/>
      <c r="R120" s="130"/>
      <c r="S120" s="130"/>
      <c r="T120" s="130"/>
      <c r="U120" s="130"/>
      <c r="V120" s="130"/>
      <c r="W120" s="130"/>
      <c r="X120" s="130"/>
      <c r="Y120" s="130"/>
      <c r="Z120" s="130"/>
      <c r="AA120" s="130"/>
      <c r="AB120" s="130"/>
    </row>
    <row r="121" spans="1:28" ht="15.75" customHeight="1">
      <c r="A121" s="1451" t="s">
        <v>413</v>
      </c>
      <c r="B121" s="1452"/>
      <c r="C121" s="570"/>
      <c r="D121" s="570"/>
      <c r="E121" s="570"/>
      <c r="F121" s="570"/>
      <c r="G121" s="570"/>
      <c r="H121" s="1452">
        <f>F121+G121</f>
        <v>0</v>
      </c>
      <c r="I121" s="570"/>
      <c r="J121" s="570"/>
      <c r="K121" s="570">
        <f t="shared" ref="K121:N121" si="76">SUM(K118:K120)</f>
        <v>800000</v>
      </c>
      <c r="L121" s="570">
        <f t="shared" si="76"/>
        <v>0</v>
      </c>
      <c r="M121" s="570">
        <f t="shared" si="46"/>
        <v>800000</v>
      </c>
      <c r="N121" s="570">
        <f t="shared" si="76"/>
        <v>0</v>
      </c>
      <c r="O121" s="570">
        <f t="shared" si="47"/>
        <v>800000</v>
      </c>
      <c r="P121" s="570">
        <f>SUM(P118:P120)</f>
        <v>500000</v>
      </c>
      <c r="Q121" s="130"/>
      <c r="R121" s="130"/>
      <c r="S121" s="130"/>
      <c r="T121" s="130"/>
      <c r="U121" s="130"/>
      <c r="V121" s="130"/>
      <c r="W121" s="130"/>
      <c r="X121" s="130"/>
      <c r="Y121" s="130"/>
      <c r="Z121" s="130"/>
      <c r="AA121" s="130"/>
      <c r="AB121" s="130"/>
    </row>
    <row r="122" spans="1:28" ht="15.75" customHeight="1">
      <c r="A122" s="1453"/>
      <c r="B122" s="1454" t="s">
        <v>2612</v>
      </c>
      <c r="C122" s="570"/>
      <c r="D122" s="570"/>
      <c r="E122" s="570"/>
      <c r="F122" s="570"/>
      <c r="G122" s="570"/>
      <c r="H122" s="1454"/>
      <c r="I122" s="1454"/>
      <c r="J122" s="1454"/>
      <c r="K122" s="1454"/>
      <c r="L122" s="1454"/>
      <c r="M122" s="1454">
        <f t="shared" si="46"/>
        <v>0</v>
      </c>
      <c r="N122" s="1454"/>
      <c r="O122" s="1454">
        <f t="shared" si="47"/>
        <v>0</v>
      </c>
      <c r="P122" s="1454"/>
      <c r="Q122" s="130"/>
      <c r="R122" s="130"/>
      <c r="S122" s="130"/>
      <c r="T122" s="130"/>
      <c r="U122" s="130"/>
      <c r="V122" s="130"/>
      <c r="W122" s="130"/>
      <c r="X122" s="130"/>
      <c r="Y122" s="130"/>
      <c r="Z122" s="130"/>
      <c r="AA122" s="130"/>
      <c r="AB122" s="130"/>
    </row>
    <row r="123" spans="1:28" ht="15.75" customHeight="1">
      <c r="A123" s="1447"/>
      <c r="B123" s="1455" t="s">
        <v>2614</v>
      </c>
      <c r="C123" s="570"/>
      <c r="D123" s="570"/>
      <c r="E123" s="570"/>
      <c r="F123" s="570"/>
      <c r="G123" s="570"/>
      <c r="H123" s="1455"/>
      <c r="I123" s="1455"/>
      <c r="J123" s="1455"/>
      <c r="K123" s="1455">
        <v>200000</v>
      </c>
      <c r="L123" s="1455"/>
      <c r="M123" s="1455">
        <f t="shared" si="46"/>
        <v>200000</v>
      </c>
      <c r="N123" s="1455"/>
      <c r="O123" s="1455">
        <f t="shared" si="47"/>
        <v>200000</v>
      </c>
      <c r="P123" s="1455">
        <v>200000</v>
      </c>
      <c r="Q123" s="130"/>
      <c r="R123" s="130"/>
      <c r="S123" s="130"/>
      <c r="T123" s="130"/>
      <c r="U123" s="130"/>
      <c r="V123" s="130"/>
      <c r="W123" s="130"/>
      <c r="X123" s="130"/>
      <c r="Y123" s="130"/>
      <c r="Z123" s="130"/>
      <c r="AA123" s="130"/>
      <c r="AB123" s="130"/>
    </row>
    <row r="124" spans="1:28" ht="15.75" customHeight="1">
      <c r="A124" s="1451" t="s">
        <v>413</v>
      </c>
      <c r="B124" s="1456"/>
      <c r="C124" s="570"/>
      <c r="D124" s="570"/>
      <c r="E124" s="570"/>
      <c r="F124" s="570"/>
      <c r="G124" s="570"/>
      <c r="H124" s="1456"/>
      <c r="I124" s="1456"/>
      <c r="J124" s="1456"/>
      <c r="K124" s="1457">
        <f t="shared" ref="K124:N124" si="77">SUM(K123)</f>
        <v>200000</v>
      </c>
      <c r="L124" s="1457">
        <f t="shared" si="77"/>
        <v>0</v>
      </c>
      <c r="M124" s="1457">
        <f t="shared" si="46"/>
        <v>200000</v>
      </c>
      <c r="N124" s="1457">
        <f t="shared" si="77"/>
        <v>0</v>
      </c>
      <c r="O124" s="1457">
        <f t="shared" si="47"/>
        <v>200000</v>
      </c>
      <c r="P124" s="1457">
        <f>SUM(P123)</f>
        <v>200000</v>
      </c>
      <c r="Q124" s="130"/>
      <c r="R124" s="130"/>
      <c r="S124" s="130"/>
      <c r="T124" s="130"/>
      <c r="U124" s="130"/>
      <c r="V124" s="130"/>
      <c r="W124" s="130"/>
      <c r="X124" s="130"/>
      <c r="Y124" s="130"/>
      <c r="Z124" s="130"/>
      <c r="AA124" s="130"/>
      <c r="AB124" s="130"/>
    </row>
    <row r="125" spans="1:28" ht="15.75" customHeight="1">
      <c r="A125" s="1447"/>
      <c r="B125" s="1458" t="s">
        <v>2602</v>
      </c>
      <c r="C125" s="570"/>
      <c r="D125" s="570"/>
      <c r="E125" s="570"/>
      <c r="F125" s="570"/>
      <c r="G125" s="570"/>
      <c r="H125" s="1458"/>
      <c r="I125" s="1458"/>
      <c r="J125" s="1458"/>
      <c r="K125" s="1458"/>
      <c r="L125" s="1458"/>
      <c r="M125" s="1458">
        <f t="shared" si="46"/>
        <v>0</v>
      </c>
      <c r="N125" s="1458"/>
      <c r="O125" s="1458">
        <f t="shared" si="47"/>
        <v>0</v>
      </c>
      <c r="P125" s="1458"/>
      <c r="Q125" s="130"/>
      <c r="R125" s="130"/>
      <c r="S125" s="130"/>
      <c r="T125" s="130"/>
      <c r="U125" s="130"/>
      <c r="V125" s="130"/>
      <c r="W125" s="130"/>
      <c r="X125" s="130"/>
      <c r="Y125" s="130"/>
      <c r="Z125" s="130"/>
      <c r="AA125" s="130"/>
      <c r="AB125" s="130"/>
    </row>
    <row r="126" spans="1:28" ht="15.75" customHeight="1">
      <c r="A126" s="1447"/>
      <c r="B126" s="1459" t="s">
        <v>2656</v>
      </c>
      <c r="C126" s="570"/>
      <c r="D126" s="570"/>
      <c r="E126" s="570"/>
      <c r="F126" s="570"/>
      <c r="G126" s="570"/>
      <c r="H126" s="1459"/>
      <c r="I126" s="1459"/>
      <c r="J126" s="1459"/>
      <c r="K126" s="1460">
        <v>100000</v>
      </c>
      <c r="L126" s="1460"/>
      <c r="M126" s="1460">
        <f t="shared" si="46"/>
        <v>100000</v>
      </c>
      <c r="N126" s="1460">
        <v>-100000</v>
      </c>
      <c r="O126" s="1460">
        <f t="shared" si="47"/>
        <v>0</v>
      </c>
      <c r="P126" s="1460"/>
      <c r="Q126" s="130"/>
      <c r="R126" s="130"/>
      <c r="S126" s="130"/>
      <c r="T126" s="130"/>
      <c r="U126" s="130"/>
      <c r="V126" s="130"/>
      <c r="W126" s="130"/>
      <c r="X126" s="130"/>
      <c r="Y126" s="130"/>
      <c r="Z126" s="130"/>
      <c r="AA126" s="130"/>
      <c r="AB126" s="130"/>
    </row>
    <row r="127" spans="1:28" ht="15.75" customHeight="1">
      <c r="A127" s="1451" t="s">
        <v>413</v>
      </c>
      <c r="B127" s="1452"/>
      <c r="C127" s="570"/>
      <c r="D127" s="570"/>
      <c r="E127" s="570"/>
      <c r="F127" s="570"/>
      <c r="G127" s="570"/>
      <c r="H127" s="1452"/>
      <c r="I127" s="1452"/>
      <c r="J127" s="1452"/>
      <c r="K127" s="1461">
        <f t="shared" ref="K127:N127" si="78">SUM(K126)</f>
        <v>100000</v>
      </c>
      <c r="L127" s="1461">
        <f t="shared" si="78"/>
        <v>0</v>
      </c>
      <c r="M127" s="1461">
        <f t="shared" si="46"/>
        <v>100000</v>
      </c>
      <c r="N127" s="1461">
        <f t="shared" si="78"/>
        <v>-100000</v>
      </c>
      <c r="O127" s="1461">
        <f t="shared" si="47"/>
        <v>0</v>
      </c>
      <c r="P127" s="1461">
        <f>SUM(P126)</f>
        <v>0</v>
      </c>
      <c r="Q127" s="130"/>
      <c r="R127" s="130"/>
      <c r="S127" s="130"/>
      <c r="T127" s="130"/>
      <c r="U127" s="130"/>
      <c r="V127" s="130"/>
      <c r="W127" s="130"/>
      <c r="X127" s="130"/>
      <c r="Y127" s="130"/>
      <c r="Z127" s="130"/>
      <c r="AA127" s="130"/>
      <c r="AB127" s="130"/>
    </row>
    <row r="128" spans="1:28" ht="15.75" customHeight="1">
      <c r="A128" s="1462"/>
      <c r="B128" s="1458" t="s">
        <v>2594</v>
      </c>
      <c r="C128" s="570"/>
      <c r="D128" s="570"/>
      <c r="E128" s="570"/>
      <c r="F128" s="570"/>
      <c r="G128" s="570"/>
      <c r="H128" s="1458"/>
      <c r="I128" s="1458"/>
      <c r="J128" s="1458"/>
      <c r="K128" s="1458"/>
      <c r="L128" s="1458"/>
      <c r="M128" s="1458">
        <f t="shared" si="46"/>
        <v>0</v>
      </c>
      <c r="N128" s="1458"/>
      <c r="O128" s="1458">
        <f t="shared" si="47"/>
        <v>0</v>
      </c>
      <c r="P128" s="1458"/>
      <c r="Q128" s="130"/>
      <c r="R128" s="130"/>
      <c r="S128" s="130"/>
      <c r="T128" s="130"/>
      <c r="U128" s="130"/>
      <c r="V128" s="130"/>
      <c r="W128" s="130"/>
      <c r="X128" s="130"/>
      <c r="Y128" s="130"/>
      <c r="Z128" s="130"/>
      <c r="AA128" s="130"/>
      <c r="AB128" s="130"/>
    </row>
    <row r="129" spans="1:28" ht="15.75" customHeight="1">
      <c r="A129" s="1462"/>
      <c r="B129" s="1463" t="s">
        <v>2596</v>
      </c>
      <c r="C129" s="570"/>
      <c r="D129" s="570"/>
      <c r="E129" s="570"/>
      <c r="F129" s="570"/>
      <c r="G129" s="570"/>
      <c r="H129" s="1463"/>
      <c r="I129" s="1463"/>
      <c r="J129" s="1463"/>
      <c r="K129" s="1463"/>
      <c r="L129" s="1463"/>
      <c r="M129" s="1463">
        <f t="shared" si="46"/>
        <v>0</v>
      </c>
      <c r="N129" s="1463"/>
      <c r="O129" s="1463">
        <f t="shared" si="47"/>
        <v>0</v>
      </c>
      <c r="P129" s="1463"/>
      <c r="Q129" s="130"/>
      <c r="R129" s="130"/>
      <c r="S129" s="130"/>
      <c r="T129" s="130"/>
      <c r="U129" s="130"/>
      <c r="V129" s="130"/>
      <c r="W129" s="130"/>
      <c r="X129" s="130"/>
      <c r="Y129" s="130"/>
      <c r="Z129" s="130"/>
      <c r="AA129" s="130"/>
      <c r="AB129" s="130"/>
    </row>
    <row r="130" spans="1:28" ht="15.75" customHeight="1">
      <c r="A130" s="1462"/>
      <c r="B130" s="1463" t="s">
        <v>2600</v>
      </c>
      <c r="C130" s="754"/>
      <c r="D130" s="754"/>
      <c r="E130" s="754"/>
      <c r="F130" s="754"/>
      <c r="G130" s="754"/>
      <c r="H130" s="1463">
        <f>F130+G130</f>
        <v>0</v>
      </c>
      <c r="I130" s="1463"/>
      <c r="J130" s="1463">
        <f>H130+I130</f>
        <v>0</v>
      </c>
      <c r="K130" s="1463">
        <f>I130+J130</f>
        <v>0</v>
      </c>
      <c r="L130" s="1463"/>
      <c r="M130" s="1463">
        <f t="shared" si="46"/>
        <v>0</v>
      </c>
      <c r="N130" s="1463"/>
      <c r="O130" s="1463">
        <f t="shared" si="47"/>
        <v>0</v>
      </c>
      <c r="P130" s="1463"/>
      <c r="Q130" s="130"/>
      <c r="R130" s="130"/>
      <c r="S130" s="130"/>
      <c r="T130" s="130"/>
      <c r="U130" s="130"/>
      <c r="V130" s="130"/>
      <c r="W130" s="130"/>
      <c r="X130" s="130"/>
      <c r="Y130" s="130"/>
      <c r="Z130" s="130"/>
      <c r="AA130" s="130"/>
      <c r="AB130" s="130"/>
    </row>
    <row r="131" spans="1:28" ht="15.75" customHeight="1">
      <c r="A131" s="1451" t="s">
        <v>413</v>
      </c>
      <c r="B131" s="1464"/>
      <c r="C131" s="754">
        <v>100000</v>
      </c>
      <c r="D131" s="754"/>
      <c r="E131" s="754">
        <f>SUM(C131:D131)</f>
        <v>100000</v>
      </c>
      <c r="F131" s="754">
        <v>113224</v>
      </c>
      <c r="G131" s="754">
        <v>-113224</v>
      </c>
      <c r="H131" s="1464">
        <f>F131+G131</f>
        <v>0</v>
      </c>
      <c r="I131" s="1464"/>
      <c r="J131" s="1464">
        <f>H131+I131</f>
        <v>0</v>
      </c>
      <c r="K131" s="1464">
        <f t="shared" ref="K131:N131" si="79">SUM(K130)</f>
        <v>0</v>
      </c>
      <c r="L131" s="1464">
        <f t="shared" si="79"/>
        <v>0</v>
      </c>
      <c r="M131" s="1464">
        <f t="shared" si="46"/>
        <v>0</v>
      </c>
      <c r="N131" s="1464">
        <f t="shared" si="79"/>
        <v>0</v>
      </c>
      <c r="O131" s="1464">
        <f t="shared" si="47"/>
        <v>0</v>
      </c>
      <c r="P131" s="1464">
        <f>SUM(P130)</f>
        <v>0</v>
      </c>
      <c r="Q131" s="130"/>
      <c r="R131" s="130"/>
      <c r="S131" s="130"/>
      <c r="T131" s="130"/>
      <c r="U131" s="130"/>
      <c r="V131" s="130"/>
      <c r="W131" s="130"/>
      <c r="X131" s="130"/>
      <c r="Y131" s="130"/>
      <c r="Z131" s="130"/>
      <c r="AA131" s="130"/>
      <c r="AB131" s="130"/>
    </row>
    <row r="132" spans="1:28" ht="15.75" customHeight="1">
      <c r="A132" s="1465"/>
      <c r="B132" s="1458" t="s">
        <v>2584</v>
      </c>
      <c r="C132" s="754"/>
      <c r="D132" s="754"/>
      <c r="E132" s="754"/>
      <c r="F132" s="754"/>
      <c r="G132" s="754"/>
      <c r="H132" s="1458"/>
      <c r="I132" s="1458"/>
      <c r="J132" s="1458"/>
      <c r="K132" s="1458"/>
      <c r="L132" s="1458"/>
      <c r="M132" s="1458">
        <f t="shared" si="46"/>
        <v>0</v>
      </c>
      <c r="N132" s="1458"/>
      <c r="O132" s="1458">
        <f t="shared" si="47"/>
        <v>0</v>
      </c>
      <c r="P132" s="1458"/>
      <c r="Q132" s="130"/>
      <c r="R132" s="130"/>
      <c r="S132" s="130"/>
      <c r="T132" s="130"/>
      <c r="U132" s="130"/>
      <c r="V132" s="130"/>
      <c r="W132" s="130"/>
      <c r="X132" s="130"/>
      <c r="Y132" s="130"/>
      <c r="Z132" s="130"/>
      <c r="AA132" s="130"/>
      <c r="AB132" s="130"/>
    </row>
    <row r="133" spans="1:28" ht="15.75" customHeight="1">
      <c r="A133" s="1433"/>
      <c r="B133" s="1466" t="s">
        <v>2586</v>
      </c>
      <c r="C133" s="754"/>
      <c r="D133" s="754"/>
      <c r="E133" s="754"/>
      <c r="F133" s="754"/>
      <c r="G133" s="754"/>
      <c r="H133" s="1458"/>
      <c r="I133" s="1458"/>
      <c r="J133" s="1458"/>
      <c r="K133" s="1458"/>
      <c r="L133" s="1458"/>
      <c r="M133" s="1458"/>
      <c r="N133" s="1458"/>
      <c r="O133" s="1458"/>
      <c r="P133" s="1432">
        <v>500000</v>
      </c>
      <c r="Q133" s="130"/>
      <c r="R133" s="130"/>
      <c r="S133" s="130"/>
      <c r="T133" s="130"/>
      <c r="U133" s="130"/>
      <c r="V133" s="130"/>
      <c r="W133" s="130"/>
      <c r="X133" s="130"/>
      <c r="Y133" s="130"/>
      <c r="Z133" s="130"/>
      <c r="AA133" s="130"/>
      <c r="AB133" s="130"/>
    </row>
    <row r="134" spans="1:28" ht="15.75" customHeight="1">
      <c r="A134" s="1467">
        <v>2210503</v>
      </c>
      <c r="B134" s="173" t="s">
        <v>3354</v>
      </c>
      <c r="C134" s="754"/>
      <c r="D134" s="754"/>
      <c r="E134" s="754"/>
      <c r="F134" s="754"/>
      <c r="G134" s="754"/>
      <c r="H134" s="1463">
        <f t="shared" ref="H134:H145" si="80">F134+G134</f>
        <v>0</v>
      </c>
      <c r="I134" s="1458"/>
      <c r="J134" s="1458"/>
      <c r="K134" s="1468">
        <v>50000</v>
      </c>
      <c r="L134" s="1468"/>
      <c r="M134" s="1468">
        <f t="shared" ref="M134:M145" si="81">SUM(K134:L134)</f>
        <v>50000</v>
      </c>
      <c r="N134" s="1468">
        <v>-50000</v>
      </c>
      <c r="O134" s="1468">
        <f t="shared" ref="O134:O145" si="82">SUM(M134:N134)</f>
        <v>0</v>
      </c>
      <c r="P134" s="1432">
        <v>20432</v>
      </c>
      <c r="Q134" s="130"/>
      <c r="R134" s="130"/>
      <c r="S134" s="130"/>
      <c r="T134" s="130"/>
      <c r="U134" s="130"/>
      <c r="V134" s="130"/>
      <c r="W134" s="130"/>
      <c r="X134" s="130"/>
      <c r="Y134" s="130"/>
      <c r="Z134" s="130"/>
      <c r="AA134" s="130"/>
      <c r="AB134" s="130"/>
    </row>
    <row r="135" spans="1:28" ht="15.75" customHeight="1">
      <c r="A135" s="1467">
        <v>2210504</v>
      </c>
      <c r="B135" s="1467" t="s">
        <v>3355</v>
      </c>
      <c r="C135" s="754">
        <v>500000</v>
      </c>
      <c r="D135" s="754"/>
      <c r="E135" s="754">
        <f>SUM(C135:D135)</f>
        <v>500000</v>
      </c>
      <c r="F135" s="754">
        <v>0</v>
      </c>
      <c r="G135" s="754">
        <v>500000</v>
      </c>
      <c r="H135" s="1469">
        <f t="shared" si="80"/>
        <v>500000</v>
      </c>
      <c r="I135" s="1465"/>
      <c r="J135" s="1469">
        <f t="shared" ref="J135:J145" si="83">H135+I135</f>
        <v>500000</v>
      </c>
      <c r="K135" s="1470">
        <v>220000</v>
      </c>
      <c r="L135" s="1470"/>
      <c r="M135" s="1470">
        <f t="shared" si="81"/>
        <v>220000</v>
      </c>
      <c r="N135" s="1470">
        <v>-220000</v>
      </c>
      <c r="O135" s="1470">
        <f t="shared" si="82"/>
        <v>0</v>
      </c>
      <c r="P135" s="1470"/>
      <c r="Q135" s="130"/>
      <c r="R135" s="130"/>
      <c r="S135" s="130"/>
      <c r="T135" s="130"/>
      <c r="U135" s="130"/>
      <c r="V135" s="130"/>
      <c r="W135" s="130"/>
      <c r="X135" s="130"/>
      <c r="Y135" s="130"/>
      <c r="Z135" s="130"/>
      <c r="AA135" s="130"/>
      <c r="AB135" s="130"/>
    </row>
    <row r="136" spans="1:28" ht="15.75" customHeight="1">
      <c r="A136" s="145">
        <v>2211103</v>
      </c>
      <c r="B136" s="173" t="s">
        <v>3356</v>
      </c>
      <c r="C136" s="586">
        <v>300000</v>
      </c>
      <c r="D136" s="586"/>
      <c r="E136" s="754">
        <f>SUM(C136:D136)</f>
        <v>300000</v>
      </c>
      <c r="F136" s="754">
        <v>0</v>
      </c>
      <c r="G136" s="754">
        <v>50000</v>
      </c>
      <c r="H136" s="95">
        <f t="shared" si="80"/>
        <v>50000</v>
      </c>
      <c r="I136" s="36"/>
      <c r="J136" s="1469">
        <f t="shared" si="83"/>
        <v>50000</v>
      </c>
      <c r="K136" s="1471">
        <v>50000</v>
      </c>
      <c r="L136" s="1471"/>
      <c r="M136" s="1471">
        <f t="shared" si="81"/>
        <v>50000</v>
      </c>
      <c r="N136" s="1471">
        <v>-50000</v>
      </c>
      <c r="O136" s="1471">
        <f t="shared" si="82"/>
        <v>0</v>
      </c>
      <c r="P136" s="1471"/>
      <c r="Q136" s="130"/>
      <c r="R136" s="130"/>
      <c r="S136" s="130"/>
      <c r="T136" s="130"/>
      <c r="U136" s="130"/>
      <c r="V136" s="130"/>
      <c r="W136" s="130"/>
      <c r="X136" s="130"/>
      <c r="Y136" s="130"/>
      <c r="Z136" s="130"/>
      <c r="AA136" s="130"/>
      <c r="AB136" s="130"/>
    </row>
    <row r="137" spans="1:28" ht="15.75" customHeight="1">
      <c r="A137" s="1406" t="s">
        <v>413</v>
      </c>
      <c r="B137" s="1407"/>
      <c r="C137" s="570">
        <v>7400000</v>
      </c>
      <c r="D137" s="570">
        <f>SUM(D131:D136)</f>
        <v>0</v>
      </c>
      <c r="E137" s="570">
        <f>SUM(E131:E136)</f>
        <v>900000</v>
      </c>
      <c r="F137" s="570">
        <f>SUM(F131:F136)</f>
        <v>113224</v>
      </c>
      <c r="G137" s="570">
        <f>SUM(G131:G136)</f>
        <v>436776</v>
      </c>
      <c r="H137" s="570">
        <f t="shared" si="80"/>
        <v>550000</v>
      </c>
      <c r="I137" s="570">
        <f>SUM(I131:I136)</f>
        <v>0</v>
      </c>
      <c r="J137" s="570">
        <f t="shared" si="83"/>
        <v>550000</v>
      </c>
      <c r="K137" s="570">
        <f t="shared" ref="K137:N137" si="84">SUM(K134:K136)</f>
        <v>320000</v>
      </c>
      <c r="L137" s="570">
        <f t="shared" si="84"/>
        <v>0</v>
      </c>
      <c r="M137" s="570">
        <f t="shared" si="81"/>
        <v>320000</v>
      </c>
      <c r="N137" s="570">
        <f t="shared" si="84"/>
        <v>-320000</v>
      </c>
      <c r="O137" s="570">
        <f t="shared" si="82"/>
        <v>0</v>
      </c>
      <c r="P137" s="570">
        <f>SUM(P133:P136)</f>
        <v>520432</v>
      </c>
      <c r="Q137" s="130"/>
      <c r="R137" s="130"/>
      <c r="S137" s="130"/>
      <c r="T137" s="130"/>
      <c r="U137" s="130"/>
      <c r="V137" s="130"/>
      <c r="W137" s="130"/>
      <c r="X137" s="130"/>
      <c r="Y137" s="130"/>
      <c r="Z137" s="130"/>
      <c r="AA137" s="130"/>
      <c r="AB137" s="130"/>
    </row>
    <row r="138" spans="1:28" ht="15.75" customHeight="1">
      <c r="A138" s="1404"/>
      <c r="B138" s="1403" t="s">
        <v>2594</v>
      </c>
      <c r="C138" s="754"/>
      <c r="D138" s="754"/>
      <c r="E138" s="754"/>
      <c r="F138" s="754"/>
      <c r="G138" s="754"/>
      <c r="H138" s="754">
        <f t="shared" si="80"/>
        <v>0</v>
      </c>
      <c r="I138" s="754"/>
      <c r="J138" s="754">
        <f t="shared" si="83"/>
        <v>0</v>
      </c>
      <c r="K138" s="754"/>
      <c r="L138" s="754"/>
      <c r="M138" s="754">
        <f t="shared" si="81"/>
        <v>0</v>
      </c>
      <c r="N138" s="754"/>
      <c r="O138" s="754">
        <f t="shared" si="82"/>
        <v>0</v>
      </c>
      <c r="P138" s="754"/>
      <c r="Q138" s="130"/>
      <c r="R138" s="130"/>
      <c r="S138" s="130"/>
      <c r="T138" s="130"/>
      <c r="U138" s="130"/>
      <c r="V138" s="130"/>
      <c r="W138" s="130"/>
      <c r="X138" s="130"/>
      <c r="Y138" s="130"/>
      <c r="Z138" s="130"/>
      <c r="AA138" s="130"/>
      <c r="AB138" s="130"/>
    </row>
    <row r="139" spans="1:28" ht="15.75" hidden="1" customHeight="1">
      <c r="A139" s="1404">
        <v>2210701</v>
      </c>
      <c r="B139" s="1405" t="s">
        <v>2596</v>
      </c>
      <c r="C139" s="754"/>
      <c r="D139" s="754"/>
      <c r="E139" s="754">
        <f t="shared" ref="E139:E143" si="85">SUM(C139:D139)</f>
        <v>0</v>
      </c>
      <c r="F139" s="754"/>
      <c r="G139" s="754"/>
      <c r="H139" s="754">
        <f t="shared" si="80"/>
        <v>0</v>
      </c>
      <c r="I139" s="754"/>
      <c r="J139" s="754">
        <f t="shared" si="83"/>
        <v>0</v>
      </c>
      <c r="K139" s="754"/>
      <c r="L139" s="754"/>
      <c r="M139" s="754">
        <f t="shared" si="81"/>
        <v>0</v>
      </c>
      <c r="N139" s="754"/>
      <c r="O139" s="754">
        <f t="shared" si="82"/>
        <v>0</v>
      </c>
      <c r="P139" s="754"/>
      <c r="Q139" s="130"/>
      <c r="R139" s="130"/>
      <c r="S139" s="130"/>
      <c r="T139" s="130"/>
      <c r="U139" s="130"/>
      <c r="V139" s="130"/>
      <c r="W139" s="130"/>
      <c r="X139" s="130"/>
      <c r="Y139" s="130"/>
      <c r="Z139" s="130"/>
      <c r="AA139" s="130"/>
      <c r="AB139" s="130"/>
    </row>
    <row r="140" spans="1:28" ht="15.75" hidden="1" customHeight="1">
      <c r="A140" s="1404">
        <v>2210703</v>
      </c>
      <c r="B140" s="1405" t="s">
        <v>2889</v>
      </c>
      <c r="C140" s="754"/>
      <c r="D140" s="754"/>
      <c r="E140" s="754">
        <f t="shared" si="85"/>
        <v>0</v>
      </c>
      <c r="F140" s="754"/>
      <c r="G140" s="754"/>
      <c r="H140" s="754">
        <f t="shared" si="80"/>
        <v>0</v>
      </c>
      <c r="I140" s="754"/>
      <c r="J140" s="754">
        <f t="shared" si="83"/>
        <v>0</v>
      </c>
      <c r="K140" s="754"/>
      <c r="L140" s="754"/>
      <c r="M140" s="754">
        <f t="shared" si="81"/>
        <v>0</v>
      </c>
      <c r="N140" s="754"/>
      <c r="O140" s="754">
        <f t="shared" si="82"/>
        <v>0</v>
      </c>
      <c r="P140" s="754"/>
      <c r="Q140" s="130"/>
      <c r="R140" s="130"/>
      <c r="S140" s="130"/>
      <c r="T140" s="130"/>
      <c r="U140" s="130"/>
      <c r="V140" s="130"/>
      <c r="W140" s="130"/>
      <c r="X140" s="130"/>
      <c r="Y140" s="130"/>
      <c r="Z140" s="130"/>
      <c r="AA140" s="130"/>
      <c r="AB140" s="130"/>
    </row>
    <row r="141" spans="1:28" ht="15.75" hidden="1" customHeight="1">
      <c r="A141" s="1404">
        <v>2210710</v>
      </c>
      <c r="B141" s="1405" t="s">
        <v>2598</v>
      </c>
      <c r="C141" s="754"/>
      <c r="D141" s="754"/>
      <c r="E141" s="754">
        <f t="shared" si="85"/>
        <v>0</v>
      </c>
      <c r="F141" s="754"/>
      <c r="G141" s="754"/>
      <c r="H141" s="754">
        <f t="shared" si="80"/>
        <v>0</v>
      </c>
      <c r="I141" s="754"/>
      <c r="J141" s="754">
        <f t="shared" si="83"/>
        <v>0</v>
      </c>
      <c r="K141" s="754"/>
      <c r="L141" s="754"/>
      <c r="M141" s="754">
        <f t="shared" si="81"/>
        <v>0</v>
      </c>
      <c r="N141" s="754"/>
      <c r="O141" s="754">
        <f t="shared" si="82"/>
        <v>0</v>
      </c>
      <c r="P141" s="754"/>
      <c r="Q141" s="130"/>
      <c r="R141" s="130"/>
      <c r="S141" s="130"/>
      <c r="T141" s="130"/>
      <c r="U141" s="130"/>
      <c r="V141" s="130"/>
      <c r="W141" s="130"/>
      <c r="X141" s="130"/>
      <c r="Y141" s="130"/>
      <c r="Z141" s="130"/>
      <c r="AA141" s="130"/>
      <c r="AB141" s="130"/>
    </row>
    <row r="142" spans="1:28" ht="15.75" customHeight="1">
      <c r="A142" s="1404">
        <v>2210712</v>
      </c>
      <c r="B142" s="1405" t="s">
        <v>2822</v>
      </c>
      <c r="C142" s="754">
        <v>1351200</v>
      </c>
      <c r="D142" s="754"/>
      <c r="E142" s="754">
        <f t="shared" si="85"/>
        <v>1351200</v>
      </c>
      <c r="F142" s="754">
        <v>0</v>
      </c>
      <c r="G142" s="754">
        <v>0</v>
      </c>
      <c r="H142" s="754">
        <f t="shared" si="80"/>
        <v>0</v>
      </c>
      <c r="I142" s="754">
        <v>0</v>
      </c>
      <c r="J142" s="754">
        <f t="shared" si="83"/>
        <v>0</v>
      </c>
      <c r="K142" s="754"/>
      <c r="L142" s="754"/>
      <c r="M142" s="754">
        <f t="shared" si="81"/>
        <v>0</v>
      </c>
      <c r="N142" s="754"/>
      <c r="O142" s="754">
        <f t="shared" si="82"/>
        <v>0</v>
      </c>
      <c r="P142" s="754">
        <v>300000</v>
      </c>
      <c r="Q142" s="130"/>
      <c r="R142" s="130"/>
      <c r="S142" s="130"/>
      <c r="T142" s="130"/>
      <c r="U142" s="130"/>
      <c r="V142" s="130"/>
      <c r="W142" s="130"/>
      <c r="X142" s="130"/>
      <c r="Y142" s="130"/>
      <c r="Z142" s="130"/>
      <c r="AA142" s="130"/>
      <c r="AB142" s="130"/>
    </row>
    <row r="143" spans="1:28" ht="15.75" hidden="1" customHeight="1">
      <c r="A143" s="1404">
        <v>2210715</v>
      </c>
      <c r="B143" s="1405" t="s">
        <v>2654</v>
      </c>
      <c r="C143" s="754">
        <v>1712240</v>
      </c>
      <c r="D143" s="754"/>
      <c r="E143" s="754">
        <f t="shared" si="85"/>
        <v>1712240</v>
      </c>
      <c r="F143" s="754">
        <v>0</v>
      </c>
      <c r="G143" s="754">
        <v>0</v>
      </c>
      <c r="H143" s="754">
        <f t="shared" si="80"/>
        <v>0</v>
      </c>
      <c r="I143" s="754">
        <v>0</v>
      </c>
      <c r="J143" s="754">
        <f t="shared" si="83"/>
        <v>0</v>
      </c>
      <c r="K143" s="754"/>
      <c r="L143" s="754"/>
      <c r="M143" s="754">
        <f t="shared" si="81"/>
        <v>0</v>
      </c>
      <c r="N143" s="754"/>
      <c r="O143" s="754">
        <f t="shared" si="82"/>
        <v>0</v>
      </c>
      <c r="P143" s="754"/>
      <c r="Q143" s="130"/>
      <c r="R143" s="130"/>
      <c r="S143" s="130"/>
      <c r="T143" s="130"/>
      <c r="U143" s="130"/>
      <c r="V143" s="130"/>
      <c r="W143" s="130"/>
      <c r="X143" s="130"/>
      <c r="Y143" s="130"/>
      <c r="Z143" s="130"/>
      <c r="AA143" s="130"/>
      <c r="AB143" s="130"/>
    </row>
    <row r="144" spans="1:28" ht="15.75" customHeight="1">
      <c r="A144" s="1406" t="s">
        <v>413</v>
      </c>
      <c r="B144" s="1407"/>
      <c r="C144" s="570">
        <v>3063440</v>
      </c>
      <c r="D144" s="570">
        <f t="shared" ref="D144:F144" si="86">SUM(D139:D143)</f>
        <v>0</v>
      </c>
      <c r="E144" s="570">
        <f t="shared" si="86"/>
        <v>3063440</v>
      </c>
      <c r="F144" s="570">
        <f t="shared" si="86"/>
        <v>0</v>
      </c>
      <c r="G144" s="570">
        <f t="shared" ref="G144:I144" si="87">SUM(G139:G143)</f>
        <v>0</v>
      </c>
      <c r="H144" s="570">
        <f t="shared" si="80"/>
        <v>0</v>
      </c>
      <c r="I144" s="570">
        <f t="shared" si="87"/>
        <v>0</v>
      </c>
      <c r="J144" s="570">
        <f t="shared" si="83"/>
        <v>0</v>
      </c>
      <c r="K144" s="570"/>
      <c r="L144" s="570"/>
      <c r="M144" s="570">
        <f t="shared" si="81"/>
        <v>0</v>
      </c>
      <c r="N144" s="570"/>
      <c r="O144" s="570">
        <f t="shared" si="82"/>
        <v>0</v>
      </c>
      <c r="P144" s="570">
        <f>SUM(P138:P142)</f>
        <v>300000</v>
      </c>
      <c r="Q144" s="130"/>
      <c r="R144" s="130"/>
      <c r="S144" s="130"/>
      <c r="T144" s="130"/>
      <c r="U144" s="130"/>
      <c r="V144" s="130"/>
      <c r="W144" s="130"/>
      <c r="X144" s="130"/>
      <c r="Y144" s="130"/>
      <c r="Z144" s="130"/>
      <c r="AA144" s="130"/>
      <c r="AB144" s="130"/>
    </row>
    <row r="145" spans="1:28" ht="15.75" customHeight="1">
      <c r="A145" s="1472"/>
      <c r="B145" s="1403" t="s">
        <v>2617</v>
      </c>
      <c r="C145" s="754"/>
      <c r="D145" s="754"/>
      <c r="E145" s="754"/>
      <c r="F145" s="754"/>
      <c r="G145" s="754"/>
      <c r="H145" s="754">
        <f t="shared" si="80"/>
        <v>0</v>
      </c>
      <c r="I145" s="754"/>
      <c r="J145" s="754">
        <f t="shared" si="83"/>
        <v>0</v>
      </c>
      <c r="K145" s="754"/>
      <c r="L145" s="754"/>
      <c r="M145" s="754">
        <f t="shared" si="81"/>
        <v>0</v>
      </c>
      <c r="N145" s="754"/>
      <c r="O145" s="754">
        <f t="shared" si="82"/>
        <v>0</v>
      </c>
      <c r="P145" s="754"/>
      <c r="Q145" s="130"/>
      <c r="R145" s="130"/>
      <c r="S145" s="130"/>
      <c r="T145" s="130"/>
      <c r="U145" s="130"/>
      <c r="V145" s="130"/>
      <c r="W145" s="130"/>
      <c r="X145" s="130"/>
      <c r="Y145" s="130"/>
      <c r="Z145" s="130"/>
      <c r="AA145" s="130"/>
      <c r="AB145" s="130"/>
    </row>
    <row r="146" spans="1:28" ht="15.75" customHeight="1">
      <c r="A146" s="1473"/>
      <c r="B146" s="1433" t="s">
        <v>3357</v>
      </c>
      <c r="C146" s="754"/>
      <c r="D146" s="754"/>
      <c r="E146" s="754"/>
      <c r="F146" s="754"/>
      <c r="G146" s="754"/>
      <c r="H146" s="754"/>
      <c r="I146" s="754"/>
      <c r="J146" s="754"/>
      <c r="K146" s="754"/>
      <c r="L146" s="754"/>
      <c r="M146" s="754"/>
      <c r="N146" s="754"/>
      <c r="O146" s="754"/>
      <c r="P146" s="754">
        <v>500000</v>
      </c>
      <c r="Q146" s="130"/>
      <c r="R146" s="130"/>
      <c r="S146" s="130"/>
      <c r="T146" s="130"/>
      <c r="U146" s="130"/>
      <c r="V146" s="130"/>
      <c r="W146" s="130"/>
      <c r="X146" s="130"/>
      <c r="Y146" s="130"/>
      <c r="Z146" s="130"/>
      <c r="AA146" s="130"/>
      <c r="AB146" s="130"/>
    </row>
    <row r="147" spans="1:28" ht="15.75" customHeight="1">
      <c r="A147" s="1437" t="s">
        <v>3343</v>
      </c>
      <c r="B147" s="1474" t="s">
        <v>3358</v>
      </c>
      <c r="C147" s="754">
        <v>1000000</v>
      </c>
      <c r="D147" s="754"/>
      <c r="E147" s="754">
        <f t="shared" ref="E147:E148" si="88">SUM(C147:D147)</f>
        <v>1000000</v>
      </c>
      <c r="F147" s="754">
        <v>0</v>
      </c>
      <c r="G147" s="754">
        <v>0</v>
      </c>
      <c r="H147" s="754">
        <f>F147+G147</f>
        <v>0</v>
      </c>
      <c r="I147" s="754">
        <v>0</v>
      </c>
      <c r="J147" s="754">
        <f>H147+I147</f>
        <v>0</v>
      </c>
      <c r="K147" s="754"/>
      <c r="L147" s="754"/>
      <c r="M147" s="754">
        <f t="shared" ref="M147:M166" si="89">SUM(K147:L147)</f>
        <v>0</v>
      </c>
      <c r="N147" s="754"/>
      <c r="O147" s="754">
        <f t="shared" ref="O147:O166" si="90">SUM(M147:N147)</f>
        <v>0</v>
      </c>
      <c r="P147" s="754"/>
      <c r="Q147" s="130"/>
      <c r="R147" s="130"/>
      <c r="S147" s="130"/>
      <c r="T147" s="130"/>
      <c r="U147" s="130"/>
      <c r="V147" s="130"/>
      <c r="W147" s="130"/>
      <c r="X147" s="130"/>
      <c r="Y147" s="130"/>
      <c r="Z147" s="130"/>
      <c r="AA147" s="130"/>
      <c r="AB147" s="130"/>
    </row>
    <row r="148" spans="1:28" ht="15.75" customHeight="1">
      <c r="A148" s="1437">
        <v>2211311</v>
      </c>
      <c r="B148" s="1474" t="s">
        <v>3359</v>
      </c>
      <c r="C148" s="754"/>
      <c r="D148" s="754"/>
      <c r="E148" s="754">
        <f t="shared" si="88"/>
        <v>0</v>
      </c>
      <c r="F148" s="754"/>
      <c r="G148" s="754"/>
      <c r="H148" s="754">
        <f>F148+G148</f>
        <v>0</v>
      </c>
      <c r="I148" s="754"/>
      <c r="J148" s="754">
        <f>H148+I148</f>
        <v>0</v>
      </c>
      <c r="K148" s="754"/>
      <c r="L148" s="754"/>
      <c r="M148" s="754">
        <f t="shared" si="89"/>
        <v>0</v>
      </c>
      <c r="N148" s="754"/>
      <c r="O148" s="754">
        <f t="shared" si="90"/>
        <v>0</v>
      </c>
      <c r="P148" s="754">
        <v>1000000</v>
      </c>
      <c r="Q148" s="130"/>
      <c r="R148" s="130"/>
      <c r="S148" s="130"/>
      <c r="T148" s="130"/>
      <c r="U148" s="130"/>
      <c r="V148" s="130"/>
      <c r="W148" s="130"/>
      <c r="X148" s="130"/>
      <c r="Y148" s="130"/>
      <c r="Z148" s="130"/>
      <c r="AA148" s="130"/>
      <c r="AB148" s="130"/>
    </row>
    <row r="149" spans="1:28" ht="15.75" customHeight="1">
      <c r="A149" s="1406" t="s">
        <v>413</v>
      </c>
      <c r="B149" s="1407"/>
      <c r="C149" s="570">
        <v>1000000</v>
      </c>
      <c r="D149" s="570">
        <f t="shared" ref="D149:F149" si="91">SUM(D147:D148)</f>
        <v>0</v>
      </c>
      <c r="E149" s="570">
        <f t="shared" si="91"/>
        <v>1000000</v>
      </c>
      <c r="F149" s="570">
        <f t="shared" si="91"/>
        <v>0</v>
      </c>
      <c r="G149" s="570">
        <f t="shared" ref="G149:I149" si="92">SUM(G147:G148)</f>
        <v>0</v>
      </c>
      <c r="H149" s="570">
        <f>F149+G149</f>
        <v>0</v>
      </c>
      <c r="I149" s="570">
        <f t="shared" si="92"/>
        <v>0</v>
      </c>
      <c r="J149" s="570">
        <f>H149+I149</f>
        <v>0</v>
      </c>
      <c r="K149" s="570"/>
      <c r="L149" s="570"/>
      <c r="M149" s="570">
        <f t="shared" si="89"/>
        <v>0</v>
      </c>
      <c r="N149" s="570"/>
      <c r="O149" s="570">
        <f t="shared" si="90"/>
        <v>0</v>
      </c>
      <c r="P149" s="570">
        <f>SUM(P146:P148)</f>
        <v>1500000</v>
      </c>
      <c r="Q149" s="130"/>
      <c r="R149" s="130"/>
      <c r="S149" s="130"/>
      <c r="T149" s="130"/>
      <c r="U149" s="130"/>
      <c r="V149" s="130"/>
      <c r="W149" s="130"/>
      <c r="X149" s="130"/>
      <c r="Y149" s="130"/>
      <c r="Z149" s="130"/>
      <c r="AA149" s="130"/>
      <c r="AB149" s="130"/>
    </row>
    <row r="150" spans="1:28" ht="15.75" customHeight="1">
      <c r="A150" s="1406"/>
      <c r="B150" s="1407" t="s">
        <v>3360</v>
      </c>
      <c r="C150" s="570">
        <v>12512240</v>
      </c>
      <c r="D150" s="570">
        <f>SUM(D149,D144,D137,D116)</f>
        <v>-900000</v>
      </c>
      <c r="E150" s="570">
        <f>SUM(E149,E144,E137,E116)</f>
        <v>5012240</v>
      </c>
      <c r="F150" s="570">
        <f>SUM(F149,F144,F137,F116)</f>
        <v>1113224</v>
      </c>
      <c r="G150" s="570">
        <f>SUM(G149,G144,G137,G116)</f>
        <v>-563224</v>
      </c>
      <c r="H150" s="570">
        <f>F150+G150</f>
        <v>550000</v>
      </c>
      <c r="I150" s="570">
        <f>SUM(I149,I144,I137,I116)</f>
        <v>0</v>
      </c>
      <c r="J150" s="570">
        <f>H150+I150</f>
        <v>550000</v>
      </c>
      <c r="K150" s="570">
        <f t="shared" ref="K150:N150" si="93">SUM(K137,K131,K127,K124,K121,K116)</f>
        <v>1920000</v>
      </c>
      <c r="L150" s="570">
        <f t="shared" si="93"/>
        <v>0</v>
      </c>
      <c r="M150" s="570">
        <f t="shared" si="89"/>
        <v>1920000</v>
      </c>
      <c r="N150" s="570">
        <f t="shared" si="93"/>
        <v>-920000</v>
      </c>
      <c r="O150" s="570">
        <f t="shared" si="90"/>
        <v>1000000</v>
      </c>
      <c r="P150" s="570">
        <f>SUM(P149,P144,P137,P131,P127,P124,P121,P116)</f>
        <v>3520432</v>
      </c>
      <c r="Q150" s="130"/>
      <c r="R150" s="130"/>
      <c r="S150" s="130"/>
      <c r="T150" s="130"/>
      <c r="U150" s="130"/>
      <c r="V150" s="130"/>
      <c r="W150" s="130"/>
      <c r="X150" s="130"/>
      <c r="Y150" s="130"/>
      <c r="Z150" s="130"/>
      <c r="AA150" s="130"/>
      <c r="AB150" s="130"/>
    </row>
    <row r="151" spans="1:28" ht="15.75" customHeight="1">
      <c r="A151" s="1472" t="s">
        <v>3331</v>
      </c>
      <c r="B151" s="1475" t="s">
        <v>3332</v>
      </c>
      <c r="C151" s="754"/>
      <c r="D151" s="754"/>
      <c r="E151" s="754"/>
      <c r="F151" s="754"/>
      <c r="G151" s="754"/>
      <c r="H151" s="754">
        <f>F151+G151</f>
        <v>0</v>
      </c>
      <c r="I151" s="754"/>
      <c r="J151" s="754">
        <f>H151+I151</f>
        <v>0</v>
      </c>
      <c r="K151" s="754"/>
      <c r="L151" s="754"/>
      <c r="M151" s="754">
        <f t="shared" si="89"/>
        <v>0</v>
      </c>
      <c r="N151" s="754"/>
      <c r="O151" s="754">
        <f t="shared" si="90"/>
        <v>0</v>
      </c>
      <c r="P151" s="754"/>
      <c r="Q151" s="130"/>
      <c r="R151" s="130"/>
      <c r="S151" s="130"/>
      <c r="T151" s="130"/>
      <c r="U151" s="130"/>
      <c r="V151" s="130"/>
      <c r="W151" s="130"/>
      <c r="X151" s="130"/>
      <c r="Y151" s="130"/>
      <c r="Z151" s="130"/>
      <c r="AA151" s="130"/>
      <c r="AB151" s="130"/>
    </row>
    <row r="152" spans="1:28" ht="15.75" customHeight="1">
      <c r="A152" s="1472"/>
      <c r="B152" s="1403" t="s">
        <v>2569</v>
      </c>
      <c r="C152" s="754"/>
      <c r="D152" s="754"/>
      <c r="E152" s="754"/>
      <c r="F152" s="754"/>
      <c r="G152" s="754"/>
      <c r="H152" s="754"/>
      <c r="I152" s="754"/>
      <c r="J152" s="754"/>
      <c r="K152" s="754"/>
      <c r="L152" s="754"/>
      <c r="M152" s="754">
        <f t="shared" si="89"/>
        <v>0</v>
      </c>
      <c r="N152" s="754"/>
      <c r="O152" s="754">
        <f t="shared" si="90"/>
        <v>0</v>
      </c>
      <c r="P152" s="754"/>
      <c r="Q152" s="130"/>
      <c r="R152" s="130"/>
      <c r="S152" s="130"/>
      <c r="T152" s="130"/>
      <c r="U152" s="130"/>
      <c r="V152" s="130"/>
      <c r="W152" s="130"/>
      <c r="X152" s="130"/>
      <c r="Y152" s="130"/>
      <c r="Z152" s="130"/>
      <c r="AA152" s="130"/>
      <c r="AB152" s="130"/>
    </row>
    <row r="153" spans="1:28" ht="15.75" hidden="1" customHeight="1">
      <c r="A153" s="1404" t="s">
        <v>2649</v>
      </c>
      <c r="B153" s="1405" t="s">
        <v>2570</v>
      </c>
      <c r="C153" s="754"/>
      <c r="D153" s="754"/>
      <c r="E153" s="754">
        <f t="shared" ref="E153:E156" si="94">SUM(C153:D153)</f>
        <v>0</v>
      </c>
      <c r="F153" s="754"/>
      <c r="G153" s="754"/>
      <c r="H153" s="754">
        <f t="shared" ref="H153:H166" si="95">F153+G153</f>
        <v>0</v>
      </c>
      <c r="I153" s="754"/>
      <c r="J153" s="754">
        <f t="shared" ref="J153:J166" si="96">H153+I153</f>
        <v>0</v>
      </c>
      <c r="K153" s="754"/>
      <c r="L153" s="754"/>
      <c r="M153" s="754">
        <f t="shared" si="89"/>
        <v>0</v>
      </c>
      <c r="N153" s="754"/>
      <c r="O153" s="754">
        <f t="shared" si="90"/>
        <v>0</v>
      </c>
      <c r="P153" s="754"/>
      <c r="Q153" s="130"/>
      <c r="R153" s="130"/>
      <c r="S153" s="130"/>
      <c r="T153" s="130"/>
      <c r="U153" s="130"/>
      <c r="V153" s="130"/>
      <c r="W153" s="130"/>
      <c r="X153" s="130"/>
      <c r="Y153" s="130"/>
      <c r="Z153" s="130"/>
      <c r="AA153" s="130"/>
      <c r="AB153" s="130"/>
    </row>
    <row r="154" spans="1:28" ht="15.75" hidden="1" customHeight="1">
      <c r="A154" s="1404">
        <v>2210302</v>
      </c>
      <c r="B154" s="1405" t="s">
        <v>2572</v>
      </c>
      <c r="C154" s="754"/>
      <c r="D154" s="754"/>
      <c r="E154" s="754">
        <f t="shared" si="94"/>
        <v>0</v>
      </c>
      <c r="F154" s="754"/>
      <c r="G154" s="754"/>
      <c r="H154" s="754">
        <f t="shared" si="95"/>
        <v>0</v>
      </c>
      <c r="I154" s="754"/>
      <c r="J154" s="754">
        <f t="shared" si="96"/>
        <v>0</v>
      </c>
      <c r="K154" s="754"/>
      <c r="L154" s="754"/>
      <c r="M154" s="754">
        <f t="shared" si="89"/>
        <v>0</v>
      </c>
      <c r="N154" s="754"/>
      <c r="O154" s="754">
        <f t="shared" si="90"/>
        <v>0</v>
      </c>
      <c r="P154" s="754"/>
      <c r="Q154" s="130"/>
      <c r="R154" s="130"/>
      <c r="S154" s="130"/>
      <c r="T154" s="130"/>
      <c r="U154" s="130"/>
      <c r="V154" s="130"/>
      <c r="W154" s="130"/>
      <c r="X154" s="130"/>
      <c r="Y154" s="130"/>
      <c r="Z154" s="130"/>
      <c r="AA154" s="130"/>
      <c r="AB154" s="130"/>
    </row>
    <row r="155" spans="1:28" ht="15.75" hidden="1" customHeight="1">
      <c r="A155" s="1404">
        <v>2210303</v>
      </c>
      <c r="B155" s="1405" t="s">
        <v>2574</v>
      </c>
      <c r="C155" s="754"/>
      <c r="D155" s="754"/>
      <c r="E155" s="754">
        <f t="shared" si="94"/>
        <v>0</v>
      </c>
      <c r="F155" s="754"/>
      <c r="G155" s="754"/>
      <c r="H155" s="754">
        <f t="shared" si="95"/>
        <v>0</v>
      </c>
      <c r="I155" s="754"/>
      <c r="J155" s="754">
        <f t="shared" si="96"/>
        <v>0</v>
      </c>
      <c r="K155" s="754"/>
      <c r="L155" s="754"/>
      <c r="M155" s="754">
        <f t="shared" si="89"/>
        <v>0</v>
      </c>
      <c r="N155" s="754"/>
      <c r="O155" s="754">
        <f t="shared" si="90"/>
        <v>0</v>
      </c>
      <c r="P155" s="754"/>
      <c r="Q155" s="130"/>
      <c r="R155" s="130"/>
      <c r="S155" s="130"/>
      <c r="T155" s="130"/>
      <c r="U155" s="130"/>
      <c r="V155" s="130"/>
      <c r="W155" s="130"/>
      <c r="X155" s="130"/>
      <c r="Y155" s="130"/>
      <c r="Z155" s="130"/>
      <c r="AA155" s="130"/>
      <c r="AB155" s="130"/>
    </row>
    <row r="156" spans="1:28" ht="15.75" customHeight="1">
      <c r="A156" s="1404" t="s">
        <v>2794</v>
      </c>
      <c r="B156" s="1405" t="s">
        <v>2795</v>
      </c>
      <c r="C156" s="754">
        <v>1000000</v>
      </c>
      <c r="D156" s="754"/>
      <c r="E156" s="754">
        <f t="shared" si="94"/>
        <v>1000000</v>
      </c>
      <c r="F156" s="754">
        <v>1000000</v>
      </c>
      <c r="G156" s="754">
        <v>-1000000</v>
      </c>
      <c r="H156" s="754">
        <f t="shared" si="95"/>
        <v>0</v>
      </c>
      <c r="I156" s="754"/>
      <c r="J156" s="754">
        <f t="shared" si="96"/>
        <v>0</v>
      </c>
      <c r="K156" s="754">
        <v>200000</v>
      </c>
      <c r="L156" s="754"/>
      <c r="M156" s="754">
        <f t="shared" si="89"/>
        <v>200000</v>
      </c>
      <c r="N156" s="754">
        <v>-200000</v>
      </c>
      <c r="O156" s="754">
        <f t="shared" si="90"/>
        <v>0</v>
      </c>
      <c r="P156" s="754">
        <v>300000</v>
      </c>
      <c r="Q156" s="130"/>
      <c r="R156" s="130"/>
      <c r="S156" s="130"/>
      <c r="T156" s="130"/>
      <c r="U156" s="130"/>
      <c r="V156" s="130"/>
      <c r="W156" s="130"/>
      <c r="X156" s="130"/>
      <c r="Y156" s="130"/>
      <c r="Z156" s="130"/>
      <c r="AA156" s="130"/>
      <c r="AB156" s="130"/>
    </row>
    <row r="157" spans="1:28" ht="15.75" customHeight="1">
      <c r="A157" s="1406" t="s">
        <v>413</v>
      </c>
      <c r="B157" s="1476"/>
      <c r="C157" s="570">
        <v>1000000</v>
      </c>
      <c r="D157" s="570">
        <f t="shared" ref="D157:F157" si="97">SUM(D153:D156)</f>
        <v>0</v>
      </c>
      <c r="E157" s="570">
        <f t="shared" si="97"/>
        <v>1000000</v>
      </c>
      <c r="F157" s="570">
        <f t="shared" si="97"/>
        <v>1000000</v>
      </c>
      <c r="G157" s="570">
        <f t="shared" ref="G157:I157" si="98">SUM(G153:G156)</f>
        <v>-1000000</v>
      </c>
      <c r="H157" s="570">
        <f t="shared" si="95"/>
        <v>0</v>
      </c>
      <c r="I157" s="570">
        <f t="shared" si="98"/>
        <v>0</v>
      </c>
      <c r="J157" s="570">
        <f t="shared" si="96"/>
        <v>0</v>
      </c>
      <c r="K157" s="570">
        <f t="shared" ref="K157:N157" si="99">SUM(K156)</f>
        <v>200000</v>
      </c>
      <c r="L157" s="570">
        <f t="shared" si="99"/>
        <v>0</v>
      </c>
      <c r="M157" s="570">
        <f t="shared" si="89"/>
        <v>200000</v>
      </c>
      <c r="N157" s="570">
        <f t="shared" si="99"/>
        <v>-200000</v>
      </c>
      <c r="O157" s="570">
        <f t="shared" si="90"/>
        <v>0</v>
      </c>
      <c r="P157" s="570">
        <f>SUM(P156)</f>
        <v>300000</v>
      </c>
      <c r="Q157" s="130"/>
      <c r="R157" s="130"/>
      <c r="S157" s="130"/>
      <c r="T157" s="130"/>
      <c r="U157" s="130"/>
      <c r="V157" s="130"/>
      <c r="W157" s="130"/>
      <c r="X157" s="130"/>
      <c r="Y157" s="130"/>
      <c r="Z157" s="130"/>
      <c r="AA157" s="130"/>
      <c r="AB157" s="130"/>
    </row>
    <row r="158" spans="1:28" ht="15.75" customHeight="1">
      <c r="A158" s="1472"/>
      <c r="B158" s="1403" t="s">
        <v>2591</v>
      </c>
      <c r="C158" s="754"/>
      <c r="D158" s="754"/>
      <c r="E158" s="754"/>
      <c r="F158" s="754"/>
      <c r="G158" s="754"/>
      <c r="H158" s="754">
        <f t="shared" si="95"/>
        <v>0</v>
      </c>
      <c r="I158" s="754"/>
      <c r="J158" s="754">
        <f t="shared" si="96"/>
        <v>0</v>
      </c>
      <c r="K158" s="754"/>
      <c r="L158" s="754"/>
      <c r="M158" s="754">
        <f t="shared" si="89"/>
        <v>0</v>
      </c>
      <c r="N158" s="754"/>
      <c r="O158" s="754">
        <f t="shared" si="90"/>
        <v>0</v>
      </c>
      <c r="P158" s="754"/>
      <c r="Q158" s="130"/>
      <c r="R158" s="130"/>
      <c r="S158" s="130"/>
      <c r="T158" s="130"/>
      <c r="U158" s="130"/>
      <c r="V158" s="130"/>
      <c r="W158" s="130"/>
      <c r="X158" s="130"/>
      <c r="Y158" s="130"/>
      <c r="Z158" s="130"/>
      <c r="AA158" s="130"/>
      <c r="AB158" s="130"/>
    </row>
    <row r="159" spans="1:28" ht="15.75" customHeight="1">
      <c r="A159" s="103">
        <v>3111010</v>
      </c>
      <c r="B159" s="1431" t="s">
        <v>3361</v>
      </c>
      <c r="C159" s="754">
        <v>2500000</v>
      </c>
      <c r="D159" s="754">
        <v>-1000000</v>
      </c>
      <c r="E159" s="754">
        <f t="shared" ref="E159:E161" si="100">SUM(C159:D159)</f>
        <v>1500000</v>
      </c>
      <c r="F159" s="754">
        <v>0</v>
      </c>
      <c r="G159" s="754">
        <v>0</v>
      </c>
      <c r="H159" s="754">
        <f t="shared" si="95"/>
        <v>0</v>
      </c>
      <c r="I159" s="754">
        <v>0</v>
      </c>
      <c r="J159" s="754">
        <f t="shared" si="96"/>
        <v>0</v>
      </c>
      <c r="K159" s="754"/>
      <c r="L159" s="754"/>
      <c r="M159" s="754">
        <f t="shared" si="89"/>
        <v>0</v>
      </c>
      <c r="N159" s="754"/>
      <c r="O159" s="754">
        <f t="shared" si="90"/>
        <v>0</v>
      </c>
      <c r="P159" s="754">
        <v>700000</v>
      </c>
      <c r="Q159" s="130"/>
      <c r="R159" s="130"/>
      <c r="S159" s="130"/>
      <c r="T159" s="130"/>
      <c r="U159" s="130"/>
      <c r="V159" s="130"/>
      <c r="W159" s="130"/>
      <c r="X159" s="130"/>
      <c r="Y159" s="130"/>
      <c r="Z159" s="130"/>
      <c r="AA159" s="130"/>
      <c r="AB159" s="130"/>
    </row>
    <row r="160" spans="1:28" ht="15.75" customHeight="1">
      <c r="A160" s="103" t="s">
        <v>3206</v>
      </c>
      <c r="B160" s="1431" t="s">
        <v>3275</v>
      </c>
      <c r="C160" s="754">
        <v>500000</v>
      </c>
      <c r="D160" s="754"/>
      <c r="E160" s="754">
        <f t="shared" si="100"/>
        <v>500000</v>
      </c>
      <c r="F160" s="754">
        <v>500000</v>
      </c>
      <c r="G160" s="754">
        <v>0</v>
      </c>
      <c r="H160" s="754">
        <f t="shared" si="95"/>
        <v>500000</v>
      </c>
      <c r="I160" s="754"/>
      <c r="J160" s="754">
        <f t="shared" si="96"/>
        <v>500000</v>
      </c>
      <c r="K160" s="754">
        <v>500000</v>
      </c>
      <c r="L160" s="754">
        <v>-500000</v>
      </c>
      <c r="M160" s="754">
        <f t="shared" si="89"/>
        <v>0</v>
      </c>
      <c r="N160" s="754"/>
      <c r="O160" s="754">
        <f t="shared" si="90"/>
        <v>0</v>
      </c>
      <c r="P160" s="754">
        <v>400000</v>
      </c>
      <c r="Q160" s="130"/>
      <c r="R160" s="130"/>
      <c r="S160" s="130"/>
      <c r="T160" s="130"/>
      <c r="U160" s="130"/>
      <c r="V160" s="130"/>
      <c r="W160" s="130"/>
      <c r="X160" s="130"/>
      <c r="Y160" s="130"/>
      <c r="Z160" s="130"/>
      <c r="AA160" s="130"/>
      <c r="AB160" s="130"/>
    </row>
    <row r="161" spans="1:28" ht="15.75" hidden="1" customHeight="1">
      <c r="A161" s="1404">
        <v>3111002</v>
      </c>
      <c r="B161" s="36" t="s">
        <v>3357</v>
      </c>
      <c r="C161" s="754">
        <v>500000</v>
      </c>
      <c r="D161" s="754"/>
      <c r="E161" s="754">
        <f t="shared" si="100"/>
        <v>500000</v>
      </c>
      <c r="F161" s="754">
        <v>500000</v>
      </c>
      <c r="G161" s="754">
        <v>-500000</v>
      </c>
      <c r="H161" s="754">
        <f t="shared" si="95"/>
        <v>0</v>
      </c>
      <c r="I161" s="754"/>
      <c r="J161" s="754">
        <f t="shared" si="96"/>
        <v>0</v>
      </c>
      <c r="K161" s="754"/>
      <c r="L161" s="754"/>
      <c r="M161" s="754">
        <f t="shared" si="89"/>
        <v>0</v>
      </c>
      <c r="N161" s="754"/>
      <c r="O161" s="754">
        <f t="shared" si="90"/>
        <v>0</v>
      </c>
      <c r="P161" s="754"/>
      <c r="Q161" s="130"/>
      <c r="R161" s="130"/>
      <c r="S161" s="130"/>
      <c r="T161" s="130"/>
      <c r="U161" s="130"/>
      <c r="V161" s="130"/>
      <c r="W161" s="130"/>
      <c r="X161" s="130"/>
      <c r="Y161" s="130"/>
      <c r="Z161" s="130"/>
      <c r="AA161" s="130"/>
      <c r="AB161" s="130"/>
    </row>
    <row r="162" spans="1:28" ht="15.75" hidden="1" customHeight="1">
      <c r="A162" s="1477" t="s">
        <v>2592</v>
      </c>
      <c r="B162" s="1478" t="s">
        <v>3362</v>
      </c>
      <c r="C162" s="754"/>
      <c r="D162" s="754"/>
      <c r="E162" s="754"/>
      <c r="F162" s="754">
        <v>775000</v>
      </c>
      <c r="G162" s="754">
        <v>0</v>
      </c>
      <c r="H162" s="754">
        <f t="shared" si="95"/>
        <v>775000</v>
      </c>
      <c r="I162" s="754"/>
      <c r="J162" s="754">
        <f t="shared" si="96"/>
        <v>775000</v>
      </c>
      <c r="K162" s="754"/>
      <c r="L162" s="754"/>
      <c r="M162" s="754">
        <f t="shared" si="89"/>
        <v>0</v>
      </c>
      <c r="N162" s="754"/>
      <c r="O162" s="754">
        <f t="shared" si="90"/>
        <v>0</v>
      </c>
      <c r="P162" s="754"/>
      <c r="Q162" s="130"/>
      <c r="R162" s="130"/>
      <c r="S162" s="130"/>
      <c r="T162" s="130"/>
      <c r="U162" s="130"/>
      <c r="V162" s="130"/>
      <c r="W162" s="130"/>
      <c r="X162" s="130"/>
      <c r="Y162" s="130"/>
      <c r="Z162" s="130"/>
      <c r="AA162" s="130"/>
      <c r="AB162" s="130"/>
    </row>
    <row r="163" spans="1:28" ht="15.75" hidden="1" customHeight="1">
      <c r="A163" s="103">
        <v>2210603</v>
      </c>
      <c r="B163" s="1431" t="s">
        <v>2689</v>
      </c>
      <c r="C163" s="754"/>
      <c r="D163" s="754"/>
      <c r="E163" s="754">
        <f>SUM(C163:D163)</f>
        <v>0</v>
      </c>
      <c r="F163" s="754"/>
      <c r="G163" s="754"/>
      <c r="H163" s="754">
        <f t="shared" si="95"/>
        <v>0</v>
      </c>
      <c r="I163" s="754"/>
      <c r="J163" s="754">
        <f t="shared" si="96"/>
        <v>0</v>
      </c>
      <c r="K163" s="754"/>
      <c r="L163" s="754"/>
      <c r="M163" s="754">
        <f t="shared" si="89"/>
        <v>0</v>
      </c>
      <c r="N163" s="754"/>
      <c r="O163" s="754">
        <f t="shared" si="90"/>
        <v>0</v>
      </c>
      <c r="P163" s="754"/>
      <c r="Q163" s="130"/>
      <c r="R163" s="130"/>
      <c r="S163" s="130"/>
      <c r="T163" s="130"/>
      <c r="U163" s="130"/>
      <c r="V163" s="130"/>
      <c r="W163" s="130"/>
      <c r="X163" s="130"/>
      <c r="Y163" s="130"/>
      <c r="Z163" s="130"/>
      <c r="AA163" s="130"/>
      <c r="AB163" s="130"/>
    </row>
    <row r="164" spans="1:28" ht="15.75" customHeight="1">
      <c r="A164" s="1406" t="s">
        <v>413</v>
      </c>
      <c r="B164" s="1476"/>
      <c r="C164" s="570">
        <v>3500000</v>
      </c>
      <c r="D164" s="570">
        <f t="shared" ref="D164:F164" si="101">SUM(D159:D163)</f>
        <v>-1000000</v>
      </c>
      <c r="E164" s="570">
        <f t="shared" si="101"/>
        <v>2500000</v>
      </c>
      <c r="F164" s="570">
        <f t="shared" si="101"/>
        <v>1775000</v>
      </c>
      <c r="G164" s="570">
        <f t="shared" ref="G164:I164" si="102">SUM(G159:G163)</f>
        <v>-500000</v>
      </c>
      <c r="H164" s="570">
        <f t="shared" si="95"/>
        <v>1275000</v>
      </c>
      <c r="I164" s="570">
        <f t="shared" si="102"/>
        <v>0</v>
      </c>
      <c r="J164" s="570">
        <f t="shared" si="96"/>
        <v>1275000</v>
      </c>
      <c r="K164" s="570">
        <f t="shared" ref="K164:N164" si="103">SUM(K160:K162)</f>
        <v>500000</v>
      </c>
      <c r="L164" s="570">
        <f t="shared" si="103"/>
        <v>-500000</v>
      </c>
      <c r="M164" s="570">
        <f t="shared" si="89"/>
        <v>0</v>
      </c>
      <c r="N164" s="570">
        <f t="shared" si="103"/>
        <v>0</v>
      </c>
      <c r="O164" s="570">
        <f t="shared" si="90"/>
        <v>0</v>
      </c>
      <c r="P164" s="570">
        <f>SUM(P159:P160)</f>
        <v>1100000</v>
      </c>
      <c r="Q164" s="130"/>
      <c r="R164" s="130"/>
      <c r="S164" s="130"/>
      <c r="T164" s="130"/>
      <c r="U164" s="130"/>
      <c r="V164" s="130"/>
      <c r="W164" s="130"/>
      <c r="X164" s="130"/>
      <c r="Y164" s="130"/>
      <c r="Z164" s="130"/>
      <c r="AA164" s="130"/>
      <c r="AB164" s="130"/>
    </row>
    <row r="165" spans="1:28" ht="15.75" customHeight="1">
      <c r="A165" s="1406"/>
      <c r="B165" s="1407" t="s">
        <v>3363</v>
      </c>
      <c r="C165" s="570">
        <v>4500000</v>
      </c>
      <c r="D165" s="570">
        <f t="shared" ref="D165:F165" si="104">SUM(D164,D157)</f>
        <v>-1000000</v>
      </c>
      <c r="E165" s="570">
        <f t="shared" si="104"/>
        <v>3500000</v>
      </c>
      <c r="F165" s="570">
        <f t="shared" si="104"/>
        <v>2775000</v>
      </c>
      <c r="G165" s="570">
        <f t="shared" ref="G165:I165" si="105">SUM(G164,G157)</f>
        <v>-1500000</v>
      </c>
      <c r="H165" s="570">
        <f t="shared" si="95"/>
        <v>1275000</v>
      </c>
      <c r="I165" s="570">
        <f t="shared" si="105"/>
        <v>0</v>
      </c>
      <c r="J165" s="570">
        <f t="shared" si="96"/>
        <v>1275000</v>
      </c>
      <c r="K165" s="570">
        <f t="shared" ref="K165:N165" si="106">SUM(K157,K164)</f>
        <v>700000</v>
      </c>
      <c r="L165" s="570">
        <f t="shared" si="106"/>
        <v>-500000</v>
      </c>
      <c r="M165" s="570">
        <f t="shared" si="89"/>
        <v>200000</v>
      </c>
      <c r="N165" s="570">
        <f t="shared" si="106"/>
        <v>-200000</v>
      </c>
      <c r="O165" s="570">
        <f t="shared" si="90"/>
        <v>0</v>
      </c>
      <c r="P165" s="570">
        <f>SUM(P164,P157)</f>
        <v>1400000</v>
      </c>
      <c r="Q165" s="130"/>
      <c r="R165" s="130"/>
      <c r="S165" s="130"/>
      <c r="T165" s="130"/>
      <c r="U165" s="130"/>
      <c r="V165" s="130"/>
      <c r="W165" s="130"/>
      <c r="X165" s="130"/>
      <c r="Y165" s="130"/>
      <c r="Z165" s="130"/>
      <c r="AA165" s="130"/>
      <c r="AB165" s="130"/>
    </row>
    <row r="166" spans="1:28" ht="15.75" customHeight="1">
      <c r="A166" s="1479"/>
      <c r="B166" s="1480" t="s">
        <v>3364</v>
      </c>
      <c r="C166" s="754"/>
      <c r="D166" s="754"/>
      <c r="E166" s="754">
        <f>SUM(C166:D166)</f>
        <v>0</v>
      </c>
      <c r="F166" s="754"/>
      <c r="G166" s="754"/>
      <c r="H166" s="754">
        <f t="shared" si="95"/>
        <v>0</v>
      </c>
      <c r="I166" s="754"/>
      <c r="J166" s="754">
        <f t="shared" si="96"/>
        <v>0</v>
      </c>
      <c r="K166" s="754"/>
      <c r="L166" s="754"/>
      <c r="M166" s="754">
        <f t="shared" si="89"/>
        <v>0</v>
      </c>
      <c r="N166" s="754"/>
      <c r="O166" s="754">
        <f t="shared" si="90"/>
        <v>0</v>
      </c>
      <c r="P166" s="754"/>
      <c r="Q166" s="130"/>
      <c r="R166" s="130"/>
      <c r="S166" s="130"/>
      <c r="T166" s="130"/>
      <c r="U166" s="130"/>
      <c r="V166" s="130"/>
      <c r="W166" s="130"/>
      <c r="X166" s="130"/>
      <c r="Y166" s="130"/>
      <c r="Z166" s="130"/>
      <c r="AA166" s="130"/>
      <c r="AB166" s="130"/>
    </row>
    <row r="167" spans="1:28">
      <c r="A167" s="1473"/>
      <c r="B167" s="1481" t="s">
        <v>2569</v>
      </c>
      <c r="C167" s="1482"/>
      <c r="D167" s="1482"/>
      <c r="E167" s="1482"/>
      <c r="F167" s="1482"/>
      <c r="G167" s="1482"/>
      <c r="H167" s="1482"/>
      <c r="I167" s="1482"/>
      <c r="J167" s="1482"/>
      <c r="K167" s="1482"/>
      <c r="L167" s="1482"/>
      <c r="M167" s="1482"/>
      <c r="N167" s="1482"/>
      <c r="O167" s="1483"/>
      <c r="P167" s="1435"/>
    </row>
    <row r="168" spans="1:28">
      <c r="A168" s="1473"/>
      <c r="B168" s="1484" t="s">
        <v>3365</v>
      </c>
      <c r="C168" s="1482"/>
      <c r="D168" s="1482"/>
      <c r="E168" s="1482"/>
      <c r="F168" s="1482"/>
      <c r="G168" s="1482"/>
      <c r="H168" s="1482"/>
      <c r="I168" s="1482"/>
      <c r="J168" s="1482"/>
      <c r="K168" s="1482"/>
      <c r="L168" s="1482"/>
      <c r="M168" s="1482"/>
      <c r="N168" s="1482"/>
      <c r="O168" s="1483"/>
      <c r="P168" s="1432">
        <v>400000</v>
      </c>
    </row>
    <row r="169" spans="1:28">
      <c r="A169" s="1485" t="s">
        <v>413</v>
      </c>
      <c r="B169" s="1486"/>
      <c r="C169" s="1487"/>
      <c r="D169" s="1487"/>
      <c r="E169" s="1487"/>
      <c r="F169" s="1487"/>
      <c r="G169" s="1487"/>
      <c r="H169" s="1487"/>
      <c r="I169" s="1487"/>
      <c r="J169" s="1487"/>
      <c r="K169" s="1487"/>
      <c r="L169" s="1487"/>
      <c r="M169" s="1487"/>
      <c r="N169" s="1487"/>
      <c r="O169" s="1488"/>
      <c r="P169" s="1489">
        <f>SUM(P168)</f>
        <v>400000</v>
      </c>
    </row>
    <row r="170" spans="1:28" ht="15.75" customHeight="1">
      <c r="A170" s="1404"/>
      <c r="B170" s="1448" t="s">
        <v>2605</v>
      </c>
      <c r="C170" s="754"/>
      <c r="D170" s="754"/>
      <c r="E170" s="754">
        <f>SUM(C170:D170)</f>
        <v>0</v>
      </c>
      <c r="F170" s="754"/>
      <c r="G170" s="754"/>
      <c r="H170" s="754">
        <f>F170+G170</f>
        <v>0</v>
      </c>
      <c r="I170" s="754"/>
      <c r="J170" s="754">
        <f>H170+I170</f>
        <v>0</v>
      </c>
      <c r="K170" s="754"/>
      <c r="L170" s="754"/>
      <c r="M170" s="754">
        <f>SUM(K170:L170)</f>
        <v>0</v>
      </c>
      <c r="N170" s="754"/>
      <c r="O170" s="754">
        <f>SUM(M170:N170)</f>
        <v>0</v>
      </c>
      <c r="P170" s="754"/>
      <c r="Q170" s="130"/>
      <c r="R170" s="130"/>
      <c r="S170" s="130"/>
      <c r="T170" s="130"/>
      <c r="U170" s="130"/>
      <c r="V170" s="130"/>
      <c r="W170" s="130"/>
      <c r="X170" s="130"/>
      <c r="Y170" s="130"/>
      <c r="Z170" s="130"/>
      <c r="AA170" s="130"/>
      <c r="AB170" s="130"/>
    </row>
    <row r="171" spans="1:28" ht="15.75" customHeight="1">
      <c r="A171" s="1404" t="s">
        <v>2649</v>
      </c>
      <c r="B171" s="1449" t="s">
        <v>2607</v>
      </c>
      <c r="C171" s="754"/>
      <c r="D171" s="754"/>
      <c r="E171" s="754">
        <f>SUM(C171:D171)</f>
        <v>0</v>
      </c>
      <c r="F171" s="754"/>
      <c r="G171" s="754"/>
      <c r="H171" s="754">
        <f>F171+G171</f>
        <v>0</v>
      </c>
      <c r="I171" s="754"/>
      <c r="J171" s="754">
        <f>H171+I171</f>
        <v>0</v>
      </c>
      <c r="K171" s="754">
        <v>300000</v>
      </c>
      <c r="L171" s="754"/>
      <c r="M171" s="754">
        <f>SUM(K171:L171)</f>
        <v>300000</v>
      </c>
      <c r="N171" s="754"/>
      <c r="O171" s="754">
        <f>SUM(M171:N171)</f>
        <v>300000</v>
      </c>
      <c r="P171" s="754">
        <v>200000</v>
      </c>
      <c r="Q171" s="130"/>
      <c r="R171" s="130"/>
      <c r="S171" s="130"/>
      <c r="T171" s="130"/>
      <c r="U171" s="130"/>
      <c r="V171" s="130"/>
      <c r="W171" s="130"/>
      <c r="X171" s="130"/>
      <c r="Y171" s="130"/>
      <c r="Z171" s="130"/>
      <c r="AA171" s="130"/>
      <c r="AB171" s="130"/>
    </row>
    <row r="172" spans="1:28" ht="15.75" customHeight="1">
      <c r="A172" s="1404">
        <v>2210302</v>
      </c>
      <c r="B172" s="1450" t="s">
        <v>2609</v>
      </c>
      <c r="C172" s="754"/>
      <c r="D172" s="754"/>
      <c r="E172" s="754">
        <f>SUM(C172:D172)</f>
        <v>0</v>
      </c>
      <c r="F172" s="754"/>
      <c r="G172" s="754"/>
      <c r="H172" s="754">
        <f>F172+G172</f>
        <v>0</v>
      </c>
      <c r="I172" s="754"/>
      <c r="J172" s="754">
        <f>H172+I172</f>
        <v>0</v>
      </c>
      <c r="K172" s="754">
        <v>200000</v>
      </c>
      <c r="L172" s="754"/>
      <c r="M172" s="754">
        <f>SUM(K172:L172)</f>
        <v>200000</v>
      </c>
      <c r="N172" s="754"/>
      <c r="O172" s="754">
        <f>SUM(M172:N172)</f>
        <v>200000</v>
      </c>
      <c r="P172" s="754">
        <v>300000</v>
      </c>
      <c r="Q172" s="130"/>
      <c r="R172" s="130"/>
      <c r="S172" s="130"/>
      <c r="T172" s="130"/>
      <c r="U172" s="130"/>
      <c r="V172" s="130"/>
      <c r="W172" s="130"/>
      <c r="X172" s="130"/>
      <c r="Y172" s="130"/>
      <c r="Z172" s="130"/>
      <c r="AA172" s="130"/>
      <c r="AB172" s="130"/>
    </row>
    <row r="173" spans="1:28" ht="15.75" customHeight="1">
      <c r="A173" s="1406" t="s">
        <v>413</v>
      </c>
      <c r="B173" s="1407"/>
      <c r="C173" s="570">
        <v>0</v>
      </c>
      <c r="D173" s="570"/>
      <c r="E173" s="570">
        <f>SUM(C173:D173)</f>
        <v>0</v>
      </c>
      <c r="F173" s="570"/>
      <c r="G173" s="570"/>
      <c r="H173" s="570">
        <f>F173+G173</f>
        <v>0</v>
      </c>
      <c r="I173" s="570"/>
      <c r="J173" s="570">
        <f>H173+I173</f>
        <v>0</v>
      </c>
      <c r="K173" s="570">
        <f t="shared" ref="K173:N173" si="107">SUM(K171:K172)</f>
        <v>500000</v>
      </c>
      <c r="L173" s="570">
        <f t="shared" si="107"/>
        <v>0</v>
      </c>
      <c r="M173" s="570">
        <f>SUM(K173:L173)</f>
        <v>500000</v>
      </c>
      <c r="N173" s="570">
        <f t="shared" si="107"/>
        <v>0</v>
      </c>
      <c r="O173" s="570">
        <f>SUM(M173:N173)</f>
        <v>500000</v>
      </c>
      <c r="P173" s="570">
        <f>SUM(P171:P172)</f>
        <v>500000</v>
      </c>
      <c r="Q173" s="130"/>
      <c r="R173" s="130"/>
      <c r="S173" s="130"/>
      <c r="T173" s="130"/>
      <c r="U173" s="130"/>
      <c r="V173" s="130"/>
      <c r="W173" s="130"/>
      <c r="X173" s="130"/>
      <c r="Y173" s="130"/>
      <c r="Z173" s="130"/>
      <c r="AA173" s="130"/>
      <c r="AB173" s="130"/>
    </row>
    <row r="174" spans="1:28" ht="15.75" customHeight="1">
      <c r="A174" s="1462"/>
      <c r="B174" s="1458" t="s">
        <v>2584</v>
      </c>
      <c r="C174" s="754"/>
      <c r="D174" s="754"/>
      <c r="E174" s="754">
        <f>SUM(C174:D174)</f>
        <v>0</v>
      </c>
      <c r="F174" s="754"/>
      <c r="G174" s="754"/>
      <c r="H174" s="754">
        <f>F174+G174</f>
        <v>0</v>
      </c>
      <c r="I174" s="754"/>
      <c r="J174" s="754">
        <f>H174+I174</f>
        <v>0</v>
      </c>
      <c r="K174" s="754"/>
      <c r="L174" s="754"/>
      <c r="M174" s="754">
        <f>SUM(K174:L174)</f>
        <v>0</v>
      </c>
      <c r="N174" s="754"/>
      <c r="O174" s="754">
        <f>SUM(M174:N174)</f>
        <v>0</v>
      </c>
      <c r="P174" s="754"/>
      <c r="Q174" s="130"/>
      <c r="R174" s="130"/>
      <c r="S174" s="130"/>
      <c r="T174" s="130"/>
      <c r="U174" s="130"/>
      <c r="V174" s="130"/>
      <c r="W174" s="130"/>
      <c r="X174" s="130"/>
      <c r="Y174" s="130"/>
      <c r="Z174" s="130"/>
      <c r="AA174" s="130"/>
      <c r="AB174" s="130"/>
    </row>
    <row r="175" spans="1:28" ht="15.75" customHeight="1">
      <c r="A175" s="1490" t="s">
        <v>2589</v>
      </c>
      <c r="B175" s="1491" t="s">
        <v>3355</v>
      </c>
      <c r="C175" s="754"/>
      <c r="D175" s="754"/>
      <c r="E175" s="754"/>
      <c r="F175" s="754"/>
      <c r="G175" s="754"/>
      <c r="H175" s="754"/>
      <c r="I175" s="754"/>
      <c r="J175" s="754"/>
      <c r="K175" s="754"/>
      <c r="L175" s="754"/>
      <c r="M175" s="754"/>
      <c r="N175" s="754"/>
      <c r="O175" s="754"/>
      <c r="P175" s="1432">
        <v>200000</v>
      </c>
      <c r="Q175" s="130"/>
      <c r="R175" s="130"/>
      <c r="S175" s="130"/>
      <c r="T175" s="130"/>
      <c r="U175" s="130"/>
      <c r="V175" s="130"/>
      <c r="W175" s="130"/>
      <c r="X175" s="130"/>
      <c r="Y175" s="130"/>
      <c r="Z175" s="130"/>
      <c r="AA175" s="130"/>
      <c r="AB175" s="130"/>
    </row>
    <row r="176" spans="1:28" ht="15.75" customHeight="1">
      <c r="A176" s="1490" t="s">
        <v>2742</v>
      </c>
      <c r="B176" s="1492" t="s">
        <v>2743</v>
      </c>
      <c r="C176" s="754"/>
      <c r="D176" s="754"/>
      <c r="E176" s="754">
        <f t="shared" ref="E176:E197" si="108">SUM(C176:D176)</f>
        <v>0</v>
      </c>
      <c r="F176" s="754"/>
      <c r="G176" s="754"/>
      <c r="H176" s="754">
        <f t="shared" ref="H176:H221" si="109">F176+G176</f>
        <v>0</v>
      </c>
      <c r="I176" s="754"/>
      <c r="J176" s="754">
        <f t="shared" ref="J176:J218" si="110">H176+I176</f>
        <v>0</v>
      </c>
      <c r="K176" s="754">
        <v>600000</v>
      </c>
      <c r="L176" s="754"/>
      <c r="M176" s="754">
        <f t="shared" ref="M176:M207" si="111">SUM(K176:L176)</f>
        <v>600000</v>
      </c>
      <c r="N176" s="754">
        <v>-600000</v>
      </c>
      <c r="O176" s="754">
        <f t="shared" ref="O176:O207" si="112">SUM(M176:N176)</f>
        <v>0</v>
      </c>
      <c r="P176" s="1432">
        <v>400000</v>
      </c>
      <c r="Q176" s="130"/>
      <c r="R176" s="130"/>
      <c r="S176" s="130"/>
      <c r="T176" s="130"/>
      <c r="U176" s="130"/>
      <c r="V176" s="130"/>
      <c r="W176" s="130"/>
      <c r="X176" s="130"/>
      <c r="Y176" s="130"/>
      <c r="Z176" s="130"/>
      <c r="AA176" s="130"/>
      <c r="AB176" s="130"/>
    </row>
    <row r="177" spans="1:28" ht="15.75" customHeight="1">
      <c r="A177" s="1406" t="s">
        <v>413</v>
      </c>
      <c r="B177" s="1476"/>
      <c r="C177" s="570">
        <v>0</v>
      </c>
      <c r="D177" s="570"/>
      <c r="E177" s="570">
        <f t="shared" ref="E177" si="113">SUM(C177:D177)</f>
        <v>0</v>
      </c>
      <c r="F177" s="570"/>
      <c r="G177" s="570"/>
      <c r="H177" s="570">
        <f t="shared" ref="H177" si="114">F177+G177</f>
        <v>0</v>
      </c>
      <c r="I177" s="570"/>
      <c r="J177" s="570">
        <f t="shared" ref="J177" si="115">H177+I177</f>
        <v>0</v>
      </c>
      <c r="K177" s="570">
        <f t="shared" ref="K177:N177" si="116">SUM(K176)</f>
        <v>600000</v>
      </c>
      <c r="L177" s="570">
        <f t="shared" si="116"/>
        <v>0</v>
      </c>
      <c r="M177" s="570">
        <f t="shared" si="111"/>
        <v>600000</v>
      </c>
      <c r="N177" s="570">
        <f t="shared" si="116"/>
        <v>-600000</v>
      </c>
      <c r="O177" s="570">
        <f t="shared" si="112"/>
        <v>0</v>
      </c>
      <c r="P177" s="570">
        <f>SUM(P175:P176)</f>
        <v>600000</v>
      </c>
      <c r="Q177" s="130"/>
      <c r="R177" s="130"/>
      <c r="S177" s="130"/>
      <c r="T177" s="130"/>
      <c r="U177" s="130"/>
      <c r="V177" s="130"/>
      <c r="W177" s="130"/>
      <c r="X177" s="130"/>
      <c r="Y177" s="130"/>
      <c r="Z177" s="130"/>
      <c r="AA177" s="130"/>
      <c r="AB177" s="130"/>
    </row>
    <row r="178" spans="1:28" ht="15.75" customHeight="1">
      <c r="A178" s="1406"/>
      <c r="B178" s="1407" t="s">
        <v>3366</v>
      </c>
      <c r="C178" s="570">
        <v>0</v>
      </c>
      <c r="D178" s="570"/>
      <c r="E178" s="570">
        <f t="shared" si="108"/>
        <v>0</v>
      </c>
      <c r="F178" s="570"/>
      <c r="G178" s="570"/>
      <c r="H178" s="570">
        <f t="shared" si="109"/>
        <v>0</v>
      </c>
      <c r="I178" s="570"/>
      <c r="J178" s="570">
        <f t="shared" si="110"/>
        <v>0</v>
      </c>
      <c r="K178" s="570">
        <f t="shared" ref="K178:N178" si="117">SUM(K177,K173)</f>
        <v>1100000</v>
      </c>
      <c r="L178" s="570">
        <f t="shared" si="117"/>
        <v>0</v>
      </c>
      <c r="M178" s="570">
        <f t="shared" si="111"/>
        <v>1100000</v>
      </c>
      <c r="N178" s="570">
        <f t="shared" si="117"/>
        <v>-600000</v>
      </c>
      <c r="O178" s="570">
        <f t="shared" si="112"/>
        <v>500000</v>
      </c>
      <c r="P178" s="570">
        <f>SUM(P177,P173,P169)</f>
        <v>1500000</v>
      </c>
      <c r="Q178" s="130"/>
      <c r="R178" s="130"/>
      <c r="S178" s="130"/>
      <c r="T178" s="130"/>
      <c r="U178" s="130"/>
      <c r="V178" s="130"/>
      <c r="W178" s="130"/>
      <c r="X178" s="130"/>
      <c r="Y178" s="130"/>
      <c r="Z178" s="130"/>
      <c r="AA178" s="130"/>
      <c r="AB178" s="130"/>
    </row>
    <row r="179" spans="1:28" ht="15.75" hidden="1" customHeight="1">
      <c r="A179" s="1406"/>
      <c r="B179" s="1407" t="s">
        <v>3367</v>
      </c>
      <c r="C179" s="570">
        <v>0</v>
      </c>
      <c r="D179" s="570"/>
      <c r="E179" s="754">
        <f t="shared" si="108"/>
        <v>0</v>
      </c>
      <c r="F179" s="754"/>
      <c r="G179" s="754"/>
      <c r="H179" s="754">
        <f t="shared" si="109"/>
        <v>0</v>
      </c>
      <c r="I179" s="754"/>
      <c r="J179" s="754">
        <f t="shared" si="110"/>
        <v>0</v>
      </c>
      <c r="K179" s="754"/>
      <c r="L179" s="754"/>
      <c r="M179" s="754">
        <f t="shared" si="111"/>
        <v>0</v>
      </c>
      <c r="N179" s="754"/>
      <c r="O179" s="754">
        <f t="shared" si="112"/>
        <v>0</v>
      </c>
      <c r="P179" s="754"/>
      <c r="Q179" s="130"/>
      <c r="R179" s="130"/>
      <c r="S179" s="130"/>
      <c r="T179" s="130"/>
      <c r="U179" s="130"/>
      <c r="V179" s="130"/>
      <c r="W179" s="130"/>
      <c r="X179" s="130"/>
      <c r="Y179" s="130"/>
      <c r="Z179" s="130"/>
      <c r="AA179" s="130"/>
      <c r="AB179" s="130"/>
    </row>
    <row r="180" spans="1:28" ht="15.75" hidden="1" customHeight="1">
      <c r="A180" s="1479" t="s">
        <v>3335</v>
      </c>
      <c r="B180" s="1475" t="s">
        <v>3336</v>
      </c>
      <c r="C180" s="754"/>
      <c r="D180" s="754"/>
      <c r="E180" s="754">
        <f t="shared" si="108"/>
        <v>0</v>
      </c>
      <c r="F180" s="754"/>
      <c r="G180" s="754"/>
      <c r="H180" s="754">
        <f t="shared" si="109"/>
        <v>0</v>
      </c>
      <c r="I180" s="754"/>
      <c r="J180" s="754">
        <f t="shared" si="110"/>
        <v>0</v>
      </c>
      <c r="K180" s="754"/>
      <c r="L180" s="754"/>
      <c r="M180" s="754">
        <f t="shared" si="111"/>
        <v>0</v>
      </c>
      <c r="N180" s="754"/>
      <c r="O180" s="754">
        <f t="shared" si="112"/>
        <v>0</v>
      </c>
      <c r="P180" s="754"/>
      <c r="Q180" s="130"/>
      <c r="R180" s="130"/>
      <c r="S180" s="130"/>
      <c r="T180" s="130"/>
      <c r="U180" s="130"/>
      <c r="V180" s="130"/>
      <c r="W180" s="130"/>
      <c r="X180" s="130"/>
      <c r="Y180" s="130"/>
      <c r="Z180" s="130"/>
      <c r="AA180" s="130"/>
      <c r="AB180" s="130"/>
    </row>
    <row r="181" spans="1:28" ht="15.75" hidden="1" customHeight="1">
      <c r="A181" s="1404"/>
      <c r="B181" s="1403" t="s">
        <v>2569</v>
      </c>
      <c r="C181" s="754"/>
      <c r="D181" s="754"/>
      <c r="E181" s="754">
        <f t="shared" si="108"/>
        <v>0</v>
      </c>
      <c r="F181" s="754"/>
      <c r="G181" s="754"/>
      <c r="H181" s="754">
        <f t="shared" si="109"/>
        <v>0</v>
      </c>
      <c r="I181" s="754"/>
      <c r="J181" s="754">
        <f t="shared" si="110"/>
        <v>0</v>
      </c>
      <c r="K181" s="754"/>
      <c r="L181" s="754"/>
      <c r="M181" s="754">
        <f t="shared" si="111"/>
        <v>0</v>
      </c>
      <c r="N181" s="754"/>
      <c r="O181" s="754">
        <f t="shared" si="112"/>
        <v>0</v>
      </c>
      <c r="P181" s="754"/>
      <c r="Q181" s="130"/>
      <c r="R181" s="130"/>
      <c r="S181" s="130"/>
      <c r="T181" s="130"/>
      <c r="U181" s="130"/>
      <c r="V181" s="130"/>
      <c r="W181" s="130"/>
      <c r="X181" s="130"/>
      <c r="Y181" s="130"/>
      <c r="Z181" s="130"/>
      <c r="AA181" s="130"/>
      <c r="AB181" s="130"/>
    </row>
    <row r="182" spans="1:28" ht="15.75" hidden="1" customHeight="1">
      <c r="A182" s="1404" t="s">
        <v>2649</v>
      </c>
      <c r="B182" s="1405" t="s">
        <v>2570</v>
      </c>
      <c r="C182" s="754">
        <v>0</v>
      </c>
      <c r="D182" s="754"/>
      <c r="E182" s="754">
        <f t="shared" si="108"/>
        <v>0</v>
      </c>
      <c r="F182" s="754"/>
      <c r="G182" s="754"/>
      <c r="H182" s="754">
        <f t="shared" si="109"/>
        <v>0</v>
      </c>
      <c r="I182" s="754"/>
      <c r="J182" s="754">
        <f t="shared" si="110"/>
        <v>0</v>
      </c>
      <c r="K182" s="754"/>
      <c r="L182" s="754"/>
      <c r="M182" s="754">
        <f t="shared" si="111"/>
        <v>0</v>
      </c>
      <c r="N182" s="754"/>
      <c r="O182" s="754">
        <f t="shared" si="112"/>
        <v>0</v>
      </c>
      <c r="P182" s="754"/>
      <c r="Q182" s="130"/>
      <c r="R182" s="130"/>
      <c r="S182" s="130"/>
      <c r="T182" s="130"/>
      <c r="U182" s="130"/>
      <c r="V182" s="130"/>
      <c r="W182" s="130"/>
      <c r="X182" s="130"/>
      <c r="Y182" s="130"/>
      <c r="Z182" s="130"/>
      <c r="AA182" s="130"/>
      <c r="AB182" s="130"/>
    </row>
    <row r="183" spans="1:28" ht="15.75" hidden="1" customHeight="1">
      <c r="A183" s="1404">
        <v>2210302</v>
      </c>
      <c r="B183" s="1405" t="s">
        <v>2572</v>
      </c>
      <c r="C183" s="754">
        <v>0</v>
      </c>
      <c r="D183" s="754"/>
      <c r="E183" s="754">
        <f t="shared" si="108"/>
        <v>0</v>
      </c>
      <c r="F183" s="754"/>
      <c r="G183" s="754"/>
      <c r="H183" s="754">
        <f t="shared" si="109"/>
        <v>0</v>
      </c>
      <c r="I183" s="754"/>
      <c r="J183" s="754">
        <f t="shared" si="110"/>
        <v>0</v>
      </c>
      <c r="K183" s="754"/>
      <c r="L183" s="754"/>
      <c r="M183" s="754">
        <f t="shared" si="111"/>
        <v>0</v>
      </c>
      <c r="N183" s="754"/>
      <c r="O183" s="754">
        <f t="shared" si="112"/>
        <v>0</v>
      </c>
      <c r="P183" s="754"/>
      <c r="Q183" s="130"/>
      <c r="R183" s="130"/>
      <c r="S183" s="130"/>
      <c r="T183" s="130"/>
      <c r="U183" s="130"/>
      <c r="V183" s="130"/>
      <c r="W183" s="130"/>
      <c r="X183" s="130"/>
      <c r="Y183" s="130"/>
      <c r="Z183" s="130"/>
      <c r="AA183" s="130"/>
      <c r="AB183" s="130"/>
    </row>
    <row r="184" spans="1:28" ht="15.75" hidden="1" customHeight="1">
      <c r="A184" s="1404">
        <v>2210303</v>
      </c>
      <c r="B184" s="1405" t="s">
        <v>2574</v>
      </c>
      <c r="C184" s="754">
        <v>0</v>
      </c>
      <c r="D184" s="754"/>
      <c r="E184" s="754">
        <f t="shared" si="108"/>
        <v>0</v>
      </c>
      <c r="F184" s="754"/>
      <c r="G184" s="754"/>
      <c r="H184" s="754">
        <f t="shared" si="109"/>
        <v>0</v>
      </c>
      <c r="I184" s="754"/>
      <c r="J184" s="754">
        <f t="shared" si="110"/>
        <v>0</v>
      </c>
      <c r="K184" s="754"/>
      <c r="L184" s="754"/>
      <c r="M184" s="754">
        <f t="shared" si="111"/>
        <v>0</v>
      </c>
      <c r="N184" s="754"/>
      <c r="O184" s="754">
        <f t="shared" si="112"/>
        <v>0</v>
      </c>
      <c r="P184" s="754"/>
      <c r="Q184" s="130"/>
      <c r="R184" s="130"/>
      <c r="S184" s="130"/>
      <c r="T184" s="130"/>
      <c r="U184" s="130"/>
      <c r="V184" s="130"/>
      <c r="W184" s="130"/>
      <c r="X184" s="130"/>
      <c r="Y184" s="130"/>
      <c r="Z184" s="130"/>
      <c r="AA184" s="130"/>
      <c r="AB184" s="130"/>
    </row>
    <row r="185" spans="1:28" ht="15.75" hidden="1" customHeight="1">
      <c r="A185" s="1404" t="s">
        <v>2794</v>
      </c>
      <c r="B185" s="1405" t="s">
        <v>3368</v>
      </c>
      <c r="C185" s="754"/>
      <c r="D185" s="754"/>
      <c r="E185" s="754">
        <f t="shared" si="108"/>
        <v>0</v>
      </c>
      <c r="F185" s="754"/>
      <c r="G185" s="754"/>
      <c r="H185" s="754">
        <f t="shared" si="109"/>
        <v>0</v>
      </c>
      <c r="I185" s="754"/>
      <c r="J185" s="754">
        <f t="shared" si="110"/>
        <v>0</v>
      </c>
      <c r="K185" s="754"/>
      <c r="L185" s="754"/>
      <c r="M185" s="754">
        <f t="shared" si="111"/>
        <v>0</v>
      </c>
      <c r="N185" s="754"/>
      <c r="O185" s="754">
        <f t="shared" si="112"/>
        <v>0</v>
      </c>
      <c r="P185" s="754"/>
      <c r="Q185" s="130"/>
      <c r="R185" s="130"/>
      <c r="S185" s="130"/>
      <c r="T185" s="130"/>
      <c r="U185" s="130"/>
      <c r="V185" s="130"/>
      <c r="W185" s="130"/>
      <c r="X185" s="130"/>
      <c r="Y185" s="130"/>
      <c r="Z185" s="130"/>
      <c r="AA185" s="130"/>
      <c r="AB185" s="130"/>
    </row>
    <row r="186" spans="1:28" ht="15.75" hidden="1" customHeight="1">
      <c r="A186" s="1406" t="s">
        <v>413</v>
      </c>
      <c r="B186" s="1476"/>
      <c r="C186" s="570">
        <v>0</v>
      </c>
      <c r="D186" s="570"/>
      <c r="E186" s="754">
        <f t="shared" si="108"/>
        <v>0</v>
      </c>
      <c r="F186" s="754"/>
      <c r="G186" s="754"/>
      <c r="H186" s="754">
        <f t="shared" si="109"/>
        <v>0</v>
      </c>
      <c r="I186" s="754"/>
      <c r="J186" s="754">
        <f t="shared" si="110"/>
        <v>0</v>
      </c>
      <c r="K186" s="754"/>
      <c r="L186" s="754"/>
      <c r="M186" s="754">
        <f t="shared" si="111"/>
        <v>0</v>
      </c>
      <c r="N186" s="754"/>
      <c r="O186" s="754">
        <f t="shared" si="112"/>
        <v>0</v>
      </c>
      <c r="P186" s="754"/>
      <c r="Q186" s="130"/>
      <c r="R186" s="130"/>
      <c r="S186" s="130"/>
      <c r="T186" s="130"/>
      <c r="U186" s="130"/>
      <c r="V186" s="130"/>
      <c r="W186" s="130"/>
      <c r="X186" s="130"/>
      <c r="Y186" s="130"/>
      <c r="Z186" s="130"/>
      <c r="AA186" s="130"/>
      <c r="AB186" s="130"/>
    </row>
    <row r="187" spans="1:28" ht="15.75" hidden="1" customHeight="1">
      <c r="A187" s="1404"/>
      <c r="B187" s="1403" t="s">
        <v>2594</v>
      </c>
      <c r="C187" s="754"/>
      <c r="D187" s="754"/>
      <c r="E187" s="754">
        <f t="shared" si="108"/>
        <v>0</v>
      </c>
      <c r="F187" s="754"/>
      <c r="G187" s="754"/>
      <c r="H187" s="754">
        <f t="shared" si="109"/>
        <v>0</v>
      </c>
      <c r="I187" s="754"/>
      <c r="J187" s="754">
        <f t="shared" si="110"/>
        <v>0</v>
      </c>
      <c r="K187" s="754"/>
      <c r="L187" s="754"/>
      <c r="M187" s="754">
        <f t="shared" si="111"/>
        <v>0</v>
      </c>
      <c r="N187" s="754"/>
      <c r="O187" s="754">
        <f t="shared" si="112"/>
        <v>0</v>
      </c>
      <c r="P187" s="754"/>
      <c r="Q187" s="130"/>
      <c r="R187" s="130"/>
      <c r="S187" s="130"/>
      <c r="T187" s="130"/>
      <c r="U187" s="130"/>
      <c r="V187" s="130"/>
      <c r="W187" s="130"/>
      <c r="X187" s="130"/>
      <c r="Y187" s="130"/>
      <c r="Z187" s="130"/>
      <c r="AA187" s="130"/>
      <c r="AB187" s="130"/>
    </row>
    <row r="188" spans="1:28" ht="15.75" hidden="1" customHeight="1">
      <c r="A188" s="1404">
        <v>2210710</v>
      </c>
      <c r="B188" s="1405" t="s">
        <v>2598</v>
      </c>
      <c r="C188" s="754"/>
      <c r="D188" s="754"/>
      <c r="E188" s="754">
        <f t="shared" si="108"/>
        <v>0</v>
      </c>
      <c r="F188" s="754"/>
      <c r="G188" s="754"/>
      <c r="H188" s="754">
        <f t="shared" si="109"/>
        <v>0</v>
      </c>
      <c r="I188" s="754"/>
      <c r="J188" s="754">
        <f t="shared" si="110"/>
        <v>0</v>
      </c>
      <c r="K188" s="754"/>
      <c r="L188" s="754"/>
      <c r="M188" s="754">
        <f t="shared" si="111"/>
        <v>0</v>
      </c>
      <c r="N188" s="754"/>
      <c r="O188" s="754">
        <f t="shared" si="112"/>
        <v>0</v>
      </c>
      <c r="P188" s="754"/>
      <c r="Q188" s="130"/>
      <c r="R188" s="130"/>
      <c r="S188" s="130"/>
      <c r="T188" s="130"/>
      <c r="U188" s="130"/>
      <c r="V188" s="130"/>
      <c r="W188" s="130"/>
      <c r="X188" s="130"/>
      <c r="Y188" s="130"/>
      <c r="Z188" s="130"/>
      <c r="AA188" s="130"/>
      <c r="AB188" s="130"/>
    </row>
    <row r="189" spans="1:28" ht="15.75" hidden="1" customHeight="1">
      <c r="A189" s="1404">
        <v>2210712</v>
      </c>
      <c r="B189" s="1405" t="s">
        <v>3369</v>
      </c>
      <c r="C189" s="754"/>
      <c r="D189" s="754"/>
      <c r="E189" s="754">
        <f t="shared" si="108"/>
        <v>0</v>
      </c>
      <c r="F189" s="754"/>
      <c r="G189" s="754"/>
      <c r="H189" s="754">
        <f t="shared" si="109"/>
        <v>0</v>
      </c>
      <c r="I189" s="754"/>
      <c r="J189" s="754">
        <f t="shared" si="110"/>
        <v>0</v>
      </c>
      <c r="K189" s="754"/>
      <c r="L189" s="754"/>
      <c r="M189" s="754">
        <f t="shared" si="111"/>
        <v>0</v>
      </c>
      <c r="N189" s="754"/>
      <c r="O189" s="754">
        <f t="shared" si="112"/>
        <v>0</v>
      </c>
      <c r="P189" s="754"/>
      <c r="Q189" s="130"/>
      <c r="R189" s="130"/>
      <c r="S189" s="130"/>
      <c r="T189" s="130"/>
      <c r="U189" s="130"/>
      <c r="V189" s="130"/>
      <c r="W189" s="130"/>
      <c r="X189" s="130"/>
      <c r="Y189" s="130"/>
      <c r="Z189" s="130"/>
      <c r="AA189" s="130"/>
      <c r="AB189" s="130"/>
    </row>
    <row r="190" spans="1:28" ht="15.75" hidden="1" customHeight="1">
      <c r="A190" s="1404">
        <v>2210715</v>
      </c>
      <c r="B190" s="1405" t="s">
        <v>2654</v>
      </c>
      <c r="C190" s="754"/>
      <c r="D190" s="754"/>
      <c r="E190" s="754">
        <f t="shared" si="108"/>
        <v>0</v>
      </c>
      <c r="F190" s="754"/>
      <c r="G190" s="754"/>
      <c r="H190" s="754">
        <f t="shared" si="109"/>
        <v>0</v>
      </c>
      <c r="I190" s="754"/>
      <c r="J190" s="754">
        <f t="shared" si="110"/>
        <v>0</v>
      </c>
      <c r="K190" s="754"/>
      <c r="L190" s="754"/>
      <c r="M190" s="754">
        <f t="shared" si="111"/>
        <v>0</v>
      </c>
      <c r="N190" s="754"/>
      <c r="O190" s="754">
        <f t="shared" si="112"/>
        <v>0</v>
      </c>
      <c r="P190" s="754"/>
      <c r="Q190" s="130"/>
      <c r="R190" s="130"/>
      <c r="S190" s="130"/>
      <c r="T190" s="130"/>
      <c r="U190" s="130"/>
      <c r="V190" s="130"/>
      <c r="W190" s="130"/>
      <c r="X190" s="130"/>
      <c r="Y190" s="130"/>
      <c r="Z190" s="130"/>
      <c r="AA190" s="130"/>
      <c r="AB190" s="130"/>
    </row>
    <row r="191" spans="1:28" ht="15.75" hidden="1" customHeight="1">
      <c r="A191" s="1406" t="s">
        <v>413</v>
      </c>
      <c r="B191" s="1476"/>
      <c r="C191" s="570">
        <v>0</v>
      </c>
      <c r="D191" s="570"/>
      <c r="E191" s="754">
        <f t="shared" si="108"/>
        <v>0</v>
      </c>
      <c r="F191" s="754"/>
      <c r="G191" s="754"/>
      <c r="H191" s="754">
        <f t="shared" si="109"/>
        <v>0</v>
      </c>
      <c r="I191" s="754"/>
      <c r="J191" s="754">
        <f t="shared" si="110"/>
        <v>0</v>
      </c>
      <c r="K191" s="754"/>
      <c r="L191" s="754"/>
      <c r="M191" s="754">
        <f t="shared" si="111"/>
        <v>0</v>
      </c>
      <c r="N191" s="754"/>
      <c r="O191" s="754">
        <f t="shared" si="112"/>
        <v>0</v>
      </c>
      <c r="P191" s="754"/>
      <c r="Q191" s="130"/>
      <c r="R191" s="130"/>
      <c r="S191" s="130"/>
      <c r="T191" s="130"/>
      <c r="U191" s="130"/>
      <c r="V191" s="130"/>
      <c r="W191" s="130"/>
      <c r="X191" s="130"/>
      <c r="Y191" s="130"/>
      <c r="Z191" s="130"/>
      <c r="AA191" s="130"/>
      <c r="AB191" s="130"/>
    </row>
    <row r="192" spans="1:28" ht="15.75" hidden="1" customHeight="1">
      <c r="A192" s="1404"/>
      <c r="B192" s="1403" t="s">
        <v>2605</v>
      </c>
      <c r="C192" s="754"/>
      <c r="D192" s="754"/>
      <c r="E192" s="754">
        <f t="shared" si="108"/>
        <v>0</v>
      </c>
      <c r="F192" s="754"/>
      <c r="G192" s="754"/>
      <c r="H192" s="754">
        <f t="shared" si="109"/>
        <v>0</v>
      </c>
      <c r="I192" s="754"/>
      <c r="J192" s="754">
        <f t="shared" si="110"/>
        <v>0</v>
      </c>
      <c r="K192" s="754"/>
      <c r="L192" s="754"/>
      <c r="M192" s="754">
        <f t="shared" si="111"/>
        <v>0</v>
      </c>
      <c r="N192" s="754"/>
      <c r="O192" s="754">
        <f t="shared" si="112"/>
        <v>0</v>
      </c>
      <c r="P192" s="754"/>
      <c r="Q192" s="130"/>
      <c r="R192" s="130"/>
      <c r="S192" s="130"/>
      <c r="T192" s="130"/>
      <c r="U192" s="130"/>
      <c r="V192" s="130"/>
      <c r="W192" s="130"/>
      <c r="X192" s="130"/>
      <c r="Y192" s="130"/>
      <c r="Z192" s="130"/>
      <c r="AA192" s="130"/>
      <c r="AB192" s="130"/>
    </row>
    <row r="193" spans="1:28" ht="15.75" hidden="1" customHeight="1">
      <c r="A193" s="1404" t="s">
        <v>2606</v>
      </c>
      <c r="B193" s="1405" t="s">
        <v>2607</v>
      </c>
      <c r="C193" s="754"/>
      <c r="D193" s="754"/>
      <c r="E193" s="754">
        <f t="shared" si="108"/>
        <v>0</v>
      </c>
      <c r="F193" s="754"/>
      <c r="G193" s="754"/>
      <c r="H193" s="754">
        <f t="shared" si="109"/>
        <v>0</v>
      </c>
      <c r="I193" s="754"/>
      <c r="J193" s="754">
        <f t="shared" si="110"/>
        <v>0</v>
      </c>
      <c r="K193" s="754"/>
      <c r="L193" s="754"/>
      <c r="M193" s="754">
        <f t="shared" si="111"/>
        <v>0</v>
      </c>
      <c r="N193" s="754"/>
      <c r="O193" s="754">
        <f t="shared" si="112"/>
        <v>0</v>
      </c>
      <c r="P193" s="754"/>
      <c r="Q193" s="130"/>
      <c r="R193" s="130"/>
      <c r="S193" s="130"/>
      <c r="T193" s="130"/>
      <c r="U193" s="130"/>
      <c r="V193" s="130"/>
      <c r="W193" s="130"/>
      <c r="X193" s="130"/>
      <c r="Y193" s="130"/>
      <c r="Z193" s="130"/>
      <c r="AA193" s="130"/>
      <c r="AB193" s="130"/>
    </row>
    <row r="194" spans="1:28" ht="15.75" hidden="1" customHeight="1">
      <c r="A194" s="1404" t="s">
        <v>2608</v>
      </c>
      <c r="B194" s="1405" t="s">
        <v>2609</v>
      </c>
      <c r="C194" s="754"/>
      <c r="D194" s="754"/>
      <c r="E194" s="754">
        <f t="shared" si="108"/>
        <v>0</v>
      </c>
      <c r="F194" s="754"/>
      <c r="G194" s="754"/>
      <c r="H194" s="754">
        <f t="shared" si="109"/>
        <v>0</v>
      </c>
      <c r="I194" s="754"/>
      <c r="J194" s="754">
        <f t="shared" si="110"/>
        <v>0</v>
      </c>
      <c r="K194" s="754"/>
      <c r="L194" s="754"/>
      <c r="M194" s="754">
        <f t="shared" si="111"/>
        <v>0</v>
      </c>
      <c r="N194" s="754"/>
      <c r="O194" s="754">
        <f t="shared" si="112"/>
        <v>0</v>
      </c>
      <c r="P194" s="754"/>
      <c r="Q194" s="130"/>
      <c r="R194" s="130"/>
      <c r="S194" s="130"/>
      <c r="T194" s="130"/>
      <c r="U194" s="130"/>
      <c r="V194" s="130"/>
      <c r="W194" s="130"/>
      <c r="X194" s="130"/>
      <c r="Y194" s="130"/>
      <c r="Z194" s="130"/>
      <c r="AA194" s="130"/>
      <c r="AB194" s="130"/>
    </row>
    <row r="195" spans="1:28" ht="15.75" hidden="1" customHeight="1">
      <c r="A195" s="1406" t="s">
        <v>413</v>
      </c>
      <c r="B195" s="1407"/>
      <c r="C195" s="570">
        <v>0</v>
      </c>
      <c r="D195" s="570"/>
      <c r="E195" s="754">
        <f t="shared" si="108"/>
        <v>0</v>
      </c>
      <c r="F195" s="754"/>
      <c r="G195" s="754"/>
      <c r="H195" s="754">
        <f t="shared" si="109"/>
        <v>0</v>
      </c>
      <c r="I195" s="754"/>
      <c r="J195" s="754">
        <f t="shared" si="110"/>
        <v>0</v>
      </c>
      <c r="K195" s="754"/>
      <c r="L195" s="754"/>
      <c r="M195" s="754">
        <f t="shared" si="111"/>
        <v>0</v>
      </c>
      <c r="N195" s="754"/>
      <c r="O195" s="754">
        <f t="shared" si="112"/>
        <v>0</v>
      </c>
      <c r="P195" s="754"/>
      <c r="Q195" s="935"/>
      <c r="R195" s="935"/>
      <c r="S195" s="935"/>
      <c r="T195" s="935"/>
      <c r="U195" s="935"/>
      <c r="V195" s="935"/>
      <c r="W195" s="935"/>
      <c r="X195" s="935"/>
      <c r="Y195" s="935"/>
      <c r="Z195" s="935"/>
      <c r="AA195" s="935"/>
      <c r="AB195" s="935"/>
    </row>
    <row r="196" spans="1:28" ht="13.9" hidden="1" customHeight="1">
      <c r="A196" s="1406"/>
      <c r="B196" s="1407" t="s">
        <v>3370</v>
      </c>
      <c r="C196" s="570">
        <v>0</v>
      </c>
      <c r="D196" s="570"/>
      <c r="E196" s="754">
        <f t="shared" si="108"/>
        <v>0</v>
      </c>
      <c r="F196" s="754"/>
      <c r="G196" s="754"/>
      <c r="H196" s="754">
        <f t="shared" si="109"/>
        <v>0</v>
      </c>
      <c r="I196" s="754"/>
      <c r="J196" s="754">
        <f t="shared" si="110"/>
        <v>0</v>
      </c>
      <c r="K196" s="754"/>
      <c r="L196" s="754"/>
      <c r="M196" s="754">
        <f t="shared" si="111"/>
        <v>0</v>
      </c>
      <c r="N196" s="754"/>
      <c r="O196" s="754">
        <f t="shared" si="112"/>
        <v>0</v>
      </c>
      <c r="P196" s="754"/>
      <c r="Q196" s="130"/>
      <c r="R196" s="130"/>
      <c r="S196" s="130"/>
      <c r="T196" s="130"/>
      <c r="U196" s="130"/>
      <c r="V196" s="130"/>
      <c r="W196" s="130"/>
      <c r="X196" s="130"/>
      <c r="Y196" s="130"/>
      <c r="Z196" s="130"/>
      <c r="AA196" s="130"/>
      <c r="AB196" s="130"/>
    </row>
    <row r="197" spans="1:28" ht="15.75" customHeight="1">
      <c r="A197" s="1843" t="s">
        <v>3371</v>
      </c>
      <c r="B197" s="1844"/>
      <c r="C197" s="754"/>
      <c r="D197" s="754"/>
      <c r="E197" s="754">
        <f t="shared" si="108"/>
        <v>0</v>
      </c>
      <c r="F197" s="754"/>
      <c r="G197" s="754"/>
      <c r="H197" s="754">
        <f t="shared" si="109"/>
        <v>0</v>
      </c>
      <c r="I197" s="754"/>
      <c r="J197" s="754">
        <f t="shared" si="110"/>
        <v>0</v>
      </c>
      <c r="K197" s="754"/>
      <c r="L197" s="754"/>
      <c r="M197" s="754">
        <f t="shared" si="111"/>
        <v>0</v>
      </c>
      <c r="N197" s="754"/>
      <c r="O197" s="754">
        <f t="shared" si="112"/>
        <v>0</v>
      </c>
      <c r="P197" s="754"/>
      <c r="Q197" s="130"/>
      <c r="R197" s="130"/>
      <c r="S197" s="130"/>
      <c r="T197" s="130"/>
      <c r="U197" s="130"/>
      <c r="V197" s="130"/>
      <c r="W197" s="130"/>
      <c r="X197" s="130"/>
      <c r="Y197" s="130"/>
      <c r="Z197" s="130"/>
      <c r="AA197" s="130"/>
      <c r="AB197" s="130"/>
    </row>
    <row r="198" spans="1:28" ht="15.75" customHeight="1">
      <c r="A198" s="1404"/>
      <c r="B198" s="1448" t="s">
        <v>2605</v>
      </c>
      <c r="C198" s="754"/>
      <c r="D198" s="754"/>
      <c r="E198" s="754">
        <f t="shared" ref="E198:E204" si="118">SUM(C198:D198)</f>
        <v>0</v>
      </c>
      <c r="F198" s="754"/>
      <c r="G198" s="754"/>
      <c r="H198" s="754">
        <f t="shared" ref="H198:H204" si="119">F198+G198</f>
        <v>0</v>
      </c>
      <c r="I198" s="754"/>
      <c r="J198" s="754">
        <f t="shared" ref="J198:J204" si="120">H198+I198</f>
        <v>0</v>
      </c>
      <c r="K198" s="754"/>
      <c r="L198" s="754"/>
      <c r="M198" s="754">
        <f t="shared" si="111"/>
        <v>0</v>
      </c>
      <c r="N198" s="754"/>
      <c r="O198" s="754">
        <f t="shared" si="112"/>
        <v>0</v>
      </c>
      <c r="P198" s="754"/>
      <c r="Q198" s="130"/>
      <c r="R198" s="130"/>
      <c r="S198" s="130"/>
      <c r="T198" s="130"/>
      <c r="U198" s="130"/>
      <c r="V198" s="130"/>
      <c r="W198" s="130"/>
      <c r="X198" s="130"/>
      <c r="Y198" s="130"/>
      <c r="Z198" s="130"/>
      <c r="AA198" s="130"/>
      <c r="AB198" s="130"/>
    </row>
    <row r="199" spans="1:28" ht="15.75" customHeight="1">
      <c r="A199" s="1404" t="s">
        <v>2649</v>
      </c>
      <c r="B199" s="1449" t="s">
        <v>2607</v>
      </c>
      <c r="C199" s="754"/>
      <c r="D199" s="754"/>
      <c r="E199" s="754">
        <f t="shared" si="118"/>
        <v>0</v>
      </c>
      <c r="F199" s="754"/>
      <c r="G199" s="754"/>
      <c r="H199" s="754">
        <f t="shared" si="119"/>
        <v>0</v>
      </c>
      <c r="I199" s="754"/>
      <c r="J199" s="754">
        <f t="shared" si="120"/>
        <v>0</v>
      </c>
      <c r="K199" s="754">
        <v>400000</v>
      </c>
      <c r="L199" s="754"/>
      <c r="M199" s="754">
        <f t="shared" si="111"/>
        <v>400000</v>
      </c>
      <c r="N199" s="754">
        <v>-300000</v>
      </c>
      <c r="O199" s="754">
        <f t="shared" si="112"/>
        <v>100000</v>
      </c>
      <c r="P199" s="754">
        <v>200000</v>
      </c>
      <c r="Q199" s="130"/>
      <c r="R199" s="130"/>
      <c r="S199" s="130"/>
      <c r="T199" s="130"/>
      <c r="U199" s="130"/>
      <c r="V199" s="130"/>
      <c r="W199" s="130"/>
      <c r="X199" s="130"/>
      <c r="Y199" s="130"/>
      <c r="Z199" s="130"/>
      <c r="AA199" s="130"/>
      <c r="AB199" s="130"/>
    </row>
    <row r="200" spans="1:28" ht="15.75" customHeight="1">
      <c r="A200" s="1404">
        <v>2210302</v>
      </c>
      <c r="B200" s="1450" t="s">
        <v>2609</v>
      </c>
      <c r="C200" s="754"/>
      <c r="D200" s="754"/>
      <c r="E200" s="754">
        <f t="shared" si="118"/>
        <v>0</v>
      </c>
      <c r="F200" s="754"/>
      <c r="G200" s="754"/>
      <c r="H200" s="754">
        <f t="shared" si="119"/>
        <v>0</v>
      </c>
      <c r="I200" s="754"/>
      <c r="J200" s="754">
        <f t="shared" si="120"/>
        <v>0</v>
      </c>
      <c r="K200" s="754">
        <v>200000</v>
      </c>
      <c r="L200" s="754"/>
      <c r="M200" s="754">
        <f t="shared" si="111"/>
        <v>200000</v>
      </c>
      <c r="N200" s="754">
        <v>-100000</v>
      </c>
      <c r="O200" s="754">
        <f t="shared" si="112"/>
        <v>100000</v>
      </c>
      <c r="P200" s="754">
        <v>200000</v>
      </c>
      <c r="Q200" s="130"/>
      <c r="R200" s="130"/>
      <c r="S200" s="130"/>
      <c r="T200" s="130"/>
      <c r="U200" s="130"/>
      <c r="V200" s="130"/>
      <c r="W200" s="130"/>
      <c r="X200" s="130"/>
      <c r="Y200" s="130"/>
      <c r="Z200" s="130"/>
      <c r="AA200" s="130"/>
      <c r="AB200" s="130"/>
    </row>
    <row r="201" spans="1:28" ht="15.75" customHeight="1">
      <c r="A201" s="1406" t="s">
        <v>413</v>
      </c>
      <c r="B201" s="1407"/>
      <c r="C201" s="570">
        <v>0</v>
      </c>
      <c r="D201" s="570"/>
      <c r="E201" s="570">
        <f t="shared" si="118"/>
        <v>0</v>
      </c>
      <c r="F201" s="570"/>
      <c r="G201" s="570"/>
      <c r="H201" s="570">
        <f t="shared" si="119"/>
        <v>0</v>
      </c>
      <c r="I201" s="570"/>
      <c r="J201" s="570">
        <f t="shared" si="120"/>
        <v>0</v>
      </c>
      <c r="K201" s="570">
        <f t="shared" ref="K201:N201" si="121">SUM(K199:K200)</f>
        <v>600000</v>
      </c>
      <c r="L201" s="570">
        <f t="shared" si="121"/>
        <v>0</v>
      </c>
      <c r="M201" s="570">
        <f t="shared" si="111"/>
        <v>600000</v>
      </c>
      <c r="N201" s="570">
        <f t="shared" si="121"/>
        <v>-400000</v>
      </c>
      <c r="O201" s="570">
        <f t="shared" si="112"/>
        <v>200000</v>
      </c>
      <c r="P201" s="570">
        <f>SUM(P199:P200)</f>
        <v>400000</v>
      </c>
      <c r="Q201" s="130"/>
      <c r="R201" s="130"/>
      <c r="S201" s="130"/>
      <c r="T201" s="130"/>
      <c r="U201" s="130"/>
      <c r="V201" s="130"/>
      <c r="W201" s="130"/>
      <c r="X201" s="130"/>
      <c r="Y201" s="130"/>
      <c r="Z201" s="130"/>
      <c r="AA201" s="130"/>
      <c r="AB201" s="130"/>
    </row>
    <row r="202" spans="1:28" ht="15.75" customHeight="1">
      <c r="A202" s="1462"/>
      <c r="B202" s="1458" t="s">
        <v>2584</v>
      </c>
      <c r="C202" s="754"/>
      <c r="D202" s="754"/>
      <c r="E202" s="754">
        <f t="shared" si="118"/>
        <v>0</v>
      </c>
      <c r="F202" s="754"/>
      <c r="G202" s="754"/>
      <c r="H202" s="754">
        <f t="shared" si="119"/>
        <v>0</v>
      </c>
      <c r="I202" s="754"/>
      <c r="J202" s="754">
        <f t="shared" si="120"/>
        <v>0</v>
      </c>
      <c r="K202" s="754"/>
      <c r="L202" s="754"/>
      <c r="M202" s="754">
        <f t="shared" si="111"/>
        <v>0</v>
      </c>
      <c r="N202" s="754"/>
      <c r="O202" s="754">
        <f t="shared" si="112"/>
        <v>0</v>
      </c>
      <c r="P202" s="754"/>
      <c r="Q202" s="130"/>
      <c r="R202" s="130"/>
      <c r="S202" s="130"/>
      <c r="T202" s="130"/>
      <c r="U202" s="130"/>
      <c r="V202" s="130"/>
      <c r="W202" s="130"/>
      <c r="X202" s="130"/>
      <c r="Y202" s="130"/>
      <c r="Z202" s="130"/>
      <c r="AA202" s="130"/>
      <c r="AB202" s="130"/>
    </row>
    <row r="203" spans="1:28" ht="15.75" customHeight="1">
      <c r="A203" s="1447" t="s">
        <v>2742</v>
      </c>
      <c r="B203" s="1493" t="s">
        <v>2743</v>
      </c>
      <c r="C203" s="754"/>
      <c r="D203" s="754"/>
      <c r="E203" s="754">
        <f t="shared" si="118"/>
        <v>0</v>
      </c>
      <c r="F203" s="754"/>
      <c r="G203" s="754"/>
      <c r="H203" s="754">
        <f t="shared" si="119"/>
        <v>0</v>
      </c>
      <c r="I203" s="754"/>
      <c r="J203" s="754">
        <f t="shared" si="120"/>
        <v>0</v>
      </c>
      <c r="K203" s="754">
        <v>0</v>
      </c>
      <c r="L203" s="754"/>
      <c r="M203" s="754">
        <f t="shared" si="111"/>
        <v>0</v>
      </c>
      <c r="N203" s="754"/>
      <c r="O203" s="754">
        <f t="shared" si="112"/>
        <v>0</v>
      </c>
      <c r="P203" s="754">
        <v>0</v>
      </c>
      <c r="Q203" s="130"/>
      <c r="R203" s="130"/>
      <c r="S203" s="130"/>
      <c r="T203" s="130"/>
      <c r="U203" s="130"/>
      <c r="V203" s="130"/>
      <c r="W203" s="130"/>
      <c r="X203" s="130"/>
      <c r="Y203" s="130"/>
      <c r="Z203" s="130"/>
      <c r="AA203" s="130"/>
      <c r="AB203" s="130"/>
    </row>
    <row r="204" spans="1:28" ht="15.75" customHeight="1">
      <c r="A204" s="1406" t="s">
        <v>413</v>
      </c>
      <c r="B204" s="1476"/>
      <c r="C204" s="570">
        <v>0</v>
      </c>
      <c r="D204" s="570"/>
      <c r="E204" s="570">
        <f t="shared" si="118"/>
        <v>0</v>
      </c>
      <c r="F204" s="570"/>
      <c r="G204" s="570"/>
      <c r="H204" s="570">
        <f t="shared" si="119"/>
        <v>0</v>
      </c>
      <c r="I204" s="570"/>
      <c r="J204" s="570">
        <f t="shared" si="120"/>
        <v>0</v>
      </c>
      <c r="K204" s="570">
        <f t="shared" ref="K204:N204" si="122">SUM(K203)</f>
        <v>0</v>
      </c>
      <c r="L204" s="570">
        <f t="shared" si="122"/>
        <v>0</v>
      </c>
      <c r="M204" s="570">
        <f t="shared" si="111"/>
        <v>0</v>
      </c>
      <c r="N204" s="570">
        <f t="shared" si="122"/>
        <v>0</v>
      </c>
      <c r="O204" s="570">
        <f t="shared" si="112"/>
        <v>0</v>
      </c>
      <c r="P204" s="570">
        <f>SUM(P203)</f>
        <v>0</v>
      </c>
      <c r="Q204" s="130"/>
      <c r="R204" s="130"/>
      <c r="S204" s="130"/>
      <c r="T204" s="130"/>
      <c r="U204" s="130"/>
      <c r="V204" s="130"/>
      <c r="W204" s="130"/>
      <c r="X204" s="130"/>
      <c r="Y204" s="130"/>
      <c r="Z204" s="130"/>
      <c r="AA204" s="130"/>
      <c r="AB204" s="130"/>
    </row>
    <row r="205" spans="1:28" ht="15.75" customHeight="1">
      <c r="A205" s="1404"/>
      <c r="B205" s="176" t="s">
        <v>2569</v>
      </c>
      <c r="C205" s="754"/>
      <c r="D205" s="754"/>
      <c r="E205" s="754"/>
      <c r="F205" s="754"/>
      <c r="G205" s="754"/>
      <c r="H205" s="754">
        <f t="shared" si="109"/>
        <v>0</v>
      </c>
      <c r="I205" s="754"/>
      <c r="J205" s="754">
        <f t="shared" si="110"/>
        <v>0</v>
      </c>
      <c r="K205" s="754"/>
      <c r="L205" s="754"/>
      <c r="M205" s="754">
        <f t="shared" si="111"/>
        <v>0</v>
      </c>
      <c r="N205" s="754"/>
      <c r="O205" s="754">
        <f t="shared" si="112"/>
        <v>0</v>
      </c>
      <c r="P205" s="754"/>
      <c r="Q205" s="130"/>
      <c r="R205" s="130"/>
      <c r="S205" s="130"/>
      <c r="T205" s="130"/>
      <c r="U205" s="130"/>
      <c r="V205" s="130"/>
      <c r="W205" s="130"/>
      <c r="X205" s="130"/>
      <c r="Y205" s="130"/>
      <c r="Z205" s="130"/>
      <c r="AA205" s="130"/>
      <c r="AB205" s="130"/>
    </row>
    <row r="206" spans="1:28" ht="15.75" hidden="1" customHeight="1">
      <c r="A206" s="1404" t="s">
        <v>2649</v>
      </c>
      <c r="B206" s="36" t="s">
        <v>2570</v>
      </c>
      <c r="C206" s="754"/>
      <c r="D206" s="754"/>
      <c r="E206" s="754">
        <f t="shared" ref="E206:E209" si="123">SUM(C206:D206)</f>
        <v>0</v>
      </c>
      <c r="F206" s="754"/>
      <c r="G206" s="754"/>
      <c r="H206" s="754">
        <f t="shared" si="109"/>
        <v>0</v>
      </c>
      <c r="I206" s="754"/>
      <c r="J206" s="754">
        <f t="shared" si="110"/>
        <v>0</v>
      </c>
      <c r="K206" s="754"/>
      <c r="L206" s="754"/>
      <c r="M206" s="754">
        <f t="shared" si="111"/>
        <v>0</v>
      </c>
      <c r="N206" s="754"/>
      <c r="O206" s="754">
        <f t="shared" si="112"/>
        <v>0</v>
      </c>
      <c r="P206" s="754"/>
      <c r="Q206" s="130"/>
      <c r="R206" s="130"/>
      <c r="S206" s="130"/>
      <c r="T206" s="130"/>
      <c r="U206" s="130"/>
      <c r="V206" s="130"/>
      <c r="W206" s="130"/>
      <c r="X206" s="130"/>
      <c r="Y206" s="130"/>
      <c r="Z206" s="130"/>
      <c r="AA206" s="130"/>
      <c r="AB206" s="130"/>
    </row>
    <row r="207" spans="1:28" ht="15.75" hidden="1" customHeight="1">
      <c r="A207" s="1404" t="s">
        <v>2571</v>
      </c>
      <c r="B207" s="36" t="s">
        <v>2572</v>
      </c>
      <c r="C207" s="754"/>
      <c r="D207" s="754"/>
      <c r="E207" s="754">
        <f t="shared" si="123"/>
        <v>0</v>
      </c>
      <c r="F207" s="754"/>
      <c r="G207" s="754"/>
      <c r="H207" s="754">
        <f t="shared" si="109"/>
        <v>0</v>
      </c>
      <c r="I207" s="754"/>
      <c r="J207" s="754">
        <f t="shared" si="110"/>
        <v>0</v>
      </c>
      <c r="K207" s="754"/>
      <c r="L207" s="754"/>
      <c r="M207" s="754">
        <f t="shared" si="111"/>
        <v>0</v>
      </c>
      <c r="N207" s="754"/>
      <c r="O207" s="754">
        <f t="shared" si="112"/>
        <v>0</v>
      </c>
      <c r="P207" s="754"/>
      <c r="Q207" s="130"/>
      <c r="R207" s="130"/>
      <c r="S207" s="130"/>
      <c r="T207" s="130"/>
      <c r="U207" s="130"/>
      <c r="V207" s="130"/>
      <c r="W207" s="130"/>
      <c r="X207" s="130"/>
      <c r="Y207" s="130"/>
      <c r="Z207" s="130"/>
      <c r="AA207" s="130"/>
      <c r="AB207" s="130"/>
    </row>
    <row r="208" spans="1:28" ht="15.75" hidden="1" customHeight="1">
      <c r="A208" s="1404" t="s">
        <v>2573</v>
      </c>
      <c r="B208" s="36" t="s">
        <v>2574</v>
      </c>
      <c r="C208" s="754"/>
      <c r="D208" s="754"/>
      <c r="E208" s="754">
        <f t="shared" si="123"/>
        <v>0</v>
      </c>
      <c r="F208" s="754"/>
      <c r="G208" s="754"/>
      <c r="H208" s="754">
        <f t="shared" si="109"/>
        <v>0</v>
      </c>
      <c r="I208" s="754"/>
      <c r="J208" s="754">
        <f t="shared" si="110"/>
        <v>0</v>
      </c>
      <c r="K208" s="754"/>
      <c r="L208" s="754"/>
      <c r="M208" s="754">
        <f t="shared" ref="M208:M260" si="124">SUM(K208:L208)</f>
        <v>0</v>
      </c>
      <c r="N208" s="754"/>
      <c r="O208" s="754">
        <f t="shared" ref="O208:O260" si="125">SUM(M208:N208)</f>
        <v>0</v>
      </c>
      <c r="P208" s="754"/>
      <c r="Q208" s="130"/>
      <c r="R208" s="130"/>
      <c r="S208" s="130"/>
      <c r="T208" s="130"/>
      <c r="U208" s="130"/>
      <c r="V208" s="130"/>
      <c r="W208" s="130"/>
      <c r="X208" s="130"/>
      <c r="Y208" s="130"/>
      <c r="Z208" s="130"/>
      <c r="AA208" s="130"/>
      <c r="AB208" s="130"/>
    </row>
    <row r="209" spans="1:28" ht="15.75" customHeight="1">
      <c r="A209" s="1404" t="s">
        <v>2794</v>
      </c>
      <c r="B209" s="1433" t="s">
        <v>3372</v>
      </c>
      <c r="C209" s="93">
        <v>1500000</v>
      </c>
      <c r="D209" s="93"/>
      <c r="E209" s="754">
        <f t="shared" si="123"/>
        <v>1500000</v>
      </c>
      <c r="F209" s="754">
        <v>1000000</v>
      </c>
      <c r="G209" s="754">
        <v>-500000</v>
      </c>
      <c r="H209" s="754">
        <f t="shared" si="109"/>
        <v>500000</v>
      </c>
      <c r="I209" s="754"/>
      <c r="J209" s="754">
        <f t="shared" si="110"/>
        <v>500000</v>
      </c>
      <c r="K209" s="754">
        <v>500000</v>
      </c>
      <c r="L209" s="754">
        <v>-500000</v>
      </c>
      <c r="M209" s="754">
        <f t="shared" si="124"/>
        <v>0</v>
      </c>
      <c r="N209" s="754"/>
      <c r="O209" s="754">
        <f t="shared" si="125"/>
        <v>0</v>
      </c>
      <c r="P209" s="754">
        <v>1000000</v>
      </c>
      <c r="Q209" s="130"/>
      <c r="R209" s="130"/>
      <c r="S209" s="130"/>
      <c r="T209" s="130"/>
      <c r="U209" s="130"/>
      <c r="V209" s="130"/>
      <c r="W209" s="130"/>
      <c r="X209" s="130"/>
      <c r="Y209" s="130"/>
      <c r="Z209" s="130"/>
      <c r="AA209" s="130"/>
      <c r="AB209" s="130"/>
    </row>
    <row r="210" spans="1:28" ht="15.75" customHeight="1">
      <c r="A210" s="1406" t="s">
        <v>413</v>
      </c>
      <c r="B210" s="569"/>
      <c r="C210" s="570">
        <v>1500000</v>
      </c>
      <c r="D210" s="570">
        <f t="shared" ref="D210:F210" si="126">SUM(D206:D209)</f>
        <v>0</v>
      </c>
      <c r="E210" s="570">
        <f t="shared" si="126"/>
        <v>1500000</v>
      </c>
      <c r="F210" s="570">
        <f t="shared" si="126"/>
        <v>1000000</v>
      </c>
      <c r="G210" s="570">
        <f t="shared" ref="G210:I210" si="127">SUM(G206:G209)</f>
        <v>-500000</v>
      </c>
      <c r="H210" s="570">
        <f t="shared" si="109"/>
        <v>500000</v>
      </c>
      <c r="I210" s="570">
        <f t="shared" si="127"/>
        <v>0</v>
      </c>
      <c r="J210" s="570">
        <f t="shared" si="110"/>
        <v>500000</v>
      </c>
      <c r="K210" s="570">
        <f t="shared" ref="K210:N210" si="128">SUM(K209)</f>
        <v>500000</v>
      </c>
      <c r="L210" s="570">
        <f t="shared" si="128"/>
        <v>-500000</v>
      </c>
      <c r="M210" s="570">
        <f t="shared" si="124"/>
        <v>0</v>
      </c>
      <c r="N210" s="570">
        <f t="shared" si="128"/>
        <v>0</v>
      </c>
      <c r="O210" s="570">
        <f t="shared" si="125"/>
        <v>0</v>
      </c>
      <c r="P210" s="570">
        <f>SUM(P209)</f>
        <v>1000000</v>
      </c>
      <c r="Q210" s="130"/>
      <c r="R210" s="130"/>
      <c r="S210" s="130"/>
      <c r="T210" s="130"/>
      <c r="U210" s="130"/>
      <c r="V210" s="130"/>
      <c r="W210" s="130"/>
      <c r="X210" s="130"/>
      <c r="Y210" s="130"/>
      <c r="Z210" s="130"/>
      <c r="AA210" s="130"/>
      <c r="AB210" s="130"/>
    </row>
    <row r="211" spans="1:28" ht="15.75" hidden="1" customHeight="1">
      <c r="A211" s="1404"/>
      <c r="B211" s="176" t="s">
        <v>2577</v>
      </c>
      <c r="C211" s="754"/>
      <c r="D211" s="754"/>
      <c r="E211" s="754">
        <f t="shared" ref="E211:E215" si="129">SUM(C211:D211)</f>
        <v>0</v>
      </c>
      <c r="F211" s="754"/>
      <c r="G211" s="754"/>
      <c r="H211" s="754">
        <f t="shared" si="109"/>
        <v>0</v>
      </c>
      <c r="I211" s="754"/>
      <c r="J211" s="754">
        <f t="shared" si="110"/>
        <v>0</v>
      </c>
      <c r="K211" s="754"/>
      <c r="L211" s="754"/>
      <c r="M211" s="754">
        <f t="shared" si="124"/>
        <v>0</v>
      </c>
      <c r="N211" s="754"/>
      <c r="O211" s="754">
        <f t="shared" si="125"/>
        <v>0</v>
      </c>
      <c r="P211" s="754"/>
      <c r="Q211" s="130"/>
      <c r="R211" s="130"/>
      <c r="S211" s="130"/>
      <c r="T211" s="130"/>
      <c r="U211" s="130"/>
      <c r="V211" s="130"/>
      <c r="W211" s="130"/>
      <c r="X211" s="130"/>
      <c r="Y211" s="130"/>
      <c r="Z211" s="130"/>
      <c r="AA211" s="130"/>
      <c r="AB211" s="130"/>
    </row>
    <row r="212" spans="1:28" ht="15.75" hidden="1" customHeight="1">
      <c r="A212" s="1404" t="s">
        <v>2687</v>
      </c>
      <c r="B212" s="36" t="s">
        <v>2578</v>
      </c>
      <c r="C212" s="754"/>
      <c r="D212" s="754"/>
      <c r="E212" s="754">
        <f t="shared" si="129"/>
        <v>0</v>
      </c>
      <c r="F212" s="754"/>
      <c r="G212" s="754"/>
      <c r="H212" s="754">
        <f t="shared" si="109"/>
        <v>0</v>
      </c>
      <c r="I212" s="754"/>
      <c r="J212" s="754">
        <f t="shared" si="110"/>
        <v>0</v>
      </c>
      <c r="K212" s="754"/>
      <c r="L212" s="754"/>
      <c r="M212" s="754">
        <f t="shared" si="124"/>
        <v>0</v>
      </c>
      <c r="N212" s="754"/>
      <c r="O212" s="754">
        <f t="shared" si="125"/>
        <v>0</v>
      </c>
      <c r="P212" s="754"/>
      <c r="Q212" s="130"/>
      <c r="R212" s="130"/>
      <c r="S212" s="130"/>
      <c r="T212" s="130"/>
      <c r="U212" s="130"/>
      <c r="V212" s="130"/>
      <c r="W212" s="130"/>
      <c r="X212" s="130"/>
      <c r="Y212" s="130"/>
      <c r="Z212" s="130"/>
      <c r="AA212" s="130"/>
      <c r="AB212" s="130"/>
    </row>
    <row r="213" spans="1:28" ht="15.75" hidden="1" customHeight="1">
      <c r="A213" s="1404" t="s">
        <v>2579</v>
      </c>
      <c r="B213" s="36" t="s">
        <v>2580</v>
      </c>
      <c r="C213" s="754"/>
      <c r="D213" s="754"/>
      <c r="E213" s="754">
        <f t="shared" si="129"/>
        <v>0</v>
      </c>
      <c r="F213" s="754"/>
      <c r="G213" s="754"/>
      <c r="H213" s="754">
        <f t="shared" si="109"/>
        <v>0</v>
      </c>
      <c r="I213" s="754"/>
      <c r="J213" s="754">
        <f t="shared" si="110"/>
        <v>0</v>
      </c>
      <c r="K213" s="754"/>
      <c r="L213" s="754"/>
      <c r="M213" s="754">
        <f t="shared" si="124"/>
        <v>0</v>
      </c>
      <c r="N213" s="754"/>
      <c r="O213" s="754">
        <f t="shared" si="125"/>
        <v>0</v>
      </c>
      <c r="P213" s="754"/>
      <c r="Q213" s="130"/>
      <c r="R213" s="130"/>
      <c r="S213" s="130"/>
      <c r="T213" s="130"/>
      <c r="U213" s="130"/>
      <c r="V213" s="130"/>
      <c r="W213" s="130"/>
      <c r="X213" s="130"/>
      <c r="Y213" s="130"/>
      <c r="Z213" s="130"/>
      <c r="AA213" s="130"/>
      <c r="AB213" s="130"/>
    </row>
    <row r="214" spans="1:28" ht="15.75" hidden="1" customHeight="1">
      <c r="A214" s="1404" t="s">
        <v>2581</v>
      </c>
      <c r="B214" s="36" t="s">
        <v>2574</v>
      </c>
      <c r="C214" s="754"/>
      <c r="D214" s="754"/>
      <c r="E214" s="754">
        <f t="shared" si="129"/>
        <v>0</v>
      </c>
      <c r="F214" s="754"/>
      <c r="G214" s="754"/>
      <c r="H214" s="754">
        <f t="shared" si="109"/>
        <v>0</v>
      </c>
      <c r="I214" s="754"/>
      <c r="J214" s="754">
        <f t="shared" si="110"/>
        <v>0</v>
      </c>
      <c r="K214" s="754"/>
      <c r="L214" s="754"/>
      <c r="M214" s="754">
        <f t="shared" si="124"/>
        <v>0</v>
      </c>
      <c r="N214" s="754"/>
      <c r="O214" s="754">
        <f t="shared" si="125"/>
        <v>0</v>
      </c>
      <c r="P214" s="754"/>
      <c r="Q214" s="130"/>
      <c r="R214" s="130"/>
      <c r="S214" s="130"/>
      <c r="T214" s="130"/>
      <c r="U214" s="130"/>
      <c r="V214" s="130"/>
      <c r="W214" s="130"/>
      <c r="X214" s="130"/>
      <c r="Y214" s="130"/>
      <c r="Z214" s="130"/>
      <c r="AA214" s="130"/>
      <c r="AB214" s="130"/>
    </row>
    <row r="215" spans="1:28" ht="15.75" hidden="1" customHeight="1">
      <c r="A215" s="1406" t="s">
        <v>413</v>
      </c>
      <c r="B215" s="569"/>
      <c r="C215" s="570">
        <v>0</v>
      </c>
      <c r="D215" s="570"/>
      <c r="E215" s="754">
        <f t="shared" si="129"/>
        <v>0</v>
      </c>
      <c r="F215" s="754"/>
      <c r="G215" s="754"/>
      <c r="H215" s="754">
        <f t="shared" si="109"/>
        <v>0</v>
      </c>
      <c r="I215" s="754"/>
      <c r="J215" s="754">
        <f t="shared" si="110"/>
        <v>0</v>
      </c>
      <c r="K215" s="754"/>
      <c r="L215" s="754"/>
      <c r="M215" s="754">
        <f t="shared" si="124"/>
        <v>0</v>
      </c>
      <c r="N215" s="754"/>
      <c r="O215" s="754">
        <f t="shared" si="125"/>
        <v>0</v>
      </c>
      <c r="P215" s="754"/>
      <c r="Q215" s="130"/>
      <c r="R215" s="130"/>
      <c r="S215" s="130"/>
      <c r="T215" s="130"/>
      <c r="U215" s="130"/>
      <c r="V215" s="130"/>
      <c r="W215" s="130"/>
      <c r="X215" s="130"/>
      <c r="Y215" s="130"/>
      <c r="Z215" s="130"/>
      <c r="AA215" s="130"/>
      <c r="AB215" s="130"/>
    </row>
    <row r="216" spans="1:28" ht="15.75" customHeight="1">
      <c r="A216" s="1404"/>
      <c r="B216" s="176" t="s">
        <v>2584</v>
      </c>
      <c r="C216" s="754"/>
      <c r="D216" s="754"/>
      <c r="E216" s="754"/>
      <c r="F216" s="754"/>
      <c r="G216" s="754"/>
      <c r="H216" s="754">
        <f t="shared" si="109"/>
        <v>0</v>
      </c>
      <c r="I216" s="754"/>
      <c r="J216" s="754">
        <f t="shared" si="110"/>
        <v>0</v>
      </c>
      <c r="K216" s="754"/>
      <c r="L216" s="754"/>
      <c r="M216" s="754">
        <f t="shared" si="124"/>
        <v>0</v>
      </c>
      <c r="N216" s="754"/>
      <c r="O216" s="754">
        <f t="shared" si="125"/>
        <v>0</v>
      </c>
      <c r="P216" s="754"/>
      <c r="Q216" s="130"/>
      <c r="R216" s="130"/>
      <c r="S216" s="130"/>
      <c r="T216" s="130"/>
      <c r="U216" s="130"/>
      <c r="V216" s="130"/>
      <c r="W216" s="130"/>
      <c r="X216" s="130"/>
      <c r="Y216" s="130"/>
      <c r="Z216" s="130"/>
      <c r="AA216" s="130"/>
      <c r="AB216" s="130"/>
    </row>
    <row r="217" spans="1:28" ht="15.75" hidden="1" customHeight="1">
      <c r="A217" s="1404" t="s">
        <v>2585</v>
      </c>
      <c r="B217" s="36" t="s">
        <v>2586</v>
      </c>
      <c r="C217" s="754">
        <v>0</v>
      </c>
      <c r="D217" s="754"/>
      <c r="E217" s="754">
        <f t="shared" ref="E217:E219" si="130">SUM(C217:D217)</f>
        <v>0</v>
      </c>
      <c r="F217" s="754"/>
      <c r="G217" s="754"/>
      <c r="H217" s="754">
        <f t="shared" si="109"/>
        <v>0</v>
      </c>
      <c r="I217" s="754"/>
      <c r="J217" s="754">
        <f t="shared" si="110"/>
        <v>0</v>
      </c>
      <c r="K217" s="754"/>
      <c r="L217" s="754"/>
      <c r="M217" s="754">
        <f t="shared" si="124"/>
        <v>0</v>
      </c>
      <c r="N217" s="754"/>
      <c r="O217" s="754">
        <f t="shared" si="125"/>
        <v>0</v>
      </c>
      <c r="P217" s="754"/>
      <c r="Q217" s="130"/>
      <c r="R217" s="130"/>
      <c r="S217" s="130"/>
      <c r="T217" s="130"/>
      <c r="U217" s="130"/>
      <c r="V217" s="130"/>
      <c r="W217" s="130"/>
      <c r="X217" s="130"/>
      <c r="Y217" s="130"/>
      <c r="Z217" s="130"/>
      <c r="AA217" s="130"/>
      <c r="AB217" s="130"/>
    </row>
    <row r="218" spans="1:28" ht="15.75" hidden="1" customHeight="1">
      <c r="A218" s="1404" t="s">
        <v>2587</v>
      </c>
      <c r="B218" s="36" t="s">
        <v>2588</v>
      </c>
      <c r="C218" s="754"/>
      <c r="D218" s="754"/>
      <c r="E218" s="754">
        <f t="shared" si="130"/>
        <v>0</v>
      </c>
      <c r="F218" s="754"/>
      <c r="G218" s="754"/>
      <c r="H218" s="754">
        <f t="shared" si="109"/>
        <v>0</v>
      </c>
      <c r="I218" s="754"/>
      <c r="J218" s="754">
        <f t="shared" si="110"/>
        <v>0</v>
      </c>
      <c r="K218" s="754"/>
      <c r="L218" s="754"/>
      <c r="M218" s="754">
        <f t="shared" si="124"/>
        <v>0</v>
      </c>
      <c r="N218" s="754"/>
      <c r="O218" s="754">
        <f t="shared" si="125"/>
        <v>0</v>
      </c>
      <c r="P218" s="754"/>
      <c r="Q218" s="130"/>
      <c r="R218" s="130"/>
      <c r="S218" s="130"/>
      <c r="T218" s="130"/>
      <c r="U218" s="130"/>
      <c r="V218" s="130"/>
      <c r="W218" s="130"/>
      <c r="X218" s="130"/>
      <c r="Y218" s="130"/>
      <c r="Z218" s="130"/>
      <c r="AA218" s="130"/>
      <c r="AB218" s="130"/>
    </row>
    <row r="219" spans="1:28" ht="15.75" customHeight="1">
      <c r="A219" s="1404" t="s">
        <v>2589</v>
      </c>
      <c r="B219" s="36" t="s">
        <v>3373</v>
      </c>
      <c r="C219" s="93">
        <v>2000000</v>
      </c>
      <c r="D219" s="93">
        <v>-1000000</v>
      </c>
      <c r="E219" s="754">
        <f t="shared" si="130"/>
        <v>1000000</v>
      </c>
      <c r="F219" s="754">
        <v>1000000</v>
      </c>
      <c r="G219" s="754">
        <v>0</v>
      </c>
      <c r="H219" s="754">
        <f t="shared" si="109"/>
        <v>1000000</v>
      </c>
      <c r="I219" s="754">
        <v>0</v>
      </c>
      <c r="J219" s="754">
        <f t="shared" ref="J219:J260" si="131">H219+I219</f>
        <v>1000000</v>
      </c>
      <c r="K219" s="754">
        <v>1000000</v>
      </c>
      <c r="L219" s="754">
        <v>-1000000</v>
      </c>
      <c r="M219" s="754">
        <f t="shared" si="124"/>
        <v>0</v>
      </c>
      <c r="N219" s="754"/>
      <c r="O219" s="754">
        <f t="shared" si="125"/>
        <v>0</v>
      </c>
      <c r="P219" s="754"/>
      <c r="Q219" s="130"/>
      <c r="R219" s="130"/>
      <c r="S219" s="130"/>
      <c r="T219" s="130"/>
      <c r="U219" s="130"/>
      <c r="V219" s="130"/>
      <c r="W219" s="130"/>
      <c r="X219" s="130"/>
      <c r="Y219" s="130"/>
      <c r="Z219" s="130"/>
      <c r="AA219" s="130"/>
      <c r="AB219" s="130"/>
    </row>
    <row r="220" spans="1:28" ht="15.75" customHeight="1">
      <c r="A220" s="1406" t="s">
        <v>413</v>
      </c>
      <c r="B220" s="569"/>
      <c r="C220" s="570">
        <v>2000000</v>
      </c>
      <c r="D220" s="570">
        <f t="shared" ref="D220:F220" si="132">SUM(D217:D219)</f>
        <v>-1000000</v>
      </c>
      <c r="E220" s="570">
        <f t="shared" si="132"/>
        <v>1000000</v>
      </c>
      <c r="F220" s="570">
        <f t="shared" si="132"/>
        <v>1000000</v>
      </c>
      <c r="G220" s="570">
        <f t="shared" ref="G220:I220" si="133">SUM(G217:G219)</f>
        <v>0</v>
      </c>
      <c r="H220" s="570">
        <f t="shared" si="109"/>
        <v>1000000</v>
      </c>
      <c r="I220" s="570">
        <f t="shared" si="133"/>
        <v>0</v>
      </c>
      <c r="J220" s="570">
        <f t="shared" si="131"/>
        <v>1000000</v>
      </c>
      <c r="K220" s="570">
        <f t="shared" ref="K220:N220" si="134">SUM(K219)</f>
        <v>1000000</v>
      </c>
      <c r="L220" s="570">
        <f t="shared" si="134"/>
        <v>-1000000</v>
      </c>
      <c r="M220" s="570">
        <f t="shared" si="124"/>
        <v>0</v>
      </c>
      <c r="N220" s="570">
        <f t="shared" si="134"/>
        <v>0</v>
      </c>
      <c r="O220" s="570">
        <f t="shared" si="125"/>
        <v>0</v>
      </c>
      <c r="P220" s="570">
        <f>SUM(P219)</f>
        <v>0</v>
      </c>
      <c r="Q220" s="130"/>
      <c r="R220" s="130"/>
      <c r="S220" s="130"/>
      <c r="T220" s="130"/>
      <c r="U220" s="130"/>
      <c r="V220" s="130"/>
      <c r="W220" s="130"/>
      <c r="X220" s="130"/>
      <c r="Y220" s="130"/>
      <c r="Z220" s="130"/>
      <c r="AA220" s="130"/>
      <c r="AB220" s="130"/>
    </row>
    <row r="221" spans="1:28" ht="15.75" hidden="1" customHeight="1">
      <c r="A221" s="1404"/>
      <c r="B221" s="176" t="s">
        <v>2591</v>
      </c>
      <c r="C221" s="754"/>
      <c r="D221" s="754"/>
      <c r="E221" s="754">
        <f t="shared" ref="E221:E231" si="135">SUM(C221:D221)</f>
        <v>0</v>
      </c>
      <c r="F221" s="754"/>
      <c r="G221" s="754"/>
      <c r="H221" s="754">
        <f t="shared" si="109"/>
        <v>0</v>
      </c>
      <c r="I221" s="754"/>
      <c r="J221" s="754">
        <f t="shared" si="131"/>
        <v>0</v>
      </c>
      <c r="K221" s="754"/>
      <c r="L221" s="754"/>
      <c r="M221" s="754">
        <f t="shared" si="124"/>
        <v>0</v>
      </c>
      <c r="N221" s="754"/>
      <c r="O221" s="754">
        <f t="shared" si="125"/>
        <v>0</v>
      </c>
      <c r="P221" s="754"/>
      <c r="Q221" s="130"/>
      <c r="R221" s="130"/>
      <c r="S221" s="130"/>
      <c r="T221" s="130"/>
      <c r="U221" s="130"/>
      <c r="V221" s="130"/>
      <c r="W221" s="130"/>
      <c r="X221" s="130"/>
      <c r="Y221" s="130"/>
      <c r="Z221" s="130"/>
      <c r="AA221" s="130"/>
      <c r="AB221" s="130"/>
    </row>
    <row r="222" spans="1:28" ht="15.75" hidden="1" customHeight="1">
      <c r="A222" s="1404" t="s">
        <v>3067</v>
      </c>
      <c r="B222" s="36" t="s">
        <v>3068</v>
      </c>
      <c r="C222" s="754">
        <v>0</v>
      </c>
      <c r="D222" s="754"/>
      <c r="E222" s="754">
        <f t="shared" si="135"/>
        <v>0</v>
      </c>
      <c r="F222" s="754"/>
      <c r="G222" s="754"/>
      <c r="H222" s="754">
        <f t="shared" ref="H222:H260" si="136">F222+G222</f>
        <v>0</v>
      </c>
      <c r="I222" s="754"/>
      <c r="J222" s="754">
        <f t="shared" si="131"/>
        <v>0</v>
      </c>
      <c r="K222" s="754"/>
      <c r="L222" s="754"/>
      <c r="M222" s="754">
        <f t="shared" si="124"/>
        <v>0</v>
      </c>
      <c r="N222" s="754"/>
      <c r="O222" s="754">
        <f t="shared" si="125"/>
        <v>0</v>
      </c>
      <c r="P222" s="754"/>
      <c r="Q222" s="130"/>
      <c r="R222" s="130"/>
      <c r="S222" s="130"/>
      <c r="T222" s="130"/>
      <c r="U222" s="130"/>
      <c r="V222" s="130"/>
      <c r="W222" s="130"/>
      <c r="X222" s="130"/>
      <c r="Y222" s="130"/>
      <c r="Z222" s="130"/>
      <c r="AA222" s="130"/>
      <c r="AB222" s="130"/>
    </row>
    <row r="223" spans="1:28" ht="15.75" hidden="1" customHeight="1">
      <c r="A223" s="1406" t="s">
        <v>413</v>
      </c>
      <c r="B223" s="569"/>
      <c r="C223" s="570">
        <v>0</v>
      </c>
      <c r="D223" s="570"/>
      <c r="E223" s="754">
        <f t="shared" si="135"/>
        <v>0</v>
      </c>
      <c r="F223" s="754"/>
      <c r="G223" s="754"/>
      <c r="H223" s="754">
        <f t="shared" si="136"/>
        <v>0</v>
      </c>
      <c r="I223" s="754"/>
      <c r="J223" s="754">
        <f t="shared" si="131"/>
        <v>0</v>
      </c>
      <c r="K223" s="754"/>
      <c r="L223" s="754"/>
      <c r="M223" s="754">
        <f t="shared" si="124"/>
        <v>0</v>
      </c>
      <c r="N223" s="754"/>
      <c r="O223" s="754">
        <f t="shared" si="125"/>
        <v>0</v>
      </c>
      <c r="P223" s="754"/>
      <c r="Q223" s="130"/>
      <c r="R223" s="130"/>
      <c r="S223" s="130"/>
      <c r="T223" s="130"/>
      <c r="U223" s="130"/>
      <c r="V223" s="130"/>
      <c r="W223" s="130"/>
      <c r="X223" s="130"/>
      <c r="Y223" s="130"/>
      <c r="Z223" s="130"/>
      <c r="AA223" s="130"/>
      <c r="AB223" s="130"/>
    </row>
    <row r="224" spans="1:28" ht="15.75" hidden="1" customHeight="1">
      <c r="A224" s="1404"/>
      <c r="B224" s="176" t="s">
        <v>2594</v>
      </c>
      <c r="C224" s="754"/>
      <c r="D224" s="754"/>
      <c r="E224" s="754">
        <f t="shared" si="135"/>
        <v>0</v>
      </c>
      <c r="F224" s="754"/>
      <c r="G224" s="754"/>
      <c r="H224" s="754">
        <f t="shared" si="136"/>
        <v>0</v>
      </c>
      <c r="I224" s="754"/>
      <c r="J224" s="754">
        <f t="shared" si="131"/>
        <v>0</v>
      </c>
      <c r="K224" s="754"/>
      <c r="L224" s="754"/>
      <c r="M224" s="754">
        <f t="shared" si="124"/>
        <v>0</v>
      </c>
      <c r="N224" s="754"/>
      <c r="O224" s="754">
        <f t="shared" si="125"/>
        <v>0</v>
      </c>
      <c r="P224" s="754"/>
      <c r="Q224" s="130"/>
      <c r="R224" s="130"/>
      <c r="S224" s="130"/>
      <c r="T224" s="130"/>
      <c r="U224" s="130"/>
      <c r="V224" s="130"/>
      <c r="W224" s="130"/>
      <c r="X224" s="130"/>
      <c r="Y224" s="130"/>
      <c r="Z224" s="130"/>
      <c r="AA224" s="130"/>
      <c r="AB224" s="130"/>
    </row>
    <row r="225" spans="1:28" ht="15.75" hidden="1" customHeight="1">
      <c r="A225" s="1404" t="s">
        <v>2595</v>
      </c>
      <c r="B225" s="36" t="s">
        <v>2596</v>
      </c>
      <c r="C225" s="754">
        <v>0</v>
      </c>
      <c r="D225" s="754"/>
      <c r="E225" s="754">
        <f t="shared" si="135"/>
        <v>0</v>
      </c>
      <c r="F225" s="754"/>
      <c r="G225" s="754"/>
      <c r="H225" s="754">
        <f t="shared" si="136"/>
        <v>0</v>
      </c>
      <c r="I225" s="754"/>
      <c r="J225" s="754">
        <f t="shared" si="131"/>
        <v>0</v>
      </c>
      <c r="K225" s="754"/>
      <c r="L225" s="754"/>
      <c r="M225" s="754">
        <f t="shared" si="124"/>
        <v>0</v>
      </c>
      <c r="N225" s="754"/>
      <c r="O225" s="754">
        <f t="shared" si="125"/>
        <v>0</v>
      </c>
      <c r="P225" s="754"/>
      <c r="Q225" s="130"/>
      <c r="R225" s="130"/>
      <c r="S225" s="130"/>
      <c r="T225" s="130"/>
      <c r="U225" s="130"/>
      <c r="V225" s="130"/>
      <c r="W225" s="130"/>
      <c r="X225" s="130"/>
      <c r="Y225" s="130"/>
      <c r="Z225" s="130"/>
      <c r="AA225" s="130"/>
      <c r="AB225" s="130"/>
    </row>
    <row r="226" spans="1:28" ht="15.75" hidden="1" customHeight="1">
      <c r="A226" s="1404" t="s">
        <v>2690</v>
      </c>
      <c r="B226" s="36" t="s">
        <v>2691</v>
      </c>
      <c r="C226" s="754">
        <v>0</v>
      </c>
      <c r="D226" s="754"/>
      <c r="E226" s="754">
        <f t="shared" si="135"/>
        <v>0</v>
      </c>
      <c r="F226" s="754"/>
      <c r="G226" s="754"/>
      <c r="H226" s="754">
        <f t="shared" si="136"/>
        <v>0</v>
      </c>
      <c r="I226" s="754"/>
      <c r="J226" s="754">
        <f t="shared" si="131"/>
        <v>0</v>
      </c>
      <c r="K226" s="754"/>
      <c r="L226" s="754"/>
      <c r="M226" s="754">
        <f t="shared" si="124"/>
        <v>0</v>
      </c>
      <c r="N226" s="754"/>
      <c r="O226" s="754">
        <f t="shared" si="125"/>
        <v>0</v>
      </c>
      <c r="P226" s="754"/>
      <c r="Q226" s="130"/>
      <c r="R226" s="130"/>
      <c r="S226" s="130"/>
      <c r="T226" s="130"/>
      <c r="U226" s="130"/>
      <c r="V226" s="130"/>
      <c r="W226" s="130"/>
      <c r="X226" s="130"/>
      <c r="Y226" s="130"/>
      <c r="Z226" s="130"/>
      <c r="AA226" s="130"/>
      <c r="AB226" s="130"/>
    </row>
    <row r="227" spans="1:28" ht="15.75" hidden="1" customHeight="1">
      <c r="A227" s="1404" t="s">
        <v>3069</v>
      </c>
      <c r="B227" s="36" t="s">
        <v>2889</v>
      </c>
      <c r="C227" s="754">
        <v>0</v>
      </c>
      <c r="D227" s="754"/>
      <c r="E227" s="754">
        <f t="shared" si="135"/>
        <v>0</v>
      </c>
      <c r="F227" s="754"/>
      <c r="G227" s="754"/>
      <c r="H227" s="754">
        <f t="shared" si="136"/>
        <v>0</v>
      </c>
      <c r="I227" s="754"/>
      <c r="J227" s="754">
        <f t="shared" si="131"/>
        <v>0</v>
      </c>
      <c r="K227" s="754"/>
      <c r="L227" s="754"/>
      <c r="M227" s="754">
        <f t="shared" si="124"/>
        <v>0</v>
      </c>
      <c r="N227" s="754"/>
      <c r="O227" s="754">
        <f t="shared" si="125"/>
        <v>0</v>
      </c>
      <c r="P227" s="754"/>
      <c r="Q227" s="130"/>
      <c r="R227" s="130"/>
      <c r="S227" s="130"/>
      <c r="T227" s="130"/>
      <c r="U227" s="130"/>
      <c r="V227" s="130"/>
      <c r="W227" s="130"/>
      <c r="X227" s="130"/>
      <c r="Y227" s="130"/>
      <c r="Z227" s="130"/>
      <c r="AA227" s="130"/>
      <c r="AB227" s="130"/>
    </row>
    <row r="228" spans="1:28" ht="15.75" hidden="1" customHeight="1">
      <c r="A228" s="1404" t="s">
        <v>3071</v>
      </c>
      <c r="B228" s="36" t="s">
        <v>3070</v>
      </c>
      <c r="C228" s="754">
        <v>0</v>
      </c>
      <c r="D228" s="754"/>
      <c r="E228" s="754">
        <f t="shared" si="135"/>
        <v>0</v>
      </c>
      <c r="F228" s="754"/>
      <c r="G228" s="754"/>
      <c r="H228" s="754">
        <f t="shared" si="136"/>
        <v>0</v>
      </c>
      <c r="I228" s="754"/>
      <c r="J228" s="754">
        <f t="shared" si="131"/>
        <v>0</v>
      </c>
      <c r="K228" s="754"/>
      <c r="L228" s="754"/>
      <c r="M228" s="754">
        <f t="shared" si="124"/>
        <v>0</v>
      </c>
      <c r="N228" s="754"/>
      <c r="O228" s="754">
        <f t="shared" si="125"/>
        <v>0</v>
      </c>
      <c r="P228" s="754"/>
      <c r="Q228" s="130"/>
      <c r="R228" s="130"/>
      <c r="S228" s="130"/>
      <c r="T228" s="130"/>
      <c r="U228" s="130"/>
      <c r="V228" s="130"/>
      <c r="W228" s="130"/>
      <c r="X228" s="130"/>
      <c r="Y228" s="130"/>
      <c r="Z228" s="130"/>
      <c r="AA228" s="130"/>
      <c r="AB228" s="130"/>
    </row>
    <row r="229" spans="1:28" ht="15.75" hidden="1" customHeight="1">
      <c r="A229" s="1404" t="s">
        <v>2597</v>
      </c>
      <c r="B229" s="36" t="s">
        <v>2598</v>
      </c>
      <c r="C229" s="754">
        <v>0</v>
      </c>
      <c r="D229" s="754"/>
      <c r="E229" s="754">
        <f t="shared" si="135"/>
        <v>0</v>
      </c>
      <c r="F229" s="754"/>
      <c r="G229" s="754"/>
      <c r="H229" s="754">
        <f t="shared" si="136"/>
        <v>0</v>
      </c>
      <c r="I229" s="754"/>
      <c r="J229" s="754">
        <f t="shared" si="131"/>
        <v>0</v>
      </c>
      <c r="K229" s="754"/>
      <c r="L229" s="754"/>
      <c r="M229" s="754">
        <f t="shared" si="124"/>
        <v>0</v>
      </c>
      <c r="N229" s="754"/>
      <c r="O229" s="754">
        <f t="shared" si="125"/>
        <v>0</v>
      </c>
      <c r="P229" s="754"/>
      <c r="Q229" s="130"/>
      <c r="R229" s="130"/>
      <c r="S229" s="130"/>
      <c r="T229" s="130"/>
      <c r="U229" s="130"/>
      <c r="V229" s="130"/>
      <c r="W229" s="130"/>
      <c r="X229" s="130"/>
      <c r="Y229" s="130"/>
      <c r="Z229" s="130"/>
      <c r="AA229" s="130"/>
      <c r="AB229" s="130"/>
    </row>
    <row r="230" spans="1:28" ht="15.75" hidden="1" customHeight="1">
      <c r="A230" s="1404" t="s">
        <v>2599</v>
      </c>
      <c r="B230" s="36" t="s">
        <v>2600</v>
      </c>
      <c r="C230" s="754">
        <v>0</v>
      </c>
      <c r="D230" s="754"/>
      <c r="E230" s="754">
        <f t="shared" si="135"/>
        <v>0</v>
      </c>
      <c r="F230" s="754"/>
      <c r="G230" s="754"/>
      <c r="H230" s="754">
        <f t="shared" si="136"/>
        <v>0</v>
      </c>
      <c r="I230" s="754"/>
      <c r="J230" s="754">
        <f t="shared" si="131"/>
        <v>0</v>
      </c>
      <c r="K230" s="754"/>
      <c r="L230" s="754"/>
      <c r="M230" s="754">
        <f t="shared" si="124"/>
        <v>0</v>
      </c>
      <c r="N230" s="754"/>
      <c r="O230" s="754">
        <f t="shared" si="125"/>
        <v>0</v>
      </c>
      <c r="P230" s="754"/>
      <c r="Q230" s="130"/>
      <c r="R230" s="130"/>
      <c r="S230" s="130"/>
      <c r="T230" s="130"/>
      <c r="U230" s="130"/>
      <c r="V230" s="130"/>
      <c r="W230" s="130"/>
      <c r="X230" s="130"/>
      <c r="Y230" s="130"/>
      <c r="Z230" s="130"/>
      <c r="AA230" s="130"/>
      <c r="AB230" s="130"/>
    </row>
    <row r="231" spans="1:28" ht="15.75" hidden="1" customHeight="1">
      <c r="A231" s="1406" t="s">
        <v>413</v>
      </c>
      <c r="B231" s="569"/>
      <c r="C231" s="570">
        <v>0</v>
      </c>
      <c r="D231" s="570"/>
      <c r="E231" s="754">
        <f t="shared" si="135"/>
        <v>0</v>
      </c>
      <c r="F231" s="754"/>
      <c r="G231" s="754"/>
      <c r="H231" s="754">
        <f t="shared" si="136"/>
        <v>0</v>
      </c>
      <c r="I231" s="754"/>
      <c r="J231" s="754">
        <f t="shared" si="131"/>
        <v>0</v>
      </c>
      <c r="K231" s="754"/>
      <c r="L231" s="754"/>
      <c r="M231" s="754">
        <f t="shared" si="124"/>
        <v>0</v>
      </c>
      <c r="N231" s="754"/>
      <c r="O231" s="754">
        <f t="shared" si="125"/>
        <v>0</v>
      </c>
      <c r="P231" s="754"/>
      <c r="Q231" s="130"/>
      <c r="R231" s="130"/>
      <c r="S231" s="130"/>
      <c r="T231" s="130"/>
      <c r="U231" s="130"/>
      <c r="V231" s="130"/>
      <c r="W231" s="130"/>
      <c r="X231" s="130"/>
      <c r="Y231" s="130"/>
      <c r="Z231" s="130"/>
      <c r="AA231" s="130"/>
      <c r="AB231" s="130"/>
    </row>
    <row r="232" spans="1:28" ht="15.75" hidden="1" customHeight="1">
      <c r="A232" s="1404"/>
      <c r="B232" s="176" t="s">
        <v>2602</v>
      </c>
      <c r="C232" s="754"/>
      <c r="D232" s="754"/>
      <c r="E232" s="754"/>
      <c r="F232" s="754">
        <v>0</v>
      </c>
      <c r="G232" s="754">
        <v>0</v>
      </c>
      <c r="H232" s="754">
        <f t="shared" si="136"/>
        <v>0</v>
      </c>
      <c r="I232" s="754">
        <v>0</v>
      </c>
      <c r="J232" s="754">
        <f t="shared" si="131"/>
        <v>0</v>
      </c>
      <c r="K232" s="754"/>
      <c r="L232" s="754"/>
      <c r="M232" s="754">
        <f t="shared" si="124"/>
        <v>0</v>
      </c>
      <c r="N232" s="754"/>
      <c r="O232" s="754">
        <f t="shared" si="125"/>
        <v>0</v>
      </c>
      <c r="P232" s="754"/>
      <c r="Q232" s="130"/>
      <c r="R232" s="130"/>
      <c r="S232" s="130"/>
      <c r="T232" s="130"/>
      <c r="U232" s="130"/>
      <c r="V232" s="130"/>
      <c r="W232" s="130"/>
      <c r="X232" s="130"/>
      <c r="Y232" s="130"/>
      <c r="Z232" s="130"/>
      <c r="AA232" s="130"/>
      <c r="AB232" s="130"/>
    </row>
    <row r="233" spans="1:28" ht="15.75" hidden="1" customHeight="1">
      <c r="A233" s="1404" t="s">
        <v>2655</v>
      </c>
      <c r="B233" s="36" t="s">
        <v>2656</v>
      </c>
      <c r="C233" s="93">
        <v>200000</v>
      </c>
      <c r="D233" s="93"/>
      <c r="E233" s="754">
        <f t="shared" ref="E233:E234" si="137">SUM(C233:D233)</f>
        <v>200000</v>
      </c>
      <c r="F233" s="754">
        <v>0</v>
      </c>
      <c r="G233" s="754">
        <v>0</v>
      </c>
      <c r="H233" s="754">
        <f t="shared" si="136"/>
        <v>0</v>
      </c>
      <c r="I233" s="754">
        <v>0</v>
      </c>
      <c r="J233" s="754">
        <f t="shared" si="131"/>
        <v>0</v>
      </c>
      <c r="K233" s="754"/>
      <c r="L233" s="754"/>
      <c r="M233" s="754">
        <f t="shared" si="124"/>
        <v>0</v>
      </c>
      <c r="N233" s="754"/>
      <c r="O233" s="754">
        <f t="shared" si="125"/>
        <v>0</v>
      </c>
      <c r="P233" s="754"/>
      <c r="Q233" s="130"/>
      <c r="R233" s="130"/>
      <c r="S233" s="130"/>
      <c r="T233" s="130"/>
      <c r="U233" s="130"/>
      <c r="V233" s="130"/>
      <c r="W233" s="130"/>
      <c r="X233" s="130"/>
      <c r="Y233" s="130"/>
      <c r="Z233" s="130"/>
      <c r="AA233" s="130"/>
      <c r="AB233" s="130"/>
    </row>
    <row r="234" spans="1:28" ht="15.75" hidden="1" customHeight="1">
      <c r="A234" s="1404" t="s">
        <v>2603</v>
      </c>
      <c r="B234" s="36" t="s">
        <v>2604</v>
      </c>
      <c r="C234" s="754">
        <v>300000</v>
      </c>
      <c r="D234" s="754"/>
      <c r="E234" s="754">
        <f t="shared" si="137"/>
        <v>300000</v>
      </c>
      <c r="F234" s="754">
        <v>0</v>
      </c>
      <c r="G234" s="754">
        <v>0</v>
      </c>
      <c r="H234" s="754">
        <f t="shared" si="136"/>
        <v>0</v>
      </c>
      <c r="I234" s="754">
        <v>0</v>
      </c>
      <c r="J234" s="754">
        <f t="shared" si="131"/>
        <v>0</v>
      </c>
      <c r="K234" s="754"/>
      <c r="L234" s="754"/>
      <c r="M234" s="754">
        <f t="shared" si="124"/>
        <v>0</v>
      </c>
      <c r="N234" s="754"/>
      <c r="O234" s="754">
        <f t="shared" si="125"/>
        <v>0</v>
      </c>
      <c r="P234" s="754"/>
      <c r="Q234" s="130"/>
      <c r="R234" s="130"/>
      <c r="S234" s="130"/>
      <c r="T234" s="130"/>
      <c r="U234" s="130"/>
      <c r="V234" s="130"/>
      <c r="W234" s="130"/>
      <c r="X234" s="130"/>
      <c r="Y234" s="130"/>
      <c r="Z234" s="130"/>
      <c r="AA234" s="130"/>
      <c r="AB234" s="130"/>
    </row>
    <row r="235" spans="1:28" ht="15.75" hidden="1" customHeight="1">
      <c r="A235" s="1406" t="s">
        <v>413</v>
      </c>
      <c r="B235" s="569"/>
      <c r="C235" s="570">
        <v>500000</v>
      </c>
      <c r="D235" s="570">
        <f t="shared" ref="D235:F235" si="138">SUM(D233:D234)</f>
        <v>0</v>
      </c>
      <c r="E235" s="570">
        <f t="shared" si="138"/>
        <v>500000</v>
      </c>
      <c r="F235" s="570">
        <f t="shared" si="138"/>
        <v>0</v>
      </c>
      <c r="G235" s="570">
        <f t="shared" ref="G235:I235" si="139">SUM(G233:G234)</f>
        <v>0</v>
      </c>
      <c r="H235" s="570">
        <f t="shared" si="136"/>
        <v>0</v>
      </c>
      <c r="I235" s="570">
        <f t="shared" si="139"/>
        <v>0</v>
      </c>
      <c r="J235" s="570">
        <f t="shared" si="131"/>
        <v>0</v>
      </c>
      <c r="K235" s="570"/>
      <c r="L235" s="570"/>
      <c r="M235" s="570">
        <f t="shared" si="124"/>
        <v>0</v>
      </c>
      <c r="N235" s="570"/>
      <c r="O235" s="570">
        <f t="shared" si="125"/>
        <v>0</v>
      </c>
      <c r="P235" s="570"/>
      <c r="Q235" s="130"/>
      <c r="R235" s="130"/>
      <c r="S235" s="130"/>
      <c r="T235" s="130"/>
      <c r="U235" s="130"/>
      <c r="V235" s="130"/>
      <c r="W235" s="130"/>
      <c r="X235" s="130"/>
      <c r="Y235" s="130"/>
      <c r="Z235" s="130"/>
      <c r="AA235" s="130"/>
      <c r="AB235" s="130"/>
    </row>
    <row r="236" spans="1:28" ht="15.75" hidden="1" customHeight="1">
      <c r="A236" s="1404"/>
      <c r="B236" s="1494" t="s">
        <v>2612</v>
      </c>
      <c r="C236" s="754"/>
      <c r="D236" s="754"/>
      <c r="E236" s="754"/>
      <c r="F236" s="754"/>
      <c r="G236" s="754"/>
      <c r="H236" s="754">
        <f t="shared" si="136"/>
        <v>0</v>
      </c>
      <c r="I236" s="754"/>
      <c r="J236" s="754">
        <f t="shared" si="131"/>
        <v>0</v>
      </c>
      <c r="K236" s="754"/>
      <c r="L236" s="754"/>
      <c r="M236" s="754">
        <f t="shared" si="124"/>
        <v>0</v>
      </c>
      <c r="N236" s="754"/>
      <c r="O236" s="754">
        <f t="shared" si="125"/>
        <v>0</v>
      </c>
      <c r="P236" s="754"/>
      <c r="Q236" s="130"/>
      <c r="R236" s="130"/>
      <c r="S236" s="130"/>
      <c r="T236" s="130"/>
      <c r="U236" s="130"/>
      <c r="V236" s="130"/>
      <c r="W236" s="130"/>
      <c r="X236" s="130"/>
      <c r="Y236" s="130"/>
      <c r="Z236" s="130"/>
      <c r="AA236" s="130"/>
      <c r="AB236" s="130"/>
    </row>
    <row r="237" spans="1:28" ht="15.75" hidden="1" customHeight="1">
      <c r="A237" s="1404" t="s">
        <v>2613</v>
      </c>
      <c r="B237" s="36" t="s">
        <v>2614</v>
      </c>
      <c r="C237" s="754">
        <v>0</v>
      </c>
      <c r="D237" s="754">
        <f t="shared" ref="D237:G237" si="140">SUM(C237)</f>
        <v>0</v>
      </c>
      <c r="E237" s="754">
        <f t="shared" si="140"/>
        <v>0</v>
      </c>
      <c r="F237" s="754">
        <f t="shared" si="140"/>
        <v>0</v>
      </c>
      <c r="G237" s="754">
        <f t="shared" si="140"/>
        <v>0</v>
      </c>
      <c r="H237" s="754">
        <f t="shared" si="136"/>
        <v>0</v>
      </c>
      <c r="I237" s="754">
        <f t="shared" ref="I237" si="141">SUM(H237)</f>
        <v>0</v>
      </c>
      <c r="J237" s="754">
        <f t="shared" si="131"/>
        <v>0</v>
      </c>
      <c r="K237" s="754"/>
      <c r="L237" s="754"/>
      <c r="M237" s="754">
        <f t="shared" si="124"/>
        <v>0</v>
      </c>
      <c r="N237" s="754"/>
      <c r="O237" s="754">
        <f t="shared" si="125"/>
        <v>0</v>
      </c>
      <c r="P237" s="754"/>
      <c r="Q237" s="130"/>
      <c r="R237" s="130"/>
      <c r="S237" s="130"/>
      <c r="T237" s="130"/>
      <c r="U237" s="130"/>
      <c r="V237" s="130"/>
      <c r="W237" s="130"/>
      <c r="X237" s="130"/>
      <c r="Y237" s="130"/>
      <c r="Z237" s="130"/>
      <c r="AA237" s="130"/>
      <c r="AB237" s="130"/>
    </row>
    <row r="238" spans="1:28" ht="15.75" hidden="1" customHeight="1">
      <c r="A238" s="1406" t="s">
        <v>413</v>
      </c>
      <c r="B238" s="569"/>
      <c r="C238" s="570">
        <v>0</v>
      </c>
      <c r="D238" s="570">
        <f t="shared" ref="D238:F238" si="142">SUM(D237)</f>
        <v>0</v>
      </c>
      <c r="E238" s="570">
        <f t="shared" si="142"/>
        <v>0</v>
      </c>
      <c r="F238" s="570">
        <f t="shared" si="142"/>
        <v>0</v>
      </c>
      <c r="G238" s="570">
        <f t="shared" ref="G238:I238" si="143">SUM(G237)</f>
        <v>0</v>
      </c>
      <c r="H238" s="570">
        <f t="shared" si="136"/>
        <v>0</v>
      </c>
      <c r="I238" s="570">
        <f t="shared" si="143"/>
        <v>0</v>
      </c>
      <c r="J238" s="570">
        <f t="shared" si="131"/>
        <v>0</v>
      </c>
      <c r="K238" s="570"/>
      <c r="L238" s="570"/>
      <c r="M238" s="570">
        <f t="shared" si="124"/>
        <v>0</v>
      </c>
      <c r="N238" s="570"/>
      <c r="O238" s="570">
        <f t="shared" si="125"/>
        <v>0</v>
      </c>
      <c r="P238" s="570"/>
      <c r="Q238" s="130"/>
      <c r="R238" s="130"/>
      <c r="S238" s="130"/>
      <c r="T238" s="130"/>
      <c r="U238" s="130"/>
      <c r="V238" s="130"/>
      <c r="W238" s="130"/>
      <c r="X238" s="130"/>
      <c r="Y238" s="130"/>
      <c r="Z238" s="130"/>
      <c r="AA238" s="130"/>
      <c r="AB238" s="130"/>
    </row>
    <row r="239" spans="1:28" ht="15.75" customHeight="1">
      <c r="A239" s="1404"/>
      <c r="B239" s="176" t="s">
        <v>2617</v>
      </c>
      <c r="C239" s="754"/>
      <c r="D239" s="754"/>
      <c r="E239" s="754"/>
      <c r="F239" s="754"/>
      <c r="G239" s="754"/>
      <c r="H239" s="754">
        <f t="shared" si="136"/>
        <v>0</v>
      </c>
      <c r="I239" s="754"/>
      <c r="J239" s="754">
        <f t="shared" si="131"/>
        <v>0</v>
      </c>
      <c r="K239" s="754"/>
      <c r="L239" s="754"/>
      <c r="M239" s="754">
        <f t="shared" si="124"/>
        <v>0</v>
      </c>
      <c r="N239" s="754"/>
      <c r="O239" s="754">
        <f t="shared" si="125"/>
        <v>0</v>
      </c>
      <c r="P239" s="754"/>
      <c r="Q239" s="130"/>
      <c r="R239" s="130"/>
      <c r="S239" s="130"/>
      <c r="T239" s="130"/>
      <c r="U239" s="130"/>
      <c r="V239" s="130"/>
      <c r="W239" s="130"/>
      <c r="X239" s="130"/>
      <c r="Y239" s="130"/>
      <c r="Z239" s="130"/>
      <c r="AA239" s="130"/>
      <c r="AB239" s="130"/>
    </row>
    <row r="240" spans="1:28" ht="15.75" hidden="1" customHeight="1">
      <c r="A240" s="1404">
        <v>3111009</v>
      </c>
      <c r="B240" s="36" t="s">
        <v>3217</v>
      </c>
      <c r="C240" s="754"/>
      <c r="D240" s="754"/>
      <c r="E240" s="754"/>
      <c r="F240" s="754"/>
      <c r="G240" s="754"/>
      <c r="H240" s="754">
        <f t="shared" si="136"/>
        <v>0</v>
      </c>
      <c r="I240" s="754"/>
      <c r="J240" s="754">
        <f t="shared" si="131"/>
        <v>0</v>
      </c>
      <c r="K240" s="754"/>
      <c r="L240" s="754"/>
      <c r="M240" s="754">
        <f t="shared" si="124"/>
        <v>0</v>
      </c>
      <c r="N240" s="754"/>
      <c r="O240" s="754">
        <f t="shared" si="125"/>
        <v>0</v>
      </c>
      <c r="P240" s="754"/>
      <c r="Q240" s="130"/>
      <c r="R240" s="130"/>
      <c r="S240" s="130"/>
      <c r="T240" s="130"/>
      <c r="U240" s="130"/>
      <c r="V240" s="130"/>
      <c r="W240" s="130"/>
      <c r="X240" s="130"/>
      <c r="Y240" s="130"/>
      <c r="Z240" s="130"/>
      <c r="AA240" s="130"/>
      <c r="AB240" s="130"/>
    </row>
    <row r="241" spans="1:28" ht="15.75" hidden="1" customHeight="1">
      <c r="A241" s="1404">
        <v>3111001</v>
      </c>
      <c r="B241" s="36" t="s">
        <v>3271</v>
      </c>
      <c r="C241" s="754"/>
      <c r="D241" s="754"/>
      <c r="E241" s="754"/>
      <c r="F241" s="754"/>
      <c r="G241" s="754"/>
      <c r="H241" s="754">
        <f t="shared" si="136"/>
        <v>0</v>
      </c>
      <c r="I241" s="754"/>
      <c r="J241" s="754">
        <f t="shared" si="131"/>
        <v>0</v>
      </c>
      <c r="K241" s="754"/>
      <c r="L241" s="754"/>
      <c r="M241" s="754">
        <f t="shared" si="124"/>
        <v>0</v>
      </c>
      <c r="N241" s="754"/>
      <c r="O241" s="754">
        <f t="shared" si="125"/>
        <v>0</v>
      </c>
      <c r="P241" s="754"/>
      <c r="Q241" s="130"/>
      <c r="R241" s="130"/>
      <c r="S241" s="130"/>
      <c r="T241" s="130"/>
      <c r="U241" s="130"/>
      <c r="V241" s="130"/>
      <c r="W241" s="130"/>
      <c r="X241" s="130"/>
      <c r="Y241" s="130"/>
      <c r="Z241" s="130"/>
      <c r="AA241" s="130"/>
      <c r="AB241" s="130"/>
    </row>
    <row r="242" spans="1:28" ht="15.75" customHeight="1">
      <c r="A242" s="1404">
        <v>3111002</v>
      </c>
      <c r="B242" s="36" t="s">
        <v>3357</v>
      </c>
      <c r="C242" s="754"/>
      <c r="D242" s="754"/>
      <c r="E242" s="754"/>
      <c r="F242" s="754"/>
      <c r="G242" s="754"/>
      <c r="H242" s="754">
        <f t="shared" si="136"/>
        <v>0</v>
      </c>
      <c r="I242" s="754"/>
      <c r="J242" s="754">
        <f t="shared" si="131"/>
        <v>0</v>
      </c>
      <c r="K242" s="754"/>
      <c r="L242" s="754"/>
      <c r="M242" s="754">
        <f t="shared" si="124"/>
        <v>0</v>
      </c>
      <c r="N242" s="754"/>
      <c r="O242" s="754">
        <f t="shared" si="125"/>
        <v>0</v>
      </c>
      <c r="P242" s="754">
        <v>200000</v>
      </c>
      <c r="Q242" s="130"/>
      <c r="R242" s="130"/>
      <c r="S242" s="130"/>
      <c r="T242" s="130"/>
      <c r="U242" s="130"/>
      <c r="V242" s="130"/>
      <c r="W242" s="130"/>
      <c r="X242" s="130"/>
      <c r="Y242" s="130"/>
      <c r="Z242" s="130"/>
      <c r="AA242" s="130"/>
      <c r="AB242" s="130"/>
    </row>
    <row r="243" spans="1:28" ht="15.75" hidden="1" customHeight="1">
      <c r="A243" s="1404">
        <v>2211308</v>
      </c>
      <c r="B243" s="36" t="s">
        <v>2828</v>
      </c>
      <c r="C243" s="754"/>
      <c r="D243" s="754"/>
      <c r="E243" s="754"/>
      <c r="F243" s="754"/>
      <c r="G243" s="754"/>
      <c r="H243" s="754">
        <f t="shared" si="136"/>
        <v>0</v>
      </c>
      <c r="I243" s="754"/>
      <c r="J243" s="754">
        <f t="shared" si="131"/>
        <v>0</v>
      </c>
      <c r="K243" s="754"/>
      <c r="L243" s="754"/>
      <c r="M243" s="754">
        <f t="shared" si="124"/>
        <v>0</v>
      </c>
      <c r="N243" s="754"/>
      <c r="O243" s="754">
        <f t="shared" si="125"/>
        <v>0</v>
      </c>
      <c r="P243" s="754"/>
      <c r="Q243" s="130"/>
      <c r="R243" s="130"/>
      <c r="S243" s="130"/>
      <c r="T243" s="130"/>
      <c r="U243" s="130"/>
      <c r="V243" s="130"/>
      <c r="W243" s="130"/>
      <c r="X243" s="130"/>
      <c r="Y243" s="130"/>
      <c r="Z243" s="130"/>
      <c r="AA243" s="130"/>
      <c r="AB243" s="130"/>
    </row>
    <row r="244" spans="1:28" ht="15.75" hidden="1" customHeight="1">
      <c r="A244" s="1404" t="s">
        <v>2622</v>
      </c>
      <c r="B244" s="36" t="s">
        <v>3374</v>
      </c>
      <c r="C244" s="754"/>
      <c r="D244" s="754"/>
      <c r="E244" s="754"/>
      <c r="F244" s="754"/>
      <c r="G244" s="754"/>
      <c r="H244" s="754">
        <f t="shared" si="136"/>
        <v>0</v>
      </c>
      <c r="I244" s="754"/>
      <c r="J244" s="754">
        <f t="shared" si="131"/>
        <v>0</v>
      </c>
      <c r="K244" s="754"/>
      <c r="L244" s="754"/>
      <c r="M244" s="754">
        <f t="shared" si="124"/>
        <v>0</v>
      </c>
      <c r="N244" s="754"/>
      <c r="O244" s="754">
        <f t="shared" si="125"/>
        <v>0</v>
      </c>
      <c r="P244" s="754"/>
      <c r="Q244" s="130"/>
      <c r="R244" s="130"/>
      <c r="S244" s="130"/>
      <c r="T244" s="130"/>
      <c r="U244" s="130"/>
      <c r="V244" s="130"/>
      <c r="W244" s="130"/>
      <c r="X244" s="130"/>
      <c r="Y244" s="130"/>
      <c r="Z244" s="130"/>
      <c r="AA244" s="130"/>
      <c r="AB244" s="130"/>
    </row>
    <row r="245" spans="1:28" ht="15.75" customHeight="1">
      <c r="A245" s="1406" t="s">
        <v>413</v>
      </c>
      <c r="B245" s="569"/>
      <c r="C245" s="570">
        <v>0</v>
      </c>
      <c r="D245" s="570">
        <f t="shared" ref="D245:F245" si="144">SUM(D240:D244)</f>
        <v>0</v>
      </c>
      <c r="E245" s="570">
        <f t="shared" si="144"/>
        <v>0</v>
      </c>
      <c r="F245" s="570">
        <f t="shared" si="144"/>
        <v>0</v>
      </c>
      <c r="G245" s="570">
        <f t="shared" ref="G245:I245" si="145">SUM(G240:G244)</f>
        <v>0</v>
      </c>
      <c r="H245" s="570">
        <f t="shared" si="136"/>
        <v>0</v>
      </c>
      <c r="I245" s="570">
        <f t="shared" si="145"/>
        <v>0</v>
      </c>
      <c r="J245" s="570">
        <f t="shared" si="131"/>
        <v>0</v>
      </c>
      <c r="K245" s="570"/>
      <c r="L245" s="570"/>
      <c r="M245" s="570">
        <f t="shared" si="124"/>
        <v>0</v>
      </c>
      <c r="N245" s="570"/>
      <c r="O245" s="570">
        <f t="shared" si="125"/>
        <v>0</v>
      </c>
      <c r="P245" s="570">
        <f>SUM(P242)</f>
        <v>200000</v>
      </c>
      <c r="Q245" s="130"/>
      <c r="R245" s="130"/>
      <c r="S245" s="130"/>
      <c r="T245" s="130"/>
      <c r="U245" s="130"/>
      <c r="V245" s="130"/>
      <c r="W245" s="130"/>
      <c r="X245" s="130"/>
      <c r="Y245" s="130"/>
      <c r="Z245" s="130"/>
      <c r="AA245" s="130"/>
      <c r="AB245" s="130"/>
    </row>
    <row r="246" spans="1:28" ht="15.75" hidden="1" customHeight="1">
      <c r="A246" s="1404"/>
      <c r="B246" s="176" t="s">
        <v>2633</v>
      </c>
      <c r="C246" s="754"/>
      <c r="D246" s="754"/>
      <c r="E246" s="754"/>
      <c r="F246" s="754"/>
      <c r="G246" s="754"/>
      <c r="H246" s="754">
        <f t="shared" si="136"/>
        <v>0</v>
      </c>
      <c r="I246" s="754"/>
      <c r="J246" s="754">
        <f t="shared" si="131"/>
        <v>0</v>
      </c>
      <c r="K246" s="754"/>
      <c r="L246" s="754"/>
      <c r="M246" s="754">
        <f t="shared" si="124"/>
        <v>0</v>
      </c>
      <c r="N246" s="754"/>
      <c r="O246" s="754">
        <f t="shared" si="125"/>
        <v>0</v>
      </c>
      <c r="P246" s="754"/>
      <c r="Q246" s="130"/>
      <c r="R246" s="130"/>
      <c r="S246" s="130"/>
      <c r="T246" s="130"/>
      <c r="U246" s="130"/>
      <c r="V246" s="130"/>
      <c r="W246" s="130"/>
      <c r="X246" s="130"/>
      <c r="Y246" s="130"/>
      <c r="Z246" s="130"/>
      <c r="AA246" s="130"/>
      <c r="AB246" s="130"/>
    </row>
    <row r="247" spans="1:28" ht="15.75" hidden="1" customHeight="1">
      <c r="A247" s="1404" t="s">
        <v>2634</v>
      </c>
      <c r="B247" s="36" t="s">
        <v>2635</v>
      </c>
      <c r="C247" s="754">
        <v>0</v>
      </c>
      <c r="D247" s="754">
        <f t="shared" ref="D247:G247" si="146">SUM(C247)</f>
        <v>0</v>
      </c>
      <c r="E247" s="754">
        <f t="shared" si="146"/>
        <v>0</v>
      </c>
      <c r="F247" s="754">
        <f t="shared" si="146"/>
        <v>0</v>
      </c>
      <c r="G247" s="754">
        <f t="shared" si="146"/>
        <v>0</v>
      </c>
      <c r="H247" s="754">
        <f t="shared" si="136"/>
        <v>0</v>
      </c>
      <c r="I247" s="754">
        <f t="shared" ref="I247" si="147">SUM(H247)</f>
        <v>0</v>
      </c>
      <c r="J247" s="754">
        <f t="shared" si="131"/>
        <v>0</v>
      </c>
      <c r="K247" s="754"/>
      <c r="L247" s="754"/>
      <c r="M247" s="754">
        <f t="shared" si="124"/>
        <v>0</v>
      </c>
      <c r="N247" s="754"/>
      <c r="O247" s="754">
        <f t="shared" si="125"/>
        <v>0</v>
      </c>
      <c r="P247" s="754"/>
      <c r="Q247" s="130"/>
      <c r="R247" s="130"/>
      <c r="S247" s="130"/>
      <c r="T247" s="130"/>
      <c r="U247" s="130"/>
      <c r="V247" s="130"/>
      <c r="W247" s="130"/>
      <c r="X247" s="130"/>
      <c r="Y247" s="130"/>
      <c r="Z247" s="130"/>
      <c r="AA247" s="130"/>
      <c r="AB247" s="130"/>
    </row>
    <row r="248" spans="1:28" ht="15.75" hidden="1" customHeight="1">
      <c r="A248" s="1406" t="s">
        <v>413</v>
      </c>
      <c r="B248" s="569"/>
      <c r="C248" s="570">
        <v>0</v>
      </c>
      <c r="D248" s="570">
        <f t="shared" ref="D248:F248" si="148">SUM(D247)</f>
        <v>0</v>
      </c>
      <c r="E248" s="570">
        <f t="shared" si="148"/>
        <v>0</v>
      </c>
      <c r="F248" s="570">
        <f t="shared" si="148"/>
        <v>0</v>
      </c>
      <c r="G248" s="570">
        <f t="shared" ref="G248:I248" si="149">SUM(G247)</f>
        <v>0</v>
      </c>
      <c r="H248" s="570">
        <f t="shared" si="136"/>
        <v>0</v>
      </c>
      <c r="I248" s="570">
        <f t="shared" si="149"/>
        <v>0</v>
      </c>
      <c r="J248" s="570">
        <f t="shared" si="131"/>
        <v>0</v>
      </c>
      <c r="K248" s="570"/>
      <c r="L248" s="570"/>
      <c r="M248" s="570">
        <f t="shared" si="124"/>
        <v>0</v>
      </c>
      <c r="N248" s="570"/>
      <c r="O248" s="570">
        <f t="shared" si="125"/>
        <v>0</v>
      </c>
      <c r="P248" s="570"/>
      <c r="Q248" s="130"/>
      <c r="R248" s="130"/>
      <c r="S248" s="130"/>
      <c r="T248" s="130"/>
      <c r="U248" s="130"/>
      <c r="V248" s="130"/>
      <c r="W248" s="130"/>
      <c r="X248" s="130"/>
      <c r="Y248" s="130"/>
      <c r="Z248" s="130"/>
      <c r="AA248" s="130"/>
      <c r="AB248" s="130"/>
    </row>
    <row r="249" spans="1:28" ht="15.75" hidden="1" customHeight="1">
      <c r="A249" s="1404"/>
      <c r="B249" s="176" t="s">
        <v>2636</v>
      </c>
      <c r="C249" s="754"/>
      <c r="D249" s="754"/>
      <c r="E249" s="754"/>
      <c r="F249" s="754"/>
      <c r="G249" s="754"/>
      <c r="H249" s="754">
        <f t="shared" si="136"/>
        <v>0</v>
      </c>
      <c r="I249" s="754"/>
      <c r="J249" s="754">
        <f t="shared" si="131"/>
        <v>0</v>
      </c>
      <c r="K249" s="754"/>
      <c r="L249" s="754"/>
      <c r="M249" s="754">
        <f t="shared" si="124"/>
        <v>0</v>
      </c>
      <c r="N249" s="754"/>
      <c r="O249" s="754">
        <f t="shared" si="125"/>
        <v>0</v>
      </c>
      <c r="P249" s="754"/>
      <c r="Q249" s="130"/>
      <c r="R249" s="130"/>
      <c r="S249" s="130"/>
      <c r="T249" s="130"/>
      <c r="U249" s="130"/>
      <c r="V249" s="130"/>
      <c r="W249" s="130"/>
      <c r="X249" s="130"/>
      <c r="Y249" s="130"/>
      <c r="Z249" s="130"/>
      <c r="AA249" s="130"/>
      <c r="AB249" s="130"/>
    </row>
    <row r="250" spans="1:28" ht="15.75" hidden="1" customHeight="1">
      <c r="A250" s="1404" t="s">
        <v>3206</v>
      </c>
      <c r="B250" s="36" t="s">
        <v>3275</v>
      </c>
      <c r="C250" s="754">
        <v>0</v>
      </c>
      <c r="D250" s="754">
        <f t="shared" ref="D250:G250" si="150">SUM(C250)</f>
        <v>0</v>
      </c>
      <c r="E250" s="754">
        <f t="shared" si="150"/>
        <v>0</v>
      </c>
      <c r="F250" s="754">
        <f t="shared" si="150"/>
        <v>0</v>
      </c>
      <c r="G250" s="754">
        <f t="shared" si="150"/>
        <v>0</v>
      </c>
      <c r="H250" s="754">
        <f t="shared" si="136"/>
        <v>0</v>
      </c>
      <c r="I250" s="754">
        <f t="shared" ref="I250:I251" si="151">SUM(H250)</f>
        <v>0</v>
      </c>
      <c r="J250" s="754">
        <f t="shared" si="131"/>
        <v>0</v>
      </c>
      <c r="K250" s="754"/>
      <c r="L250" s="754"/>
      <c r="M250" s="754">
        <f t="shared" si="124"/>
        <v>0</v>
      </c>
      <c r="N250" s="754"/>
      <c r="O250" s="754">
        <f t="shared" si="125"/>
        <v>0</v>
      </c>
      <c r="P250" s="754"/>
      <c r="Q250" s="130"/>
      <c r="R250" s="130"/>
      <c r="S250" s="130"/>
      <c r="T250" s="130"/>
      <c r="U250" s="130"/>
      <c r="V250" s="130"/>
      <c r="W250" s="130"/>
      <c r="X250" s="130"/>
      <c r="Y250" s="130"/>
      <c r="Z250" s="130"/>
      <c r="AA250" s="130"/>
      <c r="AB250" s="130"/>
    </row>
    <row r="251" spans="1:28" ht="15.75" hidden="1" customHeight="1">
      <c r="A251" s="1404" t="s">
        <v>2637</v>
      </c>
      <c r="B251" s="36" t="s">
        <v>2638</v>
      </c>
      <c r="C251" s="754">
        <v>0</v>
      </c>
      <c r="D251" s="754">
        <f t="shared" ref="D251:G251" si="152">SUM(C251)</f>
        <v>0</v>
      </c>
      <c r="E251" s="754">
        <f t="shared" si="152"/>
        <v>0</v>
      </c>
      <c r="F251" s="754">
        <f t="shared" si="152"/>
        <v>0</v>
      </c>
      <c r="G251" s="754">
        <f t="shared" si="152"/>
        <v>0</v>
      </c>
      <c r="H251" s="754">
        <f t="shared" si="136"/>
        <v>0</v>
      </c>
      <c r="I251" s="754">
        <f t="shared" si="151"/>
        <v>0</v>
      </c>
      <c r="J251" s="754">
        <f t="shared" si="131"/>
        <v>0</v>
      </c>
      <c r="K251" s="754"/>
      <c r="L251" s="754"/>
      <c r="M251" s="754">
        <f t="shared" si="124"/>
        <v>0</v>
      </c>
      <c r="N251" s="754"/>
      <c r="O251" s="754">
        <f t="shared" si="125"/>
        <v>0</v>
      </c>
      <c r="P251" s="754"/>
      <c r="Q251" s="130"/>
      <c r="R251" s="130"/>
      <c r="S251" s="130"/>
      <c r="T251" s="130"/>
      <c r="U251" s="130"/>
      <c r="V251" s="130"/>
      <c r="W251" s="130"/>
      <c r="X251" s="130"/>
      <c r="Y251" s="130"/>
      <c r="Z251" s="130"/>
      <c r="AA251" s="130"/>
      <c r="AB251" s="130"/>
    </row>
    <row r="252" spans="1:28" ht="15.75" hidden="1" customHeight="1">
      <c r="A252" s="1406" t="s">
        <v>413</v>
      </c>
      <c r="B252" s="1406"/>
      <c r="C252" s="570">
        <v>0</v>
      </c>
      <c r="D252" s="570">
        <f t="shared" ref="D252:F252" si="153">SUM(D250:D251)</f>
        <v>0</v>
      </c>
      <c r="E252" s="570">
        <f t="shared" si="153"/>
        <v>0</v>
      </c>
      <c r="F252" s="570">
        <f t="shared" si="153"/>
        <v>0</v>
      </c>
      <c r="G252" s="570">
        <f t="shared" ref="G252:I252" si="154">SUM(G250:G251)</f>
        <v>0</v>
      </c>
      <c r="H252" s="570">
        <f t="shared" si="136"/>
        <v>0</v>
      </c>
      <c r="I252" s="570">
        <f t="shared" si="154"/>
        <v>0</v>
      </c>
      <c r="J252" s="570">
        <f t="shared" si="131"/>
        <v>0</v>
      </c>
      <c r="K252" s="570"/>
      <c r="L252" s="570"/>
      <c r="M252" s="570">
        <f t="shared" si="124"/>
        <v>0</v>
      </c>
      <c r="N252" s="570"/>
      <c r="O252" s="570">
        <f t="shared" si="125"/>
        <v>0</v>
      </c>
      <c r="P252" s="570"/>
      <c r="Q252" s="130"/>
      <c r="R252" s="130"/>
      <c r="S252" s="130"/>
      <c r="T252" s="130"/>
      <c r="U252" s="130"/>
      <c r="V252" s="130"/>
      <c r="W252" s="130"/>
      <c r="X252" s="130"/>
      <c r="Y252" s="130"/>
      <c r="Z252" s="130"/>
      <c r="AA252" s="130"/>
      <c r="AB252" s="130"/>
    </row>
    <row r="253" spans="1:28" ht="15.75" customHeight="1">
      <c r="A253" s="1406"/>
      <c r="B253" s="1406" t="s">
        <v>3375</v>
      </c>
      <c r="C253" s="570">
        <v>4000000</v>
      </c>
      <c r="D253" s="570">
        <f>SUM(D252,D245,D238,D235,D231,D223,D220,D215,D210,D203, )</f>
        <v>-1000000</v>
      </c>
      <c r="E253" s="570">
        <f>SUM(E252,E245,E238,E235,E231,E223,E220,E215,E210,E203, )</f>
        <v>3000000</v>
      </c>
      <c r="F253" s="570">
        <f>SUM(F252,F245,F238,F235,F231,F223,F220,F215,F210,F203, )</f>
        <v>2000000</v>
      </c>
      <c r="G253" s="570">
        <f>SUM(G252,G245,G238,G235,G231,G223,G220,G215,G210,G203, )</f>
        <v>-500000</v>
      </c>
      <c r="H253" s="570">
        <f t="shared" si="136"/>
        <v>1500000</v>
      </c>
      <c r="I253" s="570">
        <f>SUM(I252,I245,I238,I235,I231,I223,I220,I215,I210,I203, )</f>
        <v>0</v>
      </c>
      <c r="J253" s="570">
        <f t="shared" si="131"/>
        <v>1500000</v>
      </c>
      <c r="K253" s="570">
        <f t="shared" ref="K253:N253" si="155">SUM(K220,K210,K201)</f>
        <v>2100000</v>
      </c>
      <c r="L253" s="570">
        <f t="shared" si="155"/>
        <v>-1500000</v>
      </c>
      <c r="M253" s="570">
        <f t="shared" si="124"/>
        <v>600000</v>
      </c>
      <c r="N253" s="570">
        <f t="shared" si="155"/>
        <v>-400000</v>
      </c>
      <c r="O253" s="570">
        <f t="shared" si="125"/>
        <v>200000</v>
      </c>
      <c r="P253" s="570">
        <f>SUM(P245,P220,P210,P201)</f>
        <v>1600000</v>
      </c>
      <c r="Q253" s="130"/>
      <c r="R253" s="130"/>
      <c r="S253" s="130"/>
      <c r="T253" s="130"/>
      <c r="U253" s="130"/>
      <c r="V253" s="130"/>
      <c r="W253" s="130"/>
      <c r="X253" s="130"/>
      <c r="Y253" s="130"/>
      <c r="Z253" s="130"/>
      <c r="AA253" s="130"/>
      <c r="AB253" s="130"/>
    </row>
    <row r="254" spans="1:28" ht="15.75" hidden="1" customHeight="1">
      <c r="A254" s="613">
        <v>310000</v>
      </c>
      <c r="B254" s="1410" t="s">
        <v>2643</v>
      </c>
      <c r="C254" s="754">
        <v>0</v>
      </c>
      <c r="D254" s="754">
        <f t="shared" ref="D254:G254" si="156">SUM(C254)</f>
        <v>0</v>
      </c>
      <c r="E254" s="754">
        <f t="shared" si="156"/>
        <v>0</v>
      </c>
      <c r="F254" s="754">
        <f t="shared" si="156"/>
        <v>0</v>
      </c>
      <c r="G254" s="754">
        <f t="shared" si="156"/>
        <v>0</v>
      </c>
      <c r="H254" s="754">
        <f t="shared" si="136"/>
        <v>0</v>
      </c>
      <c r="I254" s="754">
        <f t="shared" ref="I254" si="157">SUM(H254)</f>
        <v>0</v>
      </c>
      <c r="J254" s="754">
        <f t="shared" si="131"/>
        <v>0</v>
      </c>
      <c r="K254" s="754"/>
      <c r="L254" s="754"/>
      <c r="M254" s="754">
        <f t="shared" si="124"/>
        <v>0</v>
      </c>
      <c r="N254" s="754"/>
      <c r="O254" s="754">
        <f t="shared" si="125"/>
        <v>0</v>
      </c>
      <c r="P254" s="754"/>
      <c r="Q254" s="130"/>
      <c r="R254" s="130"/>
      <c r="S254" s="130"/>
      <c r="T254" s="130"/>
      <c r="U254" s="130"/>
      <c r="V254" s="130"/>
      <c r="W254" s="130"/>
      <c r="X254" s="130"/>
      <c r="Y254" s="130"/>
      <c r="Z254" s="130"/>
      <c r="AA254" s="130"/>
      <c r="AB254" s="130"/>
    </row>
    <row r="255" spans="1:28" ht="15.75" hidden="1" customHeight="1">
      <c r="A255" s="758">
        <v>3110504</v>
      </c>
      <c r="B255" s="1495" t="s">
        <v>3376</v>
      </c>
      <c r="C255" s="93">
        <v>155280450</v>
      </c>
      <c r="D255" s="93" t="e">
        <f>'PROJECTS DETAILS'!E2108</f>
        <v>#REF!</v>
      </c>
      <c r="E255" s="93">
        <f>'PROJECTS DETAILS'!F2108</f>
        <v>19821370</v>
      </c>
      <c r="F255" s="93">
        <f>'PROJECTS DETAILS'!G2108</f>
        <v>57881950</v>
      </c>
      <c r="G255" s="93">
        <f>'PROJECTS DETAILS'!H2108</f>
        <v>26300000</v>
      </c>
      <c r="H255" s="93">
        <f t="shared" si="136"/>
        <v>84181950</v>
      </c>
      <c r="I255" s="93">
        <f>'PROJECTS DETAILS'!J2108</f>
        <v>0</v>
      </c>
      <c r="J255" s="93">
        <f t="shared" si="131"/>
        <v>84181950</v>
      </c>
      <c r="K255" s="93"/>
      <c r="L255" s="93"/>
      <c r="M255" s="93">
        <f t="shared" si="124"/>
        <v>0</v>
      </c>
      <c r="N255" s="93"/>
      <c r="O255" s="93">
        <f t="shared" si="125"/>
        <v>0</v>
      </c>
      <c r="P255" s="93"/>
      <c r="Q255" s="130"/>
      <c r="R255" s="130"/>
      <c r="S255" s="130"/>
      <c r="T255" s="130"/>
      <c r="U255" s="130"/>
      <c r="V255" s="130"/>
      <c r="W255" s="130"/>
      <c r="X255" s="130"/>
      <c r="Y255" s="130"/>
      <c r="Z255" s="130"/>
      <c r="AA255" s="130"/>
      <c r="AB255" s="130"/>
    </row>
    <row r="256" spans="1:28" ht="15.75" hidden="1" customHeight="1">
      <c r="A256" s="758">
        <v>2640502</v>
      </c>
      <c r="B256" s="1495" t="s">
        <v>3351</v>
      </c>
      <c r="C256" s="93" t="e">
        <v>#REF!</v>
      </c>
      <c r="D256" s="93" t="e">
        <f>'PROJECTS DETAILS'!#REF!</f>
        <v>#REF!</v>
      </c>
      <c r="E256" s="93" t="e">
        <f>'PROJECTS DETAILS'!#REF!</f>
        <v>#REF!</v>
      </c>
      <c r="F256" s="93" t="e">
        <f>'PROJECTS DETAILS'!#REF!</f>
        <v>#REF!</v>
      </c>
      <c r="G256" s="93" t="e">
        <f>'PROJECTS DETAILS'!#REF!</f>
        <v>#REF!</v>
      </c>
      <c r="H256" s="93" t="e">
        <f t="shared" si="136"/>
        <v>#REF!</v>
      </c>
      <c r="I256" s="93" t="e">
        <f>'PROJECTS DETAILS'!#REF!</f>
        <v>#REF!</v>
      </c>
      <c r="J256" s="93" t="e">
        <f t="shared" si="131"/>
        <v>#REF!</v>
      </c>
      <c r="K256" s="93"/>
      <c r="L256" s="93"/>
      <c r="M256" s="93">
        <f t="shared" si="124"/>
        <v>0</v>
      </c>
      <c r="N256" s="93"/>
      <c r="O256" s="93">
        <f t="shared" si="125"/>
        <v>0</v>
      </c>
      <c r="P256" s="93"/>
      <c r="Q256" s="130"/>
      <c r="R256" s="130"/>
      <c r="S256" s="130"/>
      <c r="T256" s="130"/>
      <c r="U256" s="130"/>
      <c r="V256" s="130"/>
      <c r="W256" s="130"/>
      <c r="X256" s="130"/>
      <c r="Y256" s="130"/>
      <c r="Z256" s="130"/>
      <c r="AA256" s="130"/>
      <c r="AB256" s="130"/>
    </row>
    <row r="257" spans="1:28" ht="15.75" hidden="1" customHeight="1">
      <c r="A257" s="758">
        <v>3110299</v>
      </c>
      <c r="B257" s="36" t="s">
        <v>2424</v>
      </c>
      <c r="C257" s="93">
        <v>100000000</v>
      </c>
      <c r="D257" s="93">
        <f>'PROJECTS DETAILS'!E2110</f>
        <v>50000000</v>
      </c>
      <c r="E257" s="93">
        <f>'PROJECTS DETAILS'!F2110</f>
        <v>0</v>
      </c>
      <c r="F257" s="93">
        <f>'PROJECTS DETAILS'!G2110</f>
        <v>250000000</v>
      </c>
      <c r="G257" s="93">
        <f>'PROJECTS DETAILS'!H2110</f>
        <v>0</v>
      </c>
      <c r="H257" s="93">
        <f t="shared" si="136"/>
        <v>250000000</v>
      </c>
      <c r="I257" s="93">
        <f>'PROJECTS DETAILS'!J2110</f>
        <v>0</v>
      </c>
      <c r="J257" s="93">
        <f t="shared" si="131"/>
        <v>250000000</v>
      </c>
      <c r="K257" s="93"/>
      <c r="L257" s="93"/>
      <c r="M257" s="93">
        <f t="shared" si="124"/>
        <v>0</v>
      </c>
      <c r="N257" s="93"/>
      <c r="O257" s="93">
        <f t="shared" si="125"/>
        <v>0</v>
      </c>
      <c r="P257" s="93"/>
      <c r="Q257" s="130"/>
      <c r="R257" s="130"/>
      <c r="S257" s="130"/>
      <c r="T257" s="130"/>
      <c r="U257" s="130"/>
      <c r="V257" s="130"/>
      <c r="W257" s="130"/>
      <c r="X257" s="130"/>
      <c r="Y257" s="130"/>
      <c r="Z257" s="130"/>
      <c r="AA257" s="130"/>
      <c r="AB257" s="130"/>
    </row>
    <row r="258" spans="1:28" ht="15.75" hidden="1" customHeight="1">
      <c r="A258" s="758"/>
      <c r="B258" s="1496" t="s">
        <v>3377</v>
      </c>
      <c r="C258" s="24" t="e">
        <v>#REF!</v>
      </c>
      <c r="D258" s="24" t="e">
        <f t="shared" ref="D258:F258" si="158">SUM(D254:D257)</f>
        <v>#REF!</v>
      </c>
      <c r="E258" s="24" t="e">
        <f t="shared" si="158"/>
        <v>#REF!</v>
      </c>
      <c r="F258" s="24" t="e">
        <f t="shared" si="158"/>
        <v>#REF!</v>
      </c>
      <c r="G258" s="24" t="e">
        <f t="shared" ref="G258:I258" si="159">SUM(G254:G257)</f>
        <v>#REF!</v>
      </c>
      <c r="H258" s="24" t="e">
        <f t="shared" si="136"/>
        <v>#REF!</v>
      </c>
      <c r="I258" s="24" t="e">
        <f t="shared" si="159"/>
        <v>#REF!</v>
      </c>
      <c r="J258" s="24" t="e">
        <f t="shared" si="131"/>
        <v>#REF!</v>
      </c>
      <c r="K258" s="24"/>
      <c r="L258" s="24"/>
      <c r="M258" s="24">
        <f t="shared" si="124"/>
        <v>0</v>
      </c>
      <c r="N258" s="24"/>
      <c r="O258" s="24">
        <f t="shared" si="125"/>
        <v>0</v>
      </c>
      <c r="P258" s="24"/>
      <c r="Q258" s="130"/>
      <c r="R258" s="130"/>
      <c r="S258" s="130"/>
      <c r="T258" s="130"/>
      <c r="U258" s="130"/>
      <c r="V258" s="130"/>
      <c r="W258" s="130"/>
      <c r="X258" s="130"/>
      <c r="Y258" s="130"/>
      <c r="Z258" s="130"/>
      <c r="AA258" s="130"/>
      <c r="AB258" s="130"/>
    </row>
    <row r="259" spans="1:28" ht="15.75" customHeight="1">
      <c r="A259" s="1497"/>
      <c r="B259" s="1498" t="s">
        <v>2917</v>
      </c>
      <c r="C259" s="576">
        <v>83012240</v>
      </c>
      <c r="D259" s="576">
        <f>SUM(D253,D196,D179,D165,D150,D109)</f>
        <v>-4400000</v>
      </c>
      <c r="E259" s="576">
        <f>SUM(E253,E196,E179,E165,E150,E109)</f>
        <v>72012240</v>
      </c>
      <c r="F259" s="576">
        <f>SUM(F253,F196,F179,F165,F150,F109)</f>
        <v>15673042</v>
      </c>
      <c r="G259" s="576">
        <f>SUM(G253,G196,G179,G165,G150,G109)</f>
        <v>-5164424</v>
      </c>
      <c r="H259" s="576">
        <f t="shared" si="136"/>
        <v>10508618</v>
      </c>
      <c r="I259" s="576">
        <f t="shared" ref="I259:I260" si="160">G259+H259</f>
        <v>5344194</v>
      </c>
      <c r="J259" s="576">
        <f t="shared" si="131"/>
        <v>15852812</v>
      </c>
      <c r="K259" s="576">
        <f t="shared" ref="K259:N259" si="161">SUM(K253,K178,K165,K150,K109)</f>
        <v>12873042</v>
      </c>
      <c r="L259" s="576">
        <f t="shared" si="161"/>
        <v>-2000000</v>
      </c>
      <c r="M259" s="576">
        <f t="shared" si="124"/>
        <v>10873042</v>
      </c>
      <c r="N259" s="576">
        <f t="shared" si="161"/>
        <v>3390000</v>
      </c>
      <c r="O259" s="576">
        <f t="shared" si="125"/>
        <v>14263042</v>
      </c>
      <c r="P259" s="576">
        <f>SUM(P253,P178,P165,P150,P109)</f>
        <v>15644432</v>
      </c>
      <c r="Q259" s="130"/>
      <c r="R259" s="130"/>
      <c r="S259" s="130"/>
      <c r="T259" s="130"/>
      <c r="U259" s="130"/>
      <c r="V259" s="130"/>
      <c r="W259" s="130"/>
      <c r="X259" s="130"/>
      <c r="Y259" s="130"/>
      <c r="Z259" s="130"/>
      <c r="AA259" s="130"/>
      <c r="AB259" s="130"/>
    </row>
    <row r="260" spans="1:28" ht="15.75" customHeight="1">
      <c r="A260" s="1499"/>
      <c r="B260" s="1500" t="s">
        <v>2681</v>
      </c>
      <c r="C260" s="628">
        <v>153012240</v>
      </c>
      <c r="D260" s="628">
        <f>SUM(D259,D13)</f>
        <v>-4400000</v>
      </c>
      <c r="E260" s="628">
        <f>SUM(E259,E13)</f>
        <v>142012240</v>
      </c>
      <c r="F260" s="628">
        <f>SUM(F259,F13)</f>
        <v>85673042</v>
      </c>
      <c r="G260" s="628">
        <f>SUM(G259,G13)</f>
        <v>-5164424</v>
      </c>
      <c r="H260" s="628">
        <f t="shared" si="136"/>
        <v>80508618</v>
      </c>
      <c r="I260" s="628">
        <f t="shared" si="160"/>
        <v>75344194</v>
      </c>
      <c r="J260" s="628">
        <f t="shared" si="131"/>
        <v>155852812</v>
      </c>
      <c r="K260" s="628">
        <f t="shared" ref="K260:N260" si="162">K259+K13</f>
        <v>77873042</v>
      </c>
      <c r="L260" s="628">
        <f t="shared" si="162"/>
        <v>-2000000</v>
      </c>
      <c r="M260" s="628">
        <f t="shared" si="124"/>
        <v>75873042</v>
      </c>
      <c r="N260" s="628">
        <f t="shared" si="162"/>
        <v>3390000</v>
      </c>
      <c r="O260" s="628">
        <f t="shared" si="125"/>
        <v>79263042</v>
      </c>
      <c r="P260" s="628">
        <f>P259+P13</f>
        <v>80644432</v>
      </c>
      <c r="Q260" s="130"/>
      <c r="R260" s="130"/>
      <c r="S260" s="130"/>
      <c r="T260" s="130"/>
      <c r="U260" s="130"/>
      <c r="V260" s="130"/>
      <c r="W260" s="130"/>
      <c r="X260" s="130"/>
      <c r="Y260" s="130"/>
      <c r="Z260" s="130"/>
      <c r="AA260" s="130"/>
      <c r="AB260" s="130"/>
    </row>
    <row r="261" spans="1:28" ht="15.75" hidden="1" customHeight="1">
      <c r="A261" s="39"/>
      <c r="B261" s="1501"/>
      <c r="C261" s="125">
        <v>153012240</v>
      </c>
      <c r="D261" s="125"/>
      <c r="E261" s="125">
        <f>E260</f>
        <v>142012240</v>
      </c>
      <c r="F261" s="125"/>
      <c r="G261" s="39"/>
      <c r="H261" s="39"/>
      <c r="I261" s="39"/>
      <c r="J261" s="39"/>
      <c r="K261" s="39"/>
      <c r="L261" s="39"/>
      <c r="M261" s="39"/>
      <c r="N261" s="39"/>
      <c r="O261" s="39"/>
      <c r="P261" s="39"/>
      <c r="Q261" s="130"/>
      <c r="R261" s="130"/>
      <c r="S261" s="130"/>
      <c r="T261" s="130"/>
      <c r="U261" s="130"/>
      <c r="V261" s="130"/>
      <c r="W261" s="130"/>
      <c r="X261" s="130"/>
      <c r="Y261" s="130"/>
      <c r="Z261" s="130"/>
      <c r="AA261" s="130"/>
      <c r="AB261" s="130"/>
    </row>
    <row r="262" spans="1:28" ht="15.75" hidden="1" customHeight="1">
      <c r="A262" s="39"/>
      <c r="B262" s="1501"/>
      <c r="C262" s="125" t="e">
        <v>#REF!</v>
      </c>
      <c r="D262" s="125"/>
      <c r="E262" s="125" t="e">
        <f>E258</f>
        <v>#REF!</v>
      </c>
      <c r="F262" s="125"/>
      <c r="G262" s="39"/>
      <c r="H262" s="39"/>
      <c r="I262" s="39"/>
      <c r="J262" s="39"/>
      <c r="K262" s="39"/>
      <c r="L262" s="39"/>
      <c r="M262" s="39"/>
      <c r="N262" s="39"/>
      <c r="O262" s="39"/>
      <c r="P262" s="39"/>
      <c r="Q262" s="130"/>
      <c r="R262" s="130"/>
      <c r="S262" s="130"/>
      <c r="T262" s="130"/>
      <c r="U262" s="130"/>
      <c r="V262" s="130"/>
      <c r="W262" s="130"/>
      <c r="X262" s="130"/>
      <c r="Y262" s="130"/>
      <c r="Z262" s="130"/>
      <c r="AA262" s="130"/>
      <c r="AB262" s="130"/>
    </row>
    <row r="263" spans="1:28" ht="15.75" customHeight="1">
      <c r="A263" s="130"/>
      <c r="B263" s="1502"/>
      <c r="C263" s="160"/>
      <c r="D263" s="160"/>
      <c r="E263" s="160"/>
      <c r="F263" s="160"/>
      <c r="G263" s="130"/>
      <c r="H263" s="130"/>
      <c r="I263" s="130"/>
      <c r="J263" s="130"/>
      <c r="K263" s="130"/>
      <c r="L263" s="130"/>
      <c r="M263" s="130"/>
      <c r="N263" s="130"/>
      <c r="O263" s="130"/>
      <c r="P263" s="130"/>
      <c r="Q263" s="130"/>
      <c r="R263" s="130"/>
      <c r="S263" s="130"/>
      <c r="T263" s="130"/>
      <c r="U263" s="130"/>
      <c r="V263" s="130"/>
      <c r="W263" s="130"/>
      <c r="X263" s="130"/>
      <c r="Y263" s="130"/>
      <c r="Z263" s="130"/>
      <c r="AA263" s="130"/>
      <c r="AB263" s="130"/>
    </row>
    <row r="264" spans="1:28" ht="15.75" customHeight="1">
      <c r="A264" s="130"/>
      <c r="B264" s="1502"/>
      <c r="C264" s="160"/>
      <c r="D264" s="160"/>
      <c r="E264" s="160"/>
      <c r="F264" s="160"/>
      <c r="G264" s="130"/>
      <c r="H264" s="130"/>
      <c r="I264" s="130"/>
      <c r="J264" s="130"/>
      <c r="K264" s="130"/>
      <c r="L264" s="130"/>
      <c r="M264" s="130"/>
      <c r="N264" s="130"/>
      <c r="O264" s="130"/>
      <c r="P264" s="130"/>
      <c r="Q264" s="130"/>
      <c r="R264" s="130"/>
      <c r="S264" s="130"/>
      <c r="T264" s="130"/>
      <c r="U264" s="130"/>
      <c r="V264" s="130"/>
      <c r="W264" s="130"/>
      <c r="X264" s="130"/>
      <c r="Y264" s="130"/>
      <c r="Z264" s="130"/>
      <c r="AA264" s="130"/>
      <c r="AB264" s="130"/>
    </row>
    <row r="265" spans="1:28" ht="15.75" customHeight="1">
      <c r="A265" s="130"/>
      <c r="B265" s="1502"/>
      <c r="C265" s="160"/>
      <c r="D265" s="160"/>
      <c r="E265" s="160"/>
      <c r="F265" s="160"/>
      <c r="G265" s="130"/>
      <c r="H265" s="130"/>
      <c r="I265" s="130"/>
      <c r="J265" s="130"/>
      <c r="K265" s="130"/>
      <c r="L265" s="130"/>
      <c r="M265" s="130"/>
      <c r="N265" s="130"/>
      <c r="O265" s="130"/>
      <c r="P265" s="130"/>
      <c r="Q265" s="130"/>
      <c r="R265" s="130"/>
      <c r="S265" s="130"/>
      <c r="T265" s="130"/>
      <c r="U265" s="130"/>
      <c r="V265" s="130"/>
      <c r="W265" s="130"/>
      <c r="X265" s="130"/>
      <c r="Y265" s="130"/>
      <c r="Z265" s="130"/>
      <c r="AA265" s="130"/>
      <c r="AB265" s="130"/>
    </row>
    <row r="266" spans="1:28" ht="15.75" customHeight="1">
      <c r="A266" s="130"/>
      <c r="B266" s="1502"/>
      <c r="C266" s="160"/>
      <c r="D266" s="160"/>
      <c r="E266" s="160"/>
      <c r="F266" s="160"/>
      <c r="G266" s="130"/>
      <c r="H266" s="130"/>
      <c r="I266" s="130"/>
      <c r="J266" s="130"/>
      <c r="K266" s="130"/>
      <c r="L266" s="130"/>
      <c r="M266" s="130"/>
      <c r="N266" s="130"/>
      <c r="O266" s="130"/>
      <c r="P266" s="130"/>
      <c r="Q266" s="130"/>
      <c r="R266" s="130"/>
      <c r="S266" s="130"/>
      <c r="T266" s="130"/>
      <c r="U266" s="130"/>
      <c r="V266" s="130"/>
      <c r="W266" s="130"/>
      <c r="X266" s="130"/>
      <c r="Y266" s="130"/>
      <c r="Z266" s="130"/>
      <c r="AA266" s="130"/>
      <c r="AB266" s="130"/>
    </row>
    <row r="267" spans="1:28" ht="15.75" customHeight="1">
      <c r="A267" s="130"/>
      <c r="B267" s="1502"/>
      <c r="C267" s="160"/>
      <c r="D267" s="160"/>
      <c r="E267" s="160"/>
      <c r="F267" s="160"/>
      <c r="G267" s="130"/>
      <c r="H267" s="130"/>
      <c r="I267" s="130"/>
      <c r="J267" s="130"/>
      <c r="K267" s="130"/>
      <c r="L267" s="130"/>
      <c r="M267" s="130"/>
      <c r="N267" s="130"/>
      <c r="O267" s="130"/>
      <c r="P267" s="130"/>
      <c r="Q267" s="130"/>
      <c r="R267" s="130"/>
      <c r="S267" s="130"/>
      <c r="T267" s="130"/>
      <c r="U267" s="130"/>
      <c r="V267" s="130"/>
      <c r="W267" s="130"/>
      <c r="X267" s="130"/>
      <c r="Y267" s="130"/>
      <c r="Z267" s="130"/>
      <c r="AA267" s="130"/>
      <c r="AB267" s="130"/>
    </row>
    <row r="268" spans="1:28" ht="15.75" customHeight="1">
      <c r="A268" s="130"/>
      <c r="B268" s="1502"/>
      <c r="C268" s="160"/>
      <c r="D268" s="160"/>
      <c r="E268" s="160"/>
      <c r="F268" s="160"/>
      <c r="G268" s="130"/>
      <c r="H268" s="130"/>
      <c r="I268" s="130"/>
      <c r="J268" s="130"/>
      <c r="K268" s="130"/>
      <c r="L268" s="130"/>
      <c r="M268" s="130"/>
      <c r="N268" s="130"/>
      <c r="O268" s="130"/>
      <c r="P268" s="130"/>
      <c r="Q268" s="130"/>
      <c r="R268" s="130"/>
      <c r="S268" s="130"/>
      <c r="T268" s="130"/>
      <c r="U268" s="130"/>
      <c r="V268" s="130"/>
      <c r="W268" s="130"/>
      <c r="X268" s="130"/>
      <c r="Y268" s="130"/>
      <c r="Z268" s="130"/>
      <c r="AA268" s="130"/>
      <c r="AB268" s="130"/>
    </row>
    <row r="269" spans="1:28" ht="15.75" customHeight="1">
      <c r="A269" s="130"/>
      <c r="B269" s="1502"/>
      <c r="C269" s="160"/>
      <c r="D269" s="160"/>
      <c r="E269" s="160"/>
      <c r="F269" s="160"/>
      <c r="G269" s="130"/>
      <c r="H269" s="130"/>
      <c r="I269" s="130"/>
      <c r="J269" s="130"/>
      <c r="K269" s="130"/>
      <c r="L269" s="130"/>
      <c r="M269" s="130"/>
      <c r="N269" s="130"/>
      <c r="O269" s="130"/>
      <c r="P269" s="130"/>
      <c r="Q269" s="130"/>
      <c r="R269" s="130"/>
      <c r="S269" s="130"/>
      <c r="T269" s="130"/>
      <c r="U269" s="130"/>
      <c r="V269" s="130"/>
      <c r="W269" s="130"/>
      <c r="X269" s="130"/>
      <c r="Y269" s="130"/>
      <c r="Z269" s="130"/>
      <c r="AA269" s="130"/>
      <c r="AB269" s="130"/>
    </row>
    <row r="270" spans="1:28" ht="15.75" customHeight="1">
      <c r="A270" s="130"/>
      <c r="B270" s="1502"/>
      <c r="C270" s="160"/>
      <c r="D270" s="160"/>
      <c r="E270" s="160"/>
      <c r="F270" s="160"/>
      <c r="G270" s="130"/>
      <c r="H270" s="130"/>
      <c r="I270" s="130"/>
      <c r="J270" s="130"/>
      <c r="K270" s="130"/>
      <c r="L270" s="130"/>
      <c r="M270" s="130"/>
      <c r="N270" s="130"/>
      <c r="O270" s="130"/>
      <c r="P270" s="130"/>
      <c r="Q270" s="130"/>
      <c r="R270" s="130"/>
      <c r="S270" s="130"/>
      <c r="T270" s="130"/>
      <c r="U270" s="130"/>
      <c r="V270" s="130"/>
      <c r="W270" s="130"/>
      <c r="X270" s="130"/>
      <c r="Y270" s="130"/>
      <c r="Z270" s="130"/>
      <c r="AA270" s="130"/>
      <c r="AB270" s="130"/>
    </row>
    <row r="271" spans="1:28" ht="15.75" customHeight="1">
      <c r="A271" s="130"/>
      <c r="B271" s="1502"/>
      <c r="C271" s="160"/>
      <c r="D271" s="160"/>
      <c r="E271" s="160"/>
      <c r="F271" s="160"/>
      <c r="G271" s="130"/>
      <c r="H271" s="130"/>
      <c r="I271" s="130"/>
      <c r="J271" s="130"/>
      <c r="K271" s="130"/>
      <c r="L271" s="130"/>
      <c r="M271" s="130"/>
      <c r="N271" s="130"/>
      <c r="O271" s="130"/>
      <c r="P271" s="130"/>
      <c r="Q271" s="130"/>
      <c r="R271" s="130"/>
      <c r="S271" s="130"/>
      <c r="T271" s="130"/>
      <c r="U271" s="130"/>
      <c r="V271" s="130"/>
      <c r="W271" s="130"/>
      <c r="X271" s="130"/>
      <c r="Y271" s="130"/>
      <c r="Z271" s="130"/>
      <c r="AA271" s="130"/>
      <c r="AB271" s="130"/>
    </row>
    <row r="272" spans="1:28" ht="15.75" customHeight="1">
      <c r="A272" s="130"/>
      <c r="B272" s="1502"/>
      <c r="C272" s="160"/>
      <c r="D272" s="160"/>
      <c r="E272" s="160"/>
      <c r="F272" s="160"/>
      <c r="G272" s="130"/>
      <c r="H272" s="130"/>
      <c r="I272" s="130"/>
      <c r="J272" s="130"/>
      <c r="K272" s="130"/>
      <c r="L272" s="130"/>
      <c r="M272" s="130"/>
      <c r="N272" s="130"/>
      <c r="O272" s="130"/>
      <c r="P272" s="130"/>
      <c r="Q272" s="130"/>
      <c r="R272" s="130"/>
      <c r="S272" s="130"/>
      <c r="T272" s="130"/>
      <c r="U272" s="130"/>
      <c r="V272" s="130"/>
      <c r="W272" s="130"/>
      <c r="X272" s="130"/>
      <c r="Y272" s="130"/>
      <c r="Z272" s="130"/>
      <c r="AA272" s="130"/>
      <c r="AB272" s="130"/>
    </row>
    <row r="273" spans="1:28" ht="15.75" customHeight="1">
      <c r="A273" s="130"/>
      <c r="B273" s="1502"/>
      <c r="C273" s="160"/>
      <c r="D273" s="160"/>
      <c r="E273" s="160"/>
      <c r="F273" s="160"/>
      <c r="G273" s="130"/>
      <c r="H273" s="130"/>
      <c r="I273" s="130"/>
      <c r="J273" s="130"/>
      <c r="K273" s="130"/>
      <c r="L273" s="130"/>
      <c r="M273" s="130"/>
      <c r="N273" s="130"/>
      <c r="O273" s="130"/>
      <c r="P273" s="130"/>
      <c r="Q273" s="130"/>
      <c r="R273" s="130"/>
      <c r="S273" s="130"/>
      <c r="T273" s="130"/>
      <c r="U273" s="130"/>
      <c r="V273" s="130"/>
      <c r="W273" s="130"/>
      <c r="X273" s="130"/>
      <c r="Y273" s="130"/>
      <c r="Z273" s="130"/>
      <c r="AA273" s="130"/>
      <c r="AB273" s="130"/>
    </row>
    <row r="274" spans="1:28" ht="15.75" customHeight="1">
      <c r="A274" s="130"/>
      <c r="B274" s="1502"/>
      <c r="C274" s="160"/>
      <c r="D274" s="160"/>
      <c r="E274" s="160"/>
      <c r="F274" s="160"/>
      <c r="G274" s="130"/>
      <c r="H274" s="130"/>
      <c r="I274" s="130"/>
      <c r="J274" s="130"/>
      <c r="K274" s="130"/>
      <c r="L274" s="130"/>
      <c r="M274" s="130"/>
      <c r="N274" s="130"/>
      <c r="O274" s="130"/>
      <c r="P274" s="130"/>
      <c r="Q274" s="130"/>
      <c r="R274" s="130"/>
      <c r="S274" s="130"/>
      <c r="T274" s="130"/>
      <c r="U274" s="130"/>
      <c r="V274" s="130"/>
      <c r="W274" s="130"/>
      <c r="X274" s="130"/>
      <c r="Y274" s="130"/>
      <c r="Z274" s="130"/>
      <c r="AA274" s="130"/>
      <c r="AB274" s="130"/>
    </row>
    <row r="275" spans="1:28" ht="15.75" customHeight="1">
      <c r="A275" s="130"/>
      <c r="B275" s="1502"/>
      <c r="C275" s="160"/>
      <c r="D275" s="160"/>
      <c r="E275" s="160"/>
      <c r="F275" s="160"/>
      <c r="G275" s="130"/>
      <c r="H275" s="130"/>
      <c r="I275" s="130"/>
      <c r="J275" s="130"/>
      <c r="K275" s="130"/>
      <c r="L275" s="130"/>
      <c r="M275" s="130"/>
      <c r="N275" s="130"/>
      <c r="O275" s="130"/>
      <c r="P275" s="130"/>
      <c r="Q275" s="130"/>
      <c r="R275" s="130"/>
      <c r="S275" s="130"/>
      <c r="T275" s="130"/>
      <c r="U275" s="130"/>
      <c r="V275" s="130"/>
      <c r="W275" s="130"/>
      <c r="X275" s="130"/>
      <c r="Y275" s="130"/>
      <c r="Z275" s="130"/>
      <c r="AA275" s="130"/>
      <c r="AB275" s="130"/>
    </row>
    <row r="276" spans="1:28" ht="15.75" customHeight="1">
      <c r="A276" s="130"/>
      <c r="B276" s="1502"/>
      <c r="C276" s="160"/>
      <c r="D276" s="160"/>
      <c r="E276" s="160"/>
      <c r="F276" s="160"/>
      <c r="G276" s="130"/>
      <c r="H276" s="130"/>
      <c r="I276" s="130"/>
      <c r="J276" s="130"/>
      <c r="K276" s="130"/>
      <c r="L276" s="130"/>
      <c r="M276" s="130"/>
      <c r="N276" s="130"/>
      <c r="O276" s="130"/>
      <c r="P276" s="130"/>
      <c r="Q276" s="130"/>
      <c r="R276" s="130"/>
      <c r="S276" s="130"/>
      <c r="T276" s="130"/>
      <c r="U276" s="130"/>
      <c r="V276" s="130"/>
      <c r="W276" s="130"/>
      <c r="X276" s="130"/>
      <c r="Y276" s="130"/>
      <c r="Z276" s="130"/>
      <c r="AA276" s="130"/>
      <c r="AB276" s="130"/>
    </row>
    <row r="277" spans="1:28" ht="15.75" customHeight="1">
      <c r="A277" s="130"/>
      <c r="B277" s="1502"/>
      <c r="C277" s="160"/>
      <c r="D277" s="160"/>
      <c r="E277" s="160"/>
      <c r="F277" s="160"/>
      <c r="G277" s="130"/>
      <c r="H277" s="130"/>
      <c r="I277" s="130"/>
      <c r="J277" s="130"/>
      <c r="K277" s="130"/>
      <c r="L277" s="130"/>
      <c r="M277" s="130"/>
      <c r="N277" s="130"/>
      <c r="O277" s="130"/>
      <c r="P277" s="130"/>
      <c r="Q277" s="130"/>
      <c r="R277" s="130"/>
      <c r="S277" s="130"/>
      <c r="T277" s="130"/>
      <c r="U277" s="130"/>
      <c r="V277" s="130"/>
      <c r="W277" s="130"/>
      <c r="X277" s="130"/>
      <c r="Y277" s="130"/>
      <c r="Z277" s="130"/>
      <c r="AA277" s="130"/>
      <c r="AB277" s="130"/>
    </row>
    <row r="278" spans="1:28" ht="15.75" customHeight="1">
      <c r="A278" s="130"/>
      <c r="B278" s="1502"/>
      <c r="C278" s="160"/>
      <c r="D278" s="160"/>
      <c r="E278" s="160"/>
      <c r="F278" s="160"/>
      <c r="G278" s="130"/>
      <c r="H278" s="130"/>
      <c r="I278" s="130"/>
      <c r="J278" s="130"/>
      <c r="K278" s="130"/>
      <c r="L278" s="130"/>
      <c r="M278" s="130"/>
      <c r="N278" s="130"/>
      <c r="O278" s="130"/>
      <c r="P278" s="130"/>
      <c r="Q278" s="130"/>
      <c r="R278" s="130"/>
      <c r="S278" s="130"/>
      <c r="T278" s="130"/>
      <c r="U278" s="130"/>
      <c r="V278" s="130"/>
      <c r="W278" s="130"/>
      <c r="X278" s="130"/>
      <c r="Y278" s="130"/>
      <c r="Z278" s="130"/>
      <c r="AA278" s="130"/>
      <c r="AB278" s="130"/>
    </row>
    <row r="279" spans="1:28" ht="15.75" customHeight="1">
      <c r="A279" s="130"/>
      <c r="B279" s="1502"/>
      <c r="C279" s="160"/>
      <c r="D279" s="160"/>
      <c r="E279" s="160"/>
      <c r="F279" s="160"/>
      <c r="G279" s="130"/>
      <c r="H279" s="130"/>
      <c r="I279" s="130"/>
      <c r="J279" s="130"/>
      <c r="K279" s="130"/>
      <c r="L279" s="130"/>
      <c r="M279" s="130"/>
      <c r="N279" s="130"/>
      <c r="O279" s="130"/>
      <c r="P279" s="130"/>
      <c r="Q279" s="130"/>
      <c r="R279" s="130"/>
      <c r="S279" s="130"/>
      <c r="T279" s="130"/>
      <c r="U279" s="130"/>
      <c r="V279" s="130"/>
      <c r="W279" s="130"/>
      <c r="X279" s="130"/>
      <c r="Y279" s="130"/>
      <c r="Z279" s="130"/>
      <c r="AA279" s="130"/>
      <c r="AB279" s="130"/>
    </row>
    <row r="280" spans="1:28" ht="15.75" customHeight="1">
      <c r="A280" s="130"/>
      <c r="B280" s="1502"/>
      <c r="C280" s="160"/>
      <c r="D280" s="160"/>
      <c r="E280" s="160"/>
      <c r="F280" s="160"/>
      <c r="G280" s="130"/>
      <c r="H280" s="130"/>
      <c r="I280" s="130"/>
      <c r="J280" s="130"/>
      <c r="K280" s="130"/>
      <c r="L280" s="130"/>
      <c r="M280" s="130"/>
      <c r="N280" s="130"/>
      <c r="O280" s="130"/>
      <c r="P280" s="130"/>
      <c r="Q280" s="130"/>
      <c r="R280" s="130"/>
      <c r="S280" s="130"/>
      <c r="T280" s="130"/>
      <c r="U280" s="130"/>
      <c r="V280" s="130"/>
      <c r="W280" s="130"/>
      <c r="X280" s="130"/>
      <c r="Y280" s="130"/>
      <c r="Z280" s="130"/>
      <c r="AA280" s="130"/>
      <c r="AB280" s="130"/>
    </row>
    <row r="281" spans="1:28" ht="15.75" customHeight="1">
      <c r="A281" s="130"/>
      <c r="B281" s="1502"/>
      <c r="C281" s="160"/>
      <c r="D281" s="160"/>
      <c r="E281" s="160"/>
      <c r="F281" s="160"/>
      <c r="G281" s="130"/>
      <c r="H281" s="130"/>
      <c r="I281" s="130"/>
      <c r="J281" s="130"/>
      <c r="K281" s="130"/>
      <c r="L281" s="130"/>
      <c r="M281" s="130"/>
      <c r="N281" s="130"/>
      <c r="O281" s="130"/>
      <c r="P281" s="130"/>
      <c r="Q281" s="130"/>
      <c r="R281" s="130"/>
      <c r="S281" s="130"/>
      <c r="T281" s="130"/>
      <c r="U281" s="130"/>
      <c r="V281" s="130"/>
      <c r="W281" s="130"/>
      <c r="X281" s="130"/>
      <c r="Y281" s="130"/>
      <c r="Z281" s="130"/>
      <c r="AA281" s="130"/>
      <c r="AB281" s="130"/>
    </row>
    <row r="282" spans="1:28" ht="15.75" customHeight="1">
      <c r="A282" s="130"/>
      <c r="B282" s="1502"/>
      <c r="C282" s="160"/>
      <c r="D282" s="160"/>
      <c r="E282" s="160"/>
      <c r="F282" s="160"/>
      <c r="G282" s="130"/>
      <c r="H282" s="130"/>
      <c r="I282" s="130"/>
      <c r="J282" s="130"/>
      <c r="K282" s="130"/>
      <c r="L282" s="130"/>
      <c r="M282" s="130"/>
      <c r="N282" s="130"/>
      <c r="O282" s="130"/>
      <c r="P282" s="130"/>
      <c r="Q282" s="130"/>
      <c r="R282" s="130"/>
      <c r="S282" s="130"/>
      <c r="T282" s="130"/>
      <c r="U282" s="130"/>
      <c r="V282" s="130"/>
      <c r="W282" s="130"/>
      <c r="X282" s="130"/>
      <c r="Y282" s="130"/>
      <c r="Z282" s="130"/>
      <c r="AA282" s="130"/>
      <c r="AB282" s="130"/>
    </row>
    <row r="283" spans="1:28" ht="15.75" customHeight="1">
      <c r="A283" s="130"/>
      <c r="B283" s="1502"/>
      <c r="C283" s="160"/>
      <c r="D283" s="160"/>
      <c r="E283" s="160"/>
      <c r="F283" s="160"/>
      <c r="G283" s="130"/>
      <c r="H283" s="130"/>
      <c r="I283" s="130"/>
      <c r="J283" s="130"/>
      <c r="K283" s="130"/>
      <c r="L283" s="130"/>
      <c r="M283" s="130"/>
      <c r="N283" s="130"/>
      <c r="O283" s="130"/>
      <c r="P283" s="130"/>
      <c r="Q283" s="130"/>
      <c r="R283" s="130"/>
      <c r="S283" s="130"/>
      <c r="T283" s="130"/>
      <c r="U283" s="130"/>
      <c r="V283" s="130"/>
      <c r="W283" s="130"/>
      <c r="X283" s="130"/>
      <c r="Y283" s="130"/>
      <c r="Z283" s="130"/>
      <c r="AA283" s="130"/>
      <c r="AB283" s="130"/>
    </row>
    <row r="284" spans="1:28" ht="15.75" customHeight="1">
      <c r="A284" s="130"/>
      <c r="B284" s="1502"/>
      <c r="C284" s="160"/>
      <c r="D284" s="160"/>
      <c r="E284" s="160"/>
      <c r="F284" s="160"/>
      <c r="G284" s="130"/>
      <c r="H284" s="130"/>
      <c r="I284" s="130"/>
      <c r="J284" s="130"/>
      <c r="K284" s="130"/>
      <c r="L284" s="130"/>
      <c r="M284" s="130"/>
      <c r="N284" s="130"/>
      <c r="O284" s="130"/>
      <c r="P284" s="130"/>
      <c r="Q284" s="130"/>
      <c r="R284" s="130"/>
      <c r="S284" s="130"/>
      <c r="T284" s="130"/>
      <c r="U284" s="130"/>
      <c r="V284" s="130"/>
      <c r="W284" s="130"/>
      <c r="X284" s="130"/>
      <c r="Y284" s="130"/>
      <c r="Z284" s="130"/>
      <c r="AA284" s="130"/>
      <c r="AB284" s="130"/>
    </row>
    <row r="285" spans="1:28" ht="15.75" customHeight="1">
      <c r="A285" s="130"/>
      <c r="B285" s="1502"/>
      <c r="C285" s="160"/>
      <c r="D285" s="160"/>
      <c r="E285" s="160"/>
      <c r="F285" s="160"/>
      <c r="G285" s="130"/>
      <c r="H285" s="130"/>
      <c r="I285" s="130"/>
      <c r="J285" s="130"/>
      <c r="K285" s="130"/>
      <c r="L285" s="130"/>
      <c r="M285" s="130"/>
      <c r="N285" s="130"/>
      <c r="O285" s="130"/>
      <c r="P285" s="130"/>
      <c r="Q285" s="130"/>
      <c r="R285" s="130"/>
      <c r="S285" s="130"/>
      <c r="T285" s="130"/>
      <c r="U285" s="130"/>
      <c r="V285" s="130"/>
      <c r="W285" s="130"/>
      <c r="X285" s="130"/>
      <c r="Y285" s="130"/>
      <c r="Z285" s="130"/>
      <c r="AA285" s="130"/>
      <c r="AB285" s="130"/>
    </row>
    <row r="286" spans="1:28" ht="15.75" customHeight="1">
      <c r="A286" s="130"/>
      <c r="B286" s="1502"/>
      <c r="C286" s="160"/>
      <c r="D286" s="160"/>
      <c r="E286" s="160"/>
      <c r="F286" s="160"/>
      <c r="G286" s="130"/>
      <c r="H286" s="130"/>
      <c r="I286" s="130"/>
      <c r="J286" s="130"/>
      <c r="K286" s="130"/>
      <c r="L286" s="130"/>
      <c r="M286" s="130"/>
      <c r="N286" s="130"/>
      <c r="O286" s="130"/>
      <c r="P286" s="130"/>
      <c r="Q286" s="130"/>
      <c r="R286" s="130"/>
      <c r="S286" s="130"/>
      <c r="T286" s="130"/>
      <c r="U286" s="130"/>
      <c r="V286" s="130"/>
      <c r="W286" s="130"/>
      <c r="X286" s="130"/>
      <c r="Y286" s="130"/>
      <c r="Z286" s="130"/>
      <c r="AA286" s="130"/>
      <c r="AB286" s="130"/>
    </row>
    <row r="287" spans="1:28" ht="15.75" customHeight="1">
      <c r="A287" s="130"/>
      <c r="B287" s="1502"/>
      <c r="C287" s="160"/>
      <c r="D287" s="160"/>
      <c r="E287" s="160"/>
      <c r="F287" s="160"/>
      <c r="G287" s="130"/>
      <c r="H287" s="130"/>
      <c r="I287" s="130"/>
      <c r="J287" s="130"/>
      <c r="K287" s="130"/>
      <c r="L287" s="130"/>
      <c r="M287" s="130"/>
      <c r="N287" s="130"/>
      <c r="O287" s="130"/>
      <c r="P287" s="130"/>
      <c r="Q287" s="130"/>
      <c r="R287" s="130"/>
      <c r="S287" s="130"/>
      <c r="T287" s="130"/>
      <c r="U287" s="130"/>
      <c r="V287" s="130"/>
      <c r="W287" s="130"/>
      <c r="X287" s="130"/>
      <c r="Y287" s="130"/>
      <c r="Z287" s="130"/>
      <c r="AA287" s="130"/>
      <c r="AB287" s="130"/>
    </row>
    <row r="288" spans="1:28" ht="15.75" customHeight="1">
      <c r="A288" s="130"/>
      <c r="B288" s="1502"/>
      <c r="C288" s="160"/>
      <c r="D288" s="160"/>
      <c r="E288" s="160"/>
      <c r="F288" s="160"/>
      <c r="G288" s="130"/>
      <c r="H288" s="130"/>
      <c r="I288" s="130"/>
      <c r="J288" s="130"/>
      <c r="K288" s="130"/>
      <c r="L288" s="130"/>
      <c r="M288" s="130"/>
      <c r="N288" s="130"/>
      <c r="O288" s="130"/>
      <c r="P288" s="130"/>
      <c r="Q288" s="130"/>
      <c r="R288" s="130"/>
      <c r="S288" s="130"/>
      <c r="T288" s="130"/>
      <c r="U288" s="130"/>
      <c r="V288" s="130"/>
      <c r="W288" s="130"/>
      <c r="X288" s="130"/>
      <c r="Y288" s="130"/>
      <c r="Z288" s="130"/>
      <c r="AA288" s="130"/>
      <c r="AB288" s="130"/>
    </row>
    <row r="289" spans="1:28" ht="15.75" customHeight="1">
      <c r="A289" s="130"/>
      <c r="B289" s="1502"/>
      <c r="C289" s="160"/>
      <c r="D289" s="160"/>
      <c r="E289" s="160"/>
      <c r="F289" s="160"/>
      <c r="G289" s="130"/>
      <c r="H289" s="130"/>
      <c r="I289" s="130"/>
      <c r="J289" s="130"/>
      <c r="K289" s="130"/>
      <c r="L289" s="130"/>
      <c r="M289" s="130"/>
      <c r="N289" s="130"/>
      <c r="O289" s="130"/>
      <c r="P289" s="130"/>
      <c r="Q289" s="130"/>
      <c r="R289" s="130"/>
      <c r="S289" s="130"/>
      <c r="T289" s="130"/>
      <c r="U289" s="130"/>
      <c r="V289" s="130"/>
      <c r="W289" s="130"/>
      <c r="X289" s="130"/>
      <c r="Y289" s="130"/>
      <c r="Z289" s="130"/>
      <c r="AA289" s="130"/>
      <c r="AB289" s="130"/>
    </row>
    <row r="290" spans="1:28" ht="15.75" customHeight="1">
      <c r="A290" s="130"/>
      <c r="B290" s="1502"/>
      <c r="C290" s="160"/>
      <c r="D290" s="160"/>
      <c r="E290" s="160"/>
      <c r="F290" s="160"/>
      <c r="G290" s="130"/>
      <c r="H290" s="130"/>
      <c r="I290" s="130"/>
      <c r="J290" s="130"/>
      <c r="K290" s="130"/>
      <c r="L290" s="130"/>
      <c r="M290" s="130"/>
      <c r="N290" s="130"/>
      <c r="O290" s="130"/>
      <c r="P290" s="130"/>
      <c r="Q290" s="130"/>
      <c r="R290" s="130"/>
      <c r="S290" s="130"/>
      <c r="T290" s="130"/>
      <c r="U290" s="130"/>
      <c r="V290" s="130"/>
      <c r="W290" s="130"/>
      <c r="X290" s="130"/>
      <c r="Y290" s="130"/>
      <c r="Z290" s="130"/>
      <c r="AA290" s="130"/>
      <c r="AB290" s="130"/>
    </row>
    <row r="291" spans="1:28" ht="15.75" customHeight="1">
      <c r="A291" s="130"/>
      <c r="B291" s="1502"/>
      <c r="C291" s="160"/>
      <c r="D291" s="160"/>
      <c r="E291" s="160"/>
      <c r="F291" s="160"/>
      <c r="G291" s="130"/>
      <c r="H291" s="130"/>
      <c r="I291" s="130"/>
      <c r="J291" s="130"/>
      <c r="K291" s="130"/>
      <c r="L291" s="130"/>
      <c r="M291" s="130"/>
      <c r="N291" s="130"/>
      <c r="O291" s="130"/>
      <c r="P291" s="130"/>
      <c r="Q291" s="130"/>
      <c r="R291" s="130"/>
      <c r="S291" s="130"/>
      <c r="T291" s="130"/>
      <c r="U291" s="130"/>
      <c r="V291" s="130"/>
      <c r="W291" s="130"/>
      <c r="X291" s="130"/>
      <c r="Y291" s="130"/>
      <c r="Z291" s="130"/>
      <c r="AA291" s="130"/>
      <c r="AB291" s="130"/>
    </row>
    <row r="292" spans="1:28" ht="15.75" customHeight="1">
      <c r="A292" s="130"/>
      <c r="B292" s="1502"/>
      <c r="C292" s="160"/>
      <c r="D292" s="160"/>
      <c r="E292" s="160"/>
      <c r="F292" s="160"/>
      <c r="G292" s="130"/>
      <c r="H292" s="130"/>
      <c r="I292" s="130"/>
      <c r="J292" s="130"/>
      <c r="K292" s="130"/>
      <c r="L292" s="130"/>
      <c r="M292" s="130"/>
      <c r="N292" s="130"/>
      <c r="O292" s="130"/>
      <c r="P292" s="130"/>
      <c r="Q292" s="130"/>
      <c r="R292" s="130"/>
      <c r="S292" s="130"/>
      <c r="T292" s="130"/>
      <c r="U292" s="130"/>
      <c r="V292" s="130"/>
      <c r="W292" s="130"/>
      <c r="X292" s="130"/>
      <c r="Y292" s="130"/>
      <c r="Z292" s="130"/>
      <c r="AA292" s="130"/>
      <c r="AB292" s="130"/>
    </row>
    <row r="293" spans="1:28" ht="15.75" customHeight="1">
      <c r="A293" s="130"/>
      <c r="B293" s="1502"/>
      <c r="C293" s="160"/>
      <c r="D293" s="160"/>
      <c r="E293" s="160"/>
      <c r="F293" s="160"/>
      <c r="G293" s="130"/>
      <c r="H293" s="130"/>
      <c r="I293" s="130"/>
      <c r="J293" s="130"/>
      <c r="K293" s="130"/>
      <c r="L293" s="130"/>
      <c r="M293" s="130"/>
      <c r="N293" s="130"/>
      <c r="O293" s="130"/>
      <c r="P293" s="130"/>
      <c r="Q293" s="130"/>
      <c r="R293" s="130"/>
      <c r="S293" s="130"/>
      <c r="T293" s="130"/>
      <c r="U293" s="130"/>
      <c r="V293" s="130"/>
      <c r="W293" s="130"/>
      <c r="X293" s="130"/>
      <c r="Y293" s="130"/>
      <c r="Z293" s="130"/>
      <c r="AA293" s="130"/>
      <c r="AB293" s="130"/>
    </row>
    <row r="294" spans="1:28" ht="15.75" customHeight="1">
      <c r="A294" s="130"/>
      <c r="B294" s="1502"/>
      <c r="C294" s="160"/>
      <c r="D294" s="160"/>
      <c r="E294" s="160"/>
      <c r="F294" s="160"/>
      <c r="G294" s="130"/>
      <c r="H294" s="130"/>
      <c r="I294" s="130"/>
      <c r="J294" s="130"/>
      <c r="K294" s="130"/>
      <c r="L294" s="130"/>
      <c r="M294" s="130"/>
      <c r="N294" s="130"/>
      <c r="O294" s="130"/>
      <c r="P294" s="130"/>
      <c r="Q294" s="130"/>
      <c r="R294" s="130"/>
      <c r="S294" s="130"/>
      <c r="T294" s="130"/>
      <c r="U294" s="130"/>
      <c r="V294" s="130"/>
      <c r="W294" s="130"/>
      <c r="X294" s="130"/>
      <c r="Y294" s="130"/>
      <c r="Z294" s="130"/>
      <c r="AA294" s="130"/>
      <c r="AB294" s="130"/>
    </row>
    <row r="295" spans="1:28" ht="15.75" customHeight="1">
      <c r="A295" s="130"/>
      <c r="B295" s="1502"/>
      <c r="C295" s="160"/>
      <c r="D295" s="160"/>
      <c r="E295" s="160"/>
      <c r="F295" s="160"/>
      <c r="G295" s="130"/>
      <c r="H295" s="130"/>
      <c r="I295" s="130"/>
      <c r="J295" s="130"/>
      <c r="K295" s="130"/>
      <c r="L295" s="130"/>
      <c r="M295" s="130"/>
      <c r="N295" s="130"/>
      <c r="O295" s="130"/>
      <c r="P295" s="130"/>
      <c r="Q295" s="130"/>
      <c r="R295" s="130"/>
      <c r="S295" s="130"/>
      <c r="T295" s="130"/>
      <c r="U295" s="130"/>
      <c r="V295" s="130"/>
      <c r="W295" s="130"/>
      <c r="X295" s="130"/>
      <c r="Y295" s="130"/>
      <c r="Z295" s="130"/>
      <c r="AA295" s="130"/>
      <c r="AB295" s="130"/>
    </row>
    <row r="296" spans="1:28" ht="15.75" customHeight="1">
      <c r="A296" s="130"/>
      <c r="B296" s="1502"/>
      <c r="C296" s="160"/>
      <c r="D296" s="160"/>
      <c r="E296" s="160"/>
      <c r="F296" s="160"/>
      <c r="G296" s="130"/>
      <c r="H296" s="130"/>
      <c r="I296" s="130"/>
      <c r="J296" s="130"/>
      <c r="K296" s="130"/>
      <c r="L296" s="130"/>
      <c r="M296" s="130"/>
      <c r="N296" s="130"/>
      <c r="O296" s="130"/>
      <c r="P296" s="130"/>
      <c r="Q296" s="130"/>
      <c r="R296" s="130"/>
      <c r="S296" s="130"/>
      <c r="T296" s="130"/>
      <c r="U296" s="130"/>
      <c r="V296" s="130"/>
      <c r="W296" s="130"/>
      <c r="X296" s="130"/>
      <c r="Y296" s="130"/>
      <c r="Z296" s="130"/>
      <c r="AA296" s="130"/>
      <c r="AB296" s="130"/>
    </row>
    <row r="297" spans="1:28" ht="15.75" customHeight="1">
      <c r="A297" s="130"/>
      <c r="B297" s="1502"/>
      <c r="C297" s="160"/>
      <c r="D297" s="160"/>
      <c r="E297" s="160"/>
      <c r="F297" s="160"/>
      <c r="G297" s="130"/>
      <c r="H297" s="130"/>
      <c r="I297" s="130"/>
      <c r="J297" s="130"/>
      <c r="K297" s="130"/>
      <c r="L297" s="130"/>
      <c r="M297" s="130"/>
      <c r="N297" s="130"/>
      <c r="O297" s="130"/>
      <c r="P297" s="130"/>
      <c r="Q297" s="130"/>
      <c r="R297" s="130"/>
      <c r="S297" s="130"/>
      <c r="T297" s="130"/>
      <c r="U297" s="130"/>
      <c r="V297" s="130"/>
      <c r="W297" s="130"/>
      <c r="X297" s="130"/>
      <c r="Y297" s="130"/>
      <c r="Z297" s="130"/>
      <c r="AA297" s="130"/>
      <c r="AB297" s="130"/>
    </row>
    <row r="298" spans="1:28" ht="15.75" customHeight="1">
      <c r="A298" s="130"/>
      <c r="B298" s="1502"/>
      <c r="C298" s="160"/>
      <c r="D298" s="160"/>
      <c r="E298" s="160"/>
      <c r="F298" s="160"/>
      <c r="G298" s="130"/>
      <c r="H298" s="130"/>
      <c r="I298" s="130"/>
      <c r="J298" s="130"/>
      <c r="K298" s="130"/>
      <c r="L298" s="130"/>
      <c r="M298" s="130"/>
      <c r="N298" s="130"/>
      <c r="O298" s="130"/>
      <c r="P298" s="130"/>
      <c r="Q298" s="130"/>
      <c r="R298" s="130"/>
      <c r="S298" s="130"/>
      <c r="T298" s="130"/>
      <c r="U298" s="130"/>
      <c r="V298" s="130"/>
      <c r="W298" s="130"/>
      <c r="X298" s="130"/>
      <c r="Y298" s="130"/>
      <c r="Z298" s="130"/>
      <c r="AA298" s="130"/>
      <c r="AB298" s="130"/>
    </row>
    <row r="299" spans="1:28" ht="15.75" customHeight="1">
      <c r="A299" s="130"/>
      <c r="B299" s="1502"/>
      <c r="C299" s="160"/>
      <c r="D299" s="160"/>
      <c r="E299" s="160"/>
      <c r="F299" s="160"/>
      <c r="G299" s="130"/>
      <c r="H299" s="130"/>
      <c r="I299" s="130"/>
      <c r="J299" s="130"/>
      <c r="K299" s="130"/>
      <c r="L299" s="130"/>
      <c r="M299" s="130"/>
      <c r="N299" s="130"/>
      <c r="O299" s="130"/>
      <c r="P299" s="130"/>
      <c r="Q299" s="130"/>
      <c r="R299" s="130"/>
      <c r="S299" s="130"/>
      <c r="T299" s="130"/>
      <c r="U299" s="130"/>
      <c r="V299" s="130"/>
      <c r="W299" s="130"/>
      <c r="X299" s="130"/>
      <c r="Y299" s="130"/>
      <c r="Z299" s="130"/>
      <c r="AA299" s="130"/>
      <c r="AB299" s="130"/>
    </row>
    <row r="300" spans="1:28" ht="15.75" customHeight="1">
      <c r="A300" s="130"/>
      <c r="B300" s="1502"/>
      <c r="C300" s="160"/>
      <c r="D300" s="160"/>
      <c r="E300" s="160"/>
      <c r="F300" s="160"/>
      <c r="G300" s="130"/>
      <c r="H300" s="130"/>
      <c r="I300" s="130"/>
      <c r="J300" s="130"/>
      <c r="K300" s="130"/>
      <c r="L300" s="130"/>
      <c r="M300" s="130"/>
      <c r="N300" s="130"/>
      <c r="O300" s="130"/>
      <c r="P300" s="130"/>
      <c r="Q300" s="130"/>
      <c r="R300" s="130"/>
      <c r="S300" s="130"/>
      <c r="T300" s="130"/>
      <c r="U300" s="130"/>
      <c r="V300" s="130"/>
      <c r="W300" s="130"/>
      <c r="X300" s="130"/>
      <c r="Y300" s="130"/>
      <c r="Z300" s="130"/>
      <c r="AA300" s="130"/>
      <c r="AB300" s="130"/>
    </row>
    <row r="301" spans="1:28" ht="15.75" customHeight="1">
      <c r="A301" s="130"/>
      <c r="B301" s="1502"/>
      <c r="C301" s="160"/>
      <c r="D301" s="160"/>
      <c r="E301" s="160"/>
      <c r="F301" s="160"/>
      <c r="G301" s="130"/>
      <c r="H301" s="130"/>
      <c r="I301" s="130"/>
      <c r="J301" s="130"/>
      <c r="K301" s="130"/>
      <c r="L301" s="130"/>
      <c r="M301" s="130"/>
      <c r="N301" s="130"/>
      <c r="O301" s="130"/>
      <c r="P301" s="130"/>
      <c r="Q301" s="130"/>
      <c r="R301" s="130"/>
      <c r="S301" s="130"/>
      <c r="T301" s="130"/>
      <c r="U301" s="130"/>
      <c r="V301" s="130"/>
      <c r="W301" s="130"/>
      <c r="X301" s="130"/>
      <c r="Y301" s="130"/>
      <c r="Z301" s="130"/>
      <c r="AA301" s="130"/>
      <c r="AB301" s="130"/>
    </row>
    <row r="302" spans="1:28" ht="15.75" customHeight="1">
      <c r="A302" s="130"/>
      <c r="B302" s="1502"/>
      <c r="C302" s="160"/>
      <c r="D302" s="160"/>
      <c r="E302" s="160"/>
      <c r="F302" s="160"/>
      <c r="G302" s="130"/>
      <c r="H302" s="130"/>
      <c r="I302" s="130"/>
      <c r="J302" s="130"/>
      <c r="K302" s="130"/>
      <c r="L302" s="130"/>
      <c r="M302" s="130"/>
      <c r="N302" s="130"/>
      <c r="O302" s="130"/>
      <c r="P302" s="130"/>
      <c r="Q302" s="130"/>
      <c r="R302" s="130"/>
      <c r="S302" s="130"/>
      <c r="T302" s="130"/>
      <c r="U302" s="130"/>
      <c r="V302" s="130"/>
      <c r="W302" s="130"/>
      <c r="X302" s="130"/>
      <c r="Y302" s="130"/>
      <c r="Z302" s="130"/>
      <c r="AA302" s="130"/>
      <c r="AB302" s="130"/>
    </row>
    <row r="303" spans="1:28" ht="15.75" customHeight="1">
      <c r="A303" s="130"/>
      <c r="B303" s="1502"/>
      <c r="C303" s="160"/>
      <c r="D303" s="160"/>
      <c r="E303" s="160"/>
      <c r="F303" s="160"/>
      <c r="G303" s="130"/>
      <c r="H303" s="130"/>
      <c r="I303" s="130"/>
      <c r="J303" s="130"/>
      <c r="K303" s="130"/>
      <c r="L303" s="130"/>
      <c r="M303" s="130"/>
      <c r="N303" s="130"/>
      <c r="O303" s="130"/>
      <c r="P303" s="130"/>
      <c r="Q303" s="130"/>
      <c r="R303" s="130"/>
      <c r="S303" s="130"/>
      <c r="T303" s="130"/>
      <c r="U303" s="130"/>
      <c r="V303" s="130"/>
      <c r="W303" s="130"/>
      <c r="X303" s="130"/>
      <c r="Y303" s="130"/>
      <c r="Z303" s="130"/>
      <c r="AA303" s="130"/>
      <c r="AB303" s="130"/>
    </row>
    <row r="304" spans="1:28" ht="15.75" customHeight="1">
      <c r="A304" s="130"/>
      <c r="B304" s="1502"/>
      <c r="C304" s="160"/>
      <c r="D304" s="160"/>
      <c r="E304" s="160"/>
      <c r="F304" s="160"/>
      <c r="G304" s="130"/>
      <c r="H304" s="130"/>
      <c r="I304" s="130"/>
      <c r="J304" s="130"/>
      <c r="K304" s="130"/>
      <c r="L304" s="130"/>
      <c r="M304" s="130"/>
      <c r="N304" s="130"/>
      <c r="O304" s="130"/>
      <c r="P304" s="130"/>
      <c r="Q304" s="130"/>
      <c r="R304" s="130"/>
      <c r="S304" s="130"/>
      <c r="T304" s="130"/>
      <c r="U304" s="130"/>
      <c r="V304" s="130"/>
      <c r="W304" s="130"/>
      <c r="X304" s="130"/>
      <c r="Y304" s="130"/>
      <c r="Z304" s="130"/>
      <c r="AA304" s="130"/>
      <c r="AB304" s="130"/>
    </row>
    <row r="305" spans="1:28" ht="15.75" customHeight="1">
      <c r="A305" s="130"/>
      <c r="B305" s="1502"/>
      <c r="C305" s="160"/>
      <c r="D305" s="160"/>
      <c r="E305" s="160"/>
      <c r="F305" s="160"/>
      <c r="G305" s="130"/>
      <c r="H305" s="130"/>
      <c r="I305" s="130"/>
      <c r="J305" s="130"/>
      <c r="K305" s="130"/>
      <c r="L305" s="130"/>
      <c r="M305" s="130"/>
      <c r="N305" s="130"/>
      <c r="O305" s="130"/>
      <c r="P305" s="130"/>
      <c r="Q305" s="130"/>
      <c r="R305" s="130"/>
      <c r="S305" s="130"/>
      <c r="T305" s="130"/>
      <c r="U305" s="130"/>
      <c r="V305" s="130"/>
      <c r="W305" s="130"/>
      <c r="X305" s="130"/>
      <c r="Y305" s="130"/>
      <c r="Z305" s="130"/>
      <c r="AA305" s="130"/>
      <c r="AB305" s="130"/>
    </row>
    <row r="306" spans="1:28" ht="15.75" customHeight="1">
      <c r="A306" s="130"/>
      <c r="B306" s="1502"/>
      <c r="C306" s="160"/>
      <c r="D306" s="160"/>
      <c r="E306" s="160"/>
      <c r="F306" s="160"/>
      <c r="G306" s="130"/>
      <c r="H306" s="130"/>
      <c r="I306" s="130"/>
      <c r="J306" s="130"/>
      <c r="K306" s="130"/>
      <c r="L306" s="130"/>
      <c r="M306" s="130"/>
      <c r="N306" s="130"/>
      <c r="O306" s="130"/>
      <c r="P306" s="130"/>
      <c r="Q306" s="130"/>
      <c r="R306" s="130"/>
      <c r="S306" s="130"/>
      <c r="T306" s="130"/>
      <c r="U306" s="130"/>
      <c r="V306" s="130"/>
      <c r="W306" s="130"/>
      <c r="X306" s="130"/>
      <c r="Y306" s="130"/>
      <c r="Z306" s="130"/>
      <c r="AA306" s="130"/>
      <c r="AB306" s="130"/>
    </row>
    <row r="307" spans="1:28" ht="15.75" customHeight="1">
      <c r="A307" s="130"/>
      <c r="B307" s="1502"/>
      <c r="C307" s="160"/>
      <c r="D307" s="160"/>
      <c r="E307" s="160"/>
      <c r="F307" s="160"/>
      <c r="G307" s="130"/>
      <c r="H307" s="130"/>
      <c r="I307" s="130"/>
      <c r="J307" s="130"/>
      <c r="K307" s="130"/>
      <c r="L307" s="130"/>
      <c r="M307" s="130"/>
      <c r="N307" s="130"/>
      <c r="O307" s="130"/>
      <c r="P307" s="130"/>
      <c r="Q307" s="130"/>
      <c r="R307" s="130"/>
      <c r="S307" s="130"/>
      <c r="T307" s="130"/>
      <c r="U307" s="130"/>
      <c r="V307" s="130"/>
      <c r="W307" s="130"/>
      <c r="X307" s="130"/>
      <c r="Y307" s="130"/>
      <c r="Z307" s="130"/>
      <c r="AA307" s="130"/>
      <c r="AB307" s="130"/>
    </row>
    <row r="308" spans="1:28" ht="15.75" customHeight="1">
      <c r="A308" s="130"/>
      <c r="B308" s="1502"/>
      <c r="C308" s="160"/>
      <c r="D308" s="160"/>
      <c r="E308" s="160"/>
      <c r="F308" s="160"/>
      <c r="G308" s="130"/>
      <c r="H308" s="130"/>
      <c r="I308" s="130"/>
      <c r="J308" s="130"/>
      <c r="K308" s="130"/>
      <c r="L308" s="130"/>
      <c r="M308" s="130"/>
      <c r="N308" s="130"/>
      <c r="O308" s="130"/>
      <c r="P308" s="130"/>
      <c r="Q308" s="130"/>
      <c r="R308" s="130"/>
      <c r="S308" s="130"/>
      <c r="T308" s="130"/>
      <c r="U308" s="130"/>
      <c r="V308" s="130"/>
      <c r="W308" s="130"/>
      <c r="X308" s="130"/>
      <c r="Y308" s="130"/>
      <c r="Z308" s="130"/>
      <c r="AA308" s="130"/>
      <c r="AB308" s="130"/>
    </row>
    <row r="309" spans="1:28" ht="15.75" customHeight="1">
      <c r="A309" s="130"/>
      <c r="B309" s="1502"/>
      <c r="C309" s="160"/>
      <c r="D309" s="160"/>
      <c r="E309" s="160"/>
      <c r="F309" s="160"/>
      <c r="G309" s="130"/>
      <c r="H309" s="130"/>
      <c r="I309" s="130"/>
      <c r="J309" s="130"/>
      <c r="K309" s="130"/>
      <c r="L309" s="130"/>
      <c r="M309" s="130"/>
      <c r="N309" s="130"/>
      <c r="O309" s="130"/>
      <c r="P309" s="130"/>
      <c r="Q309" s="130"/>
      <c r="R309" s="130"/>
      <c r="S309" s="130"/>
      <c r="T309" s="130"/>
      <c r="U309" s="130"/>
      <c r="V309" s="130"/>
      <c r="W309" s="130"/>
      <c r="X309" s="130"/>
      <c r="Y309" s="130"/>
      <c r="Z309" s="130"/>
      <c r="AA309" s="130"/>
      <c r="AB309" s="130"/>
    </row>
    <row r="310" spans="1:28" ht="15.75" customHeight="1">
      <c r="A310" s="130"/>
      <c r="B310" s="1502"/>
      <c r="C310" s="160"/>
      <c r="D310" s="160"/>
      <c r="E310" s="160"/>
      <c r="F310" s="160"/>
      <c r="G310" s="130"/>
      <c r="H310" s="130"/>
      <c r="I310" s="130"/>
      <c r="J310" s="130"/>
      <c r="K310" s="130"/>
      <c r="L310" s="130"/>
      <c r="M310" s="130"/>
      <c r="N310" s="130"/>
      <c r="O310" s="130"/>
      <c r="P310" s="130"/>
      <c r="Q310" s="130"/>
      <c r="R310" s="130"/>
      <c r="S310" s="130"/>
      <c r="T310" s="130"/>
      <c r="U310" s="130"/>
      <c r="V310" s="130"/>
      <c r="W310" s="130"/>
      <c r="X310" s="130"/>
      <c r="Y310" s="130"/>
      <c r="Z310" s="130"/>
      <c r="AA310" s="130"/>
      <c r="AB310" s="130"/>
    </row>
    <row r="311" spans="1:28" ht="15.75" customHeight="1">
      <c r="A311" s="130"/>
      <c r="B311" s="1502"/>
      <c r="C311" s="160"/>
      <c r="D311" s="160"/>
      <c r="E311" s="160"/>
      <c r="F311" s="160"/>
      <c r="G311" s="130"/>
      <c r="H311" s="130"/>
      <c r="I311" s="130"/>
      <c r="J311" s="130"/>
      <c r="K311" s="130"/>
      <c r="L311" s="130"/>
      <c r="M311" s="130"/>
      <c r="N311" s="130"/>
      <c r="O311" s="130"/>
      <c r="P311" s="130"/>
      <c r="Q311" s="130"/>
      <c r="R311" s="130"/>
      <c r="S311" s="130"/>
      <c r="T311" s="130"/>
      <c r="U311" s="130"/>
      <c r="V311" s="130"/>
      <c r="W311" s="130"/>
      <c r="X311" s="130"/>
      <c r="Y311" s="130"/>
      <c r="Z311" s="130"/>
      <c r="AA311" s="130"/>
      <c r="AB311" s="130"/>
    </row>
    <row r="312" spans="1:28" ht="15.75" customHeight="1">
      <c r="A312" s="130"/>
      <c r="B312" s="1502"/>
      <c r="C312" s="160"/>
      <c r="D312" s="160"/>
      <c r="E312" s="160"/>
      <c r="F312" s="160"/>
      <c r="G312" s="130"/>
      <c r="H312" s="130"/>
      <c r="I312" s="130"/>
      <c r="J312" s="130"/>
      <c r="K312" s="130"/>
      <c r="L312" s="130"/>
      <c r="M312" s="130"/>
      <c r="N312" s="130"/>
      <c r="O312" s="130"/>
      <c r="P312" s="130"/>
      <c r="Q312" s="130"/>
      <c r="R312" s="130"/>
      <c r="S312" s="130"/>
      <c r="T312" s="130"/>
      <c r="U312" s="130"/>
      <c r="V312" s="130"/>
      <c r="W312" s="130"/>
      <c r="X312" s="130"/>
      <c r="Y312" s="130"/>
      <c r="Z312" s="130"/>
      <c r="AA312" s="130"/>
      <c r="AB312" s="130"/>
    </row>
    <row r="313" spans="1:28" ht="15.75" customHeight="1">
      <c r="A313" s="130"/>
      <c r="B313" s="1502"/>
      <c r="C313" s="160"/>
      <c r="D313" s="160"/>
      <c r="E313" s="160"/>
      <c r="F313" s="160"/>
      <c r="G313" s="130"/>
      <c r="H313" s="130"/>
      <c r="I313" s="130"/>
      <c r="J313" s="130"/>
      <c r="K313" s="130"/>
      <c r="L313" s="130"/>
      <c r="M313" s="130"/>
      <c r="N313" s="130"/>
      <c r="O313" s="130"/>
      <c r="P313" s="130"/>
      <c r="Q313" s="130"/>
      <c r="R313" s="130"/>
      <c r="S313" s="130"/>
      <c r="T313" s="130"/>
      <c r="U313" s="130"/>
      <c r="V313" s="130"/>
      <c r="W313" s="130"/>
      <c r="X313" s="130"/>
      <c r="Y313" s="130"/>
      <c r="Z313" s="130"/>
      <c r="AA313" s="130"/>
      <c r="AB313" s="130"/>
    </row>
    <row r="314" spans="1:28" ht="15.75" customHeight="1">
      <c r="A314" s="130"/>
      <c r="B314" s="1502"/>
      <c r="C314" s="160"/>
      <c r="D314" s="160"/>
      <c r="E314" s="160"/>
      <c r="F314" s="160"/>
      <c r="G314" s="130"/>
      <c r="H314" s="130"/>
      <c r="I314" s="130"/>
      <c r="J314" s="130"/>
      <c r="K314" s="130"/>
      <c r="L314" s="130"/>
      <c r="M314" s="130"/>
      <c r="N314" s="130"/>
      <c r="O314" s="130"/>
      <c r="P314" s="130"/>
      <c r="Q314" s="130"/>
      <c r="R314" s="130"/>
      <c r="S314" s="130"/>
      <c r="T314" s="130"/>
      <c r="U314" s="130"/>
      <c r="V314" s="130"/>
      <c r="W314" s="130"/>
      <c r="X314" s="130"/>
      <c r="Y314" s="130"/>
      <c r="Z314" s="130"/>
      <c r="AA314" s="130"/>
      <c r="AB314" s="130"/>
    </row>
    <row r="315" spans="1:28" ht="15.75" customHeight="1">
      <c r="A315" s="130"/>
      <c r="B315" s="1502"/>
      <c r="C315" s="160"/>
      <c r="D315" s="160"/>
      <c r="E315" s="160"/>
      <c r="F315" s="160"/>
      <c r="G315" s="130"/>
      <c r="H315" s="130"/>
      <c r="I315" s="130"/>
      <c r="J315" s="130"/>
      <c r="K315" s="130"/>
      <c r="L315" s="130"/>
      <c r="M315" s="130"/>
      <c r="N315" s="130"/>
      <c r="O315" s="130"/>
      <c r="P315" s="130"/>
      <c r="Q315" s="130"/>
      <c r="R315" s="130"/>
      <c r="S315" s="130"/>
      <c r="T315" s="130"/>
      <c r="U315" s="130"/>
      <c r="V315" s="130"/>
      <c r="W315" s="130"/>
      <c r="X315" s="130"/>
      <c r="Y315" s="130"/>
      <c r="Z315" s="130"/>
      <c r="AA315" s="130"/>
      <c r="AB315" s="130"/>
    </row>
    <row r="316" spans="1:28" ht="15.75" customHeight="1">
      <c r="A316" s="130"/>
      <c r="B316" s="1502"/>
      <c r="C316" s="160"/>
      <c r="D316" s="160"/>
      <c r="E316" s="160"/>
      <c r="F316" s="160"/>
      <c r="G316" s="130"/>
      <c r="H316" s="130"/>
      <c r="I316" s="130"/>
      <c r="J316" s="130"/>
      <c r="K316" s="130"/>
      <c r="L316" s="130"/>
      <c r="M316" s="130"/>
      <c r="N316" s="130"/>
      <c r="O316" s="130"/>
      <c r="P316" s="130"/>
      <c r="Q316" s="130"/>
      <c r="R316" s="130"/>
      <c r="S316" s="130"/>
      <c r="T316" s="130"/>
      <c r="U316" s="130"/>
      <c r="V316" s="130"/>
      <c r="W316" s="130"/>
      <c r="X316" s="130"/>
      <c r="Y316" s="130"/>
      <c r="Z316" s="130"/>
      <c r="AA316" s="130"/>
      <c r="AB316" s="130"/>
    </row>
    <row r="317" spans="1:28" ht="15.75" customHeight="1">
      <c r="A317" s="130"/>
      <c r="B317" s="1502"/>
      <c r="C317" s="160"/>
      <c r="D317" s="160"/>
      <c r="E317" s="160"/>
      <c r="F317" s="160"/>
      <c r="G317" s="130"/>
      <c r="H317" s="130"/>
      <c r="I317" s="130"/>
      <c r="J317" s="130"/>
      <c r="K317" s="130"/>
      <c r="L317" s="130"/>
      <c r="M317" s="130"/>
      <c r="N317" s="130"/>
      <c r="O317" s="130"/>
      <c r="P317" s="130"/>
      <c r="Q317" s="130"/>
      <c r="R317" s="130"/>
      <c r="S317" s="130"/>
      <c r="T317" s="130"/>
      <c r="U317" s="130"/>
      <c r="V317" s="130"/>
      <c r="W317" s="130"/>
      <c r="X317" s="130"/>
      <c r="Y317" s="130"/>
      <c r="Z317" s="130"/>
      <c r="AA317" s="130"/>
      <c r="AB317" s="130"/>
    </row>
    <row r="318" spans="1:28" ht="15.75" customHeight="1">
      <c r="A318" s="130"/>
      <c r="B318" s="1502"/>
      <c r="C318" s="160"/>
      <c r="D318" s="160"/>
      <c r="E318" s="160"/>
      <c r="F318" s="160"/>
      <c r="G318" s="130"/>
      <c r="H318" s="130"/>
      <c r="I318" s="130"/>
      <c r="J318" s="130"/>
      <c r="K318" s="130"/>
      <c r="L318" s="130"/>
      <c r="M318" s="130"/>
      <c r="N318" s="130"/>
      <c r="O318" s="130"/>
      <c r="P318" s="130"/>
      <c r="Q318" s="130"/>
      <c r="R318" s="130"/>
      <c r="S318" s="130"/>
      <c r="T318" s="130"/>
      <c r="U318" s="130"/>
      <c r="V318" s="130"/>
      <c r="W318" s="130"/>
      <c r="X318" s="130"/>
      <c r="Y318" s="130"/>
      <c r="Z318" s="130"/>
      <c r="AA318" s="130"/>
      <c r="AB318" s="130"/>
    </row>
    <row r="319" spans="1:28" ht="15.75" customHeight="1">
      <c r="A319" s="130"/>
      <c r="B319" s="1502"/>
      <c r="C319" s="160"/>
      <c r="D319" s="160"/>
      <c r="E319" s="160"/>
      <c r="F319" s="160"/>
      <c r="G319" s="130"/>
      <c r="H319" s="130"/>
      <c r="I319" s="130"/>
      <c r="J319" s="130"/>
      <c r="K319" s="130"/>
      <c r="L319" s="130"/>
      <c r="M319" s="130"/>
      <c r="N319" s="130"/>
      <c r="O319" s="130"/>
      <c r="P319" s="130"/>
      <c r="Q319" s="130"/>
      <c r="R319" s="130"/>
      <c r="S319" s="130"/>
      <c r="T319" s="130"/>
      <c r="U319" s="130"/>
      <c r="V319" s="130"/>
      <c r="W319" s="130"/>
      <c r="X319" s="130"/>
      <c r="Y319" s="130"/>
      <c r="Z319" s="130"/>
      <c r="AA319" s="130"/>
      <c r="AB319" s="130"/>
    </row>
    <row r="320" spans="1:28" ht="15.75" customHeight="1">
      <c r="A320" s="130"/>
      <c r="B320" s="1502"/>
      <c r="C320" s="160"/>
      <c r="D320" s="160"/>
      <c r="E320" s="160"/>
      <c r="F320" s="160"/>
      <c r="G320" s="130"/>
      <c r="H320" s="130"/>
      <c r="I320" s="130"/>
      <c r="J320" s="130"/>
      <c r="K320" s="130"/>
      <c r="L320" s="130"/>
      <c r="M320" s="130"/>
      <c r="N320" s="130"/>
      <c r="O320" s="130"/>
      <c r="P320" s="130"/>
      <c r="Q320" s="130"/>
      <c r="R320" s="130"/>
      <c r="S320" s="130"/>
      <c r="T320" s="130"/>
      <c r="U320" s="130"/>
      <c r="V320" s="130"/>
      <c r="W320" s="130"/>
      <c r="X320" s="130"/>
      <c r="Y320" s="130"/>
      <c r="Z320" s="130"/>
      <c r="AA320" s="130"/>
      <c r="AB320" s="130"/>
    </row>
    <row r="321" spans="1:28" ht="15.75" customHeight="1">
      <c r="A321" s="130"/>
      <c r="B321" s="1502"/>
      <c r="C321" s="160"/>
      <c r="D321" s="160"/>
      <c r="E321" s="160"/>
      <c r="F321" s="160"/>
      <c r="G321" s="130"/>
      <c r="H321" s="130"/>
      <c r="I321" s="130"/>
      <c r="J321" s="130"/>
      <c r="K321" s="130"/>
      <c r="L321" s="130"/>
      <c r="M321" s="130"/>
      <c r="N321" s="130"/>
      <c r="O321" s="130"/>
      <c r="P321" s="130"/>
      <c r="Q321" s="130"/>
      <c r="R321" s="130"/>
      <c r="S321" s="130"/>
      <c r="T321" s="130"/>
      <c r="U321" s="130"/>
      <c r="V321" s="130"/>
      <c r="W321" s="130"/>
      <c r="X321" s="130"/>
      <c r="Y321" s="130"/>
      <c r="Z321" s="130"/>
      <c r="AA321" s="130"/>
      <c r="AB321" s="130"/>
    </row>
    <row r="322" spans="1:28" ht="15.75" customHeight="1">
      <c r="A322" s="130"/>
      <c r="B322" s="1502"/>
      <c r="C322" s="160"/>
      <c r="D322" s="160"/>
      <c r="E322" s="160"/>
      <c r="F322" s="160"/>
      <c r="G322" s="130"/>
      <c r="H322" s="130"/>
      <c r="I322" s="130"/>
      <c r="J322" s="130"/>
      <c r="K322" s="130"/>
      <c r="L322" s="130"/>
      <c r="M322" s="130"/>
      <c r="N322" s="130"/>
      <c r="O322" s="130"/>
      <c r="P322" s="130"/>
      <c r="Q322" s="130"/>
      <c r="R322" s="130"/>
      <c r="S322" s="130"/>
      <c r="T322" s="130"/>
      <c r="U322" s="130"/>
      <c r="V322" s="130"/>
      <c r="W322" s="130"/>
      <c r="X322" s="130"/>
      <c r="Y322" s="130"/>
      <c r="Z322" s="130"/>
      <c r="AA322" s="130"/>
      <c r="AB322" s="130"/>
    </row>
    <row r="323" spans="1:28" ht="15.75" customHeight="1">
      <c r="A323" s="130"/>
      <c r="B323" s="1502"/>
      <c r="C323" s="160"/>
      <c r="D323" s="160"/>
      <c r="E323" s="160"/>
      <c r="F323" s="160"/>
      <c r="G323" s="130"/>
      <c r="H323" s="130"/>
      <c r="I323" s="130"/>
      <c r="J323" s="130"/>
      <c r="K323" s="130"/>
      <c r="L323" s="130"/>
      <c r="M323" s="130"/>
      <c r="N323" s="130"/>
      <c r="O323" s="130"/>
      <c r="P323" s="130"/>
      <c r="Q323" s="130"/>
      <c r="R323" s="130"/>
      <c r="S323" s="130"/>
      <c r="T323" s="130"/>
      <c r="U323" s="130"/>
      <c r="V323" s="130"/>
      <c r="W323" s="130"/>
      <c r="X323" s="130"/>
      <c r="Y323" s="130"/>
      <c r="Z323" s="130"/>
      <c r="AA323" s="130"/>
      <c r="AB323" s="130"/>
    </row>
    <row r="324" spans="1:28" ht="15.75" customHeight="1">
      <c r="A324" s="130"/>
      <c r="B324" s="1502"/>
      <c r="C324" s="160"/>
      <c r="D324" s="160"/>
      <c r="E324" s="160"/>
      <c r="F324" s="160"/>
      <c r="G324" s="130"/>
      <c r="H324" s="130"/>
      <c r="I324" s="130"/>
      <c r="J324" s="130"/>
      <c r="K324" s="130"/>
      <c r="L324" s="130"/>
      <c r="M324" s="130"/>
      <c r="N324" s="130"/>
      <c r="O324" s="130"/>
      <c r="P324" s="130"/>
      <c r="Q324" s="130"/>
      <c r="R324" s="130"/>
      <c r="S324" s="130"/>
      <c r="T324" s="130"/>
      <c r="U324" s="130"/>
      <c r="V324" s="130"/>
      <c r="W324" s="130"/>
      <c r="X324" s="130"/>
      <c r="Y324" s="130"/>
      <c r="Z324" s="130"/>
      <c r="AA324" s="130"/>
      <c r="AB324" s="130"/>
    </row>
    <row r="325" spans="1:28" ht="15.75" customHeight="1">
      <c r="A325" s="130"/>
      <c r="B325" s="1502"/>
      <c r="C325" s="160"/>
      <c r="D325" s="160"/>
      <c r="E325" s="160"/>
      <c r="F325" s="160"/>
      <c r="G325" s="130"/>
      <c r="H325" s="130"/>
      <c r="I325" s="130"/>
      <c r="J325" s="130"/>
      <c r="K325" s="130"/>
      <c r="L325" s="130"/>
      <c r="M325" s="130"/>
      <c r="N325" s="130"/>
      <c r="O325" s="130"/>
      <c r="P325" s="130"/>
      <c r="Q325" s="130"/>
      <c r="R325" s="130"/>
      <c r="S325" s="130"/>
      <c r="T325" s="130"/>
      <c r="U325" s="130"/>
      <c r="V325" s="130"/>
      <c r="W325" s="130"/>
      <c r="X325" s="130"/>
      <c r="Y325" s="130"/>
      <c r="Z325" s="130"/>
      <c r="AA325" s="130"/>
      <c r="AB325" s="130"/>
    </row>
    <row r="326" spans="1:28" ht="15.75" customHeight="1">
      <c r="A326" s="130"/>
      <c r="B326" s="1502"/>
      <c r="C326" s="160"/>
      <c r="D326" s="160"/>
      <c r="E326" s="160"/>
      <c r="F326" s="160"/>
      <c r="G326" s="130"/>
      <c r="H326" s="130"/>
      <c r="I326" s="130"/>
      <c r="J326" s="130"/>
      <c r="K326" s="130"/>
      <c r="L326" s="130"/>
      <c r="M326" s="130"/>
      <c r="N326" s="130"/>
      <c r="O326" s="130"/>
      <c r="P326" s="130"/>
      <c r="Q326" s="130"/>
      <c r="R326" s="130"/>
      <c r="S326" s="130"/>
      <c r="T326" s="130"/>
      <c r="U326" s="130"/>
      <c r="V326" s="130"/>
      <c r="W326" s="130"/>
      <c r="X326" s="130"/>
      <c r="Y326" s="130"/>
      <c r="Z326" s="130"/>
      <c r="AA326" s="130"/>
      <c r="AB326" s="130"/>
    </row>
    <row r="327" spans="1:28" ht="15.75" customHeight="1">
      <c r="A327" s="130"/>
      <c r="B327" s="1502"/>
      <c r="C327" s="160"/>
      <c r="D327" s="160"/>
      <c r="E327" s="160"/>
      <c r="F327" s="160"/>
      <c r="G327" s="130"/>
      <c r="H327" s="130"/>
      <c r="I327" s="130"/>
      <c r="J327" s="130"/>
      <c r="K327" s="130"/>
      <c r="L327" s="130"/>
      <c r="M327" s="130"/>
      <c r="N327" s="130"/>
      <c r="O327" s="130"/>
      <c r="P327" s="130"/>
      <c r="Q327" s="130"/>
      <c r="R327" s="130"/>
      <c r="S327" s="130"/>
      <c r="T327" s="130"/>
      <c r="U327" s="130"/>
      <c r="V327" s="130"/>
      <c r="W327" s="130"/>
      <c r="X327" s="130"/>
      <c r="Y327" s="130"/>
      <c r="Z327" s="130"/>
      <c r="AA327" s="130"/>
      <c r="AB327" s="130"/>
    </row>
    <row r="328" spans="1:28" ht="15.75" customHeight="1">
      <c r="A328" s="130"/>
      <c r="B328" s="1502"/>
      <c r="C328" s="160"/>
      <c r="D328" s="160"/>
      <c r="E328" s="160"/>
      <c r="F328" s="160"/>
      <c r="G328" s="130"/>
      <c r="H328" s="130"/>
      <c r="I328" s="130"/>
      <c r="J328" s="130"/>
      <c r="K328" s="130"/>
      <c r="L328" s="130"/>
      <c r="M328" s="130"/>
      <c r="N328" s="130"/>
      <c r="O328" s="130"/>
      <c r="P328" s="130"/>
      <c r="Q328" s="130"/>
      <c r="R328" s="130"/>
      <c r="S328" s="130"/>
      <c r="T328" s="130"/>
      <c r="U328" s="130"/>
      <c r="V328" s="130"/>
      <c r="W328" s="130"/>
      <c r="X328" s="130"/>
      <c r="Y328" s="130"/>
      <c r="Z328" s="130"/>
      <c r="AA328" s="130"/>
      <c r="AB328" s="130"/>
    </row>
    <row r="329" spans="1:28" ht="15.75" customHeight="1">
      <c r="A329" s="130"/>
      <c r="B329" s="1502"/>
      <c r="C329" s="160"/>
      <c r="D329" s="160"/>
      <c r="E329" s="160"/>
      <c r="F329" s="160"/>
      <c r="G329" s="130"/>
      <c r="H329" s="130"/>
      <c r="I329" s="130"/>
      <c r="J329" s="130"/>
      <c r="K329" s="130"/>
      <c r="L329" s="130"/>
      <c r="M329" s="130"/>
      <c r="N329" s="130"/>
      <c r="O329" s="130"/>
      <c r="P329" s="130"/>
      <c r="Q329" s="130"/>
      <c r="R329" s="130"/>
      <c r="S329" s="130"/>
      <c r="T329" s="130"/>
      <c r="U329" s="130"/>
      <c r="V329" s="130"/>
      <c r="W329" s="130"/>
      <c r="X329" s="130"/>
      <c r="Y329" s="130"/>
      <c r="Z329" s="130"/>
      <c r="AA329" s="130"/>
      <c r="AB329" s="130"/>
    </row>
    <row r="330" spans="1:28" ht="15.75" customHeight="1">
      <c r="A330" s="130"/>
      <c r="B330" s="1502"/>
      <c r="C330" s="160"/>
      <c r="D330" s="160"/>
      <c r="E330" s="160"/>
      <c r="F330" s="160"/>
      <c r="G330" s="130"/>
      <c r="H330" s="130"/>
      <c r="I330" s="130"/>
      <c r="J330" s="130"/>
      <c r="K330" s="130"/>
      <c r="L330" s="130"/>
      <c r="M330" s="130"/>
      <c r="N330" s="130"/>
      <c r="O330" s="130"/>
      <c r="P330" s="130"/>
      <c r="Q330" s="130"/>
      <c r="R330" s="130"/>
      <c r="S330" s="130"/>
      <c r="T330" s="130"/>
      <c r="U330" s="130"/>
      <c r="V330" s="130"/>
      <c r="W330" s="130"/>
      <c r="X330" s="130"/>
      <c r="Y330" s="130"/>
      <c r="Z330" s="130"/>
      <c r="AA330" s="130"/>
      <c r="AB330" s="130"/>
    </row>
    <row r="331" spans="1:28" ht="15.75" customHeight="1">
      <c r="A331" s="130"/>
      <c r="B331" s="1502"/>
      <c r="C331" s="160"/>
      <c r="D331" s="160"/>
      <c r="E331" s="160"/>
      <c r="F331" s="160"/>
      <c r="G331" s="130"/>
      <c r="H331" s="130"/>
      <c r="I331" s="130"/>
      <c r="J331" s="130"/>
      <c r="K331" s="130"/>
      <c r="L331" s="130"/>
      <c r="M331" s="130"/>
      <c r="N331" s="130"/>
      <c r="O331" s="130"/>
      <c r="P331" s="130"/>
      <c r="Q331" s="130"/>
      <c r="R331" s="130"/>
      <c r="S331" s="130"/>
      <c r="T331" s="130"/>
      <c r="U331" s="130"/>
      <c r="V331" s="130"/>
      <c r="W331" s="130"/>
      <c r="X331" s="130"/>
      <c r="Y331" s="130"/>
      <c r="Z331" s="130"/>
      <c r="AA331" s="130"/>
      <c r="AB331" s="130"/>
    </row>
    <row r="332" spans="1:28" ht="15.75" customHeight="1">
      <c r="A332" s="130"/>
      <c r="B332" s="1502"/>
      <c r="C332" s="160"/>
      <c r="D332" s="160"/>
      <c r="E332" s="160"/>
      <c r="F332" s="160"/>
      <c r="G332" s="130"/>
      <c r="H332" s="130"/>
      <c r="I332" s="130"/>
      <c r="J332" s="130"/>
      <c r="K332" s="130"/>
      <c r="L332" s="130"/>
      <c r="M332" s="130"/>
      <c r="N332" s="130"/>
      <c r="O332" s="130"/>
      <c r="P332" s="130"/>
      <c r="Q332" s="130"/>
      <c r="R332" s="130"/>
      <c r="S332" s="130"/>
      <c r="T332" s="130"/>
      <c r="U332" s="130"/>
      <c r="V332" s="130"/>
      <c r="W332" s="130"/>
      <c r="X332" s="130"/>
      <c r="Y332" s="130"/>
      <c r="Z332" s="130"/>
      <c r="AA332" s="130"/>
      <c r="AB332" s="130"/>
    </row>
    <row r="333" spans="1:28" ht="15.75" customHeight="1">
      <c r="A333" s="130"/>
      <c r="B333" s="1502"/>
      <c r="C333" s="160"/>
      <c r="D333" s="160"/>
      <c r="E333" s="160"/>
      <c r="F333" s="160"/>
      <c r="G333" s="130"/>
      <c r="H333" s="130"/>
      <c r="I333" s="130"/>
      <c r="J333" s="130"/>
      <c r="K333" s="130"/>
      <c r="L333" s="130"/>
      <c r="M333" s="130"/>
      <c r="N333" s="130"/>
      <c r="O333" s="130"/>
      <c r="P333" s="130"/>
      <c r="Q333" s="130"/>
      <c r="R333" s="130"/>
      <c r="S333" s="130"/>
      <c r="T333" s="130"/>
      <c r="U333" s="130"/>
      <c r="V333" s="130"/>
      <c r="W333" s="130"/>
      <c r="X333" s="130"/>
      <c r="Y333" s="130"/>
      <c r="Z333" s="130"/>
      <c r="AA333" s="130"/>
      <c r="AB333" s="130"/>
    </row>
    <row r="334" spans="1:28" ht="15.75" customHeight="1">
      <c r="A334" s="130"/>
      <c r="B334" s="1502"/>
      <c r="C334" s="160"/>
      <c r="D334" s="160"/>
      <c r="E334" s="160"/>
      <c r="F334" s="160"/>
      <c r="G334" s="130"/>
      <c r="H334" s="130"/>
      <c r="I334" s="130"/>
      <c r="J334" s="130"/>
      <c r="K334" s="130"/>
      <c r="L334" s="130"/>
      <c r="M334" s="130"/>
      <c r="N334" s="130"/>
      <c r="O334" s="130"/>
      <c r="P334" s="130"/>
      <c r="Q334" s="130"/>
      <c r="R334" s="130"/>
      <c r="S334" s="130"/>
      <c r="T334" s="130"/>
      <c r="U334" s="130"/>
      <c r="V334" s="130"/>
      <c r="W334" s="130"/>
      <c r="X334" s="130"/>
      <c r="Y334" s="130"/>
      <c r="Z334" s="130"/>
      <c r="AA334" s="130"/>
      <c r="AB334" s="130"/>
    </row>
    <row r="335" spans="1:28" ht="15.75" customHeight="1">
      <c r="A335" s="130"/>
      <c r="B335" s="1502"/>
      <c r="C335" s="160"/>
      <c r="D335" s="160"/>
      <c r="E335" s="160"/>
      <c r="F335" s="160"/>
      <c r="G335" s="130"/>
      <c r="H335" s="130"/>
      <c r="I335" s="130"/>
      <c r="J335" s="130"/>
      <c r="K335" s="130"/>
      <c r="L335" s="130"/>
      <c r="M335" s="130"/>
      <c r="N335" s="130"/>
      <c r="O335" s="130"/>
      <c r="P335" s="130"/>
      <c r="Q335" s="130"/>
      <c r="R335" s="130"/>
      <c r="S335" s="130"/>
      <c r="T335" s="130"/>
      <c r="U335" s="130"/>
      <c r="V335" s="130"/>
      <c r="W335" s="130"/>
      <c r="X335" s="130"/>
      <c r="Y335" s="130"/>
      <c r="Z335" s="130"/>
      <c r="AA335" s="130"/>
      <c r="AB335" s="130"/>
    </row>
    <row r="336" spans="1:28" ht="15.75" customHeight="1">
      <c r="A336" s="130"/>
      <c r="B336" s="1502"/>
      <c r="C336" s="160"/>
      <c r="D336" s="160"/>
      <c r="E336" s="160"/>
      <c r="F336" s="160"/>
      <c r="G336" s="130"/>
      <c r="H336" s="130"/>
      <c r="I336" s="130"/>
      <c r="J336" s="130"/>
      <c r="K336" s="130"/>
      <c r="L336" s="130"/>
      <c r="M336" s="130"/>
      <c r="N336" s="130"/>
      <c r="O336" s="130"/>
      <c r="P336" s="130"/>
      <c r="Q336" s="130"/>
      <c r="R336" s="130"/>
      <c r="S336" s="130"/>
      <c r="T336" s="130"/>
      <c r="U336" s="130"/>
      <c r="V336" s="130"/>
      <c r="W336" s="130"/>
      <c r="X336" s="130"/>
      <c r="Y336" s="130"/>
      <c r="Z336" s="130"/>
      <c r="AA336" s="130"/>
      <c r="AB336" s="130"/>
    </row>
    <row r="337" spans="1:28" ht="15.75" customHeight="1">
      <c r="A337" s="130"/>
      <c r="B337" s="1502"/>
      <c r="C337" s="160"/>
      <c r="D337" s="160"/>
      <c r="E337" s="160"/>
      <c r="F337" s="160"/>
      <c r="G337" s="130"/>
      <c r="H337" s="130"/>
      <c r="I337" s="130"/>
      <c r="J337" s="130"/>
      <c r="K337" s="130"/>
      <c r="L337" s="130"/>
      <c r="M337" s="130"/>
      <c r="N337" s="130"/>
      <c r="O337" s="130"/>
      <c r="P337" s="130"/>
      <c r="Q337" s="130"/>
      <c r="R337" s="130"/>
      <c r="S337" s="130"/>
      <c r="T337" s="130"/>
      <c r="U337" s="130"/>
      <c r="V337" s="130"/>
      <c r="W337" s="130"/>
      <c r="X337" s="130"/>
      <c r="Y337" s="130"/>
      <c r="Z337" s="130"/>
      <c r="AA337" s="130"/>
      <c r="AB337" s="130"/>
    </row>
    <row r="338" spans="1:28" ht="15.75" customHeight="1">
      <c r="A338" s="130"/>
      <c r="B338" s="1502"/>
      <c r="C338" s="160"/>
      <c r="D338" s="160"/>
      <c r="E338" s="160"/>
      <c r="F338" s="160"/>
      <c r="G338" s="130"/>
      <c r="H338" s="130"/>
      <c r="I338" s="130"/>
      <c r="J338" s="130"/>
      <c r="K338" s="130"/>
      <c r="L338" s="130"/>
      <c r="M338" s="130"/>
      <c r="N338" s="130"/>
      <c r="O338" s="130"/>
      <c r="P338" s="130"/>
      <c r="Q338" s="130"/>
      <c r="R338" s="130"/>
      <c r="S338" s="130"/>
      <c r="T338" s="130"/>
      <c r="U338" s="130"/>
      <c r="V338" s="130"/>
      <c r="W338" s="130"/>
      <c r="X338" s="130"/>
      <c r="Y338" s="130"/>
      <c r="Z338" s="130"/>
      <c r="AA338" s="130"/>
      <c r="AB338" s="130"/>
    </row>
    <row r="339" spans="1:28" ht="15.75" customHeight="1">
      <c r="A339" s="130"/>
      <c r="B339" s="1502"/>
      <c r="C339" s="160"/>
      <c r="D339" s="160"/>
      <c r="E339" s="160"/>
      <c r="F339" s="160"/>
      <c r="G339" s="130"/>
      <c r="H339" s="130"/>
      <c r="I339" s="130"/>
      <c r="J339" s="130"/>
      <c r="K339" s="130"/>
      <c r="L339" s="130"/>
      <c r="M339" s="130"/>
      <c r="N339" s="130"/>
      <c r="O339" s="130"/>
      <c r="P339" s="130"/>
      <c r="Q339" s="130"/>
      <c r="R339" s="130"/>
      <c r="S339" s="130"/>
      <c r="T339" s="130"/>
      <c r="U339" s="130"/>
      <c r="V339" s="130"/>
      <c r="W339" s="130"/>
      <c r="X339" s="130"/>
      <c r="Y339" s="130"/>
      <c r="Z339" s="130"/>
      <c r="AA339" s="130"/>
      <c r="AB339" s="130"/>
    </row>
    <row r="340" spans="1:28" ht="15.75" customHeight="1">
      <c r="A340" s="130"/>
      <c r="B340" s="1502"/>
      <c r="C340" s="160"/>
      <c r="D340" s="160"/>
      <c r="E340" s="160"/>
      <c r="F340" s="160"/>
      <c r="G340" s="130"/>
      <c r="H340" s="130"/>
      <c r="I340" s="130"/>
      <c r="J340" s="130"/>
      <c r="K340" s="130"/>
      <c r="L340" s="130"/>
      <c r="M340" s="130"/>
      <c r="N340" s="130"/>
      <c r="O340" s="130"/>
      <c r="P340" s="130"/>
      <c r="Q340" s="130"/>
      <c r="R340" s="130"/>
      <c r="S340" s="130"/>
      <c r="T340" s="130"/>
      <c r="U340" s="130"/>
      <c r="V340" s="130"/>
      <c r="W340" s="130"/>
      <c r="X340" s="130"/>
      <c r="Y340" s="130"/>
      <c r="Z340" s="130"/>
      <c r="AA340" s="130"/>
      <c r="AB340" s="130"/>
    </row>
    <row r="341" spans="1:28" ht="15.75" customHeight="1">
      <c r="A341" s="130"/>
      <c r="B341" s="1502"/>
      <c r="C341" s="160"/>
      <c r="D341" s="160"/>
      <c r="E341" s="160"/>
      <c r="F341" s="160"/>
      <c r="G341" s="130"/>
      <c r="H341" s="130"/>
      <c r="I341" s="130"/>
      <c r="J341" s="130"/>
      <c r="K341" s="130"/>
      <c r="L341" s="130"/>
      <c r="M341" s="130"/>
      <c r="N341" s="130"/>
      <c r="O341" s="130"/>
      <c r="P341" s="130"/>
      <c r="Q341" s="130"/>
      <c r="R341" s="130"/>
      <c r="S341" s="130"/>
      <c r="T341" s="130"/>
      <c r="U341" s="130"/>
      <c r="V341" s="130"/>
      <c r="W341" s="130"/>
      <c r="X341" s="130"/>
      <c r="Y341" s="130"/>
      <c r="Z341" s="130"/>
      <c r="AA341" s="130"/>
      <c r="AB341" s="130"/>
    </row>
    <row r="342" spans="1:28" ht="15.75" customHeight="1">
      <c r="A342" s="130"/>
      <c r="B342" s="1502"/>
      <c r="C342" s="160"/>
      <c r="D342" s="160"/>
      <c r="E342" s="160"/>
      <c r="F342" s="160"/>
      <c r="G342" s="130"/>
      <c r="H342" s="130"/>
      <c r="I342" s="130"/>
      <c r="J342" s="130"/>
      <c r="K342" s="130"/>
      <c r="L342" s="130"/>
      <c r="M342" s="130"/>
      <c r="N342" s="130"/>
      <c r="O342" s="130"/>
      <c r="P342" s="130"/>
      <c r="Q342" s="130"/>
      <c r="R342" s="130"/>
      <c r="S342" s="130"/>
      <c r="T342" s="130"/>
      <c r="U342" s="130"/>
      <c r="V342" s="130"/>
      <c r="W342" s="130"/>
      <c r="X342" s="130"/>
      <c r="Y342" s="130"/>
      <c r="Z342" s="130"/>
      <c r="AA342" s="130"/>
      <c r="AB342" s="130"/>
    </row>
    <row r="343" spans="1:28" ht="15.75" customHeight="1">
      <c r="A343" s="130"/>
      <c r="B343" s="1502"/>
      <c r="C343" s="160"/>
      <c r="D343" s="160"/>
      <c r="E343" s="160"/>
      <c r="F343" s="160"/>
      <c r="G343" s="130"/>
      <c r="H343" s="130"/>
      <c r="I343" s="130"/>
      <c r="J343" s="130"/>
      <c r="K343" s="130"/>
      <c r="L343" s="130"/>
      <c r="M343" s="130"/>
      <c r="N343" s="130"/>
      <c r="O343" s="130"/>
      <c r="P343" s="130"/>
      <c r="Q343" s="130"/>
      <c r="R343" s="130"/>
      <c r="S343" s="130"/>
      <c r="T343" s="130"/>
      <c r="U343" s="130"/>
      <c r="V343" s="130"/>
      <c r="W343" s="130"/>
      <c r="X343" s="130"/>
      <c r="Y343" s="130"/>
      <c r="Z343" s="130"/>
      <c r="AA343" s="130"/>
      <c r="AB343" s="130"/>
    </row>
    <row r="344" spans="1:28" ht="15.75" customHeight="1">
      <c r="A344" s="130"/>
      <c r="B344" s="1502"/>
      <c r="C344" s="160"/>
      <c r="D344" s="160"/>
      <c r="E344" s="160"/>
      <c r="F344" s="160"/>
      <c r="G344" s="130"/>
      <c r="H344" s="130"/>
      <c r="I344" s="130"/>
      <c r="J344" s="130"/>
      <c r="K344" s="130"/>
      <c r="L344" s="130"/>
      <c r="M344" s="130"/>
      <c r="N344" s="130"/>
      <c r="O344" s="130"/>
      <c r="P344" s="130"/>
      <c r="Q344" s="130"/>
      <c r="R344" s="130"/>
      <c r="S344" s="130"/>
      <c r="T344" s="130"/>
      <c r="U344" s="130"/>
      <c r="V344" s="130"/>
      <c r="W344" s="130"/>
      <c r="X344" s="130"/>
      <c r="Y344" s="130"/>
      <c r="Z344" s="130"/>
      <c r="AA344" s="130"/>
      <c r="AB344" s="130"/>
    </row>
    <row r="345" spans="1:28" ht="15.75" customHeight="1">
      <c r="A345" s="130"/>
      <c r="B345" s="1502"/>
      <c r="C345" s="160"/>
      <c r="D345" s="160"/>
      <c r="E345" s="160"/>
      <c r="F345" s="160"/>
      <c r="G345" s="130"/>
      <c r="H345" s="130"/>
      <c r="I345" s="130"/>
      <c r="J345" s="130"/>
      <c r="K345" s="130"/>
      <c r="L345" s="130"/>
      <c r="M345" s="130"/>
      <c r="N345" s="130"/>
      <c r="O345" s="130"/>
      <c r="P345" s="130"/>
      <c r="Q345" s="130"/>
      <c r="R345" s="130"/>
      <c r="S345" s="130"/>
      <c r="T345" s="130"/>
      <c r="U345" s="130"/>
      <c r="V345" s="130"/>
      <c r="W345" s="130"/>
      <c r="X345" s="130"/>
      <c r="Y345" s="130"/>
      <c r="Z345" s="130"/>
      <c r="AA345" s="130"/>
      <c r="AB345" s="130"/>
    </row>
    <row r="346" spans="1:28" ht="15.75" customHeight="1">
      <c r="A346" s="130"/>
      <c r="B346" s="1502"/>
      <c r="C346" s="160"/>
      <c r="D346" s="160"/>
      <c r="E346" s="160"/>
      <c r="F346" s="160"/>
      <c r="G346" s="130"/>
      <c r="H346" s="130"/>
      <c r="I346" s="130"/>
      <c r="J346" s="130"/>
      <c r="K346" s="130"/>
      <c r="L346" s="130"/>
      <c r="M346" s="130"/>
      <c r="N346" s="130"/>
      <c r="O346" s="130"/>
      <c r="P346" s="130"/>
      <c r="Q346" s="130"/>
      <c r="R346" s="130"/>
      <c r="S346" s="130"/>
      <c r="T346" s="130"/>
      <c r="U346" s="130"/>
      <c r="V346" s="130"/>
      <c r="W346" s="130"/>
      <c r="X346" s="130"/>
      <c r="Y346" s="130"/>
      <c r="Z346" s="130"/>
      <c r="AA346" s="130"/>
      <c r="AB346" s="130"/>
    </row>
    <row r="347" spans="1:28" ht="15.75" customHeight="1">
      <c r="A347" s="130"/>
      <c r="B347" s="1502"/>
      <c r="C347" s="160"/>
      <c r="D347" s="160"/>
      <c r="E347" s="160"/>
      <c r="F347" s="160"/>
      <c r="G347" s="130"/>
      <c r="H347" s="130"/>
      <c r="I347" s="130"/>
      <c r="J347" s="130"/>
      <c r="K347" s="130"/>
      <c r="L347" s="130"/>
      <c r="M347" s="130"/>
      <c r="N347" s="130"/>
      <c r="O347" s="130"/>
      <c r="P347" s="130"/>
      <c r="Q347" s="130"/>
      <c r="R347" s="130"/>
      <c r="S347" s="130"/>
      <c r="T347" s="130"/>
      <c r="U347" s="130"/>
      <c r="V347" s="130"/>
      <c r="W347" s="130"/>
      <c r="X347" s="130"/>
      <c r="Y347" s="130"/>
      <c r="Z347" s="130"/>
      <c r="AA347" s="130"/>
      <c r="AB347" s="130"/>
    </row>
    <row r="348" spans="1:28" ht="15.75" customHeight="1">
      <c r="A348" s="130"/>
      <c r="B348" s="1502"/>
      <c r="C348" s="160"/>
      <c r="D348" s="160"/>
      <c r="E348" s="160"/>
      <c r="F348" s="160"/>
      <c r="G348" s="130"/>
      <c r="H348" s="130"/>
      <c r="I348" s="130"/>
      <c r="J348" s="130"/>
      <c r="K348" s="130"/>
      <c r="L348" s="130"/>
      <c r="M348" s="130"/>
      <c r="N348" s="130"/>
      <c r="O348" s="130"/>
      <c r="P348" s="130"/>
      <c r="Q348" s="130"/>
      <c r="R348" s="130"/>
      <c r="S348" s="130"/>
      <c r="T348" s="130"/>
      <c r="U348" s="130"/>
      <c r="V348" s="130"/>
      <c r="W348" s="130"/>
      <c r="X348" s="130"/>
      <c r="Y348" s="130"/>
      <c r="Z348" s="130"/>
      <c r="AA348" s="130"/>
      <c r="AB348" s="130"/>
    </row>
    <row r="349" spans="1:28" ht="15.75" customHeight="1">
      <c r="A349" s="130"/>
      <c r="B349" s="1502"/>
      <c r="C349" s="160"/>
      <c r="D349" s="160"/>
      <c r="E349" s="160"/>
      <c r="F349" s="160"/>
      <c r="G349" s="130"/>
      <c r="H349" s="130"/>
      <c r="I349" s="130"/>
      <c r="J349" s="130"/>
      <c r="K349" s="130"/>
      <c r="L349" s="130"/>
      <c r="M349" s="130"/>
      <c r="N349" s="130"/>
      <c r="O349" s="130"/>
      <c r="P349" s="130"/>
      <c r="Q349" s="130"/>
      <c r="R349" s="130"/>
      <c r="S349" s="130"/>
      <c r="T349" s="130"/>
      <c r="U349" s="130"/>
      <c r="V349" s="130"/>
      <c r="W349" s="130"/>
      <c r="X349" s="130"/>
      <c r="Y349" s="130"/>
      <c r="Z349" s="130"/>
      <c r="AA349" s="130"/>
      <c r="AB349" s="130"/>
    </row>
    <row r="350" spans="1:28" ht="15.75" customHeight="1">
      <c r="A350" s="130"/>
      <c r="B350" s="1502"/>
      <c r="C350" s="160"/>
      <c r="D350" s="160"/>
      <c r="E350" s="160"/>
      <c r="F350" s="160"/>
      <c r="G350" s="130"/>
      <c r="H350" s="130"/>
      <c r="I350" s="130"/>
      <c r="J350" s="130"/>
      <c r="K350" s="130"/>
      <c r="L350" s="130"/>
      <c r="M350" s="130"/>
      <c r="N350" s="130"/>
      <c r="O350" s="130"/>
      <c r="P350" s="130"/>
      <c r="Q350" s="130"/>
      <c r="R350" s="130"/>
      <c r="S350" s="130"/>
      <c r="T350" s="130"/>
      <c r="U350" s="130"/>
      <c r="V350" s="130"/>
      <c r="W350" s="130"/>
      <c r="X350" s="130"/>
      <c r="Y350" s="130"/>
      <c r="Z350" s="130"/>
      <c r="AA350" s="130"/>
      <c r="AB350" s="130"/>
    </row>
    <row r="351" spans="1:28" ht="15.75" customHeight="1">
      <c r="A351" s="130"/>
      <c r="B351" s="1502"/>
      <c r="C351" s="160"/>
      <c r="D351" s="160"/>
      <c r="E351" s="160"/>
      <c r="F351" s="160"/>
      <c r="G351" s="130"/>
      <c r="H351" s="130"/>
      <c r="I351" s="130"/>
      <c r="J351" s="130"/>
      <c r="K351" s="130"/>
      <c r="L351" s="130"/>
      <c r="M351" s="130"/>
      <c r="N351" s="130"/>
      <c r="O351" s="130"/>
      <c r="P351" s="130"/>
      <c r="Q351" s="130"/>
      <c r="R351" s="130"/>
      <c r="S351" s="130"/>
      <c r="T351" s="130"/>
      <c r="U351" s="130"/>
      <c r="V351" s="130"/>
      <c r="W351" s="130"/>
      <c r="X351" s="130"/>
      <c r="Y351" s="130"/>
      <c r="Z351" s="130"/>
      <c r="AA351" s="130"/>
      <c r="AB351" s="130"/>
    </row>
    <row r="352" spans="1:28" ht="15.75" customHeight="1">
      <c r="A352" s="130"/>
      <c r="B352" s="1502"/>
      <c r="C352" s="160"/>
      <c r="D352" s="160"/>
      <c r="E352" s="160"/>
      <c r="F352" s="160"/>
      <c r="G352" s="130"/>
      <c r="H352" s="130"/>
      <c r="I352" s="130"/>
      <c r="J352" s="130"/>
      <c r="K352" s="130"/>
      <c r="L352" s="130"/>
      <c r="M352" s="130"/>
      <c r="N352" s="130"/>
      <c r="O352" s="130"/>
      <c r="P352" s="130"/>
      <c r="Q352" s="130"/>
      <c r="R352" s="130"/>
      <c r="S352" s="130"/>
      <c r="T352" s="130"/>
      <c r="U352" s="130"/>
      <c r="V352" s="130"/>
      <c r="W352" s="130"/>
      <c r="X352" s="130"/>
      <c r="Y352" s="130"/>
      <c r="Z352" s="130"/>
      <c r="AA352" s="130"/>
      <c r="AB352" s="130"/>
    </row>
    <row r="353" spans="1:28" ht="15.75" customHeight="1">
      <c r="A353" s="130"/>
      <c r="B353" s="1502"/>
      <c r="C353" s="160"/>
      <c r="D353" s="160"/>
      <c r="E353" s="160"/>
      <c r="F353" s="160"/>
      <c r="G353" s="130"/>
      <c r="H353" s="130"/>
      <c r="I353" s="130"/>
      <c r="J353" s="130"/>
      <c r="K353" s="130"/>
      <c r="L353" s="130"/>
      <c r="M353" s="130"/>
      <c r="N353" s="130"/>
      <c r="O353" s="130"/>
      <c r="P353" s="130"/>
      <c r="Q353" s="130"/>
      <c r="R353" s="130"/>
      <c r="S353" s="130"/>
      <c r="T353" s="130"/>
      <c r="U353" s="130"/>
      <c r="V353" s="130"/>
      <c r="W353" s="130"/>
      <c r="X353" s="130"/>
      <c r="Y353" s="130"/>
      <c r="Z353" s="130"/>
      <c r="AA353" s="130"/>
      <c r="AB353" s="130"/>
    </row>
    <row r="354" spans="1:28" ht="15.75" customHeight="1">
      <c r="A354" s="130"/>
      <c r="B354" s="1502"/>
      <c r="C354" s="160"/>
      <c r="D354" s="160"/>
      <c r="E354" s="160"/>
      <c r="F354" s="160"/>
      <c r="G354" s="130"/>
      <c r="H354" s="130"/>
      <c r="I354" s="130"/>
      <c r="J354" s="130"/>
      <c r="K354" s="130"/>
      <c r="L354" s="130"/>
      <c r="M354" s="130"/>
      <c r="N354" s="130"/>
      <c r="O354" s="130"/>
      <c r="P354" s="130"/>
      <c r="Q354" s="130"/>
      <c r="R354" s="130"/>
      <c r="S354" s="130"/>
      <c r="T354" s="130"/>
      <c r="U354" s="130"/>
      <c r="V354" s="130"/>
      <c r="W354" s="130"/>
      <c r="X354" s="130"/>
      <c r="Y354" s="130"/>
      <c r="Z354" s="130"/>
      <c r="AA354" s="130"/>
      <c r="AB354" s="130"/>
    </row>
    <row r="355" spans="1:28" ht="15.75" customHeight="1">
      <c r="A355" s="130"/>
      <c r="B355" s="1502"/>
      <c r="C355" s="160"/>
      <c r="D355" s="160"/>
      <c r="E355" s="160"/>
      <c r="F355" s="160"/>
      <c r="G355" s="130"/>
      <c r="H355" s="130"/>
      <c r="I355" s="130"/>
      <c r="J355" s="130"/>
      <c r="K355" s="130"/>
      <c r="L355" s="130"/>
      <c r="M355" s="130"/>
      <c r="N355" s="130"/>
      <c r="O355" s="130"/>
      <c r="P355" s="130"/>
      <c r="Q355" s="130"/>
      <c r="R355" s="130"/>
      <c r="S355" s="130"/>
      <c r="T355" s="130"/>
      <c r="U355" s="130"/>
      <c r="V355" s="130"/>
      <c r="W355" s="130"/>
      <c r="X355" s="130"/>
      <c r="Y355" s="130"/>
      <c r="Z355" s="130"/>
      <c r="AA355" s="130"/>
      <c r="AB355" s="130"/>
    </row>
    <row r="356" spans="1:28" ht="15.75" customHeight="1">
      <c r="A356" s="130"/>
      <c r="B356" s="1502"/>
      <c r="C356" s="160"/>
      <c r="D356" s="160"/>
      <c r="E356" s="160"/>
      <c r="F356" s="160"/>
      <c r="G356" s="130"/>
      <c r="H356" s="130"/>
      <c r="I356" s="130"/>
      <c r="J356" s="130"/>
      <c r="K356" s="130"/>
      <c r="L356" s="130"/>
      <c r="M356" s="130"/>
      <c r="N356" s="130"/>
      <c r="O356" s="130"/>
      <c r="P356" s="130"/>
      <c r="Q356" s="130"/>
      <c r="R356" s="130"/>
      <c r="S356" s="130"/>
      <c r="T356" s="130"/>
      <c r="U356" s="130"/>
      <c r="V356" s="130"/>
      <c r="W356" s="130"/>
      <c r="X356" s="130"/>
      <c r="Y356" s="130"/>
      <c r="Z356" s="130"/>
      <c r="AA356" s="130"/>
      <c r="AB356" s="130"/>
    </row>
    <row r="357" spans="1:28" ht="15.75" customHeight="1">
      <c r="A357" s="130"/>
      <c r="B357" s="1502"/>
      <c r="C357" s="160"/>
      <c r="D357" s="160"/>
      <c r="E357" s="160"/>
      <c r="F357" s="160"/>
      <c r="G357" s="130"/>
      <c r="H357" s="130"/>
      <c r="I357" s="130"/>
      <c r="J357" s="130"/>
      <c r="K357" s="130"/>
      <c r="L357" s="130"/>
      <c r="M357" s="130"/>
      <c r="N357" s="130"/>
      <c r="O357" s="130"/>
      <c r="P357" s="130"/>
      <c r="Q357" s="130"/>
      <c r="R357" s="130"/>
      <c r="S357" s="130"/>
      <c r="T357" s="130"/>
      <c r="U357" s="130"/>
      <c r="V357" s="130"/>
      <c r="W357" s="130"/>
      <c r="X357" s="130"/>
      <c r="Y357" s="130"/>
      <c r="Z357" s="130"/>
      <c r="AA357" s="130"/>
      <c r="AB357" s="130"/>
    </row>
    <row r="358" spans="1:28" ht="15.75" customHeight="1">
      <c r="A358" s="130"/>
      <c r="B358" s="1502"/>
      <c r="C358" s="160"/>
      <c r="D358" s="160"/>
      <c r="E358" s="160"/>
      <c r="F358" s="160"/>
      <c r="G358" s="130"/>
      <c r="H358" s="130"/>
      <c r="I358" s="130"/>
      <c r="J358" s="130"/>
      <c r="K358" s="130"/>
      <c r="L358" s="130"/>
      <c r="M358" s="130"/>
      <c r="N358" s="130"/>
      <c r="O358" s="130"/>
      <c r="P358" s="130"/>
      <c r="Q358" s="130"/>
      <c r="R358" s="130"/>
      <c r="S358" s="130"/>
      <c r="T358" s="130"/>
      <c r="U358" s="130"/>
      <c r="V358" s="130"/>
      <c r="W358" s="130"/>
      <c r="X358" s="130"/>
      <c r="Y358" s="130"/>
      <c r="Z358" s="130"/>
      <c r="AA358" s="130"/>
      <c r="AB358" s="130"/>
    </row>
    <row r="359" spans="1:28" ht="15.75" customHeight="1">
      <c r="A359" s="130"/>
      <c r="B359" s="1502"/>
      <c r="C359" s="160"/>
      <c r="D359" s="160"/>
      <c r="E359" s="160"/>
      <c r="F359" s="160"/>
      <c r="G359" s="130"/>
      <c r="H359" s="130"/>
      <c r="I359" s="130"/>
      <c r="J359" s="130"/>
      <c r="K359" s="130"/>
      <c r="L359" s="130"/>
      <c r="M359" s="130"/>
      <c r="N359" s="130"/>
      <c r="O359" s="130"/>
      <c r="P359" s="130"/>
      <c r="Q359" s="130"/>
      <c r="R359" s="130"/>
      <c r="S359" s="130"/>
      <c r="T359" s="130"/>
      <c r="U359" s="130"/>
      <c r="V359" s="130"/>
      <c r="W359" s="130"/>
      <c r="X359" s="130"/>
      <c r="Y359" s="130"/>
      <c r="Z359" s="130"/>
      <c r="AA359" s="130"/>
      <c r="AB359" s="130"/>
    </row>
    <row r="360" spans="1:28" ht="15.75" customHeight="1">
      <c r="A360" s="130"/>
      <c r="B360" s="1502"/>
      <c r="C360" s="160"/>
      <c r="D360" s="160"/>
      <c r="E360" s="160"/>
      <c r="F360" s="160"/>
      <c r="G360" s="130"/>
      <c r="H360" s="130"/>
      <c r="I360" s="130"/>
      <c r="J360" s="130"/>
      <c r="K360" s="130"/>
      <c r="L360" s="130"/>
      <c r="M360" s="130"/>
      <c r="N360" s="130"/>
      <c r="O360" s="130"/>
      <c r="P360" s="130"/>
      <c r="Q360" s="130"/>
      <c r="R360" s="130"/>
      <c r="S360" s="130"/>
      <c r="T360" s="130"/>
      <c r="U360" s="130"/>
      <c r="V360" s="130"/>
      <c r="W360" s="130"/>
      <c r="X360" s="130"/>
      <c r="Y360" s="130"/>
      <c r="Z360" s="130"/>
      <c r="AA360" s="130"/>
      <c r="AB360" s="130"/>
    </row>
    <row r="361" spans="1:28" ht="15.75" customHeight="1">
      <c r="A361" s="130"/>
      <c r="B361" s="1502"/>
      <c r="C361" s="160"/>
      <c r="D361" s="160"/>
      <c r="E361" s="160"/>
      <c r="F361" s="160"/>
      <c r="G361" s="130"/>
      <c r="H361" s="130"/>
      <c r="I361" s="130"/>
      <c r="J361" s="130"/>
      <c r="K361" s="130"/>
      <c r="L361" s="130"/>
      <c r="M361" s="130"/>
      <c r="N361" s="130"/>
      <c r="O361" s="130"/>
      <c r="P361" s="130"/>
      <c r="Q361" s="130"/>
      <c r="R361" s="130"/>
      <c r="S361" s="130"/>
      <c r="T361" s="130"/>
      <c r="U361" s="130"/>
      <c r="V361" s="130"/>
      <c r="W361" s="130"/>
      <c r="X361" s="130"/>
      <c r="Y361" s="130"/>
      <c r="Z361" s="130"/>
      <c r="AA361" s="130"/>
      <c r="AB361" s="130"/>
    </row>
    <row r="362" spans="1:28" ht="15.75" customHeight="1">
      <c r="A362" s="130"/>
      <c r="B362" s="1502"/>
      <c r="C362" s="160"/>
      <c r="D362" s="160"/>
      <c r="E362" s="160"/>
      <c r="F362" s="160"/>
      <c r="G362" s="130"/>
      <c r="H362" s="130"/>
      <c r="I362" s="130"/>
      <c r="J362" s="130"/>
      <c r="K362" s="130"/>
      <c r="L362" s="130"/>
      <c r="M362" s="130"/>
      <c r="N362" s="130"/>
      <c r="O362" s="130"/>
      <c r="P362" s="130"/>
      <c r="Q362" s="130"/>
      <c r="R362" s="130"/>
      <c r="S362" s="130"/>
      <c r="T362" s="130"/>
      <c r="U362" s="130"/>
      <c r="V362" s="130"/>
      <c r="W362" s="130"/>
      <c r="X362" s="130"/>
      <c r="Y362" s="130"/>
      <c r="Z362" s="130"/>
      <c r="AA362" s="130"/>
      <c r="AB362" s="130"/>
    </row>
    <row r="363" spans="1:28" ht="15.75" customHeight="1">
      <c r="A363" s="130"/>
      <c r="B363" s="1502"/>
      <c r="C363" s="160"/>
      <c r="D363" s="160"/>
      <c r="E363" s="160"/>
      <c r="F363" s="160"/>
      <c r="G363" s="130"/>
      <c r="H363" s="130"/>
      <c r="I363" s="130"/>
      <c r="J363" s="130"/>
      <c r="K363" s="130"/>
      <c r="L363" s="130"/>
      <c r="M363" s="130"/>
      <c r="N363" s="130"/>
      <c r="O363" s="130"/>
      <c r="P363" s="130"/>
      <c r="Q363" s="130"/>
      <c r="R363" s="130"/>
      <c r="S363" s="130"/>
      <c r="T363" s="130"/>
      <c r="U363" s="130"/>
      <c r="V363" s="130"/>
      <c r="W363" s="130"/>
      <c r="X363" s="130"/>
      <c r="Y363" s="130"/>
      <c r="Z363" s="130"/>
      <c r="AA363" s="130"/>
      <c r="AB363" s="130"/>
    </row>
    <row r="364" spans="1:28" ht="15.75" customHeight="1">
      <c r="A364" s="130"/>
      <c r="B364" s="1502"/>
      <c r="C364" s="160"/>
      <c r="D364" s="160"/>
      <c r="E364" s="160"/>
      <c r="F364" s="160"/>
      <c r="G364" s="130"/>
      <c r="H364" s="130"/>
      <c r="I364" s="130"/>
      <c r="J364" s="130"/>
      <c r="K364" s="130"/>
      <c r="L364" s="130"/>
      <c r="M364" s="130"/>
      <c r="N364" s="130"/>
      <c r="O364" s="130"/>
      <c r="P364" s="130"/>
      <c r="Q364" s="130"/>
      <c r="R364" s="130"/>
      <c r="S364" s="130"/>
      <c r="T364" s="130"/>
      <c r="U364" s="130"/>
      <c r="V364" s="130"/>
      <c r="W364" s="130"/>
      <c r="X364" s="130"/>
      <c r="Y364" s="130"/>
      <c r="Z364" s="130"/>
      <c r="AA364" s="130"/>
      <c r="AB364" s="130"/>
    </row>
    <row r="365" spans="1:28" ht="15.75" customHeight="1">
      <c r="A365" s="130"/>
      <c r="B365" s="1502"/>
      <c r="C365" s="160"/>
      <c r="D365" s="160"/>
      <c r="E365" s="160"/>
      <c r="F365" s="160"/>
      <c r="G365" s="130"/>
      <c r="H365" s="130"/>
      <c r="I365" s="130"/>
      <c r="J365" s="130"/>
      <c r="K365" s="130"/>
      <c r="L365" s="130"/>
      <c r="M365" s="130"/>
      <c r="N365" s="130"/>
      <c r="O365" s="130"/>
      <c r="P365" s="130"/>
      <c r="Q365" s="130"/>
      <c r="R365" s="130"/>
      <c r="S365" s="130"/>
      <c r="T365" s="130"/>
      <c r="U365" s="130"/>
      <c r="V365" s="130"/>
      <c r="W365" s="130"/>
      <c r="X365" s="130"/>
      <c r="Y365" s="130"/>
      <c r="Z365" s="130"/>
      <c r="AA365" s="130"/>
      <c r="AB365" s="130"/>
    </row>
    <row r="366" spans="1:28" ht="15.75" customHeight="1">
      <c r="A366" s="130"/>
      <c r="B366" s="1502"/>
      <c r="C366" s="160"/>
      <c r="D366" s="160"/>
      <c r="E366" s="160"/>
      <c r="F366" s="160"/>
      <c r="G366" s="130"/>
      <c r="H366" s="130"/>
      <c r="I366" s="130"/>
      <c r="J366" s="130"/>
      <c r="K366" s="130"/>
      <c r="L366" s="130"/>
      <c r="M366" s="130"/>
      <c r="N366" s="130"/>
      <c r="O366" s="130"/>
      <c r="P366" s="130"/>
      <c r="Q366" s="130"/>
      <c r="R366" s="130"/>
      <c r="S366" s="130"/>
      <c r="T366" s="130"/>
      <c r="U366" s="130"/>
      <c r="V366" s="130"/>
      <c r="W366" s="130"/>
      <c r="X366" s="130"/>
      <c r="Y366" s="130"/>
      <c r="Z366" s="130"/>
      <c r="AA366" s="130"/>
      <c r="AB366" s="130"/>
    </row>
    <row r="367" spans="1:28" ht="15.75" customHeight="1">
      <c r="A367" s="130"/>
      <c r="B367" s="1502"/>
      <c r="C367" s="160"/>
      <c r="D367" s="160"/>
      <c r="E367" s="160"/>
      <c r="F367" s="160"/>
      <c r="G367" s="130"/>
      <c r="H367" s="130"/>
      <c r="I367" s="130"/>
      <c r="J367" s="130"/>
      <c r="K367" s="130"/>
      <c r="L367" s="130"/>
      <c r="M367" s="130"/>
      <c r="N367" s="130"/>
      <c r="O367" s="130"/>
      <c r="P367" s="130"/>
      <c r="Q367" s="130"/>
      <c r="R367" s="130"/>
      <c r="S367" s="130"/>
      <c r="T367" s="130"/>
      <c r="U367" s="130"/>
      <c r="V367" s="130"/>
      <c r="W367" s="130"/>
      <c r="X367" s="130"/>
      <c r="Y367" s="130"/>
      <c r="Z367" s="130"/>
      <c r="AA367" s="130"/>
      <c r="AB367" s="130"/>
    </row>
    <row r="368" spans="1:28" ht="15.75" customHeight="1">
      <c r="A368" s="130"/>
      <c r="B368" s="1502"/>
      <c r="C368" s="160"/>
      <c r="D368" s="160"/>
      <c r="E368" s="160"/>
      <c r="F368" s="160"/>
      <c r="G368" s="130"/>
      <c r="H368" s="130"/>
      <c r="I368" s="130"/>
      <c r="J368" s="130"/>
      <c r="K368" s="130"/>
      <c r="L368" s="130"/>
      <c r="M368" s="130"/>
      <c r="N368" s="130"/>
      <c r="O368" s="130"/>
      <c r="P368" s="130"/>
      <c r="Q368" s="130"/>
      <c r="R368" s="130"/>
      <c r="S368" s="130"/>
      <c r="T368" s="130"/>
      <c r="U368" s="130"/>
      <c r="V368" s="130"/>
      <c r="W368" s="130"/>
      <c r="X368" s="130"/>
      <c r="Y368" s="130"/>
      <c r="Z368" s="130"/>
      <c r="AA368" s="130"/>
      <c r="AB368" s="130"/>
    </row>
    <row r="369" spans="1:28" ht="15.75" customHeight="1">
      <c r="A369" s="130"/>
      <c r="B369" s="1502"/>
      <c r="C369" s="160"/>
      <c r="D369" s="160"/>
      <c r="E369" s="160"/>
      <c r="F369" s="160"/>
      <c r="G369" s="130"/>
      <c r="H369" s="130"/>
      <c r="I369" s="130"/>
      <c r="J369" s="130"/>
      <c r="K369" s="130"/>
      <c r="L369" s="130"/>
      <c r="M369" s="130"/>
      <c r="N369" s="130"/>
      <c r="O369" s="130"/>
      <c r="P369" s="130"/>
      <c r="Q369" s="130"/>
      <c r="R369" s="130"/>
      <c r="S369" s="130"/>
      <c r="T369" s="130"/>
      <c r="U369" s="130"/>
      <c r="V369" s="130"/>
      <c r="W369" s="130"/>
      <c r="X369" s="130"/>
      <c r="Y369" s="130"/>
      <c r="Z369" s="130"/>
      <c r="AA369" s="130"/>
      <c r="AB369" s="130"/>
    </row>
    <row r="370" spans="1:28" ht="15.75" customHeight="1">
      <c r="A370" s="130"/>
      <c r="B370" s="1502"/>
      <c r="C370" s="160"/>
      <c r="D370" s="160"/>
      <c r="E370" s="160"/>
      <c r="F370" s="160"/>
      <c r="G370" s="130"/>
      <c r="H370" s="130"/>
      <c r="I370" s="130"/>
      <c r="J370" s="130"/>
      <c r="K370" s="130"/>
      <c r="L370" s="130"/>
      <c r="M370" s="130"/>
      <c r="N370" s="130"/>
      <c r="O370" s="130"/>
      <c r="P370" s="130"/>
      <c r="Q370" s="130"/>
      <c r="R370" s="130"/>
      <c r="S370" s="130"/>
      <c r="T370" s="130"/>
      <c r="U370" s="130"/>
      <c r="V370" s="130"/>
      <c r="W370" s="130"/>
      <c r="X370" s="130"/>
      <c r="Y370" s="130"/>
      <c r="Z370" s="130"/>
      <c r="AA370" s="130"/>
      <c r="AB370" s="130"/>
    </row>
    <row r="371" spans="1:28" ht="15.75" customHeight="1">
      <c r="A371" s="130"/>
      <c r="B371" s="1502"/>
      <c r="C371" s="160"/>
      <c r="D371" s="160"/>
      <c r="E371" s="160"/>
      <c r="F371" s="160"/>
      <c r="G371" s="130"/>
      <c r="H371" s="130"/>
      <c r="I371" s="130"/>
      <c r="J371" s="130"/>
      <c r="K371" s="130"/>
      <c r="L371" s="130"/>
      <c r="M371" s="130"/>
      <c r="N371" s="130"/>
      <c r="O371" s="130"/>
      <c r="P371" s="130"/>
      <c r="Q371" s="130"/>
      <c r="R371" s="130"/>
      <c r="S371" s="130"/>
      <c r="T371" s="130"/>
      <c r="U371" s="130"/>
      <c r="V371" s="130"/>
      <c r="W371" s="130"/>
      <c r="X371" s="130"/>
      <c r="Y371" s="130"/>
      <c r="Z371" s="130"/>
      <c r="AA371" s="130"/>
      <c r="AB371" s="130"/>
    </row>
    <row r="372" spans="1:28" ht="15.75" customHeight="1">
      <c r="A372" s="130"/>
      <c r="B372" s="1502"/>
      <c r="C372" s="160"/>
      <c r="D372" s="160"/>
      <c r="E372" s="160"/>
      <c r="F372" s="160"/>
      <c r="G372" s="130"/>
      <c r="H372" s="130"/>
      <c r="I372" s="130"/>
      <c r="J372" s="130"/>
      <c r="K372" s="130"/>
      <c r="L372" s="130"/>
      <c r="M372" s="130"/>
      <c r="N372" s="130"/>
      <c r="O372" s="130"/>
      <c r="P372" s="130"/>
      <c r="Q372" s="130"/>
      <c r="R372" s="130"/>
      <c r="S372" s="130"/>
      <c r="T372" s="130"/>
      <c r="U372" s="130"/>
      <c r="V372" s="130"/>
      <c r="W372" s="130"/>
      <c r="X372" s="130"/>
      <c r="Y372" s="130"/>
      <c r="Z372" s="130"/>
      <c r="AA372" s="130"/>
      <c r="AB372" s="130"/>
    </row>
    <row r="373" spans="1:28" ht="15.75" customHeight="1">
      <c r="A373" s="130"/>
      <c r="B373" s="1502"/>
      <c r="C373" s="160"/>
      <c r="D373" s="160"/>
      <c r="E373" s="160"/>
      <c r="F373" s="160"/>
      <c r="G373" s="130"/>
      <c r="H373" s="130"/>
      <c r="I373" s="130"/>
      <c r="J373" s="130"/>
      <c r="K373" s="130"/>
      <c r="L373" s="130"/>
      <c r="M373" s="130"/>
      <c r="N373" s="130"/>
      <c r="O373" s="130"/>
      <c r="P373" s="130"/>
      <c r="Q373" s="130"/>
      <c r="R373" s="130"/>
      <c r="S373" s="130"/>
      <c r="T373" s="130"/>
      <c r="U373" s="130"/>
      <c r="V373" s="130"/>
      <c r="W373" s="130"/>
      <c r="X373" s="130"/>
      <c r="Y373" s="130"/>
      <c r="Z373" s="130"/>
      <c r="AA373" s="130"/>
      <c r="AB373" s="130"/>
    </row>
    <row r="374" spans="1:28" ht="15.75" customHeight="1">
      <c r="A374" s="130"/>
      <c r="B374" s="1502"/>
      <c r="C374" s="160"/>
      <c r="D374" s="160"/>
      <c r="E374" s="160"/>
      <c r="F374" s="160"/>
      <c r="G374" s="130"/>
      <c r="H374" s="130"/>
      <c r="I374" s="130"/>
      <c r="J374" s="130"/>
      <c r="K374" s="130"/>
      <c r="L374" s="130"/>
      <c r="M374" s="130"/>
      <c r="N374" s="130"/>
      <c r="O374" s="130"/>
      <c r="P374" s="130"/>
      <c r="Q374" s="130"/>
      <c r="R374" s="130"/>
      <c r="S374" s="130"/>
      <c r="T374" s="130"/>
      <c r="U374" s="130"/>
      <c r="V374" s="130"/>
      <c r="W374" s="130"/>
      <c r="X374" s="130"/>
      <c r="Y374" s="130"/>
      <c r="Z374" s="130"/>
      <c r="AA374" s="130"/>
      <c r="AB374" s="130"/>
    </row>
    <row r="375" spans="1:28" ht="15.75" customHeight="1">
      <c r="A375" s="130"/>
      <c r="B375" s="1502"/>
      <c r="C375" s="160"/>
      <c r="D375" s="160"/>
      <c r="E375" s="160"/>
      <c r="F375" s="160"/>
      <c r="G375" s="130"/>
      <c r="H375" s="130"/>
      <c r="I375" s="130"/>
      <c r="J375" s="130"/>
      <c r="K375" s="130"/>
      <c r="L375" s="130"/>
      <c r="M375" s="130"/>
      <c r="N375" s="130"/>
      <c r="O375" s="130"/>
      <c r="P375" s="130"/>
      <c r="Q375" s="130"/>
      <c r="R375" s="130"/>
      <c r="S375" s="130"/>
      <c r="T375" s="130"/>
      <c r="U375" s="130"/>
      <c r="V375" s="130"/>
      <c r="W375" s="130"/>
      <c r="X375" s="130"/>
      <c r="Y375" s="130"/>
      <c r="Z375" s="130"/>
      <c r="AA375" s="130"/>
      <c r="AB375" s="130"/>
    </row>
    <row r="376" spans="1:28" ht="15.75" customHeight="1">
      <c r="A376" s="130"/>
      <c r="B376" s="1502"/>
      <c r="C376" s="160"/>
      <c r="D376" s="160"/>
      <c r="E376" s="160"/>
      <c r="F376" s="160"/>
      <c r="G376" s="130"/>
      <c r="H376" s="130"/>
      <c r="I376" s="130"/>
      <c r="J376" s="130"/>
      <c r="K376" s="130"/>
      <c r="L376" s="130"/>
      <c r="M376" s="130"/>
      <c r="N376" s="130"/>
      <c r="O376" s="130"/>
      <c r="P376" s="130"/>
      <c r="Q376" s="130"/>
      <c r="R376" s="130"/>
      <c r="S376" s="130"/>
      <c r="T376" s="130"/>
      <c r="U376" s="130"/>
      <c r="V376" s="130"/>
      <c r="W376" s="130"/>
      <c r="X376" s="130"/>
      <c r="Y376" s="130"/>
      <c r="Z376" s="130"/>
      <c r="AA376" s="130"/>
      <c r="AB376" s="130"/>
    </row>
    <row r="377" spans="1:28" ht="15.75" customHeight="1">
      <c r="A377" s="130"/>
      <c r="B377" s="1502"/>
      <c r="C377" s="160"/>
      <c r="D377" s="160"/>
      <c r="E377" s="160"/>
      <c r="F377" s="160"/>
      <c r="G377" s="130"/>
      <c r="H377" s="130"/>
      <c r="I377" s="130"/>
      <c r="J377" s="130"/>
      <c r="K377" s="130"/>
      <c r="L377" s="130"/>
      <c r="M377" s="130"/>
      <c r="N377" s="130"/>
      <c r="O377" s="130"/>
      <c r="P377" s="130"/>
      <c r="Q377" s="130"/>
      <c r="R377" s="130"/>
      <c r="S377" s="130"/>
      <c r="T377" s="130"/>
      <c r="U377" s="130"/>
      <c r="V377" s="130"/>
      <c r="W377" s="130"/>
      <c r="X377" s="130"/>
      <c r="Y377" s="130"/>
      <c r="Z377" s="130"/>
      <c r="AA377" s="130"/>
      <c r="AB377" s="130"/>
    </row>
    <row r="378" spans="1:28" ht="15.75" customHeight="1">
      <c r="A378" s="130"/>
      <c r="B378" s="1502"/>
      <c r="C378" s="160"/>
      <c r="D378" s="160"/>
      <c r="E378" s="160"/>
      <c r="F378" s="160"/>
      <c r="G378" s="130"/>
      <c r="H378" s="130"/>
      <c r="I378" s="130"/>
      <c r="J378" s="130"/>
      <c r="K378" s="130"/>
      <c r="L378" s="130"/>
      <c r="M378" s="130"/>
      <c r="N378" s="130"/>
      <c r="O378" s="130"/>
      <c r="P378" s="130"/>
      <c r="Q378" s="130"/>
      <c r="R378" s="130"/>
      <c r="S378" s="130"/>
      <c r="T378" s="130"/>
      <c r="U378" s="130"/>
      <c r="V378" s="130"/>
      <c r="W378" s="130"/>
      <c r="X378" s="130"/>
      <c r="Y378" s="130"/>
      <c r="Z378" s="130"/>
      <c r="AA378" s="130"/>
      <c r="AB378" s="130"/>
    </row>
    <row r="379" spans="1:28" ht="15.75" customHeight="1">
      <c r="A379" s="130"/>
      <c r="B379" s="1502"/>
      <c r="C379" s="160"/>
      <c r="D379" s="160"/>
      <c r="E379" s="160"/>
      <c r="F379" s="160"/>
      <c r="G379" s="130"/>
      <c r="H379" s="130"/>
      <c r="I379" s="130"/>
      <c r="J379" s="130"/>
      <c r="K379" s="130"/>
      <c r="L379" s="130"/>
      <c r="M379" s="130"/>
      <c r="N379" s="130"/>
      <c r="O379" s="130"/>
      <c r="P379" s="130"/>
      <c r="Q379" s="130"/>
      <c r="R379" s="130"/>
      <c r="S379" s="130"/>
      <c r="T379" s="130"/>
      <c r="U379" s="130"/>
      <c r="V379" s="130"/>
      <c r="W379" s="130"/>
      <c r="X379" s="130"/>
      <c r="Y379" s="130"/>
      <c r="Z379" s="130"/>
      <c r="AA379" s="130"/>
      <c r="AB379" s="130"/>
    </row>
    <row r="380" spans="1:28" ht="15.75" customHeight="1">
      <c r="A380" s="130"/>
      <c r="B380" s="1502"/>
      <c r="C380" s="160"/>
      <c r="D380" s="160"/>
      <c r="E380" s="160"/>
      <c r="F380" s="160"/>
      <c r="G380" s="130"/>
      <c r="H380" s="130"/>
      <c r="I380" s="130"/>
      <c r="J380" s="130"/>
      <c r="K380" s="130"/>
      <c r="L380" s="130"/>
      <c r="M380" s="130"/>
      <c r="N380" s="130"/>
      <c r="O380" s="130"/>
      <c r="P380" s="130"/>
      <c r="Q380" s="130"/>
      <c r="R380" s="130"/>
      <c r="S380" s="130"/>
      <c r="T380" s="130"/>
      <c r="U380" s="130"/>
      <c r="V380" s="130"/>
      <c r="W380" s="130"/>
      <c r="X380" s="130"/>
      <c r="Y380" s="130"/>
      <c r="Z380" s="130"/>
      <c r="AA380" s="130"/>
      <c r="AB380" s="130"/>
    </row>
    <row r="381" spans="1:28" ht="15.75" customHeight="1">
      <c r="A381" s="130"/>
      <c r="B381" s="1502"/>
      <c r="C381" s="160"/>
      <c r="D381" s="160"/>
      <c r="E381" s="160"/>
      <c r="F381" s="160"/>
      <c r="G381" s="130"/>
      <c r="H381" s="130"/>
      <c r="I381" s="130"/>
      <c r="J381" s="130"/>
      <c r="K381" s="130"/>
      <c r="L381" s="130"/>
      <c r="M381" s="130"/>
      <c r="N381" s="130"/>
      <c r="O381" s="130"/>
      <c r="P381" s="130"/>
      <c r="Q381" s="130"/>
      <c r="R381" s="130"/>
      <c r="S381" s="130"/>
      <c r="T381" s="130"/>
      <c r="U381" s="130"/>
      <c r="V381" s="130"/>
      <c r="W381" s="130"/>
      <c r="X381" s="130"/>
      <c r="Y381" s="130"/>
      <c r="Z381" s="130"/>
      <c r="AA381" s="130"/>
      <c r="AB381" s="130"/>
    </row>
    <row r="382" spans="1:28" ht="15.75" customHeight="1">
      <c r="A382" s="130"/>
      <c r="B382" s="1502"/>
      <c r="C382" s="160"/>
      <c r="D382" s="160"/>
      <c r="E382" s="160"/>
      <c r="F382" s="160"/>
      <c r="G382" s="130"/>
      <c r="H382" s="130"/>
      <c r="I382" s="130"/>
      <c r="J382" s="130"/>
      <c r="K382" s="130"/>
      <c r="L382" s="130"/>
      <c r="M382" s="130"/>
      <c r="N382" s="130"/>
      <c r="O382" s="130"/>
      <c r="P382" s="130"/>
      <c r="Q382" s="130"/>
      <c r="R382" s="130"/>
      <c r="S382" s="130"/>
      <c r="T382" s="130"/>
      <c r="U382" s="130"/>
      <c r="V382" s="130"/>
      <c r="W382" s="130"/>
      <c r="X382" s="130"/>
      <c r="Y382" s="130"/>
      <c r="Z382" s="130"/>
      <c r="AA382" s="130"/>
      <c r="AB382" s="130"/>
    </row>
    <row r="383" spans="1:28" ht="15.75" customHeight="1">
      <c r="A383" s="130"/>
      <c r="B383" s="1502"/>
      <c r="C383" s="160"/>
      <c r="D383" s="160"/>
      <c r="E383" s="160"/>
      <c r="F383" s="160"/>
      <c r="G383" s="130"/>
      <c r="H383" s="130"/>
      <c r="I383" s="130"/>
      <c r="J383" s="130"/>
      <c r="K383" s="130"/>
      <c r="L383" s="130"/>
      <c r="M383" s="130"/>
      <c r="N383" s="130"/>
      <c r="O383" s="130"/>
      <c r="P383" s="130"/>
      <c r="Q383" s="130"/>
      <c r="R383" s="130"/>
      <c r="S383" s="130"/>
      <c r="T383" s="130"/>
      <c r="U383" s="130"/>
      <c r="V383" s="130"/>
      <c r="W383" s="130"/>
      <c r="X383" s="130"/>
      <c r="Y383" s="130"/>
      <c r="Z383" s="130"/>
      <c r="AA383" s="130"/>
      <c r="AB383" s="130"/>
    </row>
    <row r="384" spans="1:28" ht="15.75" customHeight="1">
      <c r="A384" s="130"/>
      <c r="B384" s="1502"/>
      <c r="C384" s="160"/>
      <c r="D384" s="160"/>
      <c r="E384" s="160"/>
      <c r="F384" s="160"/>
      <c r="G384" s="130"/>
      <c r="H384" s="130"/>
      <c r="I384" s="130"/>
      <c r="J384" s="130"/>
      <c r="K384" s="130"/>
      <c r="L384" s="130"/>
      <c r="M384" s="130"/>
      <c r="N384" s="130"/>
      <c r="O384" s="130"/>
      <c r="P384" s="130"/>
      <c r="Q384" s="130"/>
      <c r="R384" s="130"/>
      <c r="S384" s="130"/>
      <c r="T384" s="130"/>
      <c r="U384" s="130"/>
      <c r="V384" s="130"/>
      <c r="W384" s="130"/>
      <c r="X384" s="130"/>
      <c r="Y384" s="130"/>
      <c r="Z384" s="130"/>
      <c r="AA384" s="130"/>
      <c r="AB384" s="130"/>
    </row>
    <row r="385" spans="1:28" ht="15.75" customHeight="1">
      <c r="A385" s="130"/>
      <c r="B385" s="1502"/>
      <c r="C385" s="160"/>
      <c r="D385" s="160"/>
      <c r="E385" s="160"/>
      <c r="F385" s="160"/>
      <c r="G385" s="130"/>
      <c r="H385" s="130"/>
      <c r="I385" s="130"/>
      <c r="J385" s="130"/>
      <c r="K385" s="130"/>
      <c r="L385" s="130"/>
      <c r="M385" s="130"/>
      <c r="N385" s="130"/>
      <c r="O385" s="130"/>
      <c r="P385" s="130"/>
      <c r="Q385" s="130"/>
      <c r="R385" s="130"/>
      <c r="S385" s="130"/>
      <c r="T385" s="130"/>
      <c r="U385" s="130"/>
      <c r="V385" s="130"/>
      <c r="W385" s="130"/>
      <c r="X385" s="130"/>
      <c r="Y385" s="130"/>
      <c r="Z385" s="130"/>
      <c r="AA385" s="130"/>
      <c r="AB385" s="130"/>
    </row>
    <row r="386" spans="1:28" ht="15.75" customHeight="1">
      <c r="A386" s="130"/>
      <c r="B386" s="1502"/>
      <c r="C386" s="160"/>
      <c r="D386" s="160"/>
      <c r="E386" s="160"/>
      <c r="F386" s="160"/>
      <c r="G386" s="130"/>
      <c r="H386" s="130"/>
      <c r="I386" s="130"/>
      <c r="J386" s="130"/>
      <c r="K386" s="130"/>
      <c r="L386" s="130"/>
      <c r="M386" s="130"/>
      <c r="N386" s="130"/>
      <c r="O386" s="130"/>
      <c r="P386" s="130"/>
      <c r="Q386" s="130"/>
      <c r="R386" s="130"/>
      <c r="S386" s="130"/>
      <c r="T386" s="130"/>
      <c r="U386" s="130"/>
      <c r="V386" s="130"/>
      <c r="W386" s="130"/>
      <c r="X386" s="130"/>
      <c r="Y386" s="130"/>
      <c r="Z386" s="130"/>
      <c r="AA386" s="130"/>
      <c r="AB386" s="130"/>
    </row>
    <row r="387" spans="1:28" ht="15.75" customHeight="1">
      <c r="A387" s="130"/>
      <c r="B387" s="1502"/>
      <c r="C387" s="160"/>
      <c r="D387" s="160"/>
      <c r="E387" s="160"/>
      <c r="F387" s="160"/>
      <c r="G387" s="130"/>
      <c r="H387" s="130"/>
      <c r="I387" s="130"/>
      <c r="J387" s="130"/>
      <c r="K387" s="130"/>
      <c r="L387" s="130"/>
      <c r="M387" s="130"/>
      <c r="N387" s="130"/>
      <c r="O387" s="130"/>
      <c r="P387" s="130"/>
      <c r="Q387" s="130"/>
      <c r="R387" s="130"/>
      <c r="S387" s="130"/>
      <c r="T387" s="130"/>
      <c r="U387" s="130"/>
      <c r="V387" s="130"/>
      <c r="W387" s="130"/>
      <c r="X387" s="130"/>
      <c r="Y387" s="130"/>
      <c r="Z387" s="130"/>
      <c r="AA387" s="130"/>
      <c r="AB387" s="130"/>
    </row>
    <row r="388" spans="1:28" ht="15.75" customHeight="1">
      <c r="A388" s="130"/>
      <c r="B388" s="1502"/>
      <c r="C388" s="160"/>
      <c r="D388" s="160"/>
      <c r="E388" s="160"/>
      <c r="F388" s="160"/>
      <c r="G388" s="130"/>
      <c r="H388" s="130"/>
      <c r="I388" s="130"/>
      <c r="J388" s="130"/>
      <c r="K388" s="130"/>
      <c r="L388" s="130"/>
      <c r="M388" s="130"/>
      <c r="N388" s="130"/>
      <c r="O388" s="130"/>
      <c r="P388" s="130"/>
      <c r="Q388" s="130"/>
      <c r="R388" s="130"/>
      <c r="S388" s="130"/>
      <c r="T388" s="130"/>
      <c r="U388" s="130"/>
      <c r="V388" s="130"/>
      <c r="W388" s="130"/>
      <c r="X388" s="130"/>
      <c r="Y388" s="130"/>
      <c r="Z388" s="130"/>
      <c r="AA388" s="130"/>
      <c r="AB388" s="130"/>
    </row>
    <row r="389" spans="1:28" ht="15.75" customHeight="1">
      <c r="A389" s="130"/>
      <c r="B389" s="1502"/>
      <c r="C389" s="160"/>
      <c r="D389" s="160"/>
      <c r="E389" s="160"/>
      <c r="F389" s="160"/>
      <c r="G389" s="130"/>
      <c r="H389" s="130"/>
      <c r="I389" s="130"/>
      <c r="J389" s="130"/>
      <c r="K389" s="130"/>
      <c r="L389" s="130"/>
      <c r="M389" s="130"/>
      <c r="N389" s="130"/>
      <c r="O389" s="130"/>
      <c r="P389" s="130"/>
      <c r="Q389" s="130"/>
      <c r="R389" s="130"/>
      <c r="S389" s="130"/>
      <c r="T389" s="130"/>
      <c r="U389" s="130"/>
      <c r="V389" s="130"/>
      <c r="W389" s="130"/>
      <c r="X389" s="130"/>
      <c r="Y389" s="130"/>
      <c r="Z389" s="130"/>
      <c r="AA389" s="130"/>
      <c r="AB389" s="130"/>
    </row>
    <row r="390" spans="1:28" ht="15.75" customHeight="1">
      <c r="A390" s="130"/>
      <c r="B390" s="1502"/>
      <c r="C390" s="160"/>
      <c r="D390" s="160"/>
      <c r="E390" s="160"/>
      <c r="F390" s="160"/>
      <c r="G390" s="130"/>
      <c r="H390" s="130"/>
      <c r="I390" s="130"/>
      <c r="J390" s="130"/>
      <c r="K390" s="130"/>
      <c r="L390" s="130"/>
      <c r="M390" s="130"/>
      <c r="N390" s="130"/>
      <c r="O390" s="130"/>
      <c r="P390" s="130"/>
      <c r="Q390" s="130"/>
      <c r="R390" s="130"/>
      <c r="S390" s="130"/>
      <c r="T390" s="130"/>
      <c r="U390" s="130"/>
      <c r="V390" s="130"/>
      <c r="W390" s="130"/>
      <c r="X390" s="130"/>
      <c r="Y390" s="130"/>
      <c r="Z390" s="130"/>
      <c r="AA390" s="130"/>
      <c r="AB390" s="130"/>
    </row>
    <row r="391" spans="1:28" ht="15.75" customHeight="1">
      <c r="A391" s="130"/>
      <c r="B391" s="1502"/>
      <c r="C391" s="160"/>
      <c r="D391" s="160"/>
      <c r="E391" s="160"/>
      <c r="F391" s="160"/>
      <c r="G391" s="130"/>
      <c r="H391" s="130"/>
      <c r="I391" s="130"/>
      <c r="J391" s="130"/>
      <c r="K391" s="130"/>
      <c r="L391" s="130"/>
      <c r="M391" s="130"/>
      <c r="N391" s="130"/>
      <c r="O391" s="130"/>
      <c r="P391" s="130"/>
      <c r="Q391" s="130"/>
      <c r="R391" s="130"/>
      <c r="S391" s="130"/>
      <c r="T391" s="130"/>
      <c r="U391" s="130"/>
      <c r="V391" s="130"/>
      <c r="W391" s="130"/>
      <c r="X391" s="130"/>
      <c r="Y391" s="130"/>
      <c r="Z391" s="130"/>
      <c r="AA391" s="130"/>
      <c r="AB391" s="130"/>
    </row>
    <row r="392" spans="1:28" ht="15.75" customHeight="1">
      <c r="A392" s="130"/>
      <c r="B392" s="1502"/>
      <c r="C392" s="160"/>
      <c r="D392" s="160"/>
      <c r="E392" s="160"/>
      <c r="F392" s="160"/>
      <c r="G392" s="130"/>
      <c r="H392" s="130"/>
      <c r="I392" s="130"/>
      <c r="J392" s="130"/>
      <c r="K392" s="130"/>
      <c r="L392" s="130"/>
      <c r="M392" s="130"/>
      <c r="N392" s="130"/>
      <c r="O392" s="130"/>
      <c r="P392" s="130"/>
      <c r="Q392" s="130"/>
      <c r="R392" s="130"/>
      <c r="S392" s="130"/>
      <c r="T392" s="130"/>
      <c r="U392" s="130"/>
      <c r="V392" s="130"/>
      <c r="W392" s="130"/>
      <c r="X392" s="130"/>
      <c r="Y392" s="130"/>
      <c r="Z392" s="130"/>
      <c r="AA392" s="130"/>
      <c r="AB392" s="130"/>
    </row>
    <row r="393" spans="1:28" ht="15.75" customHeight="1">
      <c r="A393" s="130"/>
      <c r="B393" s="1502"/>
      <c r="C393" s="160"/>
      <c r="D393" s="160"/>
      <c r="E393" s="160"/>
      <c r="F393" s="160"/>
      <c r="G393" s="130"/>
      <c r="H393" s="130"/>
      <c r="I393" s="130"/>
      <c r="J393" s="130"/>
      <c r="K393" s="130"/>
      <c r="L393" s="130"/>
      <c r="M393" s="130"/>
      <c r="N393" s="130"/>
      <c r="O393" s="130"/>
      <c r="P393" s="130"/>
      <c r="Q393" s="130"/>
      <c r="R393" s="130"/>
      <c r="S393" s="130"/>
      <c r="T393" s="130"/>
      <c r="U393" s="130"/>
      <c r="V393" s="130"/>
      <c r="W393" s="130"/>
      <c r="X393" s="130"/>
      <c r="Y393" s="130"/>
      <c r="Z393" s="130"/>
      <c r="AA393" s="130"/>
      <c r="AB393" s="130"/>
    </row>
    <row r="394" spans="1:28" ht="15.75" customHeight="1">
      <c r="A394" s="130"/>
      <c r="B394" s="1502"/>
      <c r="C394" s="160"/>
      <c r="D394" s="160"/>
      <c r="E394" s="160"/>
      <c r="F394" s="160"/>
      <c r="G394" s="130"/>
      <c r="H394" s="130"/>
      <c r="I394" s="130"/>
      <c r="J394" s="130"/>
      <c r="K394" s="130"/>
      <c r="L394" s="130"/>
      <c r="M394" s="130"/>
      <c r="N394" s="130"/>
      <c r="O394" s="130"/>
      <c r="P394" s="130"/>
      <c r="Q394" s="130"/>
      <c r="R394" s="130"/>
      <c r="S394" s="130"/>
      <c r="T394" s="130"/>
      <c r="U394" s="130"/>
      <c r="V394" s="130"/>
      <c r="W394" s="130"/>
      <c r="X394" s="130"/>
      <c r="Y394" s="130"/>
      <c r="Z394" s="130"/>
      <c r="AA394" s="130"/>
      <c r="AB394" s="130"/>
    </row>
    <row r="395" spans="1:28" ht="15.75" customHeight="1">
      <c r="A395" s="130"/>
      <c r="B395" s="1502"/>
      <c r="C395" s="160"/>
      <c r="D395" s="160"/>
      <c r="E395" s="160"/>
      <c r="F395" s="160"/>
      <c r="G395" s="130"/>
      <c r="H395" s="130"/>
      <c r="I395" s="130"/>
      <c r="J395" s="130"/>
      <c r="K395" s="130"/>
      <c r="L395" s="130"/>
      <c r="M395" s="130"/>
      <c r="N395" s="130"/>
      <c r="O395" s="130"/>
      <c r="P395" s="130"/>
      <c r="Q395" s="130"/>
      <c r="R395" s="130"/>
      <c r="S395" s="130"/>
      <c r="T395" s="130"/>
      <c r="U395" s="130"/>
      <c r="V395" s="130"/>
      <c r="W395" s="130"/>
      <c r="X395" s="130"/>
      <c r="Y395" s="130"/>
      <c r="Z395" s="130"/>
      <c r="AA395" s="130"/>
      <c r="AB395" s="130"/>
    </row>
    <row r="396" spans="1:28" ht="15.75" customHeight="1">
      <c r="A396" s="130"/>
      <c r="B396" s="1502"/>
      <c r="C396" s="160"/>
      <c r="D396" s="160"/>
      <c r="E396" s="160"/>
      <c r="F396" s="160"/>
      <c r="G396" s="130"/>
      <c r="H396" s="130"/>
      <c r="I396" s="130"/>
      <c r="J396" s="130"/>
      <c r="K396" s="130"/>
      <c r="L396" s="130"/>
      <c r="M396" s="130"/>
      <c r="N396" s="130"/>
      <c r="O396" s="130"/>
      <c r="P396" s="130"/>
      <c r="Q396" s="130"/>
      <c r="R396" s="130"/>
      <c r="S396" s="130"/>
      <c r="T396" s="130"/>
      <c r="U396" s="130"/>
      <c r="V396" s="130"/>
      <c r="W396" s="130"/>
      <c r="X396" s="130"/>
      <c r="Y396" s="130"/>
      <c r="Z396" s="130"/>
      <c r="AA396" s="130"/>
      <c r="AB396" s="130"/>
    </row>
    <row r="397" spans="1:28" ht="15.75" customHeight="1">
      <c r="A397" s="130"/>
      <c r="B397" s="1502"/>
      <c r="C397" s="160"/>
      <c r="D397" s="160"/>
      <c r="E397" s="160"/>
      <c r="F397" s="160"/>
      <c r="G397" s="130"/>
      <c r="H397" s="130"/>
      <c r="I397" s="130"/>
      <c r="J397" s="130"/>
      <c r="K397" s="130"/>
      <c r="L397" s="130"/>
      <c r="M397" s="130"/>
      <c r="N397" s="130"/>
      <c r="O397" s="130"/>
      <c r="P397" s="130"/>
      <c r="Q397" s="130"/>
      <c r="R397" s="130"/>
      <c r="S397" s="130"/>
      <c r="T397" s="130"/>
      <c r="U397" s="130"/>
      <c r="V397" s="130"/>
      <c r="W397" s="130"/>
      <c r="X397" s="130"/>
      <c r="Y397" s="130"/>
      <c r="Z397" s="130"/>
      <c r="AA397" s="130"/>
      <c r="AB397" s="130"/>
    </row>
    <row r="398" spans="1:28" ht="15.75" customHeight="1">
      <c r="A398" s="130"/>
      <c r="B398" s="1502"/>
      <c r="C398" s="160"/>
      <c r="D398" s="160"/>
      <c r="E398" s="160"/>
      <c r="F398" s="160"/>
      <c r="G398" s="130"/>
      <c r="H398" s="130"/>
      <c r="I398" s="130"/>
      <c r="J398" s="130"/>
      <c r="K398" s="130"/>
      <c r="L398" s="130"/>
      <c r="M398" s="130"/>
      <c r="N398" s="130"/>
      <c r="O398" s="130"/>
      <c r="P398" s="130"/>
      <c r="Q398" s="130"/>
      <c r="R398" s="130"/>
      <c r="S398" s="130"/>
      <c r="T398" s="130"/>
      <c r="U398" s="130"/>
      <c r="V398" s="130"/>
      <c r="W398" s="130"/>
      <c r="X398" s="130"/>
      <c r="Y398" s="130"/>
      <c r="Z398" s="130"/>
      <c r="AA398" s="130"/>
      <c r="AB398" s="130"/>
    </row>
    <row r="399" spans="1:28" ht="15.75" customHeight="1">
      <c r="A399" s="130"/>
      <c r="B399" s="1502"/>
      <c r="C399" s="160"/>
      <c r="D399" s="160"/>
      <c r="E399" s="160"/>
      <c r="F399" s="160"/>
      <c r="G399" s="130"/>
      <c r="H399" s="130"/>
      <c r="I399" s="130"/>
      <c r="J399" s="130"/>
      <c r="K399" s="130"/>
      <c r="L399" s="130"/>
      <c r="M399" s="130"/>
      <c r="N399" s="130"/>
      <c r="O399" s="130"/>
      <c r="P399" s="130"/>
      <c r="Q399" s="130"/>
      <c r="R399" s="130"/>
      <c r="S399" s="130"/>
      <c r="T399" s="130"/>
      <c r="U399" s="130"/>
      <c r="V399" s="130"/>
      <c r="W399" s="130"/>
      <c r="X399" s="130"/>
      <c r="Y399" s="130"/>
      <c r="Z399" s="130"/>
      <c r="AA399" s="130"/>
      <c r="AB399" s="130"/>
    </row>
    <row r="400" spans="1:28" ht="15.75" customHeight="1">
      <c r="A400" s="130"/>
      <c r="B400" s="1502"/>
      <c r="C400" s="160"/>
      <c r="D400" s="160"/>
      <c r="E400" s="160"/>
      <c r="F400" s="160"/>
      <c r="G400" s="130"/>
      <c r="H400" s="130"/>
      <c r="I400" s="130"/>
      <c r="J400" s="130"/>
      <c r="K400" s="130"/>
      <c r="L400" s="130"/>
      <c r="M400" s="130"/>
      <c r="N400" s="130"/>
      <c r="O400" s="130"/>
      <c r="P400" s="130"/>
      <c r="Q400" s="130"/>
      <c r="R400" s="130"/>
      <c r="S400" s="130"/>
      <c r="T400" s="130"/>
      <c r="U400" s="130"/>
      <c r="V400" s="130"/>
      <c r="W400" s="130"/>
      <c r="X400" s="130"/>
      <c r="Y400" s="130"/>
      <c r="Z400" s="130"/>
      <c r="AA400" s="130"/>
      <c r="AB400" s="130"/>
    </row>
    <row r="401" spans="1:28" ht="15.75" customHeight="1">
      <c r="A401" s="130"/>
      <c r="B401" s="1502"/>
      <c r="C401" s="160"/>
      <c r="D401" s="160"/>
      <c r="E401" s="160"/>
      <c r="F401" s="160"/>
      <c r="G401" s="130"/>
      <c r="H401" s="130"/>
      <c r="I401" s="130"/>
      <c r="J401" s="130"/>
      <c r="K401" s="130"/>
      <c r="L401" s="130"/>
      <c r="M401" s="130"/>
      <c r="N401" s="130"/>
      <c r="O401" s="130"/>
      <c r="P401" s="130"/>
      <c r="Q401" s="130"/>
      <c r="R401" s="130"/>
      <c r="S401" s="130"/>
      <c r="T401" s="130"/>
      <c r="U401" s="130"/>
      <c r="V401" s="130"/>
      <c r="W401" s="130"/>
      <c r="X401" s="130"/>
      <c r="Y401" s="130"/>
      <c r="Z401" s="130"/>
      <c r="AA401" s="130"/>
      <c r="AB401" s="130"/>
    </row>
    <row r="402" spans="1:28" ht="15.75" customHeight="1">
      <c r="A402" s="130"/>
      <c r="B402" s="1502"/>
      <c r="C402" s="160"/>
      <c r="D402" s="160"/>
      <c r="E402" s="160"/>
      <c r="F402" s="160"/>
      <c r="G402" s="130"/>
      <c r="H402" s="130"/>
      <c r="I402" s="130"/>
      <c r="J402" s="130"/>
      <c r="K402" s="130"/>
      <c r="L402" s="130"/>
      <c r="M402" s="130"/>
      <c r="N402" s="130"/>
      <c r="O402" s="130"/>
      <c r="P402" s="130"/>
      <c r="Q402" s="130"/>
      <c r="R402" s="130"/>
      <c r="S402" s="130"/>
      <c r="T402" s="130"/>
      <c r="U402" s="130"/>
      <c r="V402" s="130"/>
      <c r="W402" s="130"/>
      <c r="X402" s="130"/>
      <c r="Y402" s="130"/>
      <c r="Z402" s="130"/>
      <c r="AA402" s="130"/>
      <c r="AB402" s="130"/>
    </row>
    <row r="403" spans="1:28" ht="15.75" customHeight="1">
      <c r="A403" s="130"/>
      <c r="B403" s="1502"/>
      <c r="C403" s="160"/>
      <c r="D403" s="160"/>
      <c r="E403" s="160"/>
      <c r="F403" s="160"/>
      <c r="G403" s="130"/>
      <c r="H403" s="130"/>
      <c r="I403" s="130"/>
      <c r="J403" s="130"/>
      <c r="K403" s="130"/>
      <c r="L403" s="130"/>
      <c r="M403" s="130"/>
      <c r="N403" s="130"/>
      <c r="O403" s="130"/>
      <c r="P403" s="130"/>
      <c r="Q403" s="130"/>
      <c r="R403" s="130"/>
      <c r="S403" s="130"/>
      <c r="T403" s="130"/>
      <c r="U403" s="130"/>
      <c r="V403" s="130"/>
      <c r="W403" s="130"/>
      <c r="X403" s="130"/>
      <c r="Y403" s="130"/>
      <c r="Z403" s="130"/>
      <c r="AA403" s="130"/>
      <c r="AB403" s="130"/>
    </row>
    <row r="404" spans="1:28" ht="15.75" customHeight="1">
      <c r="A404" s="130"/>
      <c r="B404" s="1502"/>
      <c r="C404" s="160"/>
      <c r="D404" s="160"/>
      <c r="E404" s="160"/>
      <c r="F404" s="160"/>
      <c r="G404" s="130"/>
      <c r="H404" s="130"/>
      <c r="I404" s="130"/>
      <c r="J404" s="130"/>
      <c r="K404" s="130"/>
      <c r="L404" s="130"/>
      <c r="M404" s="130"/>
      <c r="N404" s="130"/>
      <c r="O404" s="130"/>
      <c r="P404" s="130"/>
      <c r="Q404" s="130"/>
      <c r="R404" s="130"/>
      <c r="S404" s="130"/>
      <c r="T404" s="130"/>
      <c r="U404" s="130"/>
      <c r="V404" s="130"/>
      <c r="W404" s="130"/>
      <c r="X404" s="130"/>
      <c r="Y404" s="130"/>
      <c r="Z404" s="130"/>
      <c r="AA404" s="130"/>
      <c r="AB404" s="130"/>
    </row>
    <row r="405" spans="1:28" ht="15.75" customHeight="1">
      <c r="A405" s="130"/>
      <c r="B405" s="1502"/>
      <c r="C405" s="160"/>
      <c r="D405" s="160"/>
      <c r="E405" s="160"/>
      <c r="F405" s="160"/>
      <c r="G405" s="130"/>
      <c r="H405" s="130"/>
      <c r="I405" s="130"/>
      <c r="J405" s="130"/>
      <c r="K405" s="130"/>
      <c r="L405" s="130"/>
      <c r="M405" s="130"/>
      <c r="N405" s="130"/>
      <c r="O405" s="130"/>
      <c r="P405" s="130"/>
      <c r="Q405" s="130"/>
      <c r="R405" s="130"/>
      <c r="S405" s="130"/>
      <c r="T405" s="130"/>
      <c r="U405" s="130"/>
      <c r="V405" s="130"/>
      <c r="W405" s="130"/>
      <c r="X405" s="130"/>
      <c r="Y405" s="130"/>
      <c r="Z405" s="130"/>
      <c r="AA405" s="130"/>
      <c r="AB405" s="130"/>
    </row>
    <row r="406" spans="1:28" ht="15.75" customHeight="1">
      <c r="A406" s="130"/>
      <c r="B406" s="1502"/>
      <c r="C406" s="160"/>
      <c r="D406" s="160"/>
      <c r="E406" s="160"/>
      <c r="F406" s="160"/>
      <c r="G406" s="130"/>
      <c r="H406" s="130"/>
      <c r="I406" s="130"/>
      <c r="J406" s="130"/>
      <c r="K406" s="130"/>
      <c r="L406" s="130"/>
      <c r="M406" s="130"/>
      <c r="N406" s="130"/>
      <c r="O406" s="130"/>
      <c r="P406" s="130"/>
      <c r="Q406" s="130"/>
      <c r="R406" s="130"/>
      <c r="S406" s="130"/>
      <c r="T406" s="130"/>
      <c r="U406" s="130"/>
      <c r="V406" s="130"/>
      <c r="W406" s="130"/>
      <c r="X406" s="130"/>
      <c r="Y406" s="130"/>
      <c r="Z406" s="130"/>
      <c r="AA406" s="130"/>
      <c r="AB406" s="130"/>
    </row>
    <row r="407" spans="1:28" ht="15.75" customHeight="1">
      <c r="A407" s="130"/>
      <c r="B407" s="1502"/>
      <c r="C407" s="160"/>
      <c r="D407" s="160"/>
      <c r="E407" s="160"/>
      <c r="F407" s="160"/>
      <c r="G407" s="130"/>
      <c r="H407" s="130"/>
      <c r="I407" s="130"/>
      <c r="J407" s="130"/>
      <c r="K407" s="130"/>
      <c r="L407" s="130"/>
      <c r="M407" s="130"/>
      <c r="N407" s="130"/>
      <c r="O407" s="130"/>
      <c r="P407" s="130"/>
      <c r="Q407" s="130"/>
      <c r="R407" s="130"/>
      <c r="S407" s="130"/>
      <c r="T407" s="130"/>
      <c r="U407" s="130"/>
      <c r="V407" s="130"/>
      <c r="W407" s="130"/>
      <c r="X407" s="130"/>
      <c r="Y407" s="130"/>
      <c r="Z407" s="130"/>
      <c r="AA407" s="130"/>
      <c r="AB407" s="130"/>
    </row>
    <row r="408" spans="1:28" ht="15.75" customHeight="1">
      <c r="A408" s="130"/>
      <c r="B408" s="1502"/>
      <c r="C408" s="160"/>
      <c r="D408" s="160"/>
      <c r="E408" s="160"/>
      <c r="F408" s="160"/>
      <c r="G408" s="130"/>
      <c r="H408" s="130"/>
      <c r="I408" s="130"/>
      <c r="J408" s="130"/>
      <c r="K408" s="130"/>
      <c r="L408" s="130"/>
      <c r="M408" s="130"/>
      <c r="N408" s="130"/>
      <c r="O408" s="130"/>
      <c r="P408" s="130"/>
      <c r="Q408" s="130"/>
      <c r="R408" s="130"/>
      <c r="S408" s="130"/>
      <c r="T408" s="130"/>
      <c r="U408" s="130"/>
      <c r="V408" s="130"/>
      <c r="W408" s="130"/>
      <c r="X408" s="130"/>
      <c r="Y408" s="130"/>
      <c r="Z408" s="130"/>
      <c r="AA408" s="130"/>
      <c r="AB408" s="130"/>
    </row>
    <row r="409" spans="1:28" ht="15.75" customHeight="1">
      <c r="A409" s="130"/>
      <c r="B409" s="1502"/>
      <c r="C409" s="160"/>
      <c r="D409" s="160"/>
      <c r="E409" s="160"/>
      <c r="F409" s="160"/>
      <c r="G409" s="130"/>
      <c r="H409" s="130"/>
      <c r="I409" s="130"/>
      <c r="J409" s="130"/>
      <c r="K409" s="130"/>
      <c r="L409" s="130"/>
      <c r="M409" s="130"/>
      <c r="N409" s="130"/>
      <c r="O409" s="130"/>
      <c r="P409" s="130"/>
      <c r="Q409" s="130"/>
      <c r="R409" s="130"/>
      <c r="S409" s="130"/>
      <c r="T409" s="130"/>
      <c r="U409" s="130"/>
      <c r="V409" s="130"/>
      <c r="W409" s="130"/>
      <c r="X409" s="130"/>
      <c r="Y409" s="130"/>
      <c r="Z409" s="130"/>
      <c r="AA409" s="130"/>
      <c r="AB409" s="130"/>
    </row>
    <row r="410" spans="1:28" ht="15.75" customHeight="1">
      <c r="A410" s="130"/>
      <c r="B410" s="1502"/>
      <c r="C410" s="160"/>
      <c r="D410" s="160"/>
      <c r="E410" s="160"/>
      <c r="F410" s="160"/>
      <c r="G410" s="130"/>
      <c r="H410" s="130"/>
      <c r="I410" s="130"/>
      <c r="J410" s="130"/>
      <c r="K410" s="130"/>
      <c r="L410" s="130"/>
      <c r="M410" s="130"/>
      <c r="N410" s="130"/>
      <c r="O410" s="130"/>
      <c r="P410" s="130"/>
      <c r="Q410" s="130"/>
      <c r="R410" s="130"/>
      <c r="S410" s="130"/>
      <c r="T410" s="130"/>
      <c r="U410" s="130"/>
      <c r="V410" s="130"/>
      <c r="W410" s="130"/>
      <c r="X410" s="130"/>
      <c r="Y410" s="130"/>
      <c r="Z410" s="130"/>
      <c r="AA410" s="130"/>
      <c r="AB410" s="130"/>
    </row>
    <row r="411" spans="1:28" ht="15.75" customHeight="1">
      <c r="A411" s="130"/>
      <c r="B411" s="1502"/>
      <c r="C411" s="160"/>
      <c r="D411" s="160"/>
      <c r="E411" s="160"/>
      <c r="F411" s="160"/>
      <c r="G411" s="130"/>
      <c r="H411" s="130"/>
      <c r="I411" s="130"/>
      <c r="J411" s="130"/>
      <c r="K411" s="130"/>
      <c r="L411" s="130"/>
      <c r="M411" s="130"/>
      <c r="N411" s="130"/>
      <c r="O411" s="130"/>
      <c r="P411" s="130"/>
      <c r="Q411" s="130"/>
      <c r="R411" s="130"/>
      <c r="S411" s="130"/>
      <c r="T411" s="130"/>
      <c r="U411" s="130"/>
      <c r="V411" s="130"/>
      <c r="W411" s="130"/>
      <c r="X411" s="130"/>
      <c r="Y411" s="130"/>
      <c r="Z411" s="130"/>
      <c r="AA411" s="130"/>
      <c r="AB411" s="130"/>
    </row>
    <row r="412" spans="1:28" ht="15.75" customHeight="1">
      <c r="A412" s="130"/>
      <c r="B412" s="1502"/>
      <c r="C412" s="160"/>
      <c r="D412" s="160"/>
      <c r="E412" s="160"/>
      <c r="F412" s="160"/>
      <c r="G412" s="130"/>
      <c r="H412" s="130"/>
      <c r="I412" s="130"/>
      <c r="J412" s="130"/>
      <c r="K412" s="130"/>
      <c r="L412" s="130"/>
      <c r="M412" s="130"/>
      <c r="N412" s="130"/>
      <c r="O412" s="130"/>
      <c r="P412" s="130"/>
      <c r="Q412" s="130"/>
      <c r="R412" s="130"/>
      <c r="S412" s="130"/>
      <c r="T412" s="130"/>
      <c r="U412" s="130"/>
      <c r="V412" s="130"/>
      <c r="W412" s="130"/>
      <c r="X412" s="130"/>
      <c r="Y412" s="130"/>
      <c r="Z412" s="130"/>
      <c r="AA412" s="130"/>
      <c r="AB412" s="130"/>
    </row>
    <row r="413" spans="1:28" ht="15.75" customHeight="1">
      <c r="A413" s="130"/>
      <c r="B413" s="1502"/>
      <c r="C413" s="160"/>
      <c r="D413" s="160"/>
      <c r="E413" s="160"/>
      <c r="F413" s="160"/>
      <c r="G413" s="130"/>
      <c r="H413" s="130"/>
      <c r="I413" s="130"/>
      <c r="J413" s="130"/>
      <c r="K413" s="130"/>
      <c r="L413" s="130"/>
      <c r="M413" s="130"/>
      <c r="N413" s="130"/>
      <c r="O413" s="130"/>
      <c r="P413" s="130"/>
      <c r="Q413" s="130"/>
      <c r="R413" s="130"/>
      <c r="S413" s="130"/>
      <c r="T413" s="130"/>
      <c r="U413" s="130"/>
      <c r="V413" s="130"/>
      <c r="W413" s="130"/>
      <c r="X413" s="130"/>
      <c r="Y413" s="130"/>
      <c r="Z413" s="130"/>
      <c r="AA413" s="130"/>
      <c r="AB413" s="130"/>
    </row>
    <row r="414" spans="1:28" ht="15.75" customHeight="1">
      <c r="A414" s="130"/>
      <c r="B414" s="1502"/>
      <c r="C414" s="160"/>
      <c r="D414" s="160"/>
      <c r="E414" s="160"/>
      <c r="F414" s="160"/>
      <c r="G414" s="130"/>
      <c r="H414" s="130"/>
      <c r="I414" s="130"/>
      <c r="J414" s="130"/>
      <c r="K414" s="130"/>
      <c r="L414" s="130"/>
      <c r="M414" s="130"/>
      <c r="N414" s="130"/>
      <c r="O414" s="130"/>
      <c r="P414" s="130"/>
      <c r="Q414" s="130"/>
      <c r="R414" s="130"/>
      <c r="S414" s="130"/>
      <c r="T414" s="130"/>
      <c r="U414" s="130"/>
      <c r="V414" s="130"/>
      <c r="W414" s="130"/>
      <c r="X414" s="130"/>
      <c r="Y414" s="130"/>
      <c r="Z414" s="130"/>
      <c r="AA414" s="130"/>
      <c r="AB414" s="130"/>
    </row>
    <row r="415" spans="1:28" ht="15.75" customHeight="1">
      <c r="A415" s="130"/>
      <c r="B415" s="1502"/>
      <c r="C415" s="160"/>
      <c r="D415" s="160"/>
      <c r="E415" s="160"/>
      <c r="F415" s="160"/>
      <c r="G415" s="130"/>
      <c r="H415" s="130"/>
      <c r="I415" s="130"/>
      <c r="J415" s="130"/>
      <c r="K415" s="130"/>
      <c r="L415" s="130"/>
      <c r="M415" s="130"/>
      <c r="N415" s="130"/>
      <c r="O415" s="130"/>
      <c r="P415" s="130"/>
      <c r="Q415" s="130"/>
      <c r="R415" s="130"/>
      <c r="S415" s="130"/>
      <c r="T415" s="130"/>
      <c r="U415" s="130"/>
      <c r="V415" s="130"/>
      <c r="W415" s="130"/>
      <c r="X415" s="130"/>
      <c r="Y415" s="130"/>
      <c r="Z415" s="130"/>
      <c r="AA415" s="130"/>
      <c r="AB415" s="130"/>
    </row>
    <row r="416" spans="1:28" ht="15.75" customHeight="1">
      <c r="A416" s="130"/>
      <c r="B416" s="1502"/>
      <c r="C416" s="160"/>
      <c r="D416" s="160"/>
      <c r="E416" s="160"/>
      <c r="F416" s="160"/>
      <c r="G416" s="130"/>
      <c r="H416" s="130"/>
      <c r="I416" s="130"/>
      <c r="J416" s="130"/>
      <c r="K416" s="130"/>
      <c r="L416" s="130"/>
      <c r="M416" s="130"/>
      <c r="N416" s="130"/>
      <c r="O416" s="130"/>
      <c r="P416" s="130"/>
      <c r="Q416" s="130"/>
      <c r="R416" s="130"/>
      <c r="S416" s="130"/>
      <c r="T416" s="130"/>
      <c r="U416" s="130"/>
      <c r="V416" s="130"/>
      <c r="W416" s="130"/>
      <c r="X416" s="130"/>
      <c r="Y416" s="130"/>
      <c r="Z416" s="130"/>
      <c r="AA416" s="130"/>
      <c r="AB416" s="130"/>
    </row>
    <row r="417" spans="1:28" ht="15.75" customHeight="1">
      <c r="A417" s="130"/>
      <c r="B417" s="1502"/>
      <c r="C417" s="160"/>
      <c r="D417" s="160"/>
      <c r="E417" s="160"/>
      <c r="F417" s="160"/>
      <c r="G417" s="130"/>
      <c r="H417" s="130"/>
      <c r="I417" s="130"/>
      <c r="J417" s="130"/>
      <c r="K417" s="130"/>
      <c r="L417" s="130"/>
      <c r="M417" s="130"/>
      <c r="N417" s="130"/>
      <c r="O417" s="130"/>
      <c r="P417" s="130"/>
      <c r="Q417" s="130"/>
      <c r="R417" s="130"/>
      <c r="S417" s="130"/>
      <c r="T417" s="130"/>
      <c r="U417" s="130"/>
      <c r="V417" s="130"/>
      <c r="W417" s="130"/>
      <c r="X417" s="130"/>
      <c r="Y417" s="130"/>
      <c r="Z417" s="130"/>
      <c r="AA417" s="130"/>
      <c r="AB417" s="130"/>
    </row>
    <row r="418" spans="1:28" ht="15.75" customHeight="1">
      <c r="A418" s="130"/>
      <c r="B418" s="1502"/>
      <c r="C418" s="160"/>
      <c r="D418" s="160"/>
      <c r="E418" s="160"/>
      <c r="F418" s="160"/>
      <c r="G418" s="130"/>
      <c r="H418" s="130"/>
      <c r="I418" s="130"/>
      <c r="J418" s="130"/>
      <c r="K418" s="130"/>
      <c r="L418" s="130"/>
      <c r="M418" s="130"/>
      <c r="N418" s="130"/>
      <c r="O418" s="130"/>
      <c r="P418" s="130"/>
      <c r="Q418" s="130"/>
      <c r="R418" s="130"/>
      <c r="S418" s="130"/>
      <c r="T418" s="130"/>
      <c r="U418" s="130"/>
      <c r="V418" s="130"/>
      <c r="W418" s="130"/>
      <c r="X418" s="130"/>
      <c r="Y418" s="130"/>
      <c r="Z418" s="130"/>
      <c r="AA418" s="130"/>
      <c r="AB418" s="130"/>
    </row>
    <row r="419" spans="1:28" ht="15.75" customHeight="1">
      <c r="A419" s="130"/>
      <c r="B419" s="1502"/>
      <c r="C419" s="160"/>
      <c r="D419" s="160"/>
      <c r="E419" s="160"/>
      <c r="F419" s="160"/>
      <c r="G419" s="130"/>
      <c r="H419" s="130"/>
      <c r="I419" s="130"/>
      <c r="J419" s="130"/>
      <c r="K419" s="130"/>
      <c r="L419" s="130"/>
      <c r="M419" s="130"/>
      <c r="N419" s="130"/>
      <c r="O419" s="130"/>
      <c r="P419" s="130"/>
      <c r="Q419" s="130"/>
      <c r="R419" s="130"/>
      <c r="S419" s="130"/>
      <c r="T419" s="130"/>
      <c r="U419" s="130"/>
      <c r="V419" s="130"/>
      <c r="W419" s="130"/>
      <c r="X419" s="130"/>
      <c r="Y419" s="130"/>
      <c r="Z419" s="130"/>
      <c r="AA419" s="130"/>
      <c r="AB419" s="130"/>
    </row>
    <row r="420" spans="1:28" ht="15.75" customHeight="1">
      <c r="A420" s="130"/>
      <c r="B420" s="1502"/>
      <c r="C420" s="160"/>
      <c r="D420" s="160"/>
      <c r="E420" s="160"/>
      <c r="F420" s="160"/>
      <c r="G420" s="130"/>
      <c r="H420" s="130"/>
      <c r="I420" s="130"/>
      <c r="J420" s="130"/>
      <c r="K420" s="130"/>
      <c r="L420" s="130"/>
      <c r="M420" s="130"/>
      <c r="N420" s="130"/>
      <c r="O420" s="130"/>
      <c r="P420" s="130"/>
      <c r="Q420" s="130"/>
      <c r="R420" s="130"/>
      <c r="S420" s="130"/>
      <c r="T420" s="130"/>
      <c r="U420" s="130"/>
      <c r="V420" s="130"/>
      <c r="W420" s="130"/>
      <c r="X420" s="130"/>
      <c r="Y420" s="130"/>
      <c r="Z420" s="130"/>
      <c r="AA420" s="130"/>
      <c r="AB420" s="130"/>
    </row>
    <row r="421" spans="1:28" ht="15.75" customHeight="1">
      <c r="A421" s="130"/>
      <c r="B421" s="1502"/>
      <c r="C421" s="160"/>
      <c r="D421" s="160"/>
      <c r="E421" s="160"/>
      <c r="F421" s="160"/>
      <c r="G421" s="130"/>
      <c r="H421" s="130"/>
      <c r="I421" s="130"/>
      <c r="J421" s="130"/>
      <c r="K421" s="130"/>
      <c r="L421" s="130"/>
      <c r="M421" s="130"/>
      <c r="N421" s="130"/>
      <c r="O421" s="130"/>
      <c r="P421" s="130"/>
      <c r="Q421" s="130"/>
      <c r="R421" s="130"/>
      <c r="S421" s="130"/>
      <c r="T421" s="130"/>
      <c r="U421" s="130"/>
      <c r="V421" s="130"/>
      <c r="W421" s="130"/>
      <c r="X421" s="130"/>
      <c r="Y421" s="130"/>
      <c r="Z421" s="130"/>
      <c r="AA421" s="130"/>
      <c r="AB421" s="130"/>
    </row>
    <row r="422" spans="1:28" ht="15.75" customHeight="1">
      <c r="A422" s="130"/>
      <c r="B422" s="1502"/>
      <c r="C422" s="160"/>
      <c r="D422" s="160"/>
      <c r="E422" s="160"/>
      <c r="F422" s="160"/>
      <c r="G422" s="130"/>
      <c r="H422" s="130"/>
      <c r="I422" s="130"/>
      <c r="J422" s="130"/>
      <c r="K422" s="130"/>
      <c r="L422" s="130"/>
      <c r="M422" s="130"/>
      <c r="N422" s="130"/>
      <c r="O422" s="130"/>
      <c r="P422" s="130"/>
      <c r="Q422" s="130"/>
      <c r="R422" s="130"/>
      <c r="S422" s="130"/>
      <c r="T422" s="130"/>
      <c r="U422" s="130"/>
      <c r="V422" s="130"/>
      <c r="W422" s="130"/>
      <c r="X422" s="130"/>
      <c r="Y422" s="130"/>
      <c r="Z422" s="130"/>
      <c r="AA422" s="130"/>
      <c r="AB422" s="130"/>
    </row>
    <row r="423" spans="1:28" ht="15.75" customHeight="1">
      <c r="A423" s="130"/>
      <c r="B423" s="1502"/>
      <c r="C423" s="160"/>
      <c r="D423" s="160"/>
      <c r="E423" s="160"/>
      <c r="F423" s="160"/>
      <c r="G423" s="130"/>
      <c r="H423" s="130"/>
      <c r="I423" s="130"/>
      <c r="J423" s="130"/>
      <c r="K423" s="130"/>
      <c r="L423" s="130"/>
      <c r="M423" s="130"/>
      <c r="N423" s="130"/>
      <c r="O423" s="130"/>
      <c r="P423" s="130"/>
      <c r="Q423" s="130"/>
      <c r="R423" s="130"/>
      <c r="S423" s="130"/>
      <c r="T423" s="130"/>
      <c r="U423" s="130"/>
      <c r="V423" s="130"/>
      <c r="W423" s="130"/>
      <c r="X423" s="130"/>
      <c r="Y423" s="130"/>
      <c r="Z423" s="130"/>
      <c r="AA423" s="130"/>
      <c r="AB423" s="130"/>
    </row>
    <row r="424" spans="1:28" ht="15.75" customHeight="1">
      <c r="A424" s="130"/>
      <c r="B424" s="1502"/>
      <c r="C424" s="160"/>
      <c r="D424" s="160"/>
      <c r="E424" s="160"/>
      <c r="F424" s="160"/>
      <c r="G424" s="130"/>
      <c r="H424" s="130"/>
      <c r="I424" s="130"/>
      <c r="J424" s="130"/>
      <c r="K424" s="130"/>
      <c r="L424" s="130"/>
      <c r="M424" s="130"/>
      <c r="N424" s="130"/>
      <c r="O424" s="130"/>
      <c r="P424" s="130"/>
      <c r="Q424" s="130"/>
      <c r="R424" s="130"/>
      <c r="S424" s="130"/>
      <c r="T424" s="130"/>
      <c r="U424" s="130"/>
      <c r="V424" s="130"/>
      <c r="W424" s="130"/>
      <c r="X424" s="130"/>
      <c r="Y424" s="130"/>
      <c r="Z424" s="130"/>
      <c r="AA424" s="130"/>
      <c r="AB424" s="130"/>
    </row>
    <row r="425" spans="1:28" ht="15.75" customHeight="1">
      <c r="A425" s="130"/>
      <c r="B425" s="1502"/>
      <c r="C425" s="160"/>
      <c r="D425" s="160"/>
      <c r="E425" s="160"/>
      <c r="F425" s="160"/>
      <c r="G425" s="130"/>
      <c r="H425" s="130"/>
      <c r="I425" s="130"/>
      <c r="J425" s="130"/>
      <c r="K425" s="130"/>
      <c r="L425" s="130"/>
      <c r="M425" s="130"/>
      <c r="N425" s="130"/>
      <c r="O425" s="130"/>
      <c r="P425" s="130"/>
      <c r="Q425" s="130"/>
      <c r="R425" s="130"/>
      <c r="S425" s="130"/>
      <c r="T425" s="130"/>
      <c r="U425" s="130"/>
      <c r="V425" s="130"/>
      <c r="W425" s="130"/>
      <c r="X425" s="130"/>
      <c r="Y425" s="130"/>
      <c r="Z425" s="130"/>
      <c r="AA425" s="130"/>
      <c r="AB425" s="130"/>
    </row>
    <row r="426" spans="1:28" ht="15.75" customHeight="1">
      <c r="A426" s="130"/>
      <c r="B426" s="1502"/>
      <c r="C426" s="160"/>
      <c r="D426" s="160"/>
      <c r="E426" s="160"/>
      <c r="F426" s="160"/>
      <c r="G426" s="130"/>
      <c r="H426" s="130"/>
      <c r="I426" s="130"/>
      <c r="J426" s="130"/>
      <c r="K426" s="130"/>
      <c r="L426" s="130"/>
      <c r="M426" s="130"/>
      <c r="N426" s="130"/>
      <c r="O426" s="130"/>
      <c r="P426" s="130"/>
      <c r="Q426" s="130"/>
      <c r="R426" s="130"/>
      <c r="S426" s="130"/>
      <c r="T426" s="130"/>
      <c r="U426" s="130"/>
      <c r="V426" s="130"/>
      <c r="W426" s="130"/>
      <c r="X426" s="130"/>
      <c r="Y426" s="130"/>
      <c r="Z426" s="130"/>
      <c r="AA426" s="130"/>
      <c r="AB426" s="130"/>
    </row>
    <row r="427" spans="1:28" ht="15.75" customHeight="1">
      <c r="A427" s="130"/>
      <c r="B427" s="1502"/>
      <c r="C427" s="160"/>
      <c r="D427" s="160"/>
      <c r="E427" s="160"/>
      <c r="F427" s="160"/>
      <c r="G427" s="130"/>
      <c r="H427" s="130"/>
      <c r="I427" s="130"/>
      <c r="J427" s="130"/>
      <c r="K427" s="130"/>
      <c r="L427" s="130"/>
      <c r="M427" s="130"/>
      <c r="N427" s="130"/>
      <c r="O427" s="130"/>
      <c r="P427" s="130"/>
      <c r="Q427" s="130"/>
      <c r="R427" s="130"/>
      <c r="S427" s="130"/>
      <c r="T427" s="130"/>
      <c r="U427" s="130"/>
      <c r="V427" s="130"/>
      <c r="W427" s="130"/>
      <c r="X427" s="130"/>
      <c r="Y427" s="130"/>
      <c r="Z427" s="130"/>
      <c r="AA427" s="130"/>
      <c r="AB427" s="130"/>
    </row>
    <row r="428" spans="1:28" ht="15.75" customHeight="1">
      <c r="A428" s="130"/>
      <c r="B428" s="1502"/>
      <c r="C428" s="160"/>
      <c r="D428" s="160"/>
      <c r="E428" s="160"/>
      <c r="F428" s="160"/>
      <c r="G428" s="130"/>
      <c r="H428" s="130"/>
      <c r="I428" s="130"/>
      <c r="J428" s="130"/>
      <c r="K428" s="130"/>
      <c r="L428" s="130"/>
      <c r="M428" s="130"/>
      <c r="N428" s="130"/>
      <c r="O428" s="130"/>
      <c r="P428" s="130"/>
      <c r="Q428" s="130"/>
      <c r="R428" s="130"/>
      <c r="S428" s="130"/>
      <c r="T428" s="130"/>
      <c r="U428" s="130"/>
      <c r="V428" s="130"/>
      <c r="W428" s="130"/>
      <c r="X428" s="130"/>
      <c r="Y428" s="130"/>
      <c r="Z428" s="130"/>
      <c r="AA428" s="130"/>
      <c r="AB428" s="130"/>
    </row>
    <row r="429" spans="1:28" ht="15.75" customHeight="1">
      <c r="A429" s="130"/>
      <c r="B429" s="1502"/>
      <c r="C429" s="160"/>
      <c r="D429" s="160"/>
      <c r="E429" s="160"/>
      <c r="F429" s="160"/>
      <c r="G429" s="130"/>
      <c r="H429" s="130"/>
      <c r="I429" s="130"/>
      <c r="J429" s="130"/>
      <c r="K429" s="130"/>
      <c r="L429" s="130"/>
      <c r="M429" s="130"/>
      <c r="N429" s="130"/>
      <c r="O429" s="130"/>
      <c r="P429" s="130"/>
      <c r="Q429" s="130"/>
      <c r="R429" s="130"/>
      <c r="S429" s="130"/>
      <c r="T429" s="130"/>
      <c r="U429" s="130"/>
      <c r="V429" s="130"/>
      <c r="W429" s="130"/>
      <c r="X429" s="130"/>
      <c r="Y429" s="130"/>
      <c r="Z429" s="130"/>
      <c r="AA429" s="130"/>
      <c r="AB429" s="130"/>
    </row>
    <row r="430" spans="1:28" ht="15.75" customHeight="1">
      <c r="A430" s="130"/>
      <c r="B430" s="1502"/>
      <c r="C430" s="160"/>
      <c r="D430" s="160"/>
      <c r="E430" s="160"/>
      <c r="F430" s="160"/>
      <c r="G430" s="130"/>
      <c r="H430" s="130"/>
      <c r="I430" s="130"/>
      <c r="J430" s="130"/>
      <c r="K430" s="130"/>
      <c r="L430" s="130"/>
      <c r="M430" s="130"/>
      <c r="N430" s="130"/>
      <c r="O430" s="130"/>
      <c r="P430" s="130"/>
      <c r="Q430" s="130"/>
      <c r="R430" s="130"/>
      <c r="S430" s="130"/>
      <c r="T430" s="130"/>
      <c r="U430" s="130"/>
      <c r="V430" s="130"/>
      <c r="W430" s="130"/>
      <c r="X430" s="130"/>
      <c r="Y430" s="130"/>
      <c r="Z430" s="130"/>
      <c r="AA430" s="130"/>
      <c r="AB430" s="130"/>
    </row>
    <row r="431" spans="1:28" ht="15.75" customHeight="1">
      <c r="A431" s="130"/>
      <c r="B431" s="1502"/>
      <c r="C431" s="160"/>
      <c r="D431" s="160"/>
      <c r="E431" s="160"/>
      <c r="F431" s="160"/>
      <c r="G431" s="130"/>
      <c r="H431" s="130"/>
      <c r="I431" s="130"/>
      <c r="J431" s="130"/>
      <c r="K431" s="130"/>
      <c r="L431" s="130"/>
      <c r="M431" s="130"/>
      <c r="N431" s="130"/>
      <c r="O431" s="130"/>
      <c r="P431" s="130"/>
      <c r="Q431" s="130"/>
      <c r="R431" s="130"/>
      <c r="S431" s="130"/>
      <c r="T431" s="130"/>
      <c r="U431" s="130"/>
      <c r="V431" s="130"/>
      <c r="W431" s="130"/>
      <c r="X431" s="130"/>
      <c r="Y431" s="130"/>
      <c r="Z431" s="130"/>
      <c r="AA431" s="130"/>
      <c r="AB431" s="130"/>
    </row>
    <row r="432" spans="1:28" ht="15.75" customHeight="1">
      <c r="A432" s="130"/>
      <c r="B432" s="1502"/>
      <c r="C432" s="160"/>
      <c r="D432" s="160"/>
      <c r="E432" s="160"/>
      <c r="F432" s="160"/>
      <c r="G432" s="130"/>
      <c r="H432" s="130"/>
      <c r="I432" s="130"/>
      <c r="J432" s="130"/>
      <c r="K432" s="130"/>
      <c r="L432" s="130"/>
      <c r="M432" s="130"/>
      <c r="N432" s="130"/>
      <c r="O432" s="130"/>
      <c r="P432" s="130"/>
      <c r="Q432" s="130"/>
      <c r="R432" s="130"/>
      <c r="S432" s="130"/>
      <c r="T432" s="130"/>
      <c r="U432" s="130"/>
      <c r="V432" s="130"/>
      <c r="W432" s="130"/>
      <c r="X432" s="130"/>
      <c r="Y432" s="130"/>
      <c r="Z432" s="130"/>
      <c r="AA432" s="130"/>
      <c r="AB432" s="130"/>
    </row>
    <row r="433" spans="1:28" ht="15.75" customHeight="1">
      <c r="A433" s="130"/>
      <c r="B433" s="1502"/>
      <c r="C433" s="160"/>
      <c r="D433" s="160"/>
      <c r="E433" s="160"/>
      <c r="F433" s="160"/>
      <c r="G433" s="130"/>
      <c r="H433" s="130"/>
      <c r="I433" s="130"/>
      <c r="J433" s="130"/>
      <c r="K433" s="130"/>
      <c r="L433" s="130"/>
      <c r="M433" s="130"/>
      <c r="N433" s="130"/>
      <c r="O433" s="130"/>
      <c r="P433" s="130"/>
      <c r="Q433" s="130"/>
      <c r="R433" s="130"/>
      <c r="S433" s="130"/>
      <c r="T433" s="130"/>
      <c r="U433" s="130"/>
      <c r="V433" s="130"/>
      <c r="W433" s="130"/>
      <c r="X433" s="130"/>
      <c r="Y433" s="130"/>
      <c r="Z433" s="130"/>
      <c r="AA433" s="130"/>
      <c r="AB433" s="130"/>
    </row>
    <row r="434" spans="1:28" ht="15.75" customHeight="1">
      <c r="A434" s="130"/>
      <c r="B434" s="1502"/>
      <c r="C434" s="160"/>
      <c r="D434" s="160"/>
      <c r="E434" s="160"/>
      <c r="F434" s="160"/>
      <c r="G434" s="130"/>
      <c r="H434" s="130"/>
      <c r="I434" s="130"/>
      <c r="J434" s="130"/>
      <c r="K434" s="130"/>
      <c r="L434" s="130"/>
      <c r="M434" s="130"/>
      <c r="N434" s="130"/>
      <c r="O434" s="130"/>
      <c r="P434" s="130"/>
      <c r="Q434" s="130"/>
      <c r="R434" s="130"/>
      <c r="S434" s="130"/>
      <c r="T434" s="130"/>
      <c r="U434" s="130"/>
      <c r="V434" s="130"/>
      <c r="W434" s="130"/>
      <c r="X434" s="130"/>
      <c r="Y434" s="130"/>
      <c r="Z434" s="130"/>
      <c r="AA434" s="130"/>
      <c r="AB434" s="130"/>
    </row>
    <row r="435" spans="1:28" ht="15.75" customHeight="1">
      <c r="A435" s="130"/>
      <c r="B435" s="1502"/>
      <c r="C435" s="160"/>
      <c r="D435" s="160"/>
      <c r="E435" s="160"/>
      <c r="F435" s="160"/>
      <c r="G435" s="130"/>
      <c r="H435" s="130"/>
      <c r="I435" s="130"/>
      <c r="J435" s="130"/>
      <c r="K435" s="130"/>
      <c r="L435" s="130"/>
      <c r="M435" s="130"/>
      <c r="N435" s="130"/>
      <c r="O435" s="130"/>
      <c r="P435" s="130"/>
      <c r="Q435" s="130"/>
      <c r="R435" s="130"/>
      <c r="S435" s="130"/>
      <c r="T435" s="130"/>
      <c r="U435" s="130"/>
      <c r="V435" s="130"/>
      <c r="W435" s="130"/>
      <c r="X435" s="130"/>
      <c r="Y435" s="130"/>
      <c r="Z435" s="130"/>
      <c r="AA435" s="130"/>
      <c r="AB435" s="130"/>
    </row>
    <row r="436" spans="1:28" ht="15.75" customHeight="1">
      <c r="A436" s="130"/>
      <c r="B436" s="1502"/>
      <c r="C436" s="160"/>
      <c r="D436" s="160"/>
      <c r="E436" s="160"/>
      <c r="F436" s="160"/>
      <c r="G436" s="130"/>
      <c r="H436" s="130"/>
      <c r="I436" s="130"/>
      <c r="J436" s="130"/>
      <c r="K436" s="130"/>
      <c r="L436" s="130"/>
      <c r="M436" s="130"/>
      <c r="N436" s="130"/>
      <c r="O436" s="130"/>
      <c r="P436" s="130"/>
      <c r="Q436" s="130"/>
      <c r="R436" s="130"/>
      <c r="S436" s="130"/>
      <c r="T436" s="130"/>
      <c r="U436" s="130"/>
      <c r="V436" s="130"/>
      <c r="W436" s="130"/>
      <c r="X436" s="130"/>
      <c r="Y436" s="130"/>
      <c r="Z436" s="130"/>
      <c r="AA436" s="130"/>
      <c r="AB436" s="130"/>
    </row>
    <row r="437" spans="1:28" ht="15.75" customHeight="1">
      <c r="A437" s="130"/>
      <c r="B437" s="1502"/>
      <c r="C437" s="160"/>
      <c r="D437" s="160"/>
      <c r="E437" s="160"/>
      <c r="F437" s="160"/>
      <c r="G437" s="130"/>
      <c r="H437" s="130"/>
      <c r="I437" s="130"/>
      <c r="J437" s="130"/>
      <c r="K437" s="130"/>
      <c r="L437" s="130"/>
      <c r="M437" s="130"/>
      <c r="N437" s="130"/>
      <c r="O437" s="130"/>
      <c r="P437" s="130"/>
      <c r="Q437" s="130"/>
      <c r="R437" s="130"/>
      <c r="S437" s="130"/>
      <c r="T437" s="130"/>
      <c r="U437" s="130"/>
      <c r="V437" s="130"/>
      <c r="W437" s="130"/>
      <c r="X437" s="130"/>
      <c r="Y437" s="130"/>
      <c r="Z437" s="130"/>
      <c r="AA437" s="130"/>
      <c r="AB437" s="130"/>
    </row>
    <row r="438" spans="1:28" ht="15.75" customHeight="1">
      <c r="A438" s="130"/>
      <c r="B438" s="1502"/>
      <c r="C438" s="160"/>
      <c r="D438" s="160"/>
      <c r="E438" s="160"/>
      <c r="F438" s="160"/>
      <c r="G438" s="130"/>
      <c r="H438" s="130"/>
      <c r="I438" s="130"/>
      <c r="J438" s="130"/>
      <c r="K438" s="130"/>
      <c r="L438" s="130"/>
      <c r="M438" s="130"/>
      <c r="N438" s="130"/>
      <c r="O438" s="130"/>
      <c r="P438" s="130"/>
      <c r="Q438" s="130"/>
      <c r="R438" s="130"/>
      <c r="S438" s="130"/>
      <c r="T438" s="130"/>
      <c r="U438" s="130"/>
      <c r="V438" s="130"/>
      <c r="W438" s="130"/>
      <c r="X438" s="130"/>
      <c r="Y438" s="130"/>
      <c r="Z438" s="130"/>
      <c r="AA438" s="130"/>
      <c r="AB438" s="130"/>
    </row>
    <row r="439" spans="1:28" ht="15.75" customHeight="1">
      <c r="A439" s="130"/>
      <c r="B439" s="1502"/>
      <c r="C439" s="160"/>
      <c r="D439" s="160"/>
      <c r="E439" s="160"/>
      <c r="F439" s="160"/>
      <c r="G439" s="130"/>
      <c r="H439" s="130"/>
      <c r="I439" s="130"/>
      <c r="J439" s="130"/>
      <c r="K439" s="130"/>
      <c r="L439" s="130"/>
      <c r="M439" s="130"/>
      <c r="N439" s="130"/>
      <c r="O439" s="130"/>
      <c r="P439" s="130"/>
      <c r="Q439" s="130"/>
      <c r="R439" s="130"/>
      <c r="S439" s="130"/>
      <c r="T439" s="130"/>
      <c r="U439" s="130"/>
      <c r="V439" s="130"/>
      <c r="W439" s="130"/>
      <c r="X439" s="130"/>
      <c r="Y439" s="130"/>
      <c r="Z439" s="130"/>
      <c r="AA439" s="130"/>
      <c r="AB439" s="130"/>
    </row>
    <row r="440" spans="1:28" ht="15.75" customHeight="1">
      <c r="A440" s="130"/>
      <c r="B440" s="1502"/>
      <c r="C440" s="160"/>
      <c r="D440" s="160"/>
      <c r="E440" s="160"/>
      <c r="F440" s="160"/>
      <c r="G440" s="130"/>
      <c r="H440" s="130"/>
      <c r="I440" s="130"/>
      <c r="J440" s="130"/>
      <c r="K440" s="130"/>
      <c r="L440" s="130"/>
      <c r="M440" s="130"/>
      <c r="N440" s="130"/>
      <c r="O440" s="130"/>
      <c r="P440" s="130"/>
      <c r="Q440" s="130"/>
      <c r="R440" s="130"/>
      <c r="S440" s="130"/>
      <c r="T440" s="130"/>
      <c r="U440" s="130"/>
      <c r="V440" s="130"/>
      <c r="W440" s="130"/>
      <c r="X440" s="130"/>
      <c r="Y440" s="130"/>
      <c r="Z440" s="130"/>
      <c r="AA440" s="130"/>
      <c r="AB440" s="130"/>
    </row>
    <row r="441" spans="1:28" ht="15.75" customHeight="1">
      <c r="A441" s="130"/>
      <c r="B441" s="1502"/>
      <c r="C441" s="160"/>
      <c r="D441" s="160"/>
      <c r="E441" s="160"/>
      <c r="F441" s="160"/>
      <c r="G441" s="130"/>
      <c r="H441" s="130"/>
      <c r="I441" s="130"/>
      <c r="J441" s="130"/>
      <c r="K441" s="130"/>
      <c r="L441" s="130"/>
      <c r="M441" s="130"/>
      <c r="N441" s="130"/>
      <c r="O441" s="130"/>
      <c r="P441" s="130"/>
      <c r="Q441" s="130"/>
      <c r="R441" s="130"/>
      <c r="S441" s="130"/>
      <c r="T441" s="130"/>
      <c r="U441" s="130"/>
      <c r="V441" s="130"/>
      <c r="W441" s="130"/>
      <c r="X441" s="130"/>
      <c r="Y441" s="130"/>
      <c r="Z441" s="130"/>
      <c r="AA441" s="130"/>
      <c r="AB441" s="130"/>
    </row>
    <row r="442" spans="1:28" ht="15.75" customHeight="1">
      <c r="A442" s="130"/>
      <c r="B442" s="1502"/>
      <c r="C442" s="160"/>
      <c r="D442" s="160"/>
      <c r="E442" s="160"/>
      <c r="F442" s="160"/>
      <c r="G442" s="130"/>
      <c r="H442" s="130"/>
      <c r="I442" s="130"/>
      <c r="J442" s="130"/>
      <c r="K442" s="130"/>
      <c r="L442" s="130"/>
      <c r="M442" s="130"/>
      <c r="N442" s="130"/>
      <c r="O442" s="130"/>
      <c r="P442" s="130"/>
      <c r="Q442" s="130"/>
      <c r="R442" s="130"/>
      <c r="S442" s="130"/>
      <c r="T442" s="130"/>
      <c r="U442" s="130"/>
      <c r="V442" s="130"/>
      <c r="W442" s="130"/>
      <c r="X442" s="130"/>
      <c r="Y442" s="130"/>
      <c r="Z442" s="130"/>
      <c r="AA442" s="130"/>
      <c r="AB442" s="130"/>
    </row>
    <row r="443" spans="1:28" ht="15.75" customHeight="1">
      <c r="A443" s="130"/>
      <c r="B443" s="1502"/>
      <c r="C443" s="160"/>
      <c r="D443" s="160"/>
      <c r="E443" s="160"/>
      <c r="F443" s="160"/>
      <c r="G443" s="130"/>
      <c r="H443" s="130"/>
      <c r="I443" s="130"/>
      <c r="J443" s="130"/>
      <c r="K443" s="130"/>
      <c r="L443" s="130"/>
      <c r="M443" s="130"/>
      <c r="N443" s="130"/>
      <c r="O443" s="130"/>
      <c r="P443" s="130"/>
      <c r="Q443" s="130"/>
      <c r="R443" s="130"/>
      <c r="S443" s="130"/>
      <c r="T443" s="130"/>
      <c r="U443" s="130"/>
      <c r="V443" s="130"/>
      <c r="W443" s="130"/>
      <c r="X443" s="130"/>
      <c r="Y443" s="130"/>
      <c r="Z443" s="130"/>
      <c r="AA443" s="130"/>
      <c r="AB443" s="130"/>
    </row>
    <row r="444" spans="1:28" ht="15.75" customHeight="1">
      <c r="A444" s="130"/>
      <c r="B444" s="1502"/>
      <c r="C444" s="160"/>
      <c r="D444" s="160"/>
      <c r="E444" s="160"/>
      <c r="F444" s="160"/>
      <c r="G444" s="130"/>
      <c r="H444" s="130"/>
      <c r="I444" s="130"/>
      <c r="J444" s="130"/>
      <c r="K444" s="130"/>
      <c r="L444" s="130"/>
      <c r="M444" s="130"/>
      <c r="N444" s="130"/>
      <c r="O444" s="130"/>
      <c r="P444" s="130"/>
      <c r="Q444" s="130"/>
      <c r="R444" s="130"/>
      <c r="S444" s="130"/>
      <c r="T444" s="130"/>
      <c r="U444" s="130"/>
      <c r="V444" s="130"/>
      <c r="W444" s="130"/>
      <c r="X444" s="130"/>
      <c r="Y444" s="130"/>
      <c r="Z444" s="130"/>
      <c r="AA444" s="130"/>
      <c r="AB444" s="130"/>
    </row>
    <row r="445" spans="1:28" ht="15.75" customHeight="1">
      <c r="A445" s="130"/>
      <c r="B445" s="1502"/>
      <c r="C445" s="160"/>
      <c r="D445" s="160"/>
      <c r="E445" s="160"/>
      <c r="F445" s="160"/>
      <c r="G445" s="130"/>
      <c r="H445" s="130"/>
      <c r="I445" s="130"/>
      <c r="J445" s="130"/>
      <c r="K445" s="130"/>
      <c r="L445" s="130"/>
      <c r="M445" s="130"/>
      <c r="N445" s="130"/>
      <c r="O445" s="130"/>
      <c r="P445" s="130"/>
      <c r="Q445" s="130"/>
      <c r="R445" s="130"/>
      <c r="S445" s="130"/>
      <c r="T445" s="130"/>
      <c r="U445" s="130"/>
      <c r="V445" s="130"/>
      <c r="W445" s="130"/>
      <c r="X445" s="130"/>
      <c r="Y445" s="130"/>
      <c r="Z445" s="130"/>
      <c r="AA445" s="130"/>
      <c r="AB445" s="130"/>
    </row>
    <row r="446" spans="1:28" ht="15.75" customHeight="1">
      <c r="A446" s="130"/>
      <c r="B446" s="1502"/>
      <c r="C446" s="160"/>
      <c r="D446" s="160"/>
      <c r="E446" s="160"/>
      <c r="F446" s="160"/>
      <c r="G446" s="130"/>
      <c r="H446" s="130"/>
      <c r="I446" s="130"/>
      <c r="J446" s="130"/>
      <c r="K446" s="130"/>
      <c r="L446" s="130"/>
      <c r="M446" s="130"/>
      <c r="N446" s="130"/>
      <c r="O446" s="130"/>
      <c r="P446" s="130"/>
      <c r="Q446" s="130"/>
      <c r="R446" s="130"/>
      <c r="S446" s="130"/>
      <c r="T446" s="130"/>
      <c r="U446" s="130"/>
      <c r="V446" s="130"/>
      <c r="W446" s="130"/>
      <c r="X446" s="130"/>
      <c r="Y446" s="130"/>
      <c r="Z446" s="130"/>
      <c r="AA446" s="130"/>
      <c r="AB446" s="130"/>
    </row>
    <row r="447" spans="1:28" ht="15.75" customHeight="1">
      <c r="A447" s="130"/>
      <c r="B447" s="1502"/>
      <c r="C447" s="160"/>
      <c r="D447" s="160"/>
      <c r="E447" s="160"/>
      <c r="F447" s="160"/>
      <c r="G447" s="130"/>
      <c r="H447" s="130"/>
      <c r="I447" s="130"/>
      <c r="J447" s="130"/>
      <c r="K447" s="130"/>
      <c r="L447" s="130"/>
      <c r="M447" s="130"/>
      <c r="N447" s="130"/>
      <c r="O447" s="130"/>
      <c r="P447" s="130"/>
      <c r="Q447" s="130"/>
      <c r="R447" s="130"/>
      <c r="S447" s="130"/>
      <c r="T447" s="130"/>
      <c r="U447" s="130"/>
      <c r="V447" s="130"/>
      <c r="W447" s="130"/>
      <c r="X447" s="130"/>
      <c r="Y447" s="130"/>
      <c r="Z447" s="130"/>
      <c r="AA447" s="130"/>
      <c r="AB447" s="130"/>
    </row>
    <row r="448" spans="1:28" ht="15.75" customHeight="1">
      <c r="A448" s="130"/>
      <c r="B448" s="1502"/>
      <c r="C448" s="160"/>
      <c r="D448" s="160"/>
      <c r="E448" s="160"/>
      <c r="F448" s="160"/>
      <c r="G448" s="130"/>
      <c r="H448" s="130"/>
      <c r="I448" s="130"/>
      <c r="J448" s="130"/>
      <c r="K448" s="130"/>
      <c r="L448" s="130"/>
      <c r="M448" s="130"/>
      <c r="N448" s="130"/>
      <c r="O448" s="130"/>
      <c r="P448" s="130"/>
      <c r="Q448" s="130"/>
      <c r="R448" s="130"/>
      <c r="S448" s="130"/>
      <c r="T448" s="130"/>
      <c r="U448" s="130"/>
      <c r="V448" s="130"/>
      <c r="W448" s="130"/>
      <c r="X448" s="130"/>
      <c r="Y448" s="130"/>
      <c r="Z448" s="130"/>
      <c r="AA448" s="130"/>
      <c r="AB448" s="130"/>
    </row>
    <row r="449" spans="1:28" ht="15.75" customHeight="1">
      <c r="A449" s="130"/>
      <c r="B449" s="1502"/>
      <c r="C449" s="160"/>
      <c r="D449" s="160"/>
      <c r="E449" s="160"/>
      <c r="F449" s="160"/>
      <c r="G449" s="130"/>
      <c r="H449" s="130"/>
      <c r="I449" s="130"/>
      <c r="J449" s="130"/>
      <c r="K449" s="130"/>
      <c r="L449" s="130"/>
      <c r="M449" s="130"/>
      <c r="N449" s="130"/>
      <c r="O449" s="130"/>
      <c r="P449" s="130"/>
      <c r="Q449" s="130"/>
      <c r="R449" s="130"/>
      <c r="S449" s="130"/>
      <c r="T449" s="130"/>
      <c r="U449" s="130"/>
      <c r="V449" s="130"/>
      <c r="W449" s="130"/>
      <c r="X449" s="130"/>
      <c r="Y449" s="130"/>
      <c r="Z449" s="130"/>
      <c r="AA449" s="130"/>
      <c r="AB449" s="130"/>
    </row>
    <row r="450" spans="1:28" ht="15.75" customHeight="1">
      <c r="A450" s="130"/>
      <c r="B450" s="1502"/>
      <c r="C450" s="160"/>
      <c r="D450" s="160"/>
      <c r="E450" s="160"/>
      <c r="F450" s="160"/>
      <c r="G450" s="130"/>
      <c r="H450" s="130"/>
      <c r="I450" s="130"/>
      <c r="J450" s="130"/>
      <c r="K450" s="130"/>
      <c r="L450" s="130"/>
      <c r="M450" s="130"/>
      <c r="N450" s="130"/>
      <c r="O450" s="130"/>
      <c r="P450" s="130"/>
      <c r="Q450" s="130"/>
      <c r="R450" s="130"/>
      <c r="S450" s="130"/>
      <c r="T450" s="130"/>
      <c r="U450" s="130"/>
      <c r="V450" s="130"/>
      <c r="W450" s="130"/>
      <c r="X450" s="130"/>
      <c r="Y450" s="130"/>
      <c r="Z450" s="130"/>
      <c r="AA450" s="130"/>
      <c r="AB450" s="130"/>
    </row>
    <row r="451" spans="1:28" ht="15.75" customHeight="1">
      <c r="A451" s="130"/>
      <c r="B451" s="1502"/>
      <c r="C451" s="160"/>
      <c r="D451" s="160"/>
      <c r="E451" s="160"/>
      <c r="F451" s="160"/>
      <c r="G451" s="130"/>
      <c r="H451" s="130"/>
      <c r="I451" s="130"/>
      <c r="J451" s="130"/>
      <c r="K451" s="130"/>
      <c r="L451" s="130"/>
      <c r="M451" s="130"/>
      <c r="N451" s="130"/>
      <c r="O451" s="130"/>
      <c r="P451" s="130"/>
      <c r="Q451" s="130"/>
      <c r="R451" s="130"/>
      <c r="S451" s="130"/>
      <c r="T451" s="130"/>
      <c r="U451" s="130"/>
      <c r="V451" s="130"/>
      <c r="W451" s="130"/>
      <c r="X451" s="130"/>
      <c r="Y451" s="130"/>
      <c r="Z451" s="130"/>
      <c r="AA451" s="130"/>
      <c r="AB451" s="130"/>
    </row>
    <row r="452" spans="1:28" ht="15.75" customHeight="1">
      <c r="A452" s="130"/>
      <c r="B452" s="1502"/>
      <c r="C452" s="160"/>
      <c r="D452" s="160"/>
      <c r="E452" s="160"/>
      <c r="F452" s="160"/>
      <c r="G452" s="130"/>
      <c r="H452" s="130"/>
      <c r="I452" s="130"/>
      <c r="J452" s="130"/>
      <c r="K452" s="130"/>
      <c r="L452" s="130"/>
      <c r="M452" s="130"/>
      <c r="N452" s="130"/>
      <c r="O452" s="130"/>
      <c r="P452" s="130"/>
      <c r="Q452" s="130"/>
      <c r="R452" s="130"/>
      <c r="S452" s="130"/>
      <c r="T452" s="130"/>
      <c r="U452" s="130"/>
      <c r="V452" s="130"/>
      <c r="W452" s="130"/>
      <c r="X452" s="130"/>
      <c r="Y452" s="130"/>
      <c r="Z452" s="130"/>
      <c r="AA452" s="130"/>
      <c r="AB452" s="130"/>
    </row>
    <row r="453" spans="1:28" ht="15.75" customHeight="1">
      <c r="A453" s="130"/>
      <c r="B453" s="1502"/>
      <c r="C453" s="160"/>
      <c r="D453" s="160"/>
      <c r="E453" s="160"/>
      <c r="F453" s="160"/>
      <c r="G453" s="130"/>
      <c r="H453" s="130"/>
      <c r="I453" s="130"/>
      <c r="J453" s="130"/>
      <c r="K453" s="130"/>
      <c r="L453" s="130"/>
      <c r="M453" s="130"/>
      <c r="N453" s="130"/>
      <c r="O453" s="130"/>
      <c r="P453" s="130"/>
      <c r="Q453" s="130"/>
      <c r="R453" s="130"/>
      <c r="S453" s="130"/>
      <c r="T453" s="130"/>
      <c r="U453" s="130"/>
      <c r="V453" s="130"/>
      <c r="W453" s="130"/>
      <c r="X453" s="130"/>
      <c r="Y453" s="130"/>
      <c r="Z453" s="130"/>
      <c r="AA453" s="130"/>
      <c r="AB453" s="130"/>
    </row>
    <row r="454" spans="1:28" ht="15.75" customHeight="1">
      <c r="A454" s="130"/>
      <c r="B454" s="1502"/>
      <c r="C454" s="160"/>
      <c r="D454" s="160"/>
      <c r="E454" s="160"/>
      <c r="F454" s="160"/>
      <c r="G454" s="130"/>
      <c r="H454" s="130"/>
      <c r="I454" s="130"/>
      <c r="J454" s="130"/>
      <c r="K454" s="130"/>
      <c r="L454" s="130"/>
      <c r="M454" s="130"/>
      <c r="N454" s="130"/>
      <c r="O454" s="130"/>
      <c r="P454" s="130"/>
      <c r="Q454" s="130"/>
      <c r="R454" s="130"/>
      <c r="S454" s="130"/>
      <c r="T454" s="130"/>
      <c r="U454" s="130"/>
      <c r="V454" s="130"/>
      <c r="W454" s="130"/>
      <c r="X454" s="130"/>
      <c r="Y454" s="130"/>
      <c r="Z454" s="130"/>
      <c r="AA454" s="130"/>
      <c r="AB454" s="130"/>
    </row>
    <row r="455" spans="1:28" ht="15.75" customHeight="1">
      <c r="A455" s="130"/>
      <c r="B455" s="1502"/>
      <c r="C455" s="160"/>
      <c r="D455" s="160"/>
      <c r="E455" s="160"/>
      <c r="F455" s="160"/>
      <c r="G455" s="130"/>
      <c r="H455" s="130"/>
      <c r="I455" s="130"/>
      <c r="J455" s="130"/>
      <c r="K455" s="130"/>
      <c r="L455" s="130"/>
      <c r="M455" s="130"/>
      <c r="N455" s="130"/>
      <c r="O455" s="130"/>
      <c r="P455" s="130"/>
      <c r="Q455" s="130"/>
      <c r="R455" s="130"/>
      <c r="S455" s="130"/>
      <c r="T455" s="130"/>
      <c r="U455" s="130"/>
      <c r="V455" s="130"/>
      <c r="W455" s="130"/>
      <c r="X455" s="130"/>
      <c r="Y455" s="130"/>
      <c r="Z455" s="130"/>
      <c r="AA455" s="130"/>
      <c r="AB455" s="130"/>
    </row>
    <row r="456" spans="1:28" ht="15.75" customHeight="1">
      <c r="A456" s="130"/>
      <c r="B456" s="1502"/>
      <c r="C456" s="160"/>
      <c r="D456" s="160"/>
      <c r="E456" s="160"/>
      <c r="F456" s="160"/>
      <c r="G456" s="130"/>
      <c r="H456" s="130"/>
      <c r="I456" s="130"/>
      <c r="J456" s="130"/>
      <c r="K456" s="130"/>
      <c r="L456" s="130"/>
      <c r="M456" s="130"/>
      <c r="N456" s="130"/>
      <c r="O456" s="130"/>
      <c r="P456" s="130"/>
      <c r="Q456" s="130"/>
      <c r="R456" s="130"/>
      <c r="S456" s="130"/>
      <c r="T456" s="130"/>
      <c r="U456" s="130"/>
      <c r="V456" s="130"/>
      <c r="W456" s="130"/>
      <c r="X456" s="130"/>
      <c r="Y456" s="130"/>
      <c r="Z456" s="130"/>
      <c r="AA456" s="130"/>
      <c r="AB456" s="130"/>
    </row>
    <row r="457" spans="1:28" ht="15.75" customHeight="1">
      <c r="A457" s="130"/>
      <c r="B457" s="1502"/>
      <c r="C457" s="160"/>
      <c r="D457" s="160"/>
      <c r="E457" s="160"/>
      <c r="F457" s="160"/>
      <c r="G457" s="130"/>
      <c r="H457" s="130"/>
      <c r="I457" s="130"/>
      <c r="J457" s="130"/>
      <c r="K457" s="130"/>
      <c r="L457" s="130"/>
      <c r="M457" s="130"/>
      <c r="N457" s="130"/>
      <c r="O457" s="130"/>
      <c r="P457" s="130"/>
      <c r="Q457" s="130"/>
      <c r="R457" s="130"/>
      <c r="S457" s="130"/>
      <c r="T457" s="130"/>
      <c r="U457" s="130"/>
      <c r="V457" s="130"/>
      <c r="W457" s="130"/>
      <c r="X457" s="130"/>
      <c r="Y457" s="130"/>
      <c r="Z457" s="130"/>
      <c r="AA457" s="130"/>
      <c r="AB457" s="130"/>
    </row>
    <row r="458" spans="1:28" ht="15.75" customHeight="1">
      <c r="A458" s="130"/>
      <c r="B458" s="1502"/>
      <c r="C458" s="160"/>
      <c r="D458" s="160"/>
      <c r="E458" s="160"/>
      <c r="F458" s="160"/>
      <c r="G458" s="130"/>
      <c r="H458" s="130"/>
      <c r="I458" s="130"/>
      <c r="J458" s="130"/>
      <c r="K458" s="130"/>
      <c r="L458" s="130"/>
      <c r="M458" s="130"/>
      <c r="N458" s="130"/>
      <c r="O458" s="130"/>
      <c r="P458" s="130"/>
      <c r="Q458" s="130"/>
      <c r="R458" s="130"/>
      <c r="S458" s="130"/>
      <c r="T458" s="130"/>
      <c r="U458" s="130"/>
      <c r="V458" s="130"/>
      <c r="W458" s="130"/>
      <c r="X458" s="130"/>
      <c r="Y458" s="130"/>
      <c r="Z458" s="130"/>
      <c r="AA458" s="130"/>
      <c r="AB458" s="130"/>
    </row>
    <row r="459" spans="1:28" ht="15.75" customHeight="1">
      <c r="A459" s="130"/>
      <c r="B459" s="1502"/>
      <c r="C459" s="160"/>
      <c r="D459" s="160"/>
      <c r="E459" s="160"/>
      <c r="F459" s="160"/>
      <c r="G459" s="130"/>
      <c r="H459" s="130"/>
      <c r="I459" s="130"/>
      <c r="J459" s="130"/>
      <c r="K459" s="130"/>
      <c r="L459" s="130"/>
      <c r="M459" s="130"/>
      <c r="N459" s="130"/>
      <c r="O459" s="130"/>
      <c r="P459" s="130"/>
      <c r="Q459" s="130"/>
      <c r="R459" s="130"/>
      <c r="S459" s="130"/>
      <c r="T459" s="130"/>
      <c r="U459" s="130"/>
      <c r="V459" s="130"/>
      <c r="W459" s="130"/>
      <c r="X459" s="130"/>
      <c r="Y459" s="130"/>
      <c r="Z459" s="130"/>
      <c r="AA459" s="130"/>
      <c r="AB459" s="130"/>
    </row>
    <row r="460" spans="1:28" ht="15.75" customHeight="1">
      <c r="A460" s="130"/>
      <c r="B460" s="1502"/>
      <c r="C460" s="160"/>
      <c r="D460" s="160"/>
      <c r="E460" s="160"/>
      <c r="F460" s="160"/>
      <c r="G460" s="130"/>
      <c r="H460" s="130"/>
      <c r="I460" s="130"/>
      <c r="J460" s="130"/>
      <c r="K460" s="130"/>
      <c r="L460" s="130"/>
      <c r="M460" s="130"/>
      <c r="N460" s="130"/>
      <c r="O460" s="130"/>
      <c r="P460" s="130"/>
      <c r="Q460" s="130"/>
      <c r="R460" s="130"/>
      <c r="S460" s="130"/>
      <c r="T460" s="130"/>
      <c r="U460" s="130"/>
      <c r="V460" s="130"/>
      <c r="W460" s="130"/>
      <c r="X460" s="130"/>
      <c r="Y460" s="130"/>
      <c r="Z460" s="130"/>
      <c r="AA460" s="130"/>
      <c r="AB460" s="130"/>
    </row>
    <row r="461" spans="1:28" ht="15.75" customHeight="1">
      <c r="A461" s="130"/>
      <c r="B461" s="1502"/>
      <c r="C461" s="160"/>
      <c r="D461" s="160"/>
      <c r="E461" s="160"/>
      <c r="F461" s="160"/>
      <c r="G461" s="130"/>
      <c r="H461" s="130"/>
      <c r="I461" s="130"/>
      <c r="J461" s="130"/>
      <c r="K461" s="130"/>
      <c r="L461" s="130"/>
      <c r="M461" s="130"/>
      <c r="N461" s="130"/>
      <c r="O461" s="130"/>
      <c r="P461" s="130"/>
      <c r="Q461" s="130"/>
      <c r="R461" s="130"/>
      <c r="S461" s="130"/>
      <c r="T461" s="130"/>
      <c r="U461" s="130"/>
      <c r="V461" s="130"/>
      <c r="W461" s="130"/>
      <c r="X461" s="130"/>
      <c r="Y461" s="130"/>
      <c r="Z461" s="130"/>
      <c r="AA461" s="130"/>
      <c r="AB461" s="130"/>
    </row>
    <row r="462" spans="1:28" ht="15.75" customHeight="1">
      <c r="A462" s="130"/>
      <c r="B462" s="1502"/>
      <c r="C462" s="160"/>
      <c r="D462" s="160"/>
      <c r="E462" s="160"/>
      <c r="F462" s="160"/>
      <c r="G462" s="130"/>
      <c r="H462" s="130"/>
      <c r="I462" s="130"/>
      <c r="J462" s="130"/>
      <c r="K462" s="130"/>
      <c r="L462" s="130"/>
      <c r="M462" s="130"/>
      <c r="N462" s="130"/>
      <c r="O462" s="130"/>
      <c r="P462" s="130"/>
      <c r="Q462" s="130"/>
      <c r="R462" s="130"/>
      <c r="S462" s="130"/>
      <c r="T462" s="130"/>
      <c r="U462" s="130"/>
      <c r="V462" s="130"/>
      <c r="W462" s="130"/>
      <c r="X462" s="130"/>
      <c r="Y462" s="130"/>
      <c r="Z462" s="130"/>
      <c r="AA462" s="130"/>
      <c r="AB462" s="130"/>
    </row>
    <row r="463" spans="1:28" ht="15.75" customHeight="1">
      <c r="A463" s="130"/>
      <c r="B463" s="130"/>
      <c r="C463" s="130"/>
      <c r="D463" s="130"/>
      <c r="E463" s="130"/>
      <c r="F463" s="130"/>
      <c r="G463" s="130"/>
      <c r="H463" s="130"/>
      <c r="I463" s="130"/>
      <c r="J463" s="130"/>
      <c r="K463" s="130"/>
      <c r="L463" s="130"/>
      <c r="M463" s="130"/>
      <c r="N463" s="130"/>
      <c r="O463" s="130"/>
      <c r="P463" s="130"/>
      <c r="Q463" s="130"/>
      <c r="R463" s="130"/>
      <c r="S463" s="130"/>
      <c r="T463" s="130"/>
      <c r="U463" s="130"/>
      <c r="V463" s="130"/>
      <c r="W463" s="130"/>
      <c r="X463" s="130"/>
      <c r="Y463" s="130"/>
      <c r="Z463" s="130"/>
      <c r="AA463" s="130"/>
      <c r="AB463" s="130"/>
    </row>
    <row r="464" spans="1:28" ht="15.75" customHeight="1">
      <c r="A464" s="130"/>
      <c r="B464" s="130"/>
      <c r="C464" s="130"/>
      <c r="D464" s="130"/>
      <c r="E464" s="130"/>
      <c r="F464" s="130"/>
      <c r="G464" s="130"/>
      <c r="H464" s="130"/>
      <c r="I464" s="130"/>
      <c r="J464" s="130"/>
      <c r="K464" s="130"/>
      <c r="L464" s="130"/>
      <c r="M464" s="130"/>
      <c r="N464" s="130"/>
      <c r="O464" s="130"/>
      <c r="P464" s="130"/>
      <c r="Q464" s="130"/>
      <c r="R464" s="130"/>
      <c r="S464" s="130"/>
      <c r="T464" s="130"/>
      <c r="U464" s="130"/>
      <c r="V464" s="130"/>
      <c r="W464" s="130"/>
      <c r="X464" s="130"/>
      <c r="Y464" s="130"/>
      <c r="Z464" s="130"/>
      <c r="AA464" s="130"/>
      <c r="AB464" s="130"/>
    </row>
    <row r="465" spans="1:28" ht="15.75" customHeight="1">
      <c r="A465" s="130"/>
      <c r="B465" s="130"/>
      <c r="C465" s="130"/>
      <c r="D465" s="130"/>
      <c r="E465" s="130"/>
      <c r="F465" s="130"/>
      <c r="G465" s="130"/>
      <c r="H465" s="130"/>
      <c r="I465" s="130"/>
      <c r="J465" s="130"/>
      <c r="K465" s="130"/>
      <c r="L465" s="130"/>
      <c r="M465" s="130"/>
      <c r="N465" s="130"/>
      <c r="O465" s="130"/>
      <c r="P465" s="130"/>
      <c r="Q465" s="130"/>
      <c r="R465" s="130"/>
      <c r="S465" s="130"/>
      <c r="T465" s="130"/>
      <c r="U465" s="130"/>
      <c r="V465" s="130"/>
      <c r="W465" s="130"/>
      <c r="X465" s="130"/>
      <c r="Y465" s="130"/>
      <c r="Z465" s="130"/>
      <c r="AA465" s="130"/>
      <c r="AB465" s="130"/>
    </row>
    <row r="466" spans="1:28" ht="15.75" customHeight="1">
      <c r="A466" s="130"/>
      <c r="B466" s="130"/>
      <c r="C466" s="130"/>
      <c r="D466" s="130"/>
      <c r="E466" s="130"/>
      <c r="F466" s="130"/>
      <c r="G466" s="130"/>
      <c r="H466" s="130"/>
      <c r="I466" s="130"/>
      <c r="J466" s="130"/>
      <c r="K466" s="130"/>
      <c r="L466" s="130"/>
      <c r="M466" s="130"/>
      <c r="N466" s="130"/>
      <c r="O466" s="130"/>
      <c r="P466" s="130"/>
      <c r="Q466" s="130"/>
      <c r="R466" s="130"/>
      <c r="S466" s="130"/>
      <c r="T466" s="130"/>
      <c r="U466" s="130"/>
      <c r="V466" s="130"/>
      <c r="W466" s="130"/>
      <c r="X466" s="130"/>
      <c r="Y466" s="130"/>
      <c r="Z466" s="130"/>
      <c r="AA466" s="130"/>
      <c r="AB466" s="130"/>
    </row>
    <row r="467" spans="1:28" ht="15.75" customHeight="1">
      <c r="A467" s="130"/>
      <c r="B467" s="130"/>
      <c r="C467" s="130"/>
      <c r="D467" s="130"/>
      <c r="E467" s="130"/>
      <c r="F467" s="130"/>
      <c r="G467" s="130"/>
      <c r="H467" s="130"/>
      <c r="I467" s="130"/>
      <c r="J467" s="130"/>
      <c r="K467" s="130"/>
      <c r="L467" s="130"/>
      <c r="M467" s="130"/>
      <c r="N467" s="130"/>
      <c r="O467" s="130"/>
      <c r="P467" s="130"/>
      <c r="Q467" s="130"/>
      <c r="R467" s="130"/>
      <c r="S467" s="130"/>
      <c r="T467" s="130"/>
      <c r="U467" s="130"/>
      <c r="V467" s="130"/>
      <c r="W467" s="130"/>
      <c r="X467" s="130"/>
      <c r="Y467" s="130"/>
      <c r="Z467" s="130"/>
      <c r="AA467" s="130"/>
      <c r="AB467" s="130"/>
    </row>
    <row r="468" spans="1:28" ht="15.75" customHeight="1">
      <c r="A468" s="130"/>
      <c r="B468" s="130"/>
      <c r="C468" s="130"/>
      <c r="D468" s="130"/>
      <c r="E468" s="130"/>
      <c r="F468" s="130"/>
      <c r="G468" s="130"/>
      <c r="H468" s="130"/>
      <c r="I468" s="130"/>
      <c r="J468" s="130"/>
      <c r="K468" s="130"/>
      <c r="L468" s="130"/>
      <c r="M468" s="130"/>
      <c r="N468" s="130"/>
      <c r="O468" s="130"/>
      <c r="P468" s="130"/>
      <c r="Q468" s="130"/>
      <c r="R468" s="130"/>
      <c r="S468" s="130"/>
      <c r="T468" s="130"/>
      <c r="U468" s="130"/>
      <c r="V468" s="130"/>
      <c r="W468" s="130"/>
      <c r="X468" s="130"/>
      <c r="Y468" s="130"/>
      <c r="Z468" s="130"/>
      <c r="AA468" s="130"/>
      <c r="AB468" s="130"/>
    </row>
    <row r="469" spans="1:28" ht="15.75" customHeight="1">
      <c r="A469" s="130"/>
      <c r="B469" s="130"/>
      <c r="C469" s="130"/>
      <c r="D469" s="130"/>
      <c r="E469" s="130"/>
      <c r="F469" s="130"/>
      <c r="G469" s="130"/>
      <c r="H469" s="130"/>
      <c r="I469" s="130"/>
      <c r="J469" s="130"/>
      <c r="K469" s="130"/>
      <c r="L469" s="130"/>
      <c r="M469" s="130"/>
      <c r="N469" s="130"/>
      <c r="O469" s="130"/>
      <c r="P469" s="130"/>
      <c r="Q469" s="130"/>
      <c r="R469" s="130"/>
      <c r="S469" s="130"/>
      <c r="T469" s="130"/>
      <c r="U469" s="130"/>
      <c r="V469" s="130"/>
      <c r="W469" s="130"/>
      <c r="X469" s="130"/>
      <c r="Y469" s="130"/>
      <c r="Z469" s="130"/>
      <c r="AA469" s="130"/>
      <c r="AB469" s="130"/>
    </row>
    <row r="470" spans="1:28" ht="15.75" customHeight="1">
      <c r="A470" s="130"/>
      <c r="B470" s="130"/>
      <c r="C470" s="130"/>
      <c r="D470" s="130"/>
      <c r="E470" s="130"/>
      <c r="F470" s="130"/>
      <c r="G470" s="130"/>
      <c r="H470" s="130"/>
      <c r="I470" s="130"/>
      <c r="J470" s="130"/>
      <c r="K470" s="130"/>
      <c r="L470" s="130"/>
      <c r="M470" s="130"/>
      <c r="N470" s="130"/>
      <c r="O470" s="130"/>
      <c r="P470" s="130"/>
      <c r="Q470" s="130"/>
      <c r="R470" s="130"/>
      <c r="S470" s="130"/>
      <c r="T470" s="130"/>
      <c r="U470" s="130"/>
      <c r="V470" s="130"/>
      <c r="W470" s="130"/>
      <c r="X470" s="130"/>
      <c r="Y470" s="130"/>
      <c r="Z470" s="130"/>
      <c r="AA470" s="130"/>
      <c r="AB470" s="130"/>
    </row>
    <row r="471" spans="1:28" ht="15.75" customHeight="1">
      <c r="A471" s="130"/>
      <c r="B471" s="130"/>
      <c r="C471" s="130"/>
      <c r="D471" s="130"/>
      <c r="E471" s="130"/>
      <c r="F471" s="130"/>
      <c r="G471" s="130"/>
      <c r="H471" s="130"/>
      <c r="I471" s="130"/>
      <c r="J471" s="130"/>
      <c r="K471" s="130"/>
      <c r="L471" s="130"/>
      <c r="M471" s="130"/>
      <c r="N471" s="130"/>
      <c r="O471" s="130"/>
      <c r="P471" s="130"/>
      <c r="Q471" s="130"/>
      <c r="R471" s="130"/>
      <c r="S471" s="130"/>
      <c r="T471" s="130"/>
      <c r="U471" s="130"/>
      <c r="V471" s="130"/>
      <c r="W471" s="130"/>
      <c r="X471" s="130"/>
      <c r="Y471" s="130"/>
      <c r="Z471" s="130"/>
      <c r="AA471" s="130"/>
      <c r="AB471" s="130"/>
    </row>
    <row r="472" spans="1:28" ht="15.75" customHeight="1">
      <c r="A472" s="130"/>
      <c r="B472" s="130"/>
      <c r="C472" s="130"/>
      <c r="D472" s="130"/>
      <c r="E472" s="130"/>
      <c r="F472" s="130"/>
      <c r="G472" s="130"/>
      <c r="H472" s="130"/>
      <c r="I472" s="130"/>
      <c r="J472" s="130"/>
      <c r="K472" s="130"/>
      <c r="L472" s="130"/>
      <c r="M472" s="130"/>
      <c r="N472" s="130"/>
      <c r="O472" s="130"/>
      <c r="P472" s="130"/>
      <c r="Q472" s="130"/>
      <c r="R472" s="130"/>
      <c r="S472" s="130"/>
      <c r="T472" s="130"/>
      <c r="U472" s="130"/>
      <c r="V472" s="130"/>
      <c r="W472" s="130"/>
      <c r="X472" s="130"/>
      <c r="Y472" s="130"/>
      <c r="Z472" s="130"/>
      <c r="AA472" s="130"/>
      <c r="AB472" s="130"/>
    </row>
    <row r="473" spans="1:28" ht="15.75" customHeight="1">
      <c r="A473" s="130"/>
      <c r="B473" s="130"/>
      <c r="C473" s="130"/>
      <c r="D473" s="130"/>
      <c r="E473" s="130"/>
      <c r="F473" s="130"/>
      <c r="G473" s="130"/>
      <c r="H473" s="130"/>
      <c r="I473" s="130"/>
      <c r="J473" s="130"/>
      <c r="K473" s="130"/>
      <c r="L473" s="130"/>
      <c r="M473" s="130"/>
      <c r="N473" s="130"/>
      <c r="O473" s="130"/>
      <c r="P473" s="130"/>
      <c r="Q473" s="130"/>
      <c r="R473" s="130"/>
      <c r="S473" s="130"/>
      <c r="T473" s="130"/>
      <c r="U473" s="130"/>
      <c r="V473" s="130"/>
      <c r="W473" s="130"/>
      <c r="X473" s="130"/>
      <c r="Y473" s="130"/>
      <c r="Z473" s="130"/>
      <c r="AA473" s="130"/>
      <c r="AB473" s="130"/>
    </row>
    <row r="474" spans="1:28" ht="15.75" customHeight="1">
      <c r="A474" s="130"/>
      <c r="B474" s="130"/>
      <c r="C474" s="130"/>
      <c r="D474" s="130"/>
      <c r="E474" s="130"/>
      <c r="F474" s="130"/>
      <c r="G474" s="130"/>
      <c r="H474" s="130"/>
      <c r="I474" s="130"/>
      <c r="J474" s="130"/>
      <c r="K474" s="130"/>
      <c r="L474" s="130"/>
      <c r="M474" s="130"/>
      <c r="N474" s="130"/>
      <c r="O474" s="130"/>
      <c r="P474" s="130"/>
      <c r="Q474" s="130"/>
      <c r="R474" s="130"/>
      <c r="S474" s="130"/>
      <c r="T474" s="130"/>
      <c r="U474" s="130"/>
      <c r="V474" s="130"/>
      <c r="W474" s="130"/>
      <c r="X474" s="130"/>
      <c r="Y474" s="130"/>
      <c r="Z474" s="130"/>
      <c r="AA474" s="130"/>
      <c r="AB474" s="130"/>
    </row>
    <row r="475" spans="1:28" ht="15.75" customHeight="1">
      <c r="A475" s="130"/>
      <c r="B475" s="130"/>
      <c r="C475" s="130"/>
      <c r="D475" s="130"/>
      <c r="E475" s="130"/>
      <c r="F475" s="130"/>
      <c r="G475" s="130"/>
      <c r="H475" s="130"/>
      <c r="I475" s="130"/>
      <c r="J475" s="130"/>
      <c r="K475" s="130"/>
      <c r="L475" s="130"/>
      <c r="M475" s="130"/>
      <c r="N475" s="130"/>
      <c r="O475" s="130"/>
      <c r="P475" s="130"/>
      <c r="Q475" s="130"/>
      <c r="R475" s="130"/>
      <c r="S475" s="130"/>
      <c r="T475" s="130"/>
      <c r="U475" s="130"/>
      <c r="V475" s="130"/>
      <c r="W475" s="130"/>
      <c r="X475" s="130"/>
      <c r="Y475" s="130"/>
      <c r="Z475" s="130"/>
      <c r="AA475" s="130"/>
      <c r="AB475" s="130"/>
    </row>
    <row r="476" spans="1:28" ht="15.75" customHeight="1">
      <c r="A476" s="130"/>
      <c r="B476" s="130"/>
      <c r="C476" s="130"/>
      <c r="D476" s="130"/>
      <c r="E476" s="130"/>
      <c r="F476" s="130"/>
      <c r="G476" s="130"/>
      <c r="H476" s="130"/>
      <c r="I476" s="130"/>
      <c r="J476" s="130"/>
      <c r="K476" s="130"/>
      <c r="L476" s="130"/>
      <c r="M476" s="130"/>
      <c r="N476" s="130"/>
      <c r="O476" s="130"/>
      <c r="P476" s="130"/>
      <c r="Q476" s="130"/>
      <c r="R476" s="130"/>
      <c r="S476" s="130"/>
      <c r="T476" s="130"/>
      <c r="U476" s="130"/>
      <c r="V476" s="130"/>
      <c r="W476" s="130"/>
      <c r="X476" s="130"/>
      <c r="Y476" s="130"/>
      <c r="Z476" s="130"/>
      <c r="AA476" s="130"/>
      <c r="AB476" s="130"/>
    </row>
    <row r="477" spans="1:28" ht="15.75" customHeight="1">
      <c r="A477" s="130"/>
      <c r="B477" s="130"/>
      <c r="C477" s="130"/>
      <c r="D477" s="130"/>
      <c r="E477" s="130"/>
      <c r="F477" s="130"/>
      <c r="G477" s="130"/>
      <c r="H477" s="130"/>
      <c r="I477" s="130"/>
      <c r="J477" s="130"/>
      <c r="K477" s="130"/>
      <c r="L477" s="130"/>
      <c r="M477" s="130"/>
      <c r="N477" s="130"/>
      <c r="O477" s="130"/>
      <c r="P477" s="130"/>
      <c r="Q477" s="130"/>
      <c r="R477" s="130"/>
      <c r="S477" s="130"/>
      <c r="T477" s="130"/>
      <c r="U477" s="130"/>
      <c r="V477" s="130"/>
      <c r="W477" s="130"/>
      <c r="X477" s="130"/>
      <c r="Y477" s="130"/>
      <c r="Z477" s="130"/>
      <c r="AA477" s="130"/>
      <c r="AB477" s="130"/>
    </row>
    <row r="478" spans="1:28" ht="15.75" customHeight="1">
      <c r="A478" s="130"/>
      <c r="B478" s="130"/>
      <c r="C478" s="130"/>
      <c r="D478" s="130"/>
      <c r="E478" s="130"/>
      <c r="F478" s="130"/>
      <c r="G478" s="130"/>
      <c r="H478" s="130"/>
      <c r="I478" s="130"/>
      <c r="J478" s="130"/>
      <c r="K478" s="130"/>
      <c r="L478" s="130"/>
      <c r="M478" s="130"/>
      <c r="N478" s="130"/>
      <c r="O478" s="130"/>
      <c r="P478" s="130"/>
      <c r="Q478" s="130"/>
      <c r="R478" s="130"/>
      <c r="S478" s="130"/>
      <c r="T478" s="130"/>
      <c r="U478" s="130"/>
      <c r="V478" s="130"/>
      <c r="W478" s="130"/>
      <c r="X478" s="130"/>
      <c r="Y478" s="130"/>
      <c r="Z478" s="130"/>
      <c r="AA478" s="130"/>
      <c r="AB478" s="130"/>
    </row>
    <row r="479" spans="1:28" ht="15.75" customHeight="1">
      <c r="A479" s="130"/>
      <c r="B479" s="130"/>
      <c r="C479" s="130"/>
      <c r="D479" s="130"/>
      <c r="E479" s="130"/>
      <c r="F479" s="130"/>
      <c r="G479" s="130"/>
      <c r="H479" s="130"/>
      <c r="I479" s="130"/>
      <c r="J479" s="130"/>
      <c r="K479" s="130"/>
      <c r="L479" s="130"/>
      <c r="M479" s="130"/>
      <c r="N479" s="130"/>
      <c r="O479" s="130"/>
      <c r="P479" s="130"/>
      <c r="Q479" s="130"/>
      <c r="R479" s="130"/>
      <c r="S479" s="130"/>
      <c r="T479" s="130"/>
      <c r="U479" s="130"/>
      <c r="V479" s="130"/>
      <c r="W479" s="130"/>
      <c r="X479" s="130"/>
      <c r="Y479" s="130"/>
      <c r="Z479" s="130"/>
      <c r="AA479" s="130"/>
      <c r="AB479" s="130"/>
    </row>
    <row r="480" spans="1:28" ht="15.75" customHeight="1">
      <c r="A480" s="130"/>
      <c r="B480" s="130"/>
      <c r="C480" s="130"/>
      <c r="D480" s="130"/>
      <c r="E480" s="130"/>
      <c r="F480" s="130"/>
      <c r="G480" s="130"/>
      <c r="H480" s="130"/>
      <c r="I480" s="130"/>
      <c r="J480" s="130"/>
      <c r="K480" s="130"/>
      <c r="L480" s="130"/>
      <c r="M480" s="130"/>
      <c r="N480" s="130"/>
      <c r="O480" s="130"/>
      <c r="P480" s="130"/>
      <c r="Q480" s="130"/>
      <c r="R480" s="130"/>
      <c r="S480" s="130"/>
      <c r="T480" s="130"/>
      <c r="U480" s="130"/>
      <c r="V480" s="130"/>
      <c r="W480" s="130"/>
      <c r="X480" s="130"/>
      <c r="Y480" s="130"/>
      <c r="Z480" s="130"/>
      <c r="AA480" s="130"/>
      <c r="AB480" s="130"/>
    </row>
    <row r="481" spans="1:28" ht="15.75" customHeight="1">
      <c r="A481" s="130"/>
      <c r="B481" s="130"/>
      <c r="C481" s="130"/>
      <c r="D481" s="130"/>
      <c r="E481" s="130"/>
      <c r="F481" s="130"/>
      <c r="G481" s="130"/>
      <c r="H481" s="130"/>
      <c r="I481" s="130"/>
      <c r="J481" s="130"/>
      <c r="K481" s="130"/>
      <c r="L481" s="130"/>
      <c r="M481" s="130"/>
      <c r="N481" s="130"/>
      <c r="O481" s="130"/>
      <c r="P481" s="130"/>
      <c r="Q481" s="130"/>
      <c r="R481" s="130"/>
      <c r="S481" s="130"/>
      <c r="T481" s="130"/>
      <c r="U481" s="130"/>
      <c r="V481" s="130"/>
      <c r="W481" s="130"/>
      <c r="X481" s="130"/>
      <c r="Y481" s="130"/>
      <c r="Z481" s="130"/>
      <c r="AA481" s="130"/>
      <c r="AB481" s="130"/>
    </row>
    <row r="482" spans="1:28" ht="15.75" customHeight="1">
      <c r="A482" s="130"/>
      <c r="B482" s="130"/>
      <c r="C482" s="130"/>
      <c r="D482" s="130"/>
      <c r="E482" s="130"/>
      <c r="F482" s="130"/>
      <c r="G482" s="130"/>
      <c r="H482" s="130"/>
      <c r="I482" s="130"/>
      <c r="J482" s="130"/>
      <c r="K482" s="130"/>
      <c r="L482" s="130"/>
      <c r="M482" s="130"/>
      <c r="N482" s="130"/>
      <c r="O482" s="130"/>
      <c r="P482" s="130"/>
      <c r="Q482" s="130"/>
      <c r="R482" s="130"/>
      <c r="S482" s="130"/>
      <c r="T482" s="130"/>
      <c r="U482" s="130"/>
      <c r="V482" s="130"/>
      <c r="W482" s="130"/>
      <c r="X482" s="130"/>
      <c r="Y482" s="130"/>
      <c r="Z482" s="130"/>
      <c r="AA482" s="130"/>
      <c r="AB482" s="130"/>
    </row>
    <row r="483" spans="1:28" ht="15.75" customHeight="1">
      <c r="A483" s="130"/>
      <c r="B483" s="130"/>
      <c r="C483" s="130"/>
      <c r="D483" s="130"/>
      <c r="E483" s="130"/>
      <c r="F483" s="130"/>
      <c r="G483" s="130"/>
      <c r="H483" s="130"/>
      <c r="I483" s="130"/>
      <c r="J483" s="130"/>
      <c r="K483" s="130"/>
      <c r="L483" s="130"/>
      <c r="M483" s="130"/>
      <c r="N483" s="130"/>
      <c r="O483" s="130"/>
      <c r="P483" s="130"/>
      <c r="Q483" s="130"/>
      <c r="R483" s="130"/>
      <c r="S483" s="130"/>
      <c r="T483" s="130"/>
      <c r="U483" s="130"/>
      <c r="V483" s="130"/>
      <c r="W483" s="130"/>
      <c r="X483" s="130"/>
      <c r="Y483" s="130"/>
      <c r="Z483" s="130"/>
      <c r="AA483" s="130"/>
      <c r="AB483" s="130"/>
    </row>
    <row r="484" spans="1:28" ht="15.75" customHeight="1">
      <c r="A484" s="130"/>
      <c r="B484" s="130"/>
      <c r="C484" s="130"/>
      <c r="D484" s="130"/>
      <c r="E484" s="130"/>
      <c r="F484" s="130"/>
      <c r="G484" s="130"/>
      <c r="H484" s="130"/>
      <c r="I484" s="130"/>
      <c r="J484" s="130"/>
      <c r="K484" s="130"/>
      <c r="L484" s="130"/>
      <c r="M484" s="130"/>
      <c r="N484" s="130"/>
      <c r="O484" s="130"/>
      <c r="P484" s="130"/>
      <c r="Q484" s="130"/>
      <c r="R484" s="130"/>
      <c r="S484" s="130"/>
      <c r="T484" s="130"/>
      <c r="U484" s="130"/>
      <c r="V484" s="130"/>
      <c r="W484" s="130"/>
      <c r="X484" s="130"/>
      <c r="Y484" s="130"/>
      <c r="Z484" s="130"/>
      <c r="AA484" s="130"/>
      <c r="AB484" s="130"/>
    </row>
    <row r="485" spans="1:28" ht="15.75" customHeight="1">
      <c r="A485" s="130"/>
      <c r="B485" s="130"/>
      <c r="C485" s="130"/>
      <c r="D485" s="130"/>
      <c r="E485" s="130"/>
      <c r="F485" s="130"/>
      <c r="G485" s="130"/>
      <c r="H485" s="130"/>
      <c r="I485" s="130"/>
      <c r="J485" s="130"/>
      <c r="K485" s="130"/>
      <c r="L485" s="130"/>
      <c r="M485" s="130"/>
      <c r="N485" s="130"/>
      <c r="O485" s="130"/>
      <c r="P485" s="130"/>
      <c r="Q485" s="130"/>
      <c r="R485" s="130"/>
      <c r="S485" s="130"/>
      <c r="T485" s="130"/>
      <c r="U485" s="130"/>
      <c r="V485" s="130"/>
      <c r="W485" s="130"/>
      <c r="X485" s="130"/>
      <c r="Y485" s="130"/>
      <c r="Z485" s="130"/>
      <c r="AA485" s="130"/>
      <c r="AB485" s="130"/>
    </row>
    <row r="486" spans="1:28" ht="15.75" customHeight="1">
      <c r="A486" s="130"/>
      <c r="B486" s="130"/>
      <c r="C486" s="130"/>
      <c r="D486" s="130"/>
      <c r="E486" s="130"/>
      <c r="F486" s="130"/>
      <c r="G486" s="130"/>
      <c r="H486" s="130"/>
      <c r="I486" s="130"/>
      <c r="J486" s="130"/>
      <c r="K486" s="130"/>
      <c r="L486" s="130"/>
      <c r="M486" s="130"/>
      <c r="N486" s="130"/>
      <c r="O486" s="130"/>
      <c r="P486" s="130"/>
      <c r="Q486" s="130"/>
      <c r="R486" s="130"/>
      <c r="S486" s="130"/>
      <c r="T486" s="130"/>
      <c r="U486" s="130"/>
      <c r="V486" s="130"/>
      <c r="W486" s="130"/>
      <c r="X486" s="130"/>
      <c r="Y486" s="130"/>
      <c r="Z486" s="130"/>
      <c r="AA486" s="130"/>
      <c r="AB486" s="130"/>
    </row>
    <row r="487" spans="1:28" ht="15.75" customHeight="1">
      <c r="A487" s="130"/>
      <c r="B487" s="130"/>
      <c r="C487" s="130"/>
      <c r="D487" s="130"/>
      <c r="E487" s="130"/>
      <c r="F487" s="130"/>
      <c r="G487" s="130"/>
      <c r="H487" s="130"/>
      <c r="I487" s="130"/>
      <c r="J487" s="130"/>
      <c r="K487" s="130"/>
      <c r="L487" s="130"/>
      <c r="M487" s="130"/>
      <c r="N487" s="130"/>
      <c r="O487" s="130"/>
      <c r="P487" s="130"/>
      <c r="Q487" s="130"/>
      <c r="R487" s="130"/>
      <c r="S487" s="130"/>
      <c r="T487" s="130"/>
      <c r="U487" s="130"/>
      <c r="V487" s="130"/>
      <c r="W487" s="130"/>
      <c r="X487" s="130"/>
      <c r="Y487" s="130"/>
      <c r="Z487" s="130"/>
      <c r="AA487" s="130"/>
      <c r="AB487" s="130"/>
    </row>
    <row r="488" spans="1:28" ht="15.75" customHeight="1">
      <c r="A488" s="130"/>
      <c r="B488" s="130"/>
      <c r="C488" s="130"/>
      <c r="D488" s="130"/>
      <c r="E488" s="130"/>
      <c r="F488" s="130"/>
      <c r="G488" s="130"/>
      <c r="H488" s="130"/>
      <c r="I488" s="130"/>
      <c r="J488" s="130"/>
      <c r="K488" s="130"/>
      <c r="L488" s="130"/>
      <c r="M488" s="130"/>
      <c r="N488" s="130"/>
      <c r="O488" s="130"/>
      <c r="P488" s="130"/>
      <c r="Q488" s="130"/>
      <c r="R488" s="130"/>
      <c r="S488" s="130"/>
      <c r="T488" s="130"/>
      <c r="U488" s="130"/>
      <c r="V488" s="130"/>
      <c r="W488" s="130"/>
      <c r="X488" s="130"/>
      <c r="Y488" s="130"/>
      <c r="Z488" s="130"/>
      <c r="AA488" s="130"/>
      <c r="AB488" s="130"/>
    </row>
    <row r="489" spans="1:28" ht="15.75" customHeight="1">
      <c r="A489" s="130"/>
      <c r="B489" s="130"/>
      <c r="C489" s="130"/>
      <c r="D489" s="130"/>
      <c r="E489" s="130"/>
      <c r="F489" s="130"/>
      <c r="G489" s="130"/>
      <c r="H489" s="130"/>
      <c r="I489" s="130"/>
      <c r="J489" s="130"/>
      <c r="K489" s="130"/>
      <c r="L489" s="130"/>
      <c r="M489" s="130"/>
      <c r="N489" s="130"/>
      <c r="O489" s="130"/>
      <c r="P489" s="130"/>
      <c r="Q489" s="130"/>
      <c r="R489" s="130"/>
      <c r="S489" s="130"/>
      <c r="T489" s="130"/>
      <c r="U489" s="130"/>
      <c r="V489" s="130"/>
      <c r="W489" s="130"/>
      <c r="X489" s="130"/>
      <c r="Y489" s="130"/>
      <c r="Z489" s="130"/>
      <c r="AA489" s="130"/>
      <c r="AB489" s="130"/>
    </row>
    <row r="490" spans="1:28" ht="15.75" customHeight="1">
      <c r="A490" s="130"/>
      <c r="B490" s="130"/>
      <c r="C490" s="130"/>
      <c r="D490" s="130"/>
      <c r="E490" s="130"/>
      <c r="F490" s="130"/>
      <c r="G490" s="130"/>
      <c r="H490" s="130"/>
      <c r="I490" s="130"/>
      <c r="J490" s="130"/>
      <c r="K490" s="130"/>
      <c r="L490" s="130"/>
      <c r="M490" s="130"/>
      <c r="N490" s="130"/>
      <c r="O490" s="130"/>
      <c r="P490" s="130"/>
      <c r="Q490" s="130"/>
      <c r="R490" s="130"/>
      <c r="S490" s="130"/>
      <c r="T490" s="130"/>
      <c r="U490" s="130"/>
      <c r="V490" s="130"/>
      <c r="W490" s="130"/>
      <c r="X490" s="130"/>
      <c r="Y490" s="130"/>
      <c r="Z490" s="130"/>
      <c r="AA490" s="130"/>
      <c r="AB490" s="130"/>
    </row>
    <row r="491" spans="1:28" ht="15.75" customHeight="1">
      <c r="A491" s="130"/>
      <c r="B491" s="130"/>
      <c r="C491" s="130"/>
      <c r="D491" s="130"/>
      <c r="E491" s="130"/>
      <c r="F491" s="130"/>
      <c r="G491" s="130"/>
      <c r="H491" s="130"/>
      <c r="I491" s="130"/>
      <c r="J491" s="130"/>
      <c r="K491" s="130"/>
      <c r="L491" s="130"/>
      <c r="M491" s="130"/>
      <c r="N491" s="130"/>
      <c r="O491" s="130"/>
      <c r="P491" s="130"/>
      <c r="Q491" s="130"/>
      <c r="R491" s="130"/>
      <c r="S491" s="130"/>
      <c r="T491" s="130"/>
      <c r="U491" s="130"/>
      <c r="V491" s="130"/>
      <c r="W491" s="130"/>
      <c r="X491" s="130"/>
      <c r="Y491" s="130"/>
      <c r="Z491" s="130"/>
      <c r="AA491" s="130"/>
      <c r="AB491" s="130"/>
    </row>
    <row r="492" spans="1:28" ht="15.75" customHeight="1">
      <c r="A492" s="130"/>
      <c r="B492" s="130"/>
      <c r="C492" s="130"/>
      <c r="D492" s="130"/>
      <c r="E492" s="130"/>
      <c r="F492" s="130"/>
      <c r="G492" s="130"/>
      <c r="H492" s="130"/>
      <c r="I492" s="130"/>
      <c r="J492" s="130"/>
      <c r="K492" s="130"/>
      <c r="L492" s="130"/>
      <c r="M492" s="130"/>
      <c r="N492" s="130"/>
      <c r="O492" s="130"/>
      <c r="P492" s="130"/>
      <c r="Q492" s="130"/>
      <c r="R492" s="130"/>
      <c r="S492" s="130"/>
      <c r="T492" s="130"/>
      <c r="U492" s="130"/>
      <c r="V492" s="130"/>
      <c r="W492" s="130"/>
      <c r="X492" s="130"/>
      <c r="Y492" s="130"/>
      <c r="Z492" s="130"/>
      <c r="AA492" s="130"/>
      <c r="AB492" s="130"/>
    </row>
    <row r="493" spans="1:28" ht="15.75" customHeight="1">
      <c r="A493" s="130"/>
      <c r="B493" s="130"/>
      <c r="C493" s="130"/>
      <c r="D493" s="130"/>
      <c r="E493" s="130"/>
      <c r="F493" s="130"/>
      <c r="G493" s="130"/>
      <c r="H493" s="130"/>
      <c r="I493" s="130"/>
      <c r="J493" s="130"/>
      <c r="K493" s="130"/>
      <c r="L493" s="130"/>
      <c r="M493" s="130"/>
      <c r="N493" s="130"/>
      <c r="O493" s="130"/>
      <c r="P493" s="130"/>
      <c r="Q493" s="130"/>
      <c r="R493" s="130"/>
      <c r="S493" s="130"/>
      <c r="T493" s="130"/>
      <c r="U493" s="130"/>
      <c r="V493" s="130"/>
      <c r="W493" s="130"/>
      <c r="X493" s="130"/>
      <c r="Y493" s="130"/>
      <c r="Z493" s="130"/>
      <c r="AA493" s="130"/>
      <c r="AB493" s="130"/>
    </row>
    <row r="494" spans="1:28" ht="15.75" customHeight="1">
      <c r="A494" s="130"/>
      <c r="B494" s="130"/>
      <c r="C494" s="130"/>
      <c r="D494" s="130"/>
      <c r="E494" s="130"/>
      <c r="F494" s="130"/>
      <c r="G494" s="130"/>
      <c r="H494" s="130"/>
      <c r="I494" s="130"/>
      <c r="J494" s="130"/>
      <c r="K494" s="130"/>
      <c r="L494" s="130"/>
      <c r="M494" s="130"/>
      <c r="N494" s="130"/>
      <c r="O494" s="130"/>
      <c r="P494" s="130"/>
      <c r="Q494" s="130"/>
      <c r="R494" s="130"/>
      <c r="S494" s="130"/>
      <c r="T494" s="130"/>
      <c r="U494" s="130"/>
      <c r="V494" s="130"/>
      <c r="W494" s="130"/>
      <c r="X494" s="130"/>
      <c r="Y494" s="130"/>
      <c r="Z494" s="130"/>
      <c r="AA494" s="130"/>
      <c r="AB494" s="130"/>
    </row>
    <row r="495" spans="1:28" ht="15.75" customHeight="1">
      <c r="A495" s="130"/>
      <c r="B495" s="130"/>
      <c r="C495" s="130"/>
      <c r="D495" s="130"/>
      <c r="E495" s="130"/>
      <c r="F495" s="130"/>
      <c r="G495" s="130"/>
      <c r="H495" s="130"/>
      <c r="I495" s="130"/>
      <c r="J495" s="130"/>
      <c r="K495" s="130"/>
      <c r="L495" s="130"/>
      <c r="M495" s="130"/>
      <c r="N495" s="130"/>
      <c r="O495" s="130"/>
      <c r="P495" s="130"/>
      <c r="Q495" s="130"/>
      <c r="R495" s="130"/>
      <c r="S495" s="130"/>
      <c r="T495" s="130"/>
      <c r="U495" s="130"/>
      <c r="V495" s="130"/>
      <c r="W495" s="130"/>
      <c r="X495" s="130"/>
      <c r="Y495" s="130"/>
      <c r="Z495" s="130"/>
      <c r="AA495" s="130"/>
      <c r="AB495" s="130"/>
    </row>
    <row r="496" spans="1:28" ht="15.75" customHeight="1">
      <c r="A496" s="130"/>
      <c r="B496" s="130"/>
      <c r="C496" s="130"/>
      <c r="D496" s="130"/>
      <c r="E496" s="130"/>
      <c r="F496" s="130"/>
      <c r="G496" s="130"/>
      <c r="H496" s="130"/>
      <c r="I496" s="130"/>
      <c r="J496" s="130"/>
      <c r="K496" s="130"/>
      <c r="L496" s="130"/>
      <c r="M496" s="130"/>
      <c r="N496" s="130"/>
      <c r="O496" s="130"/>
      <c r="P496" s="130"/>
      <c r="Q496" s="130"/>
      <c r="R496" s="130"/>
      <c r="S496" s="130"/>
      <c r="T496" s="130"/>
      <c r="U496" s="130"/>
      <c r="V496" s="130"/>
      <c r="W496" s="130"/>
      <c r="X496" s="130"/>
      <c r="Y496" s="130"/>
      <c r="Z496" s="130"/>
      <c r="AA496" s="130"/>
      <c r="AB496" s="130"/>
    </row>
    <row r="497" spans="1:28" ht="15.75" customHeight="1">
      <c r="A497" s="130"/>
      <c r="B497" s="130"/>
      <c r="C497" s="130"/>
      <c r="D497" s="130"/>
      <c r="E497" s="130"/>
      <c r="F497" s="130"/>
      <c r="G497" s="130"/>
      <c r="H497" s="130"/>
      <c r="I497" s="130"/>
      <c r="J497" s="130"/>
      <c r="K497" s="130"/>
      <c r="L497" s="130"/>
      <c r="M497" s="130"/>
      <c r="N497" s="130"/>
      <c r="O497" s="130"/>
      <c r="P497" s="130"/>
      <c r="Q497" s="130"/>
      <c r="R497" s="130"/>
      <c r="S497" s="130"/>
      <c r="T497" s="130"/>
      <c r="U497" s="130"/>
      <c r="V497" s="130"/>
      <c r="W497" s="130"/>
      <c r="X497" s="130"/>
      <c r="Y497" s="130"/>
      <c r="Z497" s="130"/>
      <c r="AA497" s="130"/>
      <c r="AB497" s="130"/>
    </row>
    <row r="498" spans="1:28" ht="15.75" customHeight="1">
      <c r="A498" s="130"/>
      <c r="B498" s="130"/>
      <c r="C498" s="130"/>
      <c r="D498" s="130"/>
      <c r="E498" s="130"/>
      <c r="F498" s="130"/>
      <c r="G498" s="130"/>
      <c r="H498" s="130"/>
      <c r="I498" s="130"/>
      <c r="J498" s="130"/>
      <c r="K498" s="130"/>
      <c r="L498" s="130"/>
      <c r="M498" s="130"/>
      <c r="N498" s="130"/>
      <c r="O498" s="130"/>
      <c r="P498" s="130"/>
      <c r="Q498" s="130"/>
      <c r="R498" s="130"/>
      <c r="S498" s="130"/>
      <c r="T498" s="130"/>
      <c r="U498" s="130"/>
      <c r="V498" s="130"/>
      <c r="W498" s="130"/>
      <c r="X498" s="130"/>
      <c r="Y498" s="130"/>
      <c r="Z498" s="130"/>
      <c r="AA498" s="130"/>
      <c r="AB498" s="130"/>
    </row>
    <row r="499" spans="1:28" ht="15.75" customHeight="1">
      <c r="A499" s="130"/>
      <c r="B499" s="130"/>
      <c r="C499" s="130"/>
      <c r="D499" s="130"/>
      <c r="E499" s="130"/>
      <c r="F499" s="130"/>
      <c r="G499" s="130"/>
      <c r="H499" s="130"/>
      <c r="I499" s="130"/>
      <c r="J499" s="130"/>
      <c r="K499" s="130"/>
      <c r="L499" s="130"/>
      <c r="M499" s="130"/>
      <c r="N499" s="130"/>
      <c r="O499" s="130"/>
      <c r="P499" s="130"/>
      <c r="Q499" s="130"/>
      <c r="R499" s="130"/>
      <c r="S499" s="130"/>
      <c r="T499" s="130"/>
      <c r="U499" s="130"/>
      <c r="V499" s="130"/>
      <c r="W499" s="130"/>
      <c r="X499" s="130"/>
      <c r="Y499" s="130"/>
      <c r="Z499" s="130"/>
      <c r="AA499" s="130"/>
      <c r="AB499" s="130"/>
    </row>
    <row r="500" spans="1:28" ht="15.75" customHeight="1">
      <c r="A500" s="130"/>
      <c r="B500" s="130"/>
      <c r="C500" s="130"/>
      <c r="D500" s="130"/>
      <c r="E500" s="130"/>
      <c r="F500" s="130"/>
      <c r="G500" s="130"/>
      <c r="H500" s="130"/>
      <c r="I500" s="130"/>
      <c r="J500" s="130"/>
      <c r="K500" s="130"/>
      <c r="L500" s="130"/>
      <c r="M500" s="130"/>
      <c r="N500" s="130"/>
      <c r="O500" s="130"/>
      <c r="P500" s="130"/>
      <c r="Q500" s="130"/>
      <c r="R500" s="130"/>
      <c r="S500" s="130"/>
      <c r="T500" s="130"/>
      <c r="U500" s="130"/>
      <c r="V500" s="130"/>
      <c r="W500" s="130"/>
      <c r="X500" s="130"/>
      <c r="Y500" s="130"/>
      <c r="Z500" s="130"/>
      <c r="AA500" s="130"/>
      <c r="AB500" s="130"/>
    </row>
    <row r="501" spans="1:28" ht="15.75" customHeight="1">
      <c r="A501" s="130"/>
      <c r="B501" s="130"/>
      <c r="C501" s="130"/>
      <c r="D501" s="130"/>
      <c r="E501" s="130"/>
      <c r="F501" s="130"/>
      <c r="G501" s="130"/>
      <c r="H501" s="130"/>
      <c r="I501" s="130"/>
      <c r="J501" s="130"/>
      <c r="K501" s="130"/>
      <c r="L501" s="130"/>
      <c r="M501" s="130"/>
      <c r="N501" s="130"/>
      <c r="O501" s="130"/>
      <c r="P501" s="130"/>
      <c r="Q501" s="130"/>
      <c r="R501" s="130"/>
      <c r="S501" s="130"/>
      <c r="T501" s="130"/>
      <c r="U501" s="130"/>
      <c r="V501" s="130"/>
      <c r="W501" s="130"/>
      <c r="X501" s="130"/>
      <c r="Y501" s="130"/>
      <c r="Z501" s="130"/>
      <c r="AA501" s="130"/>
      <c r="AB501" s="130"/>
    </row>
    <row r="502" spans="1:28" ht="15.75" customHeight="1">
      <c r="A502" s="130"/>
      <c r="B502" s="130"/>
      <c r="C502" s="130"/>
      <c r="D502" s="130"/>
      <c r="E502" s="130"/>
      <c r="F502" s="130"/>
      <c r="G502" s="130"/>
      <c r="H502" s="130"/>
      <c r="I502" s="130"/>
      <c r="J502" s="130"/>
      <c r="K502" s="130"/>
      <c r="L502" s="130"/>
      <c r="M502" s="130"/>
      <c r="N502" s="130"/>
      <c r="O502" s="130"/>
      <c r="P502" s="130"/>
      <c r="Q502" s="130"/>
      <c r="R502" s="130"/>
      <c r="S502" s="130"/>
      <c r="T502" s="130"/>
      <c r="U502" s="130"/>
      <c r="V502" s="130"/>
      <c r="W502" s="130"/>
      <c r="X502" s="130"/>
      <c r="Y502" s="130"/>
      <c r="Z502" s="130"/>
      <c r="AA502" s="130"/>
      <c r="AB502" s="130"/>
    </row>
    <row r="503" spans="1:28" ht="15.75" customHeight="1">
      <c r="A503" s="130"/>
      <c r="B503" s="130"/>
      <c r="C503" s="130"/>
      <c r="D503" s="130"/>
      <c r="E503" s="130"/>
      <c r="F503" s="130"/>
      <c r="G503" s="130"/>
      <c r="H503" s="130"/>
      <c r="I503" s="130"/>
      <c r="J503" s="130"/>
      <c r="K503" s="130"/>
      <c r="L503" s="130"/>
      <c r="M503" s="130"/>
      <c r="N503" s="130"/>
      <c r="O503" s="130"/>
      <c r="P503" s="130"/>
      <c r="Q503" s="130"/>
      <c r="R503" s="130"/>
      <c r="S503" s="130"/>
      <c r="T503" s="130"/>
      <c r="U503" s="130"/>
      <c r="V503" s="130"/>
      <c r="W503" s="130"/>
      <c r="X503" s="130"/>
      <c r="Y503" s="130"/>
      <c r="Z503" s="130"/>
      <c r="AA503" s="130"/>
      <c r="AB503" s="130"/>
    </row>
    <row r="504" spans="1:28" ht="15.75" customHeight="1">
      <c r="A504" s="130"/>
      <c r="B504" s="130"/>
      <c r="C504" s="130"/>
      <c r="D504" s="130"/>
      <c r="E504" s="130"/>
      <c r="F504" s="130"/>
      <c r="G504" s="130"/>
      <c r="H504" s="130"/>
      <c r="I504" s="130"/>
      <c r="J504" s="130"/>
      <c r="K504" s="130"/>
      <c r="L504" s="130"/>
      <c r="M504" s="130"/>
      <c r="N504" s="130"/>
      <c r="O504" s="130"/>
      <c r="P504" s="130"/>
      <c r="Q504" s="130"/>
      <c r="R504" s="130"/>
      <c r="S504" s="130"/>
      <c r="T504" s="130"/>
      <c r="U504" s="130"/>
      <c r="V504" s="130"/>
      <c r="W504" s="130"/>
      <c r="X504" s="130"/>
      <c r="Y504" s="130"/>
      <c r="Z504" s="130"/>
      <c r="AA504" s="130"/>
      <c r="AB504" s="130"/>
    </row>
    <row r="505" spans="1:28" ht="15.75" customHeight="1">
      <c r="A505" s="130"/>
      <c r="B505" s="130"/>
      <c r="C505" s="130"/>
      <c r="D505" s="130"/>
      <c r="E505" s="130"/>
      <c r="F505" s="130"/>
      <c r="G505" s="130"/>
      <c r="H505" s="130"/>
      <c r="I505" s="130"/>
      <c r="J505" s="130"/>
      <c r="K505" s="130"/>
      <c r="L505" s="130"/>
      <c r="M505" s="130"/>
      <c r="N505" s="130"/>
      <c r="O505" s="130"/>
      <c r="P505" s="130"/>
      <c r="Q505" s="130"/>
      <c r="R505" s="130"/>
      <c r="S505" s="130"/>
      <c r="T505" s="130"/>
      <c r="U505" s="130"/>
      <c r="V505" s="130"/>
      <c r="W505" s="130"/>
      <c r="X505" s="130"/>
      <c r="Y505" s="130"/>
      <c r="Z505" s="130"/>
      <c r="AA505" s="130"/>
      <c r="AB505" s="130"/>
    </row>
    <row r="506" spans="1:28" ht="15.75" customHeight="1">
      <c r="A506" s="130"/>
      <c r="B506" s="130"/>
      <c r="C506" s="130"/>
      <c r="D506" s="130"/>
      <c r="E506" s="130"/>
      <c r="F506" s="130"/>
      <c r="G506" s="130"/>
      <c r="H506" s="130"/>
      <c r="I506" s="130"/>
      <c r="J506" s="130"/>
      <c r="K506" s="130"/>
      <c r="L506" s="130"/>
      <c r="M506" s="130"/>
      <c r="N506" s="130"/>
      <c r="O506" s="130"/>
      <c r="P506" s="130"/>
      <c r="Q506" s="130"/>
      <c r="R506" s="130"/>
      <c r="S506" s="130"/>
      <c r="T506" s="130"/>
      <c r="U506" s="130"/>
      <c r="V506" s="130"/>
      <c r="W506" s="130"/>
      <c r="X506" s="130"/>
      <c r="Y506" s="130"/>
      <c r="Z506" s="130"/>
      <c r="AA506" s="130"/>
      <c r="AB506" s="130"/>
    </row>
    <row r="507" spans="1:28" ht="15.75" customHeight="1">
      <c r="A507" s="130"/>
      <c r="B507" s="130"/>
      <c r="C507" s="130"/>
      <c r="D507" s="130"/>
      <c r="E507" s="130"/>
      <c r="F507" s="130"/>
      <c r="G507" s="130"/>
      <c r="H507" s="130"/>
      <c r="I507" s="130"/>
      <c r="J507" s="130"/>
      <c r="K507" s="130"/>
      <c r="L507" s="130"/>
      <c r="M507" s="130"/>
      <c r="N507" s="130"/>
      <c r="O507" s="130"/>
      <c r="P507" s="130"/>
      <c r="Q507" s="130"/>
      <c r="R507" s="130"/>
      <c r="S507" s="130"/>
      <c r="T507" s="130"/>
      <c r="U507" s="130"/>
      <c r="V507" s="130"/>
      <c r="W507" s="130"/>
      <c r="X507" s="130"/>
      <c r="Y507" s="130"/>
      <c r="Z507" s="130"/>
      <c r="AA507" s="130"/>
      <c r="AB507" s="130"/>
    </row>
    <row r="508" spans="1:28" ht="15.75" customHeight="1">
      <c r="A508" s="130"/>
      <c r="B508" s="130"/>
      <c r="C508" s="130"/>
      <c r="D508" s="130"/>
      <c r="E508" s="130"/>
      <c r="F508" s="130"/>
      <c r="G508" s="130"/>
      <c r="H508" s="130"/>
      <c r="I508" s="130"/>
      <c r="J508" s="130"/>
      <c r="K508" s="130"/>
      <c r="L508" s="130"/>
      <c r="M508" s="130"/>
      <c r="N508" s="130"/>
      <c r="O508" s="130"/>
      <c r="P508" s="130"/>
      <c r="Q508" s="130"/>
      <c r="R508" s="130"/>
      <c r="S508" s="130"/>
      <c r="T508" s="130"/>
      <c r="U508" s="130"/>
      <c r="V508" s="130"/>
      <c r="W508" s="130"/>
      <c r="X508" s="130"/>
      <c r="Y508" s="130"/>
      <c r="Z508" s="130"/>
      <c r="AA508" s="130"/>
      <c r="AB508" s="130"/>
    </row>
    <row r="509" spans="1:28" ht="15.75" customHeight="1">
      <c r="A509" s="130"/>
      <c r="B509" s="130"/>
      <c r="C509" s="130"/>
      <c r="D509" s="130"/>
      <c r="E509" s="130"/>
      <c r="F509" s="130"/>
      <c r="G509" s="130"/>
      <c r="H509" s="130"/>
      <c r="I509" s="130"/>
      <c r="J509" s="130"/>
      <c r="K509" s="130"/>
      <c r="L509" s="130"/>
      <c r="M509" s="130"/>
      <c r="N509" s="130"/>
      <c r="O509" s="130"/>
      <c r="P509" s="130"/>
      <c r="Q509" s="130"/>
      <c r="R509" s="130"/>
      <c r="S509" s="130"/>
      <c r="T509" s="130"/>
      <c r="U509" s="130"/>
      <c r="V509" s="130"/>
      <c r="W509" s="130"/>
      <c r="X509" s="130"/>
      <c r="Y509" s="130"/>
      <c r="Z509" s="130"/>
      <c r="AA509" s="130"/>
      <c r="AB509" s="130"/>
    </row>
    <row r="510" spans="1:28" ht="15.75" customHeight="1">
      <c r="A510" s="130"/>
      <c r="B510" s="130"/>
      <c r="C510" s="130"/>
      <c r="D510" s="130"/>
      <c r="E510" s="130"/>
      <c r="F510" s="130"/>
      <c r="G510" s="130"/>
      <c r="H510" s="130"/>
      <c r="I510" s="130"/>
      <c r="J510" s="130"/>
      <c r="K510" s="130"/>
      <c r="L510" s="130"/>
      <c r="M510" s="130"/>
      <c r="N510" s="130"/>
      <c r="O510" s="130"/>
      <c r="P510" s="130"/>
      <c r="Q510" s="130"/>
      <c r="R510" s="130"/>
      <c r="S510" s="130"/>
      <c r="T510" s="130"/>
      <c r="U510" s="130"/>
      <c r="V510" s="130"/>
      <c r="W510" s="130"/>
      <c r="X510" s="130"/>
      <c r="Y510" s="130"/>
      <c r="Z510" s="130"/>
      <c r="AA510" s="130"/>
      <c r="AB510" s="130"/>
    </row>
    <row r="511" spans="1:28" ht="15.75" customHeight="1">
      <c r="A511" s="130"/>
      <c r="B511" s="130"/>
      <c r="C511" s="130"/>
      <c r="D511" s="130"/>
      <c r="E511" s="130"/>
      <c r="F511" s="130"/>
      <c r="G511" s="130"/>
      <c r="H511" s="130"/>
      <c r="I511" s="130"/>
      <c r="J511" s="130"/>
      <c r="K511" s="130"/>
      <c r="L511" s="130"/>
      <c r="M511" s="130"/>
      <c r="N511" s="130"/>
      <c r="O511" s="130"/>
      <c r="P511" s="130"/>
      <c r="Q511" s="130"/>
      <c r="R511" s="130"/>
      <c r="S511" s="130"/>
      <c r="T511" s="130"/>
      <c r="U511" s="130"/>
      <c r="V511" s="130"/>
      <c r="W511" s="130"/>
      <c r="X511" s="130"/>
      <c r="Y511" s="130"/>
      <c r="Z511" s="130"/>
      <c r="AA511" s="130"/>
      <c r="AB511" s="130"/>
    </row>
    <row r="512" spans="1:28" ht="15.75" customHeight="1">
      <c r="A512" s="130"/>
      <c r="B512" s="130"/>
      <c r="C512" s="130"/>
      <c r="D512" s="130"/>
      <c r="E512" s="130"/>
      <c r="F512" s="130"/>
      <c r="G512" s="130"/>
      <c r="H512" s="130"/>
      <c r="I512" s="130"/>
      <c r="J512" s="130"/>
      <c r="K512" s="130"/>
      <c r="L512" s="130"/>
      <c r="M512" s="130"/>
      <c r="N512" s="130"/>
      <c r="O512" s="130"/>
      <c r="P512" s="130"/>
      <c r="Q512" s="130"/>
      <c r="R512" s="130"/>
      <c r="S512" s="130"/>
      <c r="T512" s="130"/>
      <c r="U512" s="130"/>
      <c r="V512" s="130"/>
      <c r="W512" s="130"/>
      <c r="X512" s="130"/>
      <c r="Y512" s="130"/>
      <c r="Z512" s="130"/>
      <c r="AA512" s="130"/>
      <c r="AB512" s="130"/>
    </row>
    <row r="513" spans="1:28" ht="15.75" customHeight="1">
      <c r="A513" s="130"/>
      <c r="B513" s="130"/>
      <c r="C513" s="130"/>
      <c r="D513" s="130"/>
      <c r="E513" s="130"/>
      <c r="F513" s="130"/>
      <c r="G513" s="130"/>
      <c r="H513" s="130"/>
      <c r="I513" s="130"/>
      <c r="J513" s="130"/>
      <c r="K513" s="130"/>
      <c r="L513" s="130"/>
      <c r="M513" s="130"/>
      <c r="N513" s="130"/>
      <c r="O513" s="130"/>
      <c r="P513" s="130"/>
      <c r="Q513" s="130"/>
      <c r="R513" s="130"/>
      <c r="S513" s="130"/>
      <c r="T513" s="130"/>
      <c r="U513" s="130"/>
      <c r="V513" s="130"/>
      <c r="W513" s="130"/>
      <c r="X513" s="130"/>
      <c r="Y513" s="130"/>
      <c r="Z513" s="130"/>
      <c r="AA513" s="130"/>
      <c r="AB513" s="130"/>
    </row>
    <row r="514" spans="1:28" ht="15.75" customHeight="1">
      <c r="A514" s="130"/>
      <c r="B514" s="130"/>
      <c r="C514" s="130"/>
      <c r="D514" s="130"/>
      <c r="E514" s="130"/>
      <c r="F514" s="130"/>
      <c r="G514" s="130"/>
      <c r="H514" s="130"/>
      <c r="I514" s="130"/>
      <c r="J514" s="130"/>
      <c r="K514" s="130"/>
      <c r="L514" s="130"/>
      <c r="M514" s="130"/>
      <c r="N514" s="130"/>
      <c r="O514" s="130"/>
      <c r="P514" s="130"/>
      <c r="Q514" s="130"/>
      <c r="R514" s="130"/>
      <c r="S514" s="130"/>
      <c r="T514" s="130"/>
      <c r="U514" s="130"/>
      <c r="V514" s="130"/>
      <c r="W514" s="130"/>
      <c r="X514" s="130"/>
      <c r="Y514" s="130"/>
      <c r="Z514" s="130"/>
      <c r="AA514" s="130"/>
      <c r="AB514" s="130"/>
    </row>
    <row r="515" spans="1:28" ht="15.75" customHeight="1">
      <c r="A515" s="130"/>
      <c r="B515" s="130"/>
      <c r="C515" s="130"/>
      <c r="D515" s="130"/>
      <c r="E515" s="130"/>
      <c r="F515" s="130"/>
      <c r="G515" s="130"/>
      <c r="H515" s="130"/>
      <c r="I515" s="130"/>
      <c r="J515" s="130"/>
      <c r="K515" s="130"/>
      <c r="L515" s="130"/>
      <c r="M515" s="130"/>
      <c r="N515" s="130"/>
      <c r="O515" s="130"/>
      <c r="P515" s="130"/>
      <c r="Q515" s="130"/>
      <c r="R515" s="130"/>
      <c r="S515" s="130"/>
      <c r="T515" s="130"/>
      <c r="U515" s="130"/>
      <c r="V515" s="130"/>
      <c r="W515" s="130"/>
      <c r="X515" s="130"/>
      <c r="Y515" s="130"/>
      <c r="Z515" s="130"/>
      <c r="AA515" s="130"/>
      <c r="AB515" s="130"/>
    </row>
    <row r="516" spans="1:28" ht="15.75" customHeight="1">
      <c r="A516" s="130"/>
      <c r="B516" s="130"/>
      <c r="C516" s="130"/>
      <c r="D516" s="130"/>
      <c r="E516" s="130"/>
      <c r="F516" s="130"/>
      <c r="G516" s="130"/>
      <c r="H516" s="130"/>
      <c r="I516" s="130"/>
      <c r="J516" s="130"/>
      <c r="K516" s="130"/>
      <c r="L516" s="130"/>
      <c r="M516" s="130"/>
      <c r="N516" s="130"/>
      <c r="O516" s="130"/>
      <c r="P516" s="130"/>
      <c r="Q516" s="130"/>
      <c r="R516" s="130"/>
      <c r="S516" s="130"/>
      <c r="T516" s="130"/>
      <c r="U516" s="130"/>
      <c r="V516" s="130"/>
      <c r="W516" s="130"/>
      <c r="X516" s="130"/>
      <c r="Y516" s="130"/>
      <c r="Z516" s="130"/>
      <c r="AA516" s="130"/>
      <c r="AB516" s="130"/>
    </row>
    <row r="517" spans="1:28" ht="15.75" customHeight="1">
      <c r="A517" s="130"/>
      <c r="B517" s="130"/>
      <c r="C517" s="130"/>
      <c r="D517" s="130"/>
      <c r="E517" s="130"/>
      <c r="F517" s="130"/>
      <c r="G517" s="130"/>
      <c r="H517" s="130"/>
      <c r="I517" s="130"/>
      <c r="J517" s="130"/>
      <c r="K517" s="130"/>
      <c r="L517" s="130"/>
      <c r="M517" s="130"/>
      <c r="N517" s="130"/>
      <c r="O517" s="130"/>
      <c r="P517" s="130"/>
      <c r="Q517" s="130"/>
      <c r="R517" s="130"/>
      <c r="S517" s="130"/>
      <c r="T517" s="130"/>
      <c r="U517" s="130"/>
      <c r="V517" s="130"/>
      <c r="W517" s="130"/>
      <c r="X517" s="130"/>
      <c r="Y517" s="130"/>
      <c r="Z517" s="130"/>
      <c r="AA517" s="130"/>
      <c r="AB517" s="130"/>
    </row>
    <row r="518" spans="1:28" ht="15.75" customHeight="1">
      <c r="A518" s="130"/>
      <c r="B518" s="130"/>
      <c r="C518" s="130"/>
      <c r="D518" s="130"/>
      <c r="E518" s="130"/>
      <c r="F518" s="130"/>
      <c r="G518" s="130"/>
      <c r="H518" s="130"/>
      <c r="I518" s="130"/>
      <c r="J518" s="130"/>
      <c r="K518" s="130"/>
      <c r="L518" s="130"/>
      <c r="M518" s="130"/>
      <c r="N518" s="130"/>
      <c r="O518" s="130"/>
      <c r="P518" s="130"/>
      <c r="Q518" s="130"/>
      <c r="R518" s="130"/>
      <c r="S518" s="130"/>
      <c r="T518" s="130"/>
      <c r="U518" s="130"/>
      <c r="V518" s="130"/>
      <c r="W518" s="130"/>
      <c r="X518" s="130"/>
      <c r="Y518" s="130"/>
      <c r="Z518" s="130"/>
      <c r="AA518" s="130"/>
      <c r="AB518" s="130"/>
    </row>
    <row r="519" spans="1:28" ht="15.75" customHeight="1">
      <c r="A519" s="130"/>
      <c r="B519" s="130"/>
      <c r="C519" s="130"/>
      <c r="D519" s="130"/>
      <c r="E519" s="130"/>
      <c r="F519" s="130"/>
      <c r="G519" s="130"/>
      <c r="H519" s="130"/>
      <c r="I519" s="130"/>
      <c r="J519" s="130"/>
      <c r="K519" s="130"/>
      <c r="L519" s="130"/>
      <c r="M519" s="130"/>
      <c r="N519" s="130"/>
      <c r="O519" s="130"/>
      <c r="P519" s="130"/>
      <c r="Q519" s="130"/>
      <c r="R519" s="130"/>
      <c r="S519" s="130"/>
      <c r="T519" s="130"/>
      <c r="U519" s="130"/>
      <c r="V519" s="130"/>
      <c r="W519" s="130"/>
      <c r="X519" s="130"/>
      <c r="Y519" s="130"/>
      <c r="Z519" s="130"/>
      <c r="AA519" s="130"/>
      <c r="AB519" s="130"/>
    </row>
    <row r="520" spans="1:28" ht="15.75" customHeight="1">
      <c r="A520" s="130"/>
      <c r="B520" s="130"/>
      <c r="C520" s="130"/>
      <c r="D520" s="130"/>
      <c r="E520" s="130"/>
      <c r="F520" s="130"/>
      <c r="G520" s="130"/>
      <c r="H520" s="130"/>
      <c r="I520" s="130"/>
      <c r="J520" s="130"/>
      <c r="K520" s="130"/>
      <c r="L520" s="130"/>
      <c r="M520" s="130"/>
      <c r="N520" s="130"/>
      <c r="O520" s="130"/>
      <c r="P520" s="130"/>
      <c r="Q520" s="130"/>
      <c r="R520" s="130"/>
      <c r="S520" s="130"/>
      <c r="T520" s="130"/>
      <c r="U520" s="130"/>
      <c r="V520" s="130"/>
      <c r="W520" s="130"/>
      <c r="X520" s="130"/>
      <c r="Y520" s="130"/>
      <c r="Z520" s="130"/>
      <c r="AA520" s="130"/>
      <c r="AB520" s="130"/>
    </row>
    <row r="521" spans="1:28" ht="15.75" customHeight="1">
      <c r="A521" s="130"/>
      <c r="B521" s="130"/>
      <c r="C521" s="130"/>
      <c r="D521" s="130"/>
      <c r="E521" s="130"/>
      <c r="F521" s="130"/>
      <c r="G521" s="130"/>
      <c r="H521" s="130"/>
      <c r="I521" s="130"/>
      <c r="J521" s="130"/>
      <c r="K521" s="130"/>
      <c r="L521" s="130"/>
      <c r="M521" s="130"/>
      <c r="N521" s="130"/>
      <c r="O521" s="130"/>
      <c r="P521" s="130"/>
      <c r="Q521" s="130"/>
      <c r="R521" s="130"/>
      <c r="S521" s="130"/>
      <c r="T521" s="130"/>
      <c r="U521" s="130"/>
      <c r="V521" s="130"/>
      <c r="W521" s="130"/>
      <c r="X521" s="130"/>
      <c r="Y521" s="130"/>
      <c r="Z521" s="130"/>
      <c r="AA521" s="130"/>
      <c r="AB521" s="130"/>
    </row>
    <row r="522" spans="1:28" ht="15.75" customHeight="1">
      <c r="A522" s="130"/>
      <c r="B522" s="130"/>
      <c r="C522" s="130"/>
      <c r="D522" s="130"/>
      <c r="E522" s="130"/>
      <c r="F522" s="130"/>
      <c r="G522" s="130"/>
      <c r="H522" s="130"/>
      <c r="I522" s="130"/>
      <c r="J522" s="130"/>
      <c r="K522" s="130"/>
      <c r="L522" s="130"/>
      <c r="M522" s="130"/>
      <c r="N522" s="130"/>
      <c r="O522" s="130"/>
      <c r="P522" s="130"/>
      <c r="Q522" s="130"/>
      <c r="R522" s="130"/>
      <c r="S522" s="130"/>
      <c r="T522" s="130"/>
      <c r="U522" s="130"/>
      <c r="V522" s="130"/>
      <c r="W522" s="130"/>
      <c r="X522" s="130"/>
      <c r="Y522" s="130"/>
      <c r="Z522" s="130"/>
      <c r="AA522" s="130"/>
      <c r="AB522" s="130"/>
    </row>
    <row r="523" spans="1:28" ht="15.75" customHeight="1">
      <c r="A523" s="130"/>
      <c r="B523" s="130"/>
      <c r="C523" s="130"/>
      <c r="D523" s="130"/>
      <c r="E523" s="130"/>
      <c r="F523" s="130"/>
      <c r="G523" s="130"/>
      <c r="H523" s="130"/>
      <c r="I523" s="130"/>
      <c r="J523" s="130"/>
      <c r="K523" s="130"/>
      <c r="L523" s="130"/>
      <c r="M523" s="130"/>
      <c r="N523" s="130"/>
      <c r="O523" s="130"/>
      <c r="P523" s="130"/>
      <c r="Q523" s="130"/>
      <c r="R523" s="130"/>
      <c r="S523" s="130"/>
      <c r="T523" s="130"/>
      <c r="U523" s="130"/>
      <c r="V523" s="130"/>
      <c r="W523" s="130"/>
      <c r="X523" s="130"/>
      <c r="Y523" s="130"/>
      <c r="Z523" s="130"/>
      <c r="AA523" s="130"/>
      <c r="AB523" s="130"/>
    </row>
    <row r="524" spans="1:28" ht="15.75" customHeight="1">
      <c r="A524" s="130"/>
      <c r="B524" s="130"/>
      <c r="C524" s="130"/>
      <c r="D524" s="130"/>
      <c r="E524" s="130"/>
      <c r="F524" s="130"/>
      <c r="G524" s="130"/>
      <c r="H524" s="130"/>
      <c r="I524" s="130"/>
      <c r="J524" s="130"/>
      <c r="K524" s="130"/>
      <c r="L524" s="130"/>
      <c r="M524" s="130"/>
      <c r="N524" s="130"/>
      <c r="O524" s="130"/>
      <c r="P524" s="130"/>
      <c r="Q524" s="130"/>
      <c r="R524" s="130"/>
      <c r="S524" s="130"/>
      <c r="T524" s="130"/>
      <c r="U524" s="130"/>
      <c r="V524" s="130"/>
      <c r="W524" s="130"/>
      <c r="X524" s="130"/>
      <c r="Y524" s="130"/>
      <c r="Z524" s="130"/>
      <c r="AA524" s="130"/>
      <c r="AB524" s="130"/>
    </row>
    <row r="525" spans="1:28" ht="15.75" customHeight="1">
      <c r="A525" s="130"/>
      <c r="B525" s="130"/>
      <c r="C525" s="130"/>
      <c r="D525" s="130"/>
      <c r="E525" s="130"/>
      <c r="F525" s="130"/>
      <c r="G525" s="130"/>
      <c r="H525" s="130"/>
      <c r="I525" s="130"/>
      <c r="J525" s="130"/>
      <c r="K525" s="130"/>
      <c r="L525" s="130"/>
      <c r="M525" s="130"/>
      <c r="N525" s="130"/>
      <c r="O525" s="130"/>
      <c r="P525" s="130"/>
      <c r="Q525" s="130"/>
      <c r="R525" s="130"/>
      <c r="S525" s="130"/>
      <c r="T525" s="130"/>
      <c r="U525" s="130"/>
      <c r="V525" s="130"/>
      <c r="W525" s="130"/>
      <c r="X525" s="130"/>
      <c r="Y525" s="130"/>
      <c r="Z525" s="130"/>
      <c r="AA525" s="130"/>
      <c r="AB525" s="130"/>
    </row>
    <row r="526" spans="1:28" ht="15.75" customHeight="1">
      <c r="A526" s="130"/>
      <c r="B526" s="130"/>
      <c r="C526" s="130"/>
      <c r="D526" s="130"/>
      <c r="E526" s="130"/>
      <c r="F526" s="130"/>
      <c r="G526" s="130"/>
      <c r="H526" s="130"/>
      <c r="I526" s="130"/>
      <c r="J526" s="130"/>
      <c r="K526" s="130"/>
      <c r="L526" s="130"/>
      <c r="M526" s="130"/>
      <c r="N526" s="130"/>
      <c r="O526" s="130"/>
      <c r="P526" s="130"/>
      <c r="Q526" s="130"/>
      <c r="R526" s="130"/>
      <c r="S526" s="130"/>
      <c r="T526" s="130"/>
      <c r="U526" s="130"/>
      <c r="V526" s="130"/>
      <c r="W526" s="130"/>
      <c r="X526" s="130"/>
      <c r="Y526" s="130"/>
      <c r="Z526" s="130"/>
      <c r="AA526" s="130"/>
      <c r="AB526" s="130"/>
    </row>
    <row r="527" spans="1:28" ht="15.75" customHeight="1">
      <c r="A527" s="130"/>
      <c r="B527" s="130"/>
      <c r="C527" s="130"/>
      <c r="D527" s="130"/>
      <c r="E527" s="130"/>
      <c r="F527" s="130"/>
      <c r="G527" s="130"/>
      <c r="H527" s="130"/>
      <c r="I527" s="130"/>
      <c r="J527" s="130"/>
      <c r="K527" s="130"/>
      <c r="L527" s="130"/>
      <c r="M527" s="130"/>
      <c r="N527" s="130"/>
      <c r="O527" s="130"/>
      <c r="P527" s="130"/>
      <c r="Q527" s="130"/>
      <c r="R527" s="130"/>
      <c r="S527" s="130"/>
      <c r="T527" s="130"/>
      <c r="U527" s="130"/>
      <c r="V527" s="130"/>
      <c r="W527" s="130"/>
      <c r="X527" s="130"/>
      <c r="Y527" s="130"/>
      <c r="Z527" s="130"/>
      <c r="AA527" s="130"/>
      <c r="AB527" s="130"/>
    </row>
    <row r="528" spans="1:28" ht="15.75" customHeight="1">
      <c r="A528" s="130"/>
      <c r="B528" s="130"/>
      <c r="C528" s="130"/>
      <c r="D528" s="130"/>
      <c r="E528" s="130"/>
      <c r="F528" s="130"/>
      <c r="G528" s="130"/>
      <c r="H528" s="130"/>
      <c r="I528" s="130"/>
      <c r="J528" s="130"/>
      <c r="K528" s="130"/>
      <c r="L528" s="130"/>
      <c r="M528" s="130"/>
      <c r="N528" s="130"/>
      <c r="O528" s="130"/>
      <c r="P528" s="130"/>
      <c r="Q528" s="130"/>
      <c r="R528" s="130"/>
      <c r="S528" s="130"/>
      <c r="T528" s="130"/>
      <c r="U528" s="130"/>
      <c r="V528" s="130"/>
      <c r="W528" s="130"/>
      <c r="X528" s="130"/>
      <c r="Y528" s="130"/>
      <c r="Z528" s="130"/>
      <c r="AA528" s="130"/>
      <c r="AB528" s="130"/>
    </row>
    <row r="529" spans="1:28" ht="15.75" customHeight="1">
      <c r="A529" s="130"/>
      <c r="B529" s="130"/>
      <c r="C529" s="130"/>
      <c r="D529" s="130"/>
      <c r="E529" s="130"/>
      <c r="F529" s="130"/>
      <c r="G529" s="130"/>
      <c r="H529" s="130"/>
      <c r="I529" s="130"/>
      <c r="J529" s="130"/>
      <c r="K529" s="130"/>
      <c r="L529" s="130"/>
      <c r="M529" s="130"/>
      <c r="N529" s="130"/>
      <c r="O529" s="130"/>
      <c r="P529" s="130"/>
      <c r="Q529" s="130"/>
      <c r="R529" s="130"/>
      <c r="S529" s="130"/>
      <c r="T529" s="130"/>
      <c r="U529" s="130"/>
      <c r="V529" s="130"/>
      <c r="W529" s="130"/>
      <c r="X529" s="130"/>
      <c r="Y529" s="130"/>
      <c r="Z529" s="130"/>
      <c r="AA529" s="130"/>
      <c r="AB529" s="130"/>
    </row>
    <row r="530" spans="1:28" ht="15.75" customHeight="1">
      <c r="A530" s="130"/>
      <c r="B530" s="130"/>
      <c r="C530" s="130"/>
      <c r="D530" s="130"/>
      <c r="E530" s="130"/>
      <c r="F530" s="130"/>
      <c r="G530" s="130"/>
      <c r="H530" s="130"/>
      <c r="I530" s="130"/>
      <c r="J530" s="130"/>
      <c r="K530" s="130"/>
      <c r="L530" s="130"/>
      <c r="M530" s="130"/>
      <c r="N530" s="130"/>
      <c r="O530" s="130"/>
      <c r="P530" s="130"/>
      <c r="Q530" s="130"/>
      <c r="R530" s="130"/>
      <c r="S530" s="130"/>
      <c r="T530" s="130"/>
      <c r="U530" s="130"/>
      <c r="V530" s="130"/>
      <c r="W530" s="130"/>
      <c r="X530" s="130"/>
      <c r="Y530" s="130"/>
      <c r="Z530" s="130"/>
      <c r="AA530" s="130"/>
      <c r="AB530" s="130"/>
    </row>
    <row r="531" spans="1:28" ht="15.75" customHeight="1">
      <c r="A531" s="130"/>
      <c r="B531" s="130"/>
      <c r="C531" s="130"/>
      <c r="D531" s="130"/>
      <c r="E531" s="130"/>
      <c r="F531" s="130"/>
      <c r="G531" s="130"/>
      <c r="H531" s="130"/>
      <c r="I531" s="130"/>
      <c r="J531" s="130"/>
      <c r="K531" s="130"/>
      <c r="L531" s="130"/>
      <c r="M531" s="130"/>
      <c r="N531" s="130"/>
      <c r="O531" s="130"/>
      <c r="P531" s="130"/>
      <c r="Q531" s="130"/>
      <c r="R531" s="130"/>
      <c r="S531" s="130"/>
      <c r="T531" s="130"/>
      <c r="U531" s="130"/>
      <c r="V531" s="130"/>
      <c r="W531" s="130"/>
      <c r="X531" s="130"/>
      <c r="Y531" s="130"/>
      <c r="Z531" s="130"/>
      <c r="AA531" s="130"/>
      <c r="AB531" s="130"/>
    </row>
    <row r="532" spans="1:28" ht="15.75" customHeight="1">
      <c r="A532" s="130"/>
      <c r="B532" s="130"/>
      <c r="C532" s="130"/>
      <c r="D532" s="130"/>
      <c r="E532" s="130"/>
      <c r="F532" s="130"/>
      <c r="G532" s="130"/>
      <c r="H532" s="130"/>
      <c r="I532" s="130"/>
      <c r="J532" s="130"/>
      <c r="K532" s="130"/>
      <c r="L532" s="130"/>
      <c r="M532" s="130"/>
      <c r="N532" s="130"/>
      <c r="O532" s="130"/>
      <c r="P532" s="130"/>
      <c r="Q532" s="130"/>
      <c r="R532" s="130"/>
      <c r="S532" s="130"/>
      <c r="T532" s="130"/>
      <c r="U532" s="130"/>
      <c r="V532" s="130"/>
      <c r="W532" s="130"/>
      <c r="X532" s="130"/>
      <c r="Y532" s="130"/>
      <c r="Z532" s="130"/>
      <c r="AA532" s="130"/>
      <c r="AB532" s="130"/>
    </row>
    <row r="533" spans="1:28" ht="15.75" customHeight="1">
      <c r="A533" s="130"/>
      <c r="B533" s="130"/>
      <c r="C533" s="130"/>
      <c r="D533" s="130"/>
      <c r="E533" s="130"/>
      <c r="F533" s="130"/>
      <c r="G533" s="130"/>
      <c r="H533" s="130"/>
      <c r="I533" s="130"/>
      <c r="J533" s="130"/>
      <c r="K533" s="130"/>
      <c r="L533" s="130"/>
      <c r="M533" s="130"/>
      <c r="N533" s="130"/>
      <c r="O533" s="130"/>
      <c r="P533" s="130"/>
      <c r="Q533" s="130"/>
      <c r="R533" s="130"/>
      <c r="S533" s="130"/>
      <c r="T533" s="130"/>
      <c r="U533" s="130"/>
      <c r="V533" s="130"/>
      <c r="W533" s="130"/>
      <c r="X533" s="130"/>
      <c r="Y533" s="130"/>
      <c r="Z533" s="130"/>
      <c r="AA533" s="130"/>
      <c r="AB533" s="130"/>
    </row>
    <row r="534" spans="1:28" ht="15.75" customHeight="1">
      <c r="A534" s="130"/>
      <c r="B534" s="130"/>
      <c r="C534" s="130"/>
      <c r="D534" s="130"/>
      <c r="E534" s="130"/>
      <c r="F534" s="130"/>
      <c r="G534" s="130"/>
      <c r="H534" s="130"/>
      <c r="I534" s="130"/>
      <c r="J534" s="130"/>
      <c r="K534" s="130"/>
      <c r="L534" s="130"/>
      <c r="M534" s="130"/>
      <c r="N534" s="130"/>
      <c r="O534" s="130"/>
      <c r="P534" s="130"/>
      <c r="Q534" s="130"/>
      <c r="R534" s="130"/>
      <c r="S534" s="130"/>
      <c r="T534" s="130"/>
      <c r="U534" s="130"/>
      <c r="V534" s="130"/>
      <c r="W534" s="130"/>
      <c r="X534" s="130"/>
      <c r="Y534" s="130"/>
      <c r="Z534" s="130"/>
      <c r="AA534" s="130"/>
      <c r="AB534" s="130"/>
    </row>
    <row r="535" spans="1:28" ht="15.75" customHeight="1">
      <c r="A535" s="130"/>
      <c r="B535" s="130"/>
      <c r="C535" s="130"/>
      <c r="D535" s="130"/>
      <c r="E535" s="130"/>
      <c r="F535" s="130"/>
      <c r="G535" s="130"/>
      <c r="H535" s="130"/>
      <c r="I535" s="130"/>
      <c r="J535" s="130"/>
      <c r="K535" s="130"/>
      <c r="L535" s="130"/>
      <c r="M535" s="130"/>
      <c r="N535" s="130"/>
      <c r="O535" s="130"/>
      <c r="P535" s="130"/>
      <c r="Q535" s="130"/>
      <c r="R535" s="130"/>
      <c r="S535" s="130"/>
      <c r="T535" s="130"/>
      <c r="U535" s="130"/>
      <c r="V535" s="130"/>
      <c r="W535" s="130"/>
      <c r="X535" s="130"/>
      <c r="Y535" s="130"/>
      <c r="Z535" s="130"/>
      <c r="AA535" s="130"/>
      <c r="AB535" s="130"/>
    </row>
    <row r="536" spans="1:28" ht="15.75" customHeight="1">
      <c r="A536" s="130"/>
      <c r="B536" s="130"/>
      <c r="C536" s="130"/>
      <c r="D536" s="130"/>
      <c r="E536" s="130"/>
      <c r="F536" s="130"/>
      <c r="G536" s="130"/>
      <c r="H536" s="130"/>
      <c r="I536" s="130"/>
      <c r="J536" s="130"/>
      <c r="K536" s="130"/>
      <c r="L536" s="130"/>
      <c r="M536" s="130"/>
      <c r="N536" s="130"/>
      <c r="O536" s="130"/>
      <c r="P536" s="130"/>
      <c r="Q536" s="130"/>
      <c r="R536" s="130"/>
      <c r="S536" s="130"/>
      <c r="T536" s="130"/>
      <c r="U536" s="130"/>
      <c r="V536" s="130"/>
      <c r="W536" s="130"/>
      <c r="X536" s="130"/>
      <c r="Y536" s="130"/>
      <c r="Z536" s="130"/>
      <c r="AA536" s="130"/>
      <c r="AB536" s="130"/>
    </row>
    <row r="537" spans="1:28" ht="15.75" customHeight="1">
      <c r="A537" s="130"/>
      <c r="B537" s="130"/>
      <c r="C537" s="130"/>
      <c r="D537" s="130"/>
      <c r="E537" s="130"/>
      <c r="F537" s="130"/>
      <c r="G537" s="130"/>
      <c r="H537" s="130"/>
      <c r="I537" s="130"/>
      <c r="J537" s="130"/>
      <c r="K537" s="130"/>
      <c r="L537" s="130"/>
      <c r="M537" s="130"/>
      <c r="N537" s="130"/>
      <c r="O537" s="130"/>
      <c r="P537" s="130"/>
      <c r="Q537" s="130"/>
      <c r="R537" s="130"/>
      <c r="S537" s="130"/>
      <c r="T537" s="130"/>
      <c r="U537" s="130"/>
      <c r="V537" s="130"/>
      <c r="W537" s="130"/>
      <c r="X537" s="130"/>
      <c r="Y537" s="130"/>
      <c r="Z537" s="130"/>
      <c r="AA537" s="130"/>
      <c r="AB537" s="130"/>
    </row>
    <row r="538" spans="1:28" ht="15.75" customHeight="1">
      <c r="A538" s="130"/>
      <c r="B538" s="130"/>
      <c r="C538" s="130"/>
      <c r="D538" s="130"/>
      <c r="E538" s="130"/>
      <c r="F538" s="130"/>
      <c r="G538" s="130"/>
      <c r="H538" s="130"/>
      <c r="I538" s="130"/>
      <c r="J538" s="130"/>
      <c r="K538" s="130"/>
      <c r="L538" s="130"/>
      <c r="M538" s="130"/>
      <c r="N538" s="130"/>
      <c r="O538" s="130"/>
      <c r="P538" s="130"/>
      <c r="Q538" s="130"/>
      <c r="R538" s="130"/>
      <c r="S538" s="130"/>
      <c r="T538" s="130"/>
      <c r="U538" s="130"/>
      <c r="V538" s="130"/>
      <c r="W538" s="130"/>
      <c r="X538" s="130"/>
      <c r="Y538" s="130"/>
      <c r="Z538" s="130"/>
      <c r="AA538" s="130"/>
      <c r="AB538" s="130"/>
    </row>
    <row r="539" spans="1:28" ht="15.75" customHeight="1">
      <c r="A539" s="130"/>
      <c r="B539" s="130"/>
      <c r="C539" s="130"/>
      <c r="D539" s="130"/>
      <c r="E539" s="130"/>
      <c r="F539" s="130"/>
      <c r="G539" s="130"/>
      <c r="H539" s="130"/>
      <c r="I539" s="130"/>
      <c r="J539" s="130"/>
      <c r="K539" s="130"/>
      <c r="L539" s="130"/>
      <c r="M539" s="130"/>
      <c r="N539" s="130"/>
      <c r="O539" s="130"/>
      <c r="P539" s="130"/>
      <c r="Q539" s="130"/>
      <c r="R539" s="130"/>
      <c r="S539" s="130"/>
      <c r="T539" s="130"/>
      <c r="U539" s="130"/>
      <c r="V539" s="130"/>
      <c r="W539" s="130"/>
      <c r="X539" s="130"/>
      <c r="Y539" s="130"/>
      <c r="Z539" s="130"/>
      <c r="AA539" s="130"/>
      <c r="AB539" s="130"/>
    </row>
    <row r="540" spans="1:28" ht="15.75" customHeight="1">
      <c r="A540" s="130"/>
      <c r="B540" s="130"/>
      <c r="C540" s="130"/>
      <c r="D540" s="130"/>
      <c r="E540" s="130"/>
      <c r="F540" s="130"/>
      <c r="G540" s="130"/>
      <c r="H540" s="130"/>
      <c r="I540" s="130"/>
      <c r="J540" s="130"/>
      <c r="K540" s="130"/>
      <c r="L540" s="130"/>
      <c r="M540" s="130"/>
      <c r="N540" s="130"/>
      <c r="O540" s="130"/>
      <c r="P540" s="130"/>
      <c r="Q540" s="130"/>
      <c r="R540" s="130"/>
      <c r="S540" s="130"/>
      <c r="T540" s="130"/>
      <c r="U540" s="130"/>
      <c r="V540" s="130"/>
      <c r="W540" s="130"/>
      <c r="X540" s="130"/>
      <c r="Y540" s="130"/>
      <c r="Z540" s="130"/>
      <c r="AA540" s="130"/>
      <c r="AB540" s="130"/>
    </row>
    <row r="541" spans="1:28" ht="15.75" customHeight="1">
      <c r="A541" s="130"/>
      <c r="B541" s="130"/>
      <c r="C541" s="130"/>
      <c r="D541" s="130"/>
      <c r="E541" s="130"/>
      <c r="F541" s="130"/>
      <c r="G541" s="130"/>
      <c r="H541" s="130"/>
      <c r="I541" s="130"/>
      <c r="J541" s="130"/>
      <c r="K541" s="130"/>
      <c r="L541" s="130"/>
      <c r="M541" s="130"/>
      <c r="N541" s="130"/>
      <c r="O541" s="130"/>
      <c r="P541" s="130"/>
      <c r="Q541" s="130"/>
      <c r="R541" s="130"/>
      <c r="S541" s="130"/>
      <c r="T541" s="130"/>
      <c r="U541" s="130"/>
      <c r="V541" s="130"/>
      <c r="W541" s="130"/>
      <c r="X541" s="130"/>
      <c r="Y541" s="130"/>
      <c r="Z541" s="130"/>
      <c r="AA541" s="130"/>
      <c r="AB541" s="130"/>
    </row>
    <row r="542" spans="1:28" ht="15.75" customHeight="1">
      <c r="A542" s="130"/>
      <c r="B542" s="130"/>
      <c r="C542" s="130"/>
      <c r="D542" s="130"/>
      <c r="E542" s="130"/>
      <c r="F542" s="130"/>
      <c r="G542" s="130"/>
      <c r="H542" s="130"/>
      <c r="I542" s="130"/>
      <c r="J542" s="130"/>
      <c r="K542" s="130"/>
      <c r="L542" s="130"/>
      <c r="M542" s="130"/>
      <c r="N542" s="130"/>
      <c r="O542" s="130"/>
      <c r="P542" s="130"/>
      <c r="Q542" s="130"/>
      <c r="R542" s="130"/>
      <c r="S542" s="130"/>
      <c r="T542" s="130"/>
      <c r="U542" s="130"/>
      <c r="V542" s="130"/>
      <c r="W542" s="130"/>
      <c r="X542" s="130"/>
      <c r="Y542" s="130"/>
      <c r="Z542" s="130"/>
      <c r="AA542" s="130"/>
      <c r="AB542" s="130"/>
    </row>
    <row r="543" spans="1:28" ht="15.75" customHeight="1">
      <c r="A543" s="130"/>
      <c r="B543" s="130"/>
      <c r="C543" s="130"/>
      <c r="D543" s="130"/>
      <c r="E543" s="130"/>
      <c r="F543" s="130"/>
      <c r="G543" s="130"/>
      <c r="H543" s="130"/>
      <c r="I543" s="130"/>
      <c r="J543" s="130"/>
      <c r="K543" s="130"/>
      <c r="L543" s="130"/>
      <c r="M543" s="130"/>
      <c r="N543" s="130"/>
      <c r="O543" s="130"/>
      <c r="P543" s="130"/>
      <c r="Q543" s="130"/>
      <c r="R543" s="130"/>
      <c r="S543" s="130"/>
      <c r="T543" s="130"/>
      <c r="U543" s="130"/>
      <c r="V543" s="130"/>
      <c r="W543" s="130"/>
      <c r="X543" s="130"/>
      <c r="Y543" s="130"/>
      <c r="Z543" s="130"/>
      <c r="AA543" s="130"/>
      <c r="AB543" s="130"/>
    </row>
    <row r="544" spans="1:28" ht="15.75" customHeight="1">
      <c r="A544" s="130"/>
      <c r="B544" s="130"/>
      <c r="C544" s="130"/>
      <c r="D544" s="130"/>
      <c r="E544" s="130"/>
      <c r="F544" s="130"/>
      <c r="G544" s="130"/>
      <c r="H544" s="130"/>
      <c r="I544" s="130"/>
      <c r="J544" s="130"/>
      <c r="K544" s="130"/>
      <c r="L544" s="130"/>
      <c r="M544" s="130"/>
      <c r="N544" s="130"/>
      <c r="O544" s="130"/>
      <c r="P544" s="130"/>
      <c r="Q544" s="130"/>
      <c r="R544" s="130"/>
      <c r="S544" s="130"/>
      <c r="T544" s="130"/>
      <c r="U544" s="130"/>
      <c r="V544" s="130"/>
      <c r="W544" s="130"/>
      <c r="X544" s="130"/>
      <c r="Y544" s="130"/>
      <c r="Z544" s="130"/>
      <c r="AA544" s="130"/>
      <c r="AB544" s="130"/>
    </row>
    <row r="545" spans="1:28" ht="15.75" customHeight="1">
      <c r="A545" s="130"/>
      <c r="B545" s="130"/>
      <c r="C545" s="130"/>
      <c r="D545" s="130"/>
      <c r="E545" s="130"/>
      <c r="F545" s="130"/>
      <c r="G545" s="130"/>
      <c r="H545" s="130"/>
      <c r="I545" s="130"/>
      <c r="J545" s="130"/>
      <c r="K545" s="130"/>
      <c r="L545" s="130"/>
      <c r="M545" s="130"/>
      <c r="N545" s="130"/>
      <c r="O545" s="130"/>
      <c r="P545" s="130"/>
      <c r="Q545" s="130"/>
      <c r="R545" s="130"/>
      <c r="S545" s="130"/>
      <c r="T545" s="130"/>
      <c r="U545" s="130"/>
      <c r="V545" s="130"/>
      <c r="W545" s="130"/>
      <c r="X545" s="130"/>
      <c r="Y545" s="130"/>
      <c r="Z545" s="130"/>
      <c r="AA545" s="130"/>
      <c r="AB545" s="130"/>
    </row>
    <row r="546" spans="1:28" ht="15.75" customHeight="1">
      <c r="A546" s="130"/>
      <c r="B546" s="130"/>
      <c r="C546" s="130"/>
      <c r="D546" s="130"/>
      <c r="E546" s="130"/>
      <c r="F546" s="130"/>
      <c r="G546" s="130"/>
      <c r="H546" s="130"/>
      <c r="I546" s="130"/>
      <c r="J546" s="130"/>
      <c r="K546" s="130"/>
      <c r="L546" s="130"/>
      <c r="M546" s="130"/>
      <c r="N546" s="130"/>
      <c r="O546" s="130"/>
      <c r="P546" s="130"/>
      <c r="Q546" s="130"/>
      <c r="R546" s="130"/>
      <c r="S546" s="130"/>
      <c r="T546" s="130"/>
      <c r="U546" s="130"/>
      <c r="V546" s="130"/>
      <c r="W546" s="130"/>
      <c r="X546" s="130"/>
      <c r="Y546" s="130"/>
      <c r="Z546" s="130"/>
      <c r="AA546" s="130"/>
      <c r="AB546" s="130"/>
    </row>
    <row r="547" spans="1:28" ht="15.75" customHeight="1">
      <c r="A547" s="130"/>
      <c r="B547" s="130"/>
      <c r="C547" s="130"/>
      <c r="D547" s="130"/>
      <c r="E547" s="130"/>
      <c r="F547" s="130"/>
      <c r="G547" s="130"/>
      <c r="H547" s="130"/>
      <c r="I547" s="130"/>
      <c r="J547" s="130"/>
      <c r="K547" s="130"/>
      <c r="L547" s="130"/>
      <c r="M547" s="130"/>
      <c r="N547" s="130"/>
      <c r="O547" s="130"/>
      <c r="P547" s="130"/>
      <c r="Q547" s="130"/>
      <c r="R547" s="130"/>
      <c r="S547" s="130"/>
      <c r="T547" s="130"/>
      <c r="U547" s="130"/>
      <c r="V547" s="130"/>
      <c r="W547" s="130"/>
      <c r="X547" s="130"/>
      <c r="Y547" s="130"/>
      <c r="Z547" s="130"/>
      <c r="AA547" s="130"/>
      <c r="AB547" s="130"/>
    </row>
    <row r="548" spans="1:28" ht="15.75" customHeight="1">
      <c r="A548" s="130"/>
      <c r="B548" s="130"/>
      <c r="C548" s="130"/>
      <c r="D548" s="130"/>
      <c r="E548" s="130"/>
      <c r="F548" s="130"/>
      <c r="G548" s="130"/>
      <c r="H548" s="130"/>
      <c r="I548" s="130"/>
      <c r="J548" s="130"/>
      <c r="K548" s="130"/>
      <c r="L548" s="130"/>
      <c r="M548" s="130"/>
      <c r="N548" s="130"/>
      <c r="O548" s="130"/>
      <c r="P548" s="130"/>
      <c r="Q548" s="130"/>
      <c r="R548" s="130"/>
      <c r="S548" s="130"/>
      <c r="T548" s="130"/>
      <c r="U548" s="130"/>
      <c r="V548" s="130"/>
      <c r="W548" s="130"/>
      <c r="X548" s="130"/>
      <c r="Y548" s="130"/>
      <c r="Z548" s="130"/>
      <c r="AA548" s="130"/>
      <c r="AB548" s="130"/>
    </row>
    <row r="549" spans="1:28" ht="15.75" customHeight="1">
      <c r="A549" s="130"/>
      <c r="B549" s="130"/>
      <c r="C549" s="130"/>
      <c r="D549" s="130"/>
      <c r="E549" s="130"/>
      <c r="F549" s="130"/>
      <c r="G549" s="130"/>
      <c r="H549" s="130"/>
      <c r="I549" s="130"/>
      <c r="J549" s="130"/>
      <c r="K549" s="130"/>
      <c r="L549" s="130"/>
      <c r="M549" s="130"/>
      <c r="N549" s="130"/>
      <c r="O549" s="130"/>
      <c r="P549" s="130"/>
      <c r="Q549" s="130"/>
      <c r="R549" s="130"/>
      <c r="S549" s="130"/>
      <c r="T549" s="130"/>
      <c r="U549" s="130"/>
      <c r="V549" s="130"/>
      <c r="W549" s="130"/>
      <c r="X549" s="130"/>
      <c r="Y549" s="130"/>
      <c r="Z549" s="130"/>
      <c r="AA549" s="130"/>
      <c r="AB549" s="130"/>
    </row>
    <row r="550" spans="1:28" ht="15.75" customHeight="1">
      <c r="A550" s="130"/>
      <c r="B550" s="130"/>
      <c r="C550" s="130"/>
      <c r="D550" s="130"/>
      <c r="E550" s="130"/>
      <c r="F550" s="130"/>
      <c r="G550" s="130"/>
      <c r="H550" s="130"/>
      <c r="I550" s="130"/>
      <c r="J550" s="130"/>
      <c r="K550" s="130"/>
      <c r="L550" s="130"/>
      <c r="M550" s="130"/>
      <c r="N550" s="130"/>
      <c r="O550" s="130"/>
      <c r="P550" s="130"/>
      <c r="Q550" s="130"/>
      <c r="R550" s="130"/>
      <c r="S550" s="130"/>
      <c r="T550" s="130"/>
      <c r="U550" s="130"/>
      <c r="V550" s="130"/>
      <c r="W550" s="130"/>
      <c r="X550" s="130"/>
      <c r="Y550" s="130"/>
      <c r="Z550" s="130"/>
      <c r="AA550" s="130"/>
      <c r="AB550" s="130"/>
    </row>
    <row r="551" spans="1:28" ht="15.75" customHeight="1">
      <c r="A551" s="130"/>
      <c r="B551" s="130"/>
      <c r="C551" s="130"/>
      <c r="D551" s="130"/>
      <c r="E551" s="130"/>
      <c r="F551" s="130"/>
      <c r="G551" s="130"/>
      <c r="H551" s="130"/>
      <c r="I551" s="130"/>
      <c r="J551" s="130"/>
      <c r="K551" s="130"/>
      <c r="L551" s="130"/>
      <c r="M551" s="130"/>
      <c r="N551" s="130"/>
      <c r="O551" s="130"/>
      <c r="P551" s="130"/>
      <c r="Q551" s="130"/>
      <c r="R551" s="130"/>
      <c r="S551" s="130"/>
      <c r="T551" s="130"/>
      <c r="U551" s="130"/>
      <c r="V551" s="130"/>
      <c r="W551" s="130"/>
      <c r="X551" s="130"/>
      <c r="Y551" s="130"/>
      <c r="Z551" s="130"/>
      <c r="AA551" s="130"/>
      <c r="AB551" s="130"/>
    </row>
    <row r="552" spans="1:28" ht="15.75" customHeight="1">
      <c r="A552" s="130"/>
      <c r="B552" s="130"/>
      <c r="C552" s="130"/>
      <c r="D552" s="130"/>
      <c r="E552" s="130"/>
      <c r="F552" s="130"/>
      <c r="G552" s="130"/>
      <c r="H552" s="130"/>
      <c r="I552" s="130"/>
      <c r="J552" s="130"/>
      <c r="K552" s="130"/>
      <c r="L552" s="130"/>
      <c r="M552" s="130"/>
      <c r="N552" s="130"/>
      <c r="O552" s="130"/>
      <c r="P552" s="130"/>
      <c r="Q552" s="130"/>
      <c r="R552" s="130"/>
      <c r="S552" s="130"/>
      <c r="T552" s="130"/>
      <c r="U552" s="130"/>
      <c r="V552" s="130"/>
      <c r="W552" s="130"/>
      <c r="X552" s="130"/>
      <c r="Y552" s="130"/>
      <c r="Z552" s="130"/>
      <c r="AA552" s="130"/>
      <c r="AB552" s="130"/>
    </row>
    <row r="553" spans="1:28" ht="15.75" customHeight="1">
      <c r="A553" s="130"/>
      <c r="B553" s="130"/>
      <c r="C553" s="130"/>
      <c r="D553" s="130"/>
      <c r="E553" s="130"/>
      <c r="F553" s="130"/>
      <c r="G553" s="130"/>
      <c r="H553" s="130"/>
      <c r="I553" s="130"/>
      <c r="J553" s="130"/>
      <c r="K553" s="130"/>
      <c r="L553" s="130"/>
      <c r="M553" s="130"/>
      <c r="N553" s="130"/>
      <c r="O553" s="130"/>
      <c r="P553" s="130"/>
      <c r="Q553" s="130"/>
      <c r="R553" s="130"/>
      <c r="S553" s="130"/>
      <c r="T553" s="130"/>
      <c r="U553" s="130"/>
      <c r="V553" s="130"/>
      <c r="W553" s="130"/>
      <c r="X553" s="130"/>
      <c r="Y553" s="130"/>
      <c r="Z553" s="130"/>
      <c r="AA553" s="130"/>
      <c r="AB553" s="130"/>
    </row>
    <row r="554" spans="1:28" ht="15.75" customHeight="1">
      <c r="A554" s="130"/>
      <c r="B554" s="130"/>
      <c r="C554" s="130"/>
      <c r="D554" s="130"/>
      <c r="E554" s="130"/>
      <c r="F554" s="130"/>
      <c r="G554" s="130"/>
      <c r="H554" s="130"/>
      <c r="I554" s="130"/>
      <c r="J554" s="130"/>
      <c r="K554" s="130"/>
      <c r="L554" s="130"/>
      <c r="M554" s="130"/>
      <c r="N554" s="130"/>
      <c r="O554" s="130"/>
      <c r="P554" s="130"/>
      <c r="Q554" s="130"/>
      <c r="R554" s="130"/>
      <c r="S554" s="130"/>
      <c r="T554" s="130"/>
      <c r="U554" s="130"/>
      <c r="V554" s="130"/>
      <c r="W554" s="130"/>
      <c r="X554" s="130"/>
      <c r="Y554" s="130"/>
      <c r="Z554" s="130"/>
      <c r="AA554" s="130"/>
      <c r="AB554" s="130"/>
    </row>
    <row r="555" spans="1:28" ht="15.75" customHeight="1">
      <c r="A555" s="130"/>
      <c r="B555" s="130"/>
      <c r="C555" s="130"/>
      <c r="D555" s="130"/>
      <c r="E555" s="130"/>
      <c r="F555" s="130"/>
      <c r="G555" s="130"/>
      <c r="H555" s="130"/>
      <c r="I555" s="130"/>
      <c r="J555" s="130"/>
      <c r="K555" s="130"/>
      <c r="L555" s="130"/>
      <c r="M555" s="130"/>
      <c r="N555" s="130"/>
      <c r="O555" s="130"/>
      <c r="P555" s="130"/>
      <c r="Q555" s="130"/>
      <c r="R555" s="130"/>
      <c r="S555" s="130"/>
      <c r="T555" s="130"/>
      <c r="U555" s="130"/>
      <c r="V555" s="130"/>
      <c r="W555" s="130"/>
      <c r="X555" s="130"/>
      <c r="Y555" s="130"/>
      <c r="Z555" s="130"/>
      <c r="AA555" s="130"/>
      <c r="AB555" s="130"/>
    </row>
    <row r="556" spans="1:28" ht="15.75" customHeight="1">
      <c r="A556" s="130"/>
      <c r="B556" s="130"/>
      <c r="C556" s="130"/>
      <c r="D556" s="130"/>
      <c r="E556" s="130"/>
      <c r="F556" s="130"/>
      <c r="G556" s="130"/>
      <c r="H556" s="130"/>
      <c r="I556" s="130"/>
      <c r="J556" s="130"/>
      <c r="K556" s="130"/>
      <c r="L556" s="130"/>
      <c r="M556" s="130"/>
      <c r="N556" s="130"/>
      <c r="O556" s="130"/>
      <c r="P556" s="130"/>
      <c r="Q556" s="130"/>
      <c r="R556" s="130"/>
      <c r="S556" s="130"/>
      <c r="T556" s="130"/>
      <c r="U556" s="130"/>
      <c r="V556" s="130"/>
      <c r="W556" s="130"/>
      <c r="X556" s="130"/>
      <c r="Y556" s="130"/>
      <c r="Z556" s="130"/>
      <c r="AA556" s="130"/>
      <c r="AB556" s="130"/>
    </row>
    <row r="557" spans="1:28" ht="15.75" customHeight="1">
      <c r="A557" s="130"/>
      <c r="B557" s="130"/>
      <c r="C557" s="130"/>
      <c r="D557" s="130"/>
      <c r="E557" s="130"/>
      <c r="F557" s="130"/>
      <c r="G557" s="130"/>
      <c r="H557" s="130"/>
      <c r="I557" s="130"/>
      <c r="J557" s="130"/>
      <c r="K557" s="130"/>
      <c r="L557" s="130"/>
      <c r="M557" s="130"/>
      <c r="N557" s="130"/>
      <c r="O557" s="130"/>
      <c r="P557" s="130"/>
      <c r="Q557" s="130"/>
      <c r="R557" s="130"/>
      <c r="S557" s="130"/>
      <c r="T557" s="130"/>
      <c r="U557" s="130"/>
      <c r="V557" s="130"/>
      <c r="W557" s="130"/>
      <c r="X557" s="130"/>
      <c r="Y557" s="130"/>
      <c r="Z557" s="130"/>
      <c r="AA557" s="130"/>
      <c r="AB557" s="130"/>
    </row>
    <row r="558" spans="1:28" ht="15.75" customHeight="1">
      <c r="A558" s="130"/>
      <c r="B558" s="130"/>
      <c r="C558" s="130"/>
      <c r="D558" s="130"/>
      <c r="E558" s="130"/>
      <c r="F558" s="130"/>
      <c r="G558" s="130"/>
      <c r="H558" s="130"/>
      <c r="I558" s="130"/>
      <c r="J558" s="130"/>
      <c r="K558" s="130"/>
      <c r="L558" s="130"/>
      <c r="M558" s="130"/>
      <c r="N558" s="130"/>
      <c r="O558" s="130"/>
      <c r="P558" s="130"/>
      <c r="Q558" s="130"/>
      <c r="R558" s="130"/>
      <c r="S558" s="130"/>
      <c r="T558" s="130"/>
      <c r="U558" s="130"/>
      <c r="V558" s="130"/>
      <c r="W558" s="130"/>
      <c r="X558" s="130"/>
      <c r="Y558" s="130"/>
      <c r="Z558" s="130"/>
      <c r="AA558" s="130"/>
      <c r="AB558" s="130"/>
    </row>
    <row r="559" spans="1:28" ht="15.75" customHeight="1">
      <c r="A559" s="130"/>
      <c r="B559" s="130"/>
      <c r="C559" s="130"/>
      <c r="D559" s="130"/>
      <c r="E559" s="130"/>
      <c r="F559" s="130"/>
      <c r="G559" s="130"/>
      <c r="H559" s="130"/>
      <c r="I559" s="130"/>
      <c r="J559" s="130"/>
      <c r="K559" s="130"/>
      <c r="L559" s="130"/>
      <c r="M559" s="130"/>
      <c r="N559" s="130"/>
      <c r="O559" s="130"/>
      <c r="P559" s="130"/>
      <c r="Q559" s="130"/>
      <c r="R559" s="130"/>
      <c r="S559" s="130"/>
      <c r="T559" s="130"/>
      <c r="U559" s="130"/>
      <c r="V559" s="130"/>
      <c r="W559" s="130"/>
      <c r="X559" s="130"/>
      <c r="Y559" s="130"/>
      <c r="Z559" s="130"/>
      <c r="AA559" s="130"/>
      <c r="AB559" s="130"/>
    </row>
    <row r="560" spans="1:28" ht="15.75" customHeight="1">
      <c r="A560" s="130"/>
      <c r="B560" s="130"/>
      <c r="C560" s="130"/>
      <c r="D560" s="130"/>
      <c r="E560" s="130"/>
      <c r="F560" s="130"/>
      <c r="G560" s="130"/>
      <c r="H560" s="130"/>
      <c r="I560" s="130"/>
      <c r="J560" s="130"/>
      <c r="K560" s="130"/>
      <c r="L560" s="130"/>
      <c r="M560" s="130"/>
      <c r="N560" s="130"/>
      <c r="O560" s="130"/>
      <c r="P560" s="130"/>
      <c r="Q560" s="130"/>
      <c r="R560" s="130"/>
      <c r="S560" s="130"/>
      <c r="T560" s="130"/>
      <c r="U560" s="130"/>
      <c r="V560" s="130"/>
      <c r="W560" s="130"/>
      <c r="X560" s="130"/>
      <c r="Y560" s="130"/>
      <c r="Z560" s="130"/>
      <c r="AA560" s="130"/>
      <c r="AB560" s="130"/>
    </row>
    <row r="561" spans="1:28" ht="15.75" customHeight="1">
      <c r="A561" s="130"/>
      <c r="B561" s="130"/>
      <c r="C561" s="130"/>
      <c r="D561" s="130"/>
      <c r="E561" s="130"/>
      <c r="F561" s="130"/>
      <c r="G561" s="130"/>
      <c r="H561" s="130"/>
      <c r="I561" s="130"/>
      <c r="J561" s="130"/>
      <c r="K561" s="130"/>
      <c r="L561" s="130"/>
      <c r="M561" s="130"/>
      <c r="N561" s="130"/>
      <c r="O561" s="130"/>
      <c r="P561" s="130"/>
      <c r="Q561" s="130"/>
      <c r="R561" s="130"/>
      <c r="S561" s="130"/>
      <c r="T561" s="130"/>
      <c r="U561" s="130"/>
      <c r="V561" s="130"/>
      <c r="W561" s="130"/>
      <c r="X561" s="130"/>
      <c r="Y561" s="130"/>
      <c r="Z561" s="130"/>
      <c r="AA561" s="130"/>
      <c r="AB561" s="130"/>
    </row>
    <row r="562" spans="1:28" ht="15.75" customHeight="1">
      <c r="A562" s="130"/>
      <c r="B562" s="130"/>
      <c r="C562" s="130"/>
      <c r="D562" s="130"/>
      <c r="E562" s="130"/>
      <c r="F562" s="130"/>
      <c r="G562" s="130"/>
      <c r="H562" s="130"/>
      <c r="I562" s="130"/>
      <c r="J562" s="130"/>
      <c r="K562" s="130"/>
      <c r="L562" s="130"/>
      <c r="M562" s="130"/>
      <c r="N562" s="130"/>
      <c r="O562" s="130"/>
      <c r="P562" s="130"/>
      <c r="Q562" s="130"/>
      <c r="R562" s="130"/>
      <c r="S562" s="130"/>
      <c r="T562" s="130"/>
      <c r="U562" s="130"/>
      <c r="V562" s="130"/>
      <c r="W562" s="130"/>
      <c r="X562" s="130"/>
      <c r="Y562" s="130"/>
      <c r="Z562" s="130"/>
      <c r="AA562" s="130"/>
      <c r="AB562" s="130"/>
    </row>
    <row r="563" spans="1:28" ht="15.75" customHeight="1">
      <c r="A563" s="130"/>
      <c r="B563" s="130"/>
      <c r="C563" s="130"/>
      <c r="D563" s="130"/>
      <c r="E563" s="130"/>
      <c r="F563" s="130"/>
      <c r="G563" s="130"/>
      <c r="H563" s="130"/>
      <c r="I563" s="130"/>
      <c r="J563" s="130"/>
      <c r="K563" s="130"/>
      <c r="L563" s="130"/>
      <c r="M563" s="130"/>
      <c r="N563" s="130"/>
      <c r="O563" s="130"/>
      <c r="P563" s="130"/>
      <c r="Q563" s="130"/>
      <c r="R563" s="130"/>
      <c r="S563" s="130"/>
      <c r="T563" s="130"/>
      <c r="U563" s="130"/>
      <c r="V563" s="130"/>
      <c r="W563" s="130"/>
      <c r="X563" s="130"/>
      <c r="Y563" s="130"/>
      <c r="Z563" s="130"/>
      <c r="AA563" s="130"/>
      <c r="AB563" s="130"/>
    </row>
    <row r="564" spans="1:28" ht="15.75" customHeight="1">
      <c r="A564" s="130"/>
      <c r="B564" s="130"/>
      <c r="C564" s="130"/>
      <c r="D564" s="130"/>
      <c r="E564" s="130"/>
      <c r="F564" s="130"/>
      <c r="G564" s="130"/>
      <c r="H564" s="130"/>
      <c r="I564" s="130"/>
      <c r="J564" s="130"/>
      <c r="K564" s="130"/>
      <c r="L564" s="130"/>
      <c r="M564" s="130"/>
      <c r="N564" s="130"/>
      <c r="O564" s="130"/>
      <c r="P564" s="130"/>
      <c r="Q564" s="130"/>
      <c r="R564" s="130"/>
      <c r="S564" s="130"/>
      <c r="T564" s="130"/>
      <c r="U564" s="130"/>
      <c r="V564" s="130"/>
      <c r="W564" s="130"/>
      <c r="X564" s="130"/>
      <c r="Y564" s="130"/>
      <c r="Z564" s="130"/>
      <c r="AA564" s="130"/>
      <c r="AB564" s="130"/>
    </row>
    <row r="565" spans="1:28" ht="15.75" customHeight="1">
      <c r="A565" s="130"/>
      <c r="B565" s="130"/>
      <c r="C565" s="130"/>
      <c r="D565" s="130"/>
      <c r="E565" s="130"/>
      <c r="F565" s="130"/>
      <c r="G565" s="130"/>
      <c r="H565" s="130"/>
      <c r="I565" s="130"/>
      <c r="J565" s="130"/>
      <c r="K565" s="130"/>
      <c r="L565" s="130"/>
      <c r="M565" s="130"/>
      <c r="N565" s="130"/>
      <c r="O565" s="130"/>
      <c r="P565" s="130"/>
      <c r="Q565" s="130"/>
      <c r="R565" s="130"/>
      <c r="S565" s="130"/>
      <c r="T565" s="130"/>
      <c r="U565" s="130"/>
      <c r="V565" s="130"/>
      <c r="W565" s="130"/>
      <c r="X565" s="130"/>
      <c r="Y565" s="130"/>
      <c r="Z565" s="130"/>
      <c r="AA565" s="130"/>
      <c r="AB565" s="130"/>
    </row>
    <row r="566" spans="1:28" ht="15.75" customHeight="1">
      <c r="A566" s="130"/>
      <c r="B566" s="130"/>
      <c r="C566" s="130"/>
      <c r="D566" s="130"/>
      <c r="E566" s="130"/>
      <c r="F566" s="130"/>
      <c r="G566" s="130"/>
      <c r="H566" s="130"/>
      <c r="I566" s="130"/>
      <c r="J566" s="130"/>
      <c r="K566" s="130"/>
      <c r="L566" s="130"/>
      <c r="M566" s="130"/>
      <c r="N566" s="130"/>
      <c r="O566" s="130"/>
      <c r="P566" s="130"/>
      <c r="Q566" s="130"/>
      <c r="R566" s="130"/>
      <c r="S566" s="130"/>
      <c r="T566" s="130"/>
      <c r="U566" s="130"/>
      <c r="V566" s="130"/>
      <c r="W566" s="130"/>
      <c r="X566" s="130"/>
      <c r="Y566" s="130"/>
      <c r="Z566" s="130"/>
      <c r="AA566" s="130"/>
      <c r="AB566" s="130"/>
    </row>
    <row r="567" spans="1:28" ht="15.75" customHeight="1">
      <c r="A567" s="130"/>
      <c r="B567" s="130"/>
      <c r="C567" s="130"/>
      <c r="D567" s="130"/>
      <c r="E567" s="130"/>
      <c r="F567" s="130"/>
      <c r="G567" s="130"/>
      <c r="H567" s="130"/>
      <c r="I567" s="130"/>
      <c r="J567" s="130"/>
      <c r="K567" s="130"/>
      <c r="L567" s="130"/>
      <c r="M567" s="130"/>
      <c r="N567" s="130"/>
      <c r="O567" s="130"/>
      <c r="P567" s="130"/>
      <c r="Q567" s="130"/>
      <c r="R567" s="130"/>
      <c r="S567" s="130"/>
      <c r="T567" s="130"/>
      <c r="U567" s="130"/>
      <c r="V567" s="130"/>
      <c r="W567" s="130"/>
      <c r="X567" s="130"/>
      <c r="Y567" s="130"/>
      <c r="Z567" s="130"/>
      <c r="AA567" s="130"/>
      <c r="AB567" s="130"/>
    </row>
    <row r="568" spans="1:28" ht="15.75" customHeight="1">
      <c r="A568" s="130"/>
      <c r="B568" s="130"/>
      <c r="C568" s="130"/>
      <c r="D568" s="130"/>
      <c r="E568" s="130"/>
      <c r="F568" s="130"/>
      <c r="G568" s="130"/>
      <c r="H568" s="130"/>
      <c r="I568" s="130"/>
      <c r="J568" s="130"/>
      <c r="K568" s="130"/>
      <c r="L568" s="130"/>
      <c r="M568" s="130"/>
      <c r="N568" s="130"/>
      <c r="O568" s="130"/>
      <c r="P568" s="130"/>
      <c r="Q568" s="130"/>
      <c r="R568" s="130"/>
      <c r="S568" s="130"/>
      <c r="T568" s="130"/>
      <c r="U568" s="130"/>
      <c r="V568" s="130"/>
      <c r="W568" s="130"/>
      <c r="X568" s="130"/>
      <c r="Y568" s="130"/>
      <c r="Z568" s="130"/>
      <c r="AA568" s="130"/>
      <c r="AB568" s="130"/>
    </row>
    <row r="569" spans="1:28" ht="15.75" customHeight="1">
      <c r="A569" s="130"/>
      <c r="B569" s="130"/>
      <c r="C569" s="130"/>
      <c r="D569" s="130"/>
      <c r="E569" s="130"/>
      <c r="F569" s="130"/>
      <c r="G569" s="130"/>
      <c r="H569" s="130"/>
      <c r="I569" s="130"/>
      <c r="J569" s="130"/>
      <c r="K569" s="130"/>
      <c r="L569" s="130"/>
      <c r="M569" s="130"/>
      <c r="N569" s="130"/>
      <c r="O569" s="130"/>
      <c r="P569" s="130"/>
      <c r="Q569" s="130"/>
      <c r="R569" s="130"/>
      <c r="S569" s="130"/>
      <c r="T569" s="130"/>
      <c r="U569" s="130"/>
      <c r="V569" s="130"/>
      <c r="W569" s="130"/>
      <c r="X569" s="130"/>
      <c r="Y569" s="130"/>
      <c r="Z569" s="130"/>
      <c r="AA569" s="130"/>
      <c r="AB569" s="130"/>
    </row>
    <row r="570" spans="1:28" ht="15.75" customHeight="1">
      <c r="A570" s="130"/>
      <c r="B570" s="130"/>
      <c r="C570" s="130"/>
      <c r="D570" s="130"/>
      <c r="E570" s="130"/>
      <c r="F570" s="130"/>
      <c r="G570" s="130"/>
      <c r="H570" s="130"/>
      <c r="I570" s="130"/>
      <c r="J570" s="130"/>
      <c r="K570" s="130"/>
      <c r="L570" s="130"/>
      <c r="M570" s="130"/>
      <c r="N570" s="130"/>
      <c r="O570" s="130"/>
      <c r="P570" s="130"/>
      <c r="Q570" s="130"/>
      <c r="R570" s="130"/>
      <c r="S570" s="130"/>
      <c r="T570" s="130"/>
      <c r="U570" s="130"/>
      <c r="V570" s="130"/>
      <c r="W570" s="130"/>
      <c r="X570" s="130"/>
      <c r="Y570" s="130"/>
      <c r="Z570" s="130"/>
      <c r="AA570" s="130"/>
      <c r="AB570" s="130"/>
    </row>
    <row r="571" spans="1:28" ht="15.75" customHeight="1">
      <c r="A571" s="130"/>
      <c r="B571" s="130"/>
      <c r="C571" s="130"/>
      <c r="D571" s="130"/>
      <c r="E571" s="130"/>
      <c r="F571" s="130"/>
      <c r="G571" s="130"/>
      <c r="H571" s="130"/>
      <c r="I571" s="130"/>
      <c r="J571" s="130"/>
      <c r="K571" s="130"/>
      <c r="L571" s="130"/>
      <c r="M571" s="130"/>
      <c r="N571" s="130"/>
      <c r="O571" s="130"/>
      <c r="P571" s="130"/>
      <c r="Q571" s="130"/>
      <c r="R571" s="130"/>
      <c r="S571" s="130"/>
      <c r="T571" s="130"/>
      <c r="U571" s="130"/>
      <c r="V571" s="130"/>
      <c r="W571" s="130"/>
      <c r="X571" s="130"/>
      <c r="Y571" s="130"/>
      <c r="Z571" s="130"/>
      <c r="AA571" s="130"/>
      <c r="AB571" s="130"/>
    </row>
    <row r="572" spans="1:28" ht="15.75" customHeight="1">
      <c r="A572" s="130"/>
      <c r="B572" s="130"/>
      <c r="C572" s="130"/>
      <c r="D572" s="130"/>
      <c r="E572" s="130"/>
      <c r="F572" s="130"/>
      <c r="G572" s="130"/>
      <c r="H572" s="130"/>
      <c r="I572" s="130"/>
      <c r="J572" s="130"/>
      <c r="K572" s="130"/>
      <c r="L572" s="130"/>
      <c r="M572" s="130"/>
      <c r="N572" s="130"/>
      <c r="O572" s="130"/>
      <c r="P572" s="130"/>
      <c r="Q572" s="130"/>
      <c r="R572" s="130"/>
      <c r="S572" s="130"/>
      <c r="T572" s="130"/>
      <c r="U572" s="130"/>
      <c r="V572" s="130"/>
      <c r="W572" s="130"/>
      <c r="X572" s="130"/>
      <c r="Y572" s="130"/>
      <c r="Z572" s="130"/>
      <c r="AA572" s="130"/>
      <c r="AB572" s="130"/>
    </row>
    <row r="573" spans="1:28" ht="15.75" customHeight="1">
      <c r="A573" s="130"/>
      <c r="B573" s="130"/>
      <c r="C573" s="130"/>
      <c r="D573" s="130"/>
      <c r="E573" s="130"/>
      <c r="F573" s="130"/>
      <c r="G573" s="130"/>
      <c r="H573" s="130"/>
      <c r="I573" s="130"/>
      <c r="J573" s="130"/>
      <c r="K573" s="130"/>
      <c r="L573" s="130"/>
      <c r="M573" s="130"/>
      <c r="N573" s="130"/>
      <c r="O573" s="130"/>
      <c r="P573" s="130"/>
      <c r="Q573" s="130"/>
      <c r="R573" s="130"/>
      <c r="S573" s="130"/>
      <c r="T573" s="130"/>
      <c r="U573" s="130"/>
      <c r="V573" s="130"/>
      <c r="W573" s="130"/>
      <c r="X573" s="130"/>
      <c r="Y573" s="130"/>
      <c r="Z573" s="130"/>
      <c r="AA573" s="130"/>
      <c r="AB573" s="130"/>
    </row>
    <row r="574" spans="1:28" ht="15.75" customHeight="1">
      <c r="A574" s="130"/>
      <c r="B574" s="130"/>
      <c r="C574" s="130"/>
      <c r="D574" s="130"/>
      <c r="E574" s="130"/>
      <c r="F574" s="130"/>
      <c r="G574" s="130"/>
      <c r="H574" s="130"/>
      <c r="I574" s="130"/>
      <c r="J574" s="130"/>
      <c r="K574" s="130"/>
      <c r="L574" s="130"/>
      <c r="M574" s="130"/>
      <c r="N574" s="130"/>
      <c r="O574" s="130"/>
      <c r="P574" s="130"/>
      <c r="Q574" s="130"/>
      <c r="R574" s="130"/>
      <c r="S574" s="130"/>
      <c r="T574" s="130"/>
      <c r="U574" s="130"/>
      <c r="V574" s="130"/>
      <c r="W574" s="130"/>
      <c r="X574" s="130"/>
      <c r="Y574" s="130"/>
      <c r="Z574" s="130"/>
      <c r="AA574" s="130"/>
      <c r="AB574" s="130"/>
    </row>
    <row r="575" spans="1:28" ht="15.75" customHeight="1">
      <c r="A575" s="130"/>
      <c r="B575" s="130"/>
      <c r="C575" s="130"/>
      <c r="D575" s="130"/>
      <c r="E575" s="130"/>
      <c r="F575" s="130"/>
      <c r="G575" s="130"/>
      <c r="H575" s="130"/>
      <c r="I575" s="130"/>
      <c r="J575" s="130"/>
      <c r="K575" s="130"/>
      <c r="L575" s="130"/>
      <c r="M575" s="130"/>
      <c r="N575" s="130"/>
      <c r="O575" s="130"/>
      <c r="P575" s="130"/>
      <c r="Q575" s="130"/>
      <c r="R575" s="130"/>
      <c r="S575" s="130"/>
      <c r="T575" s="130"/>
      <c r="U575" s="130"/>
      <c r="V575" s="130"/>
      <c r="W575" s="130"/>
      <c r="X575" s="130"/>
      <c r="Y575" s="130"/>
      <c r="Z575" s="130"/>
      <c r="AA575" s="130"/>
      <c r="AB575" s="130"/>
    </row>
    <row r="576" spans="1:28" ht="15.75" customHeight="1">
      <c r="A576" s="130"/>
      <c r="B576" s="130"/>
      <c r="C576" s="130"/>
      <c r="D576" s="130"/>
      <c r="E576" s="130"/>
      <c r="F576" s="130"/>
      <c r="G576" s="130"/>
      <c r="H576" s="130"/>
      <c r="I576" s="130"/>
      <c r="J576" s="130"/>
      <c r="K576" s="130"/>
      <c r="L576" s="130"/>
      <c r="M576" s="130"/>
      <c r="N576" s="130"/>
      <c r="O576" s="130"/>
      <c r="P576" s="130"/>
      <c r="Q576" s="130"/>
      <c r="R576" s="130"/>
      <c r="S576" s="130"/>
      <c r="T576" s="130"/>
      <c r="U576" s="130"/>
      <c r="V576" s="130"/>
      <c r="W576" s="130"/>
      <c r="X576" s="130"/>
      <c r="Y576" s="130"/>
      <c r="Z576" s="130"/>
      <c r="AA576" s="130"/>
      <c r="AB576" s="130"/>
    </row>
    <row r="577" spans="1:28" ht="15.75" customHeight="1">
      <c r="A577" s="130"/>
      <c r="B577" s="130"/>
      <c r="C577" s="130"/>
      <c r="D577" s="130"/>
      <c r="E577" s="130"/>
      <c r="F577" s="130"/>
      <c r="G577" s="130"/>
      <c r="H577" s="130"/>
      <c r="I577" s="130"/>
      <c r="J577" s="130"/>
      <c r="K577" s="130"/>
      <c r="L577" s="130"/>
      <c r="M577" s="130"/>
      <c r="N577" s="130"/>
      <c r="O577" s="130"/>
      <c r="P577" s="130"/>
      <c r="Q577" s="130"/>
      <c r="R577" s="130"/>
      <c r="S577" s="130"/>
      <c r="T577" s="130"/>
      <c r="U577" s="130"/>
      <c r="V577" s="130"/>
      <c r="W577" s="130"/>
      <c r="X577" s="130"/>
      <c r="Y577" s="130"/>
      <c r="Z577" s="130"/>
      <c r="AA577" s="130"/>
      <c r="AB577" s="130"/>
    </row>
    <row r="578" spans="1:28" ht="15.75" customHeight="1">
      <c r="A578" s="130"/>
      <c r="B578" s="130"/>
      <c r="C578" s="130"/>
      <c r="D578" s="130"/>
      <c r="E578" s="130"/>
      <c r="F578" s="130"/>
      <c r="G578" s="130"/>
      <c r="H578" s="130"/>
      <c r="I578" s="130"/>
      <c r="J578" s="130"/>
      <c r="K578" s="130"/>
      <c r="L578" s="130"/>
      <c r="M578" s="130"/>
      <c r="N578" s="130"/>
      <c r="O578" s="130"/>
      <c r="P578" s="130"/>
      <c r="Q578" s="130"/>
      <c r="R578" s="130"/>
      <c r="S578" s="130"/>
      <c r="T578" s="130"/>
      <c r="U578" s="130"/>
      <c r="V578" s="130"/>
      <c r="W578" s="130"/>
      <c r="X578" s="130"/>
      <c r="Y578" s="130"/>
      <c r="Z578" s="130"/>
      <c r="AA578" s="130"/>
      <c r="AB578" s="130"/>
    </row>
    <row r="579" spans="1:28" ht="15.75" customHeight="1">
      <c r="A579" s="130"/>
      <c r="B579" s="130"/>
      <c r="C579" s="130"/>
      <c r="D579" s="130"/>
      <c r="E579" s="130"/>
      <c r="F579" s="130"/>
      <c r="G579" s="130"/>
      <c r="H579" s="130"/>
      <c r="I579" s="130"/>
      <c r="J579" s="130"/>
      <c r="K579" s="130"/>
      <c r="L579" s="130"/>
      <c r="M579" s="130"/>
      <c r="N579" s="130"/>
      <c r="O579" s="130"/>
      <c r="P579" s="130"/>
      <c r="Q579" s="130"/>
      <c r="R579" s="130"/>
      <c r="S579" s="130"/>
      <c r="T579" s="130"/>
      <c r="U579" s="130"/>
      <c r="V579" s="130"/>
      <c r="W579" s="130"/>
      <c r="X579" s="130"/>
      <c r="Y579" s="130"/>
      <c r="Z579" s="130"/>
      <c r="AA579" s="130"/>
      <c r="AB579" s="130"/>
    </row>
    <row r="580" spans="1:28" ht="15.75" customHeight="1">
      <c r="A580" s="130"/>
      <c r="B580" s="130"/>
      <c r="C580" s="130"/>
      <c r="D580" s="130"/>
      <c r="E580" s="130"/>
      <c r="F580" s="130"/>
      <c r="G580" s="130"/>
      <c r="H580" s="130"/>
      <c r="I580" s="130"/>
      <c r="J580" s="130"/>
      <c r="K580" s="130"/>
      <c r="L580" s="130"/>
      <c r="M580" s="130"/>
      <c r="N580" s="130"/>
      <c r="O580" s="130"/>
      <c r="P580" s="130"/>
      <c r="Q580" s="130"/>
      <c r="R580" s="130"/>
      <c r="S580" s="130"/>
      <c r="T580" s="130"/>
      <c r="U580" s="130"/>
      <c r="V580" s="130"/>
      <c r="W580" s="130"/>
      <c r="X580" s="130"/>
      <c r="Y580" s="130"/>
      <c r="Z580" s="130"/>
      <c r="AA580" s="130"/>
      <c r="AB580" s="130"/>
    </row>
    <row r="581" spans="1:28" ht="15.75" customHeight="1">
      <c r="A581" s="130"/>
      <c r="B581" s="130"/>
      <c r="C581" s="130"/>
      <c r="D581" s="130"/>
      <c r="E581" s="130"/>
      <c r="F581" s="130"/>
      <c r="G581" s="130"/>
      <c r="H581" s="130"/>
      <c r="I581" s="130"/>
      <c r="J581" s="130"/>
      <c r="K581" s="130"/>
      <c r="L581" s="130"/>
      <c r="M581" s="130"/>
      <c r="N581" s="130"/>
      <c r="O581" s="130"/>
      <c r="P581" s="130"/>
      <c r="Q581" s="130"/>
      <c r="R581" s="130"/>
      <c r="S581" s="130"/>
      <c r="T581" s="130"/>
      <c r="U581" s="130"/>
      <c r="V581" s="130"/>
      <c r="W581" s="130"/>
      <c r="X581" s="130"/>
      <c r="Y581" s="130"/>
      <c r="Z581" s="130"/>
      <c r="AA581" s="130"/>
      <c r="AB581" s="130"/>
    </row>
    <row r="582" spans="1:28" ht="15.75" customHeight="1">
      <c r="A582" s="130"/>
      <c r="B582" s="130"/>
      <c r="C582" s="130"/>
      <c r="D582" s="130"/>
      <c r="E582" s="130"/>
      <c r="F582" s="130"/>
      <c r="G582" s="130"/>
      <c r="H582" s="130"/>
      <c r="I582" s="130"/>
      <c r="J582" s="130"/>
      <c r="K582" s="130"/>
      <c r="L582" s="130"/>
      <c r="M582" s="130"/>
      <c r="N582" s="130"/>
      <c r="O582" s="130"/>
      <c r="P582" s="130"/>
      <c r="Q582" s="130"/>
      <c r="R582" s="130"/>
      <c r="S582" s="130"/>
      <c r="T582" s="130"/>
      <c r="U582" s="130"/>
      <c r="V582" s="130"/>
      <c r="W582" s="130"/>
      <c r="X582" s="130"/>
      <c r="Y582" s="130"/>
      <c r="Z582" s="130"/>
      <c r="AA582" s="130"/>
      <c r="AB582" s="130"/>
    </row>
    <row r="583" spans="1:28" ht="15.75" customHeight="1">
      <c r="A583" s="130"/>
      <c r="B583" s="130"/>
      <c r="C583" s="130"/>
      <c r="D583" s="130"/>
      <c r="E583" s="130"/>
      <c r="F583" s="130"/>
      <c r="G583" s="130"/>
      <c r="H583" s="130"/>
      <c r="I583" s="130"/>
      <c r="J583" s="130"/>
      <c r="K583" s="130"/>
      <c r="L583" s="130"/>
      <c r="M583" s="130"/>
      <c r="N583" s="130"/>
      <c r="O583" s="130"/>
      <c r="P583" s="130"/>
      <c r="Q583" s="130"/>
      <c r="R583" s="130"/>
      <c r="S583" s="130"/>
      <c r="T583" s="130"/>
      <c r="U583" s="130"/>
      <c r="V583" s="130"/>
      <c r="W583" s="130"/>
      <c r="X583" s="130"/>
      <c r="Y583" s="130"/>
      <c r="Z583" s="130"/>
      <c r="AA583" s="130"/>
      <c r="AB583" s="130"/>
    </row>
    <row r="584" spans="1:28" ht="15.75" customHeight="1">
      <c r="A584" s="130"/>
      <c r="B584" s="130"/>
      <c r="C584" s="130"/>
      <c r="D584" s="130"/>
      <c r="E584" s="130"/>
      <c r="F584" s="130"/>
      <c r="G584" s="130"/>
      <c r="H584" s="130"/>
      <c r="I584" s="130"/>
      <c r="J584" s="130"/>
      <c r="K584" s="130"/>
      <c r="L584" s="130"/>
      <c r="M584" s="130"/>
      <c r="N584" s="130"/>
      <c r="O584" s="130"/>
      <c r="P584" s="130"/>
      <c r="Q584" s="130"/>
      <c r="R584" s="130"/>
      <c r="S584" s="130"/>
      <c r="T584" s="130"/>
      <c r="U584" s="130"/>
      <c r="V584" s="130"/>
      <c r="W584" s="130"/>
      <c r="X584" s="130"/>
      <c r="Y584" s="130"/>
      <c r="Z584" s="130"/>
      <c r="AA584" s="130"/>
      <c r="AB584" s="130"/>
    </row>
    <row r="585" spans="1:28" ht="15.75" customHeight="1">
      <c r="A585" s="130"/>
      <c r="B585" s="130"/>
      <c r="C585" s="130"/>
      <c r="D585" s="130"/>
      <c r="E585" s="130"/>
      <c r="F585" s="130"/>
      <c r="G585" s="130"/>
      <c r="H585" s="130"/>
      <c r="I585" s="130"/>
      <c r="J585" s="130"/>
      <c r="K585" s="130"/>
      <c r="L585" s="130"/>
      <c r="M585" s="130"/>
      <c r="N585" s="130"/>
      <c r="O585" s="130"/>
      <c r="P585" s="130"/>
      <c r="Q585" s="130"/>
      <c r="R585" s="130"/>
      <c r="S585" s="130"/>
      <c r="T585" s="130"/>
      <c r="U585" s="130"/>
      <c r="V585" s="130"/>
      <c r="W585" s="130"/>
      <c r="X585" s="130"/>
      <c r="Y585" s="130"/>
      <c r="Z585" s="130"/>
      <c r="AA585" s="130"/>
      <c r="AB585" s="130"/>
    </row>
    <row r="586" spans="1:28" ht="15.75" customHeight="1">
      <c r="A586" s="130"/>
      <c r="B586" s="130"/>
      <c r="C586" s="130"/>
      <c r="D586" s="130"/>
      <c r="E586" s="130"/>
      <c r="F586" s="130"/>
      <c r="G586" s="130"/>
      <c r="H586" s="130"/>
      <c r="I586" s="130"/>
      <c r="J586" s="130"/>
      <c r="K586" s="130"/>
      <c r="L586" s="130"/>
      <c r="M586" s="130"/>
      <c r="N586" s="130"/>
      <c r="O586" s="130"/>
      <c r="P586" s="130"/>
      <c r="Q586" s="130"/>
      <c r="R586" s="130"/>
      <c r="S586" s="130"/>
      <c r="T586" s="130"/>
      <c r="U586" s="130"/>
      <c r="V586" s="130"/>
      <c r="W586" s="130"/>
      <c r="X586" s="130"/>
      <c r="Y586" s="130"/>
      <c r="Z586" s="130"/>
      <c r="AA586" s="130"/>
      <c r="AB586" s="130"/>
    </row>
    <row r="587" spans="1:28" ht="15.75" customHeight="1">
      <c r="A587" s="130"/>
      <c r="B587" s="130"/>
      <c r="C587" s="130"/>
      <c r="D587" s="130"/>
      <c r="E587" s="130"/>
      <c r="F587" s="130"/>
      <c r="G587" s="130"/>
      <c r="H587" s="130"/>
      <c r="I587" s="130"/>
      <c r="J587" s="130"/>
      <c r="K587" s="130"/>
      <c r="L587" s="130"/>
      <c r="M587" s="130"/>
      <c r="N587" s="130"/>
      <c r="O587" s="130"/>
      <c r="P587" s="130"/>
      <c r="Q587" s="130"/>
      <c r="R587" s="130"/>
      <c r="S587" s="130"/>
      <c r="T587" s="130"/>
      <c r="U587" s="130"/>
      <c r="V587" s="130"/>
      <c r="W587" s="130"/>
      <c r="X587" s="130"/>
      <c r="Y587" s="130"/>
      <c r="Z587" s="130"/>
      <c r="AA587" s="130"/>
      <c r="AB587" s="130"/>
    </row>
    <row r="588" spans="1:28" ht="15.75" customHeight="1">
      <c r="A588" s="130"/>
      <c r="B588" s="130"/>
      <c r="C588" s="130"/>
      <c r="D588" s="130"/>
      <c r="E588" s="130"/>
      <c r="F588" s="130"/>
      <c r="G588" s="130"/>
      <c r="H588" s="130"/>
      <c r="I588" s="130"/>
      <c r="J588" s="130"/>
      <c r="K588" s="130"/>
      <c r="L588" s="130"/>
      <c r="M588" s="130"/>
      <c r="N588" s="130"/>
      <c r="O588" s="130"/>
      <c r="P588" s="130"/>
      <c r="Q588" s="130"/>
      <c r="R588" s="130"/>
      <c r="S588" s="130"/>
      <c r="T588" s="130"/>
      <c r="U588" s="130"/>
      <c r="V588" s="130"/>
      <c r="W588" s="130"/>
      <c r="X588" s="130"/>
      <c r="Y588" s="130"/>
      <c r="Z588" s="130"/>
      <c r="AA588" s="130"/>
      <c r="AB588" s="130"/>
    </row>
    <row r="589" spans="1:28" ht="15.75" customHeight="1">
      <c r="A589" s="130"/>
      <c r="B589" s="130"/>
      <c r="C589" s="130"/>
      <c r="D589" s="130"/>
      <c r="E589" s="130"/>
      <c r="F589" s="130"/>
      <c r="G589" s="130"/>
      <c r="H589" s="130"/>
      <c r="I589" s="130"/>
      <c r="J589" s="130"/>
      <c r="K589" s="130"/>
      <c r="L589" s="130"/>
      <c r="M589" s="130"/>
      <c r="N589" s="130"/>
      <c r="O589" s="130"/>
      <c r="P589" s="130"/>
      <c r="Q589" s="130"/>
      <c r="R589" s="130"/>
      <c r="S589" s="130"/>
      <c r="T589" s="130"/>
      <c r="U589" s="130"/>
      <c r="V589" s="130"/>
      <c r="W589" s="130"/>
      <c r="X589" s="130"/>
      <c r="Y589" s="130"/>
      <c r="Z589" s="130"/>
      <c r="AA589" s="130"/>
      <c r="AB589" s="130"/>
    </row>
    <row r="590" spans="1:28" ht="15.75" customHeight="1">
      <c r="A590" s="130"/>
      <c r="B590" s="130"/>
      <c r="C590" s="130"/>
      <c r="D590" s="130"/>
      <c r="E590" s="130"/>
      <c r="F590" s="130"/>
      <c r="G590" s="130"/>
      <c r="H590" s="130"/>
      <c r="I590" s="130"/>
      <c r="J590" s="130"/>
      <c r="K590" s="130"/>
      <c r="L590" s="130"/>
      <c r="M590" s="130"/>
      <c r="N590" s="130"/>
      <c r="O590" s="130"/>
      <c r="P590" s="130"/>
      <c r="Q590" s="130"/>
      <c r="R590" s="130"/>
      <c r="S590" s="130"/>
      <c r="T590" s="130"/>
      <c r="U590" s="130"/>
      <c r="V590" s="130"/>
      <c r="W590" s="130"/>
      <c r="X590" s="130"/>
      <c r="Y590" s="130"/>
      <c r="Z590" s="130"/>
      <c r="AA590" s="130"/>
      <c r="AB590" s="130"/>
    </row>
    <row r="591" spans="1:28" ht="15.75" customHeight="1">
      <c r="A591" s="130"/>
      <c r="B591" s="130"/>
      <c r="C591" s="130"/>
      <c r="D591" s="130"/>
      <c r="E591" s="130"/>
      <c r="F591" s="130"/>
      <c r="G591" s="130"/>
      <c r="H591" s="130"/>
      <c r="I591" s="130"/>
      <c r="J591" s="130"/>
      <c r="K591" s="130"/>
      <c r="L591" s="130"/>
      <c r="M591" s="130"/>
      <c r="N591" s="130"/>
      <c r="O591" s="130"/>
      <c r="P591" s="130"/>
      <c r="Q591" s="130"/>
      <c r="R591" s="130"/>
      <c r="S591" s="130"/>
      <c r="T591" s="130"/>
      <c r="U591" s="130"/>
      <c r="V591" s="130"/>
      <c r="W591" s="130"/>
      <c r="X591" s="130"/>
      <c r="Y591" s="130"/>
      <c r="Z591" s="130"/>
      <c r="AA591" s="130"/>
      <c r="AB591" s="130"/>
    </row>
    <row r="592" spans="1:28" ht="15.75" customHeight="1">
      <c r="A592" s="130"/>
      <c r="B592" s="130"/>
      <c r="C592" s="130"/>
      <c r="D592" s="130"/>
      <c r="E592" s="130"/>
      <c r="F592" s="130"/>
      <c r="G592" s="130"/>
      <c r="H592" s="130"/>
      <c r="I592" s="130"/>
      <c r="J592" s="130"/>
      <c r="K592" s="130"/>
      <c r="L592" s="130"/>
      <c r="M592" s="130"/>
      <c r="N592" s="130"/>
      <c r="O592" s="130"/>
      <c r="P592" s="130"/>
      <c r="Q592" s="130"/>
      <c r="R592" s="130"/>
      <c r="S592" s="130"/>
      <c r="T592" s="130"/>
      <c r="U592" s="130"/>
      <c r="V592" s="130"/>
      <c r="W592" s="130"/>
      <c r="X592" s="130"/>
      <c r="Y592" s="130"/>
      <c r="Z592" s="130"/>
      <c r="AA592" s="130"/>
      <c r="AB592" s="130"/>
    </row>
    <row r="593" spans="1:28" ht="15.75" customHeight="1">
      <c r="A593" s="130"/>
      <c r="B593" s="130"/>
      <c r="C593" s="130"/>
      <c r="D593" s="130"/>
      <c r="E593" s="130"/>
      <c r="F593" s="130"/>
      <c r="G593" s="130"/>
      <c r="H593" s="130"/>
      <c r="I593" s="130"/>
      <c r="J593" s="130"/>
      <c r="K593" s="130"/>
      <c r="L593" s="130"/>
      <c r="M593" s="130"/>
      <c r="N593" s="130"/>
      <c r="O593" s="130"/>
      <c r="P593" s="130"/>
      <c r="Q593" s="130"/>
      <c r="R593" s="130"/>
      <c r="S593" s="130"/>
      <c r="T593" s="130"/>
      <c r="U593" s="130"/>
      <c r="V593" s="130"/>
      <c r="W593" s="130"/>
      <c r="X593" s="130"/>
      <c r="Y593" s="130"/>
      <c r="Z593" s="130"/>
      <c r="AA593" s="130"/>
      <c r="AB593" s="130"/>
    </row>
    <row r="594" spans="1:28" ht="15.75" customHeight="1">
      <c r="A594" s="130"/>
      <c r="B594" s="130"/>
      <c r="C594" s="130"/>
      <c r="D594" s="130"/>
      <c r="E594" s="130"/>
      <c r="F594" s="130"/>
      <c r="G594" s="130"/>
      <c r="H594" s="130"/>
      <c r="I594" s="130"/>
      <c r="J594" s="130"/>
      <c r="K594" s="130"/>
      <c r="L594" s="130"/>
      <c r="M594" s="130"/>
      <c r="N594" s="130"/>
      <c r="O594" s="130"/>
      <c r="P594" s="130"/>
      <c r="Q594" s="130"/>
      <c r="R594" s="130"/>
      <c r="S594" s="130"/>
      <c r="T594" s="130"/>
      <c r="U594" s="130"/>
      <c r="V594" s="130"/>
      <c r="W594" s="130"/>
      <c r="X594" s="130"/>
      <c r="Y594" s="130"/>
      <c r="Z594" s="130"/>
      <c r="AA594" s="130"/>
      <c r="AB594" s="130"/>
    </row>
    <row r="595" spans="1:28" ht="15.75" customHeight="1">
      <c r="A595" s="130"/>
      <c r="B595" s="130"/>
      <c r="C595" s="130"/>
      <c r="D595" s="130"/>
      <c r="E595" s="130"/>
      <c r="F595" s="130"/>
      <c r="G595" s="130"/>
      <c r="H595" s="130"/>
      <c r="I595" s="130"/>
      <c r="J595" s="130"/>
      <c r="K595" s="130"/>
      <c r="L595" s="130"/>
      <c r="M595" s="130"/>
      <c r="N595" s="130"/>
      <c r="O595" s="130"/>
      <c r="P595" s="130"/>
      <c r="Q595" s="130"/>
      <c r="R595" s="130"/>
      <c r="S595" s="130"/>
      <c r="T595" s="130"/>
      <c r="U595" s="130"/>
      <c r="V595" s="130"/>
      <c r="W595" s="130"/>
      <c r="X595" s="130"/>
      <c r="Y595" s="130"/>
      <c r="Z595" s="130"/>
      <c r="AA595" s="130"/>
      <c r="AB595" s="130"/>
    </row>
    <row r="596" spans="1:28" ht="15.75" customHeight="1">
      <c r="A596" s="130"/>
      <c r="B596" s="130"/>
      <c r="C596" s="130"/>
      <c r="D596" s="130"/>
      <c r="E596" s="130"/>
      <c r="F596" s="130"/>
      <c r="G596" s="130"/>
      <c r="H596" s="130"/>
      <c r="I596" s="130"/>
      <c r="J596" s="130"/>
      <c r="K596" s="130"/>
      <c r="L596" s="130"/>
      <c r="M596" s="130"/>
      <c r="N596" s="130"/>
      <c r="O596" s="130"/>
      <c r="P596" s="130"/>
      <c r="Q596" s="130"/>
      <c r="R596" s="130"/>
      <c r="S596" s="130"/>
      <c r="T596" s="130"/>
      <c r="U596" s="130"/>
      <c r="V596" s="130"/>
      <c r="W596" s="130"/>
      <c r="X596" s="130"/>
      <c r="Y596" s="130"/>
      <c r="Z596" s="130"/>
      <c r="AA596" s="130"/>
      <c r="AB596" s="130"/>
    </row>
    <row r="597" spans="1:28" ht="15.75" customHeight="1">
      <c r="A597" s="130"/>
      <c r="B597" s="130"/>
      <c r="C597" s="130"/>
      <c r="D597" s="130"/>
      <c r="E597" s="130"/>
      <c r="F597" s="130"/>
      <c r="G597" s="130"/>
      <c r="H597" s="130"/>
      <c r="I597" s="130"/>
      <c r="J597" s="130"/>
      <c r="K597" s="130"/>
      <c r="L597" s="130"/>
      <c r="M597" s="130"/>
      <c r="N597" s="130"/>
      <c r="O597" s="130"/>
      <c r="P597" s="130"/>
      <c r="Q597" s="130"/>
      <c r="R597" s="130"/>
      <c r="S597" s="130"/>
      <c r="T597" s="130"/>
      <c r="U597" s="130"/>
      <c r="V597" s="130"/>
      <c r="W597" s="130"/>
      <c r="X597" s="130"/>
      <c r="Y597" s="130"/>
      <c r="Z597" s="130"/>
      <c r="AA597" s="130"/>
      <c r="AB597" s="130"/>
    </row>
    <row r="598" spans="1:28" ht="15.75" customHeight="1">
      <c r="A598" s="130"/>
      <c r="B598" s="130"/>
      <c r="C598" s="130"/>
      <c r="D598" s="130"/>
      <c r="E598" s="130"/>
      <c r="F598" s="130"/>
      <c r="G598" s="130"/>
      <c r="H598" s="130"/>
      <c r="I598" s="130"/>
      <c r="J598" s="130"/>
      <c r="K598" s="130"/>
      <c r="L598" s="130"/>
      <c r="M598" s="130"/>
      <c r="N598" s="130"/>
      <c r="O598" s="130"/>
      <c r="P598" s="130"/>
      <c r="Q598" s="130"/>
      <c r="R598" s="130"/>
      <c r="S598" s="130"/>
      <c r="T598" s="130"/>
      <c r="U598" s="130"/>
      <c r="V598" s="130"/>
      <c r="W598" s="130"/>
      <c r="X598" s="130"/>
      <c r="Y598" s="130"/>
      <c r="Z598" s="130"/>
      <c r="AA598" s="130"/>
      <c r="AB598" s="130"/>
    </row>
    <row r="599" spans="1:28" ht="15.75" customHeight="1">
      <c r="A599" s="130"/>
      <c r="B599" s="130"/>
      <c r="C599" s="130"/>
      <c r="D599" s="130"/>
      <c r="E599" s="130"/>
      <c r="F599" s="130"/>
      <c r="G599" s="130"/>
      <c r="H599" s="130"/>
      <c r="I599" s="130"/>
      <c r="J599" s="130"/>
      <c r="K599" s="130"/>
      <c r="L599" s="130"/>
      <c r="M599" s="130"/>
      <c r="N599" s="130"/>
      <c r="O599" s="130"/>
      <c r="P599" s="130"/>
      <c r="Q599" s="130"/>
      <c r="R599" s="130"/>
      <c r="S599" s="130"/>
      <c r="T599" s="130"/>
      <c r="U599" s="130"/>
      <c r="V599" s="130"/>
      <c r="W599" s="130"/>
      <c r="X599" s="130"/>
      <c r="Y599" s="130"/>
      <c r="Z599" s="130"/>
      <c r="AA599" s="130"/>
      <c r="AB599" s="130"/>
    </row>
    <row r="600" spans="1:28" ht="15.75" customHeight="1">
      <c r="A600" s="130"/>
      <c r="B600" s="130"/>
      <c r="C600" s="130"/>
      <c r="D600" s="130"/>
      <c r="E600" s="130"/>
      <c r="F600" s="130"/>
      <c r="G600" s="130"/>
      <c r="H600" s="130"/>
      <c r="I600" s="130"/>
      <c r="J600" s="130"/>
      <c r="K600" s="130"/>
      <c r="L600" s="130"/>
      <c r="M600" s="130"/>
      <c r="N600" s="130"/>
      <c r="O600" s="130"/>
      <c r="P600" s="130"/>
      <c r="Q600" s="130"/>
      <c r="R600" s="130"/>
      <c r="S600" s="130"/>
      <c r="T600" s="130"/>
      <c r="U600" s="130"/>
      <c r="V600" s="130"/>
      <c r="W600" s="130"/>
      <c r="X600" s="130"/>
      <c r="Y600" s="130"/>
      <c r="Z600" s="130"/>
      <c r="AA600" s="130"/>
      <c r="AB600" s="130"/>
    </row>
    <row r="601" spans="1:28" ht="15.75" customHeight="1">
      <c r="A601" s="130"/>
      <c r="B601" s="130"/>
      <c r="C601" s="130"/>
      <c r="D601" s="130"/>
      <c r="E601" s="130"/>
      <c r="F601" s="130"/>
      <c r="G601" s="130"/>
      <c r="H601" s="130"/>
      <c r="I601" s="130"/>
      <c r="J601" s="130"/>
      <c r="K601" s="130"/>
      <c r="L601" s="130"/>
      <c r="M601" s="130"/>
      <c r="N601" s="130"/>
      <c r="O601" s="130"/>
      <c r="P601" s="130"/>
      <c r="Q601" s="130"/>
      <c r="R601" s="130"/>
      <c r="S601" s="130"/>
      <c r="T601" s="130"/>
      <c r="U601" s="130"/>
      <c r="V601" s="130"/>
      <c r="W601" s="130"/>
      <c r="X601" s="130"/>
      <c r="Y601" s="130"/>
      <c r="Z601" s="130"/>
      <c r="AA601" s="130"/>
      <c r="AB601" s="130"/>
    </row>
    <row r="602" spans="1:28" ht="15.75" customHeight="1">
      <c r="A602" s="130"/>
      <c r="B602" s="130"/>
      <c r="C602" s="130"/>
      <c r="D602" s="130"/>
      <c r="E602" s="130"/>
      <c r="F602" s="130"/>
      <c r="G602" s="130"/>
      <c r="H602" s="130"/>
      <c r="I602" s="130"/>
      <c r="J602" s="130"/>
      <c r="K602" s="130"/>
      <c r="L602" s="130"/>
      <c r="M602" s="130"/>
      <c r="N602" s="130"/>
      <c r="O602" s="130"/>
      <c r="P602" s="130"/>
      <c r="Q602" s="130"/>
      <c r="R602" s="130"/>
      <c r="S602" s="130"/>
      <c r="T602" s="130"/>
      <c r="U602" s="130"/>
      <c r="V602" s="130"/>
      <c r="W602" s="130"/>
      <c r="X602" s="130"/>
      <c r="Y602" s="130"/>
      <c r="Z602" s="130"/>
      <c r="AA602" s="130"/>
      <c r="AB602" s="130"/>
    </row>
    <row r="603" spans="1:28" ht="15.75" customHeight="1">
      <c r="A603" s="130"/>
      <c r="B603" s="130"/>
      <c r="C603" s="130"/>
      <c r="D603" s="130"/>
      <c r="E603" s="130"/>
      <c r="F603" s="130"/>
      <c r="G603" s="130"/>
      <c r="H603" s="130"/>
      <c r="I603" s="130"/>
      <c r="J603" s="130"/>
      <c r="K603" s="130"/>
      <c r="L603" s="130"/>
      <c r="M603" s="130"/>
      <c r="N603" s="130"/>
      <c r="O603" s="130"/>
      <c r="P603" s="130"/>
      <c r="Q603" s="130"/>
      <c r="R603" s="130"/>
      <c r="S603" s="130"/>
      <c r="T603" s="130"/>
      <c r="U603" s="130"/>
      <c r="V603" s="130"/>
      <c r="W603" s="130"/>
      <c r="X603" s="130"/>
      <c r="Y603" s="130"/>
      <c r="Z603" s="130"/>
      <c r="AA603" s="130"/>
      <c r="AB603" s="130"/>
    </row>
    <row r="604" spans="1:28" ht="15.75" customHeight="1">
      <c r="A604" s="130"/>
      <c r="B604" s="130"/>
      <c r="C604" s="130"/>
      <c r="D604" s="130"/>
      <c r="E604" s="130"/>
      <c r="F604" s="130"/>
      <c r="G604" s="130"/>
      <c r="H604" s="130"/>
      <c r="I604" s="130"/>
      <c r="J604" s="130"/>
      <c r="K604" s="130"/>
      <c r="L604" s="130"/>
      <c r="M604" s="130"/>
      <c r="N604" s="130"/>
      <c r="O604" s="130"/>
      <c r="P604" s="130"/>
      <c r="Q604" s="130"/>
      <c r="R604" s="130"/>
      <c r="S604" s="130"/>
      <c r="T604" s="130"/>
      <c r="U604" s="130"/>
      <c r="V604" s="130"/>
      <c r="W604" s="130"/>
      <c r="X604" s="130"/>
      <c r="Y604" s="130"/>
      <c r="Z604" s="130"/>
      <c r="AA604" s="130"/>
      <c r="AB604" s="130"/>
    </row>
    <row r="605" spans="1:28" ht="15.75" customHeight="1">
      <c r="A605" s="130"/>
      <c r="B605" s="130"/>
      <c r="C605" s="130"/>
      <c r="D605" s="130"/>
      <c r="E605" s="130"/>
      <c r="F605" s="130"/>
      <c r="G605" s="130"/>
      <c r="H605" s="130"/>
      <c r="I605" s="130"/>
      <c r="J605" s="130"/>
      <c r="K605" s="130"/>
      <c r="L605" s="130"/>
      <c r="M605" s="130"/>
      <c r="N605" s="130"/>
      <c r="O605" s="130"/>
      <c r="P605" s="130"/>
      <c r="Q605" s="130"/>
      <c r="R605" s="130"/>
      <c r="S605" s="130"/>
      <c r="T605" s="130"/>
      <c r="U605" s="130"/>
      <c r="V605" s="130"/>
      <c r="W605" s="130"/>
      <c r="X605" s="130"/>
      <c r="Y605" s="130"/>
      <c r="Z605" s="130"/>
      <c r="AA605" s="130"/>
      <c r="AB605" s="130"/>
    </row>
    <row r="606" spans="1:28" ht="15.75" customHeight="1">
      <c r="A606" s="130"/>
      <c r="B606" s="130"/>
      <c r="C606" s="130"/>
      <c r="D606" s="130"/>
      <c r="E606" s="130"/>
      <c r="F606" s="130"/>
      <c r="G606" s="130"/>
      <c r="H606" s="130"/>
      <c r="I606" s="130"/>
      <c r="J606" s="130"/>
      <c r="K606" s="130"/>
      <c r="L606" s="130"/>
      <c r="M606" s="130"/>
      <c r="N606" s="130"/>
      <c r="O606" s="130"/>
      <c r="P606" s="130"/>
      <c r="Q606" s="130"/>
      <c r="R606" s="130"/>
      <c r="S606" s="130"/>
      <c r="T606" s="130"/>
      <c r="U606" s="130"/>
      <c r="V606" s="130"/>
      <c r="W606" s="130"/>
      <c r="X606" s="130"/>
      <c r="Y606" s="130"/>
      <c r="Z606" s="130"/>
      <c r="AA606" s="130"/>
      <c r="AB606" s="130"/>
    </row>
    <row r="607" spans="1:28" ht="15.75" customHeight="1">
      <c r="A607" s="130"/>
      <c r="B607" s="130"/>
      <c r="C607" s="130"/>
      <c r="D607" s="130"/>
      <c r="E607" s="130"/>
      <c r="F607" s="130"/>
      <c r="G607" s="130"/>
      <c r="H607" s="130"/>
      <c r="I607" s="130"/>
      <c r="J607" s="130"/>
      <c r="K607" s="130"/>
      <c r="L607" s="130"/>
      <c r="M607" s="130"/>
      <c r="N607" s="130"/>
      <c r="O607" s="130"/>
      <c r="P607" s="130"/>
      <c r="Q607" s="130"/>
      <c r="R607" s="130"/>
      <c r="S607" s="130"/>
      <c r="T607" s="130"/>
      <c r="U607" s="130"/>
      <c r="V607" s="130"/>
      <c r="W607" s="130"/>
      <c r="X607" s="130"/>
      <c r="Y607" s="130"/>
      <c r="Z607" s="130"/>
      <c r="AA607" s="130"/>
      <c r="AB607" s="130"/>
    </row>
    <row r="608" spans="1:28" ht="15.75" customHeight="1">
      <c r="A608" s="130"/>
      <c r="B608" s="130"/>
      <c r="C608" s="130"/>
      <c r="D608" s="130"/>
      <c r="E608" s="130"/>
      <c r="F608" s="130"/>
      <c r="G608" s="130"/>
      <c r="H608" s="130"/>
      <c r="I608" s="130"/>
      <c r="J608" s="130"/>
      <c r="K608" s="130"/>
      <c r="L608" s="130"/>
      <c r="M608" s="130"/>
      <c r="N608" s="130"/>
      <c r="O608" s="130"/>
      <c r="P608" s="130"/>
      <c r="Q608" s="130"/>
      <c r="R608" s="130"/>
      <c r="S608" s="130"/>
      <c r="T608" s="130"/>
      <c r="U608" s="130"/>
      <c r="V608" s="130"/>
      <c r="W608" s="130"/>
      <c r="X608" s="130"/>
      <c r="Y608" s="130"/>
      <c r="Z608" s="130"/>
      <c r="AA608" s="130"/>
      <c r="AB608" s="130"/>
    </row>
    <row r="609" spans="1:28" ht="15.75" customHeight="1">
      <c r="A609" s="130"/>
      <c r="B609" s="130"/>
      <c r="C609" s="130"/>
      <c r="D609" s="130"/>
      <c r="E609" s="130"/>
      <c r="F609" s="130"/>
      <c r="G609" s="130"/>
      <c r="H609" s="130"/>
      <c r="I609" s="130"/>
      <c r="J609" s="130"/>
      <c r="K609" s="130"/>
      <c r="L609" s="130"/>
      <c r="M609" s="130"/>
      <c r="N609" s="130"/>
      <c r="O609" s="130"/>
      <c r="P609" s="130"/>
      <c r="Q609" s="130"/>
      <c r="R609" s="130"/>
      <c r="S609" s="130"/>
      <c r="T609" s="130"/>
      <c r="U609" s="130"/>
      <c r="V609" s="130"/>
      <c r="W609" s="130"/>
      <c r="X609" s="130"/>
      <c r="Y609" s="130"/>
      <c r="Z609" s="130"/>
      <c r="AA609" s="130"/>
      <c r="AB609" s="130"/>
    </row>
    <row r="610" spans="1:28" ht="15.75" customHeight="1">
      <c r="A610" s="130"/>
      <c r="B610" s="130"/>
      <c r="C610" s="130"/>
      <c r="D610" s="130"/>
      <c r="E610" s="130"/>
      <c r="F610" s="130"/>
      <c r="G610" s="130"/>
      <c r="H610" s="130"/>
      <c r="I610" s="130"/>
      <c r="J610" s="130"/>
      <c r="K610" s="130"/>
      <c r="L610" s="130"/>
      <c r="M610" s="130"/>
      <c r="N610" s="130"/>
      <c r="O610" s="130"/>
      <c r="P610" s="130"/>
      <c r="Q610" s="130"/>
      <c r="R610" s="130"/>
      <c r="S610" s="130"/>
      <c r="T610" s="130"/>
      <c r="U610" s="130"/>
      <c r="V610" s="130"/>
      <c r="W610" s="130"/>
      <c r="X610" s="130"/>
      <c r="Y610" s="130"/>
      <c r="Z610" s="130"/>
      <c r="AA610" s="130"/>
      <c r="AB610" s="130"/>
    </row>
    <row r="611" spans="1:28" ht="15.75" customHeight="1">
      <c r="A611" s="130"/>
      <c r="B611" s="130"/>
      <c r="C611" s="130"/>
      <c r="D611" s="130"/>
      <c r="E611" s="130"/>
      <c r="F611" s="130"/>
      <c r="G611" s="130"/>
      <c r="H611" s="130"/>
      <c r="I611" s="130"/>
      <c r="J611" s="130"/>
      <c r="K611" s="130"/>
      <c r="L611" s="130"/>
      <c r="M611" s="130"/>
      <c r="N611" s="130"/>
      <c r="O611" s="130"/>
      <c r="P611" s="130"/>
      <c r="Q611" s="130"/>
      <c r="R611" s="130"/>
      <c r="S611" s="130"/>
      <c r="T611" s="130"/>
      <c r="U611" s="130"/>
      <c r="V611" s="130"/>
      <c r="W611" s="130"/>
      <c r="X611" s="130"/>
      <c r="Y611" s="130"/>
      <c r="Z611" s="130"/>
      <c r="AA611" s="130"/>
      <c r="AB611" s="130"/>
    </row>
    <row r="612" spans="1:28" ht="15.75" customHeight="1">
      <c r="A612" s="130"/>
      <c r="B612" s="130"/>
      <c r="C612" s="130"/>
      <c r="D612" s="130"/>
      <c r="E612" s="130"/>
      <c r="F612" s="130"/>
      <c r="G612" s="130"/>
      <c r="H612" s="130"/>
      <c r="I612" s="130"/>
      <c r="J612" s="130"/>
      <c r="K612" s="130"/>
      <c r="L612" s="130"/>
      <c r="M612" s="130"/>
      <c r="N612" s="130"/>
      <c r="O612" s="130"/>
      <c r="P612" s="130"/>
      <c r="Q612" s="130"/>
      <c r="R612" s="130"/>
      <c r="S612" s="130"/>
      <c r="T612" s="130"/>
      <c r="U612" s="130"/>
      <c r="V612" s="130"/>
      <c r="W612" s="130"/>
      <c r="X612" s="130"/>
      <c r="Y612" s="130"/>
      <c r="Z612" s="130"/>
      <c r="AA612" s="130"/>
      <c r="AB612" s="130"/>
    </row>
    <row r="613" spans="1:28" ht="15.75" customHeight="1">
      <c r="A613" s="130"/>
      <c r="B613" s="130"/>
      <c r="C613" s="130"/>
      <c r="D613" s="130"/>
      <c r="E613" s="130"/>
      <c r="F613" s="130"/>
      <c r="G613" s="130"/>
      <c r="H613" s="130"/>
      <c r="I613" s="130"/>
      <c r="J613" s="130"/>
      <c r="K613" s="130"/>
      <c r="L613" s="130"/>
      <c r="M613" s="130"/>
      <c r="N613" s="130"/>
      <c r="O613" s="130"/>
      <c r="P613" s="130"/>
      <c r="Q613" s="130"/>
      <c r="R613" s="130"/>
      <c r="S613" s="130"/>
      <c r="T613" s="130"/>
      <c r="U613" s="130"/>
      <c r="V613" s="130"/>
      <c r="W613" s="130"/>
      <c r="X613" s="130"/>
      <c r="Y613" s="130"/>
      <c r="Z613" s="130"/>
      <c r="AA613" s="130"/>
      <c r="AB613" s="130"/>
    </row>
    <row r="614" spans="1:28" ht="15.75" customHeight="1">
      <c r="A614" s="130"/>
      <c r="B614" s="130"/>
      <c r="C614" s="130"/>
      <c r="D614" s="130"/>
      <c r="E614" s="130"/>
      <c r="F614" s="130"/>
      <c r="G614" s="130"/>
      <c r="H614" s="130"/>
      <c r="I614" s="130"/>
      <c r="J614" s="130"/>
      <c r="K614" s="130"/>
      <c r="L614" s="130"/>
      <c r="M614" s="130"/>
      <c r="N614" s="130"/>
      <c r="O614" s="130"/>
      <c r="P614" s="130"/>
      <c r="Q614" s="130"/>
      <c r="R614" s="130"/>
      <c r="S614" s="130"/>
      <c r="T614" s="130"/>
      <c r="U614" s="130"/>
      <c r="V614" s="130"/>
      <c r="W614" s="130"/>
      <c r="X614" s="130"/>
      <c r="Y614" s="130"/>
      <c r="Z614" s="130"/>
      <c r="AA614" s="130"/>
      <c r="AB614" s="130"/>
    </row>
    <row r="615" spans="1:28" ht="15.75" customHeight="1">
      <c r="A615" s="130"/>
      <c r="B615" s="130"/>
      <c r="C615" s="130"/>
      <c r="D615" s="130"/>
      <c r="E615" s="130"/>
      <c r="F615" s="130"/>
      <c r="G615" s="130"/>
      <c r="H615" s="130"/>
      <c r="I615" s="130"/>
      <c r="J615" s="130"/>
      <c r="K615" s="130"/>
      <c r="L615" s="130"/>
      <c r="M615" s="130"/>
      <c r="N615" s="130"/>
      <c r="O615" s="130"/>
      <c r="P615" s="130"/>
      <c r="Q615" s="130"/>
      <c r="R615" s="130"/>
      <c r="S615" s="130"/>
      <c r="T615" s="130"/>
      <c r="U615" s="130"/>
      <c r="V615" s="130"/>
      <c r="W615" s="130"/>
      <c r="X615" s="130"/>
      <c r="Y615" s="130"/>
      <c r="Z615" s="130"/>
      <c r="AA615" s="130"/>
      <c r="AB615" s="130"/>
    </row>
    <row r="616" spans="1:28" ht="15.75" customHeight="1">
      <c r="A616" s="130"/>
      <c r="B616" s="130"/>
      <c r="C616" s="130"/>
      <c r="D616" s="130"/>
      <c r="E616" s="130"/>
      <c r="F616" s="130"/>
      <c r="G616" s="130"/>
      <c r="H616" s="130"/>
      <c r="I616" s="130"/>
      <c r="J616" s="130"/>
      <c r="K616" s="130"/>
      <c r="L616" s="130"/>
      <c r="M616" s="130"/>
      <c r="N616" s="130"/>
      <c r="O616" s="130"/>
      <c r="P616" s="130"/>
      <c r="Q616" s="130"/>
      <c r="R616" s="130"/>
      <c r="S616" s="130"/>
      <c r="T616" s="130"/>
      <c r="U616" s="130"/>
      <c r="V616" s="130"/>
      <c r="W616" s="130"/>
      <c r="X616" s="130"/>
      <c r="Y616" s="130"/>
      <c r="Z616" s="130"/>
      <c r="AA616" s="130"/>
      <c r="AB616" s="130"/>
    </row>
    <row r="617" spans="1:28" ht="15.75" customHeight="1">
      <c r="A617" s="130"/>
      <c r="B617" s="130"/>
      <c r="C617" s="130"/>
      <c r="D617" s="130"/>
      <c r="E617" s="130"/>
      <c r="F617" s="130"/>
      <c r="G617" s="130"/>
      <c r="H617" s="130"/>
      <c r="I617" s="130"/>
      <c r="J617" s="130"/>
      <c r="K617" s="130"/>
      <c r="L617" s="130"/>
      <c r="M617" s="130"/>
      <c r="N617" s="130"/>
      <c r="O617" s="130"/>
      <c r="P617" s="130"/>
      <c r="Q617" s="130"/>
      <c r="R617" s="130"/>
      <c r="S617" s="130"/>
      <c r="T617" s="130"/>
      <c r="U617" s="130"/>
      <c r="V617" s="130"/>
      <c r="W617" s="130"/>
      <c r="X617" s="130"/>
      <c r="Y617" s="130"/>
      <c r="Z617" s="130"/>
      <c r="AA617" s="130"/>
      <c r="AB617" s="130"/>
    </row>
    <row r="618" spans="1:28" ht="15.75" customHeight="1">
      <c r="A618" s="130"/>
      <c r="B618" s="130"/>
      <c r="C618" s="130"/>
      <c r="D618" s="130"/>
      <c r="E618" s="130"/>
      <c r="F618" s="130"/>
      <c r="G618" s="130"/>
      <c r="H618" s="130"/>
      <c r="I618" s="130"/>
      <c r="J618" s="130"/>
      <c r="K618" s="130"/>
      <c r="L618" s="130"/>
      <c r="M618" s="130"/>
      <c r="N618" s="130"/>
      <c r="O618" s="130"/>
      <c r="P618" s="130"/>
      <c r="Q618" s="130"/>
      <c r="R618" s="130"/>
      <c r="S618" s="130"/>
      <c r="T618" s="130"/>
      <c r="U618" s="130"/>
      <c r="V618" s="130"/>
      <c r="W618" s="130"/>
      <c r="X618" s="130"/>
      <c r="Y618" s="130"/>
      <c r="Z618" s="130"/>
      <c r="AA618" s="130"/>
      <c r="AB618" s="130"/>
    </row>
    <row r="619" spans="1:28" ht="15.75" customHeight="1">
      <c r="A619" s="130"/>
      <c r="B619" s="130"/>
      <c r="C619" s="130"/>
      <c r="D619" s="130"/>
      <c r="E619" s="130"/>
      <c r="F619" s="130"/>
      <c r="G619" s="130"/>
      <c r="H619" s="130"/>
      <c r="I619" s="130"/>
      <c r="J619" s="130"/>
      <c r="K619" s="130"/>
      <c r="L619" s="130"/>
      <c r="M619" s="130"/>
      <c r="N619" s="130"/>
      <c r="O619" s="130"/>
      <c r="P619" s="130"/>
      <c r="Q619" s="130"/>
      <c r="R619" s="130"/>
      <c r="S619" s="130"/>
      <c r="T619" s="130"/>
      <c r="U619" s="130"/>
      <c r="V619" s="130"/>
      <c r="W619" s="130"/>
      <c r="X619" s="130"/>
      <c r="Y619" s="130"/>
      <c r="Z619" s="130"/>
      <c r="AA619" s="130"/>
      <c r="AB619" s="130"/>
    </row>
    <row r="620" spans="1:28" ht="15.75" customHeight="1">
      <c r="A620" s="130"/>
      <c r="B620" s="130"/>
      <c r="C620" s="130"/>
      <c r="D620" s="130"/>
      <c r="E620" s="130"/>
      <c r="F620" s="130"/>
      <c r="G620" s="130"/>
      <c r="H620" s="130"/>
      <c r="I620" s="130"/>
      <c r="J620" s="130"/>
      <c r="K620" s="130"/>
      <c r="L620" s="130"/>
      <c r="M620" s="130"/>
      <c r="N620" s="130"/>
      <c r="O620" s="130"/>
      <c r="P620" s="130"/>
      <c r="Q620" s="130"/>
      <c r="R620" s="130"/>
      <c r="S620" s="130"/>
      <c r="T620" s="130"/>
      <c r="U620" s="130"/>
      <c r="V620" s="130"/>
      <c r="W620" s="130"/>
      <c r="X620" s="130"/>
      <c r="Y620" s="130"/>
      <c r="Z620" s="130"/>
      <c r="AA620" s="130"/>
      <c r="AB620" s="130"/>
    </row>
    <row r="621" spans="1:28" ht="15.75" customHeight="1">
      <c r="A621" s="130"/>
      <c r="B621" s="130"/>
      <c r="C621" s="130"/>
      <c r="D621" s="130"/>
      <c r="E621" s="130"/>
      <c r="F621" s="130"/>
      <c r="G621" s="130"/>
      <c r="H621" s="130"/>
      <c r="I621" s="130"/>
      <c r="J621" s="130"/>
      <c r="K621" s="130"/>
      <c r="L621" s="130"/>
      <c r="M621" s="130"/>
      <c r="N621" s="130"/>
      <c r="O621" s="130"/>
      <c r="P621" s="130"/>
      <c r="Q621" s="130"/>
      <c r="R621" s="130"/>
      <c r="S621" s="130"/>
      <c r="T621" s="130"/>
      <c r="U621" s="130"/>
      <c r="V621" s="130"/>
      <c r="W621" s="130"/>
      <c r="X621" s="130"/>
      <c r="Y621" s="130"/>
      <c r="Z621" s="130"/>
      <c r="AA621" s="130"/>
      <c r="AB621" s="130"/>
    </row>
    <row r="622" spans="1:28" ht="15.75" customHeight="1">
      <c r="A622" s="130"/>
      <c r="B622" s="130"/>
      <c r="C622" s="130"/>
      <c r="D622" s="130"/>
      <c r="E622" s="130"/>
      <c r="F622" s="130"/>
      <c r="G622" s="130"/>
      <c r="H622" s="130"/>
      <c r="I622" s="130"/>
      <c r="J622" s="130"/>
      <c r="K622" s="130"/>
      <c r="L622" s="130"/>
      <c r="M622" s="130"/>
      <c r="N622" s="130"/>
      <c r="O622" s="130"/>
      <c r="P622" s="130"/>
      <c r="Q622" s="130"/>
      <c r="R622" s="130"/>
      <c r="S622" s="130"/>
      <c r="T622" s="130"/>
      <c r="U622" s="130"/>
      <c r="V622" s="130"/>
      <c r="W622" s="130"/>
      <c r="X622" s="130"/>
      <c r="Y622" s="130"/>
      <c r="Z622" s="130"/>
      <c r="AA622" s="130"/>
      <c r="AB622" s="130"/>
    </row>
    <row r="623" spans="1:28" ht="15.75" customHeight="1">
      <c r="A623" s="130"/>
      <c r="B623" s="130"/>
      <c r="C623" s="130"/>
      <c r="D623" s="130"/>
      <c r="E623" s="130"/>
      <c r="F623" s="130"/>
      <c r="G623" s="130"/>
      <c r="H623" s="130"/>
      <c r="I623" s="130"/>
      <c r="J623" s="130"/>
      <c r="K623" s="130"/>
      <c r="L623" s="130"/>
      <c r="M623" s="130"/>
      <c r="N623" s="130"/>
      <c r="O623" s="130"/>
      <c r="P623" s="130"/>
      <c r="Q623" s="130"/>
      <c r="R623" s="130"/>
      <c r="S623" s="130"/>
      <c r="T623" s="130"/>
      <c r="U623" s="130"/>
      <c r="V623" s="130"/>
      <c r="W623" s="130"/>
      <c r="X623" s="130"/>
      <c r="Y623" s="130"/>
      <c r="Z623" s="130"/>
      <c r="AA623" s="130"/>
      <c r="AB623" s="130"/>
    </row>
    <row r="624" spans="1:28" ht="15.75" customHeight="1">
      <c r="A624" s="130"/>
      <c r="B624" s="130"/>
      <c r="C624" s="130"/>
      <c r="D624" s="130"/>
      <c r="E624" s="130"/>
      <c r="F624" s="130"/>
      <c r="G624" s="130"/>
      <c r="H624" s="130"/>
      <c r="I624" s="130"/>
      <c r="J624" s="130"/>
      <c r="K624" s="130"/>
      <c r="L624" s="130"/>
      <c r="M624" s="130"/>
      <c r="N624" s="130"/>
      <c r="O624" s="130"/>
      <c r="P624" s="130"/>
      <c r="Q624" s="130"/>
      <c r="R624" s="130"/>
      <c r="S624" s="130"/>
      <c r="T624" s="130"/>
      <c r="U624" s="130"/>
      <c r="V624" s="130"/>
      <c r="W624" s="130"/>
      <c r="X624" s="130"/>
      <c r="Y624" s="130"/>
      <c r="Z624" s="130"/>
      <c r="AA624" s="130"/>
      <c r="AB624" s="130"/>
    </row>
    <row r="625" spans="1:28" ht="15.75" customHeight="1">
      <c r="A625" s="130"/>
      <c r="B625" s="130"/>
      <c r="C625" s="130"/>
      <c r="D625" s="130"/>
      <c r="E625" s="130"/>
      <c r="F625" s="130"/>
      <c r="G625" s="130"/>
      <c r="H625" s="130"/>
      <c r="I625" s="130"/>
      <c r="J625" s="130"/>
      <c r="K625" s="130"/>
      <c r="L625" s="130"/>
      <c r="M625" s="130"/>
      <c r="N625" s="130"/>
      <c r="O625" s="130"/>
      <c r="P625" s="130"/>
      <c r="Q625" s="130"/>
      <c r="R625" s="130"/>
      <c r="S625" s="130"/>
      <c r="T625" s="130"/>
      <c r="U625" s="130"/>
      <c r="V625" s="130"/>
      <c r="W625" s="130"/>
      <c r="X625" s="130"/>
      <c r="Y625" s="130"/>
      <c r="Z625" s="130"/>
      <c r="AA625" s="130"/>
      <c r="AB625" s="130"/>
    </row>
    <row r="626" spans="1:28" ht="15.75" customHeight="1">
      <c r="A626" s="130"/>
      <c r="B626" s="130"/>
      <c r="C626" s="130"/>
      <c r="D626" s="130"/>
      <c r="E626" s="130"/>
      <c r="F626" s="130"/>
      <c r="G626" s="130"/>
      <c r="H626" s="130"/>
      <c r="I626" s="130"/>
      <c r="J626" s="130"/>
      <c r="K626" s="130"/>
      <c r="L626" s="130"/>
      <c r="M626" s="130"/>
      <c r="N626" s="130"/>
      <c r="O626" s="130"/>
      <c r="P626" s="130"/>
      <c r="Q626" s="130"/>
      <c r="R626" s="130"/>
      <c r="S626" s="130"/>
      <c r="T626" s="130"/>
      <c r="U626" s="130"/>
      <c r="V626" s="130"/>
      <c r="W626" s="130"/>
      <c r="X626" s="130"/>
      <c r="Y626" s="130"/>
      <c r="Z626" s="130"/>
      <c r="AA626" s="130"/>
      <c r="AB626" s="130"/>
    </row>
    <row r="627" spans="1:28" ht="15.75" customHeight="1">
      <c r="A627" s="130"/>
      <c r="B627" s="130"/>
      <c r="C627" s="130"/>
      <c r="D627" s="130"/>
      <c r="E627" s="130"/>
      <c r="F627" s="130"/>
      <c r="G627" s="130"/>
      <c r="H627" s="130"/>
      <c r="I627" s="130"/>
      <c r="J627" s="130"/>
      <c r="K627" s="130"/>
      <c r="L627" s="130"/>
      <c r="M627" s="130"/>
      <c r="N627" s="130"/>
      <c r="O627" s="130"/>
      <c r="P627" s="130"/>
      <c r="Q627" s="130"/>
      <c r="R627" s="130"/>
      <c r="S627" s="130"/>
      <c r="T627" s="130"/>
      <c r="U627" s="130"/>
      <c r="V627" s="130"/>
      <c r="W627" s="130"/>
      <c r="X627" s="130"/>
      <c r="Y627" s="130"/>
      <c r="Z627" s="130"/>
      <c r="AA627" s="130"/>
      <c r="AB627" s="130"/>
    </row>
    <row r="628" spans="1:28" ht="15.75" customHeight="1">
      <c r="A628" s="130"/>
      <c r="B628" s="130"/>
      <c r="C628" s="130"/>
      <c r="D628" s="130"/>
      <c r="E628" s="130"/>
      <c r="F628" s="130"/>
      <c r="G628" s="130"/>
      <c r="H628" s="130"/>
      <c r="I628" s="130"/>
      <c r="J628" s="130"/>
      <c r="K628" s="130"/>
      <c r="L628" s="130"/>
      <c r="M628" s="130"/>
      <c r="N628" s="130"/>
      <c r="O628" s="130"/>
      <c r="P628" s="130"/>
      <c r="Q628" s="130"/>
      <c r="R628" s="130"/>
      <c r="S628" s="130"/>
      <c r="T628" s="130"/>
      <c r="U628" s="130"/>
      <c r="V628" s="130"/>
      <c r="W628" s="130"/>
      <c r="X628" s="130"/>
      <c r="Y628" s="130"/>
      <c r="Z628" s="130"/>
      <c r="AA628" s="130"/>
      <c r="AB628" s="130"/>
    </row>
    <row r="629" spans="1:28" ht="15.75" customHeight="1">
      <c r="A629" s="130"/>
      <c r="B629" s="130"/>
      <c r="C629" s="130"/>
      <c r="D629" s="130"/>
      <c r="E629" s="130"/>
      <c r="F629" s="130"/>
      <c r="G629" s="130"/>
      <c r="H629" s="130"/>
      <c r="I629" s="130"/>
      <c r="J629" s="130"/>
      <c r="K629" s="130"/>
      <c r="L629" s="130"/>
      <c r="M629" s="130"/>
      <c r="N629" s="130"/>
      <c r="O629" s="130"/>
      <c r="P629" s="130"/>
      <c r="Q629" s="130"/>
      <c r="R629" s="130"/>
      <c r="S629" s="130"/>
      <c r="T629" s="130"/>
      <c r="U629" s="130"/>
      <c r="V629" s="130"/>
      <c r="W629" s="130"/>
      <c r="X629" s="130"/>
      <c r="Y629" s="130"/>
      <c r="Z629" s="130"/>
      <c r="AA629" s="130"/>
      <c r="AB629" s="130"/>
    </row>
    <row r="630" spans="1:28" ht="15.75" customHeight="1">
      <c r="A630" s="130"/>
      <c r="B630" s="130"/>
      <c r="C630" s="130"/>
      <c r="D630" s="130"/>
      <c r="E630" s="130"/>
      <c r="F630" s="130"/>
      <c r="G630" s="130"/>
      <c r="H630" s="130"/>
      <c r="I630" s="130"/>
      <c r="J630" s="130"/>
      <c r="K630" s="130"/>
      <c r="L630" s="130"/>
      <c r="M630" s="130"/>
      <c r="N630" s="130"/>
      <c r="O630" s="130"/>
      <c r="P630" s="130"/>
      <c r="Q630" s="130"/>
      <c r="R630" s="130"/>
      <c r="S630" s="130"/>
      <c r="T630" s="130"/>
      <c r="U630" s="130"/>
      <c r="V630" s="130"/>
      <c r="W630" s="130"/>
      <c r="X630" s="130"/>
      <c r="Y630" s="130"/>
      <c r="Z630" s="130"/>
      <c r="AA630" s="130"/>
      <c r="AB630" s="130"/>
    </row>
    <row r="631" spans="1:28" ht="15.75" customHeight="1">
      <c r="A631" s="130"/>
      <c r="B631" s="130"/>
      <c r="C631" s="130"/>
      <c r="D631" s="130"/>
      <c r="E631" s="130"/>
      <c r="F631" s="130"/>
      <c r="G631" s="130"/>
      <c r="H631" s="130"/>
      <c r="I631" s="130"/>
      <c r="J631" s="130"/>
      <c r="K631" s="130"/>
      <c r="L631" s="130"/>
      <c r="M631" s="130"/>
      <c r="N631" s="130"/>
      <c r="O631" s="130"/>
      <c r="P631" s="130"/>
      <c r="Q631" s="130"/>
      <c r="R631" s="130"/>
      <c r="S631" s="130"/>
      <c r="T631" s="130"/>
      <c r="U631" s="130"/>
      <c r="V631" s="130"/>
      <c r="W631" s="130"/>
      <c r="X631" s="130"/>
      <c r="Y631" s="130"/>
      <c r="Z631" s="130"/>
      <c r="AA631" s="130"/>
      <c r="AB631" s="130"/>
    </row>
    <row r="632" spans="1:28" ht="15.75" customHeight="1">
      <c r="A632" s="130"/>
      <c r="B632" s="130"/>
      <c r="C632" s="130"/>
      <c r="D632" s="130"/>
      <c r="E632" s="130"/>
      <c r="F632" s="130"/>
      <c r="G632" s="130"/>
      <c r="H632" s="130"/>
      <c r="I632" s="130"/>
      <c r="J632" s="130"/>
      <c r="K632" s="130"/>
      <c r="L632" s="130"/>
      <c r="M632" s="130"/>
      <c r="N632" s="130"/>
      <c r="O632" s="130"/>
      <c r="P632" s="130"/>
      <c r="Q632" s="130"/>
      <c r="R632" s="130"/>
      <c r="S632" s="130"/>
      <c r="T632" s="130"/>
      <c r="U632" s="130"/>
      <c r="V632" s="130"/>
      <c r="W632" s="130"/>
      <c r="X632" s="130"/>
      <c r="Y632" s="130"/>
      <c r="Z632" s="130"/>
      <c r="AA632" s="130"/>
      <c r="AB632" s="130"/>
    </row>
    <row r="633" spans="1:28" ht="15.75" customHeight="1">
      <c r="A633" s="130"/>
      <c r="B633" s="130"/>
      <c r="C633" s="130"/>
      <c r="D633" s="130"/>
      <c r="E633" s="130"/>
      <c r="F633" s="130"/>
      <c r="G633" s="130"/>
      <c r="H633" s="130"/>
      <c r="I633" s="130"/>
      <c r="J633" s="130"/>
      <c r="K633" s="130"/>
      <c r="L633" s="130"/>
      <c r="M633" s="130"/>
      <c r="N633" s="130"/>
      <c r="O633" s="130"/>
      <c r="P633" s="130"/>
      <c r="Q633" s="130"/>
      <c r="R633" s="130"/>
      <c r="S633" s="130"/>
      <c r="T633" s="130"/>
      <c r="U633" s="130"/>
      <c r="V633" s="130"/>
      <c r="W633" s="130"/>
      <c r="X633" s="130"/>
      <c r="Y633" s="130"/>
      <c r="Z633" s="130"/>
      <c r="AA633" s="130"/>
      <c r="AB633" s="130"/>
    </row>
    <row r="634" spans="1:28" ht="15.75" customHeight="1">
      <c r="A634" s="130"/>
      <c r="B634" s="130"/>
      <c r="C634" s="130"/>
      <c r="D634" s="130"/>
      <c r="E634" s="130"/>
      <c r="F634" s="130"/>
      <c r="G634" s="130"/>
      <c r="H634" s="130"/>
      <c r="I634" s="130"/>
      <c r="J634" s="130"/>
      <c r="K634" s="130"/>
      <c r="L634" s="130"/>
      <c r="M634" s="130"/>
      <c r="N634" s="130"/>
      <c r="O634" s="130"/>
      <c r="P634" s="130"/>
      <c r="Q634" s="130"/>
      <c r="R634" s="130"/>
      <c r="S634" s="130"/>
      <c r="T634" s="130"/>
      <c r="U634" s="130"/>
      <c r="V634" s="130"/>
      <c r="W634" s="130"/>
      <c r="X634" s="130"/>
      <c r="Y634" s="130"/>
      <c r="Z634" s="130"/>
      <c r="AA634" s="130"/>
      <c r="AB634" s="130"/>
    </row>
    <row r="635" spans="1:28" ht="15.75" customHeight="1">
      <c r="A635" s="130"/>
      <c r="B635" s="130"/>
      <c r="C635" s="130"/>
      <c r="D635" s="130"/>
      <c r="E635" s="130"/>
      <c r="F635" s="130"/>
      <c r="G635" s="130"/>
      <c r="H635" s="130"/>
      <c r="I635" s="130"/>
      <c r="J635" s="130"/>
      <c r="K635" s="130"/>
      <c r="L635" s="130"/>
      <c r="M635" s="130"/>
      <c r="N635" s="130"/>
      <c r="O635" s="130"/>
      <c r="P635" s="130"/>
      <c r="Q635" s="130"/>
      <c r="R635" s="130"/>
      <c r="S635" s="130"/>
      <c r="T635" s="130"/>
      <c r="U635" s="130"/>
      <c r="V635" s="130"/>
      <c r="W635" s="130"/>
      <c r="X635" s="130"/>
      <c r="Y635" s="130"/>
      <c r="Z635" s="130"/>
      <c r="AA635" s="130"/>
      <c r="AB635" s="130"/>
    </row>
    <row r="636" spans="1:28" ht="15.75" customHeight="1">
      <c r="A636" s="130"/>
      <c r="B636" s="130"/>
      <c r="C636" s="130"/>
      <c r="D636" s="130"/>
      <c r="E636" s="130"/>
      <c r="F636" s="130"/>
      <c r="G636" s="130"/>
      <c r="H636" s="130"/>
      <c r="I636" s="130"/>
      <c r="J636" s="130"/>
      <c r="K636" s="130"/>
      <c r="L636" s="130"/>
      <c r="M636" s="130"/>
      <c r="N636" s="130"/>
      <c r="O636" s="130"/>
      <c r="P636" s="130"/>
      <c r="Q636" s="130"/>
      <c r="R636" s="130"/>
      <c r="S636" s="130"/>
      <c r="T636" s="130"/>
      <c r="U636" s="130"/>
      <c r="V636" s="130"/>
      <c r="W636" s="130"/>
      <c r="X636" s="130"/>
      <c r="Y636" s="130"/>
      <c r="Z636" s="130"/>
      <c r="AA636" s="130"/>
      <c r="AB636" s="130"/>
    </row>
    <row r="637" spans="1:28" ht="15.75" customHeight="1">
      <c r="A637" s="130"/>
      <c r="B637" s="130"/>
      <c r="C637" s="130"/>
      <c r="D637" s="130"/>
      <c r="E637" s="130"/>
      <c r="F637" s="130"/>
      <c r="G637" s="130"/>
      <c r="H637" s="130"/>
      <c r="I637" s="130"/>
      <c r="J637" s="130"/>
      <c r="K637" s="130"/>
      <c r="L637" s="130"/>
      <c r="M637" s="130"/>
      <c r="N637" s="130"/>
      <c r="O637" s="130"/>
      <c r="P637" s="130"/>
      <c r="Q637" s="130"/>
      <c r="R637" s="130"/>
      <c r="S637" s="130"/>
      <c r="T637" s="130"/>
      <c r="U637" s="130"/>
      <c r="V637" s="130"/>
      <c r="W637" s="130"/>
      <c r="X637" s="130"/>
      <c r="Y637" s="130"/>
      <c r="Z637" s="130"/>
      <c r="AA637" s="130"/>
      <c r="AB637" s="130"/>
    </row>
    <row r="638" spans="1:28" ht="15.75" customHeight="1">
      <c r="A638" s="130"/>
      <c r="B638" s="130"/>
      <c r="C638" s="130"/>
      <c r="D638" s="130"/>
      <c r="E638" s="130"/>
      <c r="F638" s="130"/>
      <c r="G638" s="130"/>
      <c r="H638" s="130"/>
      <c r="I638" s="130"/>
      <c r="J638" s="130"/>
      <c r="K638" s="130"/>
      <c r="L638" s="130"/>
      <c r="M638" s="130"/>
      <c r="N638" s="130"/>
      <c r="O638" s="130"/>
      <c r="P638" s="130"/>
      <c r="Q638" s="130"/>
      <c r="R638" s="130"/>
      <c r="S638" s="130"/>
      <c r="T638" s="130"/>
      <c r="U638" s="130"/>
      <c r="V638" s="130"/>
      <c r="W638" s="130"/>
      <c r="X638" s="130"/>
      <c r="Y638" s="130"/>
      <c r="Z638" s="130"/>
      <c r="AA638" s="130"/>
      <c r="AB638" s="130"/>
    </row>
    <row r="639" spans="1:28" ht="15.75" customHeight="1">
      <c r="A639" s="130"/>
      <c r="B639" s="130"/>
      <c r="C639" s="130"/>
      <c r="D639" s="130"/>
      <c r="E639" s="130"/>
      <c r="F639" s="130"/>
      <c r="G639" s="130"/>
      <c r="H639" s="130"/>
      <c r="I639" s="130"/>
      <c r="J639" s="130"/>
      <c r="K639" s="130"/>
      <c r="L639" s="130"/>
      <c r="M639" s="130"/>
      <c r="N639" s="130"/>
      <c r="O639" s="130"/>
      <c r="P639" s="130"/>
      <c r="Q639" s="130"/>
      <c r="R639" s="130"/>
      <c r="S639" s="130"/>
      <c r="T639" s="130"/>
      <c r="U639" s="130"/>
      <c r="V639" s="130"/>
      <c r="W639" s="130"/>
      <c r="X639" s="130"/>
      <c r="Y639" s="130"/>
      <c r="Z639" s="130"/>
      <c r="AA639" s="130"/>
      <c r="AB639" s="130"/>
    </row>
    <row r="640" spans="1:28" ht="15.75" customHeight="1">
      <c r="A640" s="130"/>
      <c r="B640" s="130"/>
      <c r="C640" s="130"/>
      <c r="D640" s="130"/>
      <c r="E640" s="130"/>
      <c r="F640" s="130"/>
      <c r="G640" s="130"/>
      <c r="H640" s="130"/>
      <c r="I640" s="130"/>
      <c r="J640" s="130"/>
      <c r="K640" s="130"/>
      <c r="L640" s="130"/>
      <c r="M640" s="130"/>
      <c r="N640" s="130"/>
      <c r="O640" s="130"/>
      <c r="P640" s="130"/>
      <c r="Q640" s="130"/>
      <c r="R640" s="130"/>
      <c r="S640" s="130"/>
      <c r="T640" s="130"/>
      <c r="U640" s="130"/>
      <c r="V640" s="130"/>
      <c r="W640" s="130"/>
      <c r="X640" s="130"/>
      <c r="Y640" s="130"/>
      <c r="Z640" s="130"/>
      <c r="AA640" s="130"/>
      <c r="AB640" s="130"/>
    </row>
    <row r="641" spans="1:28" ht="15.75" customHeight="1">
      <c r="A641" s="130"/>
      <c r="B641" s="130"/>
      <c r="C641" s="130"/>
      <c r="D641" s="130"/>
      <c r="E641" s="130"/>
      <c r="F641" s="130"/>
      <c r="G641" s="130"/>
      <c r="H641" s="130"/>
      <c r="I641" s="130"/>
      <c r="J641" s="130"/>
      <c r="K641" s="130"/>
      <c r="L641" s="130"/>
      <c r="M641" s="130"/>
      <c r="N641" s="130"/>
      <c r="O641" s="130"/>
      <c r="P641" s="130"/>
      <c r="Q641" s="130"/>
      <c r="R641" s="130"/>
      <c r="S641" s="130"/>
      <c r="T641" s="130"/>
      <c r="U641" s="130"/>
      <c r="V641" s="130"/>
      <c r="W641" s="130"/>
      <c r="X641" s="130"/>
      <c r="Y641" s="130"/>
      <c r="Z641" s="130"/>
      <c r="AA641" s="130"/>
      <c r="AB641" s="130"/>
    </row>
    <row r="642" spans="1:28" ht="15.75" customHeight="1">
      <c r="A642" s="130"/>
      <c r="B642" s="130"/>
      <c r="C642" s="130"/>
      <c r="D642" s="130"/>
      <c r="E642" s="130"/>
      <c r="F642" s="130"/>
      <c r="G642" s="130"/>
      <c r="H642" s="130"/>
      <c r="I642" s="130"/>
      <c r="J642" s="130"/>
      <c r="K642" s="130"/>
      <c r="L642" s="130"/>
      <c r="M642" s="130"/>
      <c r="N642" s="130"/>
      <c r="O642" s="130"/>
      <c r="P642" s="130"/>
      <c r="Q642" s="130"/>
      <c r="R642" s="130"/>
      <c r="S642" s="130"/>
      <c r="T642" s="130"/>
      <c r="U642" s="130"/>
      <c r="V642" s="130"/>
      <c r="W642" s="130"/>
      <c r="X642" s="130"/>
      <c r="Y642" s="130"/>
      <c r="Z642" s="130"/>
      <c r="AA642" s="130"/>
      <c r="AB642" s="130"/>
    </row>
    <row r="643" spans="1:28" ht="15.75" customHeight="1">
      <c r="A643" s="130"/>
      <c r="B643" s="130"/>
      <c r="C643" s="130"/>
      <c r="D643" s="130"/>
      <c r="E643" s="130"/>
      <c r="F643" s="130"/>
      <c r="G643" s="130"/>
      <c r="H643" s="130"/>
      <c r="I643" s="130"/>
      <c r="J643" s="130"/>
      <c r="K643" s="130"/>
      <c r="L643" s="130"/>
      <c r="M643" s="130"/>
      <c r="N643" s="130"/>
      <c r="O643" s="130"/>
      <c r="P643" s="130"/>
      <c r="Q643" s="130"/>
      <c r="R643" s="130"/>
      <c r="S643" s="130"/>
      <c r="T643" s="130"/>
      <c r="U643" s="130"/>
      <c r="V643" s="130"/>
      <c r="W643" s="130"/>
      <c r="X643" s="130"/>
      <c r="Y643" s="130"/>
      <c r="Z643" s="130"/>
      <c r="AA643" s="130"/>
      <c r="AB643" s="130"/>
    </row>
    <row r="644" spans="1:28" ht="15.75" customHeight="1">
      <c r="A644" s="130"/>
      <c r="B644" s="130"/>
      <c r="C644" s="130"/>
      <c r="D644" s="130"/>
      <c r="E644" s="130"/>
      <c r="F644" s="130"/>
      <c r="G644" s="130"/>
      <c r="H644" s="130"/>
      <c r="I644" s="130"/>
      <c r="J644" s="130"/>
      <c r="K644" s="130"/>
      <c r="L644" s="130"/>
      <c r="M644" s="130"/>
      <c r="N644" s="130"/>
      <c r="O644" s="130"/>
      <c r="P644" s="130"/>
      <c r="Q644" s="130"/>
      <c r="R644" s="130"/>
      <c r="S644" s="130"/>
      <c r="T644" s="130"/>
      <c r="U644" s="130"/>
      <c r="V644" s="130"/>
      <c r="W644" s="130"/>
      <c r="X644" s="130"/>
      <c r="Y644" s="130"/>
      <c r="Z644" s="130"/>
      <c r="AA644" s="130"/>
      <c r="AB644" s="130"/>
    </row>
    <row r="645" spans="1:28" ht="15.75" customHeight="1">
      <c r="A645" s="130"/>
      <c r="B645" s="130"/>
      <c r="C645" s="130"/>
      <c r="D645" s="130"/>
      <c r="E645" s="130"/>
      <c r="F645" s="130"/>
      <c r="G645" s="130"/>
      <c r="H645" s="130"/>
      <c r="I645" s="130"/>
      <c r="J645" s="130"/>
      <c r="K645" s="130"/>
      <c r="L645" s="130"/>
      <c r="M645" s="130"/>
      <c r="N645" s="130"/>
      <c r="O645" s="130"/>
      <c r="P645" s="130"/>
      <c r="Q645" s="130"/>
      <c r="R645" s="130"/>
      <c r="S645" s="130"/>
      <c r="T645" s="130"/>
      <c r="U645" s="130"/>
      <c r="V645" s="130"/>
      <c r="W645" s="130"/>
      <c r="X645" s="130"/>
      <c r="Y645" s="130"/>
      <c r="Z645" s="130"/>
      <c r="AA645" s="130"/>
      <c r="AB645" s="130"/>
    </row>
    <row r="646" spans="1:28" ht="15.75" customHeight="1">
      <c r="A646" s="130"/>
      <c r="B646" s="130"/>
      <c r="C646" s="130"/>
      <c r="D646" s="130"/>
      <c r="E646" s="130"/>
      <c r="F646" s="130"/>
      <c r="G646" s="130"/>
      <c r="H646" s="130"/>
      <c r="I646" s="130"/>
      <c r="J646" s="130"/>
      <c r="K646" s="130"/>
      <c r="L646" s="130"/>
      <c r="M646" s="130"/>
      <c r="N646" s="130"/>
      <c r="O646" s="130"/>
      <c r="P646" s="130"/>
      <c r="Q646" s="130"/>
      <c r="R646" s="130"/>
      <c r="S646" s="130"/>
      <c r="T646" s="130"/>
      <c r="U646" s="130"/>
      <c r="V646" s="130"/>
      <c r="W646" s="130"/>
      <c r="X646" s="130"/>
      <c r="Y646" s="130"/>
      <c r="Z646" s="130"/>
      <c r="AA646" s="130"/>
      <c r="AB646" s="130"/>
    </row>
    <row r="647" spans="1:28" ht="15.75" customHeight="1">
      <c r="A647" s="130"/>
      <c r="B647" s="130"/>
      <c r="C647" s="130"/>
      <c r="D647" s="130"/>
      <c r="E647" s="130"/>
      <c r="F647" s="130"/>
      <c r="G647" s="130"/>
      <c r="H647" s="130"/>
      <c r="I647" s="130"/>
      <c r="J647" s="130"/>
      <c r="K647" s="130"/>
      <c r="L647" s="130"/>
      <c r="M647" s="130"/>
      <c r="N647" s="130"/>
      <c r="O647" s="130"/>
      <c r="P647" s="130"/>
      <c r="Q647" s="130"/>
      <c r="R647" s="130"/>
      <c r="S647" s="130"/>
      <c r="T647" s="130"/>
      <c r="U647" s="130"/>
      <c r="V647" s="130"/>
      <c r="W647" s="130"/>
      <c r="X647" s="130"/>
      <c r="Y647" s="130"/>
      <c r="Z647" s="130"/>
      <c r="AA647" s="130"/>
      <c r="AB647" s="130"/>
    </row>
    <row r="648" spans="1:28" ht="15.75" customHeight="1">
      <c r="A648" s="130"/>
      <c r="B648" s="130"/>
      <c r="C648" s="130"/>
      <c r="D648" s="130"/>
      <c r="E648" s="130"/>
      <c r="F648" s="130"/>
      <c r="G648" s="130"/>
      <c r="H648" s="130"/>
      <c r="I648" s="130"/>
      <c r="J648" s="130"/>
      <c r="K648" s="130"/>
      <c r="L648" s="130"/>
      <c r="M648" s="130"/>
      <c r="N648" s="130"/>
      <c r="O648" s="130"/>
      <c r="P648" s="130"/>
      <c r="Q648" s="130"/>
      <c r="R648" s="130"/>
      <c r="S648" s="130"/>
      <c r="T648" s="130"/>
      <c r="U648" s="130"/>
      <c r="V648" s="130"/>
      <c r="W648" s="130"/>
      <c r="X648" s="130"/>
      <c r="Y648" s="130"/>
      <c r="Z648" s="130"/>
      <c r="AA648" s="130"/>
      <c r="AB648" s="130"/>
    </row>
    <row r="649" spans="1:28" ht="15.75" customHeight="1">
      <c r="A649" s="130"/>
      <c r="B649" s="130"/>
      <c r="C649" s="130"/>
      <c r="D649" s="130"/>
      <c r="E649" s="130"/>
      <c r="F649" s="130"/>
      <c r="G649" s="130"/>
      <c r="H649" s="130"/>
      <c r="I649" s="130"/>
      <c r="J649" s="130"/>
      <c r="K649" s="130"/>
      <c r="L649" s="130"/>
      <c r="M649" s="130"/>
      <c r="N649" s="130"/>
      <c r="O649" s="130"/>
      <c r="P649" s="130"/>
      <c r="Q649" s="130"/>
      <c r="R649" s="130"/>
      <c r="S649" s="130"/>
      <c r="T649" s="130"/>
      <c r="U649" s="130"/>
      <c r="V649" s="130"/>
      <c r="W649" s="130"/>
      <c r="X649" s="130"/>
      <c r="Y649" s="130"/>
      <c r="Z649" s="130"/>
      <c r="AA649" s="130"/>
      <c r="AB649" s="130"/>
    </row>
    <row r="650" spans="1:28" ht="15.75" customHeight="1">
      <c r="A650" s="130"/>
      <c r="B650" s="130"/>
      <c r="C650" s="130"/>
      <c r="D650" s="130"/>
      <c r="E650" s="130"/>
      <c r="F650" s="130"/>
      <c r="G650" s="130"/>
      <c r="H650" s="130"/>
      <c r="I650" s="130"/>
      <c r="J650" s="130"/>
      <c r="K650" s="130"/>
      <c r="L650" s="130"/>
      <c r="M650" s="130"/>
      <c r="N650" s="130"/>
      <c r="O650" s="130"/>
      <c r="P650" s="130"/>
      <c r="Q650" s="130"/>
      <c r="R650" s="130"/>
      <c r="S650" s="130"/>
      <c r="T650" s="130"/>
      <c r="U650" s="130"/>
      <c r="V650" s="130"/>
      <c r="W650" s="130"/>
      <c r="X650" s="130"/>
      <c r="Y650" s="130"/>
      <c r="Z650" s="130"/>
      <c r="AA650" s="130"/>
      <c r="AB650" s="130"/>
    </row>
    <row r="651" spans="1:28" ht="15.75" customHeight="1">
      <c r="A651" s="130"/>
      <c r="B651" s="130"/>
      <c r="C651" s="130"/>
      <c r="D651" s="130"/>
      <c r="E651" s="130"/>
      <c r="F651" s="130"/>
      <c r="G651" s="130"/>
      <c r="H651" s="130"/>
      <c r="I651" s="130"/>
      <c r="J651" s="130"/>
      <c r="K651" s="130"/>
      <c r="L651" s="130"/>
      <c r="M651" s="130"/>
      <c r="N651" s="130"/>
      <c r="O651" s="130"/>
      <c r="P651" s="130"/>
      <c r="Q651" s="130"/>
      <c r="R651" s="130"/>
      <c r="S651" s="130"/>
      <c r="T651" s="130"/>
      <c r="U651" s="130"/>
      <c r="V651" s="130"/>
      <c r="W651" s="130"/>
      <c r="X651" s="130"/>
      <c r="Y651" s="130"/>
      <c r="Z651" s="130"/>
      <c r="AA651" s="130"/>
      <c r="AB651" s="130"/>
    </row>
    <row r="652" spans="1:28" ht="15.75" customHeight="1">
      <c r="A652" s="130"/>
      <c r="B652" s="130"/>
      <c r="C652" s="130"/>
      <c r="D652" s="130"/>
      <c r="E652" s="130"/>
      <c r="F652" s="130"/>
      <c r="G652" s="130"/>
      <c r="H652" s="130"/>
      <c r="I652" s="130"/>
      <c r="J652" s="130"/>
      <c r="K652" s="130"/>
      <c r="L652" s="130"/>
      <c r="M652" s="130"/>
      <c r="N652" s="130"/>
      <c r="O652" s="130"/>
      <c r="P652" s="130"/>
      <c r="Q652" s="130"/>
      <c r="R652" s="130"/>
      <c r="S652" s="130"/>
      <c r="T652" s="130"/>
      <c r="U652" s="130"/>
      <c r="V652" s="130"/>
      <c r="W652" s="130"/>
      <c r="X652" s="130"/>
      <c r="Y652" s="130"/>
      <c r="Z652" s="130"/>
      <c r="AA652" s="130"/>
      <c r="AB652" s="130"/>
    </row>
    <row r="653" spans="1:28" ht="15.75" customHeight="1">
      <c r="A653" s="130"/>
      <c r="B653" s="130"/>
      <c r="C653" s="130"/>
      <c r="D653" s="130"/>
      <c r="E653" s="130"/>
      <c r="F653" s="130"/>
      <c r="G653" s="130"/>
      <c r="H653" s="130"/>
      <c r="I653" s="130"/>
      <c r="J653" s="130"/>
      <c r="K653" s="130"/>
      <c r="L653" s="130"/>
      <c r="M653" s="130"/>
      <c r="N653" s="130"/>
      <c r="O653" s="130"/>
      <c r="P653" s="130"/>
      <c r="Q653" s="130"/>
      <c r="R653" s="130"/>
      <c r="S653" s="130"/>
      <c r="T653" s="130"/>
      <c r="U653" s="130"/>
      <c r="V653" s="130"/>
      <c r="W653" s="130"/>
      <c r="X653" s="130"/>
      <c r="Y653" s="130"/>
      <c r="Z653" s="130"/>
      <c r="AA653" s="130"/>
      <c r="AB653" s="130"/>
    </row>
    <row r="654" spans="1:28" ht="15.75" customHeight="1">
      <c r="A654" s="130"/>
      <c r="B654" s="130"/>
      <c r="C654" s="130"/>
      <c r="D654" s="130"/>
      <c r="E654" s="130"/>
      <c r="F654" s="130"/>
      <c r="G654" s="130"/>
      <c r="H654" s="130"/>
      <c r="I654" s="130"/>
      <c r="J654" s="130"/>
      <c r="K654" s="130"/>
      <c r="L654" s="130"/>
      <c r="M654" s="130"/>
      <c r="N654" s="130"/>
      <c r="O654" s="130"/>
      <c r="P654" s="130"/>
      <c r="Q654" s="130"/>
      <c r="R654" s="130"/>
      <c r="S654" s="130"/>
      <c r="T654" s="130"/>
      <c r="U654" s="130"/>
      <c r="V654" s="130"/>
      <c r="W654" s="130"/>
      <c r="X654" s="130"/>
      <c r="Y654" s="130"/>
      <c r="Z654" s="130"/>
      <c r="AA654" s="130"/>
      <c r="AB654" s="130"/>
    </row>
    <row r="655" spans="1:28" ht="15.75" customHeight="1">
      <c r="A655" s="130"/>
      <c r="B655" s="130"/>
      <c r="C655" s="130"/>
      <c r="D655" s="130"/>
      <c r="E655" s="130"/>
      <c r="F655" s="130"/>
      <c r="G655" s="130"/>
      <c r="H655" s="130"/>
      <c r="I655" s="130"/>
      <c r="J655" s="130"/>
      <c r="K655" s="130"/>
      <c r="L655" s="130"/>
      <c r="M655" s="130"/>
      <c r="N655" s="130"/>
      <c r="O655" s="130"/>
      <c r="P655" s="130"/>
      <c r="Q655" s="130"/>
      <c r="R655" s="130"/>
      <c r="S655" s="130"/>
      <c r="T655" s="130"/>
      <c r="U655" s="130"/>
      <c r="V655" s="130"/>
      <c r="W655" s="130"/>
      <c r="X655" s="130"/>
      <c r="Y655" s="130"/>
      <c r="Z655" s="130"/>
      <c r="AA655" s="130"/>
      <c r="AB655" s="130"/>
    </row>
    <row r="656" spans="1:28" ht="15.75" customHeight="1">
      <c r="A656" s="130"/>
      <c r="B656" s="130"/>
      <c r="C656" s="130"/>
      <c r="D656" s="130"/>
      <c r="E656" s="130"/>
      <c r="F656" s="130"/>
      <c r="G656" s="130"/>
      <c r="H656" s="130"/>
      <c r="I656" s="130"/>
      <c r="J656" s="130"/>
      <c r="K656" s="130"/>
      <c r="L656" s="130"/>
      <c r="M656" s="130"/>
      <c r="N656" s="130"/>
      <c r="O656" s="130"/>
      <c r="P656" s="130"/>
      <c r="Q656" s="130"/>
      <c r="R656" s="130"/>
      <c r="S656" s="130"/>
      <c r="T656" s="130"/>
      <c r="U656" s="130"/>
      <c r="V656" s="130"/>
      <c r="W656" s="130"/>
      <c r="X656" s="130"/>
      <c r="Y656" s="130"/>
      <c r="Z656" s="130"/>
      <c r="AA656" s="130"/>
      <c r="AB656" s="130"/>
    </row>
    <row r="657" spans="1:28" ht="15.75" customHeight="1">
      <c r="A657" s="130"/>
      <c r="B657" s="130"/>
      <c r="C657" s="130"/>
      <c r="D657" s="130"/>
      <c r="E657" s="130"/>
      <c r="F657" s="130"/>
      <c r="G657" s="130"/>
      <c r="H657" s="130"/>
      <c r="I657" s="130"/>
      <c r="J657" s="130"/>
      <c r="K657" s="130"/>
      <c r="L657" s="130"/>
      <c r="M657" s="130"/>
      <c r="N657" s="130"/>
      <c r="O657" s="130"/>
      <c r="P657" s="130"/>
      <c r="Q657" s="130"/>
      <c r="R657" s="130"/>
      <c r="S657" s="130"/>
      <c r="T657" s="130"/>
      <c r="U657" s="130"/>
      <c r="V657" s="130"/>
      <c r="W657" s="130"/>
      <c r="X657" s="130"/>
      <c r="Y657" s="130"/>
      <c r="Z657" s="130"/>
      <c r="AA657" s="130"/>
      <c r="AB657" s="130"/>
    </row>
    <row r="658" spans="1:28" ht="15.75" customHeight="1">
      <c r="A658" s="130"/>
      <c r="B658" s="130"/>
      <c r="C658" s="130"/>
      <c r="D658" s="130"/>
      <c r="E658" s="130"/>
      <c r="F658" s="130"/>
      <c r="G658" s="130"/>
      <c r="H658" s="130"/>
      <c r="I658" s="130"/>
      <c r="J658" s="130"/>
      <c r="K658" s="130"/>
      <c r="L658" s="130"/>
      <c r="M658" s="130"/>
      <c r="N658" s="130"/>
      <c r="O658" s="130"/>
      <c r="P658" s="130"/>
      <c r="Q658" s="130"/>
      <c r="R658" s="130"/>
      <c r="S658" s="130"/>
      <c r="T658" s="130"/>
      <c r="U658" s="130"/>
      <c r="V658" s="130"/>
      <c r="W658" s="130"/>
      <c r="X658" s="130"/>
      <c r="Y658" s="130"/>
      <c r="Z658" s="130"/>
      <c r="AA658" s="130"/>
      <c r="AB658" s="130"/>
    </row>
    <row r="659" spans="1:28" ht="15.75" customHeight="1">
      <c r="A659" s="130"/>
      <c r="B659" s="130"/>
      <c r="C659" s="130"/>
      <c r="D659" s="130"/>
      <c r="E659" s="130"/>
      <c r="F659" s="130"/>
      <c r="G659" s="130"/>
      <c r="H659" s="130"/>
      <c r="I659" s="130"/>
      <c r="J659" s="130"/>
      <c r="K659" s="130"/>
      <c r="L659" s="130"/>
      <c r="M659" s="130"/>
      <c r="N659" s="130"/>
      <c r="O659" s="130"/>
      <c r="P659" s="130"/>
      <c r="Q659" s="130"/>
      <c r="R659" s="130"/>
      <c r="S659" s="130"/>
      <c r="T659" s="130"/>
      <c r="U659" s="130"/>
      <c r="V659" s="130"/>
      <c r="W659" s="130"/>
      <c r="X659" s="130"/>
      <c r="Y659" s="130"/>
      <c r="Z659" s="130"/>
      <c r="AA659" s="130"/>
      <c r="AB659" s="130"/>
    </row>
    <row r="660" spans="1:28" ht="15.75" customHeight="1">
      <c r="A660" s="130"/>
      <c r="B660" s="130"/>
      <c r="C660" s="130"/>
      <c r="D660" s="130"/>
      <c r="E660" s="130"/>
      <c r="F660" s="130"/>
      <c r="G660" s="130"/>
      <c r="H660" s="130"/>
      <c r="I660" s="130"/>
      <c r="J660" s="130"/>
      <c r="K660" s="130"/>
      <c r="L660" s="130"/>
      <c r="M660" s="130"/>
      <c r="N660" s="130"/>
      <c r="O660" s="130"/>
      <c r="P660" s="130"/>
      <c r="Q660" s="130"/>
      <c r="R660" s="130"/>
      <c r="S660" s="130"/>
      <c r="T660" s="130"/>
      <c r="U660" s="130"/>
      <c r="V660" s="130"/>
      <c r="W660" s="130"/>
      <c r="X660" s="130"/>
      <c r="Y660" s="130"/>
      <c r="Z660" s="130"/>
      <c r="AA660" s="130"/>
      <c r="AB660" s="130"/>
    </row>
    <row r="661" spans="1:28" ht="15.75" customHeight="1">
      <c r="A661" s="130"/>
      <c r="B661" s="130"/>
      <c r="C661" s="130"/>
      <c r="D661" s="130"/>
      <c r="E661" s="130"/>
      <c r="F661" s="130"/>
      <c r="G661" s="130"/>
      <c r="H661" s="130"/>
      <c r="I661" s="130"/>
      <c r="J661" s="130"/>
      <c r="K661" s="130"/>
      <c r="L661" s="130"/>
      <c r="M661" s="130"/>
      <c r="N661" s="130"/>
      <c r="O661" s="130"/>
      <c r="P661" s="130"/>
      <c r="Q661" s="130"/>
      <c r="R661" s="130"/>
      <c r="S661" s="130"/>
      <c r="T661" s="130"/>
      <c r="U661" s="130"/>
      <c r="V661" s="130"/>
      <c r="W661" s="130"/>
      <c r="X661" s="130"/>
      <c r="Y661" s="130"/>
      <c r="Z661" s="130"/>
      <c r="AA661" s="130"/>
      <c r="AB661" s="130"/>
    </row>
    <row r="662" spans="1:28" ht="15.75" customHeight="1">
      <c r="A662" s="130"/>
      <c r="B662" s="130"/>
      <c r="C662" s="130"/>
      <c r="D662" s="130"/>
      <c r="E662" s="130"/>
      <c r="F662" s="130"/>
      <c r="G662" s="130"/>
      <c r="H662" s="130"/>
      <c r="I662" s="130"/>
      <c r="J662" s="130"/>
      <c r="K662" s="130"/>
      <c r="L662" s="130"/>
      <c r="M662" s="130"/>
      <c r="N662" s="130"/>
      <c r="O662" s="130"/>
      <c r="P662" s="130"/>
      <c r="Q662" s="130"/>
      <c r="R662" s="130"/>
      <c r="S662" s="130"/>
      <c r="T662" s="130"/>
      <c r="U662" s="130"/>
      <c r="V662" s="130"/>
      <c r="W662" s="130"/>
      <c r="X662" s="130"/>
      <c r="Y662" s="130"/>
      <c r="Z662" s="130"/>
      <c r="AA662" s="130"/>
      <c r="AB662" s="130"/>
    </row>
    <row r="663" spans="1:28" ht="15.75" customHeight="1">
      <c r="A663" s="130"/>
      <c r="B663" s="130"/>
      <c r="C663" s="130"/>
      <c r="D663" s="130"/>
      <c r="E663" s="130"/>
      <c r="F663" s="130"/>
      <c r="G663" s="130"/>
      <c r="H663" s="130"/>
      <c r="I663" s="130"/>
      <c r="J663" s="130"/>
      <c r="K663" s="130"/>
      <c r="L663" s="130"/>
      <c r="M663" s="130"/>
      <c r="N663" s="130"/>
      <c r="O663" s="130"/>
      <c r="P663" s="130"/>
      <c r="Q663" s="130"/>
      <c r="R663" s="130"/>
      <c r="S663" s="130"/>
      <c r="T663" s="130"/>
      <c r="U663" s="130"/>
      <c r="V663" s="130"/>
      <c r="W663" s="130"/>
      <c r="X663" s="130"/>
      <c r="Y663" s="130"/>
      <c r="Z663" s="130"/>
      <c r="AA663" s="130"/>
      <c r="AB663" s="130"/>
    </row>
    <row r="664" spans="1:28" ht="15.75" customHeight="1">
      <c r="A664" s="130"/>
      <c r="B664" s="130"/>
      <c r="C664" s="130"/>
      <c r="D664" s="130"/>
      <c r="E664" s="130"/>
      <c r="F664" s="130"/>
      <c r="G664" s="130"/>
      <c r="H664" s="130"/>
      <c r="I664" s="130"/>
      <c r="J664" s="130"/>
      <c r="K664" s="130"/>
      <c r="L664" s="130"/>
      <c r="M664" s="130"/>
      <c r="N664" s="130"/>
      <c r="O664" s="130"/>
      <c r="P664" s="130"/>
      <c r="Q664" s="130"/>
      <c r="R664" s="130"/>
      <c r="S664" s="130"/>
      <c r="T664" s="130"/>
      <c r="U664" s="130"/>
      <c r="V664" s="130"/>
      <c r="W664" s="130"/>
      <c r="X664" s="130"/>
      <c r="Y664" s="130"/>
      <c r="Z664" s="130"/>
      <c r="AA664" s="130"/>
      <c r="AB664" s="130"/>
    </row>
    <row r="665" spans="1:28" ht="15.75" customHeight="1">
      <c r="A665" s="130"/>
      <c r="B665" s="130"/>
      <c r="C665" s="130"/>
      <c r="D665" s="130"/>
      <c r="E665" s="130"/>
      <c r="F665" s="130"/>
      <c r="G665" s="130"/>
      <c r="H665" s="130"/>
      <c r="I665" s="130"/>
      <c r="J665" s="130"/>
      <c r="K665" s="130"/>
      <c r="L665" s="130"/>
      <c r="M665" s="130"/>
      <c r="N665" s="130"/>
      <c r="O665" s="130"/>
      <c r="P665" s="130"/>
      <c r="Q665" s="130"/>
      <c r="R665" s="130"/>
      <c r="S665" s="130"/>
      <c r="T665" s="130"/>
      <c r="U665" s="130"/>
      <c r="V665" s="130"/>
      <c r="W665" s="130"/>
      <c r="X665" s="130"/>
      <c r="Y665" s="130"/>
      <c r="Z665" s="130"/>
      <c r="AA665" s="130"/>
      <c r="AB665" s="130"/>
    </row>
    <row r="666" spans="1:28" ht="15.75" customHeight="1">
      <c r="A666" s="130"/>
      <c r="B666" s="130"/>
      <c r="C666" s="130"/>
      <c r="D666" s="130"/>
      <c r="E666" s="130"/>
      <c r="F666" s="130"/>
      <c r="G666" s="130"/>
      <c r="H666" s="130"/>
      <c r="I666" s="130"/>
      <c r="J666" s="130"/>
      <c r="K666" s="130"/>
      <c r="L666" s="130"/>
      <c r="M666" s="130"/>
      <c r="N666" s="130"/>
      <c r="O666" s="130"/>
      <c r="P666" s="130"/>
      <c r="Q666" s="130"/>
      <c r="R666" s="130"/>
      <c r="S666" s="130"/>
      <c r="T666" s="130"/>
      <c r="U666" s="130"/>
      <c r="V666" s="130"/>
      <c r="W666" s="130"/>
      <c r="X666" s="130"/>
      <c r="Y666" s="130"/>
      <c r="Z666" s="130"/>
      <c r="AA666" s="130"/>
      <c r="AB666" s="130"/>
    </row>
    <row r="667" spans="1:28" ht="15.75" customHeight="1">
      <c r="A667" s="130"/>
      <c r="B667" s="130"/>
      <c r="C667" s="130"/>
      <c r="D667" s="130"/>
      <c r="E667" s="130"/>
      <c r="F667" s="130"/>
      <c r="G667" s="130"/>
      <c r="H667" s="130"/>
      <c r="I667" s="130"/>
      <c r="J667" s="130"/>
      <c r="K667" s="130"/>
      <c r="L667" s="130"/>
      <c r="M667" s="130"/>
      <c r="N667" s="130"/>
      <c r="O667" s="130"/>
      <c r="P667" s="130"/>
      <c r="Q667" s="130"/>
      <c r="R667" s="130"/>
      <c r="S667" s="130"/>
      <c r="T667" s="130"/>
      <c r="U667" s="130"/>
      <c r="V667" s="130"/>
      <c r="W667" s="130"/>
      <c r="X667" s="130"/>
      <c r="Y667" s="130"/>
      <c r="Z667" s="130"/>
      <c r="AA667" s="130"/>
      <c r="AB667" s="130"/>
    </row>
    <row r="668" spans="1:28" ht="15.75" customHeight="1">
      <c r="A668" s="130"/>
      <c r="B668" s="130"/>
      <c r="C668" s="130"/>
      <c r="D668" s="130"/>
      <c r="E668" s="130"/>
      <c r="F668" s="130"/>
      <c r="G668" s="130"/>
      <c r="H668" s="130"/>
      <c r="I668" s="130"/>
      <c r="J668" s="130"/>
      <c r="K668" s="130"/>
      <c r="L668" s="130"/>
      <c r="M668" s="130"/>
      <c r="N668" s="130"/>
      <c r="O668" s="130"/>
      <c r="P668" s="130"/>
      <c r="Q668" s="130"/>
      <c r="R668" s="130"/>
      <c r="S668" s="130"/>
      <c r="T668" s="130"/>
      <c r="U668" s="130"/>
      <c r="V668" s="130"/>
      <c r="W668" s="130"/>
      <c r="X668" s="130"/>
      <c r="Y668" s="130"/>
      <c r="Z668" s="130"/>
      <c r="AA668" s="130"/>
      <c r="AB668" s="130"/>
    </row>
    <row r="669" spans="1:28" ht="15.75" customHeight="1">
      <c r="A669" s="130"/>
      <c r="B669" s="130"/>
      <c r="C669" s="130"/>
      <c r="D669" s="130"/>
      <c r="E669" s="130"/>
      <c r="F669" s="130"/>
      <c r="G669" s="130"/>
      <c r="H669" s="130"/>
      <c r="I669" s="130"/>
      <c r="J669" s="130"/>
      <c r="K669" s="130"/>
      <c r="L669" s="130"/>
      <c r="M669" s="130"/>
      <c r="N669" s="130"/>
      <c r="O669" s="130"/>
      <c r="P669" s="130"/>
      <c r="Q669" s="130"/>
      <c r="R669" s="130"/>
      <c r="S669" s="130"/>
      <c r="T669" s="130"/>
      <c r="U669" s="130"/>
      <c r="V669" s="130"/>
      <c r="W669" s="130"/>
      <c r="X669" s="130"/>
      <c r="Y669" s="130"/>
      <c r="Z669" s="130"/>
      <c r="AA669" s="130"/>
      <c r="AB669" s="130"/>
    </row>
    <row r="670" spans="1:28" ht="15.75" customHeight="1">
      <c r="A670" s="130"/>
      <c r="B670" s="130"/>
      <c r="C670" s="130"/>
      <c r="D670" s="130"/>
      <c r="E670" s="130"/>
      <c r="F670" s="130"/>
      <c r="G670" s="130"/>
      <c r="H670" s="130"/>
      <c r="I670" s="130"/>
      <c r="J670" s="130"/>
      <c r="K670" s="130"/>
      <c r="L670" s="130"/>
      <c r="M670" s="130"/>
      <c r="N670" s="130"/>
      <c r="O670" s="130"/>
      <c r="P670" s="130"/>
      <c r="Q670" s="130"/>
      <c r="R670" s="130"/>
      <c r="S670" s="130"/>
      <c r="T670" s="130"/>
      <c r="U670" s="130"/>
      <c r="V670" s="130"/>
      <c r="W670" s="130"/>
      <c r="X670" s="130"/>
      <c r="Y670" s="130"/>
      <c r="Z670" s="130"/>
      <c r="AA670" s="130"/>
      <c r="AB670" s="130"/>
    </row>
    <row r="671" spans="1:28" ht="15.75" customHeight="1">
      <c r="A671" s="130"/>
      <c r="B671" s="130"/>
      <c r="C671" s="130"/>
      <c r="D671" s="130"/>
      <c r="E671" s="130"/>
      <c r="F671" s="130"/>
      <c r="G671" s="130"/>
      <c r="H671" s="130"/>
      <c r="I671" s="130"/>
      <c r="J671" s="130"/>
      <c r="K671" s="130"/>
      <c r="L671" s="130"/>
      <c r="M671" s="130"/>
      <c r="N671" s="130"/>
      <c r="O671" s="130"/>
      <c r="P671" s="130"/>
      <c r="Q671" s="130"/>
      <c r="R671" s="130"/>
      <c r="S671" s="130"/>
      <c r="T671" s="130"/>
      <c r="U671" s="130"/>
      <c r="V671" s="130"/>
      <c r="W671" s="130"/>
      <c r="X671" s="130"/>
      <c r="Y671" s="130"/>
      <c r="Z671" s="130"/>
      <c r="AA671" s="130"/>
      <c r="AB671" s="130"/>
    </row>
    <row r="672" spans="1:28" ht="15.75" customHeight="1">
      <c r="A672" s="130"/>
      <c r="B672" s="130"/>
      <c r="C672" s="130"/>
      <c r="D672" s="130"/>
      <c r="E672" s="130"/>
      <c r="F672" s="130"/>
      <c r="G672" s="130"/>
      <c r="H672" s="130"/>
      <c r="I672" s="130"/>
      <c r="J672" s="130"/>
      <c r="K672" s="130"/>
      <c r="L672" s="130"/>
      <c r="M672" s="130"/>
      <c r="N672" s="130"/>
      <c r="O672" s="130"/>
      <c r="P672" s="130"/>
      <c r="Q672" s="130"/>
      <c r="R672" s="130"/>
      <c r="S672" s="130"/>
      <c r="T672" s="130"/>
      <c r="U672" s="130"/>
      <c r="V672" s="130"/>
      <c r="W672" s="130"/>
      <c r="X672" s="130"/>
      <c r="Y672" s="130"/>
      <c r="Z672" s="130"/>
      <c r="AA672" s="130"/>
      <c r="AB672" s="130"/>
    </row>
    <row r="673" spans="1:28" ht="15.75" customHeight="1">
      <c r="A673" s="130"/>
      <c r="B673" s="130"/>
      <c r="C673" s="130"/>
      <c r="D673" s="130"/>
      <c r="E673" s="130"/>
      <c r="F673" s="130"/>
      <c r="G673" s="130"/>
      <c r="H673" s="130"/>
      <c r="I673" s="130"/>
      <c r="J673" s="130"/>
      <c r="K673" s="130"/>
      <c r="L673" s="130"/>
      <c r="M673" s="130"/>
      <c r="N673" s="130"/>
      <c r="O673" s="130"/>
      <c r="P673" s="130"/>
      <c r="Q673" s="130"/>
      <c r="R673" s="130"/>
      <c r="S673" s="130"/>
      <c r="T673" s="130"/>
      <c r="U673" s="130"/>
      <c r="V673" s="130"/>
      <c r="W673" s="130"/>
      <c r="X673" s="130"/>
      <c r="Y673" s="130"/>
      <c r="Z673" s="130"/>
      <c r="AA673" s="130"/>
      <c r="AB673" s="130"/>
    </row>
    <row r="674" spans="1:28" ht="15.75" customHeight="1">
      <c r="A674" s="130"/>
      <c r="B674" s="130"/>
      <c r="C674" s="130"/>
      <c r="D674" s="130"/>
      <c r="E674" s="130"/>
      <c r="F674" s="130"/>
      <c r="G674" s="130"/>
      <c r="H674" s="130"/>
      <c r="I674" s="130"/>
      <c r="J674" s="130"/>
      <c r="K674" s="130"/>
      <c r="L674" s="130"/>
      <c r="M674" s="130"/>
      <c r="N674" s="130"/>
      <c r="O674" s="130"/>
      <c r="P674" s="130"/>
      <c r="Q674" s="130"/>
      <c r="R674" s="130"/>
      <c r="S674" s="130"/>
      <c r="T674" s="130"/>
      <c r="U674" s="130"/>
      <c r="V674" s="130"/>
      <c r="W674" s="130"/>
      <c r="X674" s="130"/>
      <c r="Y674" s="130"/>
      <c r="Z674" s="130"/>
      <c r="AA674" s="130"/>
      <c r="AB674" s="130"/>
    </row>
    <row r="675" spans="1:28" ht="15.75" customHeight="1">
      <c r="A675" s="130"/>
      <c r="B675" s="130"/>
      <c r="C675" s="130"/>
      <c r="D675" s="130"/>
      <c r="E675" s="130"/>
      <c r="F675" s="130"/>
      <c r="G675" s="130"/>
      <c r="H675" s="130"/>
      <c r="I675" s="130"/>
      <c r="J675" s="130"/>
      <c r="K675" s="130"/>
      <c r="L675" s="130"/>
      <c r="M675" s="130"/>
      <c r="N675" s="130"/>
      <c r="O675" s="130"/>
      <c r="P675" s="130"/>
      <c r="Q675" s="130"/>
      <c r="R675" s="130"/>
      <c r="S675" s="130"/>
      <c r="T675" s="130"/>
      <c r="U675" s="130"/>
      <c r="V675" s="130"/>
      <c r="W675" s="130"/>
      <c r="X675" s="130"/>
      <c r="Y675" s="130"/>
      <c r="Z675" s="130"/>
      <c r="AA675" s="130"/>
      <c r="AB675" s="130"/>
    </row>
    <row r="676" spans="1:28" ht="15.75" customHeight="1">
      <c r="A676" s="130"/>
      <c r="B676" s="130"/>
      <c r="C676" s="130"/>
      <c r="D676" s="130"/>
      <c r="E676" s="130"/>
      <c r="F676" s="130"/>
      <c r="G676" s="130"/>
      <c r="H676" s="130"/>
      <c r="I676" s="130"/>
      <c r="J676" s="130"/>
      <c r="K676" s="130"/>
      <c r="L676" s="130"/>
      <c r="M676" s="130"/>
      <c r="N676" s="130"/>
      <c r="O676" s="130"/>
      <c r="P676" s="130"/>
      <c r="Q676" s="130"/>
      <c r="R676" s="130"/>
      <c r="S676" s="130"/>
      <c r="T676" s="130"/>
      <c r="U676" s="130"/>
      <c r="V676" s="130"/>
      <c r="W676" s="130"/>
      <c r="X676" s="130"/>
      <c r="Y676" s="130"/>
      <c r="Z676" s="130"/>
      <c r="AA676" s="130"/>
      <c r="AB676" s="130"/>
    </row>
    <row r="677" spans="1:28" ht="15.75" customHeight="1">
      <c r="A677" s="130"/>
      <c r="B677" s="130"/>
      <c r="C677" s="130"/>
      <c r="D677" s="130"/>
      <c r="E677" s="130"/>
      <c r="F677" s="130"/>
      <c r="G677" s="130"/>
      <c r="H677" s="130"/>
      <c r="I677" s="130"/>
      <c r="J677" s="130"/>
      <c r="K677" s="130"/>
      <c r="L677" s="130"/>
      <c r="M677" s="130"/>
      <c r="N677" s="130"/>
      <c r="O677" s="130"/>
      <c r="P677" s="130"/>
      <c r="Q677" s="130"/>
      <c r="R677" s="130"/>
      <c r="S677" s="130"/>
      <c r="T677" s="130"/>
      <c r="U677" s="130"/>
      <c r="V677" s="130"/>
      <c r="W677" s="130"/>
      <c r="X677" s="130"/>
      <c r="Y677" s="130"/>
      <c r="Z677" s="130"/>
      <c r="AA677" s="130"/>
      <c r="AB677" s="130"/>
    </row>
    <row r="678" spans="1:28" ht="15.75" customHeight="1">
      <c r="A678" s="130"/>
      <c r="B678" s="130"/>
      <c r="C678" s="130"/>
      <c r="D678" s="130"/>
      <c r="E678" s="130"/>
      <c r="F678" s="130"/>
      <c r="G678" s="130"/>
      <c r="H678" s="130"/>
      <c r="I678" s="130"/>
      <c r="J678" s="130"/>
      <c r="K678" s="130"/>
      <c r="L678" s="130"/>
      <c r="M678" s="130"/>
      <c r="N678" s="130"/>
      <c r="O678" s="130"/>
      <c r="P678" s="130"/>
      <c r="Q678" s="130"/>
      <c r="R678" s="130"/>
      <c r="S678" s="130"/>
      <c r="T678" s="130"/>
      <c r="U678" s="130"/>
      <c r="V678" s="130"/>
      <c r="W678" s="130"/>
      <c r="X678" s="130"/>
      <c r="Y678" s="130"/>
      <c r="Z678" s="130"/>
      <c r="AA678" s="130"/>
      <c r="AB678" s="130"/>
    </row>
    <row r="679" spans="1:28" ht="15.75" customHeight="1">
      <c r="A679" s="130"/>
      <c r="B679" s="130"/>
      <c r="C679" s="130"/>
      <c r="D679" s="130"/>
      <c r="E679" s="130"/>
      <c r="F679" s="130"/>
      <c r="G679" s="130"/>
      <c r="H679" s="130"/>
      <c r="I679" s="130"/>
      <c r="J679" s="130"/>
      <c r="K679" s="130"/>
      <c r="L679" s="130"/>
      <c r="M679" s="130"/>
      <c r="N679" s="130"/>
      <c r="O679" s="130"/>
      <c r="P679" s="130"/>
      <c r="Q679" s="130"/>
      <c r="R679" s="130"/>
      <c r="S679" s="130"/>
      <c r="T679" s="130"/>
      <c r="U679" s="130"/>
      <c r="V679" s="130"/>
      <c r="W679" s="130"/>
      <c r="X679" s="130"/>
      <c r="Y679" s="130"/>
      <c r="Z679" s="130"/>
      <c r="AA679" s="130"/>
      <c r="AB679" s="130"/>
    </row>
    <row r="680" spans="1:28" ht="15.75" customHeight="1">
      <c r="A680" s="130"/>
      <c r="B680" s="130"/>
      <c r="C680" s="130"/>
      <c r="D680" s="130"/>
      <c r="E680" s="130"/>
      <c r="F680" s="130"/>
      <c r="G680" s="130"/>
      <c r="H680" s="130"/>
      <c r="I680" s="130"/>
      <c r="J680" s="130"/>
      <c r="K680" s="130"/>
      <c r="L680" s="130"/>
      <c r="M680" s="130"/>
      <c r="N680" s="130"/>
      <c r="O680" s="130"/>
      <c r="P680" s="130"/>
      <c r="Q680" s="130"/>
      <c r="R680" s="130"/>
      <c r="S680" s="130"/>
      <c r="T680" s="130"/>
      <c r="U680" s="130"/>
      <c r="V680" s="130"/>
      <c r="W680" s="130"/>
      <c r="X680" s="130"/>
      <c r="Y680" s="130"/>
      <c r="Z680" s="130"/>
      <c r="AA680" s="130"/>
      <c r="AB680" s="130"/>
    </row>
    <row r="681" spans="1:28" ht="15.75" customHeight="1">
      <c r="A681" s="130"/>
      <c r="B681" s="130"/>
      <c r="C681" s="130"/>
      <c r="D681" s="130"/>
      <c r="E681" s="130"/>
      <c r="F681" s="130"/>
      <c r="G681" s="130"/>
      <c r="H681" s="130"/>
      <c r="I681" s="130"/>
      <c r="J681" s="130"/>
      <c r="K681" s="130"/>
      <c r="L681" s="130"/>
      <c r="M681" s="130"/>
      <c r="N681" s="130"/>
      <c r="O681" s="130"/>
      <c r="P681" s="130"/>
      <c r="Q681" s="130"/>
      <c r="R681" s="130"/>
      <c r="S681" s="130"/>
      <c r="T681" s="130"/>
      <c r="U681" s="130"/>
      <c r="V681" s="130"/>
      <c r="W681" s="130"/>
      <c r="X681" s="130"/>
      <c r="Y681" s="130"/>
      <c r="Z681" s="130"/>
      <c r="AA681" s="130"/>
      <c r="AB681" s="130"/>
    </row>
    <row r="682" spans="1:28" ht="15.75" customHeight="1">
      <c r="A682" s="130"/>
      <c r="B682" s="130"/>
      <c r="C682" s="130"/>
      <c r="D682" s="130"/>
      <c r="E682" s="130"/>
      <c r="F682" s="130"/>
      <c r="G682" s="130"/>
      <c r="H682" s="130"/>
      <c r="I682" s="130"/>
      <c r="J682" s="130"/>
      <c r="K682" s="130"/>
      <c r="L682" s="130"/>
      <c r="M682" s="130"/>
      <c r="N682" s="130"/>
      <c r="O682" s="130"/>
      <c r="P682" s="130"/>
      <c r="Q682" s="130"/>
      <c r="R682" s="130"/>
      <c r="S682" s="130"/>
      <c r="T682" s="130"/>
      <c r="U682" s="130"/>
      <c r="V682" s="130"/>
      <c r="W682" s="130"/>
      <c r="X682" s="130"/>
      <c r="Y682" s="130"/>
      <c r="Z682" s="130"/>
      <c r="AA682" s="130"/>
      <c r="AB682" s="130"/>
    </row>
    <row r="683" spans="1:28" ht="15.75" customHeight="1">
      <c r="A683" s="130"/>
      <c r="B683" s="130"/>
      <c r="C683" s="130"/>
      <c r="D683" s="130"/>
      <c r="E683" s="130"/>
      <c r="F683" s="130"/>
      <c r="G683" s="130"/>
      <c r="H683" s="130"/>
      <c r="I683" s="130"/>
      <c r="J683" s="130"/>
      <c r="K683" s="130"/>
      <c r="L683" s="130"/>
      <c r="M683" s="130"/>
      <c r="N683" s="130"/>
      <c r="O683" s="130"/>
      <c r="P683" s="130"/>
      <c r="Q683" s="130"/>
      <c r="R683" s="130"/>
      <c r="S683" s="130"/>
      <c r="T683" s="130"/>
      <c r="U683" s="130"/>
      <c r="V683" s="130"/>
      <c r="W683" s="130"/>
      <c r="X683" s="130"/>
      <c r="Y683" s="130"/>
      <c r="Z683" s="130"/>
      <c r="AA683" s="130"/>
      <c r="AB683" s="130"/>
    </row>
    <row r="684" spans="1:28" ht="15.75" customHeight="1">
      <c r="A684" s="130"/>
      <c r="B684" s="130"/>
      <c r="C684" s="130"/>
      <c r="D684" s="130"/>
      <c r="E684" s="130"/>
      <c r="F684" s="130"/>
      <c r="G684" s="130"/>
      <c r="H684" s="130"/>
      <c r="I684" s="130"/>
      <c r="J684" s="130"/>
      <c r="K684" s="130"/>
      <c r="L684" s="130"/>
      <c r="M684" s="130"/>
      <c r="N684" s="130"/>
      <c r="O684" s="130"/>
      <c r="P684" s="130"/>
      <c r="Q684" s="130"/>
      <c r="R684" s="130"/>
      <c r="S684" s="130"/>
      <c r="T684" s="130"/>
      <c r="U684" s="130"/>
      <c r="V684" s="130"/>
      <c r="W684" s="130"/>
      <c r="X684" s="130"/>
      <c r="Y684" s="130"/>
      <c r="Z684" s="130"/>
      <c r="AA684" s="130"/>
      <c r="AB684" s="130"/>
    </row>
    <row r="685" spans="1:28" ht="15.75" customHeight="1">
      <c r="A685" s="130"/>
      <c r="B685" s="130"/>
      <c r="C685" s="130"/>
      <c r="D685" s="130"/>
      <c r="E685" s="130"/>
      <c r="F685" s="130"/>
      <c r="G685" s="130"/>
      <c r="H685" s="130"/>
      <c r="I685" s="130"/>
      <c r="J685" s="130"/>
      <c r="K685" s="130"/>
      <c r="L685" s="130"/>
      <c r="M685" s="130"/>
      <c r="N685" s="130"/>
      <c r="O685" s="130"/>
      <c r="P685" s="130"/>
      <c r="Q685" s="130"/>
      <c r="R685" s="130"/>
      <c r="S685" s="130"/>
      <c r="T685" s="130"/>
      <c r="U685" s="130"/>
      <c r="V685" s="130"/>
      <c r="W685" s="130"/>
      <c r="X685" s="130"/>
      <c r="Y685" s="130"/>
      <c r="Z685" s="130"/>
      <c r="AA685" s="130"/>
      <c r="AB685" s="130"/>
    </row>
    <row r="686" spans="1:28" ht="15.75" customHeight="1">
      <c r="A686" s="130"/>
      <c r="B686" s="130"/>
      <c r="C686" s="130"/>
      <c r="D686" s="130"/>
      <c r="E686" s="130"/>
      <c r="F686" s="130"/>
      <c r="G686" s="130"/>
      <c r="H686" s="130"/>
      <c r="I686" s="130"/>
      <c r="J686" s="130"/>
      <c r="K686" s="130"/>
      <c r="L686" s="130"/>
      <c r="M686" s="130"/>
      <c r="N686" s="130"/>
      <c r="O686" s="130"/>
      <c r="P686" s="130"/>
      <c r="Q686" s="130"/>
      <c r="R686" s="130"/>
      <c r="S686" s="130"/>
      <c r="T686" s="130"/>
      <c r="U686" s="130"/>
      <c r="V686" s="130"/>
      <c r="W686" s="130"/>
      <c r="X686" s="130"/>
      <c r="Y686" s="130"/>
      <c r="Z686" s="130"/>
      <c r="AA686" s="130"/>
      <c r="AB686" s="130"/>
    </row>
    <row r="687" spans="1:28" ht="15.75" customHeight="1">
      <c r="A687" s="130"/>
      <c r="B687" s="130"/>
      <c r="C687" s="130"/>
      <c r="D687" s="130"/>
      <c r="E687" s="130"/>
      <c r="F687" s="130"/>
      <c r="G687" s="130"/>
      <c r="H687" s="130"/>
      <c r="I687" s="130"/>
      <c r="J687" s="130"/>
      <c r="K687" s="130"/>
      <c r="L687" s="130"/>
      <c r="M687" s="130"/>
      <c r="N687" s="130"/>
      <c r="O687" s="130"/>
      <c r="P687" s="130"/>
      <c r="Q687" s="130"/>
      <c r="R687" s="130"/>
      <c r="S687" s="130"/>
      <c r="T687" s="130"/>
      <c r="U687" s="130"/>
      <c r="V687" s="130"/>
      <c r="W687" s="130"/>
      <c r="X687" s="130"/>
      <c r="Y687" s="130"/>
      <c r="Z687" s="130"/>
      <c r="AA687" s="130"/>
      <c r="AB687" s="130"/>
    </row>
    <row r="688" spans="1:28" ht="15.75" customHeight="1">
      <c r="A688" s="130"/>
      <c r="B688" s="130"/>
      <c r="C688" s="130"/>
      <c r="D688" s="130"/>
      <c r="E688" s="130"/>
      <c r="F688" s="130"/>
      <c r="G688" s="130"/>
      <c r="H688" s="130"/>
      <c r="I688" s="130"/>
      <c r="J688" s="130"/>
      <c r="K688" s="130"/>
      <c r="L688" s="130"/>
      <c r="M688" s="130"/>
      <c r="N688" s="130"/>
      <c r="O688" s="130"/>
      <c r="P688" s="130"/>
      <c r="Q688" s="130"/>
      <c r="R688" s="130"/>
      <c r="S688" s="130"/>
      <c r="T688" s="130"/>
      <c r="U688" s="130"/>
      <c r="V688" s="130"/>
      <c r="W688" s="130"/>
      <c r="X688" s="130"/>
      <c r="Y688" s="130"/>
      <c r="Z688" s="130"/>
      <c r="AA688" s="130"/>
      <c r="AB688" s="130"/>
    </row>
    <row r="689" spans="1:28" ht="15.75" customHeight="1">
      <c r="A689" s="130"/>
      <c r="B689" s="130"/>
      <c r="C689" s="130"/>
      <c r="D689" s="130"/>
      <c r="E689" s="130"/>
      <c r="F689" s="130"/>
      <c r="G689" s="130"/>
      <c r="H689" s="130"/>
      <c r="I689" s="130"/>
      <c r="J689" s="130"/>
      <c r="K689" s="130"/>
      <c r="L689" s="130"/>
      <c r="M689" s="130"/>
      <c r="N689" s="130"/>
      <c r="O689" s="130"/>
      <c r="P689" s="130"/>
      <c r="Q689" s="130"/>
      <c r="R689" s="130"/>
      <c r="S689" s="130"/>
      <c r="T689" s="130"/>
      <c r="U689" s="130"/>
      <c r="V689" s="130"/>
      <c r="W689" s="130"/>
      <c r="X689" s="130"/>
      <c r="Y689" s="130"/>
      <c r="Z689" s="130"/>
      <c r="AA689" s="130"/>
      <c r="AB689" s="130"/>
    </row>
    <row r="690" spans="1:28" ht="15.75" customHeight="1">
      <c r="A690" s="130"/>
      <c r="B690" s="130"/>
      <c r="C690" s="130"/>
      <c r="D690" s="130"/>
      <c r="E690" s="130"/>
      <c r="F690" s="130"/>
      <c r="G690" s="130"/>
      <c r="H690" s="130"/>
      <c r="I690" s="130"/>
      <c r="J690" s="130"/>
      <c r="K690" s="130"/>
      <c r="L690" s="130"/>
      <c r="M690" s="130"/>
      <c r="N690" s="130"/>
      <c r="O690" s="130"/>
      <c r="P690" s="130"/>
      <c r="Q690" s="130"/>
      <c r="R690" s="130"/>
      <c r="S690" s="130"/>
      <c r="T690" s="130"/>
      <c r="U690" s="130"/>
      <c r="V690" s="130"/>
      <c r="W690" s="130"/>
      <c r="X690" s="130"/>
      <c r="Y690" s="130"/>
      <c r="Z690" s="130"/>
      <c r="AA690" s="130"/>
      <c r="AB690" s="130"/>
    </row>
    <row r="691" spans="1:28" ht="15.75" customHeight="1">
      <c r="A691" s="130"/>
      <c r="B691" s="130"/>
      <c r="C691" s="130"/>
      <c r="D691" s="130"/>
      <c r="E691" s="130"/>
      <c r="F691" s="130"/>
      <c r="G691" s="130"/>
      <c r="H691" s="130"/>
      <c r="I691" s="130"/>
      <c r="J691" s="130"/>
      <c r="K691" s="130"/>
      <c r="L691" s="130"/>
      <c r="M691" s="130"/>
      <c r="N691" s="130"/>
      <c r="O691" s="130"/>
      <c r="P691" s="130"/>
      <c r="Q691" s="130"/>
      <c r="R691" s="130"/>
      <c r="S691" s="130"/>
      <c r="T691" s="130"/>
      <c r="U691" s="130"/>
      <c r="V691" s="130"/>
      <c r="W691" s="130"/>
      <c r="X691" s="130"/>
      <c r="Y691" s="130"/>
      <c r="Z691" s="130"/>
      <c r="AA691" s="130"/>
      <c r="AB691" s="130"/>
    </row>
    <row r="692" spans="1:28" ht="15.75" customHeight="1">
      <c r="A692" s="130"/>
      <c r="B692" s="130"/>
      <c r="C692" s="130"/>
      <c r="D692" s="130"/>
      <c r="E692" s="130"/>
      <c r="F692" s="130"/>
      <c r="G692" s="130"/>
      <c r="H692" s="130"/>
      <c r="I692" s="130"/>
      <c r="J692" s="130"/>
      <c r="K692" s="130"/>
      <c r="L692" s="130"/>
      <c r="M692" s="130"/>
      <c r="N692" s="130"/>
      <c r="O692" s="130"/>
      <c r="P692" s="130"/>
      <c r="Q692" s="130"/>
      <c r="R692" s="130"/>
      <c r="S692" s="130"/>
      <c r="T692" s="130"/>
      <c r="U692" s="130"/>
      <c r="V692" s="130"/>
      <c r="W692" s="130"/>
      <c r="X692" s="130"/>
      <c r="Y692" s="130"/>
      <c r="Z692" s="130"/>
      <c r="AA692" s="130"/>
      <c r="AB692" s="130"/>
    </row>
    <row r="693" spans="1:28" ht="15.75" customHeight="1">
      <c r="A693" s="130"/>
      <c r="B693" s="130"/>
      <c r="C693" s="130"/>
      <c r="D693" s="130"/>
      <c r="E693" s="130"/>
      <c r="F693" s="130"/>
      <c r="G693" s="130"/>
      <c r="H693" s="130"/>
      <c r="I693" s="130"/>
      <c r="J693" s="130"/>
      <c r="K693" s="130"/>
      <c r="L693" s="130"/>
      <c r="M693" s="130"/>
      <c r="N693" s="130"/>
      <c r="O693" s="130"/>
      <c r="P693" s="130"/>
      <c r="Q693" s="130"/>
      <c r="R693" s="130"/>
      <c r="S693" s="130"/>
      <c r="T693" s="130"/>
      <c r="U693" s="130"/>
      <c r="V693" s="130"/>
      <c r="W693" s="130"/>
      <c r="X693" s="130"/>
      <c r="Y693" s="130"/>
      <c r="Z693" s="130"/>
      <c r="AA693" s="130"/>
      <c r="AB693" s="130"/>
    </row>
    <row r="694" spans="1:28" ht="15.75" customHeight="1">
      <c r="A694" s="130"/>
      <c r="B694" s="130"/>
      <c r="C694" s="130"/>
      <c r="D694" s="130"/>
      <c r="E694" s="130"/>
      <c r="F694" s="130"/>
      <c r="G694" s="130"/>
      <c r="H694" s="130"/>
      <c r="I694" s="130"/>
      <c r="J694" s="130"/>
      <c r="K694" s="130"/>
      <c r="L694" s="130"/>
      <c r="M694" s="130"/>
      <c r="N694" s="130"/>
      <c r="O694" s="130"/>
      <c r="P694" s="130"/>
      <c r="Q694" s="130"/>
      <c r="R694" s="130"/>
      <c r="S694" s="130"/>
      <c r="T694" s="130"/>
      <c r="U694" s="130"/>
      <c r="V694" s="130"/>
      <c r="W694" s="130"/>
      <c r="X694" s="130"/>
      <c r="Y694" s="130"/>
      <c r="Z694" s="130"/>
      <c r="AA694" s="130"/>
      <c r="AB694" s="130"/>
    </row>
    <row r="695" spans="1:28" ht="15.75" customHeight="1">
      <c r="A695" s="130"/>
      <c r="B695" s="130"/>
      <c r="C695" s="130"/>
      <c r="D695" s="130"/>
      <c r="E695" s="130"/>
      <c r="F695" s="130"/>
      <c r="G695" s="130"/>
      <c r="H695" s="130"/>
      <c r="I695" s="130"/>
      <c r="J695" s="130"/>
      <c r="K695" s="130"/>
      <c r="L695" s="130"/>
      <c r="M695" s="130"/>
      <c r="N695" s="130"/>
      <c r="O695" s="130"/>
      <c r="P695" s="130"/>
      <c r="Q695" s="130"/>
      <c r="R695" s="130"/>
      <c r="S695" s="130"/>
      <c r="T695" s="130"/>
      <c r="U695" s="130"/>
      <c r="V695" s="130"/>
      <c r="W695" s="130"/>
      <c r="X695" s="130"/>
      <c r="Y695" s="130"/>
      <c r="Z695" s="130"/>
      <c r="AA695" s="130"/>
      <c r="AB695" s="130"/>
    </row>
    <row r="696" spans="1:28" ht="15.75" customHeight="1">
      <c r="A696" s="130"/>
      <c r="B696" s="130"/>
      <c r="C696" s="130"/>
      <c r="D696" s="130"/>
      <c r="E696" s="130"/>
      <c r="F696" s="130"/>
      <c r="G696" s="130"/>
      <c r="H696" s="130"/>
      <c r="I696" s="130"/>
      <c r="J696" s="130"/>
      <c r="K696" s="130"/>
      <c r="L696" s="130"/>
      <c r="M696" s="130"/>
      <c r="N696" s="130"/>
      <c r="O696" s="130"/>
      <c r="P696" s="130"/>
      <c r="Q696" s="130"/>
      <c r="R696" s="130"/>
      <c r="S696" s="130"/>
      <c r="T696" s="130"/>
      <c r="U696" s="130"/>
      <c r="V696" s="130"/>
      <c r="W696" s="130"/>
      <c r="X696" s="130"/>
      <c r="Y696" s="130"/>
      <c r="Z696" s="130"/>
      <c r="AA696" s="130"/>
      <c r="AB696" s="130"/>
    </row>
    <row r="697" spans="1:28" ht="15.75" customHeight="1">
      <c r="A697" s="130"/>
      <c r="B697" s="130"/>
      <c r="C697" s="130"/>
      <c r="D697" s="130"/>
      <c r="E697" s="130"/>
      <c r="F697" s="130"/>
      <c r="G697" s="130"/>
      <c r="H697" s="130"/>
      <c r="I697" s="130"/>
      <c r="J697" s="130"/>
      <c r="K697" s="130"/>
      <c r="L697" s="130"/>
      <c r="M697" s="130"/>
      <c r="N697" s="130"/>
      <c r="O697" s="130"/>
      <c r="P697" s="130"/>
      <c r="Q697" s="130"/>
      <c r="R697" s="130"/>
      <c r="S697" s="130"/>
      <c r="T697" s="130"/>
      <c r="U697" s="130"/>
      <c r="V697" s="130"/>
      <c r="W697" s="130"/>
      <c r="X697" s="130"/>
      <c r="Y697" s="130"/>
      <c r="Z697" s="130"/>
      <c r="AA697" s="130"/>
      <c r="AB697" s="130"/>
    </row>
    <row r="698" spans="1:28" ht="15.75" customHeight="1">
      <c r="A698" s="130"/>
      <c r="B698" s="130"/>
      <c r="C698" s="130"/>
      <c r="D698" s="130"/>
      <c r="E698" s="130"/>
      <c r="F698" s="130"/>
      <c r="G698" s="130"/>
      <c r="H698" s="130"/>
      <c r="I698" s="130"/>
      <c r="J698" s="130"/>
      <c r="K698" s="130"/>
      <c r="L698" s="130"/>
      <c r="M698" s="130"/>
      <c r="N698" s="130"/>
      <c r="O698" s="130"/>
      <c r="P698" s="130"/>
      <c r="Q698" s="130"/>
      <c r="R698" s="130"/>
      <c r="S698" s="130"/>
      <c r="T698" s="130"/>
      <c r="U698" s="130"/>
      <c r="V698" s="130"/>
      <c r="W698" s="130"/>
      <c r="X698" s="130"/>
      <c r="Y698" s="130"/>
      <c r="Z698" s="130"/>
      <c r="AA698" s="130"/>
      <c r="AB698" s="130"/>
    </row>
    <row r="699" spans="1:28" ht="15.75" customHeight="1">
      <c r="A699" s="130"/>
      <c r="B699" s="130"/>
      <c r="C699" s="130"/>
      <c r="D699" s="130"/>
      <c r="E699" s="130"/>
      <c r="F699" s="130"/>
      <c r="G699" s="130"/>
      <c r="H699" s="130"/>
      <c r="I699" s="130"/>
      <c r="J699" s="130"/>
      <c r="K699" s="130"/>
      <c r="L699" s="130"/>
      <c r="M699" s="130"/>
      <c r="N699" s="130"/>
      <c r="O699" s="130"/>
      <c r="P699" s="130"/>
      <c r="Q699" s="130"/>
      <c r="R699" s="130"/>
      <c r="S699" s="130"/>
      <c r="T699" s="130"/>
      <c r="U699" s="130"/>
      <c r="V699" s="130"/>
      <c r="W699" s="130"/>
      <c r="X699" s="130"/>
      <c r="Y699" s="130"/>
      <c r="Z699" s="130"/>
      <c r="AA699" s="130"/>
      <c r="AB699" s="130"/>
    </row>
    <row r="700" spans="1:28" ht="15.75" customHeight="1">
      <c r="A700" s="130"/>
      <c r="B700" s="130"/>
      <c r="C700" s="130"/>
      <c r="D700" s="130"/>
      <c r="E700" s="130"/>
      <c r="F700" s="130"/>
      <c r="G700" s="130"/>
      <c r="H700" s="130"/>
      <c r="I700" s="130"/>
      <c r="J700" s="130"/>
      <c r="K700" s="130"/>
      <c r="L700" s="130"/>
      <c r="M700" s="130"/>
      <c r="N700" s="130"/>
      <c r="O700" s="130"/>
      <c r="P700" s="130"/>
      <c r="Q700" s="130"/>
      <c r="R700" s="130"/>
      <c r="S700" s="130"/>
      <c r="T700" s="130"/>
      <c r="U700" s="130"/>
      <c r="V700" s="130"/>
      <c r="W700" s="130"/>
      <c r="X700" s="130"/>
      <c r="Y700" s="130"/>
      <c r="Z700" s="130"/>
      <c r="AA700" s="130"/>
      <c r="AB700" s="130"/>
    </row>
    <row r="701" spans="1:28" ht="15.75" customHeight="1">
      <c r="A701" s="130"/>
      <c r="B701" s="130"/>
      <c r="C701" s="130"/>
      <c r="D701" s="130"/>
      <c r="E701" s="130"/>
      <c r="F701" s="130"/>
      <c r="G701" s="130"/>
      <c r="H701" s="130"/>
      <c r="I701" s="130"/>
      <c r="J701" s="130"/>
      <c r="K701" s="130"/>
      <c r="L701" s="130"/>
      <c r="M701" s="130"/>
      <c r="N701" s="130"/>
      <c r="O701" s="130"/>
      <c r="P701" s="130"/>
      <c r="Q701" s="130"/>
      <c r="R701" s="130"/>
      <c r="S701" s="130"/>
      <c r="T701" s="130"/>
      <c r="U701" s="130"/>
      <c r="V701" s="130"/>
      <c r="W701" s="130"/>
      <c r="X701" s="130"/>
      <c r="Y701" s="130"/>
      <c r="Z701" s="130"/>
      <c r="AA701" s="130"/>
      <c r="AB701" s="130"/>
    </row>
    <row r="702" spans="1:28" ht="15.75" customHeight="1">
      <c r="A702" s="130"/>
      <c r="B702" s="130"/>
      <c r="C702" s="130"/>
      <c r="D702" s="130"/>
      <c r="E702" s="130"/>
      <c r="F702" s="130"/>
      <c r="G702" s="130"/>
      <c r="H702" s="130"/>
      <c r="I702" s="130"/>
      <c r="J702" s="130"/>
      <c r="K702" s="130"/>
      <c r="L702" s="130"/>
      <c r="M702" s="130"/>
      <c r="N702" s="130"/>
      <c r="O702" s="130"/>
      <c r="P702" s="130"/>
      <c r="Q702" s="130"/>
      <c r="R702" s="130"/>
      <c r="S702" s="130"/>
      <c r="T702" s="130"/>
      <c r="U702" s="130"/>
      <c r="V702" s="130"/>
      <c r="W702" s="130"/>
      <c r="X702" s="130"/>
      <c r="Y702" s="130"/>
      <c r="Z702" s="130"/>
      <c r="AA702" s="130"/>
      <c r="AB702" s="130"/>
    </row>
    <row r="703" spans="1:28" ht="15.75" customHeight="1">
      <c r="A703" s="130"/>
      <c r="B703" s="130"/>
      <c r="C703" s="130"/>
      <c r="D703" s="130"/>
      <c r="E703" s="130"/>
      <c r="F703" s="130"/>
      <c r="G703" s="130"/>
      <c r="H703" s="130"/>
      <c r="I703" s="130"/>
      <c r="J703" s="130"/>
      <c r="K703" s="130"/>
      <c r="L703" s="130"/>
      <c r="M703" s="130"/>
      <c r="N703" s="130"/>
      <c r="O703" s="130"/>
      <c r="P703" s="130"/>
      <c r="Q703" s="130"/>
      <c r="R703" s="130"/>
      <c r="S703" s="130"/>
      <c r="T703" s="130"/>
      <c r="U703" s="130"/>
      <c r="V703" s="130"/>
      <c r="W703" s="130"/>
      <c r="X703" s="130"/>
      <c r="Y703" s="130"/>
      <c r="Z703" s="130"/>
      <c r="AA703" s="130"/>
      <c r="AB703" s="130"/>
    </row>
    <row r="704" spans="1:28" ht="15.75" customHeight="1">
      <c r="A704" s="130"/>
      <c r="B704" s="130"/>
      <c r="C704" s="130"/>
      <c r="D704" s="130"/>
      <c r="E704" s="130"/>
      <c r="F704" s="130"/>
      <c r="G704" s="130"/>
      <c r="H704" s="130"/>
      <c r="I704" s="130"/>
      <c r="J704" s="130"/>
      <c r="K704" s="130"/>
      <c r="L704" s="130"/>
      <c r="M704" s="130"/>
      <c r="N704" s="130"/>
      <c r="O704" s="130"/>
      <c r="P704" s="130"/>
      <c r="Q704" s="130"/>
      <c r="R704" s="130"/>
      <c r="S704" s="130"/>
      <c r="T704" s="130"/>
      <c r="U704" s="130"/>
      <c r="V704" s="130"/>
      <c r="W704" s="130"/>
      <c r="X704" s="130"/>
      <c r="Y704" s="130"/>
      <c r="Z704" s="130"/>
      <c r="AA704" s="130"/>
      <c r="AB704" s="130"/>
    </row>
    <row r="705" spans="1:28" ht="15.75" customHeight="1">
      <c r="A705" s="130"/>
      <c r="B705" s="130"/>
      <c r="C705" s="130"/>
      <c r="D705" s="130"/>
      <c r="E705" s="130"/>
      <c r="F705" s="130"/>
      <c r="G705" s="130"/>
      <c r="H705" s="130"/>
      <c r="I705" s="130"/>
      <c r="J705" s="130"/>
      <c r="K705" s="130"/>
      <c r="L705" s="130"/>
      <c r="M705" s="130"/>
      <c r="N705" s="130"/>
      <c r="O705" s="130"/>
      <c r="P705" s="130"/>
      <c r="Q705" s="130"/>
      <c r="R705" s="130"/>
      <c r="S705" s="130"/>
      <c r="T705" s="130"/>
      <c r="U705" s="130"/>
      <c r="V705" s="130"/>
      <c r="W705" s="130"/>
      <c r="X705" s="130"/>
      <c r="Y705" s="130"/>
      <c r="Z705" s="130"/>
      <c r="AA705" s="130"/>
      <c r="AB705" s="130"/>
    </row>
    <row r="706" spans="1:28" ht="15.75" customHeight="1">
      <c r="A706" s="130"/>
      <c r="B706" s="130"/>
      <c r="C706" s="130"/>
      <c r="D706" s="130"/>
      <c r="E706" s="130"/>
      <c r="F706" s="130"/>
      <c r="G706" s="130"/>
      <c r="H706" s="130"/>
      <c r="I706" s="130"/>
      <c r="J706" s="130"/>
      <c r="K706" s="130"/>
      <c r="L706" s="130"/>
      <c r="M706" s="130"/>
      <c r="N706" s="130"/>
      <c r="O706" s="130"/>
      <c r="P706" s="130"/>
      <c r="Q706" s="130"/>
      <c r="R706" s="130"/>
      <c r="S706" s="130"/>
      <c r="T706" s="130"/>
      <c r="U706" s="130"/>
      <c r="V706" s="130"/>
      <c r="W706" s="130"/>
      <c r="X706" s="130"/>
      <c r="Y706" s="130"/>
      <c r="Z706" s="130"/>
      <c r="AA706" s="130"/>
      <c r="AB706" s="130"/>
    </row>
    <row r="707" spans="1:28" ht="15.75" customHeight="1">
      <c r="A707" s="130"/>
      <c r="B707" s="130"/>
      <c r="C707" s="130"/>
      <c r="D707" s="130"/>
      <c r="E707" s="130"/>
      <c r="F707" s="130"/>
      <c r="G707" s="130"/>
      <c r="H707" s="130"/>
      <c r="I707" s="130"/>
      <c r="J707" s="130"/>
      <c r="K707" s="130"/>
      <c r="L707" s="130"/>
      <c r="M707" s="130"/>
      <c r="N707" s="130"/>
      <c r="O707" s="130"/>
      <c r="P707" s="130"/>
      <c r="Q707" s="130"/>
      <c r="R707" s="130"/>
      <c r="S707" s="130"/>
      <c r="T707" s="130"/>
      <c r="U707" s="130"/>
      <c r="V707" s="130"/>
      <c r="W707" s="130"/>
      <c r="X707" s="130"/>
      <c r="Y707" s="130"/>
      <c r="Z707" s="130"/>
      <c r="AA707" s="130"/>
      <c r="AB707" s="130"/>
    </row>
    <row r="708" spans="1:28" ht="15.75" customHeight="1">
      <c r="A708" s="130"/>
      <c r="B708" s="130"/>
      <c r="C708" s="130"/>
      <c r="D708" s="130"/>
      <c r="E708" s="130"/>
      <c r="F708" s="130"/>
      <c r="G708" s="130"/>
      <c r="H708" s="130"/>
      <c r="I708" s="130"/>
      <c r="J708" s="130"/>
      <c r="K708" s="130"/>
      <c r="L708" s="130"/>
      <c r="M708" s="130"/>
      <c r="N708" s="130"/>
      <c r="O708" s="130"/>
      <c r="P708" s="130"/>
      <c r="Q708" s="130"/>
      <c r="R708" s="130"/>
      <c r="S708" s="130"/>
      <c r="T708" s="130"/>
      <c r="U708" s="130"/>
      <c r="V708" s="130"/>
      <c r="W708" s="130"/>
      <c r="X708" s="130"/>
      <c r="Y708" s="130"/>
      <c r="Z708" s="130"/>
      <c r="AA708" s="130"/>
      <c r="AB708" s="130"/>
    </row>
    <row r="709" spans="1:28" ht="15.75" customHeight="1">
      <c r="A709" s="130"/>
      <c r="B709" s="130"/>
      <c r="C709" s="130"/>
      <c r="D709" s="130"/>
      <c r="E709" s="130"/>
      <c r="F709" s="130"/>
      <c r="G709" s="130"/>
      <c r="H709" s="130"/>
      <c r="I709" s="130"/>
      <c r="J709" s="130"/>
      <c r="K709" s="130"/>
      <c r="L709" s="130"/>
      <c r="M709" s="130"/>
      <c r="N709" s="130"/>
      <c r="O709" s="130"/>
      <c r="P709" s="130"/>
      <c r="Q709" s="130"/>
      <c r="R709" s="130"/>
      <c r="S709" s="130"/>
      <c r="T709" s="130"/>
      <c r="U709" s="130"/>
      <c r="V709" s="130"/>
      <c r="W709" s="130"/>
      <c r="X709" s="130"/>
      <c r="Y709" s="130"/>
      <c r="Z709" s="130"/>
      <c r="AA709" s="130"/>
      <c r="AB709" s="130"/>
    </row>
    <row r="710" spans="1:28" ht="15.75" customHeight="1">
      <c r="A710" s="130"/>
      <c r="B710" s="130"/>
      <c r="C710" s="130"/>
      <c r="D710" s="130"/>
      <c r="E710" s="130"/>
      <c r="F710" s="130"/>
      <c r="G710" s="130"/>
      <c r="H710" s="130"/>
      <c r="I710" s="130"/>
      <c r="J710" s="130"/>
      <c r="K710" s="130"/>
      <c r="L710" s="130"/>
      <c r="M710" s="130"/>
      <c r="N710" s="130"/>
      <c r="O710" s="130"/>
      <c r="P710" s="130"/>
      <c r="Q710" s="130"/>
      <c r="R710" s="130"/>
      <c r="S710" s="130"/>
      <c r="T710" s="130"/>
      <c r="U710" s="130"/>
      <c r="V710" s="130"/>
      <c r="W710" s="130"/>
      <c r="X710" s="130"/>
      <c r="Y710" s="130"/>
      <c r="Z710" s="130"/>
      <c r="AA710" s="130"/>
      <c r="AB710" s="130"/>
    </row>
    <row r="711" spans="1:28" ht="15.75" customHeight="1">
      <c r="A711" s="130"/>
      <c r="B711" s="130"/>
      <c r="C711" s="130"/>
      <c r="D711" s="130"/>
      <c r="E711" s="130"/>
      <c r="F711" s="130"/>
      <c r="G711" s="130"/>
      <c r="H711" s="130"/>
      <c r="I711" s="130"/>
      <c r="J711" s="130"/>
      <c r="K711" s="130"/>
      <c r="L711" s="130"/>
      <c r="M711" s="130"/>
      <c r="N711" s="130"/>
      <c r="O711" s="130"/>
      <c r="P711" s="130"/>
      <c r="Q711" s="130"/>
      <c r="R711" s="130"/>
      <c r="S711" s="130"/>
      <c r="T711" s="130"/>
      <c r="U711" s="130"/>
      <c r="V711" s="130"/>
      <c r="W711" s="130"/>
      <c r="X711" s="130"/>
      <c r="Y711" s="130"/>
      <c r="Z711" s="130"/>
      <c r="AA711" s="130"/>
      <c r="AB711" s="130"/>
    </row>
    <row r="712" spans="1:28" ht="15.75" customHeight="1">
      <c r="A712" s="130"/>
      <c r="B712" s="130"/>
      <c r="C712" s="130"/>
      <c r="D712" s="130"/>
      <c r="E712" s="130"/>
      <c r="F712" s="130"/>
      <c r="G712" s="130"/>
      <c r="H712" s="130"/>
      <c r="I712" s="130"/>
      <c r="J712" s="130"/>
      <c r="K712" s="130"/>
      <c r="L712" s="130"/>
      <c r="M712" s="130"/>
      <c r="N712" s="130"/>
      <c r="O712" s="130"/>
      <c r="P712" s="130"/>
      <c r="Q712" s="130"/>
      <c r="R712" s="130"/>
      <c r="S712" s="130"/>
      <c r="T712" s="130"/>
      <c r="U712" s="130"/>
      <c r="V712" s="130"/>
      <c r="W712" s="130"/>
      <c r="X712" s="130"/>
      <c r="Y712" s="130"/>
      <c r="Z712" s="130"/>
      <c r="AA712" s="130"/>
      <c r="AB712" s="130"/>
    </row>
    <row r="713" spans="1:28" ht="15.75" customHeight="1">
      <c r="A713" s="130"/>
      <c r="B713" s="130"/>
      <c r="C713" s="130"/>
      <c r="D713" s="130"/>
      <c r="E713" s="130"/>
      <c r="F713" s="130"/>
      <c r="G713" s="130"/>
      <c r="H713" s="130"/>
      <c r="I713" s="130"/>
      <c r="J713" s="130"/>
      <c r="K713" s="130"/>
      <c r="L713" s="130"/>
      <c r="M713" s="130"/>
      <c r="N713" s="130"/>
      <c r="O713" s="130"/>
      <c r="P713" s="130"/>
      <c r="Q713" s="130"/>
      <c r="R713" s="130"/>
      <c r="S713" s="130"/>
      <c r="T713" s="130"/>
      <c r="U713" s="130"/>
      <c r="V713" s="130"/>
      <c r="W713" s="130"/>
      <c r="X713" s="130"/>
      <c r="Y713" s="130"/>
      <c r="Z713" s="130"/>
      <c r="AA713" s="130"/>
      <c r="AB713" s="130"/>
    </row>
    <row r="714" spans="1:28" ht="15.75" customHeight="1">
      <c r="A714" s="130"/>
      <c r="B714" s="130"/>
      <c r="C714" s="130"/>
      <c r="D714" s="130"/>
      <c r="E714" s="130"/>
      <c r="F714" s="130"/>
      <c r="G714" s="130"/>
      <c r="H714" s="130"/>
      <c r="I714" s="130"/>
      <c r="J714" s="130"/>
      <c r="K714" s="130"/>
      <c r="L714" s="130"/>
      <c r="M714" s="130"/>
      <c r="N714" s="130"/>
      <c r="O714" s="130"/>
      <c r="P714" s="130"/>
      <c r="Q714" s="130"/>
      <c r="R714" s="130"/>
      <c r="S714" s="130"/>
      <c r="T714" s="130"/>
      <c r="U714" s="130"/>
      <c r="V714" s="130"/>
      <c r="W714" s="130"/>
      <c r="X714" s="130"/>
      <c r="Y714" s="130"/>
      <c r="Z714" s="130"/>
      <c r="AA714" s="130"/>
      <c r="AB714" s="130"/>
    </row>
    <row r="715" spans="1:28" ht="15.75" customHeight="1">
      <c r="A715" s="130"/>
      <c r="B715" s="130"/>
      <c r="C715" s="130"/>
      <c r="D715" s="130"/>
      <c r="E715" s="130"/>
      <c r="F715" s="130"/>
      <c r="G715" s="130"/>
      <c r="H715" s="130"/>
      <c r="I715" s="130"/>
      <c r="J715" s="130"/>
      <c r="K715" s="130"/>
      <c r="L715" s="130"/>
      <c r="M715" s="130"/>
      <c r="N715" s="130"/>
      <c r="O715" s="130"/>
      <c r="P715" s="130"/>
      <c r="Q715" s="130"/>
      <c r="R715" s="130"/>
      <c r="S715" s="130"/>
      <c r="T715" s="130"/>
      <c r="U715" s="130"/>
      <c r="V715" s="130"/>
      <c r="W715" s="130"/>
      <c r="X715" s="130"/>
      <c r="Y715" s="130"/>
      <c r="Z715" s="130"/>
      <c r="AA715" s="130"/>
      <c r="AB715" s="130"/>
    </row>
    <row r="716" spans="1:28" ht="15.75" customHeight="1">
      <c r="A716" s="130"/>
      <c r="B716" s="130"/>
      <c r="C716" s="130"/>
      <c r="D716" s="130"/>
      <c r="E716" s="130"/>
      <c r="F716" s="130"/>
      <c r="G716" s="130"/>
      <c r="H716" s="130"/>
      <c r="I716" s="130"/>
      <c r="J716" s="130"/>
      <c r="K716" s="130"/>
      <c r="L716" s="130"/>
      <c r="M716" s="130"/>
      <c r="N716" s="130"/>
      <c r="O716" s="130"/>
      <c r="P716" s="130"/>
      <c r="Q716" s="130"/>
      <c r="R716" s="130"/>
      <c r="S716" s="130"/>
      <c r="T716" s="130"/>
      <c r="U716" s="130"/>
      <c r="V716" s="130"/>
      <c r="W716" s="130"/>
      <c r="X716" s="130"/>
      <c r="Y716" s="130"/>
      <c r="Z716" s="130"/>
      <c r="AA716" s="130"/>
      <c r="AB716" s="130"/>
    </row>
    <row r="717" spans="1:28" ht="15.75" customHeight="1">
      <c r="A717" s="130"/>
      <c r="B717" s="130"/>
      <c r="C717" s="130"/>
      <c r="D717" s="130"/>
      <c r="E717" s="130"/>
      <c r="F717" s="130"/>
      <c r="G717" s="130"/>
      <c r="H717" s="130"/>
      <c r="I717" s="130"/>
      <c r="J717" s="130"/>
      <c r="K717" s="130"/>
      <c r="L717" s="130"/>
      <c r="M717" s="130"/>
      <c r="N717" s="130"/>
      <c r="O717" s="130"/>
      <c r="P717" s="130"/>
      <c r="Q717" s="130"/>
      <c r="R717" s="130"/>
      <c r="S717" s="130"/>
      <c r="T717" s="130"/>
      <c r="U717" s="130"/>
      <c r="V717" s="130"/>
      <c r="W717" s="130"/>
      <c r="X717" s="130"/>
      <c r="Y717" s="130"/>
      <c r="Z717" s="130"/>
      <c r="AA717" s="130"/>
      <c r="AB717" s="130"/>
    </row>
    <row r="718" spans="1:28" ht="15.75" customHeight="1">
      <c r="A718" s="130"/>
      <c r="B718" s="130"/>
      <c r="C718" s="130"/>
      <c r="D718" s="130"/>
      <c r="E718" s="130"/>
      <c r="F718" s="130"/>
      <c r="G718" s="130"/>
      <c r="H718" s="130"/>
      <c r="I718" s="130"/>
      <c r="J718" s="130"/>
      <c r="K718" s="130"/>
      <c r="L718" s="130"/>
      <c r="M718" s="130"/>
      <c r="N718" s="130"/>
      <c r="O718" s="130"/>
      <c r="P718" s="130"/>
      <c r="Q718" s="130"/>
      <c r="R718" s="130"/>
      <c r="S718" s="130"/>
      <c r="T718" s="130"/>
      <c r="U718" s="130"/>
      <c r="V718" s="130"/>
      <c r="W718" s="130"/>
      <c r="X718" s="130"/>
      <c r="Y718" s="130"/>
      <c r="Z718" s="130"/>
      <c r="AA718" s="130"/>
      <c r="AB718" s="130"/>
    </row>
    <row r="719" spans="1:28" ht="15.75" customHeight="1">
      <c r="A719" s="130"/>
      <c r="B719" s="130"/>
      <c r="C719" s="130"/>
      <c r="D719" s="130"/>
      <c r="E719" s="130"/>
      <c r="F719" s="130"/>
      <c r="G719" s="130"/>
      <c r="H719" s="130"/>
      <c r="I719" s="130"/>
      <c r="J719" s="130"/>
      <c r="K719" s="130"/>
      <c r="L719" s="130"/>
      <c r="M719" s="130"/>
      <c r="N719" s="130"/>
      <c r="O719" s="130"/>
      <c r="P719" s="130"/>
      <c r="Q719" s="130"/>
      <c r="R719" s="130"/>
      <c r="S719" s="130"/>
      <c r="T719" s="130"/>
      <c r="U719" s="130"/>
      <c r="V719" s="130"/>
      <c r="W719" s="130"/>
      <c r="X719" s="130"/>
      <c r="Y719" s="130"/>
      <c r="Z719" s="130"/>
      <c r="AA719" s="130"/>
      <c r="AB719" s="130"/>
    </row>
    <row r="720" spans="1:28" ht="15.75" customHeight="1">
      <c r="A720" s="130"/>
      <c r="B720" s="130"/>
      <c r="C720" s="130"/>
      <c r="D720" s="130"/>
      <c r="E720" s="130"/>
      <c r="F720" s="130"/>
      <c r="G720" s="130"/>
      <c r="H720" s="130"/>
      <c r="I720" s="130"/>
      <c r="J720" s="130"/>
      <c r="K720" s="130"/>
      <c r="L720" s="130"/>
      <c r="M720" s="130"/>
      <c r="N720" s="130"/>
      <c r="O720" s="130"/>
      <c r="P720" s="130"/>
      <c r="Q720" s="130"/>
      <c r="R720" s="130"/>
      <c r="S720" s="130"/>
      <c r="T720" s="130"/>
      <c r="U720" s="130"/>
      <c r="V720" s="130"/>
      <c r="W720" s="130"/>
      <c r="X720" s="130"/>
      <c r="Y720" s="130"/>
      <c r="Z720" s="130"/>
      <c r="AA720" s="130"/>
      <c r="AB720" s="130"/>
    </row>
    <row r="721" spans="1:28" ht="15.75" customHeight="1">
      <c r="A721" s="130"/>
      <c r="B721" s="130"/>
      <c r="C721" s="130"/>
      <c r="D721" s="130"/>
      <c r="E721" s="130"/>
      <c r="F721" s="130"/>
      <c r="G721" s="130"/>
      <c r="H721" s="130"/>
      <c r="I721" s="130"/>
      <c r="J721" s="130"/>
      <c r="K721" s="130"/>
      <c r="L721" s="130"/>
      <c r="M721" s="130"/>
      <c r="N721" s="130"/>
      <c r="O721" s="130"/>
      <c r="P721" s="130"/>
      <c r="Q721" s="130"/>
      <c r="R721" s="130"/>
      <c r="S721" s="130"/>
      <c r="T721" s="130"/>
      <c r="U721" s="130"/>
      <c r="V721" s="130"/>
      <c r="W721" s="130"/>
      <c r="X721" s="130"/>
      <c r="Y721" s="130"/>
      <c r="Z721" s="130"/>
      <c r="AA721" s="130"/>
      <c r="AB721" s="130"/>
    </row>
    <row r="722" spans="1:28" ht="15.75" customHeight="1">
      <c r="A722" s="130"/>
      <c r="B722" s="130"/>
      <c r="C722" s="130"/>
      <c r="D722" s="130"/>
      <c r="E722" s="130"/>
      <c r="F722" s="130"/>
      <c r="G722" s="130"/>
      <c r="H722" s="130"/>
      <c r="I722" s="130"/>
      <c r="J722" s="130"/>
      <c r="K722" s="130"/>
      <c r="L722" s="130"/>
      <c r="M722" s="130"/>
      <c r="N722" s="130"/>
      <c r="O722" s="130"/>
      <c r="P722" s="130"/>
      <c r="Q722" s="130"/>
      <c r="R722" s="130"/>
      <c r="S722" s="130"/>
      <c r="T722" s="130"/>
      <c r="U722" s="130"/>
      <c r="V722" s="130"/>
      <c r="W722" s="130"/>
      <c r="X722" s="130"/>
      <c r="Y722" s="130"/>
      <c r="Z722" s="130"/>
      <c r="AA722" s="130"/>
      <c r="AB722" s="130"/>
    </row>
    <row r="723" spans="1:28" ht="15.75" customHeight="1">
      <c r="A723" s="130"/>
      <c r="B723" s="130"/>
      <c r="C723" s="130"/>
      <c r="D723" s="130"/>
      <c r="E723" s="130"/>
      <c r="F723" s="130"/>
      <c r="G723" s="130"/>
      <c r="H723" s="130"/>
      <c r="I723" s="130"/>
      <c r="J723" s="130"/>
      <c r="K723" s="130"/>
      <c r="L723" s="130"/>
      <c r="M723" s="130"/>
      <c r="N723" s="130"/>
      <c r="O723" s="130"/>
      <c r="P723" s="130"/>
      <c r="Q723" s="130"/>
      <c r="R723" s="130"/>
      <c r="S723" s="130"/>
      <c r="T723" s="130"/>
      <c r="U723" s="130"/>
      <c r="V723" s="130"/>
      <c r="W723" s="130"/>
      <c r="X723" s="130"/>
      <c r="Y723" s="130"/>
      <c r="Z723" s="130"/>
      <c r="AA723" s="130"/>
      <c r="AB723" s="130"/>
    </row>
    <row r="724" spans="1:28" ht="15.75" customHeight="1">
      <c r="A724" s="130"/>
      <c r="B724" s="130"/>
      <c r="C724" s="130"/>
      <c r="D724" s="130"/>
      <c r="E724" s="130"/>
      <c r="F724" s="130"/>
      <c r="G724" s="130"/>
      <c r="H724" s="130"/>
      <c r="I724" s="130"/>
      <c r="J724" s="130"/>
      <c r="K724" s="130"/>
      <c r="L724" s="130"/>
      <c r="M724" s="130"/>
      <c r="N724" s="130"/>
      <c r="O724" s="130"/>
      <c r="P724" s="130"/>
      <c r="Q724" s="130"/>
      <c r="R724" s="130"/>
      <c r="S724" s="130"/>
      <c r="T724" s="130"/>
      <c r="U724" s="130"/>
      <c r="V724" s="130"/>
      <c r="W724" s="130"/>
      <c r="X724" s="130"/>
      <c r="Y724" s="130"/>
      <c r="Z724" s="130"/>
      <c r="AA724" s="130"/>
      <c r="AB724" s="130"/>
    </row>
    <row r="725" spans="1:28" ht="15.75" customHeight="1">
      <c r="A725" s="130"/>
      <c r="B725" s="130"/>
      <c r="C725" s="130"/>
      <c r="D725" s="130"/>
      <c r="E725" s="130"/>
      <c r="F725" s="130"/>
      <c r="G725" s="130"/>
      <c r="H725" s="130"/>
      <c r="I725" s="130"/>
      <c r="J725" s="130"/>
      <c r="K725" s="130"/>
      <c r="L725" s="130"/>
      <c r="M725" s="130"/>
      <c r="N725" s="130"/>
      <c r="O725" s="130"/>
      <c r="P725" s="130"/>
      <c r="Q725" s="130"/>
      <c r="R725" s="130"/>
      <c r="S725" s="130"/>
      <c r="T725" s="130"/>
      <c r="U725" s="130"/>
      <c r="V725" s="130"/>
      <c r="W725" s="130"/>
      <c r="X725" s="130"/>
      <c r="Y725" s="130"/>
      <c r="Z725" s="130"/>
      <c r="AA725" s="130"/>
      <c r="AB725" s="130"/>
    </row>
    <row r="726" spans="1:28" ht="15.75" customHeight="1">
      <c r="A726" s="130"/>
      <c r="B726" s="130"/>
      <c r="C726" s="130"/>
      <c r="D726" s="130"/>
      <c r="E726" s="130"/>
      <c r="F726" s="130"/>
      <c r="G726" s="130"/>
      <c r="H726" s="130"/>
      <c r="I726" s="130"/>
      <c r="J726" s="130"/>
      <c r="K726" s="130"/>
      <c r="L726" s="130"/>
      <c r="M726" s="130"/>
      <c r="N726" s="130"/>
      <c r="O726" s="130"/>
      <c r="P726" s="130"/>
      <c r="Q726" s="130"/>
      <c r="R726" s="130"/>
      <c r="S726" s="130"/>
      <c r="T726" s="130"/>
      <c r="U726" s="130"/>
      <c r="V726" s="130"/>
      <c r="W726" s="130"/>
      <c r="X726" s="130"/>
      <c r="Y726" s="130"/>
      <c r="Z726" s="130"/>
      <c r="AA726" s="130"/>
      <c r="AB726" s="130"/>
    </row>
    <row r="727" spans="1:28" ht="15.75" customHeight="1">
      <c r="A727" s="130"/>
      <c r="B727" s="130"/>
      <c r="C727" s="130"/>
      <c r="D727" s="130"/>
      <c r="E727" s="130"/>
      <c r="F727" s="130"/>
      <c r="G727" s="130"/>
      <c r="H727" s="130"/>
      <c r="I727" s="130"/>
      <c r="J727" s="130"/>
      <c r="K727" s="130"/>
      <c r="L727" s="130"/>
      <c r="M727" s="130"/>
      <c r="N727" s="130"/>
      <c r="O727" s="130"/>
      <c r="P727" s="130"/>
      <c r="Q727" s="130"/>
      <c r="R727" s="130"/>
      <c r="S727" s="130"/>
      <c r="T727" s="130"/>
      <c r="U727" s="130"/>
      <c r="V727" s="130"/>
      <c r="W727" s="130"/>
      <c r="X727" s="130"/>
      <c r="Y727" s="130"/>
      <c r="Z727" s="130"/>
      <c r="AA727" s="130"/>
      <c r="AB727" s="130"/>
    </row>
    <row r="728" spans="1:28" ht="15.75" customHeight="1">
      <c r="A728" s="130"/>
      <c r="B728" s="130"/>
      <c r="C728" s="130"/>
      <c r="D728" s="130"/>
      <c r="E728" s="130"/>
      <c r="F728" s="130"/>
      <c r="G728" s="130"/>
      <c r="H728" s="130"/>
      <c r="I728" s="130"/>
      <c r="J728" s="130"/>
      <c r="K728" s="130"/>
      <c r="L728" s="130"/>
      <c r="M728" s="130"/>
      <c r="N728" s="130"/>
      <c r="O728" s="130"/>
      <c r="P728" s="130"/>
      <c r="Q728" s="130"/>
      <c r="R728" s="130"/>
      <c r="S728" s="130"/>
      <c r="T728" s="130"/>
      <c r="U728" s="130"/>
      <c r="V728" s="130"/>
      <c r="W728" s="130"/>
      <c r="X728" s="130"/>
      <c r="Y728" s="130"/>
      <c r="Z728" s="130"/>
      <c r="AA728" s="130"/>
      <c r="AB728" s="130"/>
    </row>
    <row r="729" spans="1:28" ht="15.75" customHeight="1">
      <c r="A729" s="130"/>
      <c r="B729" s="130"/>
      <c r="C729" s="130"/>
      <c r="D729" s="130"/>
      <c r="E729" s="130"/>
      <c r="F729" s="130"/>
      <c r="G729" s="130"/>
      <c r="H729" s="130"/>
      <c r="I729" s="130"/>
      <c r="J729" s="130"/>
      <c r="K729" s="130"/>
      <c r="L729" s="130"/>
      <c r="M729" s="130"/>
      <c r="N729" s="130"/>
      <c r="O729" s="130"/>
      <c r="P729" s="130"/>
      <c r="Q729" s="130"/>
      <c r="R729" s="130"/>
      <c r="S729" s="130"/>
      <c r="T729" s="130"/>
      <c r="U729" s="130"/>
      <c r="V729" s="130"/>
      <c r="W729" s="130"/>
      <c r="X729" s="130"/>
      <c r="Y729" s="130"/>
      <c r="Z729" s="130"/>
      <c r="AA729" s="130"/>
      <c r="AB729" s="130"/>
    </row>
    <row r="730" spans="1:28" ht="15.75" customHeight="1">
      <c r="A730" s="130"/>
      <c r="B730" s="130"/>
      <c r="C730" s="130"/>
      <c r="D730" s="130"/>
      <c r="E730" s="130"/>
      <c r="F730" s="130"/>
      <c r="G730" s="130"/>
      <c r="H730" s="130"/>
      <c r="I730" s="130"/>
      <c r="J730" s="130"/>
      <c r="K730" s="130"/>
      <c r="L730" s="130"/>
      <c r="M730" s="130"/>
      <c r="N730" s="130"/>
      <c r="O730" s="130"/>
      <c r="P730" s="130"/>
      <c r="Q730" s="130"/>
      <c r="R730" s="130"/>
      <c r="S730" s="130"/>
      <c r="T730" s="130"/>
      <c r="U730" s="130"/>
      <c r="V730" s="130"/>
      <c r="W730" s="130"/>
      <c r="X730" s="130"/>
      <c r="Y730" s="130"/>
      <c r="Z730" s="130"/>
      <c r="AA730" s="130"/>
      <c r="AB730" s="130"/>
    </row>
    <row r="731" spans="1:28" ht="15.75" customHeight="1">
      <c r="A731" s="130"/>
      <c r="B731" s="130"/>
      <c r="C731" s="130"/>
      <c r="D731" s="130"/>
      <c r="E731" s="130"/>
      <c r="F731" s="130"/>
      <c r="G731" s="130"/>
      <c r="H731" s="130"/>
      <c r="I731" s="130"/>
      <c r="J731" s="130"/>
      <c r="K731" s="130"/>
      <c r="L731" s="130"/>
      <c r="M731" s="130"/>
      <c r="N731" s="130"/>
      <c r="O731" s="130"/>
      <c r="P731" s="130"/>
      <c r="Q731" s="130"/>
      <c r="R731" s="130"/>
      <c r="S731" s="130"/>
      <c r="T731" s="130"/>
      <c r="U731" s="130"/>
      <c r="V731" s="130"/>
      <c r="W731" s="130"/>
      <c r="X731" s="130"/>
      <c r="Y731" s="130"/>
      <c r="Z731" s="130"/>
      <c r="AA731" s="130"/>
      <c r="AB731" s="130"/>
    </row>
    <row r="732" spans="1:28" ht="15.75" customHeight="1">
      <c r="A732" s="130"/>
      <c r="B732" s="130"/>
      <c r="C732" s="130"/>
      <c r="D732" s="130"/>
      <c r="E732" s="130"/>
      <c r="F732" s="130"/>
      <c r="G732" s="130"/>
      <c r="H732" s="130"/>
      <c r="I732" s="130"/>
      <c r="J732" s="130"/>
      <c r="K732" s="130"/>
      <c r="L732" s="130"/>
      <c r="M732" s="130"/>
      <c r="N732" s="130"/>
      <c r="O732" s="130"/>
      <c r="P732" s="130"/>
      <c r="Q732" s="130"/>
      <c r="R732" s="130"/>
      <c r="S732" s="130"/>
      <c r="T732" s="130"/>
      <c r="U732" s="130"/>
      <c r="V732" s="130"/>
      <c r="W732" s="130"/>
      <c r="X732" s="130"/>
      <c r="Y732" s="130"/>
      <c r="Z732" s="130"/>
      <c r="AA732" s="130"/>
      <c r="AB732" s="130"/>
    </row>
    <row r="733" spans="1:28" ht="15.75" customHeight="1">
      <c r="A733" s="130"/>
      <c r="B733" s="130"/>
      <c r="C733" s="130"/>
      <c r="D733" s="130"/>
      <c r="E733" s="130"/>
      <c r="F733" s="130"/>
      <c r="G733" s="130"/>
      <c r="H733" s="130"/>
      <c r="I733" s="130"/>
      <c r="J733" s="130"/>
      <c r="K733" s="130"/>
      <c r="L733" s="130"/>
      <c r="M733" s="130"/>
      <c r="N733" s="130"/>
      <c r="O733" s="130"/>
      <c r="P733" s="130"/>
      <c r="Q733" s="130"/>
      <c r="R733" s="130"/>
      <c r="S733" s="130"/>
      <c r="T733" s="130"/>
      <c r="U733" s="130"/>
      <c r="V733" s="130"/>
      <c r="W733" s="130"/>
      <c r="X733" s="130"/>
      <c r="Y733" s="130"/>
      <c r="Z733" s="130"/>
      <c r="AA733" s="130"/>
      <c r="AB733" s="130"/>
    </row>
    <row r="734" spans="1:28" ht="15.75" customHeight="1">
      <c r="A734" s="130"/>
      <c r="B734" s="130"/>
      <c r="C734" s="130"/>
      <c r="D734" s="130"/>
      <c r="E734" s="130"/>
      <c r="F734" s="130"/>
      <c r="G734" s="130"/>
      <c r="H734" s="130"/>
      <c r="I734" s="130"/>
      <c r="J734" s="130"/>
      <c r="K734" s="130"/>
      <c r="L734" s="130"/>
      <c r="M734" s="130"/>
      <c r="N734" s="130"/>
      <c r="O734" s="130"/>
      <c r="P734" s="130"/>
      <c r="Q734" s="130"/>
      <c r="R734" s="130"/>
      <c r="S734" s="130"/>
      <c r="T734" s="130"/>
      <c r="U734" s="130"/>
      <c r="V734" s="130"/>
      <c r="W734" s="130"/>
      <c r="X734" s="130"/>
      <c r="Y734" s="130"/>
      <c r="Z734" s="130"/>
      <c r="AA734" s="130"/>
      <c r="AB734" s="130"/>
    </row>
    <row r="735" spans="1:28" ht="15.75" customHeight="1">
      <c r="A735" s="130"/>
      <c r="B735" s="130"/>
      <c r="C735" s="130"/>
      <c r="D735" s="130"/>
      <c r="E735" s="130"/>
      <c r="F735" s="130"/>
      <c r="G735" s="130"/>
      <c r="H735" s="130"/>
      <c r="I735" s="130"/>
      <c r="J735" s="130"/>
      <c r="K735" s="130"/>
      <c r="L735" s="130"/>
      <c r="M735" s="130"/>
      <c r="N735" s="130"/>
      <c r="O735" s="130"/>
      <c r="P735" s="130"/>
      <c r="Q735" s="130"/>
      <c r="R735" s="130"/>
      <c r="S735" s="130"/>
      <c r="T735" s="130"/>
      <c r="U735" s="130"/>
      <c r="V735" s="130"/>
      <c r="W735" s="130"/>
      <c r="X735" s="130"/>
      <c r="Y735" s="130"/>
      <c r="Z735" s="130"/>
      <c r="AA735" s="130"/>
      <c r="AB735" s="130"/>
    </row>
    <row r="736" spans="1:28" ht="15.75" customHeight="1">
      <c r="A736" s="130"/>
      <c r="B736" s="130"/>
      <c r="C736" s="130"/>
      <c r="D736" s="130"/>
      <c r="E736" s="130"/>
      <c r="F736" s="130"/>
      <c r="G736" s="130"/>
      <c r="H736" s="130"/>
      <c r="I736" s="130"/>
      <c r="J736" s="130"/>
      <c r="K736" s="130"/>
      <c r="L736" s="130"/>
      <c r="M736" s="130"/>
      <c r="N736" s="130"/>
      <c r="O736" s="130"/>
      <c r="P736" s="130"/>
      <c r="Q736" s="130"/>
      <c r="R736" s="130"/>
      <c r="S736" s="130"/>
      <c r="T736" s="130"/>
      <c r="U736" s="130"/>
      <c r="V736" s="130"/>
      <c r="W736" s="130"/>
      <c r="X736" s="130"/>
      <c r="Y736" s="130"/>
      <c r="Z736" s="130"/>
      <c r="AA736" s="130"/>
      <c r="AB736" s="130"/>
    </row>
    <row r="737" spans="1:28" ht="15.75" customHeight="1">
      <c r="A737" s="130"/>
      <c r="B737" s="130"/>
      <c r="C737" s="130"/>
      <c r="D737" s="130"/>
      <c r="E737" s="130"/>
      <c r="F737" s="130"/>
      <c r="G737" s="130"/>
      <c r="H737" s="130"/>
      <c r="I737" s="130"/>
      <c r="J737" s="130"/>
      <c r="K737" s="130"/>
      <c r="L737" s="130"/>
      <c r="M737" s="130"/>
      <c r="N737" s="130"/>
      <c r="O737" s="130"/>
      <c r="P737" s="130"/>
      <c r="Q737" s="130"/>
      <c r="R737" s="130"/>
      <c r="S737" s="130"/>
      <c r="T737" s="130"/>
      <c r="U737" s="130"/>
      <c r="V737" s="130"/>
      <c r="W737" s="130"/>
      <c r="X737" s="130"/>
      <c r="Y737" s="130"/>
      <c r="Z737" s="130"/>
      <c r="AA737" s="130"/>
      <c r="AB737" s="130"/>
    </row>
    <row r="738" spans="1:28" ht="15.75" customHeight="1">
      <c r="A738" s="130"/>
      <c r="B738" s="130"/>
      <c r="C738" s="130"/>
      <c r="D738" s="130"/>
      <c r="E738" s="130"/>
      <c r="F738" s="130"/>
      <c r="G738" s="130"/>
      <c r="H738" s="130"/>
      <c r="I738" s="130"/>
      <c r="J738" s="130"/>
      <c r="K738" s="130"/>
      <c r="L738" s="130"/>
      <c r="M738" s="130"/>
      <c r="N738" s="130"/>
      <c r="O738" s="130"/>
      <c r="P738" s="130"/>
      <c r="Q738" s="130"/>
      <c r="R738" s="130"/>
      <c r="S738" s="130"/>
      <c r="T738" s="130"/>
      <c r="U738" s="130"/>
      <c r="V738" s="130"/>
      <c r="W738" s="130"/>
      <c r="X738" s="130"/>
      <c r="Y738" s="130"/>
      <c r="Z738" s="130"/>
      <c r="AA738" s="130"/>
      <c r="AB738" s="130"/>
    </row>
    <row r="739" spans="1:28" ht="15.75" customHeight="1">
      <c r="A739" s="130"/>
      <c r="B739" s="130"/>
      <c r="C739" s="130"/>
      <c r="D739" s="130"/>
      <c r="E739" s="130"/>
      <c r="F739" s="130"/>
      <c r="G739" s="130"/>
      <c r="H739" s="130"/>
      <c r="I739" s="130"/>
      <c r="J739" s="130"/>
      <c r="K739" s="130"/>
      <c r="L739" s="130"/>
      <c r="M739" s="130"/>
      <c r="N739" s="130"/>
      <c r="O739" s="130"/>
      <c r="P739" s="130"/>
      <c r="Q739" s="130"/>
      <c r="R739" s="130"/>
      <c r="S739" s="130"/>
      <c r="T739" s="130"/>
      <c r="U739" s="130"/>
      <c r="V739" s="130"/>
      <c r="W739" s="130"/>
      <c r="X739" s="130"/>
      <c r="Y739" s="130"/>
      <c r="Z739" s="130"/>
      <c r="AA739" s="130"/>
      <c r="AB739" s="130"/>
    </row>
    <row r="740" spans="1:28" ht="15.75" customHeight="1">
      <c r="A740" s="130"/>
      <c r="B740" s="130"/>
      <c r="C740" s="130"/>
      <c r="D740" s="130"/>
      <c r="E740" s="130"/>
      <c r="F740" s="130"/>
      <c r="G740" s="130"/>
      <c r="H740" s="130"/>
      <c r="I740" s="130"/>
      <c r="J740" s="130"/>
      <c r="K740" s="130"/>
      <c r="L740" s="130"/>
      <c r="M740" s="130"/>
      <c r="N740" s="130"/>
      <c r="O740" s="130"/>
      <c r="P740" s="130"/>
      <c r="Q740" s="130"/>
      <c r="R740" s="130"/>
      <c r="S740" s="130"/>
      <c r="T740" s="130"/>
      <c r="U740" s="130"/>
      <c r="V740" s="130"/>
      <c r="W740" s="130"/>
      <c r="X740" s="130"/>
      <c r="Y740" s="130"/>
      <c r="Z740" s="130"/>
      <c r="AA740" s="130"/>
      <c r="AB740" s="130"/>
    </row>
    <row r="741" spans="1:28" ht="15.75" customHeight="1">
      <c r="A741" s="130"/>
      <c r="B741" s="130"/>
      <c r="C741" s="130"/>
      <c r="D741" s="130"/>
      <c r="E741" s="130"/>
      <c r="F741" s="130"/>
      <c r="G741" s="130"/>
      <c r="H741" s="130"/>
      <c r="I741" s="130"/>
      <c r="J741" s="130"/>
      <c r="K741" s="130"/>
      <c r="L741" s="130"/>
      <c r="M741" s="130"/>
      <c r="N741" s="130"/>
      <c r="O741" s="130"/>
      <c r="P741" s="130"/>
      <c r="Q741" s="130"/>
      <c r="R741" s="130"/>
      <c r="S741" s="130"/>
      <c r="T741" s="130"/>
      <c r="U741" s="130"/>
      <c r="V741" s="130"/>
      <c r="W741" s="130"/>
      <c r="X741" s="130"/>
      <c r="Y741" s="130"/>
      <c r="Z741" s="130"/>
      <c r="AA741" s="130"/>
      <c r="AB741" s="130"/>
    </row>
    <row r="742" spans="1:28" ht="15.75" customHeight="1">
      <c r="A742" s="130"/>
      <c r="B742" s="130"/>
      <c r="C742" s="130"/>
      <c r="D742" s="130"/>
      <c r="E742" s="130"/>
      <c r="F742" s="130"/>
      <c r="G742" s="130"/>
      <c r="H742" s="130"/>
      <c r="I742" s="130"/>
      <c r="J742" s="130"/>
      <c r="K742" s="130"/>
      <c r="L742" s="130"/>
      <c r="M742" s="130"/>
      <c r="N742" s="130"/>
      <c r="O742" s="130"/>
      <c r="P742" s="130"/>
      <c r="Q742" s="130"/>
      <c r="R742" s="130"/>
      <c r="S742" s="130"/>
      <c r="T742" s="130"/>
      <c r="U742" s="130"/>
      <c r="V742" s="130"/>
      <c r="W742" s="130"/>
      <c r="X742" s="130"/>
      <c r="Y742" s="130"/>
      <c r="Z742" s="130"/>
      <c r="AA742" s="130"/>
      <c r="AB742" s="130"/>
    </row>
    <row r="743" spans="1:28" ht="15.75" customHeight="1">
      <c r="A743" s="130"/>
      <c r="B743" s="130"/>
      <c r="C743" s="130"/>
      <c r="D743" s="130"/>
      <c r="E743" s="130"/>
      <c r="F743" s="130"/>
      <c r="G743" s="130"/>
      <c r="H743" s="130"/>
      <c r="I743" s="130"/>
      <c r="J743" s="130"/>
      <c r="K743" s="130"/>
      <c r="L743" s="130"/>
      <c r="M743" s="130"/>
      <c r="N743" s="130"/>
      <c r="O743" s="130"/>
      <c r="P743" s="130"/>
      <c r="Q743" s="130"/>
      <c r="R743" s="130"/>
      <c r="S743" s="130"/>
      <c r="T743" s="130"/>
      <c r="U743" s="130"/>
      <c r="V743" s="130"/>
      <c r="W743" s="130"/>
      <c r="X743" s="130"/>
      <c r="Y743" s="130"/>
      <c r="Z743" s="130"/>
      <c r="AA743" s="130"/>
      <c r="AB743" s="130"/>
    </row>
    <row r="744" spans="1:28" ht="15.75" customHeight="1">
      <c r="A744" s="130"/>
      <c r="B744" s="130"/>
      <c r="C744" s="130"/>
      <c r="D744" s="130"/>
      <c r="E744" s="130"/>
      <c r="F744" s="130"/>
      <c r="G744" s="130"/>
      <c r="H744" s="130"/>
      <c r="I744" s="130"/>
      <c r="J744" s="130"/>
      <c r="K744" s="130"/>
      <c r="L744" s="130"/>
      <c r="M744" s="130"/>
      <c r="N744" s="130"/>
      <c r="O744" s="130"/>
      <c r="P744" s="130"/>
      <c r="Q744" s="130"/>
      <c r="R744" s="130"/>
      <c r="S744" s="130"/>
      <c r="T744" s="130"/>
      <c r="U744" s="130"/>
      <c r="V744" s="130"/>
      <c r="W744" s="130"/>
      <c r="X744" s="130"/>
      <c r="Y744" s="130"/>
      <c r="Z744" s="130"/>
      <c r="AA744" s="130"/>
      <c r="AB744" s="130"/>
    </row>
    <row r="745" spans="1:28" ht="15.75" customHeight="1">
      <c r="A745" s="130"/>
      <c r="B745" s="130"/>
      <c r="C745" s="130"/>
      <c r="D745" s="130"/>
      <c r="E745" s="130"/>
      <c r="F745" s="130"/>
      <c r="G745" s="130"/>
      <c r="H745" s="130"/>
      <c r="I745" s="130"/>
      <c r="J745" s="130"/>
      <c r="K745" s="130"/>
      <c r="L745" s="130"/>
      <c r="M745" s="130"/>
      <c r="N745" s="130"/>
      <c r="O745" s="130"/>
      <c r="P745" s="130"/>
      <c r="Q745" s="130"/>
      <c r="R745" s="130"/>
      <c r="S745" s="130"/>
      <c r="T745" s="130"/>
      <c r="U745" s="130"/>
      <c r="V745" s="130"/>
      <c r="W745" s="130"/>
      <c r="X745" s="130"/>
      <c r="Y745" s="130"/>
      <c r="Z745" s="130"/>
      <c r="AA745" s="130"/>
      <c r="AB745" s="130"/>
    </row>
    <row r="746" spans="1:28" ht="15.75" customHeight="1">
      <c r="A746" s="130"/>
      <c r="B746" s="130"/>
      <c r="C746" s="130"/>
      <c r="D746" s="130"/>
      <c r="E746" s="130"/>
      <c r="F746" s="130"/>
      <c r="G746" s="130"/>
      <c r="H746" s="130"/>
      <c r="I746" s="130"/>
      <c r="J746" s="130"/>
      <c r="K746" s="130"/>
      <c r="L746" s="130"/>
      <c r="M746" s="130"/>
      <c r="N746" s="130"/>
      <c r="O746" s="130"/>
      <c r="P746" s="130"/>
      <c r="Q746" s="130"/>
      <c r="R746" s="130"/>
      <c r="S746" s="130"/>
      <c r="T746" s="130"/>
      <c r="U746" s="130"/>
      <c r="V746" s="130"/>
      <c r="W746" s="130"/>
      <c r="X746" s="130"/>
      <c r="Y746" s="130"/>
      <c r="Z746" s="130"/>
      <c r="AA746" s="130"/>
      <c r="AB746" s="130"/>
    </row>
    <row r="747" spans="1:28" ht="15.75" customHeight="1">
      <c r="A747" s="130"/>
      <c r="B747" s="130"/>
      <c r="C747" s="130"/>
      <c r="D747" s="130"/>
      <c r="E747" s="130"/>
      <c r="F747" s="130"/>
      <c r="G747" s="130"/>
      <c r="H747" s="130"/>
      <c r="I747" s="130"/>
      <c r="J747" s="130"/>
      <c r="K747" s="130"/>
      <c r="L747" s="130"/>
      <c r="M747" s="130"/>
      <c r="N747" s="130"/>
      <c r="O747" s="130"/>
      <c r="P747" s="130"/>
      <c r="Q747" s="130"/>
      <c r="R747" s="130"/>
      <c r="S747" s="130"/>
      <c r="T747" s="130"/>
      <c r="U747" s="130"/>
      <c r="V747" s="130"/>
      <c r="W747" s="130"/>
      <c r="X747" s="130"/>
      <c r="Y747" s="130"/>
      <c r="Z747" s="130"/>
      <c r="AA747" s="130"/>
      <c r="AB747" s="130"/>
    </row>
    <row r="748" spans="1:28" ht="15.75" customHeight="1">
      <c r="A748" s="130"/>
      <c r="B748" s="130"/>
      <c r="C748" s="130"/>
      <c r="D748" s="130"/>
      <c r="E748" s="130"/>
      <c r="F748" s="130"/>
      <c r="G748" s="130"/>
      <c r="H748" s="130"/>
      <c r="I748" s="130"/>
      <c r="J748" s="130"/>
      <c r="K748" s="130"/>
      <c r="L748" s="130"/>
      <c r="M748" s="130"/>
      <c r="N748" s="130"/>
      <c r="O748" s="130"/>
      <c r="P748" s="130"/>
      <c r="Q748" s="130"/>
      <c r="R748" s="130"/>
      <c r="S748" s="130"/>
      <c r="T748" s="130"/>
      <c r="U748" s="130"/>
      <c r="V748" s="130"/>
      <c r="W748" s="130"/>
      <c r="X748" s="130"/>
      <c r="Y748" s="130"/>
      <c r="Z748" s="130"/>
      <c r="AA748" s="130"/>
      <c r="AB748" s="130"/>
    </row>
    <row r="749" spans="1:28" ht="15.75" customHeight="1">
      <c r="A749" s="130"/>
      <c r="B749" s="130"/>
      <c r="C749" s="130"/>
      <c r="D749" s="130"/>
      <c r="E749" s="130"/>
      <c r="F749" s="130"/>
      <c r="G749" s="130"/>
      <c r="H749" s="130"/>
      <c r="I749" s="130"/>
      <c r="J749" s="130"/>
      <c r="K749" s="130"/>
      <c r="L749" s="130"/>
      <c r="M749" s="130"/>
      <c r="N749" s="130"/>
      <c r="O749" s="130"/>
      <c r="P749" s="130"/>
      <c r="Q749" s="130"/>
      <c r="R749" s="130"/>
      <c r="S749" s="130"/>
      <c r="T749" s="130"/>
      <c r="U749" s="130"/>
      <c r="V749" s="130"/>
      <c r="W749" s="130"/>
      <c r="X749" s="130"/>
      <c r="Y749" s="130"/>
      <c r="Z749" s="130"/>
      <c r="AA749" s="130"/>
      <c r="AB749" s="130"/>
    </row>
    <row r="750" spans="1:28" ht="15.75" customHeight="1">
      <c r="A750" s="130"/>
      <c r="B750" s="130"/>
      <c r="C750" s="130"/>
      <c r="D750" s="130"/>
      <c r="E750" s="130"/>
      <c r="F750" s="130"/>
      <c r="G750" s="130"/>
      <c r="H750" s="130"/>
      <c r="I750" s="130"/>
      <c r="J750" s="130"/>
      <c r="K750" s="130"/>
      <c r="L750" s="130"/>
      <c r="M750" s="130"/>
      <c r="N750" s="130"/>
      <c r="O750" s="130"/>
      <c r="P750" s="130"/>
      <c r="Q750" s="130"/>
      <c r="R750" s="130"/>
      <c r="S750" s="130"/>
      <c r="T750" s="130"/>
      <c r="U750" s="130"/>
      <c r="V750" s="130"/>
      <c r="W750" s="130"/>
      <c r="X750" s="130"/>
      <c r="Y750" s="130"/>
      <c r="Z750" s="130"/>
      <c r="AA750" s="130"/>
      <c r="AB750" s="130"/>
    </row>
    <row r="751" spans="1:28" ht="15.75" customHeight="1">
      <c r="A751" s="130"/>
      <c r="B751" s="130"/>
      <c r="C751" s="130"/>
      <c r="D751" s="130"/>
      <c r="E751" s="130"/>
      <c r="F751" s="130"/>
      <c r="G751" s="130"/>
      <c r="H751" s="130"/>
      <c r="I751" s="130"/>
      <c r="J751" s="130"/>
      <c r="K751" s="130"/>
      <c r="L751" s="130"/>
      <c r="M751" s="130"/>
      <c r="N751" s="130"/>
      <c r="O751" s="130"/>
      <c r="P751" s="130"/>
      <c r="Q751" s="130"/>
      <c r="R751" s="130"/>
      <c r="S751" s="130"/>
      <c r="T751" s="130"/>
      <c r="U751" s="130"/>
      <c r="V751" s="130"/>
      <c r="W751" s="130"/>
      <c r="X751" s="130"/>
      <c r="Y751" s="130"/>
      <c r="Z751" s="130"/>
      <c r="AA751" s="130"/>
      <c r="AB751" s="130"/>
    </row>
    <row r="752" spans="1:28" ht="15.75" customHeight="1">
      <c r="A752" s="130"/>
      <c r="B752" s="130"/>
      <c r="C752" s="130"/>
      <c r="D752" s="130"/>
      <c r="E752" s="130"/>
      <c r="F752" s="130"/>
      <c r="G752" s="130"/>
      <c r="H752" s="130"/>
      <c r="I752" s="130"/>
      <c r="J752" s="130"/>
      <c r="K752" s="130"/>
      <c r="L752" s="130"/>
      <c r="M752" s="130"/>
      <c r="N752" s="130"/>
      <c r="O752" s="130"/>
      <c r="P752" s="130"/>
      <c r="Q752" s="130"/>
      <c r="R752" s="130"/>
      <c r="S752" s="130"/>
      <c r="T752" s="130"/>
      <c r="U752" s="130"/>
      <c r="V752" s="130"/>
      <c r="W752" s="130"/>
      <c r="X752" s="130"/>
      <c r="Y752" s="130"/>
      <c r="Z752" s="130"/>
      <c r="AA752" s="130"/>
      <c r="AB752" s="130"/>
    </row>
    <row r="753" spans="1:28" ht="15.75" customHeight="1">
      <c r="A753" s="130"/>
      <c r="B753" s="130"/>
      <c r="C753" s="130"/>
      <c r="D753" s="130"/>
      <c r="E753" s="130"/>
      <c r="F753" s="130"/>
      <c r="G753" s="130"/>
      <c r="H753" s="130"/>
      <c r="I753" s="130"/>
      <c r="J753" s="130"/>
      <c r="K753" s="130"/>
      <c r="L753" s="130"/>
      <c r="M753" s="130"/>
      <c r="N753" s="130"/>
      <c r="O753" s="130"/>
      <c r="P753" s="130"/>
      <c r="Q753" s="130"/>
      <c r="R753" s="130"/>
      <c r="S753" s="130"/>
      <c r="T753" s="130"/>
      <c r="U753" s="130"/>
      <c r="V753" s="130"/>
      <c r="W753" s="130"/>
      <c r="X753" s="130"/>
      <c r="Y753" s="130"/>
      <c r="Z753" s="130"/>
      <c r="AA753" s="130"/>
      <c r="AB753" s="130"/>
    </row>
    <row r="754" spans="1:28" ht="15.75" customHeight="1">
      <c r="A754" s="130"/>
      <c r="B754" s="130"/>
      <c r="C754" s="130"/>
      <c r="D754" s="130"/>
      <c r="E754" s="130"/>
      <c r="F754" s="130"/>
      <c r="G754" s="130"/>
      <c r="H754" s="130"/>
      <c r="I754" s="130"/>
      <c r="J754" s="130"/>
      <c r="K754" s="130"/>
      <c r="L754" s="130"/>
      <c r="M754" s="130"/>
      <c r="N754" s="130"/>
      <c r="O754" s="130"/>
      <c r="P754" s="130"/>
      <c r="Q754" s="130"/>
      <c r="R754" s="130"/>
      <c r="S754" s="130"/>
      <c r="T754" s="130"/>
      <c r="U754" s="130"/>
      <c r="V754" s="130"/>
      <c r="W754" s="130"/>
      <c r="X754" s="130"/>
      <c r="Y754" s="130"/>
      <c r="Z754" s="130"/>
      <c r="AA754" s="130"/>
      <c r="AB754" s="130"/>
    </row>
    <row r="755" spans="1:28" ht="15.75" customHeight="1">
      <c r="A755" s="130"/>
      <c r="B755" s="130"/>
      <c r="C755" s="130"/>
      <c r="D755" s="130"/>
      <c r="E755" s="130"/>
      <c r="F755" s="130"/>
      <c r="G755" s="130"/>
      <c r="H755" s="130"/>
      <c r="I755" s="130"/>
      <c r="J755" s="130"/>
      <c r="K755" s="130"/>
      <c r="L755" s="130"/>
      <c r="M755" s="130"/>
      <c r="N755" s="130"/>
      <c r="O755" s="130"/>
      <c r="P755" s="130"/>
      <c r="Q755" s="130"/>
      <c r="R755" s="130"/>
      <c r="S755" s="130"/>
      <c r="T755" s="130"/>
      <c r="U755" s="130"/>
      <c r="V755" s="130"/>
      <c r="W755" s="130"/>
      <c r="X755" s="130"/>
      <c r="Y755" s="130"/>
      <c r="Z755" s="130"/>
      <c r="AA755" s="130"/>
      <c r="AB755" s="130"/>
    </row>
    <row r="756" spans="1:28" ht="15.75" customHeight="1">
      <c r="A756" s="130"/>
      <c r="B756" s="130"/>
      <c r="C756" s="130"/>
      <c r="D756" s="130"/>
      <c r="E756" s="130"/>
      <c r="F756" s="130"/>
      <c r="G756" s="130"/>
      <c r="H756" s="130"/>
      <c r="I756" s="130"/>
      <c r="J756" s="130"/>
      <c r="K756" s="130"/>
      <c r="L756" s="130"/>
      <c r="M756" s="130"/>
      <c r="N756" s="130"/>
      <c r="O756" s="130"/>
      <c r="P756" s="130"/>
      <c r="Q756" s="130"/>
      <c r="R756" s="130"/>
      <c r="S756" s="130"/>
      <c r="T756" s="130"/>
      <c r="U756" s="130"/>
      <c r="V756" s="130"/>
      <c r="W756" s="130"/>
      <c r="X756" s="130"/>
      <c r="Y756" s="130"/>
      <c r="Z756" s="130"/>
      <c r="AA756" s="130"/>
      <c r="AB756" s="130"/>
    </row>
    <row r="757" spans="1:28" ht="15.75" customHeight="1">
      <c r="A757" s="130"/>
      <c r="B757" s="130"/>
      <c r="C757" s="130"/>
      <c r="D757" s="130"/>
      <c r="E757" s="130"/>
      <c r="F757" s="130"/>
      <c r="G757" s="130"/>
      <c r="H757" s="130"/>
      <c r="I757" s="130"/>
      <c r="J757" s="130"/>
      <c r="K757" s="130"/>
      <c r="L757" s="130"/>
      <c r="M757" s="130"/>
      <c r="N757" s="130"/>
      <c r="O757" s="130"/>
      <c r="P757" s="130"/>
      <c r="Q757" s="130"/>
      <c r="R757" s="130"/>
      <c r="S757" s="130"/>
      <c r="T757" s="130"/>
      <c r="U757" s="130"/>
      <c r="V757" s="130"/>
      <c r="W757" s="130"/>
      <c r="X757" s="130"/>
      <c r="Y757" s="130"/>
      <c r="Z757" s="130"/>
      <c r="AA757" s="130"/>
      <c r="AB757" s="130"/>
    </row>
    <row r="758" spans="1:28" ht="15.75" customHeight="1">
      <c r="A758" s="130"/>
      <c r="B758" s="130"/>
      <c r="C758" s="130"/>
      <c r="D758" s="130"/>
      <c r="E758" s="130"/>
      <c r="F758" s="130"/>
      <c r="G758" s="130"/>
      <c r="H758" s="130"/>
      <c r="I758" s="130"/>
      <c r="J758" s="130"/>
      <c r="K758" s="130"/>
      <c r="L758" s="130"/>
      <c r="M758" s="130"/>
      <c r="N758" s="130"/>
      <c r="O758" s="130"/>
      <c r="P758" s="130"/>
      <c r="Q758" s="130"/>
      <c r="R758" s="130"/>
      <c r="S758" s="130"/>
      <c r="T758" s="130"/>
      <c r="U758" s="130"/>
      <c r="V758" s="130"/>
      <c r="W758" s="130"/>
      <c r="X758" s="130"/>
      <c r="Y758" s="130"/>
      <c r="Z758" s="130"/>
      <c r="AA758" s="130"/>
      <c r="AB758" s="130"/>
    </row>
    <row r="759" spans="1:28" ht="15.75" customHeight="1">
      <c r="A759" s="130"/>
      <c r="B759" s="130"/>
      <c r="C759" s="130"/>
      <c r="D759" s="130"/>
      <c r="E759" s="130"/>
      <c r="F759" s="130"/>
      <c r="G759" s="130"/>
      <c r="H759" s="130"/>
      <c r="I759" s="130"/>
      <c r="J759" s="130"/>
      <c r="K759" s="130"/>
      <c r="L759" s="130"/>
      <c r="M759" s="130"/>
      <c r="N759" s="130"/>
      <c r="O759" s="130"/>
      <c r="P759" s="130"/>
      <c r="Q759" s="130"/>
      <c r="R759" s="130"/>
      <c r="S759" s="130"/>
      <c r="T759" s="130"/>
      <c r="U759" s="130"/>
      <c r="V759" s="130"/>
      <c r="W759" s="130"/>
      <c r="X759" s="130"/>
      <c r="Y759" s="130"/>
      <c r="Z759" s="130"/>
      <c r="AA759" s="130"/>
      <c r="AB759" s="130"/>
    </row>
    <row r="760" spans="1:28" ht="15.75" customHeight="1">
      <c r="A760" s="130"/>
      <c r="B760" s="130"/>
      <c r="C760" s="130"/>
      <c r="D760" s="130"/>
      <c r="E760" s="130"/>
      <c r="F760" s="130"/>
      <c r="G760" s="130"/>
      <c r="H760" s="130"/>
      <c r="I760" s="130"/>
      <c r="J760" s="130"/>
      <c r="K760" s="130"/>
      <c r="L760" s="130"/>
      <c r="M760" s="130"/>
      <c r="N760" s="130"/>
      <c r="O760" s="130"/>
      <c r="P760" s="130"/>
      <c r="Q760" s="130"/>
      <c r="R760" s="130"/>
      <c r="S760" s="130"/>
      <c r="T760" s="130"/>
      <c r="U760" s="130"/>
      <c r="V760" s="130"/>
      <c r="W760" s="130"/>
      <c r="X760" s="130"/>
      <c r="Y760" s="130"/>
      <c r="Z760" s="130"/>
      <c r="AA760" s="130"/>
      <c r="AB760" s="130"/>
    </row>
    <row r="761" spans="1:28" ht="15.75" customHeight="1">
      <c r="A761" s="130"/>
      <c r="B761" s="130"/>
      <c r="C761" s="130"/>
      <c r="D761" s="130"/>
      <c r="E761" s="130"/>
      <c r="F761" s="130"/>
      <c r="G761" s="130"/>
      <c r="H761" s="130"/>
      <c r="I761" s="130"/>
      <c r="J761" s="130"/>
      <c r="K761" s="130"/>
      <c r="L761" s="130"/>
      <c r="M761" s="130"/>
      <c r="N761" s="130"/>
      <c r="O761" s="130"/>
      <c r="P761" s="130"/>
      <c r="Q761" s="130"/>
      <c r="R761" s="130"/>
      <c r="S761" s="130"/>
      <c r="T761" s="130"/>
      <c r="U761" s="130"/>
      <c r="V761" s="130"/>
      <c r="W761" s="130"/>
      <c r="X761" s="130"/>
      <c r="Y761" s="130"/>
      <c r="Z761" s="130"/>
      <c r="AA761" s="130"/>
      <c r="AB761" s="130"/>
    </row>
    <row r="762" spans="1:28" ht="15.75" customHeight="1">
      <c r="A762" s="130"/>
      <c r="B762" s="130"/>
      <c r="C762" s="130"/>
      <c r="D762" s="130"/>
      <c r="E762" s="130"/>
      <c r="F762" s="130"/>
      <c r="G762" s="130"/>
      <c r="H762" s="130"/>
      <c r="I762" s="130"/>
      <c r="J762" s="130"/>
      <c r="K762" s="130"/>
      <c r="L762" s="130"/>
      <c r="M762" s="130"/>
      <c r="N762" s="130"/>
      <c r="O762" s="130"/>
      <c r="P762" s="130"/>
      <c r="Q762" s="130"/>
      <c r="R762" s="130"/>
      <c r="S762" s="130"/>
      <c r="T762" s="130"/>
      <c r="U762" s="130"/>
      <c r="V762" s="130"/>
      <c r="W762" s="130"/>
      <c r="X762" s="130"/>
      <c r="Y762" s="130"/>
      <c r="Z762" s="130"/>
      <c r="AA762" s="130"/>
      <c r="AB762" s="130"/>
    </row>
    <row r="763" spans="1:28" ht="15.75" customHeight="1">
      <c r="A763" s="130"/>
      <c r="B763" s="130"/>
      <c r="C763" s="130"/>
      <c r="D763" s="130"/>
      <c r="E763" s="130"/>
      <c r="F763" s="130"/>
      <c r="G763" s="130"/>
      <c r="H763" s="130"/>
      <c r="I763" s="130"/>
      <c r="J763" s="130"/>
      <c r="K763" s="130"/>
      <c r="L763" s="130"/>
      <c r="M763" s="130"/>
      <c r="N763" s="130"/>
      <c r="O763" s="130"/>
      <c r="P763" s="130"/>
      <c r="Q763" s="130"/>
      <c r="R763" s="130"/>
      <c r="S763" s="130"/>
      <c r="T763" s="130"/>
      <c r="U763" s="130"/>
      <c r="V763" s="130"/>
      <c r="W763" s="130"/>
      <c r="X763" s="130"/>
      <c r="Y763" s="130"/>
      <c r="Z763" s="130"/>
      <c r="AA763" s="130"/>
      <c r="AB763" s="130"/>
    </row>
    <row r="764" spans="1:28" ht="15.75" customHeight="1">
      <c r="A764" s="130"/>
      <c r="B764" s="130"/>
      <c r="C764" s="130"/>
      <c r="D764" s="130"/>
      <c r="E764" s="130"/>
      <c r="F764" s="130"/>
      <c r="G764" s="130"/>
      <c r="H764" s="130"/>
      <c r="I764" s="130"/>
      <c r="J764" s="130"/>
      <c r="K764" s="130"/>
      <c r="L764" s="130"/>
      <c r="M764" s="130"/>
      <c r="N764" s="130"/>
      <c r="O764" s="130"/>
      <c r="P764" s="130"/>
      <c r="Q764" s="130"/>
      <c r="R764" s="130"/>
      <c r="S764" s="130"/>
      <c r="T764" s="130"/>
      <c r="U764" s="130"/>
      <c r="V764" s="130"/>
      <c r="W764" s="130"/>
      <c r="X764" s="130"/>
      <c r="Y764" s="130"/>
      <c r="Z764" s="130"/>
      <c r="AA764" s="130"/>
      <c r="AB764" s="130"/>
    </row>
    <row r="765" spans="1:28" ht="15.75" customHeight="1">
      <c r="A765" s="130"/>
      <c r="B765" s="130"/>
      <c r="C765" s="130"/>
      <c r="D765" s="130"/>
      <c r="E765" s="130"/>
      <c r="F765" s="130"/>
      <c r="G765" s="130"/>
      <c r="H765" s="130"/>
      <c r="I765" s="130"/>
      <c r="J765" s="130"/>
      <c r="K765" s="130"/>
      <c r="L765" s="130"/>
      <c r="M765" s="130"/>
      <c r="N765" s="130"/>
      <c r="O765" s="130"/>
      <c r="P765" s="130"/>
      <c r="Q765" s="130"/>
      <c r="R765" s="130"/>
      <c r="S765" s="130"/>
      <c r="T765" s="130"/>
      <c r="U765" s="130"/>
      <c r="V765" s="130"/>
      <c r="W765" s="130"/>
      <c r="X765" s="130"/>
      <c r="Y765" s="130"/>
      <c r="Z765" s="130"/>
      <c r="AA765" s="130"/>
      <c r="AB765" s="130"/>
    </row>
    <row r="766" spans="1:28" ht="15.75" customHeight="1">
      <c r="A766" s="130"/>
      <c r="B766" s="130"/>
      <c r="C766" s="130"/>
      <c r="D766" s="130"/>
      <c r="E766" s="130"/>
      <c r="F766" s="130"/>
      <c r="G766" s="130"/>
      <c r="H766" s="130"/>
      <c r="I766" s="130"/>
      <c r="J766" s="130"/>
      <c r="K766" s="130"/>
      <c r="L766" s="130"/>
      <c r="M766" s="130"/>
      <c r="N766" s="130"/>
      <c r="O766" s="130"/>
      <c r="P766" s="130"/>
      <c r="Q766" s="130"/>
      <c r="R766" s="130"/>
      <c r="S766" s="130"/>
      <c r="T766" s="130"/>
      <c r="U766" s="130"/>
      <c r="V766" s="130"/>
      <c r="W766" s="130"/>
      <c r="X766" s="130"/>
      <c r="Y766" s="130"/>
      <c r="Z766" s="130"/>
      <c r="AA766" s="130"/>
      <c r="AB766" s="130"/>
    </row>
    <row r="767" spans="1:28" ht="15.75" customHeight="1">
      <c r="A767" s="130"/>
      <c r="B767" s="130"/>
      <c r="C767" s="130"/>
      <c r="D767" s="130"/>
      <c r="E767" s="130"/>
      <c r="F767" s="130"/>
      <c r="G767" s="130"/>
      <c r="H767" s="130"/>
      <c r="I767" s="130"/>
      <c r="J767" s="130"/>
      <c r="K767" s="130"/>
      <c r="L767" s="130"/>
      <c r="M767" s="130"/>
      <c r="N767" s="130"/>
      <c r="O767" s="130"/>
      <c r="P767" s="130"/>
      <c r="Q767" s="130"/>
      <c r="R767" s="130"/>
      <c r="S767" s="130"/>
      <c r="T767" s="130"/>
      <c r="U767" s="130"/>
      <c r="V767" s="130"/>
      <c r="W767" s="130"/>
      <c r="X767" s="130"/>
      <c r="Y767" s="130"/>
      <c r="Z767" s="130"/>
      <c r="AA767" s="130"/>
      <c r="AB767" s="130"/>
    </row>
    <row r="768" spans="1:28" ht="15.75" customHeight="1">
      <c r="A768" s="130"/>
      <c r="B768" s="130"/>
      <c r="C768" s="130"/>
      <c r="D768" s="130"/>
      <c r="E768" s="130"/>
      <c r="F768" s="130"/>
      <c r="G768" s="130"/>
      <c r="H768" s="130"/>
      <c r="I768" s="130"/>
      <c r="J768" s="130"/>
      <c r="K768" s="130"/>
      <c r="L768" s="130"/>
      <c r="M768" s="130"/>
      <c r="N768" s="130"/>
      <c r="O768" s="130"/>
      <c r="P768" s="130"/>
      <c r="Q768" s="130"/>
      <c r="R768" s="130"/>
      <c r="S768" s="130"/>
      <c r="T768" s="130"/>
      <c r="U768" s="130"/>
      <c r="V768" s="130"/>
      <c r="W768" s="130"/>
      <c r="X768" s="130"/>
      <c r="Y768" s="130"/>
      <c r="Z768" s="130"/>
      <c r="AA768" s="130"/>
      <c r="AB768" s="130"/>
    </row>
    <row r="769" spans="1:28" ht="15.75" customHeight="1">
      <c r="A769" s="130"/>
      <c r="B769" s="130"/>
      <c r="C769" s="130"/>
      <c r="D769" s="130"/>
      <c r="E769" s="130"/>
      <c r="F769" s="130"/>
      <c r="G769" s="130"/>
      <c r="H769" s="130"/>
      <c r="I769" s="130"/>
      <c r="J769" s="130"/>
      <c r="K769" s="130"/>
      <c r="L769" s="130"/>
      <c r="M769" s="130"/>
      <c r="N769" s="130"/>
      <c r="O769" s="130"/>
      <c r="P769" s="130"/>
      <c r="Q769" s="130"/>
      <c r="R769" s="130"/>
      <c r="S769" s="130"/>
      <c r="T769" s="130"/>
      <c r="U769" s="130"/>
      <c r="V769" s="130"/>
      <c r="W769" s="130"/>
      <c r="X769" s="130"/>
      <c r="Y769" s="130"/>
      <c r="Z769" s="130"/>
      <c r="AA769" s="130"/>
      <c r="AB769" s="130"/>
    </row>
    <row r="770" spans="1:28" ht="15.75" customHeight="1">
      <c r="A770" s="130"/>
      <c r="B770" s="130"/>
      <c r="C770" s="130"/>
      <c r="D770" s="130"/>
      <c r="E770" s="130"/>
      <c r="F770" s="130"/>
      <c r="G770" s="130"/>
      <c r="H770" s="130"/>
      <c r="I770" s="130"/>
      <c r="J770" s="130"/>
      <c r="K770" s="130"/>
      <c r="L770" s="130"/>
      <c r="M770" s="130"/>
      <c r="N770" s="130"/>
      <c r="O770" s="130"/>
      <c r="P770" s="130"/>
      <c r="Q770" s="130"/>
      <c r="R770" s="130"/>
      <c r="S770" s="130"/>
      <c r="T770" s="130"/>
      <c r="U770" s="130"/>
      <c r="V770" s="130"/>
      <c r="W770" s="130"/>
      <c r="X770" s="130"/>
      <c r="Y770" s="130"/>
      <c r="Z770" s="130"/>
      <c r="AA770" s="130"/>
      <c r="AB770" s="130"/>
    </row>
    <row r="771" spans="1:28" ht="15.75" customHeight="1">
      <c r="A771" s="130"/>
      <c r="B771" s="130"/>
      <c r="C771" s="130"/>
      <c r="D771" s="130"/>
      <c r="E771" s="130"/>
      <c r="F771" s="130"/>
      <c r="G771" s="130"/>
      <c r="H771" s="130"/>
      <c r="I771" s="130"/>
      <c r="J771" s="130"/>
      <c r="K771" s="130"/>
      <c r="L771" s="130"/>
      <c r="M771" s="130"/>
      <c r="N771" s="130"/>
      <c r="O771" s="130"/>
      <c r="P771" s="130"/>
      <c r="Q771" s="130"/>
      <c r="R771" s="130"/>
      <c r="S771" s="130"/>
      <c r="T771" s="130"/>
      <c r="U771" s="130"/>
      <c r="V771" s="130"/>
      <c r="W771" s="130"/>
      <c r="X771" s="130"/>
      <c r="Y771" s="130"/>
      <c r="Z771" s="130"/>
      <c r="AA771" s="130"/>
      <c r="AB771" s="130"/>
    </row>
    <row r="772" spans="1:28" ht="15.75" customHeight="1">
      <c r="A772" s="130"/>
      <c r="B772" s="130"/>
      <c r="C772" s="130"/>
      <c r="D772" s="130"/>
      <c r="E772" s="130"/>
      <c r="F772" s="130"/>
      <c r="G772" s="130"/>
      <c r="H772" s="130"/>
      <c r="I772" s="130"/>
      <c r="J772" s="130"/>
      <c r="K772" s="130"/>
      <c r="L772" s="130"/>
      <c r="M772" s="130"/>
      <c r="N772" s="130"/>
      <c r="O772" s="130"/>
      <c r="P772" s="130"/>
      <c r="Q772" s="130"/>
      <c r="R772" s="130"/>
      <c r="S772" s="130"/>
      <c r="T772" s="130"/>
      <c r="U772" s="130"/>
      <c r="V772" s="130"/>
      <c r="W772" s="130"/>
      <c r="X772" s="130"/>
      <c r="Y772" s="130"/>
      <c r="Z772" s="130"/>
      <c r="AA772" s="130"/>
      <c r="AB772" s="130"/>
    </row>
    <row r="773" spans="1:28" ht="15.75" customHeight="1">
      <c r="A773" s="130"/>
      <c r="B773" s="130"/>
      <c r="C773" s="130"/>
      <c r="D773" s="130"/>
      <c r="E773" s="130"/>
      <c r="F773" s="130"/>
      <c r="G773" s="130"/>
      <c r="H773" s="130"/>
      <c r="I773" s="130"/>
      <c r="J773" s="130"/>
      <c r="K773" s="130"/>
      <c r="L773" s="130"/>
      <c r="M773" s="130"/>
      <c r="N773" s="130"/>
      <c r="O773" s="130"/>
      <c r="P773" s="130"/>
      <c r="Q773" s="130"/>
      <c r="R773" s="130"/>
      <c r="S773" s="130"/>
      <c r="T773" s="130"/>
      <c r="U773" s="130"/>
      <c r="V773" s="130"/>
      <c r="W773" s="130"/>
      <c r="X773" s="130"/>
      <c r="Y773" s="130"/>
      <c r="Z773" s="130"/>
      <c r="AA773" s="130"/>
      <c r="AB773" s="130"/>
    </row>
    <row r="774" spans="1:28" ht="15.75" customHeight="1">
      <c r="A774" s="130"/>
      <c r="B774" s="130"/>
      <c r="C774" s="130"/>
      <c r="D774" s="130"/>
      <c r="E774" s="130"/>
      <c r="F774" s="130"/>
      <c r="G774" s="130"/>
      <c r="H774" s="130"/>
      <c r="I774" s="130"/>
      <c r="J774" s="130"/>
      <c r="K774" s="130"/>
      <c r="L774" s="130"/>
      <c r="M774" s="130"/>
      <c r="N774" s="130"/>
      <c r="O774" s="130"/>
      <c r="P774" s="130"/>
      <c r="Q774" s="130"/>
      <c r="R774" s="130"/>
      <c r="S774" s="130"/>
      <c r="T774" s="130"/>
      <c r="U774" s="130"/>
      <c r="V774" s="130"/>
      <c r="W774" s="130"/>
      <c r="X774" s="130"/>
      <c r="Y774" s="130"/>
      <c r="Z774" s="130"/>
      <c r="AA774" s="130"/>
      <c r="AB774" s="130"/>
    </row>
    <row r="775" spans="1:28" ht="15.75" customHeight="1">
      <c r="A775" s="130"/>
      <c r="B775" s="130"/>
      <c r="C775" s="130"/>
      <c r="D775" s="130"/>
      <c r="E775" s="130"/>
      <c r="F775" s="130"/>
      <c r="G775" s="130"/>
      <c r="H775" s="130"/>
      <c r="I775" s="130"/>
      <c r="J775" s="130"/>
      <c r="K775" s="130"/>
      <c r="L775" s="130"/>
      <c r="M775" s="130"/>
      <c r="N775" s="130"/>
      <c r="O775" s="130"/>
      <c r="P775" s="130"/>
      <c r="Q775" s="130"/>
      <c r="R775" s="130"/>
      <c r="S775" s="130"/>
      <c r="T775" s="130"/>
      <c r="U775" s="130"/>
      <c r="V775" s="130"/>
      <c r="W775" s="130"/>
      <c r="X775" s="130"/>
      <c r="Y775" s="130"/>
      <c r="Z775" s="130"/>
      <c r="AA775" s="130"/>
      <c r="AB775" s="130"/>
    </row>
    <row r="776" spans="1:28" ht="15.75" customHeight="1">
      <c r="A776" s="130"/>
      <c r="B776" s="130"/>
      <c r="C776" s="130"/>
      <c r="D776" s="130"/>
      <c r="E776" s="130"/>
      <c r="F776" s="130"/>
      <c r="G776" s="130"/>
      <c r="H776" s="130"/>
      <c r="I776" s="130"/>
      <c r="J776" s="130"/>
      <c r="K776" s="130"/>
      <c r="L776" s="130"/>
      <c r="M776" s="130"/>
      <c r="N776" s="130"/>
      <c r="O776" s="130"/>
      <c r="P776" s="130"/>
      <c r="Q776" s="130"/>
      <c r="R776" s="130"/>
      <c r="S776" s="130"/>
      <c r="T776" s="130"/>
      <c r="U776" s="130"/>
      <c r="V776" s="130"/>
      <c r="W776" s="130"/>
      <c r="X776" s="130"/>
      <c r="Y776" s="130"/>
      <c r="Z776" s="130"/>
      <c r="AA776" s="130"/>
      <c r="AB776" s="130"/>
    </row>
    <row r="777" spans="1:28" ht="15.75" customHeight="1">
      <c r="A777" s="130"/>
      <c r="B777" s="130"/>
      <c r="C777" s="130"/>
      <c r="D777" s="130"/>
      <c r="E777" s="130"/>
      <c r="F777" s="130"/>
      <c r="G777" s="130"/>
      <c r="H777" s="130"/>
      <c r="I777" s="130"/>
      <c r="J777" s="130"/>
      <c r="K777" s="130"/>
      <c r="L777" s="130"/>
      <c r="M777" s="130"/>
      <c r="N777" s="130"/>
      <c r="O777" s="130"/>
      <c r="P777" s="130"/>
      <c r="Q777" s="130"/>
      <c r="R777" s="130"/>
      <c r="S777" s="130"/>
      <c r="T777" s="130"/>
      <c r="U777" s="130"/>
      <c r="V777" s="130"/>
      <c r="W777" s="130"/>
      <c r="X777" s="130"/>
      <c r="Y777" s="130"/>
      <c r="Z777" s="130"/>
      <c r="AA777" s="130"/>
      <c r="AB777" s="130"/>
    </row>
    <row r="778" spans="1:28" ht="15.75" customHeight="1">
      <c r="A778" s="130"/>
      <c r="B778" s="130"/>
      <c r="C778" s="130"/>
      <c r="D778" s="130"/>
      <c r="E778" s="130"/>
      <c r="F778" s="130"/>
      <c r="G778" s="130"/>
      <c r="H778" s="130"/>
      <c r="I778" s="130"/>
      <c r="J778" s="130"/>
      <c r="K778" s="130"/>
      <c r="L778" s="130"/>
      <c r="M778" s="130"/>
      <c r="N778" s="130"/>
      <c r="O778" s="130"/>
      <c r="P778" s="130"/>
      <c r="Q778" s="130"/>
      <c r="R778" s="130"/>
      <c r="S778" s="130"/>
      <c r="T778" s="130"/>
      <c r="U778" s="130"/>
      <c r="V778" s="130"/>
      <c r="W778" s="130"/>
      <c r="X778" s="130"/>
      <c r="Y778" s="130"/>
      <c r="Z778" s="130"/>
      <c r="AA778" s="130"/>
      <c r="AB778" s="130"/>
    </row>
    <row r="779" spans="1:28" ht="15.75" customHeight="1">
      <c r="A779" s="130"/>
      <c r="B779" s="130"/>
      <c r="C779" s="130"/>
      <c r="D779" s="130"/>
      <c r="E779" s="130"/>
      <c r="F779" s="130"/>
      <c r="G779" s="130"/>
      <c r="H779" s="130"/>
      <c r="I779" s="130"/>
      <c r="J779" s="130"/>
      <c r="K779" s="130"/>
      <c r="L779" s="130"/>
      <c r="M779" s="130"/>
      <c r="N779" s="130"/>
      <c r="O779" s="130"/>
      <c r="P779" s="130"/>
      <c r="Q779" s="130"/>
      <c r="R779" s="130"/>
      <c r="S779" s="130"/>
      <c r="T779" s="130"/>
      <c r="U779" s="130"/>
      <c r="V779" s="130"/>
      <c r="W779" s="130"/>
      <c r="X779" s="130"/>
      <c r="Y779" s="130"/>
      <c r="Z779" s="130"/>
      <c r="AA779" s="130"/>
      <c r="AB779" s="130"/>
    </row>
    <row r="780" spans="1:28" ht="15.75" customHeight="1">
      <c r="A780" s="130"/>
      <c r="B780" s="130"/>
      <c r="C780" s="130"/>
      <c r="D780" s="130"/>
      <c r="E780" s="130"/>
      <c r="F780" s="130"/>
      <c r="G780" s="130"/>
      <c r="H780" s="130"/>
      <c r="I780" s="130"/>
      <c r="J780" s="130"/>
      <c r="K780" s="130"/>
      <c r="L780" s="130"/>
      <c r="M780" s="130"/>
      <c r="N780" s="130"/>
      <c r="O780" s="130"/>
      <c r="P780" s="130"/>
      <c r="Q780" s="130"/>
      <c r="R780" s="130"/>
      <c r="S780" s="130"/>
      <c r="T780" s="130"/>
      <c r="U780" s="130"/>
      <c r="V780" s="130"/>
      <c r="W780" s="130"/>
      <c r="X780" s="130"/>
      <c r="Y780" s="130"/>
      <c r="Z780" s="130"/>
      <c r="AA780" s="130"/>
      <c r="AB780" s="130"/>
    </row>
    <row r="781" spans="1:28" ht="15.75" customHeight="1">
      <c r="A781" s="130"/>
      <c r="B781" s="130"/>
      <c r="C781" s="130"/>
      <c r="D781" s="130"/>
      <c r="E781" s="130"/>
      <c r="F781" s="130"/>
      <c r="G781" s="130"/>
      <c r="H781" s="130"/>
      <c r="I781" s="130"/>
      <c r="J781" s="130"/>
      <c r="K781" s="130"/>
      <c r="L781" s="130"/>
      <c r="M781" s="130"/>
      <c r="N781" s="130"/>
      <c r="O781" s="130"/>
      <c r="P781" s="130"/>
      <c r="Q781" s="130"/>
      <c r="R781" s="130"/>
      <c r="S781" s="130"/>
      <c r="T781" s="130"/>
      <c r="U781" s="130"/>
      <c r="V781" s="130"/>
      <c r="W781" s="130"/>
      <c r="X781" s="130"/>
      <c r="Y781" s="130"/>
      <c r="Z781" s="130"/>
      <c r="AA781" s="130"/>
      <c r="AB781" s="130"/>
    </row>
    <row r="782" spans="1:28" ht="15.75" customHeight="1">
      <c r="A782" s="130"/>
      <c r="B782" s="130"/>
      <c r="C782" s="130"/>
      <c r="D782" s="130"/>
      <c r="E782" s="130"/>
      <c r="F782" s="130"/>
      <c r="G782" s="130"/>
      <c r="H782" s="130"/>
      <c r="I782" s="130"/>
      <c r="J782" s="130"/>
      <c r="K782" s="130"/>
      <c r="L782" s="130"/>
      <c r="M782" s="130"/>
      <c r="N782" s="130"/>
      <c r="O782" s="130"/>
      <c r="P782" s="130"/>
      <c r="Q782" s="130"/>
      <c r="R782" s="130"/>
      <c r="S782" s="130"/>
      <c r="T782" s="130"/>
      <c r="U782" s="130"/>
      <c r="V782" s="130"/>
      <c r="W782" s="130"/>
      <c r="X782" s="130"/>
      <c r="Y782" s="130"/>
      <c r="Z782" s="130"/>
      <c r="AA782" s="130"/>
      <c r="AB782" s="130"/>
    </row>
    <row r="783" spans="1:28" ht="15.75" customHeight="1">
      <c r="A783" s="130"/>
      <c r="B783" s="130"/>
      <c r="C783" s="130"/>
      <c r="D783" s="130"/>
      <c r="E783" s="130"/>
      <c r="F783" s="130"/>
      <c r="G783" s="130"/>
      <c r="H783" s="130"/>
      <c r="I783" s="130"/>
      <c r="J783" s="130"/>
      <c r="K783" s="130"/>
      <c r="L783" s="130"/>
      <c r="M783" s="130"/>
      <c r="N783" s="130"/>
      <c r="O783" s="130"/>
      <c r="P783" s="130"/>
      <c r="Q783" s="130"/>
      <c r="R783" s="130"/>
      <c r="S783" s="130"/>
      <c r="T783" s="130"/>
      <c r="U783" s="130"/>
      <c r="V783" s="130"/>
      <c r="W783" s="130"/>
      <c r="X783" s="130"/>
      <c r="Y783" s="130"/>
      <c r="Z783" s="130"/>
      <c r="AA783" s="130"/>
      <c r="AB783" s="130"/>
    </row>
    <row r="784" spans="1:28" ht="15.75" customHeight="1">
      <c r="A784" s="130"/>
      <c r="B784" s="130"/>
      <c r="C784" s="130"/>
      <c r="D784" s="130"/>
      <c r="E784" s="130"/>
      <c r="F784" s="130"/>
      <c r="G784" s="130"/>
      <c r="H784" s="130"/>
      <c r="I784" s="130"/>
      <c r="J784" s="130"/>
      <c r="K784" s="130"/>
      <c r="L784" s="130"/>
      <c r="M784" s="130"/>
      <c r="N784" s="130"/>
      <c r="O784" s="130"/>
      <c r="P784" s="130"/>
      <c r="Q784" s="130"/>
      <c r="R784" s="130"/>
      <c r="S784" s="130"/>
      <c r="T784" s="130"/>
      <c r="U784" s="130"/>
      <c r="V784" s="130"/>
      <c r="W784" s="130"/>
      <c r="X784" s="130"/>
      <c r="Y784" s="130"/>
      <c r="Z784" s="130"/>
      <c r="AA784" s="130"/>
      <c r="AB784" s="130"/>
    </row>
    <row r="785" spans="1:28" ht="15.75" customHeight="1">
      <c r="A785" s="130"/>
      <c r="B785" s="130"/>
      <c r="C785" s="130"/>
      <c r="D785" s="130"/>
      <c r="E785" s="130"/>
      <c r="F785" s="130"/>
      <c r="G785" s="130"/>
      <c r="H785" s="130"/>
      <c r="I785" s="130"/>
      <c r="J785" s="130"/>
      <c r="K785" s="130"/>
      <c r="L785" s="130"/>
      <c r="M785" s="130"/>
      <c r="N785" s="130"/>
      <c r="O785" s="130"/>
      <c r="P785" s="130"/>
      <c r="Q785" s="130"/>
      <c r="R785" s="130"/>
      <c r="S785" s="130"/>
      <c r="T785" s="130"/>
      <c r="U785" s="130"/>
      <c r="V785" s="130"/>
      <c r="W785" s="130"/>
      <c r="X785" s="130"/>
      <c r="Y785" s="130"/>
      <c r="Z785" s="130"/>
      <c r="AA785" s="130"/>
      <c r="AB785" s="130"/>
    </row>
    <row r="786" spans="1:28" ht="15.75" customHeight="1">
      <c r="A786" s="130"/>
      <c r="B786" s="130"/>
      <c r="C786" s="130"/>
      <c r="D786" s="130"/>
      <c r="E786" s="130"/>
      <c r="F786" s="130"/>
      <c r="G786" s="130"/>
      <c r="H786" s="130"/>
      <c r="I786" s="130"/>
      <c r="J786" s="130"/>
      <c r="K786" s="130"/>
      <c r="L786" s="130"/>
      <c r="M786" s="130"/>
      <c r="N786" s="130"/>
      <c r="O786" s="130"/>
      <c r="P786" s="130"/>
      <c r="Q786" s="130"/>
      <c r="R786" s="130"/>
      <c r="S786" s="130"/>
      <c r="T786" s="130"/>
      <c r="U786" s="130"/>
      <c r="V786" s="130"/>
      <c r="W786" s="130"/>
      <c r="X786" s="130"/>
      <c r="Y786" s="130"/>
      <c r="Z786" s="130"/>
      <c r="AA786" s="130"/>
      <c r="AB786" s="130"/>
    </row>
    <row r="787" spans="1:28" ht="15.75" customHeight="1">
      <c r="A787" s="130"/>
      <c r="B787" s="130"/>
      <c r="C787" s="130"/>
      <c r="D787" s="130"/>
      <c r="E787" s="130"/>
      <c r="F787" s="130"/>
      <c r="G787" s="130"/>
      <c r="H787" s="130"/>
      <c r="I787" s="130"/>
      <c r="J787" s="130"/>
      <c r="K787" s="130"/>
      <c r="L787" s="130"/>
      <c r="M787" s="130"/>
      <c r="N787" s="130"/>
      <c r="O787" s="130"/>
      <c r="P787" s="130"/>
      <c r="Q787" s="130"/>
      <c r="R787" s="130"/>
      <c r="S787" s="130"/>
      <c r="T787" s="130"/>
      <c r="U787" s="130"/>
      <c r="V787" s="130"/>
      <c r="W787" s="130"/>
      <c r="X787" s="130"/>
      <c r="Y787" s="130"/>
      <c r="Z787" s="130"/>
      <c r="AA787" s="130"/>
      <c r="AB787" s="130"/>
    </row>
    <row r="788" spans="1:28" ht="15.75" customHeight="1">
      <c r="A788" s="130"/>
      <c r="B788" s="130"/>
      <c r="C788" s="130"/>
      <c r="D788" s="130"/>
      <c r="E788" s="130"/>
      <c r="F788" s="130"/>
      <c r="G788" s="130"/>
      <c r="H788" s="130"/>
      <c r="I788" s="130"/>
      <c r="J788" s="130"/>
      <c r="K788" s="130"/>
      <c r="L788" s="130"/>
      <c r="M788" s="130"/>
      <c r="N788" s="130"/>
      <c r="O788" s="130"/>
      <c r="P788" s="130"/>
      <c r="Q788" s="130"/>
      <c r="R788" s="130"/>
      <c r="S788" s="130"/>
      <c r="T788" s="130"/>
      <c r="U788" s="130"/>
      <c r="V788" s="130"/>
      <c r="W788" s="130"/>
      <c r="X788" s="130"/>
      <c r="Y788" s="130"/>
      <c r="Z788" s="130"/>
      <c r="AA788" s="130"/>
      <c r="AB788" s="130"/>
    </row>
    <row r="789" spans="1:28" ht="15.75" customHeight="1">
      <c r="A789" s="130"/>
      <c r="B789" s="130"/>
      <c r="C789" s="130"/>
      <c r="D789" s="130"/>
      <c r="E789" s="130"/>
      <c r="F789" s="130"/>
      <c r="G789" s="130"/>
      <c r="H789" s="130"/>
      <c r="I789" s="130"/>
      <c r="J789" s="130"/>
      <c r="K789" s="130"/>
      <c r="L789" s="130"/>
      <c r="M789" s="130"/>
      <c r="N789" s="130"/>
      <c r="O789" s="130"/>
      <c r="P789" s="130"/>
      <c r="Q789" s="130"/>
      <c r="R789" s="130"/>
      <c r="S789" s="130"/>
      <c r="T789" s="130"/>
      <c r="U789" s="130"/>
      <c r="V789" s="130"/>
      <c r="W789" s="130"/>
      <c r="X789" s="130"/>
      <c r="Y789" s="130"/>
      <c r="Z789" s="130"/>
      <c r="AA789" s="130"/>
      <c r="AB789" s="130"/>
    </row>
    <row r="790" spans="1:28" ht="15.75" customHeight="1">
      <c r="A790" s="130"/>
      <c r="B790" s="130"/>
      <c r="C790" s="130"/>
      <c r="D790" s="130"/>
      <c r="E790" s="130"/>
      <c r="F790" s="130"/>
      <c r="G790" s="130"/>
      <c r="H790" s="130"/>
      <c r="I790" s="130"/>
      <c r="J790" s="130"/>
      <c r="K790" s="130"/>
      <c r="L790" s="130"/>
      <c r="M790" s="130"/>
      <c r="N790" s="130"/>
      <c r="O790" s="130"/>
      <c r="P790" s="130"/>
      <c r="Q790" s="130"/>
      <c r="R790" s="130"/>
      <c r="S790" s="130"/>
      <c r="T790" s="130"/>
      <c r="U790" s="130"/>
      <c r="V790" s="130"/>
      <c r="W790" s="130"/>
      <c r="X790" s="130"/>
      <c r="Y790" s="130"/>
      <c r="Z790" s="130"/>
      <c r="AA790" s="130"/>
      <c r="AB790" s="130"/>
    </row>
    <row r="791" spans="1:28" ht="15.75" customHeight="1">
      <c r="A791" s="130"/>
      <c r="B791" s="130"/>
      <c r="C791" s="130"/>
      <c r="D791" s="130"/>
      <c r="E791" s="130"/>
      <c r="F791" s="130"/>
      <c r="G791" s="130"/>
      <c r="H791" s="130"/>
      <c r="I791" s="130"/>
      <c r="J791" s="130"/>
      <c r="K791" s="130"/>
      <c r="L791" s="130"/>
      <c r="M791" s="130"/>
      <c r="N791" s="130"/>
      <c r="O791" s="130"/>
      <c r="P791" s="130"/>
      <c r="Q791" s="130"/>
      <c r="R791" s="130"/>
      <c r="S791" s="130"/>
      <c r="T791" s="130"/>
      <c r="U791" s="130"/>
      <c r="V791" s="130"/>
      <c r="W791" s="130"/>
      <c r="X791" s="130"/>
      <c r="Y791" s="130"/>
      <c r="Z791" s="130"/>
      <c r="AA791" s="130"/>
      <c r="AB791" s="130"/>
    </row>
    <row r="792" spans="1:28" ht="15.75" customHeight="1">
      <c r="A792" s="130"/>
      <c r="B792" s="130"/>
      <c r="C792" s="130"/>
      <c r="D792" s="130"/>
      <c r="E792" s="130"/>
      <c r="F792" s="130"/>
      <c r="G792" s="130"/>
      <c r="H792" s="130"/>
      <c r="I792" s="130"/>
      <c r="J792" s="130"/>
      <c r="K792" s="130"/>
      <c r="L792" s="130"/>
      <c r="M792" s="130"/>
      <c r="N792" s="130"/>
      <c r="O792" s="130"/>
      <c r="P792" s="130"/>
      <c r="Q792" s="130"/>
      <c r="R792" s="130"/>
      <c r="S792" s="130"/>
      <c r="T792" s="130"/>
      <c r="U792" s="130"/>
      <c r="V792" s="130"/>
      <c r="W792" s="130"/>
      <c r="X792" s="130"/>
      <c r="Y792" s="130"/>
      <c r="Z792" s="130"/>
      <c r="AA792" s="130"/>
      <c r="AB792" s="130"/>
    </row>
    <row r="793" spans="1:28" ht="15.75" customHeight="1">
      <c r="A793" s="130"/>
      <c r="B793" s="130"/>
      <c r="C793" s="130"/>
      <c r="D793" s="130"/>
      <c r="E793" s="130"/>
      <c r="F793" s="130"/>
      <c r="G793" s="130"/>
      <c r="H793" s="130"/>
      <c r="I793" s="130"/>
      <c r="J793" s="130"/>
      <c r="K793" s="130"/>
      <c r="L793" s="130"/>
      <c r="M793" s="130"/>
      <c r="N793" s="130"/>
      <c r="O793" s="130"/>
      <c r="P793" s="130"/>
      <c r="Q793" s="130"/>
      <c r="R793" s="130"/>
      <c r="S793" s="130"/>
      <c r="T793" s="130"/>
      <c r="U793" s="130"/>
      <c r="V793" s="130"/>
      <c r="W793" s="130"/>
      <c r="X793" s="130"/>
      <c r="Y793" s="130"/>
      <c r="Z793" s="130"/>
      <c r="AA793" s="130"/>
      <c r="AB793" s="130"/>
    </row>
    <row r="794" spans="1:28" ht="15.75" customHeight="1">
      <c r="A794" s="130"/>
      <c r="B794" s="130"/>
      <c r="C794" s="130"/>
      <c r="D794" s="130"/>
      <c r="E794" s="130"/>
      <c r="F794" s="130"/>
      <c r="G794" s="130"/>
      <c r="H794" s="130"/>
      <c r="I794" s="130"/>
      <c r="J794" s="130"/>
      <c r="K794" s="130"/>
      <c r="L794" s="130"/>
      <c r="M794" s="130"/>
      <c r="N794" s="130"/>
      <c r="O794" s="130"/>
      <c r="P794" s="130"/>
      <c r="Q794" s="130"/>
      <c r="R794" s="130"/>
      <c r="S794" s="130"/>
      <c r="T794" s="130"/>
      <c r="U794" s="130"/>
      <c r="V794" s="130"/>
      <c r="W794" s="130"/>
      <c r="X794" s="130"/>
      <c r="Y794" s="130"/>
      <c r="Z794" s="130"/>
      <c r="AA794" s="130"/>
      <c r="AB794" s="130"/>
    </row>
    <row r="795" spans="1:28" ht="15.75" customHeight="1">
      <c r="A795" s="130"/>
      <c r="B795" s="130"/>
      <c r="C795" s="130"/>
      <c r="D795" s="130"/>
      <c r="E795" s="130"/>
      <c r="F795" s="130"/>
      <c r="G795" s="130"/>
      <c r="H795" s="130"/>
      <c r="I795" s="130"/>
      <c r="J795" s="130"/>
      <c r="K795" s="130"/>
      <c r="L795" s="130"/>
      <c r="M795" s="130"/>
      <c r="N795" s="130"/>
      <c r="O795" s="130"/>
      <c r="P795" s="130"/>
      <c r="Q795" s="130"/>
      <c r="R795" s="130"/>
      <c r="S795" s="130"/>
      <c r="T795" s="130"/>
      <c r="U795" s="130"/>
      <c r="V795" s="130"/>
      <c r="W795" s="130"/>
      <c r="X795" s="130"/>
      <c r="Y795" s="130"/>
      <c r="Z795" s="130"/>
      <c r="AA795" s="130"/>
      <c r="AB795" s="130"/>
    </row>
    <row r="796" spans="1:28" ht="15.75" customHeight="1">
      <c r="A796" s="130"/>
      <c r="B796" s="130"/>
      <c r="C796" s="130"/>
      <c r="D796" s="130"/>
      <c r="E796" s="130"/>
      <c r="F796" s="130"/>
      <c r="G796" s="130"/>
      <c r="H796" s="130"/>
      <c r="I796" s="130"/>
      <c r="J796" s="130"/>
      <c r="K796" s="130"/>
      <c r="L796" s="130"/>
      <c r="M796" s="130"/>
      <c r="N796" s="130"/>
      <c r="O796" s="130"/>
      <c r="P796" s="130"/>
      <c r="Q796" s="130"/>
      <c r="R796" s="130"/>
      <c r="S796" s="130"/>
      <c r="T796" s="130"/>
      <c r="U796" s="130"/>
      <c r="V796" s="130"/>
      <c r="W796" s="130"/>
      <c r="X796" s="130"/>
      <c r="Y796" s="130"/>
      <c r="Z796" s="130"/>
      <c r="AA796" s="130"/>
      <c r="AB796" s="130"/>
    </row>
    <row r="797" spans="1:28" ht="15.75" customHeight="1">
      <c r="A797" s="130"/>
      <c r="B797" s="130"/>
      <c r="C797" s="130"/>
      <c r="D797" s="130"/>
      <c r="E797" s="130"/>
      <c r="F797" s="130"/>
      <c r="G797" s="130"/>
      <c r="H797" s="130"/>
      <c r="I797" s="130"/>
      <c r="J797" s="130"/>
      <c r="K797" s="130"/>
      <c r="L797" s="130"/>
      <c r="M797" s="130"/>
      <c r="N797" s="130"/>
      <c r="O797" s="130"/>
      <c r="P797" s="130"/>
      <c r="Q797" s="130"/>
      <c r="R797" s="130"/>
      <c r="S797" s="130"/>
      <c r="T797" s="130"/>
      <c r="U797" s="130"/>
      <c r="V797" s="130"/>
      <c r="W797" s="130"/>
      <c r="X797" s="130"/>
      <c r="Y797" s="130"/>
      <c r="Z797" s="130"/>
      <c r="AA797" s="130"/>
      <c r="AB797" s="130"/>
    </row>
    <row r="798" spans="1:28" ht="15.75" customHeight="1">
      <c r="A798" s="130"/>
      <c r="B798" s="130"/>
      <c r="C798" s="130"/>
      <c r="D798" s="130"/>
      <c r="E798" s="130"/>
      <c r="F798" s="130"/>
      <c r="G798" s="130"/>
      <c r="H798" s="130"/>
      <c r="I798" s="130"/>
      <c r="J798" s="130"/>
      <c r="K798" s="130"/>
      <c r="L798" s="130"/>
      <c r="M798" s="130"/>
      <c r="N798" s="130"/>
      <c r="O798" s="130"/>
      <c r="P798" s="130"/>
      <c r="Q798" s="130"/>
      <c r="R798" s="130"/>
      <c r="S798" s="130"/>
      <c r="T798" s="130"/>
      <c r="U798" s="130"/>
      <c r="V798" s="130"/>
      <c r="W798" s="130"/>
      <c r="X798" s="130"/>
      <c r="Y798" s="130"/>
      <c r="Z798" s="130"/>
      <c r="AA798" s="130"/>
      <c r="AB798" s="130"/>
    </row>
    <row r="799" spans="1:28" ht="15.75" customHeight="1">
      <c r="A799" s="130"/>
      <c r="B799" s="130"/>
      <c r="C799" s="130"/>
      <c r="D799" s="130"/>
      <c r="E799" s="130"/>
      <c r="F799" s="130"/>
      <c r="G799" s="130"/>
      <c r="H799" s="130"/>
      <c r="I799" s="130"/>
      <c r="J799" s="130"/>
      <c r="K799" s="130"/>
      <c r="L799" s="130"/>
      <c r="M799" s="130"/>
      <c r="N799" s="130"/>
      <c r="O799" s="130"/>
      <c r="P799" s="130"/>
      <c r="Q799" s="130"/>
      <c r="R799" s="130"/>
      <c r="S799" s="130"/>
      <c r="T799" s="130"/>
      <c r="U799" s="130"/>
      <c r="V799" s="130"/>
      <c r="W799" s="130"/>
      <c r="X799" s="130"/>
      <c r="Y799" s="130"/>
      <c r="Z799" s="130"/>
      <c r="AA799" s="130"/>
      <c r="AB799" s="130"/>
    </row>
    <row r="800" spans="1:28" ht="15.75" customHeight="1">
      <c r="A800" s="130"/>
      <c r="B800" s="130"/>
      <c r="C800" s="130"/>
      <c r="D800" s="130"/>
      <c r="E800" s="130"/>
      <c r="F800" s="130"/>
      <c r="G800" s="130"/>
      <c r="H800" s="130"/>
      <c r="I800" s="130"/>
      <c r="J800" s="130"/>
      <c r="K800" s="130"/>
      <c r="L800" s="130"/>
      <c r="M800" s="130"/>
      <c r="N800" s="130"/>
      <c r="O800" s="130"/>
      <c r="P800" s="130"/>
      <c r="Q800" s="130"/>
      <c r="R800" s="130"/>
      <c r="S800" s="130"/>
      <c r="T800" s="130"/>
      <c r="U800" s="130"/>
      <c r="V800" s="130"/>
      <c r="W800" s="130"/>
      <c r="X800" s="130"/>
      <c r="Y800" s="130"/>
      <c r="Z800" s="130"/>
      <c r="AA800" s="130"/>
      <c r="AB800" s="130"/>
    </row>
    <row r="801" spans="1:28" ht="15.75" customHeight="1">
      <c r="A801" s="130"/>
      <c r="B801" s="130"/>
      <c r="C801" s="130"/>
      <c r="D801" s="130"/>
      <c r="E801" s="130"/>
      <c r="F801" s="130"/>
      <c r="G801" s="130"/>
      <c r="H801" s="130"/>
      <c r="I801" s="130"/>
      <c r="J801" s="130"/>
      <c r="K801" s="130"/>
      <c r="L801" s="130"/>
      <c r="M801" s="130"/>
      <c r="N801" s="130"/>
      <c r="O801" s="130"/>
      <c r="P801" s="130"/>
      <c r="Q801" s="130"/>
      <c r="R801" s="130"/>
      <c r="S801" s="130"/>
      <c r="T801" s="130"/>
      <c r="U801" s="130"/>
      <c r="V801" s="130"/>
      <c r="W801" s="130"/>
      <c r="X801" s="130"/>
      <c r="Y801" s="130"/>
      <c r="Z801" s="130"/>
      <c r="AA801" s="130"/>
      <c r="AB801" s="130"/>
    </row>
    <row r="802" spans="1:28" ht="15.75" customHeight="1">
      <c r="A802" s="130"/>
      <c r="B802" s="130"/>
      <c r="C802" s="130"/>
      <c r="D802" s="130"/>
      <c r="E802" s="130"/>
      <c r="F802" s="130"/>
      <c r="G802" s="130"/>
      <c r="H802" s="130"/>
      <c r="I802" s="130"/>
      <c r="J802" s="130"/>
      <c r="K802" s="130"/>
      <c r="L802" s="130"/>
      <c r="M802" s="130"/>
      <c r="N802" s="130"/>
      <c r="O802" s="130"/>
      <c r="P802" s="130"/>
      <c r="Q802" s="130"/>
      <c r="R802" s="130"/>
      <c r="S802" s="130"/>
      <c r="T802" s="130"/>
      <c r="U802" s="130"/>
      <c r="V802" s="130"/>
      <c r="W802" s="130"/>
      <c r="X802" s="130"/>
      <c r="Y802" s="130"/>
      <c r="Z802" s="130"/>
      <c r="AA802" s="130"/>
      <c r="AB802" s="130"/>
    </row>
    <row r="803" spans="1:28" ht="15.75" customHeight="1">
      <c r="A803" s="130"/>
      <c r="B803" s="130"/>
      <c r="C803" s="130"/>
      <c r="D803" s="130"/>
      <c r="E803" s="130"/>
      <c r="F803" s="130"/>
      <c r="G803" s="130"/>
      <c r="H803" s="130"/>
      <c r="I803" s="130"/>
      <c r="J803" s="130"/>
      <c r="K803" s="130"/>
      <c r="L803" s="130"/>
      <c r="M803" s="130"/>
      <c r="N803" s="130"/>
      <c r="O803" s="130"/>
      <c r="P803" s="130"/>
      <c r="Q803" s="130"/>
      <c r="R803" s="130"/>
      <c r="S803" s="130"/>
      <c r="T803" s="130"/>
      <c r="U803" s="130"/>
      <c r="V803" s="130"/>
      <c r="W803" s="130"/>
      <c r="X803" s="130"/>
      <c r="Y803" s="130"/>
      <c r="Z803" s="130"/>
      <c r="AA803" s="130"/>
      <c r="AB803" s="130"/>
    </row>
    <row r="804" spans="1:28" ht="15.75" customHeight="1">
      <c r="A804" s="130"/>
      <c r="B804" s="130"/>
      <c r="C804" s="130"/>
      <c r="D804" s="130"/>
      <c r="E804" s="130"/>
      <c r="F804" s="130"/>
      <c r="G804" s="130"/>
      <c r="H804" s="130"/>
      <c r="I804" s="130"/>
      <c r="J804" s="130"/>
      <c r="K804" s="130"/>
      <c r="L804" s="130"/>
      <c r="M804" s="130"/>
      <c r="N804" s="130"/>
      <c r="O804" s="130"/>
      <c r="P804" s="130"/>
      <c r="Q804" s="130"/>
      <c r="R804" s="130"/>
      <c r="S804" s="130"/>
      <c r="T804" s="130"/>
      <c r="U804" s="130"/>
      <c r="V804" s="130"/>
      <c r="W804" s="130"/>
      <c r="X804" s="130"/>
      <c r="Y804" s="130"/>
      <c r="Z804" s="130"/>
      <c r="AA804" s="130"/>
      <c r="AB804" s="130"/>
    </row>
    <row r="805" spans="1:28" ht="15.75" customHeight="1">
      <c r="A805" s="130"/>
      <c r="B805" s="130"/>
      <c r="C805" s="130"/>
      <c r="D805" s="130"/>
      <c r="E805" s="130"/>
      <c r="F805" s="130"/>
      <c r="G805" s="130"/>
      <c r="H805" s="130"/>
      <c r="I805" s="130"/>
      <c r="J805" s="130"/>
      <c r="K805" s="130"/>
      <c r="L805" s="130"/>
      <c r="M805" s="130"/>
      <c r="N805" s="130"/>
      <c r="O805" s="130"/>
      <c r="P805" s="130"/>
      <c r="Q805" s="130"/>
      <c r="R805" s="130"/>
      <c r="S805" s="130"/>
      <c r="T805" s="130"/>
      <c r="U805" s="130"/>
      <c r="V805" s="130"/>
      <c r="W805" s="130"/>
      <c r="X805" s="130"/>
      <c r="Y805" s="130"/>
      <c r="Z805" s="130"/>
      <c r="AA805" s="130"/>
      <c r="AB805" s="130"/>
    </row>
    <row r="806" spans="1:28" ht="15.75" customHeight="1">
      <c r="A806" s="130"/>
      <c r="B806" s="130"/>
      <c r="C806" s="130"/>
      <c r="D806" s="130"/>
      <c r="E806" s="130"/>
      <c r="F806" s="130"/>
      <c r="G806" s="130"/>
      <c r="H806" s="130"/>
      <c r="I806" s="130"/>
      <c r="J806" s="130"/>
      <c r="K806" s="130"/>
      <c r="L806" s="130"/>
      <c r="M806" s="130"/>
      <c r="N806" s="130"/>
      <c r="O806" s="130"/>
      <c r="P806" s="130"/>
      <c r="Q806" s="130"/>
      <c r="R806" s="130"/>
      <c r="S806" s="130"/>
      <c r="T806" s="130"/>
      <c r="U806" s="130"/>
      <c r="V806" s="130"/>
      <c r="W806" s="130"/>
      <c r="X806" s="130"/>
      <c r="Y806" s="130"/>
      <c r="Z806" s="130"/>
      <c r="AA806" s="130"/>
      <c r="AB806" s="130"/>
    </row>
    <row r="807" spans="1:28" ht="15.75" customHeight="1">
      <c r="A807" s="130"/>
      <c r="B807" s="130"/>
      <c r="C807" s="130"/>
      <c r="D807" s="130"/>
      <c r="E807" s="130"/>
      <c r="F807" s="130"/>
      <c r="G807" s="130"/>
      <c r="H807" s="130"/>
      <c r="I807" s="130"/>
      <c r="J807" s="130"/>
      <c r="K807" s="130"/>
      <c r="L807" s="130"/>
      <c r="M807" s="130"/>
      <c r="N807" s="130"/>
      <c r="O807" s="130"/>
      <c r="P807" s="130"/>
      <c r="Q807" s="130"/>
      <c r="R807" s="130"/>
      <c r="S807" s="130"/>
      <c r="T807" s="130"/>
      <c r="U807" s="130"/>
      <c r="V807" s="130"/>
      <c r="W807" s="130"/>
      <c r="X807" s="130"/>
      <c r="Y807" s="130"/>
      <c r="Z807" s="130"/>
      <c r="AA807" s="130"/>
      <c r="AB807" s="130"/>
    </row>
    <row r="808" spans="1:28" ht="15.75" customHeight="1">
      <c r="A808" s="130"/>
      <c r="B808" s="130"/>
      <c r="C808" s="130"/>
      <c r="D808" s="130"/>
      <c r="E808" s="130"/>
      <c r="F808" s="130"/>
      <c r="G808" s="130"/>
      <c r="H808" s="130"/>
      <c r="I808" s="130"/>
      <c r="J808" s="130"/>
      <c r="K808" s="130"/>
      <c r="L808" s="130"/>
      <c r="M808" s="130"/>
      <c r="N808" s="130"/>
      <c r="O808" s="130"/>
      <c r="P808" s="130"/>
      <c r="Q808" s="130"/>
      <c r="R808" s="130"/>
      <c r="S808" s="130"/>
      <c r="T808" s="130"/>
      <c r="U808" s="130"/>
      <c r="V808" s="130"/>
      <c r="W808" s="130"/>
      <c r="X808" s="130"/>
      <c r="Y808" s="130"/>
      <c r="Z808" s="130"/>
      <c r="AA808" s="130"/>
      <c r="AB808" s="130"/>
    </row>
    <row r="809" spans="1:28" ht="15.75" customHeight="1">
      <c r="A809" s="130"/>
      <c r="B809" s="130"/>
      <c r="C809" s="130"/>
      <c r="D809" s="130"/>
      <c r="E809" s="130"/>
      <c r="F809" s="130"/>
      <c r="G809" s="130"/>
      <c r="H809" s="130"/>
      <c r="I809" s="130"/>
      <c r="J809" s="130"/>
      <c r="K809" s="130"/>
      <c r="L809" s="130"/>
      <c r="M809" s="130"/>
      <c r="N809" s="130"/>
      <c r="O809" s="130"/>
      <c r="P809" s="130"/>
      <c r="Q809" s="130"/>
      <c r="R809" s="130"/>
      <c r="S809" s="130"/>
      <c r="T809" s="130"/>
      <c r="U809" s="130"/>
      <c r="V809" s="130"/>
      <c r="W809" s="130"/>
      <c r="X809" s="130"/>
      <c r="Y809" s="130"/>
      <c r="Z809" s="130"/>
      <c r="AA809" s="130"/>
      <c r="AB809" s="130"/>
    </row>
    <row r="810" spans="1:28" ht="15.75" customHeight="1">
      <c r="A810" s="130"/>
      <c r="B810" s="130"/>
      <c r="C810" s="130"/>
      <c r="D810" s="130"/>
      <c r="E810" s="130"/>
      <c r="F810" s="130"/>
      <c r="G810" s="130"/>
      <c r="H810" s="130"/>
      <c r="I810" s="130"/>
      <c r="J810" s="130"/>
      <c r="K810" s="130"/>
      <c r="L810" s="130"/>
      <c r="M810" s="130"/>
      <c r="N810" s="130"/>
      <c r="O810" s="130"/>
      <c r="P810" s="130"/>
      <c r="Q810" s="130"/>
      <c r="R810" s="130"/>
      <c r="S810" s="130"/>
      <c r="T810" s="130"/>
      <c r="U810" s="130"/>
      <c r="V810" s="130"/>
      <c r="W810" s="130"/>
      <c r="X810" s="130"/>
      <c r="Y810" s="130"/>
      <c r="Z810" s="130"/>
      <c r="AA810" s="130"/>
      <c r="AB810" s="130"/>
    </row>
    <row r="811" spans="1:28" ht="15.75" customHeight="1">
      <c r="A811" s="130"/>
      <c r="B811" s="130"/>
      <c r="C811" s="130"/>
      <c r="D811" s="130"/>
      <c r="E811" s="130"/>
      <c r="F811" s="130"/>
      <c r="G811" s="130"/>
      <c r="H811" s="130"/>
      <c r="I811" s="130"/>
      <c r="J811" s="130"/>
      <c r="K811" s="130"/>
      <c r="L811" s="130"/>
      <c r="M811" s="130"/>
      <c r="N811" s="130"/>
      <c r="O811" s="130"/>
      <c r="P811" s="130"/>
      <c r="Q811" s="130"/>
      <c r="R811" s="130"/>
      <c r="S811" s="130"/>
      <c r="T811" s="130"/>
      <c r="U811" s="130"/>
      <c r="V811" s="130"/>
      <c r="W811" s="130"/>
      <c r="X811" s="130"/>
      <c r="Y811" s="130"/>
      <c r="Z811" s="130"/>
      <c r="AA811" s="130"/>
      <c r="AB811" s="130"/>
    </row>
    <row r="812" spans="1:28" ht="15.75" customHeight="1">
      <c r="A812" s="130"/>
      <c r="B812" s="130"/>
      <c r="C812" s="130"/>
      <c r="D812" s="130"/>
      <c r="E812" s="130"/>
      <c r="F812" s="130"/>
      <c r="G812" s="130"/>
      <c r="H812" s="130"/>
      <c r="I812" s="130"/>
      <c r="J812" s="130"/>
      <c r="K812" s="130"/>
      <c r="L812" s="130"/>
      <c r="M812" s="130"/>
      <c r="N812" s="130"/>
      <c r="O812" s="130"/>
      <c r="P812" s="130"/>
      <c r="Q812" s="130"/>
      <c r="R812" s="130"/>
      <c r="S812" s="130"/>
      <c r="T812" s="130"/>
      <c r="U812" s="130"/>
      <c r="V812" s="130"/>
      <c r="W812" s="130"/>
      <c r="X812" s="130"/>
      <c r="Y812" s="130"/>
      <c r="Z812" s="130"/>
      <c r="AA812" s="130"/>
      <c r="AB812" s="130"/>
    </row>
    <row r="813" spans="1:28" ht="15.75" customHeight="1">
      <c r="A813" s="130"/>
      <c r="B813" s="130"/>
      <c r="C813" s="130"/>
      <c r="D813" s="130"/>
      <c r="E813" s="130"/>
      <c r="F813" s="130"/>
      <c r="G813" s="130"/>
      <c r="H813" s="130"/>
      <c r="I813" s="130"/>
      <c r="J813" s="130"/>
      <c r="K813" s="130"/>
      <c r="L813" s="130"/>
      <c r="M813" s="130"/>
      <c r="N813" s="130"/>
      <c r="O813" s="130"/>
      <c r="P813" s="130"/>
      <c r="Q813" s="130"/>
      <c r="R813" s="130"/>
      <c r="S813" s="130"/>
      <c r="T813" s="130"/>
      <c r="U813" s="130"/>
      <c r="V813" s="130"/>
      <c r="W813" s="130"/>
      <c r="X813" s="130"/>
      <c r="Y813" s="130"/>
      <c r="Z813" s="130"/>
      <c r="AA813" s="130"/>
      <c r="AB813" s="130"/>
    </row>
    <row r="814" spans="1:28" ht="15.75" customHeight="1">
      <c r="A814" s="130"/>
      <c r="B814" s="130"/>
      <c r="C814" s="130"/>
      <c r="D814" s="130"/>
      <c r="E814" s="130"/>
      <c r="F814" s="130"/>
      <c r="G814" s="130"/>
      <c r="H814" s="130"/>
      <c r="I814" s="130"/>
      <c r="J814" s="130"/>
      <c r="K814" s="130"/>
      <c r="L814" s="130"/>
      <c r="M814" s="130"/>
      <c r="N814" s="130"/>
      <c r="O814" s="130"/>
      <c r="P814" s="130"/>
      <c r="Q814" s="130"/>
      <c r="R814" s="130"/>
      <c r="S814" s="130"/>
      <c r="T814" s="130"/>
      <c r="U814" s="130"/>
      <c r="V814" s="130"/>
      <c r="W814" s="130"/>
      <c r="X814" s="130"/>
      <c r="Y814" s="130"/>
      <c r="Z814" s="130"/>
      <c r="AA814" s="130"/>
      <c r="AB814" s="130"/>
    </row>
    <row r="815" spans="1:28" ht="15.75" customHeight="1">
      <c r="A815" s="130"/>
      <c r="B815" s="130"/>
      <c r="C815" s="130"/>
      <c r="D815" s="130"/>
      <c r="E815" s="130"/>
      <c r="F815" s="130"/>
      <c r="G815" s="130"/>
      <c r="H815" s="130"/>
      <c r="I815" s="130"/>
      <c r="J815" s="130"/>
      <c r="K815" s="130"/>
      <c r="L815" s="130"/>
      <c r="M815" s="130"/>
      <c r="N815" s="130"/>
      <c r="O815" s="130"/>
      <c r="P815" s="130"/>
      <c r="Q815" s="130"/>
      <c r="R815" s="130"/>
      <c r="S815" s="130"/>
      <c r="T815" s="130"/>
      <c r="U815" s="130"/>
      <c r="V815" s="130"/>
      <c r="W815" s="130"/>
      <c r="X815" s="130"/>
      <c r="Y815" s="130"/>
      <c r="Z815" s="130"/>
      <c r="AA815" s="130"/>
      <c r="AB815" s="130"/>
    </row>
    <row r="816" spans="1:28" ht="15.75" customHeight="1">
      <c r="A816" s="130"/>
      <c r="B816" s="130"/>
      <c r="C816" s="130"/>
      <c r="D816" s="130"/>
      <c r="E816" s="130"/>
      <c r="F816" s="130"/>
      <c r="G816" s="130"/>
      <c r="H816" s="130"/>
      <c r="I816" s="130"/>
      <c r="J816" s="130"/>
      <c r="K816" s="130"/>
      <c r="L816" s="130"/>
      <c r="M816" s="130"/>
      <c r="N816" s="130"/>
      <c r="O816" s="130"/>
      <c r="P816" s="130"/>
      <c r="Q816" s="130"/>
      <c r="R816" s="130"/>
      <c r="S816" s="130"/>
      <c r="T816" s="130"/>
      <c r="U816" s="130"/>
      <c r="V816" s="130"/>
      <c r="W816" s="130"/>
      <c r="X816" s="130"/>
      <c r="Y816" s="130"/>
      <c r="Z816" s="130"/>
      <c r="AA816" s="130"/>
      <c r="AB816" s="130"/>
    </row>
    <row r="817" spans="1:28" ht="15.75" customHeight="1">
      <c r="A817" s="130"/>
      <c r="B817" s="130"/>
      <c r="C817" s="130"/>
      <c r="D817" s="130"/>
      <c r="E817" s="130"/>
      <c r="F817" s="130"/>
      <c r="G817" s="130"/>
      <c r="H817" s="130"/>
      <c r="I817" s="130"/>
      <c r="J817" s="130"/>
      <c r="K817" s="130"/>
      <c r="L817" s="130"/>
      <c r="M817" s="130"/>
      <c r="N817" s="130"/>
      <c r="O817" s="130"/>
      <c r="P817" s="130"/>
      <c r="Q817" s="130"/>
      <c r="R817" s="130"/>
      <c r="S817" s="130"/>
      <c r="T817" s="130"/>
      <c r="U817" s="130"/>
      <c r="V817" s="130"/>
      <c r="W817" s="130"/>
      <c r="X817" s="130"/>
      <c r="Y817" s="130"/>
      <c r="Z817" s="130"/>
      <c r="AA817" s="130"/>
      <c r="AB817" s="130"/>
    </row>
    <row r="818" spans="1:28" ht="15.75" customHeight="1">
      <c r="A818" s="130"/>
      <c r="B818" s="130"/>
      <c r="C818" s="130"/>
      <c r="D818" s="130"/>
      <c r="E818" s="130"/>
      <c r="F818" s="130"/>
      <c r="G818" s="130"/>
      <c r="H818" s="130"/>
      <c r="I818" s="130"/>
      <c r="J818" s="130"/>
      <c r="K818" s="130"/>
      <c r="L818" s="130"/>
      <c r="M818" s="130"/>
      <c r="N818" s="130"/>
      <c r="O818" s="130"/>
      <c r="P818" s="130"/>
      <c r="Q818" s="130"/>
      <c r="R818" s="130"/>
      <c r="S818" s="130"/>
      <c r="T818" s="130"/>
      <c r="U818" s="130"/>
      <c r="V818" s="130"/>
      <c r="W818" s="130"/>
      <c r="X818" s="130"/>
      <c r="Y818" s="130"/>
      <c r="Z818" s="130"/>
      <c r="AA818" s="130"/>
      <c r="AB818" s="130"/>
    </row>
    <row r="819" spans="1:28" ht="15.75" customHeight="1">
      <c r="A819" s="130"/>
      <c r="B819" s="130"/>
      <c r="C819" s="130"/>
      <c r="D819" s="130"/>
      <c r="E819" s="130"/>
      <c r="F819" s="130"/>
      <c r="G819" s="130"/>
      <c r="H819" s="130"/>
      <c r="I819" s="130"/>
      <c r="J819" s="130"/>
      <c r="K819" s="130"/>
      <c r="L819" s="130"/>
      <c r="M819" s="130"/>
      <c r="N819" s="130"/>
      <c r="O819" s="130"/>
      <c r="P819" s="130"/>
      <c r="Q819" s="130"/>
      <c r="R819" s="130"/>
      <c r="S819" s="130"/>
      <c r="T819" s="130"/>
      <c r="U819" s="130"/>
      <c r="V819" s="130"/>
      <c r="W819" s="130"/>
      <c r="X819" s="130"/>
      <c r="Y819" s="130"/>
      <c r="Z819" s="130"/>
      <c r="AA819" s="130"/>
      <c r="AB819" s="130"/>
    </row>
    <row r="820" spans="1:28" ht="15.75" customHeight="1">
      <c r="A820" s="130"/>
      <c r="B820" s="130"/>
      <c r="C820" s="130"/>
      <c r="D820" s="130"/>
      <c r="E820" s="130"/>
      <c r="F820" s="130"/>
      <c r="G820" s="130"/>
      <c r="H820" s="130"/>
      <c r="I820" s="130"/>
      <c r="J820" s="130"/>
      <c r="K820" s="130"/>
      <c r="L820" s="130"/>
      <c r="M820" s="130"/>
      <c r="N820" s="130"/>
      <c r="O820" s="130"/>
      <c r="P820" s="130"/>
      <c r="Q820" s="130"/>
      <c r="R820" s="130"/>
      <c r="S820" s="130"/>
      <c r="T820" s="130"/>
      <c r="U820" s="130"/>
      <c r="V820" s="130"/>
      <c r="W820" s="130"/>
      <c r="X820" s="130"/>
      <c r="Y820" s="130"/>
      <c r="Z820" s="130"/>
      <c r="AA820" s="130"/>
      <c r="AB820" s="130"/>
    </row>
    <row r="821" spans="1:28" ht="15.75" customHeight="1">
      <c r="A821" s="130"/>
      <c r="B821" s="130"/>
      <c r="C821" s="130"/>
      <c r="D821" s="130"/>
      <c r="E821" s="130"/>
      <c r="F821" s="130"/>
      <c r="G821" s="130"/>
      <c r="H821" s="130"/>
      <c r="I821" s="130"/>
      <c r="J821" s="130"/>
      <c r="K821" s="130"/>
      <c r="L821" s="130"/>
      <c r="M821" s="130"/>
      <c r="N821" s="130"/>
      <c r="O821" s="130"/>
      <c r="P821" s="130"/>
      <c r="Q821" s="130"/>
      <c r="R821" s="130"/>
      <c r="S821" s="130"/>
      <c r="T821" s="130"/>
      <c r="U821" s="130"/>
      <c r="V821" s="130"/>
      <c r="W821" s="130"/>
      <c r="X821" s="130"/>
      <c r="Y821" s="130"/>
      <c r="Z821" s="130"/>
      <c r="AA821" s="130"/>
      <c r="AB821" s="130"/>
    </row>
    <row r="822" spans="1:28" ht="15.75" customHeight="1">
      <c r="A822" s="130"/>
      <c r="B822" s="130"/>
      <c r="C822" s="130"/>
      <c r="D822" s="130"/>
      <c r="E822" s="130"/>
      <c r="F822" s="130"/>
      <c r="G822" s="130"/>
      <c r="H822" s="130"/>
      <c r="I822" s="130"/>
      <c r="J822" s="130"/>
      <c r="K822" s="130"/>
      <c r="L822" s="130"/>
      <c r="M822" s="130"/>
      <c r="N822" s="130"/>
      <c r="O822" s="130"/>
      <c r="P822" s="130"/>
      <c r="Q822" s="130"/>
      <c r="R822" s="130"/>
      <c r="S822" s="130"/>
      <c r="T822" s="130"/>
      <c r="U822" s="130"/>
      <c r="V822" s="130"/>
      <c r="W822" s="130"/>
      <c r="X822" s="130"/>
      <c r="Y822" s="130"/>
      <c r="Z822" s="130"/>
      <c r="AA822" s="130"/>
      <c r="AB822" s="130"/>
    </row>
    <row r="823" spans="1:28" ht="15.75" customHeight="1">
      <c r="A823" s="130"/>
      <c r="B823" s="130"/>
      <c r="C823" s="130"/>
      <c r="D823" s="130"/>
      <c r="E823" s="130"/>
      <c r="F823" s="130"/>
      <c r="G823" s="130"/>
      <c r="H823" s="130"/>
      <c r="I823" s="130"/>
      <c r="J823" s="130"/>
      <c r="K823" s="130"/>
      <c r="L823" s="130"/>
      <c r="M823" s="130"/>
      <c r="N823" s="130"/>
      <c r="O823" s="130"/>
      <c r="P823" s="130"/>
      <c r="Q823" s="130"/>
      <c r="R823" s="130"/>
      <c r="S823" s="130"/>
      <c r="T823" s="130"/>
      <c r="U823" s="130"/>
      <c r="V823" s="130"/>
      <c r="W823" s="130"/>
      <c r="X823" s="130"/>
      <c r="Y823" s="130"/>
      <c r="Z823" s="130"/>
      <c r="AA823" s="130"/>
      <c r="AB823" s="130"/>
    </row>
    <row r="824" spans="1:28" ht="15.75" customHeight="1">
      <c r="A824" s="130"/>
      <c r="B824" s="130"/>
      <c r="C824" s="130"/>
      <c r="D824" s="130"/>
      <c r="E824" s="130"/>
      <c r="F824" s="130"/>
      <c r="G824" s="130"/>
      <c r="H824" s="130"/>
      <c r="I824" s="130"/>
      <c r="J824" s="130"/>
      <c r="K824" s="130"/>
      <c r="L824" s="130"/>
      <c r="M824" s="130"/>
      <c r="N824" s="130"/>
      <c r="O824" s="130"/>
      <c r="P824" s="130"/>
      <c r="Q824" s="130"/>
      <c r="R824" s="130"/>
      <c r="S824" s="130"/>
      <c r="T824" s="130"/>
      <c r="U824" s="130"/>
      <c r="V824" s="130"/>
      <c r="W824" s="130"/>
      <c r="X824" s="130"/>
      <c r="Y824" s="130"/>
      <c r="Z824" s="130"/>
      <c r="AA824" s="130"/>
      <c r="AB824" s="130"/>
    </row>
    <row r="825" spans="1:28" ht="15.75" customHeight="1">
      <c r="A825" s="130"/>
      <c r="B825" s="130"/>
      <c r="C825" s="130"/>
      <c r="D825" s="130"/>
      <c r="E825" s="130"/>
      <c r="F825" s="130"/>
      <c r="G825" s="130"/>
      <c r="H825" s="130"/>
      <c r="I825" s="130"/>
      <c r="J825" s="130"/>
      <c r="K825" s="130"/>
      <c r="L825" s="130"/>
      <c r="M825" s="130"/>
      <c r="N825" s="130"/>
      <c r="O825" s="130"/>
      <c r="P825" s="130"/>
      <c r="Q825" s="130"/>
      <c r="R825" s="130"/>
      <c r="S825" s="130"/>
      <c r="T825" s="130"/>
      <c r="U825" s="130"/>
      <c r="V825" s="130"/>
      <c r="W825" s="130"/>
      <c r="X825" s="130"/>
      <c r="Y825" s="130"/>
      <c r="Z825" s="130"/>
      <c r="AA825" s="130"/>
      <c r="AB825" s="130"/>
    </row>
    <row r="826" spans="1:28" ht="15.75" customHeight="1">
      <c r="A826" s="130"/>
      <c r="B826" s="130"/>
      <c r="C826" s="130"/>
      <c r="D826" s="130"/>
      <c r="E826" s="130"/>
      <c r="F826" s="130"/>
      <c r="G826" s="130"/>
      <c r="H826" s="130"/>
      <c r="I826" s="130"/>
      <c r="J826" s="130"/>
      <c r="K826" s="130"/>
      <c r="L826" s="130"/>
      <c r="M826" s="130"/>
      <c r="N826" s="130"/>
      <c r="O826" s="130"/>
      <c r="P826" s="130"/>
      <c r="Q826" s="130"/>
      <c r="R826" s="130"/>
      <c r="S826" s="130"/>
      <c r="T826" s="130"/>
      <c r="U826" s="130"/>
      <c r="V826" s="130"/>
      <c r="W826" s="130"/>
      <c r="X826" s="130"/>
      <c r="Y826" s="130"/>
      <c r="Z826" s="130"/>
      <c r="AA826" s="130"/>
      <c r="AB826" s="130"/>
    </row>
    <row r="827" spans="1:28" ht="15.75" customHeight="1">
      <c r="A827" s="130"/>
      <c r="B827" s="130"/>
      <c r="C827" s="130"/>
      <c r="D827" s="130"/>
      <c r="E827" s="130"/>
      <c r="F827" s="130"/>
      <c r="G827" s="130"/>
      <c r="H827" s="130"/>
      <c r="I827" s="130"/>
      <c r="J827" s="130"/>
      <c r="K827" s="130"/>
      <c r="L827" s="130"/>
      <c r="M827" s="130"/>
      <c r="N827" s="130"/>
      <c r="O827" s="130"/>
      <c r="P827" s="130"/>
      <c r="Q827" s="130"/>
      <c r="R827" s="130"/>
      <c r="S827" s="130"/>
      <c r="T827" s="130"/>
      <c r="U827" s="130"/>
      <c r="V827" s="130"/>
      <c r="W827" s="130"/>
      <c r="X827" s="130"/>
      <c r="Y827" s="130"/>
      <c r="Z827" s="130"/>
      <c r="AA827" s="130"/>
      <c r="AB827" s="130"/>
    </row>
    <row r="828" spans="1:28" ht="15.75" customHeight="1">
      <c r="A828" s="130"/>
      <c r="B828" s="130"/>
      <c r="C828" s="130"/>
      <c r="D828" s="130"/>
      <c r="E828" s="130"/>
      <c r="F828" s="130"/>
      <c r="G828" s="130"/>
      <c r="H828" s="130"/>
      <c r="I828" s="130"/>
      <c r="J828" s="130"/>
      <c r="K828" s="130"/>
      <c r="L828" s="130"/>
      <c r="M828" s="130"/>
      <c r="N828" s="130"/>
      <c r="O828" s="130"/>
      <c r="P828" s="130"/>
      <c r="Q828" s="130"/>
      <c r="R828" s="130"/>
      <c r="S828" s="130"/>
      <c r="T828" s="130"/>
      <c r="U828" s="130"/>
      <c r="V828" s="130"/>
      <c r="W828" s="130"/>
      <c r="X828" s="130"/>
      <c r="Y828" s="130"/>
      <c r="Z828" s="130"/>
      <c r="AA828" s="130"/>
      <c r="AB828" s="130"/>
    </row>
    <row r="829" spans="1:28" ht="15.75" customHeight="1">
      <c r="A829" s="130"/>
      <c r="B829" s="130"/>
      <c r="C829" s="130"/>
      <c r="D829" s="130"/>
      <c r="E829" s="130"/>
      <c r="F829" s="130"/>
      <c r="G829" s="130"/>
      <c r="H829" s="130"/>
      <c r="I829" s="130"/>
      <c r="J829" s="130"/>
      <c r="K829" s="130"/>
      <c r="L829" s="130"/>
      <c r="M829" s="130"/>
      <c r="N829" s="130"/>
      <c r="O829" s="130"/>
      <c r="P829" s="130"/>
      <c r="Q829" s="130"/>
      <c r="R829" s="130"/>
      <c r="S829" s="130"/>
      <c r="T829" s="130"/>
      <c r="U829" s="130"/>
      <c r="V829" s="130"/>
      <c r="W829" s="130"/>
      <c r="X829" s="130"/>
      <c r="Y829" s="130"/>
      <c r="Z829" s="130"/>
      <c r="AA829" s="130"/>
      <c r="AB829" s="130"/>
    </row>
    <row r="830" spans="1:28" ht="15.75" customHeight="1">
      <c r="A830" s="130"/>
      <c r="B830" s="130"/>
      <c r="C830" s="130"/>
      <c r="D830" s="130"/>
      <c r="E830" s="130"/>
      <c r="F830" s="130"/>
      <c r="G830" s="130"/>
      <c r="H830" s="130"/>
      <c r="I830" s="130"/>
      <c r="J830" s="130"/>
      <c r="K830" s="130"/>
      <c r="L830" s="130"/>
      <c r="M830" s="130"/>
      <c r="N830" s="130"/>
      <c r="O830" s="130"/>
      <c r="P830" s="130"/>
      <c r="Q830" s="130"/>
      <c r="R830" s="130"/>
      <c r="S830" s="130"/>
      <c r="T830" s="130"/>
      <c r="U830" s="130"/>
      <c r="V830" s="130"/>
      <c r="W830" s="130"/>
      <c r="X830" s="130"/>
      <c r="Y830" s="130"/>
      <c r="Z830" s="130"/>
      <c r="AA830" s="130"/>
      <c r="AB830" s="130"/>
    </row>
    <row r="831" spans="1:28" ht="15.75" customHeight="1">
      <c r="A831" s="130"/>
      <c r="B831" s="130"/>
      <c r="C831" s="130"/>
      <c r="D831" s="130"/>
      <c r="E831" s="130"/>
      <c r="F831" s="130"/>
      <c r="G831" s="130"/>
      <c r="H831" s="130"/>
      <c r="I831" s="130"/>
      <c r="J831" s="130"/>
      <c r="K831" s="130"/>
      <c r="L831" s="130"/>
      <c r="M831" s="130"/>
      <c r="N831" s="130"/>
      <c r="O831" s="130"/>
      <c r="P831" s="130"/>
      <c r="Q831" s="130"/>
      <c r="R831" s="130"/>
      <c r="S831" s="130"/>
      <c r="T831" s="130"/>
      <c r="U831" s="130"/>
      <c r="V831" s="130"/>
      <c r="W831" s="130"/>
      <c r="X831" s="130"/>
      <c r="Y831" s="130"/>
      <c r="Z831" s="130"/>
      <c r="AA831" s="130"/>
      <c r="AB831" s="130"/>
    </row>
    <row r="832" spans="1:28" ht="15.75" customHeight="1">
      <c r="A832" s="130"/>
      <c r="B832" s="130"/>
      <c r="C832" s="130"/>
      <c r="D832" s="130"/>
      <c r="E832" s="130"/>
      <c r="F832" s="130"/>
      <c r="G832" s="130"/>
      <c r="H832" s="130"/>
      <c r="I832" s="130"/>
      <c r="J832" s="130"/>
      <c r="K832" s="130"/>
      <c r="L832" s="130"/>
      <c r="M832" s="130"/>
      <c r="N832" s="130"/>
      <c r="O832" s="130"/>
      <c r="P832" s="130"/>
      <c r="Q832" s="130"/>
      <c r="R832" s="130"/>
      <c r="S832" s="130"/>
      <c r="T832" s="130"/>
      <c r="U832" s="130"/>
      <c r="V832" s="130"/>
      <c r="W832" s="130"/>
      <c r="X832" s="130"/>
      <c r="Y832" s="130"/>
      <c r="Z832" s="130"/>
      <c r="AA832" s="130"/>
      <c r="AB832" s="130"/>
    </row>
    <row r="833" spans="1:28" ht="15.75" customHeight="1">
      <c r="A833" s="130"/>
      <c r="B833" s="130"/>
      <c r="C833" s="130"/>
      <c r="D833" s="130"/>
      <c r="E833" s="130"/>
      <c r="F833" s="130"/>
      <c r="G833" s="130"/>
      <c r="H833" s="130"/>
      <c r="I833" s="130"/>
      <c r="J833" s="130"/>
      <c r="K833" s="130"/>
      <c r="L833" s="130"/>
      <c r="M833" s="130"/>
      <c r="N833" s="130"/>
      <c r="O833" s="130"/>
      <c r="P833" s="130"/>
      <c r="Q833" s="130"/>
      <c r="R833" s="130"/>
      <c r="S833" s="130"/>
      <c r="T833" s="130"/>
      <c r="U833" s="130"/>
      <c r="V833" s="130"/>
      <c r="W833" s="130"/>
      <c r="X833" s="130"/>
      <c r="Y833" s="130"/>
      <c r="Z833" s="130"/>
      <c r="AA833" s="130"/>
      <c r="AB833" s="130"/>
    </row>
    <row r="834" spans="1:28" ht="15.75" customHeight="1">
      <c r="A834" s="130"/>
      <c r="B834" s="130"/>
      <c r="C834" s="130"/>
      <c r="D834" s="130"/>
      <c r="E834" s="130"/>
      <c r="F834" s="130"/>
      <c r="G834" s="130"/>
      <c r="H834" s="130"/>
      <c r="I834" s="130"/>
      <c r="J834" s="130"/>
      <c r="K834" s="130"/>
      <c r="L834" s="130"/>
      <c r="M834" s="130"/>
      <c r="N834" s="130"/>
      <c r="O834" s="130"/>
      <c r="P834" s="130"/>
      <c r="Q834" s="130"/>
      <c r="R834" s="130"/>
      <c r="S834" s="130"/>
      <c r="T834" s="130"/>
      <c r="U834" s="130"/>
      <c r="V834" s="130"/>
      <c r="W834" s="130"/>
      <c r="X834" s="130"/>
      <c r="Y834" s="130"/>
      <c r="Z834" s="130"/>
      <c r="AA834" s="130"/>
      <c r="AB834" s="130"/>
    </row>
    <row r="835" spans="1:28" ht="15.75" customHeight="1">
      <c r="A835" s="130"/>
      <c r="B835" s="130"/>
      <c r="C835" s="130"/>
      <c r="D835" s="130"/>
      <c r="E835" s="130"/>
      <c r="F835" s="130"/>
      <c r="G835" s="130"/>
      <c r="H835" s="130"/>
      <c r="I835" s="130"/>
      <c r="J835" s="130"/>
      <c r="K835" s="130"/>
      <c r="L835" s="130"/>
      <c r="M835" s="130"/>
      <c r="N835" s="130"/>
      <c r="O835" s="130"/>
      <c r="P835" s="130"/>
      <c r="Q835" s="130"/>
      <c r="R835" s="130"/>
      <c r="S835" s="130"/>
      <c r="T835" s="130"/>
      <c r="U835" s="130"/>
      <c r="V835" s="130"/>
      <c r="W835" s="130"/>
      <c r="X835" s="130"/>
      <c r="Y835" s="130"/>
      <c r="Z835" s="130"/>
      <c r="AA835" s="130"/>
      <c r="AB835" s="130"/>
    </row>
    <row r="836" spans="1:28" ht="15.75" customHeight="1">
      <c r="A836" s="130"/>
      <c r="B836" s="130"/>
      <c r="C836" s="130"/>
      <c r="D836" s="130"/>
      <c r="E836" s="130"/>
      <c r="F836" s="130"/>
      <c r="G836" s="130"/>
      <c r="H836" s="130"/>
      <c r="I836" s="130"/>
      <c r="J836" s="130"/>
      <c r="K836" s="130"/>
      <c r="L836" s="130"/>
      <c r="M836" s="130"/>
      <c r="N836" s="130"/>
      <c r="O836" s="130"/>
      <c r="P836" s="130"/>
      <c r="Q836" s="130"/>
      <c r="R836" s="130"/>
      <c r="S836" s="130"/>
      <c r="T836" s="130"/>
      <c r="U836" s="130"/>
      <c r="V836" s="130"/>
      <c r="W836" s="130"/>
      <c r="X836" s="130"/>
      <c r="Y836" s="130"/>
      <c r="Z836" s="130"/>
      <c r="AA836" s="130"/>
      <c r="AB836" s="130"/>
    </row>
    <row r="837" spans="1:28" ht="15.75" customHeight="1">
      <c r="A837" s="130"/>
      <c r="B837" s="130"/>
      <c r="C837" s="130"/>
      <c r="D837" s="130"/>
      <c r="E837" s="130"/>
      <c r="F837" s="130"/>
      <c r="G837" s="130"/>
      <c r="H837" s="130"/>
      <c r="I837" s="130"/>
      <c r="J837" s="130"/>
      <c r="K837" s="130"/>
      <c r="L837" s="130"/>
      <c r="M837" s="130"/>
      <c r="N837" s="130"/>
      <c r="O837" s="130"/>
      <c r="P837" s="130"/>
      <c r="Q837" s="130"/>
      <c r="R837" s="130"/>
      <c r="S837" s="130"/>
      <c r="T837" s="130"/>
      <c r="U837" s="130"/>
      <c r="V837" s="130"/>
      <c r="W837" s="130"/>
      <c r="X837" s="130"/>
      <c r="Y837" s="130"/>
      <c r="Z837" s="130"/>
      <c r="AA837" s="130"/>
      <c r="AB837" s="130"/>
    </row>
    <row r="838" spans="1:28" ht="15.75" customHeight="1">
      <c r="A838" s="130"/>
      <c r="B838" s="130"/>
      <c r="C838" s="130"/>
      <c r="D838" s="130"/>
      <c r="E838" s="130"/>
      <c r="F838" s="130"/>
      <c r="G838" s="130"/>
      <c r="H838" s="130"/>
      <c r="I838" s="130"/>
      <c r="J838" s="130"/>
      <c r="K838" s="130"/>
      <c r="L838" s="130"/>
      <c r="M838" s="130"/>
      <c r="N838" s="130"/>
      <c r="O838" s="130"/>
      <c r="P838" s="130"/>
      <c r="Q838" s="130"/>
      <c r="R838" s="130"/>
      <c r="S838" s="130"/>
      <c r="T838" s="130"/>
      <c r="U838" s="130"/>
      <c r="V838" s="130"/>
      <c r="W838" s="130"/>
      <c r="X838" s="130"/>
      <c r="Y838" s="130"/>
      <c r="Z838" s="130"/>
      <c r="AA838" s="130"/>
      <c r="AB838" s="130"/>
    </row>
    <row r="839" spans="1:28" ht="15.75" customHeight="1">
      <c r="A839" s="130"/>
      <c r="B839" s="130"/>
      <c r="C839" s="130"/>
      <c r="D839" s="130"/>
      <c r="E839" s="130"/>
      <c r="F839" s="130"/>
      <c r="G839" s="130"/>
      <c r="H839" s="130"/>
      <c r="I839" s="130"/>
      <c r="J839" s="130"/>
      <c r="K839" s="130"/>
      <c r="L839" s="130"/>
      <c r="M839" s="130"/>
      <c r="N839" s="130"/>
      <c r="O839" s="130"/>
      <c r="P839" s="130"/>
      <c r="Q839" s="130"/>
      <c r="R839" s="130"/>
      <c r="S839" s="130"/>
      <c r="T839" s="130"/>
      <c r="U839" s="130"/>
      <c r="V839" s="130"/>
      <c r="W839" s="130"/>
      <c r="X839" s="130"/>
      <c r="Y839" s="130"/>
      <c r="Z839" s="130"/>
      <c r="AA839" s="130"/>
      <c r="AB839" s="130"/>
    </row>
    <row r="840" spans="1:28" ht="15.75" customHeight="1">
      <c r="A840" s="130"/>
      <c r="B840" s="130"/>
      <c r="C840" s="130"/>
      <c r="D840" s="130"/>
      <c r="E840" s="130"/>
      <c r="F840" s="130"/>
      <c r="G840" s="130"/>
      <c r="H840" s="130"/>
      <c r="I840" s="130"/>
      <c r="J840" s="130"/>
      <c r="K840" s="130"/>
      <c r="L840" s="130"/>
      <c r="M840" s="130"/>
      <c r="N840" s="130"/>
      <c r="O840" s="130"/>
      <c r="P840" s="130"/>
      <c r="Q840" s="130"/>
      <c r="R840" s="130"/>
      <c r="S840" s="130"/>
      <c r="T840" s="130"/>
      <c r="U840" s="130"/>
      <c r="V840" s="130"/>
      <c r="W840" s="130"/>
      <c r="X840" s="130"/>
      <c r="Y840" s="130"/>
      <c r="Z840" s="130"/>
      <c r="AA840" s="130"/>
      <c r="AB840" s="130"/>
    </row>
    <row r="841" spans="1:28" ht="15.75" customHeight="1">
      <c r="A841" s="130"/>
      <c r="B841" s="130"/>
      <c r="C841" s="130"/>
      <c r="D841" s="130"/>
      <c r="E841" s="130"/>
      <c r="F841" s="130"/>
      <c r="G841" s="130"/>
      <c r="H841" s="130"/>
      <c r="I841" s="130"/>
      <c r="J841" s="130"/>
      <c r="K841" s="130"/>
      <c r="L841" s="130"/>
      <c r="M841" s="130"/>
      <c r="N841" s="130"/>
      <c r="O841" s="130"/>
      <c r="P841" s="130"/>
      <c r="Q841" s="130"/>
      <c r="R841" s="130"/>
      <c r="S841" s="130"/>
      <c r="T841" s="130"/>
      <c r="U841" s="130"/>
      <c r="V841" s="130"/>
      <c r="W841" s="130"/>
      <c r="X841" s="130"/>
      <c r="Y841" s="130"/>
      <c r="Z841" s="130"/>
      <c r="AA841" s="130"/>
      <c r="AB841" s="130"/>
    </row>
    <row r="842" spans="1:28" ht="15.75" customHeight="1">
      <c r="A842" s="130"/>
      <c r="B842" s="130"/>
      <c r="C842" s="130"/>
      <c r="D842" s="130"/>
      <c r="E842" s="130"/>
      <c r="F842" s="130"/>
      <c r="G842" s="130"/>
      <c r="H842" s="130"/>
      <c r="I842" s="130"/>
      <c r="J842" s="130"/>
      <c r="K842" s="130"/>
      <c r="L842" s="130"/>
      <c r="M842" s="130"/>
      <c r="N842" s="130"/>
      <c r="O842" s="130"/>
      <c r="P842" s="130"/>
      <c r="Q842" s="130"/>
      <c r="R842" s="130"/>
      <c r="S842" s="130"/>
      <c r="T842" s="130"/>
      <c r="U842" s="130"/>
      <c r="V842" s="130"/>
      <c r="W842" s="130"/>
      <c r="X842" s="130"/>
      <c r="Y842" s="130"/>
      <c r="Z842" s="130"/>
      <c r="AA842" s="130"/>
      <c r="AB842" s="130"/>
    </row>
    <row r="843" spans="1:28" ht="15.75" customHeight="1">
      <c r="A843" s="130"/>
      <c r="B843" s="130"/>
      <c r="C843" s="130"/>
      <c r="D843" s="130"/>
      <c r="E843" s="130"/>
      <c r="F843" s="130"/>
      <c r="G843" s="130"/>
      <c r="H843" s="130"/>
      <c r="I843" s="130"/>
      <c r="J843" s="130"/>
      <c r="K843" s="130"/>
      <c r="L843" s="130"/>
      <c r="M843" s="130"/>
      <c r="N843" s="130"/>
      <c r="O843" s="130"/>
      <c r="P843" s="130"/>
      <c r="Q843" s="130"/>
      <c r="R843" s="130"/>
      <c r="S843" s="130"/>
      <c r="T843" s="130"/>
      <c r="U843" s="130"/>
      <c r="V843" s="130"/>
      <c r="W843" s="130"/>
      <c r="X843" s="130"/>
      <c r="Y843" s="130"/>
      <c r="Z843" s="130"/>
      <c r="AA843" s="130"/>
      <c r="AB843" s="130"/>
    </row>
    <row r="844" spans="1:28" ht="15.75" customHeight="1">
      <c r="A844" s="130"/>
      <c r="B844" s="130"/>
      <c r="C844" s="130"/>
      <c r="D844" s="130"/>
      <c r="E844" s="130"/>
      <c r="F844" s="130"/>
      <c r="G844" s="130"/>
      <c r="H844" s="130"/>
      <c r="I844" s="130"/>
      <c r="J844" s="130"/>
      <c r="K844" s="130"/>
      <c r="L844" s="130"/>
      <c r="M844" s="130"/>
      <c r="N844" s="130"/>
      <c r="O844" s="130"/>
      <c r="P844" s="130"/>
      <c r="Q844" s="130"/>
      <c r="R844" s="130"/>
      <c r="S844" s="130"/>
      <c r="T844" s="130"/>
      <c r="U844" s="130"/>
      <c r="V844" s="130"/>
      <c r="W844" s="130"/>
      <c r="X844" s="130"/>
      <c r="Y844" s="130"/>
      <c r="Z844" s="130"/>
      <c r="AA844" s="130"/>
      <c r="AB844" s="130"/>
    </row>
    <row r="845" spans="1:28" ht="15.75" customHeight="1">
      <c r="A845" s="130"/>
      <c r="B845" s="130"/>
      <c r="C845" s="130"/>
      <c r="D845" s="130"/>
      <c r="E845" s="130"/>
      <c r="F845" s="130"/>
      <c r="G845" s="130"/>
      <c r="H845" s="130"/>
      <c r="I845" s="130"/>
      <c r="J845" s="130"/>
      <c r="K845" s="130"/>
      <c r="L845" s="130"/>
      <c r="M845" s="130"/>
      <c r="N845" s="130"/>
      <c r="O845" s="130"/>
      <c r="P845" s="130"/>
      <c r="Q845" s="130"/>
      <c r="R845" s="130"/>
      <c r="S845" s="130"/>
      <c r="T845" s="130"/>
      <c r="U845" s="130"/>
      <c r="V845" s="130"/>
      <c r="W845" s="130"/>
      <c r="X845" s="130"/>
      <c r="Y845" s="130"/>
      <c r="Z845" s="130"/>
      <c r="AA845" s="130"/>
      <c r="AB845" s="130"/>
    </row>
    <row r="846" spans="1:28" ht="15.75" customHeight="1">
      <c r="A846" s="130"/>
      <c r="B846" s="130"/>
      <c r="C846" s="130"/>
      <c r="D846" s="130"/>
      <c r="E846" s="130"/>
      <c r="F846" s="130"/>
      <c r="G846" s="130"/>
      <c r="H846" s="130"/>
      <c r="I846" s="130"/>
      <c r="J846" s="130"/>
      <c r="K846" s="130"/>
      <c r="L846" s="130"/>
      <c r="M846" s="130"/>
      <c r="N846" s="130"/>
      <c r="O846" s="130"/>
      <c r="P846" s="130"/>
      <c r="Q846" s="130"/>
      <c r="R846" s="130"/>
      <c r="S846" s="130"/>
      <c r="T846" s="130"/>
      <c r="U846" s="130"/>
      <c r="V846" s="130"/>
      <c r="W846" s="130"/>
      <c r="X846" s="130"/>
      <c r="Y846" s="130"/>
      <c r="Z846" s="130"/>
      <c r="AA846" s="130"/>
      <c r="AB846" s="130"/>
    </row>
    <row r="847" spans="1:28" ht="15.75" customHeight="1">
      <c r="A847" s="130"/>
      <c r="B847" s="130"/>
      <c r="C847" s="130"/>
      <c r="D847" s="130"/>
      <c r="E847" s="130"/>
      <c r="F847" s="130"/>
      <c r="G847" s="130"/>
      <c r="H847" s="130"/>
      <c r="I847" s="130"/>
      <c r="J847" s="130"/>
      <c r="K847" s="130"/>
      <c r="L847" s="130"/>
      <c r="M847" s="130"/>
      <c r="N847" s="130"/>
      <c r="O847" s="130"/>
      <c r="P847" s="130"/>
      <c r="Q847" s="130"/>
      <c r="R847" s="130"/>
      <c r="S847" s="130"/>
      <c r="T847" s="130"/>
      <c r="U847" s="130"/>
      <c r="V847" s="130"/>
      <c r="W847" s="130"/>
      <c r="X847" s="130"/>
      <c r="Y847" s="130"/>
      <c r="Z847" s="130"/>
      <c r="AA847" s="130"/>
      <c r="AB847" s="130"/>
    </row>
    <row r="848" spans="1:28" ht="15.75" customHeight="1">
      <c r="A848" s="130"/>
      <c r="B848" s="130"/>
      <c r="C848" s="130"/>
      <c r="D848" s="130"/>
      <c r="E848" s="130"/>
      <c r="F848" s="130"/>
      <c r="G848" s="130"/>
      <c r="H848" s="130"/>
      <c r="I848" s="130"/>
      <c r="J848" s="130"/>
      <c r="K848" s="130"/>
      <c r="L848" s="130"/>
      <c r="M848" s="130"/>
      <c r="N848" s="130"/>
      <c r="O848" s="130"/>
      <c r="P848" s="130"/>
      <c r="Q848" s="130"/>
      <c r="R848" s="130"/>
      <c r="S848" s="130"/>
      <c r="T848" s="130"/>
      <c r="U848" s="130"/>
      <c r="V848" s="130"/>
      <c r="W848" s="130"/>
      <c r="X848" s="130"/>
      <c r="Y848" s="130"/>
      <c r="Z848" s="130"/>
      <c r="AA848" s="130"/>
      <c r="AB848" s="130"/>
    </row>
    <row r="849" spans="1:28" ht="15.75" customHeight="1">
      <c r="A849" s="130"/>
      <c r="B849" s="130"/>
      <c r="C849" s="130"/>
      <c r="D849" s="130"/>
      <c r="E849" s="130"/>
      <c r="F849" s="130"/>
      <c r="G849" s="130"/>
      <c r="H849" s="130"/>
      <c r="I849" s="130"/>
      <c r="J849" s="130"/>
      <c r="K849" s="130"/>
      <c r="L849" s="130"/>
      <c r="M849" s="130"/>
      <c r="N849" s="130"/>
      <c r="O849" s="130"/>
      <c r="P849" s="130"/>
      <c r="Q849" s="130"/>
      <c r="R849" s="130"/>
      <c r="S849" s="130"/>
      <c r="T849" s="130"/>
      <c r="U849" s="130"/>
      <c r="V849" s="130"/>
      <c r="W849" s="130"/>
      <c r="X849" s="130"/>
      <c r="Y849" s="130"/>
      <c r="Z849" s="130"/>
      <c r="AA849" s="130"/>
      <c r="AB849" s="130"/>
    </row>
    <row r="850" spans="1:28" ht="15.75" customHeight="1">
      <c r="A850" s="130"/>
      <c r="B850" s="130"/>
      <c r="C850" s="130"/>
      <c r="D850" s="130"/>
      <c r="E850" s="130"/>
      <c r="F850" s="130"/>
      <c r="G850" s="130"/>
      <c r="H850" s="130"/>
      <c r="I850" s="130"/>
      <c r="J850" s="130"/>
      <c r="K850" s="130"/>
      <c r="L850" s="130"/>
      <c r="M850" s="130"/>
      <c r="N850" s="130"/>
      <c r="O850" s="130"/>
      <c r="P850" s="130"/>
      <c r="Q850" s="130"/>
      <c r="R850" s="130"/>
      <c r="S850" s="130"/>
      <c r="T850" s="130"/>
      <c r="U850" s="130"/>
      <c r="V850" s="130"/>
      <c r="W850" s="130"/>
      <c r="X850" s="130"/>
      <c r="Y850" s="130"/>
      <c r="Z850" s="130"/>
      <c r="AA850" s="130"/>
      <c r="AB850" s="130"/>
    </row>
    <row r="851" spans="1:28" ht="15.75" customHeight="1">
      <c r="A851" s="130"/>
      <c r="B851" s="130"/>
      <c r="C851" s="130"/>
      <c r="D851" s="130"/>
      <c r="E851" s="130"/>
      <c r="F851" s="130"/>
      <c r="G851" s="130"/>
      <c r="H851" s="130"/>
      <c r="I851" s="130"/>
      <c r="J851" s="130"/>
      <c r="K851" s="130"/>
      <c r="L851" s="130"/>
      <c r="M851" s="130"/>
      <c r="N851" s="130"/>
      <c r="O851" s="130"/>
      <c r="P851" s="130"/>
      <c r="Q851" s="130"/>
      <c r="R851" s="130"/>
      <c r="S851" s="130"/>
      <c r="T851" s="130"/>
      <c r="U851" s="130"/>
      <c r="V851" s="130"/>
      <c r="W851" s="130"/>
      <c r="X851" s="130"/>
      <c r="Y851" s="130"/>
      <c r="Z851" s="130"/>
      <c r="AA851" s="130"/>
      <c r="AB851" s="130"/>
    </row>
    <row r="852" spans="1:28" ht="15.75" customHeight="1">
      <c r="A852" s="130"/>
      <c r="B852" s="130"/>
      <c r="C852" s="130"/>
      <c r="D852" s="130"/>
      <c r="E852" s="130"/>
      <c r="F852" s="130"/>
      <c r="G852" s="130"/>
      <c r="H852" s="130"/>
      <c r="I852" s="130"/>
      <c r="J852" s="130"/>
      <c r="K852" s="130"/>
      <c r="L852" s="130"/>
      <c r="M852" s="130"/>
      <c r="N852" s="130"/>
      <c r="O852" s="130"/>
      <c r="P852" s="130"/>
      <c r="Q852" s="130"/>
      <c r="R852" s="130"/>
      <c r="S852" s="130"/>
      <c r="T852" s="130"/>
      <c r="U852" s="130"/>
      <c r="V852" s="130"/>
      <c r="W852" s="130"/>
      <c r="X852" s="130"/>
      <c r="Y852" s="130"/>
      <c r="Z852" s="130"/>
      <c r="AA852" s="130"/>
      <c r="AB852" s="130"/>
    </row>
    <row r="853" spans="1:28" ht="15.75" customHeight="1">
      <c r="A853" s="130"/>
      <c r="B853" s="130"/>
      <c r="C853" s="130"/>
      <c r="D853" s="130"/>
      <c r="E853" s="130"/>
      <c r="F853" s="130"/>
      <c r="G853" s="130"/>
      <c r="H853" s="130"/>
      <c r="I853" s="130"/>
      <c r="J853" s="130"/>
      <c r="K853" s="130"/>
      <c r="L853" s="130"/>
      <c r="M853" s="130"/>
      <c r="N853" s="130"/>
      <c r="O853" s="130"/>
      <c r="P853" s="130"/>
      <c r="Q853" s="130"/>
      <c r="R853" s="130"/>
      <c r="S853" s="130"/>
      <c r="T853" s="130"/>
      <c r="U853" s="130"/>
      <c r="V853" s="130"/>
      <c r="W853" s="130"/>
      <c r="X853" s="130"/>
      <c r="Y853" s="130"/>
      <c r="Z853" s="130"/>
      <c r="AA853" s="130"/>
      <c r="AB853" s="130"/>
    </row>
    <row r="854" spans="1:28" ht="15.75" customHeight="1">
      <c r="A854" s="130"/>
      <c r="B854" s="130"/>
      <c r="C854" s="130"/>
      <c r="D854" s="130"/>
      <c r="E854" s="130"/>
      <c r="F854" s="130"/>
      <c r="G854" s="130"/>
      <c r="H854" s="130"/>
      <c r="I854" s="130"/>
      <c r="J854" s="130"/>
      <c r="K854" s="130"/>
      <c r="L854" s="130"/>
      <c r="M854" s="130"/>
      <c r="N854" s="130"/>
      <c r="O854" s="130"/>
      <c r="P854" s="130"/>
      <c r="Q854" s="130"/>
      <c r="R854" s="130"/>
      <c r="S854" s="130"/>
      <c r="T854" s="130"/>
      <c r="U854" s="130"/>
      <c r="V854" s="130"/>
      <c r="W854" s="130"/>
      <c r="X854" s="130"/>
      <c r="Y854" s="130"/>
      <c r="Z854" s="130"/>
      <c r="AA854" s="130"/>
      <c r="AB854" s="130"/>
    </row>
    <row r="855" spans="1:28" ht="15.75" customHeight="1">
      <c r="A855" s="130"/>
      <c r="B855" s="130"/>
      <c r="C855" s="130"/>
      <c r="D855" s="130"/>
      <c r="E855" s="130"/>
      <c r="F855" s="130"/>
      <c r="G855" s="130"/>
      <c r="H855" s="130"/>
      <c r="I855" s="130"/>
      <c r="J855" s="130"/>
      <c r="K855" s="130"/>
      <c r="L855" s="130"/>
      <c r="M855" s="130"/>
      <c r="N855" s="130"/>
      <c r="O855" s="130"/>
      <c r="P855" s="130"/>
      <c r="Q855" s="130"/>
      <c r="R855" s="130"/>
      <c r="S855" s="130"/>
      <c r="T855" s="130"/>
      <c r="U855" s="130"/>
      <c r="V855" s="130"/>
      <c r="W855" s="130"/>
      <c r="X855" s="130"/>
      <c r="Y855" s="130"/>
      <c r="Z855" s="130"/>
      <c r="AA855" s="130"/>
      <c r="AB855" s="130"/>
    </row>
    <row r="856" spans="1:28" ht="15.75" customHeight="1">
      <c r="A856" s="130"/>
      <c r="B856" s="130"/>
      <c r="C856" s="130"/>
      <c r="D856" s="130"/>
      <c r="E856" s="130"/>
      <c r="F856" s="130"/>
      <c r="G856" s="130"/>
      <c r="H856" s="130"/>
      <c r="I856" s="130"/>
      <c r="J856" s="130"/>
      <c r="K856" s="130"/>
      <c r="L856" s="130"/>
      <c r="M856" s="130"/>
      <c r="N856" s="130"/>
      <c r="O856" s="130"/>
      <c r="P856" s="130"/>
      <c r="Q856" s="130"/>
      <c r="R856" s="130"/>
      <c r="S856" s="130"/>
      <c r="T856" s="130"/>
      <c r="U856" s="130"/>
      <c r="V856" s="130"/>
      <c r="W856" s="130"/>
      <c r="X856" s="130"/>
      <c r="Y856" s="130"/>
      <c r="Z856" s="130"/>
      <c r="AA856" s="130"/>
      <c r="AB856" s="130"/>
    </row>
    <row r="857" spans="1:28" ht="15.75" customHeight="1">
      <c r="A857" s="130"/>
      <c r="B857" s="130"/>
      <c r="C857" s="130"/>
      <c r="D857" s="130"/>
      <c r="E857" s="130"/>
      <c r="F857" s="130"/>
      <c r="G857" s="130"/>
      <c r="H857" s="130"/>
      <c r="I857" s="130"/>
      <c r="J857" s="130"/>
      <c r="K857" s="130"/>
      <c r="L857" s="130"/>
      <c r="M857" s="130"/>
      <c r="N857" s="130"/>
      <c r="O857" s="130"/>
      <c r="P857" s="130"/>
      <c r="Q857" s="130"/>
      <c r="R857" s="130"/>
      <c r="S857" s="130"/>
      <c r="T857" s="130"/>
      <c r="U857" s="130"/>
      <c r="V857" s="130"/>
      <c r="W857" s="130"/>
      <c r="X857" s="130"/>
      <c r="Y857" s="130"/>
      <c r="Z857" s="130"/>
      <c r="AA857" s="130"/>
      <c r="AB857" s="130"/>
    </row>
    <row r="858" spans="1:28" ht="15.75" customHeight="1">
      <c r="A858" s="130"/>
      <c r="B858" s="130"/>
      <c r="C858" s="130"/>
      <c r="D858" s="130"/>
      <c r="E858" s="130"/>
      <c r="F858" s="130"/>
      <c r="G858" s="130"/>
      <c r="H858" s="130"/>
      <c r="I858" s="130"/>
      <c r="J858" s="130"/>
      <c r="K858" s="130"/>
      <c r="L858" s="130"/>
      <c r="M858" s="130"/>
      <c r="N858" s="130"/>
      <c r="O858" s="130"/>
      <c r="P858" s="130"/>
      <c r="Q858" s="130"/>
      <c r="R858" s="130"/>
      <c r="S858" s="130"/>
      <c r="T858" s="130"/>
      <c r="U858" s="130"/>
      <c r="V858" s="130"/>
      <c r="W858" s="130"/>
      <c r="X858" s="130"/>
      <c r="Y858" s="130"/>
      <c r="Z858" s="130"/>
      <c r="AA858" s="130"/>
      <c r="AB858" s="130"/>
    </row>
    <row r="859" spans="1:28" ht="15.75" customHeight="1">
      <c r="A859" s="130"/>
      <c r="B859" s="130"/>
      <c r="C859" s="130"/>
      <c r="D859" s="130"/>
      <c r="E859" s="130"/>
      <c r="F859" s="130"/>
      <c r="G859" s="130"/>
      <c r="H859" s="130"/>
      <c r="I859" s="130"/>
      <c r="J859" s="130"/>
      <c r="K859" s="130"/>
      <c r="L859" s="130"/>
      <c r="M859" s="130"/>
      <c r="N859" s="130"/>
      <c r="O859" s="130"/>
      <c r="P859" s="130"/>
      <c r="Q859" s="130"/>
      <c r="R859" s="130"/>
      <c r="S859" s="130"/>
      <c r="T859" s="130"/>
      <c r="U859" s="130"/>
      <c r="V859" s="130"/>
      <c r="W859" s="130"/>
      <c r="X859" s="130"/>
      <c r="Y859" s="130"/>
      <c r="Z859" s="130"/>
      <c r="AA859" s="130"/>
      <c r="AB859" s="130"/>
    </row>
    <row r="860" spans="1:28" ht="15.75" customHeight="1">
      <c r="A860" s="130"/>
      <c r="B860" s="130"/>
      <c r="C860" s="130"/>
      <c r="D860" s="130"/>
      <c r="E860" s="130"/>
      <c r="F860" s="130"/>
      <c r="G860" s="130"/>
      <c r="H860" s="130"/>
      <c r="I860" s="130"/>
      <c r="J860" s="130"/>
      <c r="K860" s="130"/>
      <c r="L860" s="130"/>
      <c r="M860" s="130"/>
      <c r="N860" s="130"/>
      <c r="O860" s="130"/>
      <c r="P860" s="130"/>
      <c r="Q860" s="130"/>
      <c r="R860" s="130"/>
      <c r="S860" s="130"/>
      <c r="T860" s="130"/>
      <c r="U860" s="130"/>
      <c r="V860" s="130"/>
      <c r="W860" s="130"/>
      <c r="X860" s="130"/>
      <c r="Y860" s="130"/>
      <c r="Z860" s="130"/>
      <c r="AA860" s="130"/>
      <c r="AB860" s="130"/>
    </row>
    <row r="861" spans="1:28" ht="15.75" customHeight="1">
      <c r="A861" s="130"/>
      <c r="B861" s="130"/>
      <c r="C861" s="130"/>
      <c r="D861" s="130"/>
      <c r="E861" s="130"/>
      <c r="F861" s="130"/>
      <c r="G861" s="130"/>
      <c r="H861" s="130"/>
      <c r="I861" s="130"/>
      <c r="J861" s="130"/>
      <c r="K861" s="130"/>
      <c r="L861" s="130"/>
      <c r="M861" s="130"/>
      <c r="N861" s="130"/>
      <c r="O861" s="130"/>
      <c r="P861" s="130"/>
      <c r="Q861" s="130"/>
      <c r="R861" s="130"/>
      <c r="S861" s="130"/>
      <c r="T861" s="130"/>
      <c r="U861" s="130"/>
      <c r="V861" s="130"/>
      <c r="W861" s="130"/>
      <c r="X861" s="130"/>
      <c r="Y861" s="130"/>
      <c r="Z861" s="130"/>
      <c r="AA861" s="130"/>
      <c r="AB861" s="130"/>
    </row>
    <row r="862" spans="1:28" ht="15.75" customHeight="1">
      <c r="A862" s="130"/>
      <c r="B862" s="130"/>
      <c r="C862" s="130"/>
      <c r="D862" s="130"/>
      <c r="E862" s="130"/>
      <c r="F862" s="130"/>
      <c r="G862" s="130"/>
      <c r="H862" s="130"/>
      <c r="I862" s="130"/>
      <c r="J862" s="130"/>
      <c r="K862" s="130"/>
      <c r="L862" s="130"/>
      <c r="M862" s="130"/>
      <c r="N862" s="130"/>
      <c r="O862" s="130"/>
      <c r="P862" s="130"/>
      <c r="Q862" s="130"/>
      <c r="R862" s="130"/>
      <c r="S862" s="130"/>
      <c r="T862" s="130"/>
      <c r="U862" s="130"/>
      <c r="V862" s="130"/>
      <c r="W862" s="130"/>
      <c r="X862" s="130"/>
      <c r="Y862" s="130"/>
      <c r="Z862" s="130"/>
      <c r="AA862" s="130"/>
      <c r="AB862" s="130"/>
    </row>
    <row r="863" spans="1:28" ht="15.75" customHeight="1">
      <c r="A863" s="130"/>
      <c r="B863" s="130"/>
      <c r="C863" s="130"/>
      <c r="D863" s="130"/>
      <c r="E863" s="130"/>
      <c r="F863" s="130"/>
      <c r="G863" s="130"/>
      <c r="H863" s="130"/>
      <c r="I863" s="130"/>
      <c r="J863" s="130"/>
      <c r="K863" s="130"/>
      <c r="L863" s="130"/>
      <c r="M863" s="130"/>
      <c r="N863" s="130"/>
      <c r="O863" s="130"/>
      <c r="P863" s="130"/>
      <c r="Q863" s="130"/>
      <c r="R863" s="130"/>
      <c r="S863" s="130"/>
      <c r="T863" s="130"/>
      <c r="U863" s="130"/>
      <c r="V863" s="130"/>
      <c r="W863" s="130"/>
      <c r="X863" s="130"/>
      <c r="Y863" s="130"/>
      <c r="Z863" s="130"/>
      <c r="AA863" s="130"/>
      <c r="AB863" s="130"/>
    </row>
    <row r="864" spans="1:28" ht="15.75" customHeight="1">
      <c r="A864" s="130"/>
      <c r="B864" s="130"/>
      <c r="C864" s="130"/>
      <c r="D864" s="130"/>
      <c r="E864" s="130"/>
      <c r="F864" s="130"/>
      <c r="G864" s="130"/>
      <c r="H864" s="130"/>
      <c r="I864" s="130"/>
      <c r="J864" s="130"/>
      <c r="K864" s="130"/>
      <c r="L864" s="130"/>
      <c r="M864" s="130"/>
      <c r="N864" s="130"/>
      <c r="O864" s="130"/>
      <c r="P864" s="130"/>
      <c r="Q864" s="130"/>
      <c r="R864" s="130"/>
      <c r="S864" s="130"/>
      <c r="T864" s="130"/>
      <c r="U864" s="130"/>
      <c r="V864" s="130"/>
      <c r="W864" s="130"/>
      <c r="X864" s="130"/>
      <c r="Y864" s="130"/>
      <c r="Z864" s="130"/>
      <c r="AA864" s="130"/>
      <c r="AB864" s="130"/>
    </row>
    <row r="865" spans="1:28" ht="15.75" customHeight="1">
      <c r="A865" s="130"/>
      <c r="B865" s="130"/>
      <c r="C865" s="130"/>
      <c r="D865" s="130"/>
      <c r="E865" s="130"/>
      <c r="F865" s="130"/>
      <c r="G865" s="130"/>
      <c r="H865" s="130"/>
      <c r="I865" s="130"/>
      <c r="J865" s="130"/>
      <c r="K865" s="130"/>
      <c r="L865" s="130"/>
      <c r="M865" s="130"/>
      <c r="N865" s="130"/>
      <c r="O865" s="130"/>
      <c r="P865" s="130"/>
      <c r="Q865" s="130"/>
      <c r="R865" s="130"/>
      <c r="S865" s="130"/>
      <c r="T865" s="130"/>
      <c r="U865" s="130"/>
      <c r="V865" s="130"/>
      <c r="W865" s="130"/>
      <c r="X865" s="130"/>
      <c r="Y865" s="130"/>
      <c r="Z865" s="130"/>
      <c r="AA865" s="130"/>
      <c r="AB865" s="130"/>
    </row>
    <row r="866" spans="1:28" ht="15.75" customHeight="1">
      <c r="A866" s="130"/>
      <c r="B866" s="130"/>
      <c r="C866" s="130"/>
      <c r="D866" s="130"/>
      <c r="E866" s="130"/>
      <c r="F866" s="130"/>
      <c r="G866" s="130"/>
      <c r="H866" s="130"/>
      <c r="I866" s="130"/>
      <c r="J866" s="130"/>
      <c r="K866" s="130"/>
      <c r="L866" s="130"/>
      <c r="M866" s="130"/>
      <c r="N866" s="130"/>
      <c r="O866" s="130"/>
      <c r="P866" s="130"/>
      <c r="Q866" s="130"/>
      <c r="R866" s="130"/>
      <c r="S866" s="130"/>
      <c r="T866" s="130"/>
      <c r="U866" s="130"/>
      <c r="V866" s="130"/>
      <c r="W866" s="130"/>
      <c r="X866" s="130"/>
      <c r="Y866" s="130"/>
      <c r="Z866" s="130"/>
      <c r="AA866" s="130"/>
      <c r="AB866" s="130"/>
    </row>
    <row r="867" spans="1:28" ht="15.75" customHeight="1">
      <c r="A867" s="130"/>
      <c r="B867" s="130"/>
      <c r="C867" s="130"/>
      <c r="D867" s="130"/>
      <c r="E867" s="130"/>
      <c r="F867" s="130"/>
      <c r="G867" s="130"/>
      <c r="H867" s="130"/>
      <c r="I867" s="130"/>
      <c r="J867" s="130"/>
      <c r="K867" s="130"/>
      <c r="L867" s="130"/>
      <c r="M867" s="130"/>
      <c r="N867" s="130"/>
      <c r="O867" s="130"/>
      <c r="P867" s="130"/>
      <c r="Q867" s="130"/>
      <c r="R867" s="130"/>
      <c r="S867" s="130"/>
      <c r="T867" s="130"/>
      <c r="U867" s="130"/>
      <c r="V867" s="130"/>
      <c r="W867" s="130"/>
      <c r="X867" s="130"/>
      <c r="Y867" s="130"/>
      <c r="Z867" s="130"/>
      <c r="AA867" s="130"/>
      <c r="AB867" s="130"/>
    </row>
    <row r="868" spans="1:28" ht="15.75" customHeight="1">
      <c r="A868" s="130"/>
      <c r="B868" s="130"/>
      <c r="C868" s="130"/>
      <c r="D868" s="130"/>
      <c r="E868" s="130"/>
      <c r="F868" s="130"/>
      <c r="G868" s="130"/>
      <c r="H868" s="130"/>
      <c r="I868" s="130"/>
      <c r="J868" s="130"/>
      <c r="K868" s="130"/>
      <c r="L868" s="130"/>
      <c r="M868" s="130"/>
      <c r="N868" s="130"/>
      <c r="O868" s="130"/>
      <c r="P868" s="130"/>
      <c r="Q868" s="130"/>
      <c r="R868" s="130"/>
      <c r="S868" s="130"/>
      <c r="T868" s="130"/>
      <c r="U868" s="130"/>
      <c r="V868" s="130"/>
      <c r="W868" s="130"/>
      <c r="X868" s="130"/>
      <c r="Y868" s="130"/>
      <c r="Z868" s="130"/>
      <c r="AA868" s="130"/>
      <c r="AB868" s="130"/>
    </row>
    <row r="869" spans="1:28" ht="15.75" customHeight="1">
      <c r="A869" s="130"/>
      <c r="B869" s="130"/>
      <c r="C869" s="130"/>
      <c r="D869" s="130"/>
      <c r="E869" s="130"/>
      <c r="F869" s="130"/>
      <c r="G869" s="130"/>
      <c r="H869" s="130"/>
      <c r="I869" s="130"/>
      <c r="J869" s="130"/>
      <c r="K869" s="130"/>
      <c r="L869" s="130"/>
      <c r="M869" s="130"/>
      <c r="N869" s="130"/>
      <c r="O869" s="130"/>
      <c r="P869" s="130"/>
      <c r="Q869" s="130"/>
      <c r="R869" s="130"/>
      <c r="S869" s="130"/>
      <c r="T869" s="130"/>
      <c r="U869" s="130"/>
      <c r="V869" s="130"/>
      <c r="W869" s="130"/>
      <c r="X869" s="130"/>
      <c r="Y869" s="130"/>
      <c r="Z869" s="130"/>
      <c r="AA869" s="130"/>
      <c r="AB869" s="130"/>
    </row>
    <row r="870" spans="1:28" ht="15.75" customHeight="1">
      <c r="A870" s="130"/>
      <c r="B870" s="130"/>
      <c r="C870" s="130"/>
      <c r="D870" s="130"/>
      <c r="E870" s="130"/>
      <c r="F870" s="130"/>
      <c r="G870" s="130"/>
      <c r="H870" s="130"/>
      <c r="I870" s="130"/>
      <c r="J870" s="130"/>
      <c r="K870" s="130"/>
      <c r="L870" s="130"/>
      <c r="M870" s="130"/>
      <c r="N870" s="130"/>
      <c r="O870" s="130"/>
      <c r="P870" s="130"/>
      <c r="Q870" s="130"/>
      <c r="R870" s="130"/>
      <c r="S870" s="130"/>
      <c r="T870" s="130"/>
      <c r="U870" s="130"/>
      <c r="V870" s="130"/>
      <c r="W870" s="130"/>
      <c r="X870" s="130"/>
      <c r="Y870" s="130"/>
      <c r="Z870" s="130"/>
      <c r="AA870" s="130"/>
      <c r="AB870" s="130"/>
    </row>
    <row r="871" spans="1:28" ht="15.75" customHeight="1">
      <c r="A871" s="130"/>
      <c r="B871" s="130"/>
      <c r="C871" s="130"/>
      <c r="D871" s="130"/>
      <c r="E871" s="130"/>
      <c r="F871" s="130"/>
      <c r="G871" s="130"/>
      <c r="H871" s="130"/>
      <c r="I871" s="130"/>
      <c r="J871" s="130"/>
      <c r="K871" s="130"/>
      <c r="L871" s="130"/>
      <c r="M871" s="130"/>
      <c r="N871" s="130"/>
      <c r="O871" s="130"/>
      <c r="P871" s="130"/>
      <c r="Q871" s="130"/>
      <c r="R871" s="130"/>
      <c r="S871" s="130"/>
      <c r="T871" s="130"/>
      <c r="U871" s="130"/>
      <c r="V871" s="130"/>
      <c r="W871" s="130"/>
      <c r="X871" s="130"/>
      <c r="Y871" s="130"/>
      <c r="Z871" s="130"/>
      <c r="AA871" s="130"/>
      <c r="AB871" s="130"/>
    </row>
    <row r="872" spans="1:28" ht="15.75" customHeight="1">
      <c r="A872" s="130"/>
      <c r="B872" s="130"/>
      <c r="C872" s="130"/>
      <c r="D872" s="130"/>
      <c r="E872" s="130"/>
      <c r="F872" s="130"/>
      <c r="G872" s="130"/>
      <c r="H872" s="130"/>
      <c r="I872" s="130"/>
      <c r="J872" s="130"/>
      <c r="K872" s="130"/>
      <c r="L872" s="130"/>
      <c r="M872" s="130"/>
      <c r="N872" s="130"/>
      <c r="O872" s="130"/>
      <c r="P872" s="130"/>
      <c r="Q872" s="130"/>
      <c r="R872" s="130"/>
      <c r="S872" s="130"/>
      <c r="T872" s="130"/>
      <c r="U872" s="130"/>
      <c r="V872" s="130"/>
      <c r="W872" s="130"/>
      <c r="X872" s="130"/>
      <c r="Y872" s="130"/>
      <c r="Z872" s="130"/>
      <c r="AA872" s="130"/>
      <c r="AB872" s="130"/>
    </row>
    <row r="873" spans="1:28" ht="15.75" customHeight="1">
      <c r="A873" s="130"/>
      <c r="B873" s="130"/>
      <c r="C873" s="130"/>
      <c r="D873" s="130"/>
      <c r="E873" s="130"/>
      <c r="F873" s="130"/>
      <c r="G873" s="130"/>
      <c r="H873" s="130"/>
      <c r="I873" s="130"/>
      <c r="J873" s="130"/>
      <c r="K873" s="130"/>
      <c r="L873" s="130"/>
      <c r="M873" s="130"/>
      <c r="N873" s="130"/>
      <c r="O873" s="130"/>
      <c r="P873" s="130"/>
      <c r="Q873" s="130"/>
      <c r="R873" s="130"/>
      <c r="S873" s="130"/>
      <c r="T873" s="130"/>
      <c r="U873" s="130"/>
      <c r="V873" s="130"/>
      <c r="W873" s="130"/>
      <c r="X873" s="130"/>
      <c r="Y873" s="130"/>
      <c r="Z873" s="130"/>
      <c r="AA873" s="130"/>
      <c r="AB873" s="130"/>
    </row>
    <row r="874" spans="1:28" ht="15.75" customHeight="1">
      <c r="A874" s="130"/>
      <c r="B874" s="130"/>
      <c r="C874" s="130"/>
      <c r="D874" s="130"/>
      <c r="E874" s="130"/>
      <c r="F874" s="130"/>
      <c r="G874" s="130"/>
      <c r="H874" s="130"/>
      <c r="I874" s="130"/>
      <c r="J874" s="130"/>
      <c r="K874" s="130"/>
      <c r="L874" s="130"/>
      <c r="M874" s="130"/>
      <c r="N874" s="130"/>
      <c r="O874" s="130"/>
      <c r="P874" s="130"/>
      <c r="Q874" s="130"/>
      <c r="R874" s="130"/>
      <c r="S874" s="130"/>
      <c r="T874" s="130"/>
      <c r="U874" s="130"/>
      <c r="V874" s="130"/>
      <c r="W874" s="130"/>
      <c r="X874" s="130"/>
      <c r="Y874" s="130"/>
      <c r="Z874" s="130"/>
      <c r="AA874" s="130"/>
      <c r="AB874" s="130"/>
    </row>
    <row r="875" spans="1:28" ht="15.75" customHeight="1">
      <c r="A875" s="130"/>
      <c r="B875" s="130"/>
      <c r="C875" s="130"/>
      <c r="D875" s="130"/>
      <c r="E875" s="130"/>
      <c r="F875" s="130"/>
      <c r="G875" s="130"/>
      <c r="H875" s="130"/>
      <c r="I875" s="130"/>
      <c r="J875" s="130"/>
      <c r="K875" s="130"/>
      <c r="L875" s="130"/>
      <c r="M875" s="130"/>
      <c r="N875" s="130"/>
      <c r="O875" s="130"/>
      <c r="P875" s="130"/>
      <c r="Q875" s="130"/>
      <c r="R875" s="130"/>
      <c r="S875" s="130"/>
      <c r="T875" s="130"/>
      <c r="U875" s="130"/>
      <c r="V875" s="130"/>
      <c r="W875" s="130"/>
      <c r="X875" s="130"/>
      <c r="Y875" s="130"/>
      <c r="Z875" s="130"/>
      <c r="AA875" s="130"/>
      <c r="AB875" s="130"/>
    </row>
    <row r="876" spans="1:28" ht="15.75" customHeight="1">
      <c r="A876" s="130"/>
      <c r="B876" s="130"/>
      <c r="C876" s="130"/>
      <c r="D876" s="130"/>
      <c r="E876" s="130"/>
      <c r="F876" s="130"/>
      <c r="G876" s="130"/>
      <c r="H876" s="130"/>
      <c r="I876" s="130"/>
      <c r="J876" s="130"/>
      <c r="K876" s="130"/>
      <c r="L876" s="130"/>
      <c r="M876" s="130"/>
      <c r="N876" s="130"/>
      <c r="O876" s="130"/>
      <c r="P876" s="130"/>
      <c r="Q876" s="130"/>
      <c r="R876" s="130"/>
      <c r="S876" s="130"/>
      <c r="T876" s="130"/>
      <c r="U876" s="130"/>
      <c r="V876" s="130"/>
      <c r="W876" s="130"/>
      <c r="X876" s="130"/>
      <c r="Y876" s="130"/>
      <c r="Z876" s="130"/>
      <c r="AA876" s="130"/>
      <c r="AB876" s="130"/>
    </row>
    <row r="877" spans="1:28" ht="15.75" customHeight="1">
      <c r="A877" s="130"/>
      <c r="B877" s="130"/>
      <c r="C877" s="130"/>
      <c r="D877" s="130"/>
      <c r="E877" s="130"/>
      <c r="F877" s="130"/>
      <c r="G877" s="130"/>
      <c r="H877" s="130"/>
      <c r="I877" s="130"/>
      <c r="J877" s="130"/>
      <c r="K877" s="130"/>
      <c r="L877" s="130"/>
      <c r="M877" s="130"/>
      <c r="N877" s="130"/>
      <c r="O877" s="130"/>
      <c r="P877" s="130"/>
      <c r="Q877" s="130"/>
      <c r="R877" s="130"/>
      <c r="S877" s="130"/>
      <c r="T877" s="130"/>
      <c r="U877" s="130"/>
      <c r="V877" s="130"/>
      <c r="W877" s="130"/>
      <c r="X877" s="130"/>
      <c r="Y877" s="130"/>
      <c r="Z877" s="130"/>
      <c r="AA877" s="130"/>
      <c r="AB877" s="130"/>
    </row>
    <row r="878" spans="1:28" ht="15.75" customHeight="1">
      <c r="A878" s="130"/>
      <c r="B878" s="130"/>
      <c r="C878" s="130"/>
      <c r="D878" s="130"/>
      <c r="E878" s="130"/>
      <c r="F878" s="130"/>
      <c r="G878" s="130"/>
      <c r="H878" s="130"/>
      <c r="I878" s="130"/>
      <c r="J878" s="130"/>
      <c r="K878" s="130"/>
      <c r="L878" s="130"/>
      <c r="M878" s="130"/>
      <c r="N878" s="130"/>
      <c r="O878" s="130"/>
      <c r="P878" s="130"/>
      <c r="Q878" s="130"/>
      <c r="R878" s="130"/>
      <c r="S878" s="130"/>
      <c r="T878" s="130"/>
      <c r="U878" s="130"/>
      <c r="V878" s="130"/>
      <c r="W878" s="130"/>
      <c r="X878" s="130"/>
      <c r="Y878" s="130"/>
      <c r="Z878" s="130"/>
      <c r="AA878" s="130"/>
      <c r="AB878" s="130"/>
    </row>
    <row r="879" spans="1:28" ht="15.75" customHeight="1">
      <c r="A879" s="130"/>
      <c r="B879" s="130"/>
      <c r="C879" s="130"/>
      <c r="D879" s="130"/>
      <c r="E879" s="130"/>
      <c r="F879" s="130"/>
      <c r="G879" s="130"/>
      <c r="H879" s="130"/>
      <c r="I879" s="130"/>
      <c r="J879" s="130"/>
      <c r="K879" s="130"/>
      <c r="L879" s="130"/>
      <c r="M879" s="130"/>
      <c r="N879" s="130"/>
      <c r="O879" s="130"/>
      <c r="P879" s="130"/>
      <c r="Q879" s="130"/>
      <c r="R879" s="130"/>
      <c r="S879" s="130"/>
      <c r="T879" s="130"/>
      <c r="U879" s="130"/>
      <c r="V879" s="130"/>
      <c r="W879" s="130"/>
      <c r="X879" s="130"/>
      <c r="Y879" s="130"/>
      <c r="Z879" s="130"/>
      <c r="AA879" s="130"/>
      <c r="AB879" s="130"/>
    </row>
    <row r="880" spans="1:28" ht="15.75" customHeight="1">
      <c r="A880" s="130"/>
      <c r="B880" s="130"/>
      <c r="C880" s="130"/>
      <c r="D880" s="130"/>
      <c r="E880" s="130"/>
      <c r="F880" s="130"/>
      <c r="G880" s="130"/>
      <c r="H880" s="130"/>
      <c r="I880" s="130"/>
      <c r="J880" s="130"/>
      <c r="K880" s="130"/>
      <c r="L880" s="130"/>
      <c r="M880" s="130"/>
      <c r="N880" s="130"/>
      <c r="O880" s="130"/>
      <c r="P880" s="130"/>
      <c r="Q880" s="130"/>
      <c r="R880" s="130"/>
      <c r="S880" s="130"/>
      <c r="T880" s="130"/>
      <c r="U880" s="130"/>
      <c r="V880" s="130"/>
      <c r="W880" s="130"/>
      <c r="X880" s="130"/>
      <c r="Y880" s="130"/>
      <c r="Z880" s="130"/>
      <c r="AA880" s="130"/>
      <c r="AB880" s="130"/>
    </row>
    <row r="881" spans="1:28" ht="15.75" customHeight="1">
      <c r="A881" s="130"/>
      <c r="B881" s="130"/>
      <c r="C881" s="130"/>
      <c r="D881" s="130"/>
      <c r="E881" s="130"/>
      <c r="F881" s="130"/>
      <c r="G881" s="130"/>
      <c r="H881" s="130"/>
      <c r="I881" s="130"/>
      <c r="J881" s="130"/>
      <c r="K881" s="130"/>
      <c r="L881" s="130"/>
      <c r="M881" s="130"/>
      <c r="N881" s="130"/>
      <c r="O881" s="130"/>
      <c r="P881" s="130"/>
      <c r="Q881" s="130"/>
      <c r="R881" s="130"/>
      <c r="S881" s="130"/>
      <c r="T881" s="130"/>
      <c r="U881" s="130"/>
      <c r="V881" s="130"/>
      <c r="W881" s="130"/>
      <c r="X881" s="130"/>
      <c r="Y881" s="130"/>
      <c r="Z881" s="130"/>
      <c r="AA881" s="130"/>
      <c r="AB881" s="130"/>
    </row>
    <row r="882" spans="1:28" ht="15.75" customHeight="1">
      <c r="A882" s="130"/>
      <c r="B882" s="130"/>
      <c r="C882" s="130"/>
      <c r="D882" s="130"/>
      <c r="E882" s="130"/>
      <c r="F882" s="130"/>
      <c r="G882" s="130"/>
      <c r="H882" s="130"/>
      <c r="I882" s="130"/>
      <c r="J882" s="130"/>
      <c r="K882" s="130"/>
      <c r="L882" s="130"/>
      <c r="M882" s="130"/>
      <c r="N882" s="130"/>
      <c r="O882" s="130"/>
      <c r="P882" s="130"/>
      <c r="Q882" s="130"/>
      <c r="R882" s="130"/>
      <c r="S882" s="130"/>
      <c r="T882" s="130"/>
      <c r="U882" s="130"/>
      <c r="V882" s="130"/>
      <c r="W882" s="130"/>
      <c r="X882" s="130"/>
      <c r="Y882" s="130"/>
      <c r="Z882" s="130"/>
      <c r="AA882" s="130"/>
      <c r="AB882" s="130"/>
    </row>
    <row r="883" spans="1:28" ht="15.75" customHeight="1">
      <c r="A883" s="130"/>
      <c r="B883" s="130"/>
      <c r="C883" s="130"/>
      <c r="D883" s="130"/>
      <c r="E883" s="130"/>
      <c r="F883" s="130"/>
      <c r="G883" s="130"/>
      <c r="H883" s="130"/>
      <c r="I883" s="130"/>
      <c r="J883" s="130"/>
      <c r="K883" s="130"/>
      <c r="L883" s="130"/>
      <c r="M883" s="130"/>
      <c r="N883" s="130"/>
      <c r="O883" s="130"/>
      <c r="P883" s="130"/>
      <c r="Q883" s="130"/>
      <c r="R883" s="130"/>
      <c r="S883" s="130"/>
      <c r="T883" s="130"/>
      <c r="U883" s="130"/>
      <c r="V883" s="130"/>
      <c r="W883" s="130"/>
      <c r="X883" s="130"/>
      <c r="Y883" s="130"/>
      <c r="Z883" s="130"/>
      <c r="AA883" s="130"/>
      <c r="AB883" s="130"/>
    </row>
    <row r="884" spans="1:28" ht="15.75" customHeight="1">
      <c r="A884" s="130"/>
      <c r="B884" s="130"/>
      <c r="C884" s="130"/>
      <c r="D884" s="130"/>
      <c r="E884" s="130"/>
      <c r="F884" s="130"/>
      <c r="G884" s="130"/>
      <c r="H884" s="130"/>
      <c r="I884" s="130"/>
      <c r="J884" s="130"/>
      <c r="K884" s="130"/>
      <c r="L884" s="130"/>
      <c r="M884" s="130"/>
      <c r="N884" s="130"/>
      <c r="O884" s="130"/>
      <c r="P884" s="130"/>
      <c r="Q884" s="130"/>
      <c r="R884" s="130"/>
      <c r="S884" s="130"/>
      <c r="T884" s="130"/>
      <c r="U884" s="130"/>
      <c r="V884" s="130"/>
      <c r="W884" s="130"/>
      <c r="X884" s="130"/>
      <c r="Y884" s="130"/>
      <c r="Z884" s="130"/>
      <c r="AA884" s="130"/>
      <c r="AB884" s="130"/>
    </row>
    <row r="885" spans="1:28" ht="15.75" customHeight="1">
      <c r="A885" s="130"/>
      <c r="B885" s="130"/>
      <c r="C885" s="130"/>
      <c r="D885" s="130"/>
      <c r="E885" s="130"/>
      <c r="F885" s="130"/>
      <c r="G885" s="130"/>
      <c r="H885" s="130"/>
      <c r="I885" s="130"/>
      <c r="J885" s="130"/>
      <c r="K885" s="130"/>
      <c r="L885" s="130"/>
      <c r="M885" s="130"/>
      <c r="N885" s="130"/>
      <c r="O885" s="130"/>
      <c r="P885" s="130"/>
      <c r="Q885" s="130"/>
      <c r="R885" s="130"/>
      <c r="S885" s="130"/>
      <c r="T885" s="130"/>
      <c r="U885" s="130"/>
      <c r="V885" s="130"/>
      <c r="W885" s="130"/>
      <c r="X885" s="130"/>
      <c r="Y885" s="130"/>
      <c r="Z885" s="130"/>
      <c r="AA885" s="130"/>
      <c r="AB885" s="130"/>
    </row>
    <row r="886" spans="1:28" ht="15.75" customHeight="1">
      <c r="A886" s="130"/>
      <c r="B886" s="130"/>
      <c r="C886" s="130"/>
      <c r="D886" s="130"/>
      <c r="E886" s="130"/>
      <c r="F886" s="130"/>
      <c r="G886" s="130"/>
      <c r="H886" s="130"/>
      <c r="I886" s="130"/>
      <c r="J886" s="130"/>
      <c r="K886" s="130"/>
      <c r="L886" s="130"/>
      <c r="M886" s="130"/>
      <c r="N886" s="130"/>
      <c r="O886" s="130"/>
      <c r="P886" s="130"/>
      <c r="Q886" s="130"/>
      <c r="R886" s="130"/>
      <c r="S886" s="130"/>
      <c r="T886" s="130"/>
      <c r="U886" s="130"/>
      <c r="V886" s="130"/>
      <c r="W886" s="130"/>
      <c r="X886" s="130"/>
      <c r="Y886" s="130"/>
      <c r="Z886" s="130"/>
      <c r="AA886" s="130"/>
      <c r="AB886" s="130"/>
    </row>
    <row r="887" spans="1:28" ht="15.75" customHeight="1">
      <c r="A887" s="130"/>
      <c r="B887" s="130"/>
      <c r="C887" s="130"/>
      <c r="D887" s="130"/>
      <c r="E887" s="130"/>
      <c r="F887" s="130"/>
      <c r="G887" s="130"/>
      <c r="H887" s="130"/>
      <c r="I887" s="130"/>
      <c r="J887" s="130"/>
      <c r="K887" s="130"/>
      <c r="L887" s="130"/>
      <c r="M887" s="130"/>
      <c r="N887" s="130"/>
      <c r="O887" s="130"/>
      <c r="P887" s="130"/>
      <c r="Q887" s="130"/>
      <c r="R887" s="130"/>
      <c r="S887" s="130"/>
      <c r="T887" s="130"/>
      <c r="U887" s="130"/>
      <c r="V887" s="130"/>
      <c r="W887" s="130"/>
      <c r="X887" s="130"/>
      <c r="Y887" s="130"/>
      <c r="Z887" s="130"/>
      <c r="AA887" s="130"/>
      <c r="AB887" s="130"/>
    </row>
    <row r="888" spans="1:28" ht="15.75" customHeight="1">
      <c r="A888" s="130"/>
      <c r="B888" s="130"/>
      <c r="C888" s="130"/>
      <c r="D888" s="130"/>
      <c r="E888" s="130"/>
      <c r="F888" s="130"/>
      <c r="G888" s="130"/>
      <c r="H888" s="130"/>
      <c r="I888" s="130"/>
      <c r="J888" s="130"/>
      <c r="K888" s="130"/>
      <c r="L888" s="130"/>
      <c r="M888" s="130"/>
      <c r="N888" s="130"/>
      <c r="O888" s="130"/>
      <c r="P888" s="130"/>
      <c r="Q888" s="130"/>
      <c r="R888" s="130"/>
      <c r="S888" s="130"/>
      <c r="T888" s="130"/>
      <c r="U888" s="130"/>
      <c r="V888" s="130"/>
      <c r="W888" s="130"/>
      <c r="X888" s="130"/>
      <c r="Y888" s="130"/>
      <c r="Z888" s="130"/>
      <c r="AA888" s="130"/>
      <c r="AB888" s="130"/>
    </row>
    <row r="889" spans="1:28" ht="15.75" customHeight="1">
      <c r="A889" s="130"/>
      <c r="B889" s="130"/>
      <c r="C889" s="130"/>
      <c r="D889" s="130"/>
      <c r="E889" s="130"/>
      <c r="F889" s="130"/>
      <c r="G889" s="130"/>
      <c r="H889" s="130"/>
      <c r="I889" s="130"/>
      <c r="J889" s="130"/>
      <c r="K889" s="130"/>
      <c r="L889" s="130"/>
      <c r="M889" s="130"/>
      <c r="N889" s="130"/>
      <c r="O889" s="130"/>
      <c r="P889" s="130"/>
      <c r="Q889" s="130"/>
      <c r="R889" s="130"/>
      <c r="S889" s="130"/>
      <c r="T889" s="130"/>
      <c r="U889" s="130"/>
      <c r="V889" s="130"/>
      <c r="W889" s="130"/>
      <c r="X889" s="130"/>
      <c r="Y889" s="130"/>
      <c r="Z889" s="130"/>
      <c r="AA889" s="130"/>
      <c r="AB889" s="130"/>
    </row>
    <row r="890" spans="1:28" ht="15.75" customHeight="1">
      <c r="A890" s="130"/>
      <c r="B890" s="130"/>
      <c r="C890" s="130"/>
      <c r="D890" s="130"/>
      <c r="E890" s="130"/>
      <c r="F890" s="130"/>
      <c r="G890" s="130"/>
      <c r="H890" s="130"/>
      <c r="I890" s="130"/>
      <c r="J890" s="130"/>
      <c r="K890" s="130"/>
      <c r="L890" s="130"/>
      <c r="M890" s="130"/>
      <c r="N890" s="130"/>
      <c r="O890" s="130"/>
      <c r="P890" s="130"/>
      <c r="Q890" s="130"/>
      <c r="R890" s="130"/>
      <c r="S890" s="130"/>
      <c r="T890" s="130"/>
      <c r="U890" s="130"/>
      <c r="V890" s="130"/>
      <c r="W890" s="130"/>
      <c r="X890" s="130"/>
      <c r="Y890" s="130"/>
      <c r="Z890" s="130"/>
      <c r="AA890" s="130"/>
      <c r="AB890" s="130"/>
    </row>
    <row r="891" spans="1:28" ht="15.75" customHeight="1">
      <c r="A891" s="130"/>
      <c r="B891" s="130"/>
      <c r="C891" s="130"/>
      <c r="D891" s="130"/>
      <c r="E891" s="130"/>
      <c r="F891" s="130"/>
      <c r="G891" s="130"/>
      <c r="H891" s="130"/>
      <c r="I891" s="130"/>
      <c r="J891" s="130"/>
      <c r="K891" s="130"/>
      <c r="L891" s="130"/>
      <c r="M891" s="130"/>
      <c r="N891" s="130"/>
      <c r="O891" s="130"/>
      <c r="P891" s="130"/>
      <c r="Q891" s="130"/>
      <c r="R891" s="130"/>
      <c r="S891" s="130"/>
      <c r="T891" s="130"/>
      <c r="U891" s="130"/>
      <c r="V891" s="130"/>
      <c r="W891" s="130"/>
      <c r="X891" s="130"/>
      <c r="Y891" s="130"/>
      <c r="Z891" s="130"/>
      <c r="AA891" s="130"/>
      <c r="AB891" s="130"/>
    </row>
    <row r="892" spans="1:28" ht="15.75" customHeight="1">
      <c r="A892" s="130"/>
      <c r="B892" s="130"/>
      <c r="C892" s="130"/>
      <c r="D892" s="130"/>
      <c r="E892" s="130"/>
      <c r="F892" s="130"/>
      <c r="G892" s="130"/>
      <c r="H892" s="130"/>
      <c r="I892" s="130"/>
      <c r="J892" s="130"/>
      <c r="K892" s="130"/>
      <c r="L892" s="130"/>
      <c r="M892" s="130"/>
      <c r="N892" s="130"/>
      <c r="O892" s="130"/>
      <c r="P892" s="130"/>
      <c r="Q892" s="130"/>
      <c r="R892" s="130"/>
      <c r="S892" s="130"/>
      <c r="T892" s="130"/>
      <c r="U892" s="130"/>
      <c r="V892" s="130"/>
      <c r="W892" s="130"/>
      <c r="X892" s="130"/>
      <c r="Y892" s="130"/>
      <c r="Z892" s="130"/>
      <c r="AA892" s="130"/>
      <c r="AB892" s="130"/>
    </row>
    <row r="893" spans="1:28" ht="15.75" customHeight="1">
      <c r="A893" s="130"/>
      <c r="B893" s="130"/>
      <c r="C893" s="130"/>
      <c r="D893" s="130"/>
      <c r="E893" s="130"/>
      <c r="F893" s="130"/>
      <c r="G893" s="130"/>
      <c r="H893" s="130"/>
      <c r="I893" s="130"/>
      <c r="J893" s="130"/>
      <c r="K893" s="130"/>
      <c r="L893" s="130"/>
      <c r="M893" s="130"/>
      <c r="N893" s="130"/>
      <c r="O893" s="130"/>
      <c r="P893" s="130"/>
      <c r="Q893" s="130"/>
      <c r="R893" s="130"/>
      <c r="S893" s="130"/>
      <c r="T893" s="130"/>
      <c r="U893" s="130"/>
      <c r="V893" s="130"/>
      <c r="W893" s="130"/>
      <c r="X893" s="130"/>
      <c r="Y893" s="130"/>
      <c r="Z893" s="130"/>
      <c r="AA893" s="130"/>
      <c r="AB893" s="130"/>
    </row>
    <row r="894" spans="1:28" ht="15.75" customHeight="1">
      <c r="A894" s="130"/>
      <c r="B894" s="130"/>
      <c r="C894" s="130"/>
      <c r="D894" s="130"/>
      <c r="E894" s="130"/>
      <c r="F894" s="130"/>
      <c r="G894" s="130"/>
      <c r="H894" s="130"/>
      <c r="I894" s="130"/>
      <c r="J894" s="130"/>
      <c r="K894" s="130"/>
      <c r="L894" s="130"/>
      <c r="M894" s="130"/>
      <c r="N894" s="130"/>
      <c r="O894" s="130"/>
      <c r="P894" s="130"/>
      <c r="Q894" s="130"/>
      <c r="R894" s="130"/>
      <c r="S894" s="130"/>
      <c r="T894" s="130"/>
      <c r="U894" s="130"/>
      <c r="V894" s="130"/>
      <c r="W894" s="130"/>
      <c r="X894" s="130"/>
      <c r="Y894" s="130"/>
      <c r="Z894" s="130"/>
      <c r="AA894" s="130"/>
      <c r="AB894" s="130"/>
    </row>
    <row r="895" spans="1:28" ht="15.75" customHeight="1">
      <c r="A895" s="130"/>
      <c r="B895" s="130"/>
      <c r="C895" s="130"/>
      <c r="D895" s="130"/>
      <c r="E895" s="130"/>
      <c r="F895" s="130"/>
      <c r="G895" s="130"/>
      <c r="H895" s="130"/>
      <c r="I895" s="130"/>
      <c r="J895" s="130"/>
      <c r="K895" s="130"/>
      <c r="L895" s="130"/>
      <c r="M895" s="130"/>
      <c r="N895" s="130"/>
      <c r="O895" s="130"/>
      <c r="P895" s="130"/>
      <c r="Q895" s="130"/>
      <c r="R895" s="130"/>
      <c r="S895" s="130"/>
      <c r="T895" s="130"/>
      <c r="U895" s="130"/>
      <c r="V895" s="130"/>
      <c r="W895" s="130"/>
      <c r="X895" s="130"/>
      <c r="Y895" s="130"/>
      <c r="Z895" s="130"/>
      <c r="AA895" s="130"/>
      <c r="AB895" s="130"/>
    </row>
    <row r="896" spans="1:28" ht="15.75" customHeight="1">
      <c r="A896" s="130"/>
      <c r="B896" s="130"/>
      <c r="C896" s="130"/>
      <c r="D896" s="130"/>
      <c r="E896" s="130"/>
      <c r="F896" s="130"/>
      <c r="G896" s="130"/>
      <c r="H896" s="130"/>
      <c r="I896" s="130"/>
      <c r="J896" s="130"/>
      <c r="K896" s="130"/>
      <c r="L896" s="130"/>
      <c r="M896" s="130"/>
      <c r="N896" s="130"/>
      <c r="O896" s="130"/>
      <c r="P896" s="130"/>
      <c r="Q896" s="130"/>
      <c r="R896" s="130"/>
      <c r="S896" s="130"/>
      <c r="T896" s="130"/>
      <c r="U896" s="130"/>
      <c r="V896" s="130"/>
      <c r="W896" s="130"/>
      <c r="X896" s="130"/>
      <c r="Y896" s="130"/>
      <c r="Z896" s="130"/>
      <c r="AA896" s="130"/>
      <c r="AB896" s="130"/>
    </row>
    <row r="897" spans="1:28" ht="15.75" customHeight="1">
      <c r="A897" s="130"/>
      <c r="B897" s="130"/>
      <c r="C897" s="130"/>
      <c r="D897" s="130"/>
      <c r="E897" s="130"/>
      <c r="F897" s="130"/>
      <c r="G897" s="130"/>
      <c r="H897" s="130"/>
      <c r="I897" s="130"/>
      <c r="J897" s="130"/>
      <c r="K897" s="130"/>
      <c r="L897" s="130"/>
      <c r="M897" s="130"/>
      <c r="N897" s="130"/>
      <c r="O897" s="130"/>
      <c r="P897" s="130"/>
      <c r="Q897" s="130"/>
      <c r="R897" s="130"/>
      <c r="S897" s="130"/>
      <c r="T897" s="130"/>
      <c r="U897" s="130"/>
      <c r="V897" s="130"/>
      <c r="W897" s="130"/>
      <c r="X897" s="130"/>
      <c r="Y897" s="130"/>
      <c r="Z897" s="130"/>
      <c r="AA897" s="130"/>
      <c r="AB897" s="130"/>
    </row>
    <row r="898" spans="1:28" ht="15.75" customHeight="1">
      <c r="A898" s="130"/>
      <c r="B898" s="130"/>
      <c r="C898" s="130"/>
      <c r="D898" s="130"/>
      <c r="E898" s="130"/>
      <c r="F898" s="130"/>
      <c r="G898" s="130"/>
      <c r="H898" s="130"/>
      <c r="I898" s="130"/>
      <c r="J898" s="130"/>
      <c r="K898" s="130"/>
      <c r="L898" s="130"/>
      <c r="M898" s="130"/>
      <c r="N898" s="130"/>
      <c r="O898" s="130"/>
      <c r="P898" s="130"/>
      <c r="Q898" s="130"/>
      <c r="R898" s="130"/>
      <c r="S898" s="130"/>
      <c r="T898" s="130"/>
      <c r="U898" s="130"/>
      <c r="V898" s="130"/>
      <c r="W898" s="130"/>
      <c r="X898" s="130"/>
      <c r="Y898" s="130"/>
      <c r="Z898" s="130"/>
      <c r="AA898" s="130"/>
      <c r="AB898" s="130"/>
    </row>
    <row r="899" spans="1:28" ht="15.75" customHeight="1">
      <c r="A899" s="130"/>
      <c r="B899" s="130"/>
      <c r="C899" s="130"/>
      <c r="D899" s="130"/>
      <c r="E899" s="130"/>
      <c r="F899" s="130"/>
      <c r="G899" s="130"/>
      <c r="H899" s="130"/>
      <c r="I899" s="130"/>
      <c r="J899" s="130"/>
      <c r="K899" s="130"/>
      <c r="L899" s="130"/>
      <c r="M899" s="130"/>
      <c r="N899" s="130"/>
      <c r="O899" s="130"/>
      <c r="P899" s="130"/>
      <c r="Q899" s="130"/>
      <c r="R899" s="130"/>
      <c r="S899" s="130"/>
      <c r="T899" s="130"/>
      <c r="U899" s="130"/>
      <c r="V899" s="130"/>
      <c r="W899" s="130"/>
      <c r="X899" s="130"/>
      <c r="Y899" s="130"/>
      <c r="Z899" s="130"/>
      <c r="AA899" s="130"/>
      <c r="AB899" s="130"/>
    </row>
    <row r="900" spans="1:28" ht="15.75" customHeight="1">
      <c r="A900" s="130"/>
      <c r="B900" s="130"/>
      <c r="C900" s="130"/>
      <c r="D900" s="130"/>
      <c r="E900" s="130"/>
      <c r="F900" s="130"/>
      <c r="G900" s="130"/>
      <c r="H900" s="130"/>
      <c r="I900" s="130"/>
      <c r="J900" s="130"/>
      <c r="K900" s="130"/>
      <c r="L900" s="130"/>
      <c r="M900" s="130"/>
      <c r="N900" s="130"/>
      <c r="O900" s="130"/>
      <c r="P900" s="130"/>
      <c r="Q900" s="130"/>
      <c r="R900" s="130"/>
      <c r="S900" s="130"/>
      <c r="T900" s="130"/>
      <c r="U900" s="130"/>
      <c r="V900" s="130"/>
      <c r="W900" s="130"/>
      <c r="X900" s="130"/>
      <c r="Y900" s="130"/>
      <c r="Z900" s="130"/>
      <c r="AA900" s="130"/>
      <c r="AB900" s="130"/>
    </row>
    <row r="901" spans="1:28" ht="15.75" customHeight="1">
      <c r="A901" s="130"/>
      <c r="B901" s="130"/>
      <c r="C901" s="130"/>
      <c r="D901" s="130"/>
      <c r="E901" s="130"/>
      <c r="F901" s="130"/>
      <c r="G901" s="130"/>
      <c r="H901" s="130"/>
      <c r="I901" s="130"/>
      <c r="J901" s="130"/>
      <c r="K901" s="130"/>
      <c r="L901" s="130"/>
      <c r="M901" s="130"/>
      <c r="N901" s="130"/>
      <c r="O901" s="130"/>
      <c r="P901" s="130"/>
      <c r="Q901" s="130"/>
      <c r="R901" s="130"/>
      <c r="S901" s="130"/>
      <c r="T901" s="130"/>
      <c r="U901" s="130"/>
      <c r="V901" s="130"/>
      <c r="W901" s="130"/>
      <c r="X901" s="130"/>
      <c r="Y901" s="130"/>
      <c r="Z901" s="130"/>
      <c r="AA901" s="130"/>
      <c r="AB901" s="130"/>
    </row>
    <row r="902" spans="1:28" ht="15.75" customHeight="1">
      <c r="A902" s="130"/>
      <c r="B902" s="130"/>
      <c r="C902" s="130"/>
      <c r="D902" s="130"/>
      <c r="E902" s="130"/>
      <c r="F902" s="130"/>
      <c r="G902" s="130"/>
      <c r="H902" s="130"/>
      <c r="I902" s="130"/>
      <c r="J902" s="130"/>
      <c r="K902" s="130"/>
      <c r="L902" s="130"/>
      <c r="M902" s="130"/>
      <c r="N902" s="130"/>
      <c r="O902" s="130"/>
      <c r="P902" s="130"/>
      <c r="Q902" s="130"/>
      <c r="R902" s="130"/>
      <c r="S902" s="130"/>
      <c r="T902" s="130"/>
      <c r="U902" s="130"/>
      <c r="V902" s="130"/>
      <c r="W902" s="130"/>
      <c r="X902" s="130"/>
      <c r="Y902" s="130"/>
      <c r="Z902" s="130"/>
      <c r="AA902" s="130"/>
      <c r="AB902" s="130"/>
    </row>
    <row r="903" spans="1:28" ht="15.75" customHeight="1">
      <c r="A903" s="130"/>
      <c r="B903" s="130"/>
      <c r="C903" s="130"/>
      <c r="D903" s="130"/>
      <c r="E903" s="130"/>
      <c r="F903" s="130"/>
      <c r="G903" s="130"/>
      <c r="H903" s="130"/>
      <c r="I903" s="130"/>
      <c r="J903" s="130"/>
      <c r="K903" s="130"/>
      <c r="L903" s="130"/>
      <c r="M903" s="130"/>
      <c r="N903" s="130"/>
      <c r="O903" s="130"/>
      <c r="P903" s="130"/>
      <c r="Q903" s="130"/>
      <c r="R903" s="130"/>
      <c r="S903" s="130"/>
      <c r="T903" s="130"/>
      <c r="U903" s="130"/>
      <c r="V903" s="130"/>
      <c r="W903" s="130"/>
      <c r="X903" s="130"/>
      <c r="Y903" s="130"/>
      <c r="Z903" s="130"/>
      <c r="AA903" s="130"/>
      <c r="AB903" s="130"/>
    </row>
    <row r="904" spans="1:28" ht="15.75" customHeight="1">
      <c r="A904" s="130"/>
      <c r="B904" s="130"/>
      <c r="C904" s="130"/>
      <c r="D904" s="130"/>
      <c r="E904" s="130"/>
      <c r="F904" s="130"/>
      <c r="G904" s="130"/>
      <c r="H904" s="130"/>
      <c r="I904" s="130"/>
      <c r="J904" s="130"/>
      <c r="K904" s="130"/>
      <c r="L904" s="130"/>
      <c r="M904" s="130"/>
      <c r="N904" s="130"/>
      <c r="O904" s="130"/>
      <c r="P904" s="130"/>
      <c r="Q904" s="130"/>
      <c r="R904" s="130"/>
      <c r="S904" s="130"/>
      <c r="T904" s="130"/>
      <c r="U904" s="130"/>
      <c r="V904" s="130"/>
      <c r="W904" s="130"/>
      <c r="X904" s="130"/>
      <c r="Y904" s="130"/>
      <c r="Z904" s="130"/>
      <c r="AA904" s="130"/>
      <c r="AB904" s="130"/>
    </row>
    <row r="905" spans="1:28" ht="15.75" customHeight="1">
      <c r="A905" s="130"/>
      <c r="B905" s="130"/>
      <c r="C905" s="130"/>
      <c r="D905" s="130"/>
      <c r="E905" s="130"/>
      <c r="F905" s="130"/>
      <c r="G905" s="130"/>
      <c r="H905" s="130"/>
      <c r="I905" s="130"/>
      <c r="J905" s="130"/>
      <c r="K905" s="130"/>
      <c r="L905" s="130"/>
      <c r="M905" s="130"/>
      <c r="N905" s="130"/>
      <c r="O905" s="130"/>
      <c r="P905" s="130"/>
      <c r="Q905" s="130"/>
      <c r="R905" s="130"/>
      <c r="S905" s="130"/>
      <c r="T905" s="130"/>
      <c r="U905" s="130"/>
      <c r="V905" s="130"/>
      <c r="W905" s="130"/>
      <c r="X905" s="130"/>
      <c r="Y905" s="130"/>
      <c r="Z905" s="130"/>
      <c r="AA905" s="130"/>
      <c r="AB905" s="130"/>
    </row>
    <row r="906" spans="1:28" ht="15.75" customHeight="1">
      <c r="A906" s="130"/>
      <c r="B906" s="130"/>
      <c r="C906" s="130"/>
      <c r="D906" s="130"/>
      <c r="E906" s="130"/>
      <c r="F906" s="130"/>
      <c r="G906" s="130"/>
      <c r="H906" s="130"/>
      <c r="I906" s="130"/>
      <c r="J906" s="130"/>
      <c r="K906" s="130"/>
      <c r="L906" s="130"/>
      <c r="M906" s="130"/>
      <c r="N906" s="130"/>
      <c r="O906" s="130"/>
      <c r="P906" s="130"/>
      <c r="Q906" s="130"/>
      <c r="R906" s="130"/>
      <c r="S906" s="130"/>
      <c r="T906" s="130"/>
      <c r="U906" s="130"/>
      <c r="V906" s="130"/>
      <c r="W906" s="130"/>
      <c r="X906" s="130"/>
      <c r="Y906" s="130"/>
      <c r="Z906" s="130"/>
      <c r="AA906" s="130"/>
      <c r="AB906" s="130"/>
    </row>
    <row r="907" spans="1:28" ht="15.75" customHeight="1">
      <c r="A907" s="130"/>
      <c r="B907" s="130"/>
      <c r="C907" s="130"/>
      <c r="D907" s="130"/>
      <c r="E907" s="130"/>
      <c r="F907" s="130"/>
      <c r="G907" s="130"/>
      <c r="H907" s="130"/>
      <c r="I907" s="130"/>
      <c r="J907" s="130"/>
      <c r="K907" s="130"/>
      <c r="L907" s="130"/>
      <c r="M907" s="130"/>
      <c r="N907" s="130"/>
      <c r="O907" s="130"/>
      <c r="P907" s="130"/>
      <c r="Q907" s="130"/>
      <c r="R907" s="130"/>
      <c r="S907" s="130"/>
      <c r="T907" s="130"/>
      <c r="U907" s="130"/>
      <c r="V907" s="130"/>
      <c r="W907" s="130"/>
      <c r="X907" s="130"/>
      <c r="Y907" s="130"/>
      <c r="Z907" s="130"/>
      <c r="AA907" s="130"/>
      <c r="AB907" s="130"/>
    </row>
    <row r="908" spans="1:28" ht="15.75" customHeight="1">
      <c r="A908" s="130"/>
      <c r="B908" s="130"/>
      <c r="C908" s="130"/>
      <c r="D908" s="130"/>
      <c r="E908" s="130"/>
      <c r="F908" s="130"/>
      <c r="G908" s="130"/>
      <c r="H908" s="130"/>
      <c r="I908" s="130"/>
      <c r="J908" s="130"/>
      <c r="K908" s="130"/>
      <c r="L908" s="130"/>
      <c r="M908" s="130"/>
      <c r="N908" s="130"/>
      <c r="O908" s="130"/>
      <c r="P908" s="130"/>
      <c r="Q908" s="130"/>
      <c r="R908" s="130"/>
      <c r="S908" s="130"/>
      <c r="T908" s="130"/>
      <c r="U908" s="130"/>
      <c r="V908" s="130"/>
      <c r="W908" s="130"/>
      <c r="X908" s="130"/>
      <c r="Y908" s="130"/>
      <c r="Z908" s="130"/>
      <c r="AA908" s="130"/>
      <c r="AB908" s="130"/>
    </row>
    <row r="909" spans="1:28" ht="15.75" customHeight="1">
      <c r="A909" s="130"/>
      <c r="B909" s="130"/>
      <c r="C909" s="130"/>
      <c r="D909" s="130"/>
      <c r="E909" s="130"/>
      <c r="F909" s="130"/>
      <c r="G909" s="130"/>
      <c r="H909" s="130"/>
      <c r="I909" s="130"/>
      <c r="J909" s="130"/>
      <c r="K909" s="130"/>
      <c r="L909" s="130"/>
      <c r="M909" s="130"/>
      <c r="N909" s="130"/>
      <c r="O909" s="130"/>
      <c r="P909" s="130"/>
      <c r="Q909" s="130"/>
      <c r="R909" s="130"/>
      <c r="S909" s="130"/>
      <c r="T909" s="130"/>
      <c r="U909" s="130"/>
      <c r="V909" s="130"/>
      <c r="W909" s="130"/>
      <c r="X909" s="130"/>
      <c r="Y909" s="130"/>
      <c r="Z909" s="130"/>
      <c r="AA909" s="130"/>
      <c r="AB909" s="130"/>
    </row>
    <row r="910" spans="1:28" ht="15.75" customHeight="1">
      <c r="A910" s="130"/>
      <c r="B910" s="130"/>
      <c r="C910" s="130"/>
      <c r="D910" s="130"/>
      <c r="E910" s="130"/>
      <c r="F910" s="130"/>
      <c r="G910" s="130"/>
      <c r="H910" s="130"/>
      <c r="I910" s="130"/>
      <c r="J910" s="130"/>
      <c r="K910" s="130"/>
      <c r="L910" s="130"/>
      <c r="M910" s="130"/>
      <c r="N910" s="130"/>
      <c r="O910" s="130"/>
      <c r="P910" s="130"/>
      <c r="Q910" s="130"/>
      <c r="R910" s="130"/>
      <c r="S910" s="130"/>
      <c r="T910" s="130"/>
      <c r="U910" s="130"/>
      <c r="V910" s="130"/>
      <c r="W910" s="130"/>
      <c r="X910" s="130"/>
      <c r="Y910" s="130"/>
      <c r="Z910" s="130"/>
      <c r="AA910" s="130"/>
      <c r="AB910" s="130"/>
    </row>
    <row r="911" spans="1:28" ht="15.75" customHeight="1">
      <c r="A911" s="130"/>
      <c r="B911" s="130"/>
      <c r="C911" s="130"/>
      <c r="D911" s="130"/>
      <c r="E911" s="130"/>
      <c r="F911" s="130"/>
      <c r="G911" s="130"/>
      <c r="H911" s="130"/>
      <c r="I911" s="130"/>
      <c r="J911" s="130"/>
      <c r="K911" s="130"/>
      <c r="L911" s="130"/>
      <c r="M911" s="130"/>
      <c r="N911" s="130"/>
      <c r="O911" s="130"/>
      <c r="P911" s="130"/>
      <c r="Q911" s="130"/>
      <c r="R911" s="130"/>
      <c r="S911" s="130"/>
      <c r="T911" s="130"/>
      <c r="U911" s="130"/>
      <c r="V911" s="130"/>
      <c r="W911" s="130"/>
      <c r="X911" s="130"/>
      <c r="Y911" s="130"/>
      <c r="Z911" s="130"/>
      <c r="AA911" s="130"/>
      <c r="AB911" s="130"/>
    </row>
    <row r="912" spans="1:28" ht="15.75" customHeight="1">
      <c r="A912" s="130"/>
      <c r="B912" s="130"/>
      <c r="C912" s="130"/>
      <c r="D912" s="130"/>
      <c r="E912" s="130"/>
      <c r="F912" s="130"/>
      <c r="G912" s="130"/>
      <c r="H912" s="130"/>
      <c r="I912" s="130"/>
      <c r="J912" s="130"/>
      <c r="K912" s="130"/>
      <c r="L912" s="130"/>
      <c r="M912" s="130"/>
      <c r="N912" s="130"/>
      <c r="O912" s="130"/>
      <c r="P912" s="130"/>
      <c r="Q912" s="130"/>
      <c r="R912" s="130"/>
      <c r="S912" s="130"/>
      <c r="T912" s="130"/>
      <c r="U912" s="130"/>
      <c r="V912" s="130"/>
      <c r="W912" s="130"/>
      <c r="X912" s="130"/>
      <c r="Y912" s="130"/>
      <c r="Z912" s="130"/>
      <c r="AA912" s="130"/>
      <c r="AB912" s="130"/>
    </row>
    <row r="913" spans="1:28" ht="15.75" customHeight="1">
      <c r="A913" s="130"/>
      <c r="B913" s="130"/>
      <c r="C913" s="130"/>
      <c r="D913" s="130"/>
      <c r="E913" s="130"/>
      <c r="F913" s="130"/>
      <c r="G913" s="130"/>
      <c r="H913" s="130"/>
      <c r="I913" s="130"/>
      <c r="J913" s="130"/>
      <c r="K913" s="130"/>
      <c r="L913" s="130"/>
      <c r="M913" s="130"/>
      <c r="N913" s="130"/>
      <c r="O913" s="130"/>
      <c r="P913" s="130"/>
      <c r="Q913" s="130"/>
      <c r="R913" s="130"/>
      <c r="S913" s="130"/>
      <c r="T913" s="130"/>
      <c r="U913" s="130"/>
      <c r="V913" s="130"/>
      <c r="W913" s="130"/>
      <c r="X913" s="130"/>
      <c r="Y913" s="130"/>
      <c r="Z913" s="130"/>
      <c r="AA913" s="130"/>
      <c r="AB913" s="130"/>
    </row>
    <row r="914" spans="1:28" ht="15.75" customHeight="1">
      <c r="A914" s="130"/>
      <c r="B914" s="130"/>
      <c r="C914" s="130"/>
      <c r="D914" s="130"/>
      <c r="E914" s="130"/>
      <c r="F914" s="130"/>
      <c r="G914" s="130"/>
      <c r="H914" s="130"/>
      <c r="I914" s="130"/>
      <c r="J914" s="130"/>
      <c r="K914" s="130"/>
      <c r="L914" s="130"/>
      <c r="M914" s="130"/>
      <c r="N914" s="130"/>
      <c r="O914" s="130"/>
      <c r="P914" s="130"/>
      <c r="Q914" s="130"/>
      <c r="R914" s="130"/>
      <c r="S914" s="130"/>
      <c r="T914" s="130"/>
      <c r="U914" s="130"/>
      <c r="V914" s="130"/>
      <c r="W914" s="130"/>
      <c r="X914" s="130"/>
      <c r="Y914" s="130"/>
      <c r="Z914" s="130"/>
      <c r="AA914" s="130"/>
      <c r="AB914" s="130"/>
    </row>
    <row r="915" spans="1:28" ht="15.75" customHeight="1">
      <c r="A915" s="130"/>
      <c r="B915" s="130"/>
      <c r="C915" s="130"/>
      <c r="D915" s="130"/>
      <c r="E915" s="130"/>
      <c r="F915" s="130"/>
      <c r="G915" s="130"/>
      <c r="H915" s="130"/>
      <c r="I915" s="130"/>
      <c r="J915" s="130"/>
      <c r="K915" s="130"/>
      <c r="L915" s="130"/>
      <c r="M915" s="130"/>
      <c r="N915" s="130"/>
      <c r="O915" s="130"/>
      <c r="P915" s="130"/>
      <c r="Q915" s="130"/>
      <c r="R915" s="130"/>
      <c r="S915" s="130"/>
      <c r="T915" s="130"/>
      <c r="U915" s="130"/>
      <c r="V915" s="130"/>
      <c r="W915" s="130"/>
      <c r="X915" s="130"/>
      <c r="Y915" s="130"/>
      <c r="Z915" s="130"/>
      <c r="AA915" s="130"/>
      <c r="AB915" s="130"/>
    </row>
    <row r="916" spans="1:28" ht="15.75" customHeight="1">
      <c r="A916" s="130"/>
      <c r="B916" s="130"/>
      <c r="C916" s="130"/>
      <c r="D916" s="130"/>
      <c r="E916" s="130"/>
      <c r="F916" s="130"/>
      <c r="G916" s="130"/>
      <c r="H916" s="130"/>
      <c r="I916" s="130"/>
      <c r="J916" s="130"/>
      <c r="K916" s="130"/>
      <c r="L916" s="130"/>
      <c r="M916" s="130"/>
      <c r="N916" s="130"/>
      <c r="O916" s="130"/>
      <c r="P916" s="130"/>
      <c r="Q916" s="130"/>
      <c r="R916" s="130"/>
      <c r="S916" s="130"/>
      <c r="T916" s="130"/>
      <c r="U916" s="130"/>
      <c r="V916" s="130"/>
      <c r="W916" s="130"/>
      <c r="X916" s="130"/>
      <c r="Y916" s="130"/>
      <c r="Z916" s="130"/>
      <c r="AA916" s="130"/>
      <c r="AB916" s="130"/>
    </row>
    <row r="917" spans="1:28" ht="15.75" customHeight="1">
      <c r="A917" s="130"/>
      <c r="B917" s="130"/>
      <c r="C917" s="130"/>
      <c r="D917" s="130"/>
      <c r="E917" s="130"/>
      <c r="F917" s="130"/>
      <c r="G917" s="130"/>
      <c r="H917" s="130"/>
      <c r="I917" s="130"/>
      <c r="J917" s="130"/>
      <c r="K917" s="130"/>
      <c r="L917" s="130"/>
      <c r="M917" s="130"/>
      <c r="N917" s="130"/>
      <c r="O917" s="130"/>
      <c r="P917" s="130"/>
      <c r="Q917" s="130"/>
      <c r="R917" s="130"/>
      <c r="S917" s="130"/>
      <c r="T917" s="130"/>
      <c r="U917" s="130"/>
      <c r="V917" s="130"/>
      <c r="W917" s="130"/>
      <c r="X917" s="130"/>
      <c r="Y917" s="130"/>
      <c r="Z917" s="130"/>
      <c r="AA917" s="130"/>
      <c r="AB917" s="130"/>
    </row>
    <row r="918" spans="1:28" ht="15.75" customHeight="1">
      <c r="A918" s="130"/>
      <c r="B918" s="130"/>
      <c r="C918" s="130"/>
      <c r="D918" s="130"/>
      <c r="E918" s="130"/>
      <c r="F918" s="130"/>
      <c r="G918" s="130"/>
      <c r="H918" s="130"/>
      <c r="I918" s="130"/>
      <c r="J918" s="130"/>
      <c r="K918" s="130"/>
      <c r="L918" s="130"/>
      <c r="M918" s="130"/>
      <c r="N918" s="130"/>
      <c r="O918" s="130"/>
      <c r="P918" s="130"/>
      <c r="Q918" s="130"/>
      <c r="R918" s="130"/>
      <c r="S918" s="130"/>
      <c r="T918" s="130"/>
      <c r="U918" s="130"/>
      <c r="V918" s="130"/>
      <c r="W918" s="130"/>
      <c r="X918" s="130"/>
      <c r="Y918" s="130"/>
      <c r="Z918" s="130"/>
      <c r="AA918" s="130"/>
      <c r="AB918" s="130"/>
    </row>
    <row r="919" spans="1:28" ht="15.75" customHeight="1">
      <c r="A919" s="130"/>
      <c r="B919" s="130"/>
      <c r="C919" s="130"/>
      <c r="D919" s="130"/>
      <c r="E919" s="130"/>
      <c r="F919" s="130"/>
      <c r="G919" s="130"/>
      <c r="H919" s="130"/>
      <c r="I919" s="130"/>
      <c r="J919" s="130"/>
      <c r="K919" s="130"/>
      <c r="L919" s="130"/>
      <c r="M919" s="130"/>
      <c r="N919" s="130"/>
      <c r="O919" s="130"/>
      <c r="P919" s="130"/>
      <c r="Q919" s="130"/>
      <c r="R919" s="130"/>
      <c r="S919" s="130"/>
      <c r="T919" s="130"/>
      <c r="U919" s="130"/>
      <c r="V919" s="130"/>
      <c r="W919" s="130"/>
      <c r="X919" s="130"/>
      <c r="Y919" s="130"/>
      <c r="Z919" s="130"/>
      <c r="AA919" s="130"/>
      <c r="AB919" s="130"/>
    </row>
    <row r="920" spans="1:28" ht="15.75" customHeight="1">
      <c r="A920" s="130"/>
      <c r="B920" s="130"/>
      <c r="C920" s="130"/>
      <c r="D920" s="130"/>
      <c r="E920" s="130"/>
      <c r="F920" s="130"/>
      <c r="G920" s="130"/>
      <c r="H920" s="130"/>
      <c r="I920" s="130"/>
      <c r="J920" s="130"/>
      <c r="K920" s="130"/>
      <c r="L920" s="130"/>
      <c r="M920" s="130"/>
      <c r="N920" s="130"/>
      <c r="O920" s="130"/>
      <c r="P920" s="130"/>
      <c r="Q920" s="130"/>
      <c r="R920" s="130"/>
      <c r="S920" s="130"/>
      <c r="T920" s="130"/>
      <c r="U920" s="130"/>
      <c r="V920" s="130"/>
      <c r="W920" s="130"/>
      <c r="X920" s="130"/>
      <c r="Y920" s="130"/>
      <c r="Z920" s="130"/>
      <c r="AA920" s="130"/>
      <c r="AB920" s="130"/>
    </row>
    <row r="921" spans="1:28" ht="15.75" customHeight="1">
      <c r="A921" s="130"/>
      <c r="B921" s="130"/>
      <c r="C921" s="130"/>
      <c r="D921" s="130"/>
      <c r="E921" s="130"/>
      <c r="F921" s="130"/>
      <c r="G921" s="130"/>
      <c r="H921" s="130"/>
      <c r="I921" s="130"/>
      <c r="J921" s="130"/>
      <c r="K921" s="130"/>
      <c r="L921" s="130"/>
      <c r="M921" s="130"/>
      <c r="N921" s="130"/>
      <c r="O921" s="130"/>
      <c r="P921" s="130"/>
      <c r="Q921" s="130"/>
      <c r="R921" s="130"/>
      <c r="S921" s="130"/>
      <c r="T921" s="130"/>
      <c r="U921" s="130"/>
      <c r="V921" s="130"/>
      <c r="W921" s="130"/>
      <c r="X921" s="130"/>
      <c r="Y921" s="130"/>
      <c r="Z921" s="130"/>
      <c r="AA921" s="130"/>
      <c r="AB921" s="130"/>
    </row>
    <row r="922" spans="1:28" ht="15.75" customHeight="1">
      <c r="A922" s="130"/>
      <c r="B922" s="130"/>
      <c r="C922" s="130"/>
      <c r="D922" s="130"/>
      <c r="E922" s="130"/>
      <c r="F922" s="130"/>
      <c r="G922" s="130"/>
      <c r="H922" s="130"/>
      <c r="I922" s="130"/>
      <c r="J922" s="130"/>
      <c r="K922" s="130"/>
      <c r="L922" s="130"/>
      <c r="M922" s="130"/>
      <c r="N922" s="130"/>
      <c r="O922" s="130"/>
      <c r="P922" s="130"/>
      <c r="Q922" s="130"/>
      <c r="R922" s="130"/>
      <c r="S922" s="130"/>
      <c r="T922" s="130"/>
      <c r="U922" s="130"/>
      <c r="V922" s="130"/>
      <c r="W922" s="130"/>
      <c r="X922" s="130"/>
      <c r="Y922" s="130"/>
      <c r="Z922" s="130"/>
      <c r="AA922" s="130"/>
      <c r="AB922" s="130"/>
    </row>
    <row r="923" spans="1:28" ht="15.75" customHeight="1">
      <c r="A923" s="130"/>
      <c r="B923" s="130"/>
      <c r="C923" s="130"/>
      <c r="D923" s="130"/>
      <c r="E923" s="130"/>
      <c r="F923" s="130"/>
      <c r="G923" s="130"/>
      <c r="H923" s="130"/>
      <c r="I923" s="130"/>
      <c r="J923" s="130"/>
      <c r="K923" s="130"/>
      <c r="L923" s="130"/>
      <c r="M923" s="130"/>
      <c r="N923" s="130"/>
      <c r="O923" s="130"/>
      <c r="P923" s="130"/>
      <c r="Q923" s="130"/>
      <c r="R923" s="130"/>
      <c r="S923" s="130"/>
      <c r="T923" s="130"/>
      <c r="U923" s="130"/>
      <c r="V923" s="130"/>
      <c r="W923" s="130"/>
      <c r="X923" s="130"/>
      <c r="Y923" s="130"/>
      <c r="Z923" s="130"/>
      <c r="AA923" s="130"/>
      <c r="AB923" s="130"/>
    </row>
    <row r="924" spans="1:28" ht="15.75" customHeight="1">
      <c r="A924" s="130"/>
      <c r="B924" s="130"/>
      <c r="C924" s="130"/>
      <c r="D924" s="130"/>
      <c r="E924" s="130"/>
      <c r="F924" s="130"/>
      <c r="G924" s="130"/>
      <c r="H924" s="130"/>
      <c r="I924" s="130"/>
      <c r="J924" s="130"/>
      <c r="K924" s="130"/>
      <c r="L924" s="130"/>
      <c r="M924" s="130"/>
      <c r="N924" s="130"/>
      <c r="O924" s="130"/>
      <c r="P924" s="130"/>
      <c r="Q924" s="130"/>
      <c r="R924" s="130"/>
      <c r="S924" s="130"/>
      <c r="T924" s="130"/>
      <c r="U924" s="130"/>
      <c r="V924" s="130"/>
      <c r="W924" s="130"/>
      <c r="X924" s="130"/>
      <c r="Y924" s="130"/>
      <c r="Z924" s="130"/>
      <c r="AA924" s="130"/>
      <c r="AB924" s="130"/>
    </row>
    <row r="925" spans="1:28" ht="15.75" customHeight="1">
      <c r="A925" s="130"/>
      <c r="B925" s="130"/>
      <c r="C925" s="130"/>
      <c r="D925" s="130"/>
      <c r="E925" s="130"/>
      <c r="F925" s="130"/>
      <c r="G925" s="130"/>
      <c r="H925" s="130"/>
      <c r="I925" s="130"/>
      <c r="J925" s="130"/>
      <c r="K925" s="130"/>
      <c r="L925" s="130"/>
      <c r="M925" s="130"/>
      <c r="N925" s="130"/>
      <c r="O925" s="130"/>
      <c r="P925" s="130"/>
      <c r="Q925" s="130"/>
      <c r="R925" s="130"/>
      <c r="S925" s="130"/>
      <c r="T925" s="130"/>
      <c r="U925" s="130"/>
      <c r="V925" s="130"/>
      <c r="W925" s="130"/>
      <c r="X925" s="130"/>
      <c r="Y925" s="130"/>
      <c r="Z925" s="130"/>
      <c r="AA925" s="130"/>
      <c r="AB925" s="130"/>
    </row>
    <row r="926" spans="1:28" ht="15.75" customHeight="1">
      <c r="A926" s="130"/>
      <c r="B926" s="130"/>
      <c r="C926" s="130"/>
      <c r="D926" s="130"/>
      <c r="E926" s="130"/>
      <c r="F926" s="130"/>
      <c r="G926" s="130"/>
      <c r="H926" s="130"/>
      <c r="I926" s="130"/>
      <c r="J926" s="130"/>
      <c r="K926" s="130"/>
      <c r="L926" s="130"/>
      <c r="M926" s="130"/>
      <c r="N926" s="130"/>
      <c r="O926" s="130"/>
      <c r="P926" s="130"/>
      <c r="Q926" s="130"/>
      <c r="R926" s="130"/>
      <c r="S926" s="130"/>
      <c r="T926" s="130"/>
      <c r="U926" s="130"/>
      <c r="V926" s="130"/>
      <c r="W926" s="130"/>
      <c r="X926" s="130"/>
      <c r="Y926" s="130"/>
      <c r="Z926" s="130"/>
      <c r="AA926" s="130"/>
      <c r="AB926" s="130"/>
    </row>
    <row r="927" spans="1:28" ht="15.75" customHeight="1">
      <c r="A927" s="130"/>
      <c r="B927" s="130"/>
      <c r="C927" s="130"/>
      <c r="D927" s="130"/>
      <c r="E927" s="130"/>
      <c r="F927" s="130"/>
      <c r="G927" s="130"/>
      <c r="H927" s="130"/>
      <c r="I927" s="130"/>
      <c r="J927" s="130"/>
      <c r="K927" s="130"/>
      <c r="L927" s="130"/>
      <c r="M927" s="130"/>
      <c r="N927" s="130"/>
      <c r="O927" s="130"/>
      <c r="P927" s="130"/>
      <c r="Q927" s="130"/>
      <c r="R927" s="130"/>
      <c r="S927" s="130"/>
      <c r="T927" s="130"/>
      <c r="U927" s="130"/>
      <c r="V927" s="130"/>
      <c r="W927" s="130"/>
      <c r="X927" s="130"/>
      <c r="Y927" s="130"/>
      <c r="Z927" s="130"/>
      <c r="AA927" s="130"/>
      <c r="AB927" s="130"/>
    </row>
    <row r="928" spans="1:28" ht="15.75" customHeight="1">
      <c r="A928" s="130"/>
      <c r="B928" s="130"/>
      <c r="C928" s="130"/>
      <c r="D928" s="130"/>
      <c r="E928" s="130"/>
      <c r="F928" s="130"/>
      <c r="G928" s="130"/>
      <c r="H928" s="130"/>
      <c r="I928" s="130"/>
      <c r="J928" s="130"/>
      <c r="K928" s="130"/>
      <c r="L928" s="130"/>
      <c r="M928" s="130"/>
      <c r="N928" s="130"/>
      <c r="O928" s="130"/>
      <c r="P928" s="130"/>
      <c r="Q928" s="130"/>
      <c r="R928" s="130"/>
      <c r="S928" s="130"/>
      <c r="T928" s="130"/>
      <c r="U928" s="130"/>
      <c r="V928" s="130"/>
      <c r="W928" s="130"/>
      <c r="X928" s="130"/>
      <c r="Y928" s="130"/>
      <c r="Z928" s="130"/>
      <c r="AA928" s="130"/>
      <c r="AB928" s="130"/>
    </row>
    <row r="929" spans="1:28" ht="15.75" customHeight="1">
      <c r="A929" s="130"/>
      <c r="B929" s="130"/>
      <c r="C929" s="130"/>
      <c r="D929" s="130"/>
      <c r="E929" s="130"/>
      <c r="F929" s="130"/>
      <c r="G929" s="130"/>
      <c r="H929" s="130"/>
      <c r="I929" s="130"/>
      <c r="J929" s="130"/>
      <c r="K929" s="130"/>
      <c r="L929" s="130"/>
      <c r="M929" s="130"/>
      <c r="N929" s="130"/>
      <c r="O929" s="130"/>
      <c r="P929" s="130"/>
      <c r="Q929" s="130"/>
      <c r="R929" s="130"/>
      <c r="S929" s="130"/>
      <c r="T929" s="130"/>
      <c r="U929" s="130"/>
      <c r="V929" s="130"/>
      <c r="W929" s="130"/>
      <c r="X929" s="130"/>
      <c r="Y929" s="130"/>
      <c r="Z929" s="130"/>
      <c r="AA929" s="130"/>
      <c r="AB929" s="130"/>
    </row>
    <row r="930" spans="1:28" ht="15.75" customHeight="1">
      <c r="A930" s="130"/>
      <c r="B930" s="130"/>
      <c r="C930" s="130"/>
      <c r="D930" s="130"/>
      <c r="E930" s="130"/>
      <c r="F930" s="130"/>
      <c r="G930" s="130"/>
      <c r="H930" s="130"/>
      <c r="I930" s="130"/>
      <c r="J930" s="130"/>
      <c r="K930" s="130"/>
      <c r="L930" s="130"/>
      <c r="M930" s="130"/>
      <c r="N930" s="130"/>
      <c r="O930" s="130"/>
      <c r="P930" s="130"/>
      <c r="Q930" s="130"/>
      <c r="R930" s="130"/>
      <c r="S930" s="130"/>
      <c r="T930" s="130"/>
      <c r="U930" s="130"/>
      <c r="V930" s="130"/>
      <c r="W930" s="130"/>
      <c r="X930" s="130"/>
      <c r="Y930" s="130"/>
      <c r="Z930" s="130"/>
      <c r="AA930" s="130"/>
      <c r="AB930" s="130"/>
    </row>
    <row r="931" spans="1:28" ht="15.75" customHeight="1">
      <c r="A931" s="130"/>
      <c r="B931" s="130"/>
      <c r="C931" s="130"/>
      <c r="D931" s="130"/>
      <c r="E931" s="130"/>
      <c r="F931" s="130"/>
      <c r="G931" s="130"/>
      <c r="H931" s="130"/>
      <c r="I931" s="130"/>
      <c r="J931" s="130"/>
      <c r="K931" s="130"/>
      <c r="L931" s="130"/>
      <c r="M931" s="130"/>
      <c r="N931" s="130"/>
      <c r="O931" s="130"/>
      <c r="P931" s="130"/>
      <c r="Q931" s="130"/>
      <c r="R931" s="130"/>
      <c r="S931" s="130"/>
      <c r="T931" s="130"/>
      <c r="U931" s="130"/>
      <c r="V931" s="130"/>
      <c r="W931" s="130"/>
      <c r="X931" s="130"/>
      <c r="Y931" s="130"/>
      <c r="Z931" s="130"/>
      <c r="AA931" s="130"/>
      <c r="AB931" s="130"/>
    </row>
    <row r="932" spans="1:28" ht="15.75" customHeight="1">
      <c r="A932" s="130"/>
      <c r="B932" s="130"/>
      <c r="C932" s="130"/>
      <c r="D932" s="130"/>
      <c r="E932" s="130"/>
      <c r="F932" s="130"/>
      <c r="G932" s="130"/>
      <c r="H932" s="130"/>
      <c r="I932" s="130"/>
      <c r="J932" s="130"/>
      <c r="K932" s="130"/>
      <c r="L932" s="130"/>
      <c r="M932" s="130"/>
      <c r="N932" s="130"/>
      <c r="O932" s="130"/>
      <c r="P932" s="130"/>
      <c r="Q932" s="130"/>
      <c r="R932" s="130"/>
      <c r="S932" s="130"/>
      <c r="T932" s="130"/>
      <c r="U932" s="130"/>
      <c r="V932" s="130"/>
      <c r="W932" s="130"/>
      <c r="X932" s="130"/>
      <c r="Y932" s="130"/>
      <c r="Z932" s="130"/>
      <c r="AA932" s="130"/>
      <c r="AB932" s="130"/>
    </row>
    <row r="933" spans="1:28" ht="15.75" customHeight="1">
      <c r="A933" s="130"/>
      <c r="B933" s="130"/>
      <c r="C933" s="130"/>
      <c r="D933" s="130"/>
      <c r="E933" s="130"/>
      <c r="F933" s="130"/>
      <c r="G933" s="130"/>
      <c r="H933" s="130"/>
      <c r="I933" s="130"/>
      <c r="J933" s="130"/>
      <c r="K933" s="130"/>
      <c r="L933" s="130"/>
      <c r="M933" s="130"/>
      <c r="N933" s="130"/>
      <c r="O933" s="130"/>
      <c r="P933" s="130"/>
      <c r="Q933" s="130"/>
      <c r="R933" s="130"/>
      <c r="S933" s="130"/>
      <c r="T933" s="130"/>
      <c r="U933" s="130"/>
      <c r="V933" s="130"/>
      <c r="W933" s="130"/>
      <c r="X933" s="130"/>
      <c r="Y933" s="130"/>
      <c r="Z933" s="130"/>
      <c r="AA933" s="130"/>
      <c r="AB933" s="130"/>
    </row>
    <row r="934" spans="1:28" ht="15.75" customHeight="1">
      <c r="A934" s="130"/>
      <c r="B934" s="130"/>
      <c r="C934" s="130"/>
      <c r="D934" s="130"/>
      <c r="E934" s="130"/>
      <c r="F934" s="130"/>
      <c r="G934" s="130"/>
      <c r="H934" s="130"/>
      <c r="I934" s="130"/>
      <c r="J934" s="130"/>
      <c r="K934" s="130"/>
      <c r="L934" s="130"/>
      <c r="M934" s="130"/>
      <c r="N934" s="130"/>
      <c r="O934" s="130"/>
      <c r="P934" s="130"/>
      <c r="Q934" s="130"/>
      <c r="R934" s="130"/>
      <c r="S934" s="130"/>
      <c r="T934" s="130"/>
      <c r="U934" s="130"/>
      <c r="V934" s="130"/>
      <c r="W934" s="130"/>
      <c r="X934" s="130"/>
      <c r="Y934" s="130"/>
      <c r="Z934" s="130"/>
      <c r="AA934" s="130"/>
      <c r="AB934" s="130"/>
    </row>
    <row r="935" spans="1:28" ht="15.75" customHeight="1">
      <c r="A935" s="130"/>
      <c r="B935" s="130"/>
      <c r="C935" s="130"/>
      <c r="D935" s="130"/>
      <c r="E935" s="130"/>
      <c r="F935" s="130"/>
      <c r="G935" s="130"/>
      <c r="H935" s="130"/>
      <c r="I935" s="130"/>
      <c r="J935" s="130"/>
      <c r="K935" s="130"/>
      <c r="L935" s="130"/>
      <c r="M935" s="130"/>
      <c r="N935" s="130"/>
      <c r="O935" s="130"/>
      <c r="P935" s="130"/>
      <c r="Q935" s="130"/>
      <c r="R935" s="130"/>
      <c r="S935" s="130"/>
      <c r="T935" s="130"/>
      <c r="U935" s="130"/>
      <c r="V935" s="130"/>
      <c r="W935" s="130"/>
      <c r="X935" s="130"/>
      <c r="Y935" s="130"/>
      <c r="Z935" s="130"/>
      <c r="AA935" s="130"/>
      <c r="AB935" s="130"/>
    </row>
    <row r="936" spans="1:28" ht="15.75" customHeight="1">
      <c r="A936" s="130"/>
      <c r="B936" s="130"/>
      <c r="C936" s="130"/>
      <c r="D936" s="130"/>
      <c r="E936" s="130"/>
      <c r="F936" s="130"/>
      <c r="G936" s="130"/>
      <c r="H936" s="130"/>
      <c r="I936" s="130"/>
      <c r="J936" s="130"/>
      <c r="K936" s="130"/>
      <c r="L936" s="130"/>
      <c r="M936" s="130"/>
      <c r="N936" s="130"/>
      <c r="O936" s="130"/>
      <c r="P936" s="130"/>
      <c r="Q936" s="130"/>
      <c r="R936" s="130"/>
      <c r="S936" s="130"/>
      <c r="T936" s="130"/>
      <c r="U936" s="130"/>
      <c r="V936" s="130"/>
      <c r="W936" s="130"/>
      <c r="X936" s="130"/>
      <c r="Y936" s="130"/>
      <c r="Z936" s="130"/>
      <c r="AA936" s="130"/>
      <c r="AB936" s="130"/>
    </row>
    <row r="937" spans="1:28" ht="15.75" customHeight="1">
      <c r="A937" s="130"/>
      <c r="B937" s="130"/>
      <c r="C937" s="130"/>
      <c r="D937" s="130"/>
      <c r="E937" s="130"/>
      <c r="F937" s="130"/>
      <c r="G937" s="130"/>
      <c r="H937" s="130"/>
      <c r="I937" s="130"/>
      <c r="J937" s="130"/>
      <c r="K937" s="130"/>
      <c r="L937" s="130"/>
      <c r="M937" s="130"/>
      <c r="N937" s="130"/>
      <c r="O937" s="130"/>
      <c r="P937" s="130"/>
      <c r="Q937" s="130"/>
      <c r="R937" s="130"/>
      <c r="S937" s="130"/>
      <c r="T937" s="130"/>
      <c r="U937" s="130"/>
      <c r="V937" s="130"/>
      <c r="W937" s="130"/>
      <c r="X937" s="130"/>
      <c r="Y937" s="130"/>
      <c r="Z937" s="130"/>
      <c r="AA937" s="130"/>
      <c r="AB937" s="130"/>
    </row>
    <row r="938" spans="1:28" ht="15.75" customHeight="1">
      <c r="A938" s="130"/>
      <c r="B938" s="130"/>
      <c r="C938" s="130"/>
      <c r="D938" s="130"/>
      <c r="E938" s="130"/>
      <c r="F938" s="130"/>
      <c r="G938" s="130"/>
      <c r="H938" s="130"/>
      <c r="I938" s="130"/>
      <c r="J938" s="130"/>
      <c r="K938" s="130"/>
      <c r="L938" s="130"/>
      <c r="M938" s="130"/>
      <c r="N938" s="130"/>
      <c r="O938" s="130"/>
      <c r="P938" s="130"/>
      <c r="Q938" s="130"/>
      <c r="R938" s="130"/>
      <c r="S938" s="130"/>
      <c r="T938" s="130"/>
      <c r="U938" s="130"/>
      <c r="V938" s="130"/>
      <c r="W938" s="130"/>
      <c r="X938" s="130"/>
      <c r="Y938" s="130"/>
      <c r="Z938" s="130"/>
      <c r="AA938" s="130"/>
      <c r="AB938" s="130"/>
    </row>
    <row r="939" spans="1:28" ht="15.75" customHeight="1">
      <c r="A939" s="130"/>
      <c r="B939" s="130"/>
      <c r="C939" s="130"/>
      <c r="D939" s="130"/>
      <c r="E939" s="130"/>
      <c r="F939" s="130"/>
      <c r="G939" s="130"/>
      <c r="H939" s="130"/>
      <c r="I939" s="130"/>
      <c r="J939" s="130"/>
      <c r="K939" s="130"/>
      <c r="L939" s="130"/>
      <c r="M939" s="130"/>
      <c r="N939" s="130"/>
      <c r="O939" s="130"/>
      <c r="P939" s="130"/>
      <c r="Q939" s="130"/>
      <c r="R939" s="130"/>
      <c r="S939" s="130"/>
      <c r="T939" s="130"/>
      <c r="U939" s="130"/>
      <c r="V939" s="130"/>
      <c r="W939" s="130"/>
      <c r="X939" s="130"/>
      <c r="Y939" s="130"/>
      <c r="Z939" s="130"/>
      <c r="AA939" s="130"/>
      <c r="AB939" s="130"/>
    </row>
    <row r="940" spans="1:28" ht="15.75" customHeight="1">
      <c r="A940" s="130"/>
      <c r="B940" s="130"/>
      <c r="C940" s="130"/>
      <c r="D940" s="130"/>
      <c r="E940" s="130"/>
      <c r="F940" s="130"/>
      <c r="G940" s="130"/>
      <c r="H940" s="130"/>
      <c r="I940" s="130"/>
      <c r="J940" s="130"/>
      <c r="K940" s="130"/>
      <c r="L940" s="130"/>
      <c r="M940" s="130"/>
      <c r="N940" s="130"/>
      <c r="O940" s="130"/>
      <c r="P940" s="130"/>
      <c r="Q940" s="130"/>
      <c r="R940" s="130"/>
      <c r="S940" s="130"/>
      <c r="T940" s="130"/>
      <c r="U940" s="130"/>
      <c r="V940" s="130"/>
      <c r="W940" s="130"/>
      <c r="X940" s="130"/>
      <c r="Y940" s="130"/>
      <c r="Z940" s="130"/>
      <c r="AA940" s="130"/>
      <c r="AB940" s="130"/>
    </row>
    <row r="941" spans="1:28" ht="15.75" customHeight="1">
      <c r="A941" s="130"/>
      <c r="B941" s="130"/>
      <c r="C941" s="130"/>
      <c r="D941" s="130"/>
      <c r="E941" s="130"/>
      <c r="F941" s="130"/>
      <c r="G941" s="130"/>
      <c r="H941" s="130"/>
      <c r="I941" s="130"/>
      <c r="J941" s="130"/>
      <c r="K941" s="130"/>
      <c r="L941" s="130"/>
      <c r="M941" s="130"/>
      <c r="N941" s="130"/>
      <c r="O941" s="130"/>
      <c r="P941" s="130"/>
      <c r="Q941" s="130"/>
      <c r="R941" s="130"/>
      <c r="S941" s="130"/>
      <c r="T941" s="130"/>
      <c r="U941" s="130"/>
      <c r="V941" s="130"/>
      <c r="W941" s="130"/>
      <c r="X941" s="130"/>
      <c r="Y941" s="130"/>
      <c r="Z941" s="130"/>
      <c r="AA941" s="130"/>
      <c r="AB941" s="130"/>
    </row>
    <row r="942" spans="1:28" ht="15.75" customHeight="1">
      <c r="A942" s="130"/>
      <c r="B942" s="130"/>
      <c r="C942" s="130"/>
      <c r="D942" s="130"/>
      <c r="E942" s="130"/>
      <c r="F942" s="130"/>
      <c r="G942" s="130"/>
      <c r="H942" s="130"/>
      <c r="I942" s="130"/>
      <c r="J942" s="130"/>
      <c r="K942" s="130"/>
      <c r="L942" s="130"/>
      <c r="M942" s="130"/>
      <c r="N942" s="130"/>
      <c r="O942" s="130"/>
      <c r="P942" s="130"/>
      <c r="Q942" s="130"/>
      <c r="R942" s="130"/>
      <c r="S942" s="130"/>
      <c r="T942" s="130"/>
      <c r="U942" s="130"/>
      <c r="V942" s="130"/>
      <c r="W942" s="130"/>
      <c r="X942" s="130"/>
      <c r="Y942" s="130"/>
      <c r="Z942" s="130"/>
      <c r="AA942" s="130"/>
      <c r="AB942" s="130"/>
    </row>
    <row r="943" spans="1:28" ht="15.75" customHeight="1">
      <c r="A943" s="130"/>
      <c r="B943" s="130"/>
      <c r="C943" s="130"/>
      <c r="D943" s="130"/>
      <c r="E943" s="130"/>
      <c r="F943" s="130"/>
      <c r="G943" s="130"/>
      <c r="H943" s="130"/>
      <c r="I943" s="130"/>
      <c r="J943" s="130"/>
      <c r="K943" s="130"/>
      <c r="L943" s="130"/>
      <c r="M943" s="130"/>
      <c r="N943" s="130"/>
      <c r="O943" s="130"/>
      <c r="P943" s="130"/>
      <c r="Q943" s="130"/>
      <c r="R943" s="130"/>
      <c r="S943" s="130"/>
      <c r="T943" s="130"/>
      <c r="U943" s="130"/>
      <c r="V943" s="130"/>
      <c r="W943" s="130"/>
      <c r="X943" s="130"/>
      <c r="Y943" s="130"/>
      <c r="Z943" s="130"/>
      <c r="AA943" s="130"/>
      <c r="AB943" s="130"/>
    </row>
    <row r="944" spans="1:28" ht="15.75" customHeight="1">
      <c r="A944" s="130"/>
      <c r="B944" s="130"/>
      <c r="C944" s="130"/>
      <c r="D944" s="130"/>
      <c r="E944" s="130"/>
      <c r="F944" s="130"/>
      <c r="G944" s="130"/>
      <c r="H944" s="130"/>
      <c r="I944" s="130"/>
      <c r="J944" s="130"/>
      <c r="K944" s="130"/>
      <c r="L944" s="130"/>
      <c r="M944" s="130"/>
      <c r="N944" s="130"/>
      <c r="O944" s="130"/>
      <c r="P944" s="130"/>
      <c r="Q944" s="130"/>
      <c r="R944" s="130"/>
      <c r="S944" s="130"/>
      <c r="T944" s="130"/>
      <c r="U944" s="130"/>
      <c r="V944" s="130"/>
      <c r="W944" s="130"/>
      <c r="X944" s="130"/>
      <c r="Y944" s="130"/>
      <c r="Z944" s="130"/>
      <c r="AA944" s="130"/>
      <c r="AB944" s="130"/>
    </row>
    <row r="945" spans="1:28" ht="15.75" customHeight="1">
      <c r="A945" s="130"/>
      <c r="B945" s="130"/>
      <c r="C945" s="130"/>
      <c r="D945" s="130"/>
      <c r="E945" s="130"/>
      <c r="F945" s="130"/>
      <c r="G945" s="130"/>
      <c r="H945" s="130"/>
      <c r="I945" s="130"/>
      <c r="J945" s="130"/>
      <c r="K945" s="130"/>
      <c r="L945" s="130"/>
      <c r="M945" s="130"/>
      <c r="N945" s="130"/>
      <c r="O945" s="130"/>
      <c r="P945" s="130"/>
      <c r="Q945" s="130"/>
      <c r="R945" s="130"/>
      <c r="S945" s="130"/>
      <c r="T945" s="130"/>
      <c r="U945" s="130"/>
      <c r="V945" s="130"/>
      <c r="W945" s="130"/>
      <c r="X945" s="130"/>
      <c r="Y945" s="130"/>
      <c r="Z945" s="130"/>
      <c r="AA945" s="130"/>
      <c r="AB945" s="130"/>
    </row>
    <row r="946" spans="1:28" ht="15.75" customHeight="1">
      <c r="A946" s="130"/>
      <c r="B946" s="130"/>
      <c r="C946" s="130"/>
      <c r="D946" s="130"/>
      <c r="E946" s="130"/>
      <c r="F946" s="130"/>
      <c r="G946" s="130"/>
      <c r="H946" s="130"/>
      <c r="I946" s="130"/>
      <c r="J946" s="130"/>
      <c r="K946" s="130"/>
      <c r="L946" s="130"/>
      <c r="M946" s="130"/>
      <c r="N946" s="130"/>
      <c r="O946" s="130"/>
      <c r="P946" s="130"/>
      <c r="Q946" s="130"/>
      <c r="R946" s="130"/>
      <c r="S946" s="130"/>
      <c r="T946" s="130"/>
      <c r="U946" s="130"/>
      <c r="V946" s="130"/>
      <c r="W946" s="130"/>
      <c r="X946" s="130"/>
      <c r="Y946" s="130"/>
      <c r="Z946" s="130"/>
      <c r="AA946" s="130"/>
      <c r="AB946" s="130"/>
    </row>
    <row r="947" spans="1:28" ht="15.75" customHeight="1">
      <c r="A947" s="130"/>
      <c r="B947" s="130"/>
      <c r="C947" s="130"/>
      <c r="D947" s="130"/>
      <c r="E947" s="130"/>
      <c r="F947" s="130"/>
      <c r="G947" s="130"/>
      <c r="H947" s="130"/>
      <c r="I947" s="130"/>
      <c r="J947" s="130"/>
      <c r="K947" s="130"/>
      <c r="L947" s="130"/>
      <c r="M947" s="130"/>
      <c r="N947" s="130"/>
      <c r="O947" s="130"/>
      <c r="P947" s="130"/>
      <c r="Q947" s="130"/>
      <c r="R947" s="130"/>
      <c r="S947" s="130"/>
      <c r="T947" s="130"/>
      <c r="U947" s="130"/>
      <c r="V947" s="130"/>
      <c r="W947" s="130"/>
      <c r="X947" s="130"/>
      <c r="Y947" s="130"/>
      <c r="Z947" s="130"/>
      <c r="AA947" s="130"/>
      <c r="AB947" s="130"/>
    </row>
    <row r="948" spans="1:28" ht="15.75" customHeight="1">
      <c r="A948" s="130"/>
      <c r="B948" s="130"/>
      <c r="C948" s="130"/>
      <c r="D948" s="130"/>
      <c r="E948" s="130"/>
      <c r="F948" s="130"/>
      <c r="G948" s="130"/>
      <c r="H948" s="130"/>
      <c r="I948" s="130"/>
      <c r="J948" s="130"/>
      <c r="K948" s="130"/>
      <c r="L948" s="130"/>
      <c r="M948" s="130"/>
      <c r="N948" s="130"/>
      <c r="O948" s="130"/>
      <c r="P948" s="130"/>
      <c r="Q948" s="130"/>
      <c r="R948" s="130"/>
      <c r="S948" s="130"/>
      <c r="T948" s="130"/>
      <c r="U948" s="130"/>
      <c r="V948" s="130"/>
      <c r="W948" s="130"/>
      <c r="X948" s="130"/>
      <c r="Y948" s="130"/>
      <c r="Z948" s="130"/>
      <c r="AA948" s="130"/>
      <c r="AB948" s="130"/>
    </row>
    <row r="949" spans="1:28" ht="15.75" customHeight="1">
      <c r="A949" s="130"/>
      <c r="B949" s="130"/>
      <c r="C949" s="130"/>
      <c r="D949" s="130"/>
      <c r="E949" s="130"/>
      <c r="F949" s="130"/>
      <c r="G949" s="130"/>
      <c r="H949" s="130"/>
      <c r="I949" s="130"/>
      <c r="J949" s="130"/>
      <c r="K949" s="130"/>
      <c r="L949" s="130"/>
      <c r="M949" s="130"/>
      <c r="N949" s="130"/>
      <c r="O949" s="130"/>
      <c r="P949" s="130"/>
      <c r="Q949" s="130"/>
      <c r="R949" s="130"/>
      <c r="S949" s="130"/>
      <c r="T949" s="130"/>
      <c r="U949" s="130"/>
      <c r="V949" s="130"/>
      <c r="W949" s="130"/>
      <c r="X949" s="130"/>
      <c r="Y949" s="130"/>
      <c r="Z949" s="130"/>
      <c r="AA949" s="130"/>
      <c r="AB949" s="130"/>
    </row>
    <row r="950" spans="1:28" ht="15.75" customHeight="1">
      <c r="A950" s="130"/>
      <c r="B950" s="130"/>
      <c r="C950" s="130"/>
      <c r="D950" s="130"/>
      <c r="E950" s="130"/>
      <c r="F950" s="130"/>
      <c r="G950" s="130"/>
      <c r="H950" s="130"/>
      <c r="I950" s="130"/>
      <c r="J950" s="130"/>
      <c r="K950" s="130"/>
      <c r="L950" s="130"/>
      <c r="M950" s="130"/>
      <c r="N950" s="130"/>
      <c r="O950" s="130"/>
      <c r="P950" s="130"/>
      <c r="Q950" s="130"/>
      <c r="R950" s="130"/>
      <c r="S950" s="130"/>
      <c r="T950" s="130"/>
      <c r="U950" s="130"/>
      <c r="V950" s="130"/>
      <c r="W950" s="130"/>
      <c r="X950" s="130"/>
      <c r="Y950" s="130"/>
      <c r="Z950" s="130"/>
      <c r="AA950" s="130"/>
      <c r="AB950" s="130"/>
    </row>
    <row r="951" spans="1:28" ht="15.75" customHeight="1">
      <c r="A951" s="130"/>
      <c r="B951" s="130"/>
      <c r="C951" s="130"/>
      <c r="D951" s="130"/>
      <c r="E951" s="130"/>
      <c r="F951" s="130"/>
      <c r="G951" s="130"/>
      <c r="H951" s="130"/>
      <c r="I951" s="130"/>
      <c r="J951" s="130"/>
      <c r="K951" s="130"/>
      <c r="L951" s="130"/>
      <c r="M951" s="130"/>
      <c r="N951" s="130"/>
      <c r="O951" s="130"/>
      <c r="P951" s="130"/>
      <c r="Q951" s="130"/>
      <c r="R951" s="130"/>
      <c r="S951" s="130"/>
      <c r="T951" s="130"/>
      <c r="U951" s="130"/>
      <c r="V951" s="130"/>
      <c r="W951" s="130"/>
      <c r="X951" s="130"/>
      <c r="Y951" s="130"/>
      <c r="Z951" s="130"/>
      <c r="AA951" s="130"/>
      <c r="AB951" s="130"/>
    </row>
    <row r="952" spans="1:28" ht="15.75" customHeight="1">
      <c r="A952" s="130"/>
      <c r="B952" s="130"/>
      <c r="C952" s="130"/>
      <c r="D952" s="130"/>
      <c r="E952" s="130"/>
      <c r="F952" s="130"/>
      <c r="G952" s="130"/>
      <c r="H952" s="130"/>
      <c r="I952" s="130"/>
      <c r="J952" s="130"/>
      <c r="K952" s="130"/>
      <c r="L952" s="130"/>
      <c r="M952" s="130"/>
      <c r="N952" s="130"/>
      <c r="O952" s="130"/>
      <c r="P952" s="130"/>
      <c r="Q952" s="130"/>
      <c r="R952" s="130"/>
      <c r="S952" s="130"/>
      <c r="T952" s="130"/>
      <c r="U952" s="130"/>
      <c r="V952" s="130"/>
      <c r="W952" s="130"/>
      <c r="X952" s="130"/>
      <c r="Y952" s="130"/>
      <c r="Z952" s="130"/>
      <c r="AA952" s="130"/>
      <c r="AB952" s="130"/>
    </row>
    <row r="953" spans="1:28" ht="15.75" customHeight="1">
      <c r="A953" s="130"/>
      <c r="B953" s="130"/>
      <c r="C953" s="130"/>
      <c r="D953" s="130"/>
      <c r="E953" s="130"/>
      <c r="F953" s="130"/>
      <c r="G953" s="130"/>
      <c r="H953" s="130"/>
      <c r="I953" s="130"/>
      <c r="J953" s="130"/>
      <c r="K953" s="130"/>
      <c r="L953" s="130"/>
      <c r="M953" s="130"/>
      <c r="N953" s="130"/>
      <c r="O953" s="130"/>
      <c r="P953" s="130"/>
      <c r="Q953" s="130"/>
      <c r="R953" s="130"/>
      <c r="S953" s="130"/>
      <c r="T953" s="130"/>
      <c r="U953" s="130"/>
      <c r="V953" s="130"/>
      <c r="W953" s="130"/>
      <c r="X953" s="130"/>
      <c r="Y953" s="130"/>
      <c r="Z953" s="130"/>
      <c r="AA953" s="130"/>
      <c r="AB953" s="130"/>
    </row>
    <row r="954" spans="1:28" ht="15.75" customHeight="1">
      <c r="A954" s="130"/>
      <c r="B954" s="130"/>
      <c r="C954" s="130"/>
      <c r="D954" s="130"/>
      <c r="E954" s="130"/>
      <c r="F954" s="130"/>
      <c r="G954" s="130"/>
      <c r="H954" s="130"/>
      <c r="I954" s="130"/>
      <c r="J954" s="130"/>
      <c r="K954" s="130"/>
      <c r="L954" s="130"/>
      <c r="M954" s="130"/>
      <c r="N954" s="130"/>
      <c r="O954" s="130"/>
      <c r="P954" s="130"/>
      <c r="Q954" s="130"/>
      <c r="R954" s="130"/>
      <c r="S954" s="130"/>
      <c r="T954" s="130"/>
      <c r="U954" s="130"/>
      <c r="V954" s="130"/>
      <c r="W954" s="130"/>
      <c r="X954" s="130"/>
      <c r="Y954" s="130"/>
      <c r="Z954" s="130"/>
      <c r="AA954" s="130"/>
      <c r="AB954" s="130"/>
    </row>
    <row r="955" spans="1:28" ht="15.75" customHeight="1">
      <c r="A955" s="130"/>
      <c r="B955" s="130"/>
      <c r="C955" s="130"/>
      <c r="D955" s="130"/>
      <c r="E955" s="130"/>
      <c r="F955" s="130"/>
      <c r="G955" s="130"/>
      <c r="H955" s="130"/>
      <c r="I955" s="130"/>
      <c r="J955" s="130"/>
      <c r="K955" s="130"/>
      <c r="L955" s="130"/>
      <c r="M955" s="130"/>
      <c r="N955" s="130"/>
      <c r="O955" s="130"/>
      <c r="P955" s="130"/>
      <c r="Q955" s="130"/>
      <c r="R955" s="130"/>
      <c r="S955" s="130"/>
      <c r="T955" s="130"/>
      <c r="U955" s="130"/>
      <c r="V955" s="130"/>
      <c r="W955" s="130"/>
      <c r="X955" s="130"/>
      <c r="Y955" s="130"/>
      <c r="Z955" s="130"/>
      <c r="AA955" s="130"/>
      <c r="AB955" s="130"/>
    </row>
    <row r="956" spans="1:28" ht="15.75" customHeight="1">
      <c r="A956" s="130"/>
      <c r="B956" s="130"/>
      <c r="C956" s="130"/>
      <c r="D956" s="130"/>
      <c r="E956" s="130"/>
      <c r="F956" s="130"/>
      <c r="G956" s="130"/>
      <c r="H956" s="130"/>
      <c r="I956" s="130"/>
      <c r="J956" s="130"/>
      <c r="K956" s="130"/>
      <c r="L956" s="130"/>
      <c r="M956" s="130"/>
      <c r="N956" s="130"/>
      <c r="O956" s="130"/>
      <c r="P956" s="130"/>
      <c r="Q956" s="130"/>
      <c r="R956" s="130"/>
      <c r="S956" s="130"/>
      <c r="T956" s="130"/>
      <c r="U956" s="130"/>
      <c r="V956" s="130"/>
      <c r="W956" s="130"/>
      <c r="X956" s="130"/>
      <c r="Y956" s="130"/>
      <c r="Z956" s="130"/>
      <c r="AA956" s="130"/>
      <c r="AB956" s="130"/>
    </row>
    <row r="957" spans="1:28" ht="15.75" customHeight="1">
      <c r="A957" s="130"/>
      <c r="B957" s="130"/>
      <c r="C957" s="130"/>
      <c r="D957" s="130"/>
      <c r="E957" s="130"/>
      <c r="F957" s="130"/>
      <c r="G957" s="130"/>
      <c r="H957" s="130"/>
      <c r="I957" s="130"/>
      <c r="J957" s="130"/>
      <c r="K957" s="130"/>
      <c r="L957" s="130"/>
      <c r="M957" s="130"/>
      <c r="N957" s="130"/>
      <c r="O957" s="130"/>
      <c r="P957" s="130"/>
      <c r="Q957" s="130"/>
      <c r="R957" s="130"/>
      <c r="S957" s="130"/>
      <c r="T957" s="130"/>
      <c r="U957" s="130"/>
      <c r="V957" s="130"/>
      <c r="W957" s="130"/>
      <c r="X957" s="130"/>
      <c r="Y957" s="130"/>
      <c r="Z957" s="130"/>
      <c r="AA957" s="130"/>
      <c r="AB957" s="130"/>
    </row>
    <row r="958" spans="1:28" ht="15.75" customHeight="1">
      <c r="A958" s="130"/>
      <c r="B958" s="130"/>
      <c r="C958" s="130"/>
      <c r="D958" s="130"/>
      <c r="E958" s="130"/>
      <c r="F958" s="130"/>
      <c r="G958" s="130"/>
      <c r="H958" s="130"/>
      <c r="I958" s="130"/>
      <c r="J958" s="130"/>
      <c r="K958" s="130"/>
      <c r="L958" s="130"/>
      <c r="M958" s="130"/>
      <c r="N958" s="130"/>
      <c r="O958" s="130"/>
      <c r="P958" s="130"/>
      <c r="Q958" s="130"/>
      <c r="R958" s="130"/>
      <c r="S958" s="130"/>
      <c r="T958" s="130"/>
      <c r="U958" s="130"/>
      <c r="V958" s="130"/>
      <c r="W958" s="130"/>
      <c r="X958" s="130"/>
      <c r="Y958" s="130"/>
      <c r="Z958" s="130"/>
      <c r="AA958" s="130"/>
      <c r="AB958" s="130"/>
    </row>
    <row r="959" spans="1:28" ht="15.75" customHeight="1">
      <c r="A959" s="130"/>
      <c r="B959" s="130"/>
      <c r="C959" s="130"/>
      <c r="D959" s="130"/>
      <c r="E959" s="130"/>
      <c r="F959" s="130"/>
      <c r="G959" s="130"/>
      <c r="H959" s="130"/>
      <c r="I959" s="130"/>
      <c r="J959" s="130"/>
      <c r="K959" s="130"/>
      <c r="L959" s="130"/>
      <c r="M959" s="130"/>
      <c r="N959" s="130"/>
      <c r="O959" s="130"/>
      <c r="P959" s="130"/>
      <c r="Q959" s="130"/>
      <c r="R959" s="130"/>
      <c r="S959" s="130"/>
      <c r="T959" s="130"/>
      <c r="U959" s="130"/>
      <c r="V959" s="130"/>
      <c r="W959" s="130"/>
      <c r="X959" s="130"/>
      <c r="Y959" s="130"/>
      <c r="Z959" s="130"/>
      <c r="AA959" s="130"/>
      <c r="AB959" s="130"/>
    </row>
    <row r="960" spans="1:28" ht="15.75" customHeight="1">
      <c r="A960" s="130"/>
      <c r="B960" s="130"/>
      <c r="C960" s="130"/>
      <c r="D960" s="130"/>
      <c r="E960" s="130"/>
      <c r="F960" s="130"/>
      <c r="G960" s="130"/>
      <c r="H960" s="130"/>
      <c r="I960" s="130"/>
      <c r="J960" s="130"/>
      <c r="K960" s="130"/>
      <c r="L960" s="130"/>
      <c r="M960" s="130"/>
      <c r="N960" s="130"/>
      <c r="O960" s="130"/>
      <c r="P960" s="130"/>
      <c r="Q960" s="130"/>
      <c r="R960" s="130"/>
      <c r="S960" s="130"/>
      <c r="T960" s="130"/>
      <c r="U960" s="130"/>
      <c r="V960" s="130"/>
      <c r="W960" s="130"/>
      <c r="X960" s="130"/>
      <c r="Y960" s="130"/>
      <c r="Z960" s="130"/>
      <c r="AA960" s="130"/>
      <c r="AB960" s="130"/>
    </row>
    <row r="961" spans="1:28" ht="15.75" customHeight="1">
      <c r="A961" s="130"/>
      <c r="B961" s="130"/>
      <c r="C961" s="130"/>
      <c r="D961" s="130"/>
      <c r="E961" s="130"/>
      <c r="F961" s="130"/>
      <c r="G961" s="130"/>
      <c r="H961" s="130"/>
      <c r="I961" s="130"/>
      <c r="J961" s="130"/>
      <c r="K961" s="130"/>
      <c r="L961" s="130"/>
      <c r="M961" s="130"/>
      <c r="N961" s="130"/>
      <c r="O961" s="130"/>
      <c r="P961" s="130"/>
      <c r="Q961" s="130"/>
      <c r="R961" s="130"/>
      <c r="S961" s="130"/>
      <c r="T961" s="130"/>
      <c r="U961" s="130"/>
      <c r="V961" s="130"/>
      <c r="W961" s="130"/>
      <c r="X961" s="130"/>
      <c r="Y961" s="130"/>
      <c r="Z961" s="130"/>
      <c r="AA961" s="130"/>
      <c r="AB961" s="130"/>
    </row>
    <row r="962" spans="1:28" ht="15.75" customHeight="1">
      <c r="A962" s="130"/>
      <c r="B962" s="130"/>
      <c r="C962" s="130"/>
      <c r="D962" s="130"/>
      <c r="E962" s="130"/>
      <c r="F962" s="130"/>
      <c r="G962" s="130"/>
      <c r="H962" s="130"/>
      <c r="I962" s="130"/>
      <c r="J962" s="130"/>
      <c r="K962" s="130"/>
      <c r="L962" s="130"/>
      <c r="M962" s="130"/>
      <c r="N962" s="130"/>
      <c r="O962" s="130"/>
      <c r="P962" s="130"/>
      <c r="Q962" s="130"/>
      <c r="R962" s="130"/>
      <c r="S962" s="130"/>
      <c r="T962" s="130"/>
      <c r="U962" s="130"/>
      <c r="V962" s="130"/>
      <c r="W962" s="130"/>
      <c r="X962" s="130"/>
      <c r="Y962" s="130"/>
      <c r="Z962" s="130"/>
      <c r="AA962" s="130"/>
      <c r="AB962" s="130"/>
    </row>
    <row r="963" spans="1:28" ht="15.75" customHeight="1">
      <c r="A963" s="130"/>
      <c r="B963" s="130"/>
      <c r="C963" s="130"/>
      <c r="D963" s="130"/>
      <c r="E963" s="130"/>
      <c r="F963" s="130"/>
      <c r="G963" s="130"/>
      <c r="H963" s="130"/>
      <c r="I963" s="130"/>
      <c r="J963" s="130"/>
      <c r="K963" s="130"/>
      <c r="L963" s="130"/>
      <c r="M963" s="130"/>
      <c r="N963" s="130"/>
      <c r="O963" s="130"/>
      <c r="P963" s="130"/>
      <c r="Q963" s="130"/>
      <c r="R963" s="130"/>
      <c r="S963" s="130"/>
      <c r="T963" s="130"/>
      <c r="U963" s="130"/>
      <c r="V963" s="130"/>
      <c r="W963" s="130"/>
      <c r="X963" s="130"/>
      <c r="Y963" s="130"/>
      <c r="Z963" s="130"/>
      <c r="AA963" s="130"/>
      <c r="AB963" s="130"/>
    </row>
    <row r="964" spans="1:28" ht="15.75" customHeight="1">
      <c r="A964" s="130"/>
      <c r="B964" s="130"/>
      <c r="C964" s="130"/>
      <c r="D964" s="130"/>
      <c r="E964" s="130"/>
      <c r="F964" s="130"/>
      <c r="G964" s="130"/>
      <c r="H964" s="130"/>
      <c r="I964" s="130"/>
      <c r="J964" s="130"/>
      <c r="K964" s="130"/>
      <c r="L964" s="130"/>
      <c r="M964" s="130"/>
      <c r="N964" s="130"/>
      <c r="O964" s="130"/>
      <c r="P964" s="130"/>
      <c r="Q964" s="130"/>
      <c r="R964" s="130"/>
      <c r="S964" s="130"/>
      <c r="T964" s="130"/>
      <c r="U964" s="130"/>
      <c r="V964" s="130"/>
      <c r="W964" s="130"/>
      <c r="X964" s="130"/>
      <c r="Y964" s="130"/>
      <c r="Z964" s="130"/>
      <c r="AA964" s="130"/>
      <c r="AB964" s="130"/>
    </row>
    <row r="965" spans="1:28" ht="15.75" customHeight="1">
      <c r="A965" s="130"/>
      <c r="B965" s="130"/>
      <c r="C965" s="130"/>
      <c r="D965" s="130"/>
      <c r="E965" s="130"/>
      <c r="F965" s="130"/>
      <c r="G965" s="130"/>
      <c r="H965" s="130"/>
      <c r="I965" s="130"/>
      <c r="J965" s="130"/>
      <c r="K965" s="130"/>
      <c r="L965" s="130"/>
      <c r="M965" s="130"/>
      <c r="N965" s="130"/>
      <c r="O965" s="130"/>
      <c r="P965" s="130"/>
      <c r="Q965" s="130"/>
      <c r="R965" s="130"/>
      <c r="S965" s="130"/>
      <c r="T965" s="130"/>
      <c r="U965" s="130"/>
      <c r="V965" s="130"/>
      <c r="W965" s="130"/>
      <c r="X965" s="130"/>
      <c r="Y965" s="130"/>
      <c r="Z965" s="130"/>
      <c r="AA965" s="130"/>
      <c r="AB965" s="130"/>
    </row>
    <row r="966" spans="1:28" ht="15.75" customHeight="1">
      <c r="A966" s="130"/>
      <c r="B966" s="130"/>
      <c r="C966" s="130"/>
      <c r="D966" s="130"/>
      <c r="E966" s="130"/>
      <c r="F966" s="130"/>
      <c r="G966" s="130"/>
      <c r="H966" s="130"/>
      <c r="I966" s="130"/>
      <c r="J966" s="130"/>
      <c r="K966" s="130"/>
      <c r="L966" s="130"/>
      <c r="M966" s="130"/>
      <c r="N966" s="130"/>
      <c r="O966" s="130"/>
      <c r="P966" s="130"/>
      <c r="Q966" s="130"/>
      <c r="R966" s="130"/>
      <c r="S966" s="130"/>
      <c r="T966" s="130"/>
      <c r="U966" s="130"/>
      <c r="V966" s="130"/>
      <c r="W966" s="130"/>
      <c r="X966" s="130"/>
      <c r="Y966" s="130"/>
      <c r="Z966" s="130"/>
      <c r="AA966" s="130"/>
      <c r="AB966" s="130"/>
    </row>
    <row r="967" spans="1:28" ht="15.75" customHeight="1">
      <c r="A967" s="130"/>
      <c r="B967" s="130"/>
      <c r="C967" s="130"/>
      <c r="D967" s="130"/>
      <c r="E967" s="130"/>
      <c r="F967" s="130"/>
      <c r="G967" s="130"/>
      <c r="H967" s="130"/>
      <c r="I967" s="130"/>
      <c r="J967" s="130"/>
      <c r="K967" s="130"/>
      <c r="L967" s="130"/>
      <c r="M967" s="130"/>
      <c r="N967" s="130"/>
      <c r="O967" s="130"/>
      <c r="P967" s="130"/>
      <c r="Q967" s="130"/>
      <c r="R967" s="130"/>
      <c r="S967" s="130"/>
      <c r="T967" s="130"/>
      <c r="U967" s="130"/>
      <c r="V967" s="130"/>
      <c r="W967" s="130"/>
      <c r="X967" s="130"/>
      <c r="Y967" s="130"/>
      <c r="Z967" s="130"/>
      <c r="AA967" s="130"/>
      <c r="AB967" s="130"/>
    </row>
    <row r="968" spans="1:28" ht="15.75" customHeight="1">
      <c r="A968" s="130"/>
      <c r="B968" s="130"/>
      <c r="C968" s="130"/>
      <c r="D968" s="130"/>
      <c r="E968" s="130"/>
      <c r="F968" s="130"/>
      <c r="G968" s="130"/>
      <c r="H968" s="130"/>
      <c r="I968" s="130"/>
      <c r="J968" s="130"/>
      <c r="K968" s="130"/>
      <c r="L968" s="130"/>
      <c r="M968" s="130"/>
      <c r="N968" s="130"/>
      <c r="O968" s="130"/>
      <c r="P968" s="130"/>
      <c r="Q968" s="130"/>
      <c r="R968" s="130"/>
      <c r="S968" s="130"/>
      <c r="T968" s="130"/>
      <c r="U968" s="130"/>
      <c r="V968" s="130"/>
      <c r="W968" s="130"/>
      <c r="X968" s="130"/>
      <c r="Y968" s="130"/>
      <c r="Z968" s="130"/>
      <c r="AA968" s="130"/>
      <c r="AB968" s="130"/>
    </row>
    <row r="969" spans="1:28" ht="15.75" customHeight="1">
      <c r="A969" s="130"/>
      <c r="B969" s="130"/>
      <c r="C969" s="130"/>
      <c r="D969" s="130"/>
      <c r="E969" s="130"/>
      <c r="F969" s="130"/>
      <c r="G969" s="130"/>
      <c r="H969" s="130"/>
      <c r="I969" s="130"/>
      <c r="J969" s="130"/>
      <c r="K969" s="130"/>
      <c r="L969" s="130"/>
      <c r="M969" s="130"/>
      <c r="N969" s="130"/>
      <c r="O969" s="130"/>
      <c r="P969" s="130"/>
      <c r="Q969" s="130"/>
      <c r="R969" s="130"/>
      <c r="S969" s="130"/>
      <c r="T969" s="130"/>
      <c r="U969" s="130"/>
      <c r="V969" s="130"/>
      <c r="W969" s="130"/>
      <c r="X969" s="130"/>
      <c r="Y969" s="130"/>
      <c r="Z969" s="130"/>
      <c r="AA969" s="130"/>
      <c r="AB969" s="130"/>
    </row>
    <row r="970" spans="1:28" ht="15.75" customHeight="1">
      <c r="A970" s="130"/>
      <c r="B970" s="130"/>
      <c r="C970" s="130"/>
      <c r="D970" s="130"/>
      <c r="E970" s="130"/>
      <c r="F970" s="130"/>
      <c r="G970" s="130"/>
      <c r="H970" s="130"/>
      <c r="I970" s="130"/>
      <c r="J970" s="130"/>
      <c r="K970" s="130"/>
      <c r="L970" s="130"/>
      <c r="M970" s="130"/>
      <c r="N970" s="130"/>
      <c r="O970" s="130"/>
      <c r="P970" s="130"/>
      <c r="Q970" s="130"/>
      <c r="R970" s="130"/>
      <c r="S970" s="130"/>
      <c r="T970" s="130"/>
      <c r="U970" s="130"/>
      <c r="V970" s="130"/>
      <c r="W970" s="130"/>
      <c r="X970" s="130"/>
      <c r="Y970" s="130"/>
      <c r="Z970" s="130"/>
      <c r="AA970" s="130"/>
      <c r="AB970" s="130"/>
    </row>
    <row r="971" spans="1:28" ht="15.75" customHeight="1">
      <c r="A971" s="130"/>
      <c r="B971" s="130"/>
      <c r="C971" s="130"/>
      <c r="D971" s="130"/>
      <c r="E971" s="130"/>
      <c r="F971" s="130"/>
      <c r="G971" s="130"/>
      <c r="H971" s="130"/>
      <c r="I971" s="130"/>
      <c r="J971" s="130"/>
      <c r="K971" s="130"/>
      <c r="L971" s="130"/>
      <c r="M971" s="130"/>
      <c r="N971" s="130"/>
      <c r="O971" s="130"/>
      <c r="P971" s="130"/>
      <c r="Q971" s="130"/>
      <c r="R971" s="130"/>
      <c r="S971" s="130"/>
      <c r="T971" s="130"/>
      <c r="U971" s="130"/>
      <c r="V971" s="130"/>
      <c r="W971" s="130"/>
      <c r="X971" s="130"/>
      <c r="Y971" s="130"/>
      <c r="Z971" s="130"/>
      <c r="AA971" s="130"/>
      <c r="AB971" s="130"/>
    </row>
    <row r="972" spans="1:28" ht="15.75" customHeight="1">
      <c r="A972" s="130"/>
      <c r="B972" s="130"/>
      <c r="C972" s="130"/>
      <c r="D972" s="130"/>
      <c r="E972" s="130"/>
      <c r="F972" s="130"/>
      <c r="G972" s="130"/>
      <c r="H972" s="130"/>
      <c r="I972" s="130"/>
      <c r="J972" s="130"/>
      <c r="K972" s="130"/>
      <c r="L972" s="130"/>
      <c r="M972" s="130"/>
      <c r="N972" s="130"/>
      <c r="O972" s="130"/>
      <c r="P972" s="130"/>
      <c r="Q972" s="130"/>
      <c r="R972" s="130"/>
      <c r="S972" s="130"/>
      <c r="T972" s="130"/>
      <c r="U972" s="130"/>
      <c r="V972" s="130"/>
      <c r="W972" s="130"/>
      <c r="X972" s="130"/>
      <c r="Y972" s="130"/>
      <c r="Z972" s="130"/>
      <c r="AA972" s="130"/>
      <c r="AB972" s="130"/>
    </row>
    <row r="973" spans="1:28" ht="15.75" customHeight="1">
      <c r="A973" s="130"/>
      <c r="B973" s="130"/>
      <c r="C973" s="130"/>
      <c r="D973" s="130"/>
      <c r="E973" s="130"/>
      <c r="F973" s="130"/>
      <c r="G973" s="130"/>
      <c r="H973" s="130"/>
      <c r="I973" s="130"/>
      <c r="J973" s="130"/>
      <c r="K973" s="130"/>
      <c r="L973" s="130"/>
      <c r="M973" s="130"/>
      <c r="N973" s="130"/>
      <c r="O973" s="130"/>
      <c r="P973" s="130"/>
      <c r="Q973" s="130"/>
      <c r="R973" s="130"/>
      <c r="S973" s="130"/>
      <c r="T973" s="130"/>
      <c r="U973" s="130"/>
      <c r="V973" s="130"/>
      <c r="W973" s="130"/>
      <c r="X973" s="130"/>
      <c r="Y973" s="130"/>
      <c r="Z973" s="130"/>
      <c r="AA973" s="130"/>
      <c r="AB973" s="130"/>
    </row>
    <row r="974" spans="1:28" ht="15.75" customHeight="1">
      <c r="A974" s="130"/>
      <c r="B974" s="130"/>
      <c r="C974" s="130"/>
      <c r="D974" s="130"/>
      <c r="E974" s="130"/>
      <c r="F974" s="130"/>
      <c r="G974" s="130"/>
      <c r="H974" s="130"/>
      <c r="I974" s="130"/>
      <c r="J974" s="130"/>
      <c r="K974" s="130"/>
      <c r="L974" s="130"/>
      <c r="M974" s="130"/>
      <c r="N974" s="130"/>
      <c r="O974" s="130"/>
      <c r="P974" s="130"/>
      <c r="Q974" s="130"/>
      <c r="R974" s="130"/>
      <c r="S974" s="130"/>
      <c r="T974" s="130"/>
      <c r="U974" s="130"/>
      <c r="V974" s="130"/>
      <c r="W974" s="130"/>
      <c r="X974" s="130"/>
      <c r="Y974" s="130"/>
      <c r="Z974" s="130"/>
      <c r="AA974" s="130"/>
      <c r="AB974" s="130"/>
    </row>
    <row r="975" spans="1:28" ht="15.75" customHeight="1">
      <c r="A975" s="130"/>
      <c r="B975" s="130"/>
      <c r="C975" s="130"/>
      <c r="D975" s="130"/>
      <c r="E975" s="130"/>
      <c r="F975" s="130"/>
      <c r="G975" s="130"/>
      <c r="H975" s="130"/>
      <c r="I975" s="130"/>
      <c r="J975" s="130"/>
      <c r="K975" s="130"/>
      <c r="L975" s="130"/>
      <c r="M975" s="130"/>
      <c r="N975" s="130"/>
      <c r="O975" s="130"/>
      <c r="P975" s="130"/>
      <c r="Q975" s="130"/>
      <c r="R975" s="130"/>
      <c r="S975" s="130"/>
      <c r="T975" s="130"/>
      <c r="U975" s="130"/>
      <c r="V975" s="130"/>
      <c r="W975" s="130"/>
      <c r="X975" s="130"/>
      <c r="Y975" s="130"/>
      <c r="Z975" s="130"/>
      <c r="AA975" s="130"/>
      <c r="AB975" s="130"/>
    </row>
    <row r="976" spans="1:28" ht="15.75" customHeight="1">
      <c r="A976" s="130"/>
      <c r="B976" s="130"/>
      <c r="C976" s="130"/>
      <c r="D976" s="130"/>
      <c r="E976" s="130"/>
      <c r="F976" s="130"/>
      <c r="G976" s="130"/>
      <c r="H976" s="130"/>
      <c r="I976" s="130"/>
      <c r="J976" s="130"/>
      <c r="K976" s="130"/>
      <c r="L976" s="130"/>
      <c r="M976" s="130"/>
      <c r="N976" s="130"/>
      <c r="O976" s="130"/>
      <c r="P976" s="130"/>
      <c r="Q976" s="130"/>
      <c r="R976" s="130"/>
      <c r="S976" s="130"/>
      <c r="T976" s="130"/>
      <c r="U976" s="130"/>
      <c r="V976" s="130"/>
      <c r="W976" s="130"/>
      <c r="X976" s="130"/>
      <c r="Y976" s="130"/>
      <c r="Z976" s="130"/>
      <c r="AA976" s="130"/>
      <c r="AB976" s="130"/>
    </row>
    <row r="977" spans="1:28" ht="15.75" customHeight="1">
      <c r="A977" s="130"/>
      <c r="B977" s="130"/>
      <c r="C977" s="130"/>
      <c r="D977" s="130"/>
      <c r="E977" s="130"/>
      <c r="F977" s="130"/>
      <c r="G977" s="130"/>
      <c r="H977" s="130"/>
      <c r="I977" s="130"/>
      <c r="J977" s="130"/>
      <c r="K977" s="130"/>
      <c r="L977" s="130"/>
      <c r="M977" s="130"/>
      <c r="N977" s="130"/>
      <c r="O977" s="130"/>
      <c r="P977" s="130"/>
      <c r="Q977" s="130"/>
      <c r="R977" s="130"/>
      <c r="S977" s="130"/>
      <c r="T977" s="130"/>
      <c r="U977" s="130"/>
      <c r="V977" s="130"/>
      <c r="W977" s="130"/>
      <c r="X977" s="130"/>
      <c r="Y977" s="130"/>
      <c r="Z977" s="130"/>
      <c r="AA977" s="130"/>
      <c r="AB977" s="130"/>
    </row>
    <row r="978" spans="1:28" ht="15.75" customHeight="1">
      <c r="A978" s="130"/>
      <c r="B978" s="130"/>
      <c r="C978" s="130"/>
      <c r="D978" s="130"/>
      <c r="E978" s="130"/>
      <c r="F978" s="130"/>
      <c r="G978" s="130"/>
      <c r="H978" s="130"/>
      <c r="I978" s="130"/>
      <c r="J978" s="130"/>
      <c r="K978" s="130"/>
      <c r="L978" s="130"/>
      <c r="M978" s="130"/>
      <c r="N978" s="130"/>
      <c r="O978" s="130"/>
      <c r="P978" s="130"/>
      <c r="Q978" s="130"/>
      <c r="R978" s="130"/>
      <c r="S978" s="130"/>
      <c r="T978" s="130"/>
      <c r="U978" s="130"/>
      <c r="V978" s="130"/>
      <c r="W978" s="130"/>
      <c r="X978" s="130"/>
      <c r="Y978" s="130"/>
      <c r="Z978" s="130"/>
      <c r="AA978" s="130"/>
      <c r="AB978" s="130"/>
    </row>
    <row r="979" spans="1:28" ht="15.75" customHeight="1">
      <c r="A979" s="130"/>
      <c r="B979" s="130"/>
      <c r="C979" s="130"/>
      <c r="D979" s="130"/>
      <c r="E979" s="130"/>
      <c r="F979" s="130"/>
      <c r="G979" s="130"/>
      <c r="H979" s="130"/>
      <c r="I979" s="130"/>
      <c r="J979" s="130"/>
      <c r="K979" s="130"/>
      <c r="L979" s="130"/>
      <c r="M979" s="130"/>
      <c r="N979" s="130"/>
      <c r="O979" s="130"/>
      <c r="P979" s="130"/>
      <c r="Q979" s="130"/>
      <c r="R979" s="130"/>
      <c r="S979" s="130"/>
      <c r="T979" s="130"/>
      <c r="U979" s="130"/>
      <c r="V979" s="130"/>
      <c r="W979" s="130"/>
      <c r="X979" s="130"/>
      <c r="Y979" s="130"/>
      <c r="Z979" s="130"/>
      <c r="AA979" s="130"/>
      <c r="AB979" s="130"/>
    </row>
    <row r="980" spans="1:28" ht="15.75" customHeight="1">
      <c r="A980" s="130"/>
      <c r="B980" s="130"/>
      <c r="C980" s="130"/>
      <c r="D980" s="130"/>
      <c r="E980" s="130"/>
      <c r="F980" s="130"/>
      <c r="G980" s="130"/>
      <c r="H980" s="130"/>
      <c r="I980" s="130"/>
      <c r="J980" s="130"/>
      <c r="K980" s="130"/>
      <c r="L980" s="130"/>
      <c r="M980" s="130"/>
      <c r="N980" s="130"/>
      <c r="O980" s="130"/>
      <c r="P980" s="130"/>
      <c r="Q980" s="130"/>
      <c r="R980" s="130"/>
      <c r="S980" s="130"/>
      <c r="T980" s="130"/>
      <c r="U980" s="130"/>
      <c r="V980" s="130"/>
      <c r="W980" s="130"/>
      <c r="X980" s="130"/>
      <c r="Y980" s="130"/>
      <c r="Z980" s="130"/>
      <c r="AA980" s="130"/>
      <c r="AB980" s="130"/>
    </row>
    <row r="981" spans="1:28" ht="15.75" customHeight="1">
      <c r="A981" s="130"/>
      <c r="B981" s="130"/>
      <c r="C981" s="130"/>
      <c r="D981" s="130"/>
      <c r="E981" s="130"/>
      <c r="F981" s="130"/>
      <c r="G981" s="130"/>
      <c r="H981" s="130"/>
      <c r="I981" s="130"/>
      <c r="J981" s="130"/>
      <c r="K981" s="130"/>
      <c r="L981" s="130"/>
      <c r="M981" s="130"/>
      <c r="N981" s="130"/>
      <c r="O981" s="130"/>
      <c r="P981" s="130"/>
      <c r="Q981" s="130"/>
      <c r="R981" s="130"/>
      <c r="S981" s="130"/>
      <c r="T981" s="130"/>
      <c r="U981" s="130"/>
      <c r="V981" s="130"/>
      <c r="W981" s="130"/>
      <c r="X981" s="130"/>
      <c r="Y981" s="130"/>
      <c r="Z981" s="130"/>
      <c r="AA981" s="130"/>
      <c r="AB981" s="130"/>
    </row>
    <row r="982" spans="1:28" ht="15.75" customHeight="1">
      <c r="A982" s="130"/>
      <c r="B982" s="130"/>
      <c r="C982" s="130"/>
      <c r="D982" s="130"/>
      <c r="E982" s="130"/>
      <c r="F982" s="130"/>
      <c r="G982" s="130"/>
      <c r="H982" s="130"/>
      <c r="I982" s="130"/>
      <c r="J982" s="130"/>
      <c r="K982" s="130"/>
      <c r="L982" s="130"/>
      <c r="M982" s="130"/>
      <c r="N982" s="130"/>
      <c r="O982" s="130"/>
      <c r="P982" s="130"/>
      <c r="Q982" s="130"/>
      <c r="R982" s="130"/>
      <c r="S982" s="130"/>
      <c r="T982" s="130"/>
      <c r="U982" s="130"/>
      <c r="V982" s="130"/>
      <c r="W982" s="130"/>
      <c r="X982" s="130"/>
      <c r="Y982" s="130"/>
      <c r="Z982" s="130"/>
      <c r="AA982" s="130"/>
      <c r="AB982" s="130"/>
    </row>
    <row r="983" spans="1:28" ht="15.75" customHeight="1">
      <c r="A983" s="130"/>
      <c r="B983" s="130"/>
      <c r="C983" s="130"/>
      <c r="D983" s="130"/>
      <c r="E983" s="130"/>
      <c r="F983" s="130"/>
      <c r="G983" s="130"/>
      <c r="H983" s="130"/>
      <c r="I983" s="130"/>
      <c r="J983" s="130"/>
      <c r="K983" s="130"/>
      <c r="L983" s="130"/>
      <c r="M983" s="130"/>
      <c r="N983" s="130"/>
      <c r="O983" s="130"/>
      <c r="P983" s="130"/>
      <c r="Q983" s="130"/>
      <c r="R983" s="130"/>
      <c r="S983" s="130"/>
      <c r="T983" s="130"/>
      <c r="U983" s="130"/>
      <c r="V983" s="130"/>
      <c r="W983" s="130"/>
      <c r="X983" s="130"/>
      <c r="Y983" s="130"/>
      <c r="Z983" s="130"/>
      <c r="AA983" s="130"/>
      <c r="AB983" s="130"/>
    </row>
    <row r="984" spans="1:28" ht="15.75" customHeight="1">
      <c r="A984" s="130"/>
      <c r="B984" s="130"/>
      <c r="C984" s="130"/>
      <c r="D984" s="130"/>
      <c r="E984" s="130"/>
      <c r="F984" s="130"/>
      <c r="G984" s="130"/>
      <c r="H984" s="130"/>
      <c r="I984" s="130"/>
      <c r="J984" s="130"/>
      <c r="K984" s="130"/>
      <c r="L984" s="130"/>
      <c r="M984" s="130"/>
      <c r="N984" s="130"/>
      <c r="O984" s="130"/>
      <c r="P984" s="130"/>
      <c r="Q984" s="130"/>
      <c r="R984" s="130"/>
      <c r="S984" s="130"/>
      <c r="T984" s="130"/>
      <c r="U984" s="130"/>
      <c r="V984" s="130"/>
      <c r="W984" s="130"/>
      <c r="X984" s="130"/>
      <c r="Y984" s="130"/>
      <c r="Z984" s="130"/>
      <c r="AA984" s="130"/>
      <c r="AB984" s="130"/>
    </row>
    <row r="985" spans="1:28" ht="15.75" customHeight="1">
      <c r="A985" s="130"/>
      <c r="B985" s="130"/>
      <c r="C985" s="130"/>
      <c r="D985" s="130"/>
      <c r="E985" s="130"/>
      <c r="F985" s="130"/>
      <c r="G985" s="130"/>
      <c r="H985" s="130"/>
      <c r="I985" s="130"/>
      <c r="J985" s="130"/>
      <c r="K985" s="130"/>
      <c r="L985" s="130"/>
      <c r="M985" s="130"/>
      <c r="N985" s="130"/>
      <c r="O985" s="130"/>
      <c r="P985" s="130"/>
      <c r="Q985" s="130"/>
      <c r="R985" s="130"/>
      <c r="S985" s="130"/>
      <c r="T985" s="130"/>
      <c r="U985" s="130"/>
      <c r="V985" s="130"/>
      <c r="W985" s="130"/>
      <c r="X985" s="130"/>
      <c r="Y985" s="130"/>
      <c r="Z985" s="130"/>
      <c r="AA985" s="130"/>
      <c r="AB985" s="130"/>
    </row>
    <row r="986" spans="1:28" ht="15.75" customHeight="1">
      <c r="A986" s="130"/>
      <c r="B986" s="130"/>
      <c r="C986" s="130"/>
      <c r="D986" s="130"/>
      <c r="E986" s="130"/>
      <c r="F986" s="130"/>
      <c r="G986" s="130"/>
      <c r="H986" s="130"/>
      <c r="I986" s="130"/>
      <c r="J986" s="130"/>
      <c r="K986" s="130"/>
      <c r="L986" s="130"/>
      <c r="M986" s="130"/>
      <c r="N986" s="130"/>
      <c r="O986" s="130"/>
      <c r="P986" s="130"/>
      <c r="Q986" s="130"/>
      <c r="R986" s="130"/>
      <c r="S986" s="130"/>
      <c r="T986" s="130"/>
      <c r="U986" s="130"/>
      <c r="V986" s="130"/>
      <c r="W986" s="130"/>
      <c r="X986" s="130"/>
      <c r="Y986" s="130"/>
      <c r="Z986" s="130"/>
      <c r="AA986" s="130"/>
      <c r="AB986" s="130"/>
    </row>
    <row r="987" spans="1:28" ht="15.75" customHeight="1">
      <c r="A987" s="130"/>
      <c r="B987" s="130"/>
      <c r="C987" s="130"/>
      <c r="D987" s="130"/>
      <c r="E987" s="130"/>
      <c r="F987" s="130"/>
      <c r="G987" s="130"/>
      <c r="H987" s="130"/>
      <c r="I987" s="130"/>
      <c r="J987" s="130"/>
      <c r="K987" s="130"/>
      <c r="L987" s="130"/>
      <c r="M987" s="130"/>
      <c r="N987" s="130"/>
      <c r="O987" s="130"/>
      <c r="P987" s="130"/>
      <c r="Q987" s="130"/>
      <c r="R987" s="130"/>
      <c r="S987" s="130"/>
      <c r="T987" s="130"/>
      <c r="U987" s="130"/>
      <c r="V987" s="130"/>
      <c r="W987" s="130"/>
      <c r="X987" s="130"/>
      <c r="Y987" s="130"/>
      <c r="Z987" s="130"/>
      <c r="AA987" s="130"/>
      <c r="AB987" s="130"/>
    </row>
    <row r="988" spans="1:28" ht="15.75" customHeight="1">
      <c r="A988" s="130"/>
      <c r="B988" s="130"/>
      <c r="C988" s="130"/>
      <c r="D988" s="130"/>
      <c r="E988" s="130"/>
      <c r="F988" s="130"/>
      <c r="G988" s="130"/>
      <c r="H988" s="130"/>
      <c r="I988" s="130"/>
      <c r="J988" s="130"/>
      <c r="K988" s="130"/>
      <c r="L988" s="130"/>
      <c r="M988" s="130"/>
      <c r="N988" s="130"/>
      <c r="O988" s="130"/>
      <c r="P988" s="130"/>
      <c r="Q988" s="130"/>
      <c r="R988" s="130"/>
      <c r="S988" s="130"/>
      <c r="T988" s="130"/>
      <c r="U988" s="130"/>
      <c r="V988" s="130"/>
      <c r="W988" s="130"/>
      <c r="X988" s="130"/>
      <c r="Y988" s="130"/>
      <c r="Z988" s="130"/>
      <c r="AA988" s="130"/>
      <c r="AB988" s="130"/>
    </row>
    <row r="989" spans="1:28" ht="15.75" customHeight="1">
      <c r="A989" s="130"/>
      <c r="B989" s="130"/>
      <c r="C989" s="130"/>
      <c r="D989" s="130"/>
      <c r="E989" s="130"/>
      <c r="F989" s="130"/>
      <c r="G989" s="130"/>
      <c r="H989" s="130"/>
      <c r="I989" s="130"/>
      <c r="J989" s="130"/>
      <c r="K989" s="130"/>
      <c r="L989" s="130"/>
      <c r="M989" s="130"/>
      <c r="N989" s="130"/>
      <c r="O989" s="130"/>
      <c r="P989" s="130"/>
      <c r="Q989" s="130"/>
      <c r="R989" s="130"/>
      <c r="S989" s="130"/>
      <c r="T989" s="130"/>
      <c r="U989" s="130"/>
      <c r="V989" s="130"/>
      <c r="W989" s="130"/>
      <c r="X989" s="130"/>
      <c r="Y989" s="130"/>
      <c r="Z989" s="130"/>
      <c r="AA989" s="130"/>
      <c r="AB989" s="130"/>
    </row>
    <row r="990" spans="1:28" ht="15.75" customHeight="1">
      <c r="A990" s="130"/>
      <c r="B990" s="130"/>
      <c r="C990" s="130"/>
      <c r="D990" s="130"/>
      <c r="E990" s="130"/>
      <c r="F990" s="130"/>
      <c r="G990" s="130"/>
      <c r="H990" s="130"/>
      <c r="I990" s="130"/>
      <c r="J990" s="130"/>
      <c r="K990" s="130"/>
      <c r="L990" s="130"/>
      <c r="M990" s="130"/>
      <c r="N990" s="130"/>
      <c r="O990" s="130"/>
      <c r="P990" s="130"/>
      <c r="Q990" s="130"/>
      <c r="R990" s="130"/>
      <c r="S990" s="130"/>
      <c r="T990" s="130"/>
      <c r="U990" s="130"/>
      <c r="V990" s="130"/>
      <c r="W990" s="130"/>
      <c r="X990" s="130"/>
      <c r="Y990" s="130"/>
      <c r="Z990" s="130"/>
      <c r="AA990" s="130"/>
      <c r="AB990" s="130"/>
    </row>
    <row r="991" spans="1:28" ht="15.75" customHeight="1">
      <c r="A991" s="130"/>
      <c r="B991" s="130"/>
      <c r="C991" s="130"/>
      <c r="D991" s="130"/>
      <c r="E991" s="130"/>
      <c r="F991" s="130"/>
      <c r="G991" s="130"/>
      <c r="H991" s="130"/>
      <c r="I991" s="130"/>
      <c r="J991" s="130"/>
      <c r="K991" s="130"/>
      <c r="L991" s="130"/>
      <c r="M991" s="130"/>
      <c r="N991" s="130"/>
      <c r="O991" s="130"/>
      <c r="P991" s="130"/>
      <c r="Q991" s="130"/>
      <c r="R991" s="130"/>
      <c r="S991" s="130"/>
      <c r="T991" s="130"/>
      <c r="U991" s="130"/>
      <c r="V991" s="130"/>
      <c r="W991" s="130"/>
      <c r="X991" s="130"/>
      <c r="Y991" s="130"/>
      <c r="Z991" s="130"/>
      <c r="AA991" s="130"/>
      <c r="AB991" s="130"/>
    </row>
    <row r="992" spans="1:28" ht="15.75" customHeight="1">
      <c r="A992" s="130"/>
      <c r="B992" s="130"/>
      <c r="C992" s="130"/>
      <c r="D992" s="130"/>
      <c r="E992" s="130"/>
      <c r="F992" s="130"/>
      <c r="G992" s="130"/>
      <c r="H992" s="130"/>
      <c r="I992" s="130"/>
      <c r="J992" s="130"/>
      <c r="K992" s="130"/>
      <c r="L992" s="130"/>
      <c r="M992" s="130"/>
      <c r="N992" s="130"/>
      <c r="O992" s="130"/>
      <c r="P992" s="130"/>
      <c r="Q992" s="130"/>
      <c r="R992" s="130"/>
      <c r="S992" s="130"/>
      <c r="T992" s="130"/>
      <c r="U992" s="130"/>
      <c r="V992" s="130"/>
      <c r="W992" s="130"/>
      <c r="X992" s="130"/>
      <c r="Y992" s="130"/>
      <c r="Z992" s="130"/>
      <c r="AA992" s="130"/>
      <c r="AB992" s="130"/>
    </row>
    <row r="993" spans="1:28" ht="15.75" customHeight="1">
      <c r="A993" s="130"/>
      <c r="B993" s="130"/>
      <c r="C993" s="130"/>
      <c r="D993" s="130"/>
      <c r="E993" s="130"/>
      <c r="F993" s="130"/>
      <c r="G993" s="130"/>
      <c r="H993" s="130"/>
      <c r="I993" s="130"/>
      <c r="J993" s="130"/>
      <c r="K993" s="130"/>
      <c r="L993" s="130"/>
      <c r="M993" s="130"/>
      <c r="N993" s="130"/>
      <c r="O993" s="130"/>
      <c r="P993" s="130"/>
      <c r="Q993" s="130"/>
      <c r="R993" s="130"/>
      <c r="S993" s="130"/>
      <c r="T993" s="130"/>
      <c r="U993" s="130"/>
      <c r="V993" s="130"/>
      <c r="W993" s="130"/>
      <c r="X993" s="130"/>
      <c r="Y993" s="130"/>
      <c r="Z993" s="130"/>
      <c r="AA993" s="130"/>
      <c r="AB993" s="130"/>
    </row>
    <row r="994" spans="1:28" ht="15.75" customHeight="1">
      <c r="A994" s="130"/>
      <c r="B994" s="130"/>
      <c r="C994" s="130"/>
      <c r="D994" s="130"/>
      <c r="E994" s="130"/>
      <c r="F994" s="130"/>
      <c r="G994" s="130"/>
      <c r="H994" s="130"/>
      <c r="I994" s="130"/>
      <c r="J994" s="130"/>
      <c r="K994" s="130"/>
      <c r="L994" s="130"/>
      <c r="M994" s="130"/>
      <c r="N994" s="130"/>
      <c r="O994" s="130"/>
      <c r="P994" s="130"/>
      <c r="Q994" s="130"/>
      <c r="R994" s="130"/>
      <c r="S994" s="130"/>
      <c r="T994" s="130"/>
      <c r="U994" s="130"/>
      <c r="V994" s="130"/>
      <c r="W994" s="130"/>
      <c r="X994" s="130"/>
      <c r="Y994" s="130"/>
      <c r="Z994" s="130"/>
      <c r="AA994" s="130"/>
      <c r="AB994" s="130"/>
    </row>
    <row r="995" spans="1:28" ht="15.75" customHeight="1">
      <c r="A995" s="130"/>
      <c r="B995" s="130"/>
      <c r="C995" s="130"/>
      <c r="D995" s="130"/>
      <c r="E995" s="130"/>
      <c r="F995" s="130"/>
      <c r="G995" s="130"/>
      <c r="H995" s="130"/>
      <c r="I995" s="130"/>
      <c r="J995" s="130"/>
      <c r="K995" s="130"/>
      <c r="L995" s="130"/>
      <c r="M995" s="130"/>
      <c r="N995" s="130"/>
      <c r="O995" s="130"/>
      <c r="P995" s="130"/>
      <c r="Q995" s="130"/>
      <c r="R995" s="130"/>
      <c r="S995" s="130"/>
      <c r="T995" s="130"/>
      <c r="U995" s="130"/>
      <c r="V995" s="130"/>
      <c r="W995" s="130"/>
      <c r="X995" s="130"/>
      <c r="Y995" s="130"/>
      <c r="Z995" s="130"/>
      <c r="AA995" s="130"/>
      <c r="AB995" s="130"/>
    </row>
    <row r="996" spans="1:28" ht="15.75" customHeight="1">
      <c r="A996" s="130"/>
      <c r="B996" s="130"/>
      <c r="C996" s="130"/>
      <c r="D996" s="130"/>
      <c r="E996" s="130"/>
      <c r="F996" s="130"/>
      <c r="G996" s="130"/>
      <c r="H996" s="130"/>
      <c r="I996" s="130"/>
      <c r="J996" s="130"/>
      <c r="K996" s="130"/>
      <c r="L996" s="130"/>
      <c r="M996" s="130"/>
      <c r="N996" s="130"/>
      <c r="O996" s="130"/>
      <c r="P996" s="130"/>
      <c r="Q996" s="130"/>
      <c r="R996" s="130"/>
      <c r="S996" s="130"/>
      <c r="T996" s="130"/>
      <c r="U996" s="130"/>
      <c r="V996" s="130"/>
      <c r="W996" s="130"/>
      <c r="X996" s="130"/>
      <c r="Y996" s="130"/>
      <c r="Z996" s="130"/>
      <c r="AA996" s="130"/>
      <c r="AB996" s="130"/>
    </row>
    <row r="997" spans="1:28" ht="15.75" customHeight="1">
      <c r="A997" s="130"/>
      <c r="B997" s="130"/>
      <c r="C997" s="130"/>
      <c r="D997" s="130"/>
      <c r="E997" s="130"/>
      <c r="F997" s="130"/>
      <c r="G997" s="130"/>
      <c r="H997" s="130"/>
      <c r="I997" s="130"/>
      <c r="J997" s="130"/>
      <c r="K997" s="130"/>
      <c r="L997" s="130"/>
      <c r="M997" s="130"/>
      <c r="N997" s="130"/>
      <c r="O997" s="130"/>
      <c r="P997" s="130"/>
      <c r="Q997" s="130"/>
      <c r="R997" s="130"/>
      <c r="S997" s="130"/>
      <c r="T997" s="130"/>
      <c r="U997" s="130"/>
      <c r="V997" s="130"/>
      <c r="W997" s="130"/>
      <c r="X997" s="130"/>
      <c r="Y997" s="130"/>
      <c r="Z997" s="130"/>
      <c r="AA997" s="130"/>
      <c r="AB997" s="130"/>
    </row>
    <row r="998" spans="1:28" ht="15.75" customHeight="1">
      <c r="A998" s="130"/>
      <c r="B998" s="130"/>
      <c r="C998" s="130"/>
      <c r="D998" s="130"/>
      <c r="E998" s="130"/>
      <c r="F998" s="130"/>
      <c r="G998" s="130"/>
      <c r="H998" s="130"/>
      <c r="I998" s="130"/>
      <c r="J998" s="130"/>
      <c r="K998" s="130"/>
      <c r="L998" s="130"/>
      <c r="M998" s="130"/>
      <c r="N998" s="130"/>
      <c r="O998" s="130"/>
      <c r="P998" s="130"/>
      <c r="Q998" s="130"/>
      <c r="R998" s="130"/>
      <c r="S998" s="130"/>
      <c r="T998" s="130"/>
      <c r="U998" s="130"/>
      <c r="V998" s="130"/>
      <c r="W998" s="130"/>
      <c r="X998" s="130"/>
      <c r="Y998" s="130"/>
      <c r="Z998" s="130"/>
      <c r="AA998" s="130"/>
      <c r="AB998" s="130"/>
    </row>
    <row r="999" spans="1:28" ht="15.75" customHeight="1">
      <c r="A999" s="130"/>
      <c r="B999" s="130"/>
      <c r="C999" s="130"/>
      <c r="D999" s="130"/>
      <c r="E999" s="130"/>
      <c r="F999" s="130"/>
      <c r="G999" s="130"/>
      <c r="H999" s="130"/>
      <c r="I999" s="130"/>
      <c r="J999" s="130"/>
      <c r="K999" s="130"/>
      <c r="L999" s="130"/>
      <c r="M999" s="130"/>
      <c r="N999" s="130"/>
      <c r="O999" s="130"/>
      <c r="P999" s="130"/>
      <c r="Q999" s="130"/>
      <c r="R999" s="130"/>
      <c r="S999" s="130"/>
      <c r="T999" s="130"/>
      <c r="U999" s="130"/>
      <c r="V999" s="130"/>
      <c r="W999" s="130"/>
      <c r="X999" s="130"/>
      <c r="Y999" s="130"/>
      <c r="Z999" s="130"/>
      <c r="AA999" s="130"/>
      <c r="AB999" s="130"/>
    </row>
    <row r="1000" spans="1:28" ht="15.75" customHeight="1">
      <c r="A1000" s="130"/>
      <c r="B1000" s="130"/>
      <c r="C1000" s="130"/>
      <c r="D1000" s="130"/>
      <c r="E1000" s="130"/>
      <c r="F1000" s="130"/>
      <c r="G1000" s="130"/>
      <c r="H1000" s="130"/>
      <c r="I1000" s="130"/>
      <c r="J1000" s="130"/>
      <c r="K1000" s="130"/>
      <c r="L1000" s="130"/>
      <c r="M1000" s="130"/>
      <c r="N1000" s="130"/>
      <c r="O1000" s="130"/>
      <c r="P1000" s="130"/>
      <c r="Q1000" s="130"/>
      <c r="R1000" s="130"/>
      <c r="S1000" s="130"/>
      <c r="T1000" s="130"/>
      <c r="U1000" s="130"/>
      <c r="V1000" s="130"/>
      <c r="W1000" s="130"/>
      <c r="X1000" s="130"/>
      <c r="Y1000" s="130"/>
      <c r="Z1000" s="130"/>
      <c r="AA1000" s="130"/>
      <c r="AB1000" s="130"/>
    </row>
    <row r="1001" spans="1:28" ht="15.75" customHeight="1">
      <c r="A1001" s="130"/>
      <c r="B1001" s="130"/>
      <c r="C1001" s="130"/>
      <c r="D1001" s="130"/>
      <c r="E1001" s="130"/>
      <c r="F1001" s="130"/>
      <c r="G1001" s="130"/>
      <c r="H1001" s="130"/>
      <c r="I1001" s="130"/>
      <c r="J1001" s="130"/>
      <c r="K1001" s="130"/>
      <c r="L1001" s="130"/>
      <c r="M1001" s="130"/>
      <c r="N1001" s="130"/>
      <c r="O1001" s="130"/>
      <c r="P1001" s="130"/>
      <c r="Q1001" s="130"/>
      <c r="R1001" s="130"/>
      <c r="S1001" s="130"/>
      <c r="T1001" s="130"/>
      <c r="U1001" s="130"/>
      <c r="V1001" s="130"/>
      <c r="W1001" s="130"/>
      <c r="X1001" s="130"/>
      <c r="Y1001" s="130"/>
      <c r="Z1001" s="130"/>
      <c r="AA1001" s="130"/>
      <c r="AB1001" s="130"/>
    </row>
    <row r="1002" spans="1:28" ht="15.75" customHeight="1">
      <c r="A1002" s="130"/>
      <c r="B1002" s="130"/>
      <c r="C1002" s="130"/>
      <c r="D1002" s="130"/>
      <c r="E1002" s="130"/>
      <c r="F1002" s="130"/>
      <c r="G1002" s="130"/>
      <c r="H1002" s="130"/>
      <c r="I1002" s="130"/>
      <c r="J1002" s="130"/>
      <c r="K1002" s="130"/>
      <c r="L1002" s="130"/>
      <c r="M1002" s="130"/>
      <c r="N1002" s="130"/>
      <c r="O1002" s="130"/>
      <c r="P1002" s="130"/>
      <c r="Q1002" s="130"/>
      <c r="R1002" s="130"/>
      <c r="S1002" s="130"/>
      <c r="T1002" s="130"/>
      <c r="U1002" s="130"/>
      <c r="V1002" s="130"/>
      <c r="W1002" s="130"/>
      <c r="X1002" s="130"/>
      <c r="Y1002" s="130"/>
      <c r="Z1002" s="130"/>
      <c r="AA1002" s="130"/>
      <c r="AB1002" s="130"/>
    </row>
    <row r="1003" spans="1:28" ht="15.75" customHeight="1">
      <c r="A1003" s="130"/>
      <c r="B1003" s="130"/>
      <c r="C1003" s="130"/>
      <c r="D1003" s="130"/>
      <c r="E1003" s="130"/>
      <c r="F1003" s="130"/>
      <c r="G1003" s="130"/>
      <c r="H1003" s="130"/>
      <c r="I1003" s="130"/>
      <c r="J1003" s="130"/>
      <c r="K1003" s="130"/>
      <c r="L1003" s="130"/>
      <c r="M1003" s="130"/>
      <c r="N1003" s="130"/>
      <c r="O1003" s="130"/>
      <c r="P1003" s="130"/>
      <c r="Q1003" s="130"/>
      <c r="R1003" s="130"/>
      <c r="S1003" s="130"/>
      <c r="T1003" s="130"/>
      <c r="U1003" s="130"/>
      <c r="V1003" s="130"/>
      <c r="W1003" s="130"/>
      <c r="X1003" s="130"/>
      <c r="Y1003" s="130"/>
      <c r="Z1003" s="130"/>
      <c r="AA1003" s="130"/>
      <c r="AB1003" s="130"/>
    </row>
    <row r="1004" spans="1:28" ht="15.75" customHeight="1">
      <c r="A1004" s="130"/>
      <c r="B1004" s="130"/>
      <c r="C1004" s="130"/>
      <c r="D1004" s="130"/>
      <c r="E1004" s="130"/>
      <c r="F1004" s="130"/>
      <c r="G1004" s="130"/>
      <c r="H1004" s="130"/>
      <c r="I1004" s="130"/>
      <c r="J1004" s="130"/>
      <c r="K1004" s="130"/>
      <c r="L1004" s="130"/>
      <c r="M1004" s="130"/>
      <c r="N1004" s="130"/>
      <c r="O1004" s="130"/>
      <c r="P1004" s="130"/>
      <c r="Q1004" s="130"/>
      <c r="R1004" s="130"/>
      <c r="S1004" s="130"/>
      <c r="T1004" s="130"/>
      <c r="U1004" s="130"/>
      <c r="V1004" s="130"/>
      <c r="W1004" s="130"/>
      <c r="X1004" s="130"/>
      <c r="Y1004" s="130"/>
      <c r="Z1004" s="130"/>
      <c r="AA1004" s="130"/>
      <c r="AB1004" s="130"/>
    </row>
    <row r="1005" spans="1:28" ht="15.75" customHeight="1">
      <c r="A1005" s="130"/>
      <c r="B1005" s="130"/>
      <c r="C1005" s="130"/>
      <c r="D1005" s="130"/>
      <c r="E1005" s="130"/>
      <c r="F1005" s="130"/>
      <c r="G1005" s="130"/>
      <c r="H1005" s="130"/>
      <c r="I1005" s="130"/>
      <c r="J1005" s="130"/>
      <c r="K1005" s="130"/>
      <c r="L1005" s="130"/>
      <c r="M1005" s="130"/>
      <c r="N1005" s="130"/>
      <c r="O1005" s="130"/>
      <c r="P1005" s="130"/>
      <c r="Q1005" s="130"/>
      <c r="R1005" s="130"/>
      <c r="S1005" s="130"/>
      <c r="T1005" s="130"/>
      <c r="U1005" s="130"/>
      <c r="V1005" s="130"/>
      <c r="W1005" s="130"/>
      <c r="X1005" s="130"/>
      <c r="Y1005" s="130"/>
      <c r="Z1005" s="130"/>
      <c r="AA1005" s="130"/>
      <c r="AB1005" s="130"/>
    </row>
    <row r="1006" spans="1:28" ht="15.75" customHeight="1">
      <c r="A1006" s="130"/>
      <c r="B1006" s="130"/>
      <c r="C1006" s="130"/>
      <c r="D1006" s="130"/>
      <c r="E1006" s="130"/>
      <c r="F1006" s="130"/>
      <c r="G1006" s="130"/>
      <c r="H1006" s="130"/>
      <c r="I1006" s="130"/>
      <c r="J1006" s="130"/>
      <c r="K1006" s="130"/>
      <c r="L1006" s="130"/>
      <c r="M1006" s="130"/>
      <c r="N1006" s="130"/>
      <c r="O1006" s="130"/>
      <c r="P1006" s="130"/>
      <c r="Q1006" s="130"/>
      <c r="R1006" s="130"/>
      <c r="S1006" s="130"/>
      <c r="T1006" s="130"/>
      <c r="U1006" s="130"/>
      <c r="V1006" s="130"/>
      <c r="W1006" s="130"/>
      <c r="X1006" s="130"/>
      <c r="Y1006" s="130"/>
      <c r="Z1006" s="130"/>
      <c r="AA1006" s="130"/>
      <c r="AB1006" s="130"/>
    </row>
    <row r="1007" spans="1:28" ht="15.75" customHeight="1">
      <c r="A1007" s="130"/>
      <c r="B1007" s="130"/>
      <c r="C1007" s="130"/>
      <c r="D1007" s="130"/>
      <c r="E1007" s="130"/>
      <c r="F1007" s="130"/>
      <c r="G1007" s="130"/>
      <c r="H1007" s="130"/>
      <c r="I1007" s="130"/>
      <c r="J1007" s="130"/>
      <c r="K1007" s="130"/>
      <c r="L1007" s="130"/>
      <c r="M1007" s="130"/>
      <c r="N1007" s="130"/>
      <c r="O1007" s="130"/>
      <c r="P1007" s="130"/>
      <c r="Q1007" s="130"/>
      <c r="R1007" s="130"/>
      <c r="S1007" s="130"/>
      <c r="T1007" s="130"/>
      <c r="U1007" s="130"/>
      <c r="V1007" s="130"/>
      <c r="W1007" s="130"/>
      <c r="X1007" s="130"/>
      <c r="Y1007" s="130"/>
      <c r="Z1007" s="130"/>
      <c r="AA1007" s="130"/>
      <c r="AB1007" s="130"/>
    </row>
    <row r="1008" spans="1:28" ht="15.75" customHeight="1">
      <c r="A1008" s="130"/>
      <c r="B1008" s="130"/>
      <c r="C1008" s="130"/>
      <c r="D1008" s="130"/>
      <c r="E1008" s="130"/>
      <c r="F1008" s="130"/>
      <c r="G1008" s="130"/>
      <c r="H1008" s="130"/>
      <c r="I1008" s="130"/>
      <c r="J1008" s="130"/>
      <c r="K1008" s="130"/>
      <c r="L1008" s="130"/>
      <c r="M1008" s="130"/>
      <c r="N1008" s="130"/>
      <c r="O1008" s="130"/>
      <c r="P1008" s="130"/>
      <c r="Q1008" s="130"/>
      <c r="R1008" s="130"/>
      <c r="S1008" s="130"/>
      <c r="T1008" s="130"/>
      <c r="U1008" s="130"/>
      <c r="V1008" s="130"/>
      <c r="W1008" s="130"/>
      <c r="X1008" s="130"/>
      <c r="Y1008" s="130"/>
      <c r="Z1008" s="130"/>
      <c r="AA1008" s="130"/>
      <c r="AB1008" s="130"/>
    </row>
    <row r="1009" spans="1:28" ht="15.75" customHeight="1">
      <c r="A1009" s="130"/>
      <c r="B1009" s="130"/>
      <c r="C1009" s="130"/>
      <c r="D1009" s="130"/>
      <c r="E1009" s="130"/>
      <c r="F1009" s="130"/>
      <c r="G1009" s="130"/>
      <c r="H1009" s="130"/>
      <c r="I1009" s="130"/>
      <c r="J1009" s="130"/>
      <c r="K1009" s="130"/>
      <c r="L1009" s="130"/>
      <c r="M1009" s="130"/>
      <c r="N1009" s="130"/>
      <c r="O1009" s="130"/>
      <c r="P1009" s="130"/>
      <c r="Q1009" s="130"/>
      <c r="R1009" s="130"/>
      <c r="S1009" s="130"/>
      <c r="T1009" s="130"/>
      <c r="U1009" s="130"/>
      <c r="V1009" s="130"/>
      <c r="W1009" s="130"/>
      <c r="X1009" s="130"/>
      <c r="Y1009" s="130"/>
      <c r="Z1009" s="130"/>
      <c r="AA1009" s="130"/>
      <c r="AB1009" s="130"/>
    </row>
    <row r="1010" spans="1:28" ht="15.75" customHeight="1">
      <c r="A1010" s="130"/>
      <c r="B1010" s="130"/>
      <c r="C1010" s="130"/>
      <c r="D1010" s="130"/>
      <c r="E1010" s="130"/>
      <c r="F1010" s="130"/>
      <c r="G1010" s="130"/>
      <c r="H1010" s="130"/>
      <c r="I1010" s="130"/>
      <c r="J1010" s="130"/>
      <c r="K1010" s="130"/>
      <c r="L1010" s="130"/>
      <c r="M1010" s="130"/>
      <c r="N1010" s="130"/>
      <c r="O1010" s="130"/>
      <c r="P1010" s="130"/>
      <c r="Q1010" s="130"/>
      <c r="R1010" s="130"/>
      <c r="S1010" s="130"/>
      <c r="T1010" s="130"/>
      <c r="U1010" s="130"/>
      <c r="V1010" s="130"/>
      <c r="W1010" s="130"/>
      <c r="X1010" s="130"/>
      <c r="Y1010" s="130"/>
      <c r="Z1010" s="130"/>
      <c r="AA1010" s="130"/>
      <c r="AB1010" s="130"/>
    </row>
    <row r="1011" spans="1:28" ht="15.75" customHeight="1">
      <c r="A1011" s="130"/>
      <c r="B1011" s="130"/>
      <c r="C1011" s="130"/>
      <c r="D1011" s="130"/>
      <c r="E1011" s="130"/>
      <c r="F1011" s="130"/>
      <c r="G1011" s="130"/>
      <c r="H1011" s="130"/>
      <c r="I1011" s="130"/>
      <c r="J1011" s="130"/>
      <c r="K1011" s="130"/>
      <c r="L1011" s="130"/>
      <c r="M1011" s="130"/>
      <c r="N1011" s="130"/>
      <c r="O1011" s="130"/>
      <c r="P1011" s="130"/>
      <c r="Q1011" s="130"/>
      <c r="R1011" s="130"/>
      <c r="S1011" s="130"/>
      <c r="T1011" s="130"/>
      <c r="U1011" s="130"/>
      <c r="V1011" s="130"/>
      <c r="W1011" s="130"/>
      <c r="X1011" s="130"/>
      <c r="Y1011" s="130"/>
      <c r="Z1011" s="130"/>
      <c r="AA1011" s="130"/>
      <c r="AB1011" s="130"/>
    </row>
    <row r="1012" spans="1:28" ht="15.75" customHeight="1">
      <c r="A1012" s="130"/>
      <c r="B1012" s="130"/>
      <c r="C1012" s="130"/>
      <c r="D1012" s="130"/>
      <c r="E1012" s="130"/>
      <c r="F1012" s="130"/>
      <c r="G1012" s="130"/>
      <c r="H1012" s="130"/>
      <c r="I1012" s="130"/>
      <c r="J1012" s="130"/>
      <c r="K1012" s="130"/>
      <c r="L1012" s="130"/>
      <c r="M1012" s="130"/>
      <c r="N1012" s="130"/>
      <c r="O1012" s="130"/>
      <c r="P1012" s="130"/>
      <c r="Q1012" s="130"/>
      <c r="R1012" s="130"/>
      <c r="S1012" s="130"/>
      <c r="T1012" s="130"/>
      <c r="U1012" s="130"/>
      <c r="V1012" s="130"/>
      <c r="W1012" s="130"/>
      <c r="X1012" s="130"/>
      <c r="Y1012" s="130"/>
      <c r="Z1012" s="130"/>
      <c r="AA1012" s="130"/>
      <c r="AB1012" s="130"/>
    </row>
    <row r="1013" spans="1:28" ht="15.75" customHeight="1">
      <c r="A1013" s="130"/>
      <c r="B1013" s="130"/>
      <c r="C1013" s="130"/>
      <c r="D1013" s="130"/>
      <c r="E1013" s="130"/>
      <c r="F1013" s="130"/>
      <c r="G1013" s="130"/>
      <c r="H1013" s="130"/>
      <c r="I1013" s="130"/>
      <c r="J1013" s="130"/>
      <c r="K1013" s="130"/>
      <c r="L1013" s="130"/>
      <c r="M1013" s="130"/>
      <c r="N1013" s="130"/>
      <c r="O1013" s="130"/>
      <c r="P1013" s="130"/>
      <c r="Q1013" s="130"/>
      <c r="R1013" s="130"/>
      <c r="S1013" s="130"/>
      <c r="T1013" s="130"/>
      <c r="U1013" s="130"/>
      <c r="V1013" s="130"/>
      <c r="W1013" s="130"/>
      <c r="X1013" s="130"/>
      <c r="Y1013" s="130"/>
      <c r="Z1013" s="130"/>
      <c r="AA1013" s="130"/>
      <c r="AB1013" s="130"/>
    </row>
    <row r="1014" spans="1:28" ht="15.75" customHeight="1">
      <c r="A1014" s="130"/>
      <c r="B1014" s="130"/>
      <c r="C1014" s="130"/>
      <c r="D1014" s="130"/>
      <c r="E1014" s="130"/>
      <c r="F1014" s="130"/>
      <c r="G1014" s="130"/>
      <c r="H1014" s="130"/>
      <c r="I1014" s="130"/>
      <c r="J1014" s="130"/>
      <c r="K1014" s="130"/>
      <c r="L1014" s="130"/>
      <c r="M1014" s="130"/>
      <c r="N1014" s="130"/>
      <c r="O1014" s="130"/>
      <c r="P1014" s="130"/>
      <c r="Q1014" s="130"/>
      <c r="R1014" s="130"/>
      <c r="S1014" s="130"/>
      <c r="T1014" s="130"/>
      <c r="U1014" s="130"/>
      <c r="V1014" s="130"/>
      <c r="W1014" s="130"/>
      <c r="X1014" s="130"/>
      <c r="Y1014" s="130"/>
      <c r="Z1014" s="130"/>
      <c r="AA1014" s="130"/>
      <c r="AB1014" s="130"/>
    </row>
    <row r="1015" spans="1:28" ht="15.75" customHeight="1">
      <c r="A1015" s="130"/>
      <c r="B1015" s="130"/>
      <c r="C1015" s="130"/>
      <c r="D1015" s="130"/>
      <c r="E1015" s="130"/>
      <c r="F1015" s="130"/>
      <c r="G1015" s="130"/>
      <c r="H1015" s="130"/>
      <c r="I1015" s="130"/>
      <c r="J1015" s="130"/>
      <c r="K1015" s="130"/>
      <c r="L1015" s="130"/>
      <c r="M1015" s="130"/>
      <c r="N1015" s="130"/>
      <c r="O1015" s="130"/>
      <c r="P1015" s="130"/>
      <c r="Q1015" s="130"/>
      <c r="R1015" s="130"/>
      <c r="S1015" s="130"/>
      <c r="T1015" s="130"/>
      <c r="U1015" s="130"/>
      <c r="V1015" s="130"/>
      <c r="W1015" s="130"/>
      <c r="X1015" s="130"/>
      <c r="Y1015" s="130"/>
      <c r="Z1015" s="130"/>
      <c r="AA1015" s="130"/>
      <c r="AB1015" s="130"/>
    </row>
    <row r="1016" spans="1:28" ht="15.75" customHeight="1">
      <c r="A1016" s="130"/>
      <c r="B1016" s="130"/>
      <c r="C1016" s="130"/>
      <c r="D1016" s="130"/>
      <c r="E1016" s="130"/>
      <c r="F1016" s="130"/>
      <c r="G1016" s="130"/>
      <c r="H1016" s="130"/>
      <c r="I1016" s="130"/>
      <c r="J1016" s="130"/>
      <c r="K1016" s="130"/>
      <c r="L1016" s="130"/>
      <c r="M1016" s="130"/>
      <c r="N1016" s="130"/>
      <c r="O1016" s="130"/>
      <c r="P1016" s="130"/>
      <c r="Q1016" s="130"/>
      <c r="R1016" s="130"/>
      <c r="S1016" s="130"/>
      <c r="T1016" s="130"/>
      <c r="U1016" s="130"/>
      <c r="V1016" s="130"/>
      <c r="W1016" s="130"/>
      <c r="X1016" s="130"/>
      <c r="Y1016" s="130"/>
      <c r="Z1016" s="130"/>
      <c r="AA1016" s="130"/>
      <c r="AB1016" s="130"/>
    </row>
    <row r="1017" spans="1:28" ht="15.75" customHeight="1">
      <c r="A1017" s="130"/>
      <c r="B1017" s="130"/>
      <c r="C1017" s="130"/>
      <c r="D1017" s="130"/>
      <c r="E1017" s="130"/>
      <c r="F1017" s="130"/>
      <c r="G1017" s="130"/>
      <c r="H1017" s="130"/>
      <c r="I1017" s="130"/>
      <c r="J1017" s="130"/>
      <c r="K1017" s="130"/>
      <c r="L1017" s="130"/>
      <c r="M1017" s="130"/>
      <c r="N1017" s="130"/>
      <c r="O1017" s="130"/>
      <c r="P1017" s="130"/>
      <c r="Q1017" s="130"/>
      <c r="R1017" s="130"/>
      <c r="S1017" s="130"/>
      <c r="T1017" s="130"/>
      <c r="U1017" s="130"/>
      <c r="V1017" s="130"/>
      <c r="W1017" s="130"/>
      <c r="X1017" s="130"/>
      <c r="Y1017" s="130"/>
      <c r="Z1017" s="130"/>
      <c r="AA1017" s="130"/>
      <c r="AB1017" s="130"/>
    </row>
    <row r="1018" spans="1:28" ht="15.75" customHeight="1">
      <c r="A1018" s="130"/>
      <c r="B1018" s="130"/>
      <c r="C1018" s="130"/>
      <c r="D1018" s="130"/>
      <c r="E1018" s="130"/>
      <c r="F1018" s="130"/>
      <c r="G1018" s="130"/>
      <c r="H1018" s="130"/>
      <c r="I1018" s="130"/>
      <c r="J1018" s="130"/>
      <c r="K1018" s="130"/>
      <c r="L1018" s="130"/>
      <c r="M1018" s="130"/>
      <c r="N1018" s="130"/>
      <c r="O1018" s="130"/>
      <c r="P1018" s="130"/>
      <c r="Q1018" s="130"/>
      <c r="R1018" s="130"/>
      <c r="S1018" s="130"/>
      <c r="T1018" s="130"/>
      <c r="U1018" s="130"/>
      <c r="V1018" s="130"/>
      <c r="W1018" s="130"/>
      <c r="X1018" s="130"/>
      <c r="Y1018" s="130"/>
      <c r="Z1018" s="130"/>
      <c r="AA1018" s="130"/>
      <c r="AB1018" s="130"/>
    </row>
    <row r="1019" spans="1:28" ht="15.75" customHeight="1">
      <c r="A1019" s="130"/>
      <c r="B1019" s="130"/>
      <c r="C1019" s="130"/>
      <c r="D1019" s="130"/>
      <c r="E1019" s="130"/>
      <c r="F1019" s="130"/>
      <c r="G1019" s="130"/>
      <c r="H1019" s="130"/>
      <c r="I1019" s="130"/>
      <c r="J1019" s="130"/>
      <c r="K1019" s="130"/>
      <c r="L1019" s="130"/>
      <c r="M1019" s="130"/>
      <c r="N1019" s="130"/>
      <c r="O1019" s="130"/>
      <c r="P1019" s="130"/>
      <c r="Q1019" s="130"/>
      <c r="R1019" s="130"/>
      <c r="S1019" s="130"/>
      <c r="T1019" s="130"/>
      <c r="U1019" s="130"/>
      <c r="V1019" s="130"/>
      <c r="W1019" s="130"/>
      <c r="X1019" s="130"/>
      <c r="Y1019" s="130"/>
      <c r="Z1019" s="130"/>
      <c r="AA1019" s="130"/>
      <c r="AB1019" s="130"/>
    </row>
    <row r="1020" spans="1:28" ht="15.75" customHeight="1">
      <c r="A1020" s="130"/>
      <c r="B1020" s="130"/>
      <c r="C1020" s="130"/>
      <c r="D1020" s="130"/>
      <c r="E1020" s="130"/>
      <c r="F1020" s="130"/>
      <c r="G1020" s="130"/>
      <c r="H1020" s="130"/>
      <c r="I1020" s="130"/>
      <c r="J1020" s="130"/>
      <c r="K1020" s="130"/>
      <c r="L1020" s="130"/>
      <c r="M1020" s="130"/>
      <c r="N1020" s="130"/>
      <c r="O1020" s="130"/>
      <c r="P1020" s="130"/>
      <c r="Q1020" s="130"/>
      <c r="R1020" s="130"/>
      <c r="S1020" s="130"/>
      <c r="T1020" s="130"/>
      <c r="U1020" s="130"/>
      <c r="V1020" s="130"/>
      <c r="W1020" s="130"/>
      <c r="X1020" s="130"/>
      <c r="Y1020" s="130"/>
      <c r="Z1020" s="130"/>
      <c r="AA1020" s="130"/>
      <c r="AB1020" s="130"/>
    </row>
    <row r="1021" spans="1:28" ht="15.75" customHeight="1">
      <c r="A1021" s="130"/>
      <c r="B1021" s="130"/>
      <c r="C1021" s="130"/>
      <c r="D1021" s="130"/>
      <c r="E1021" s="130"/>
      <c r="F1021" s="130"/>
      <c r="G1021" s="130"/>
      <c r="H1021" s="130"/>
      <c r="I1021" s="130"/>
      <c r="J1021" s="130"/>
      <c r="K1021" s="130"/>
      <c r="L1021" s="130"/>
      <c r="M1021" s="130"/>
      <c r="N1021" s="130"/>
      <c r="O1021" s="130"/>
      <c r="P1021" s="130"/>
      <c r="Q1021" s="130"/>
      <c r="R1021" s="130"/>
      <c r="S1021" s="130"/>
      <c r="T1021" s="130"/>
      <c r="U1021" s="130"/>
      <c r="V1021" s="130"/>
      <c r="W1021" s="130"/>
      <c r="X1021" s="130"/>
      <c r="Y1021" s="130"/>
      <c r="Z1021" s="130"/>
      <c r="AA1021" s="130"/>
      <c r="AB1021" s="130"/>
    </row>
    <row r="1022" spans="1:28" ht="15.75" customHeight="1">
      <c r="A1022" s="130"/>
      <c r="B1022" s="130"/>
      <c r="C1022" s="130"/>
      <c r="D1022" s="130"/>
      <c r="E1022" s="130"/>
      <c r="F1022" s="130"/>
      <c r="G1022" s="130"/>
      <c r="H1022" s="130"/>
      <c r="I1022" s="130"/>
      <c r="J1022" s="130"/>
      <c r="K1022" s="130"/>
      <c r="L1022" s="130"/>
      <c r="M1022" s="130"/>
      <c r="N1022" s="130"/>
      <c r="O1022" s="130"/>
      <c r="P1022" s="130"/>
      <c r="Q1022" s="130"/>
      <c r="R1022" s="130"/>
      <c r="S1022" s="130"/>
      <c r="T1022" s="130"/>
      <c r="U1022" s="130"/>
      <c r="V1022" s="130"/>
      <c r="W1022" s="130"/>
      <c r="X1022" s="130"/>
      <c r="Y1022" s="130"/>
      <c r="Z1022" s="130"/>
      <c r="AA1022" s="130"/>
      <c r="AB1022" s="130"/>
    </row>
    <row r="1023" spans="1:28" ht="15.75" customHeight="1">
      <c r="A1023" s="130"/>
      <c r="B1023" s="130"/>
      <c r="C1023" s="130"/>
      <c r="D1023" s="130"/>
      <c r="E1023" s="130"/>
      <c r="F1023" s="130"/>
      <c r="G1023" s="130"/>
      <c r="H1023" s="130"/>
      <c r="I1023" s="130"/>
      <c r="J1023" s="130"/>
      <c r="K1023" s="130"/>
      <c r="L1023" s="130"/>
      <c r="M1023" s="130"/>
      <c r="N1023" s="130"/>
      <c r="O1023" s="130"/>
      <c r="P1023" s="130"/>
      <c r="Q1023" s="130"/>
      <c r="R1023" s="130"/>
      <c r="S1023" s="130"/>
      <c r="T1023" s="130"/>
      <c r="U1023" s="130"/>
      <c r="V1023" s="130"/>
      <c r="W1023" s="130"/>
      <c r="X1023" s="130"/>
      <c r="Y1023" s="130"/>
      <c r="Z1023" s="130"/>
      <c r="AA1023" s="130"/>
      <c r="AB1023" s="130"/>
    </row>
    <row r="1024" spans="1:28" ht="15.75" customHeight="1">
      <c r="A1024" s="130"/>
      <c r="B1024" s="130"/>
      <c r="C1024" s="130"/>
      <c r="D1024" s="130"/>
      <c r="E1024" s="130"/>
      <c r="F1024" s="130"/>
      <c r="G1024" s="130"/>
      <c r="H1024" s="130"/>
      <c r="I1024" s="130"/>
      <c r="J1024" s="130"/>
      <c r="K1024" s="130"/>
      <c r="L1024" s="130"/>
      <c r="M1024" s="130"/>
      <c r="N1024" s="130"/>
      <c r="O1024" s="130"/>
      <c r="P1024" s="130"/>
      <c r="Q1024" s="130"/>
      <c r="R1024" s="130"/>
      <c r="S1024" s="130"/>
      <c r="T1024" s="130"/>
      <c r="U1024" s="130"/>
      <c r="V1024" s="130"/>
      <c r="W1024" s="130"/>
      <c r="X1024" s="130"/>
      <c r="Y1024" s="130"/>
      <c r="Z1024" s="130"/>
      <c r="AA1024" s="130"/>
      <c r="AB1024" s="130"/>
    </row>
    <row r="1025" spans="1:28" ht="15.75" customHeight="1">
      <c r="A1025" s="130"/>
      <c r="B1025" s="130"/>
      <c r="C1025" s="130"/>
      <c r="D1025" s="130"/>
      <c r="E1025" s="130"/>
      <c r="F1025" s="130"/>
      <c r="G1025" s="130"/>
      <c r="H1025" s="130"/>
      <c r="I1025" s="130"/>
      <c r="J1025" s="130"/>
      <c r="K1025" s="130"/>
      <c r="L1025" s="130"/>
      <c r="M1025" s="130"/>
      <c r="N1025" s="130"/>
      <c r="O1025" s="130"/>
      <c r="P1025" s="130"/>
      <c r="Q1025" s="130"/>
      <c r="R1025" s="130"/>
      <c r="S1025" s="130"/>
      <c r="T1025" s="130"/>
      <c r="U1025" s="130"/>
      <c r="V1025" s="130"/>
      <c r="W1025" s="130"/>
      <c r="X1025" s="130"/>
      <c r="Y1025" s="130"/>
      <c r="Z1025" s="130"/>
      <c r="AA1025" s="130"/>
      <c r="AB1025" s="130"/>
    </row>
    <row r="1026" spans="1:28" ht="15.75" customHeight="1">
      <c r="A1026" s="130"/>
      <c r="B1026" s="130"/>
      <c r="C1026" s="130"/>
      <c r="D1026" s="130"/>
      <c r="E1026" s="130"/>
      <c r="F1026" s="130"/>
      <c r="G1026" s="130"/>
      <c r="H1026" s="130"/>
      <c r="I1026" s="130"/>
      <c r="J1026" s="130"/>
      <c r="K1026" s="130"/>
      <c r="L1026" s="130"/>
      <c r="M1026" s="130"/>
      <c r="N1026" s="130"/>
      <c r="O1026" s="130"/>
      <c r="P1026" s="130"/>
      <c r="Q1026" s="130"/>
      <c r="R1026" s="130"/>
      <c r="S1026" s="130"/>
      <c r="T1026" s="130"/>
      <c r="U1026" s="130"/>
      <c r="V1026" s="130"/>
      <c r="W1026" s="130"/>
      <c r="X1026" s="130"/>
      <c r="Y1026" s="130"/>
      <c r="Z1026" s="130"/>
      <c r="AA1026" s="130"/>
      <c r="AB1026" s="130"/>
    </row>
    <row r="1027" spans="1:28" ht="15.75" customHeight="1">
      <c r="A1027" s="130"/>
      <c r="B1027" s="130"/>
      <c r="C1027" s="130"/>
      <c r="D1027" s="130"/>
      <c r="E1027" s="130"/>
      <c r="F1027" s="130"/>
      <c r="G1027" s="130"/>
      <c r="H1027" s="130"/>
      <c r="I1027" s="130"/>
      <c r="J1027" s="130"/>
      <c r="K1027" s="130"/>
      <c r="L1027" s="130"/>
      <c r="M1027" s="130"/>
      <c r="N1027" s="130"/>
      <c r="O1027" s="130"/>
      <c r="P1027" s="130"/>
      <c r="Q1027" s="130"/>
      <c r="R1027" s="130"/>
      <c r="S1027" s="130"/>
      <c r="T1027" s="130"/>
      <c r="U1027" s="130"/>
      <c r="V1027" s="130"/>
      <c r="W1027" s="130"/>
      <c r="X1027" s="130"/>
      <c r="Y1027" s="130"/>
      <c r="Z1027" s="130"/>
      <c r="AA1027" s="130"/>
      <c r="AB1027" s="130"/>
    </row>
    <row r="1028" spans="1:28" ht="15.75" customHeight="1">
      <c r="A1028" s="130"/>
      <c r="B1028" s="130"/>
      <c r="C1028" s="130"/>
      <c r="D1028" s="130"/>
      <c r="E1028" s="130"/>
      <c r="F1028" s="130"/>
      <c r="G1028" s="130"/>
      <c r="H1028" s="130"/>
      <c r="I1028" s="130"/>
      <c r="J1028" s="130"/>
      <c r="K1028" s="130"/>
      <c r="L1028" s="130"/>
      <c r="M1028" s="130"/>
      <c r="N1028" s="130"/>
      <c r="O1028" s="130"/>
      <c r="P1028" s="130"/>
      <c r="Q1028" s="130"/>
      <c r="R1028" s="130"/>
      <c r="S1028" s="130"/>
      <c r="T1028" s="130"/>
      <c r="U1028" s="130"/>
      <c r="V1028" s="130"/>
      <c r="W1028" s="130"/>
      <c r="X1028" s="130"/>
      <c r="Y1028" s="130"/>
      <c r="Z1028" s="130"/>
      <c r="AA1028" s="130"/>
      <c r="AB1028" s="130"/>
    </row>
    <row r="1029" spans="1:28" ht="15.75" customHeight="1">
      <c r="A1029" s="130"/>
      <c r="B1029" s="130"/>
      <c r="C1029" s="130"/>
      <c r="D1029" s="130"/>
      <c r="E1029" s="130"/>
      <c r="F1029" s="130"/>
      <c r="G1029" s="130"/>
      <c r="H1029" s="130"/>
      <c r="I1029" s="130"/>
      <c r="J1029" s="130"/>
      <c r="K1029" s="130"/>
      <c r="L1029" s="130"/>
      <c r="M1029" s="130"/>
      <c r="N1029" s="130"/>
      <c r="O1029" s="130"/>
      <c r="P1029" s="130"/>
      <c r="Q1029" s="130"/>
      <c r="R1029" s="130"/>
      <c r="S1029" s="130"/>
      <c r="T1029" s="130"/>
      <c r="U1029" s="130"/>
      <c r="V1029" s="130"/>
      <c r="W1029" s="130"/>
      <c r="X1029" s="130"/>
      <c r="Y1029" s="130"/>
      <c r="Z1029" s="130"/>
      <c r="AA1029" s="130"/>
      <c r="AB1029" s="130"/>
    </row>
    <row r="1030" spans="1:28" ht="15.75" customHeight="1">
      <c r="A1030" s="130"/>
      <c r="B1030" s="130"/>
      <c r="C1030" s="130"/>
      <c r="D1030" s="130"/>
      <c r="E1030" s="130"/>
      <c r="F1030" s="130"/>
      <c r="G1030" s="130"/>
      <c r="H1030" s="130"/>
      <c r="I1030" s="130"/>
      <c r="J1030" s="130"/>
      <c r="K1030" s="130"/>
      <c r="L1030" s="130"/>
      <c r="M1030" s="130"/>
      <c r="N1030" s="130"/>
      <c r="O1030" s="130"/>
      <c r="P1030" s="130"/>
      <c r="Q1030" s="130"/>
      <c r="R1030" s="130"/>
      <c r="S1030" s="130"/>
      <c r="T1030" s="130"/>
      <c r="U1030" s="130"/>
      <c r="V1030" s="130"/>
      <c r="W1030" s="130"/>
      <c r="X1030" s="130"/>
      <c r="Y1030" s="130"/>
      <c r="Z1030" s="130"/>
      <c r="AA1030" s="130"/>
      <c r="AB1030" s="130"/>
    </row>
    <row r="1031" spans="1:28" ht="15.75" customHeight="1">
      <c r="A1031" s="130"/>
      <c r="B1031" s="130"/>
      <c r="C1031" s="130"/>
      <c r="D1031" s="130"/>
      <c r="E1031" s="130"/>
      <c r="F1031" s="130"/>
      <c r="G1031" s="130"/>
      <c r="H1031" s="130"/>
      <c r="I1031" s="130"/>
      <c r="J1031" s="130"/>
      <c r="K1031" s="130"/>
      <c r="L1031" s="130"/>
      <c r="M1031" s="130"/>
      <c r="N1031" s="130"/>
      <c r="O1031" s="130"/>
      <c r="P1031" s="130"/>
      <c r="Q1031" s="130"/>
      <c r="R1031" s="130"/>
      <c r="S1031" s="130"/>
      <c r="T1031" s="130"/>
      <c r="U1031" s="130"/>
      <c r="V1031" s="130"/>
      <c r="W1031" s="130"/>
      <c r="X1031" s="130"/>
      <c r="Y1031" s="130"/>
      <c r="Z1031" s="130"/>
      <c r="AA1031" s="130"/>
      <c r="AB1031" s="130"/>
    </row>
    <row r="1032" spans="1:28" ht="15.75" customHeight="1">
      <c r="A1032" s="130"/>
      <c r="B1032" s="130"/>
      <c r="C1032" s="130"/>
      <c r="D1032" s="130"/>
      <c r="E1032" s="130"/>
      <c r="F1032" s="130"/>
      <c r="G1032" s="130"/>
      <c r="H1032" s="130"/>
      <c r="I1032" s="130"/>
      <c r="J1032" s="130"/>
      <c r="K1032" s="130"/>
      <c r="L1032" s="130"/>
      <c r="M1032" s="130"/>
      <c r="N1032" s="130"/>
      <c r="O1032" s="130"/>
      <c r="P1032" s="130"/>
      <c r="Q1032" s="130"/>
      <c r="R1032" s="130"/>
      <c r="S1032" s="130"/>
      <c r="T1032" s="130"/>
      <c r="U1032" s="130"/>
      <c r="V1032" s="130"/>
      <c r="W1032" s="130"/>
      <c r="X1032" s="130"/>
      <c r="Y1032" s="130"/>
      <c r="Z1032" s="130"/>
      <c r="AA1032" s="130"/>
      <c r="AB1032" s="130"/>
    </row>
    <row r="1033" spans="1:28">
      <c r="A1033" s="130"/>
      <c r="B1033" s="130"/>
      <c r="C1033" s="130"/>
      <c r="D1033" s="130"/>
      <c r="E1033" s="130"/>
      <c r="F1033" s="130"/>
      <c r="G1033" s="130"/>
      <c r="H1033" s="130"/>
      <c r="I1033" s="130"/>
      <c r="J1033" s="130"/>
      <c r="K1033" s="130"/>
      <c r="L1033" s="130"/>
      <c r="M1033" s="130"/>
      <c r="N1033" s="130"/>
      <c r="O1033" s="130"/>
      <c r="P1033" s="130"/>
      <c r="Q1033" s="130"/>
      <c r="R1033" s="130"/>
      <c r="S1033" s="130"/>
      <c r="T1033" s="130"/>
      <c r="U1033" s="130"/>
      <c r="V1033" s="130"/>
      <c r="W1033" s="130"/>
      <c r="X1033" s="130"/>
      <c r="Y1033" s="130"/>
      <c r="Z1033" s="130"/>
      <c r="AA1033" s="130"/>
      <c r="AB1033" s="130"/>
    </row>
    <row r="1034" spans="1:28">
      <c r="A1034" s="130"/>
      <c r="B1034" s="130"/>
      <c r="C1034" s="130"/>
      <c r="D1034" s="130"/>
      <c r="E1034" s="130"/>
      <c r="F1034" s="130"/>
      <c r="G1034" s="130"/>
      <c r="H1034" s="130"/>
      <c r="I1034" s="130"/>
      <c r="J1034" s="130"/>
      <c r="K1034" s="130"/>
      <c r="L1034" s="130"/>
      <c r="M1034" s="130"/>
      <c r="N1034" s="130"/>
      <c r="O1034" s="130"/>
      <c r="P1034" s="130"/>
      <c r="Q1034" s="130"/>
      <c r="R1034" s="130"/>
      <c r="S1034" s="130"/>
      <c r="T1034" s="130"/>
      <c r="U1034" s="130"/>
      <c r="V1034" s="130"/>
      <c r="W1034" s="130"/>
      <c r="X1034" s="130"/>
      <c r="Y1034" s="130"/>
      <c r="Z1034" s="130"/>
      <c r="AA1034" s="130"/>
      <c r="AB1034" s="130"/>
    </row>
    <row r="1035" spans="1:28">
      <c r="A1035" s="130"/>
      <c r="B1035" s="130"/>
      <c r="C1035" s="130"/>
      <c r="D1035" s="130"/>
      <c r="E1035" s="130"/>
      <c r="F1035" s="130"/>
      <c r="G1035" s="130"/>
      <c r="H1035" s="130"/>
      <c r="I1035" s="130"/>
      <c r="J1035" s="130"/>
      <c r="K1035" s="130"/>
      <c r="L1035" s="130"/>
      <c r="M1035" s="130"/>
      <c r="N1035" s="130"/>
      <c r="O1035" s="130"/>
      <c r="P1035" s="130"/>
      <c r="Q1035" s="130"/>
      <c r="R1035" s="130"/>
      <c r="S1035" s="130"/>
      <c r="T1035" s="130"/>
      <c r="U1035" s="130"/>
      <c r="V1035" s="130"/>
      <c r="W1035" s="130"/>
      <c r="X1035" s="130"/>
      <c r="Y1035" s="130"/>
      <c r="Z1035" s="130"/>
      <c r="AA1035" s="130"/>
      <c r="AB1035" s="130"/>
    </row>
    <row r="1036" spans="1:28">
      <c r="A1036" s="130"/>
      <c r="B1036" s="130"/>
      <c r="C1036" s="130"/>
      <c r="D1036" s="130"/>
      <c r="E1036" s="130"/>
      <c r="F1036" s="130"/>
      <c r="G1036" s="130"/>
      <c r="H1036" s="130"/>
      <c r="I1036" s="130"/>
      <c r="J1036" s="130"/>
      <c r="K1036" s="130"/>
      <c r="L1036" s="130"/>
      <c r="M1036" s="130"/>
      <c r="N1036" s="130"/>
      <c r="O1036" s="130"/>
      <c r="P1036" s="130"/>
      <c r="Q1036" s="130"/>
      <c r="R1036" s="130"/>
      <c r="S1036" s="130"/>
      <c r="T1036" s="130"/>
      <c r="U1036" s="130"/>
      <c r="V1036" s="130"/>
      <c r="W1036" s="130"/>
      <c r="X1036" s="130"/>
      <c r="Y1036" s="130"/>
      <c r="Z1036" s="130"/>
      <c r="AA1036" s="130"/>
      <c r="AB1036" s="130"/>
    </row>
    <row r="1037" spans="1:28">
      <c r="A1037" s="130"/>
      <c r="B1037" s="130"/>
      <c r="C1037" s="130"/>
      <c r="D1037" s="130"/>
      <c r="E1037" s="130"/>
      <c r="F1037" s="130"/>
      <c r="G1037" s="130"/>
      <c r="H1037" s="130"/>
      <c r="I1037" s="130"/>
      <c r="J1037" s="130"/>
      <c r="K1037" s="130"/>
      <c r="L1037" s="130"/>
      <c r="M1037" s="130"/>
      <c r="N1037" s="130"/>
      <c r="O1037" s="130"/>
      <c r="P1037" s="130"/>
      <c r="Q1037" s="130"/>
      <c r="R1037" s="130"/>
      <c r="S1037" s="130"/>
      <c r="T1037" s="130"/>
      <c r="U1037" s="130"/>
      <c r="V1037" s="130"/>
      <c r="W1037" s="130"/>
      <c r="X1037" s="130"/>
      <c r="Y1037" s="130"/>
      <c r="Z1037" s="130"/>
      <c r="AA1037" s="130"/>
      <c r="AB1037" s="130"/>
    </row>
    <row r="1038" spans="1:28">
      <c r="A1038" s="130"/>
      <c r="B1038" s="130"/>
      <c r="C1038" s="130"/>
      <c r="D1038" s="130"/>
      <c r="E1038" s="130"/>
      <c r="F1038" s="130"/>
      <c r="G1038" s="130"/>
      <c r="H1038" s="130"/>
      <c r="I1038" s="130"/>
      <c r="J1038" s="130"/>
      <c r="K1038" s="130"/>
      <c r="L1038" s="130"/>
      <c r="M1038" s="130"/>
      <c r="N1038" s="130"/>
      <c r="O1038" s="130"/>
      <c r="P1038" s="130"/>
      <c r="Q1038" s="130"/>
      <c r="R1038" s="130"/>
      <c r="S1038" s="130"/>
      <c r="T1038" s="130"/>
      <c r="U1038" s="130"/>
      <c r="V1038" s="130"/>
      <c r="W1038" s="130"/>
      <c r="X1038" s="130"/>
      <c r="Y1038" s="130"/>
      <c r="Z1038" s="130"/>
      <c r="AA1038" s="130"/>
      <c r="AB1038" s="130"/>
    </row>
    <row r="1039" spans="1:28">
      <c r="A1039" s="130"/>
      <c r="B1039" s="130"/>
      <c r="C1039" s="130"/>
      <c r="D1039" s="130"/>
      <c r="E1039" s="130"/>
      <c r="F1039" s="130"/>
      <c r="G1039" s="130"/>
      <c r="H1039" s="130"/>
      <c r="I1039" s="130"/>
      <c r="J1039" s="130"/>
      <c r="K1039" s="130"/>
      <c r="L1039" s="130"/>
      <c r="M1039" s="130"/>
      <c r="N1039" s="130"/>
      <c r="O1039" s="130"/>
      <c r="P1039" s="130"/>
      <c r="Q1039" s="130"/>
      <c r="R1039" s="130"/>
      <c r="S1039" s="130"/>
      <c r="T1039" s="130"/>
      <c r="U1039" s="130"/>
      <c r="V1039" s="130"/>
      <c r="W1039" s="130"/>
      <c r="X1039" s="130"/>
      <c r="Y1039" s="130"/>
      <c r="Z1039" s="130"/>
      <c r="AA1039" s="130"/>
      <c r="AB1039" s="130"/>
    </row>
    <row r="1040" spans="1:28">
      <c r="A1040" s="130"/>
      <c r="B1040" s="130"/>
      <c r="C1040" s="130"/>
      <c r="D1040" s="130"/>
      <c r="E1040" s="130"/>
      <c r="F1040" s="130"/>
      <c r="G1040" s="130"/>
      <c r="H1040" s="130"/>
      <c r="I1040" s="130"/>
      <c r="J1040" s="130"/>
      <c r="K1040" s="130"/>
      <c r="L1040" s="130"/>
      <c r="M1040" s="130"/>
      <c r="N1040" s="130"/>
      <c r="O1040" s="130"/>
      <c r="P1040" s="130"/>
      <c r="Q1040" s="130"/>
      <c r="R1040" s="130"/>
      <c r="S1040" s="130"/>
      <c r="T1040" s="130"/>
      <c r="U1040" s="130"/>
      <c r="V1040" s="130"/>
      <c r="W1040" s="130"/>
      <c r="X1040" s="130"/>
      <c r="Y1040" s="130"/>
      <c r="Z1040" s="130"/>
      <c r="AA1040" s="130"/>
      <c r="AB1040" s="130"/>
    </row>
  </sheetData>
  <autoFilter ref="A1:F262">
    <filterColumn colId="0" showButton="0"/>
  </autoFilter>
  <mergeCells count="4">
    <mergeCell ref="A1:B1"/>
    <mergeCell ref="A2:B2"/>
    <mergeCell ref="A110:B110"/>
    <mergeCell ref="A197:B197"/>
  </mergeCells>
  <pageMargins left="0.70866141732283505" right="0.70866141732283505" top="0.74803149606299202" bottom="0.74803149606299202" header="0" footer="0"/>
  <pageSetup scale="77"/>
  <headerFooter>
    <oddFooter>&amp;C&amp;P</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pageSetUpPr fitToPage="1"/>
  </sheetPr>
  <dimension ref="A1:P1039"/>
  <sheetViews>
    <sheetView topLeftCell="A126" workbookViewId="0">
      <selection activeCell="S168" sqref="S168"/>
    </sheetView>
  </sheetViews>
  <sheetFormatPr defaultColWidth="14" defaultRowHeight="15" customHeight="1"/>
  <cols>
    <col min="1" max="1" width="12.5703125" customWidth="1"/>
    <col min="2" max="2" width="71.42578125" customWidth="1"/>
    <col min="3" max="5" width="14.28515625" hidden="1" customWidth="1"/>
    <col min="6" max="6" width="16.42578125" hidden="1" customWidth="1"/>
    <col min="7" max="7" width="17.28515625" hidden="1" customWidth="1"/>
    <col min="8" max="8" width="19.28515625" hidden="1" customWidth="1"/>
    <col min="9" max="9" width="17.28515625" hidden="1" customWidth="1"/>
    <col min="10" max="10" width="17.85546875" hidden="1" customWidth="1"/>
    <col min="11" max="11" width="4.85546875" hidden="1" customWidth="1"/>
    <col min="12" max="12" width="4.28515625" hidden="1" customWidth="1"/>
    <col min="13" max="13" width="5.42578125" hidden="1" customWidth="1"/>
    <col min="14" max="14" width="5.7109375" hidden="1" customWidth="1"/>
    <col min="15" max="15" width="14.42578125" customWidth="1"/>
    <col min="16" max="16" width="14.7109375" customWidth="1"/>
  </cols>
  <sheetData>
    <row r="1" spans="1:16" ht="15.75" customHeight="1">
      <c r="A1" s="1833" t="s">
        <v>3378</v>
      </c>
      <c r="B1" s="1797"/>
      <c r="C1" s="39"/>
      <c r="D1" s="39"/>
      <c r="E1" s="39"/>
      <c r="F1" s="39"/>
      <c r="G1" s="39"/>
      <c r="H1" s="39"/>
      <c r="I1" s="39"/>
      <c r="J1" s="39"/>
      <c r="K1" s="39"/>
      <c r="L1" s="39"/>
      <c r="M1" s="39"/>
      <c r="N1" s="39"/>
      <c r="O1" s="39"/>
      <c r="P1" s="39"/>
    </row>
    <row r="2" spans="1:16" ht="60.75" customHeight="1">
      <c r="A2" s="1816" t="s">
        <v>2537</v>
      </c>
      <c r="B2" s="1817"/>
      <c r="C2" s="558" t="s">
        <v>2776</v>
      </c>
      <c r="D2" s="1302" t="s">
        <v>2538</v>
      </c>
      <c r="E2" s="1302" t="s">
        <v>177</v>
      </c>
      <c r="F2" s="559" t="s">
        <v>218</v>
      </c>
      <c r="G2" s="559" t="s">
        <v>115</v>
      </c>
      <c r="H2" s="941" t="s">
        <v>2539</v>
      </c>
      <c r="I2" s="941" t="s">
        <v>115</v>
      </c>
      <c r="J2" s="560" t="s">
        <v>202</v>
      </c>
      <c r="K2" s="559" t="s">
        <v>114</v>
      </c>
      <c r="L2" s="559" t="s">
        <v>111</v>
      </c>
      <c r="M2" s="559" t="s">
        <v>116</v>
      </c>
      <c r="N2" s="559" t="s">
        <v>111</v>
      </c>
      <c r="O2" s="561" t="s">
        <v>117</v>
      </c>
      <c r="P2" s="941" t="s">
        <v>118</v>
      </c>
    </row>
    <row r="3" spans="1:16" ht="15.75" customHeight="1">
      <c r="A3" s="563">
        <v>11301</v>
      </c>
      <c r="B3" s="563" t="s">
        <v>2540</v>
      </c>
      <c r="C3" s="21"/>
      <c r="D3" s="21"/>
      <c r="E3" s="21"/>
      <c r="F3" s="21"/>
      <c r="G3" s="21"/>
      <c r="H3" s="21"/>
      <c r="I3" s="21"/>
      <c r="J3" s="21"/>
      <c r="K3" s="21"/>
      <c r="L3" s="21"/>
      <c r="M3" s="21"/>
      <c r="N3" s="21"/>
      <c r="O3" s="21"/>
      <c r="P3" s="21"/>
    </row>
    <row r="4" spans="1:16" ht="15.75" customHeight="1">
      <c r="A4" s="563">
        <v>2100000</v>
      </c>
      <c r="B4" s="563" t="s">
        <v>2541</v>
      </c>
      <c r="C4" s="21"/>
      <c r="D4" s="21"/>
      <c r="E4" s="21"/>
      <c r="F4" s="21"/>
      <c r="G4" s="21"/>
      <c r="H4" s="21"/>
      <c r="I4" s="21"/>
      <c r="J4" s="21"/>
      <c r="K4" s="21"/>
      <c r="L4" s="21"/>
      <c r="M4" s="21"/>
      <c r="N4" s="21"/>
      <c r="O4" s="21"/>
      <c r="P4" s="21"/>
    </row>
    <row r="5" spans="1:16" ht="15.75" customHeight="1">
      <c r="A5" s="613"/>
      <c r="B5" s="176" t="s">
        <v>2542</v>
      </c>
      <c r="C5" s="93"/>
      <c r="D5" s="93"/>
      <c r="E5" s="93"/>
      <c r="F5" s="93"/>
      <c r="G5" s="93"/>
      <c r="H5" s="93"/>
      <c r="I5" s="93"/>
      <c r="J5" s="93"/>
      <c r="K5" s="93"/>
      <c r="L5" s="93"/>
      <c r="M5" s="93"/>
      <c r="N5" s="93"/>
      <c r="O5" s="93"/>
      <c r="P5" s="93"/>
    </row>
    <row r="6" spans="1:16" ht="15.75" customHeight="1">
      <c r="A6" s="103" t="s">
        <v>2543</v>
      </c>
      <c r="B6" s="36" t="s">
        <v>2544</v>
      </c>
      <c r="C6" s="586">
        <v>58903150</v>
      </c>
      <c r="D6" s="586"/>
      <c r="E6" s="586">
        <f t="shared" ref="E6:F6" si="0">SUM(C6:D6)</f>
        <v>58903150</v>
      </c>
      <c r="F6" s="586">
        <f t="shared" si="0"/>
        <v>58903150</v>
      </c>
      <c r="G6" s="586">
        <v>0</v>
      </c>
      <c r="H6" s="586">
        <f>F6+G6</f>
        <v>58903150</v>
      </c>
      <c r="I6" s="586"/>
      <c r="J6" s="586">
        <f>H6+I6</f>
        <v>58903150</v>
      </c>
      <c r="K6" s="586">
        <v>58903150</v>
      </c>
      <c r="L6" s="586">
        <v>-10000000</v>
      </c>
      <c r="M6" s="586">
        <f t="shared" ref="M6:P6" si="1">SUM(K6:L6)</f>
        <v>48903150</v>
      </c>
      <c r="N6" s="586"/>
      <c r="O6" s="586">
        <f t="shared" si="1"/>
        <v>48903150</v>
      </c>
      <c r="P6" s="586">
        <f t="shared" si="1"/>
        <v>48903150</v>
      </c>
    </row>
    <row r="7" spans="1:16" ht="15.75" customHeight="1">
      <c r="A7" s="746" t="s">
        <v>413</v>
      </c>
      <c r="B7" s="569"/>
      <c r="C7" s="570">
        <f t="shared" ref="C7:F7" si="2">SUM(C6)</f>
        <v>58903150</v>
      </c>
      <c r="D7" s="570">
        <f t="shared" si="2"/>
        <v>0</v>
      </c>
      <c r="E7" s="570">
        <f t="shared" si="2"/>
        <v>58903150</v>
      </c>
      <c r="F7" s="570">
        <f t="shared" si="2"/>
        <v>58903150</v>
      </c>
      <c r="G7" s="570">
        <f t="shared" ref="G7:I7" si="3">SUM(G6)</f>
        <v>0</v>
      </c>
      <c r="H7" s="570">
        <f t="shared" ref="H7:H73" si="4">F7+G7</f>
        <v>58903150</v>
      </c>
      <c r="I7" s="570">
        <f t="shared" si="3"/>
        <v>0</v>
      </c>
      <c r="J7" s="570">
        <f t="shared" ref="J7" si="5">H7+I7</f>
        <v>58903150</v>
      </c>
      <c r="K7" s="570">
        <f t="shared" ref="K7:L7" si="6">SUM(K6)</f>
        <v>58903150</v>
      </c>
      <c r="L7" s="570">
        <f t="shared" si="6"/>
        <v>-10000000</v>
      </c>
      <c r="M7" s="570">
        <f t="shared" ref="M7:M70" si="7">SUM(K7:L7)</f>
        <v>48903150</v>
      </c>
      <c r="N7" s="570">
        <f t="shared" ref="N7" si="8">SUM(N6)</f>
        <v>0</v>
      </c>
      <c r="O7" s="570">
        <f t="shared" ref="O7:O70" si="9">SUM(M7:N7)</f>
        <v>48903150</v>
      </c>
      <c r="P7" s="570">
        <f>SUM(P6)</f>
        <v>48903150</v>
      </c>
    </row>
    <row r="8" spans="1:16" ht="15.75" customHeight="1">
      <c r="A8" s="103"/>
      <c r="B8" s="176" t="s">
        <v>2545</v>
      </c>
      <c r="C8" s="586"/>
      <c r="D8" s="586"/>
      <c r="E8" s="586"/>
      <c r="F8" s="586"/>
      <c r="G8" s="586"/>
      <c r="H8" s="586"/>
      <c r="I8" s="586"/>
      <c r="J8" s="586"/>
      <c r="K8" s="586"/>
      <c r="L8" s="586"/>
      <c r="M8" s="586">
        <f t="shared" si="7"/>
        <v>0</v>
      </c>
      <c r="N8" s="586"/>
      <c r="O8" s="586">
        <f t="shared" si="9"/>
        <v>0</v>
      </c>
      <c r="P8" s="586">
        <f>SUM(N8:O8)</f>
        <v>0</v>
      </c>
    </row>
    <row r="9" spans="1:16" ht="15.75" customHeight="1">
      <c r="A9" s="103" t="s">
        <v>2546</v>
      </c>
      <c r="B9" s="36" t="s">
        <v>2547</v>
      </c>
      <c r="C9" s="586">
        <v>12693736</v>
      </c>
      <c r="D9" s="586"/>
      <c r="E9" s="586">
        <f t="shared" ref="E9:F9" si="10">SUM(C9:D9)</f>
        <v>12693736</v>
      </c>
      <c r="F9" s="586">
        <f t="shared" si="10"/>
        <v>12693736</v>
      </c>
      <c r="G9" s="586">
        <v>0</v>
      </c>
      <c r="H9" s="586">
        <f t="shared" si="4"/>
        <v>12693736</v>
      </c>
      <c r="I9" s="586"/>
      <c r="J9" s="586">
        <f t="shared" ref="J9:J74" si="11">H9+I9</f>
        <v>12693736</v>
      </c>
      <c r="K9" s="586">
        <v>12693736</v>
      </c>
      <c r="L9" s="586"/>
      <c r="M9" s="586">
        <f t="shared" si="7"/>
        <v>12693736</v>
      </c>
      <c r="N9" s="586"/>
      <c r="O9" s="586">
        <f t="shared" si="9"/>
        <v>12693736</v>
      </c>
      <c r="P9" s="586">
        <f>SUM(N9:O9)</f>
        <v>12693736</v>
      </c>
    </row>
    <row r="10" spans="1:16" ht="15.75" customHeight="1">
      <c r="A10" s="103" t="s">
        <v>2548</v>
      </c>
      <c r="B10" s="36" t="s">
        <v>2549</v>
      </c>
      <c r="C10" s="586">
        <v>7942393</v>
      </c>
      <c r="D10" s="586"/>
      <c r="E10" s="586">
        <f t="shared" ref="E10:F10" si="12">SUM(C10:D10)</f>
        <v>7942393</v>
      </c>
      <c r="F10" s="586">
        <f t="shared" si="12"/>
        <v>7942393</v>
      </c>
      <c r="G10" s="586">
        <v>0</v>
      </c>
      <c r="H10" s="586">
        <f t="shared" si="4"/>
        <v>7942393</v>
      </c>
      <c r="I10" s="586"/>
      <c r="J10" s="586">
        <f t="shared" si="11"/>
        <v>7942393</v>
      </c>
      <c r="K10" s="586">
        <v>7942393</v>
      </c>
      <c r="L10" s="586"/>
      <c r="M10" s="586">
        <f t="shared" si="7"/>
        <v>7942393</v>
      </c>
      <c r="N10" s="586"/>
      <c r="O10" s="586">
        <f t="shared" si="9"/>
        <v>7942393</v>
      </c>
      <c r="P10" s="586">
        <f>SUM(N10:O10)</f>
        <v>7942393</v>
      </c>
    </row>
    <row r="11" spans="1:16" ht="15.75" customHeight="1">
      <c r="A11" s="103" t="s">
        <v>2550</v>
      </c>
      <c r="B11" s="36" t="s">
        <v>2551</v>
      </c>
      <c r="C11" s="586">
        <v>460721</v>
      </c>
      <c r="D11" s="586"/>
      <c r="E11" s="586">
        <f t="shared" ref="E11:F11" si="13">SUM(C11:D11)</f>
        <v>460721</v>
      </c>
      <c r="F11" s="586">
        <f t="shared" si="13"/>
        <v>460721</v>
      </c>
      <c r="G11" s="586">
        <v>0</v>
      </c>
      <c r="H11" s="586">
        <f t="shared" si="4"/>
        <v>460721</v>
      </c>
      <c r="I11" s="586"/>
      <c r="J11" s="586">
        <f t="shared" si="11"/>
        <v>460721</v>
      </c>
      <c r="K11" s="586">
        <v>460721</v>
      </c>
      <c r="L11" s="586"/>
      <c r="M11" s="586">
        <f t="shared" si="7"/>
        <v>460721</v>
      </c>
      <c r="N11" s="586"/>
      <c r="O11" s="586">
        <f t="shared" si="9"/>
        <v>460721</v>
      </c>
      <c r="P11" s="586">
        <f>SUM(N11:O11)</f>
        <v>460721</v>
      </c>
    </row>
    <row r="12" spans="1:16" ht="15.75" customHeight="1">
      <c r="A12" s="746" t="s">
        <v>413</v>
      </c>
      <c r="B12" s="569"/>
      <c r="C12" s="570">
        <f t="shared" ref="C12:F12" si="14">SUM(C9:C11)</f>
        <v>21096850</v>
      </c>
      <c r="D12" s="570">
        <f t="shared" si="14"/>
        <v>0</v>
      </c>
      <c r="E12" s="570">
        <f t="shared" si="14"/>
        <v>21096850</v>
      </c>
      <c r="F12" s="570">
        <f t="shared" si="14"/>
        <v>21096850</v>
      </c>
      <c r="G12" s="570">
        <f t="shared" ref="G12:I12" si="15">SUM(G9:G11)</f>
        <v>0</v>
      </c>
      <c r="H12" s="570">
        <f t="shared" si="4"/>
        <v>21096850</v>
      </c>
      <c r="I12" s="570">
        <f t="shared" si="15"/>
        <v>0</v>
      </c>
      <c r="J12" s="570">
        <f t="shared" si="11"/>
        <v>21096850</v>
      </c>
      <c r="K12" s="570">
        <f t="shared" ref="K12:L12" si="16">SUM(K9:K11)</f>
        <v>21096850</v>
      </c>
      <c r="L12" s="570">
        <f t="shared" si="16"/>
        <v>0</v>
      </c>
      <c r="M12" s="570">
        <f t="shared" si="7"/>
        <v>21096850</v>
      </c>
      <c r="N12" s="570">
        <f t="shared" ref="N12" si="17">SUM(N9:N11)</f>
        <v>0</v>
      </c>
      <c r="O12" s="570">
        <f t="shared" si="9"/>
        <v>21096850</v>
      </c>
      <c r="P12" s="570">
        <f>SUM(P9:P11)</f>
        <v>21096850</v>
      </c>
    </row>
    <row r="13" spans="1:16" ht="15.75" customHeight="1">
      <c r="A13" s="978" t="s">
        <v>2557</v>
      </c>
      <c r="B13" s="979"/>
      <c r="C13" s="1303">
        <f t="shared" ref="C13:F13" si="18">C7+C12</f>
        <v>80000000</v>
      </c>
      <c r="D13" s="1303">
        <f t="shared" si="18"/>
        <v>0</v>
      </c>
      <c r="E13" s="1303">
        <f t="shared" si="18"/>
        <v>80000000</v>
      </c>
      <c r="F13" s="1303">
        <f t="shared" si="18"/>
        <v>80000000</v>
      </c>
      <c r="G13" s="1303">
        <f t="shared" ref="G13:I13" si="19">G7+G12</f>
        <v>0</v>
      </c>
      <c r="H13" s="1303">
        <f t="shared" si="4"/>
        <v>80000000</v>
      </c>
      <c r="I13" s="1303">
        <f t="shared" si="19"/>
        <v>0</v>
      </c>
      <c r="J13" s="1303">
        <f t="shared" si="11"/>
        <v>80000000</v>
      </c>
      <c r="K13" s="1303">
        <f t="shared" ref="K13:L13" si="20">K7+K12</f>
        <v>80000000</v>
      </c>
      <c r="L13" s="1303">
        <f t="shared" si="20"/>
        <v>-10000000</v>
      </c>
      <c r="M13" s="1303">
        <f t="shared" si="7"/>
        <v>70000000</v>
      </c>
      <c r="N13" s="1303">
        <f t="shared" ref="N13" si="21">N7+N12</f>
        <v>0</v>
      </c>
      <c r="O13" s="1303">
        <f t="shared" si="9"/>
        <v>70000000</v>
      </c>
      <c r="P13" s="1303">
        <f>SUM(P12,P7)</f>
        <v>70000000</v>
      </c>
    </row>
    <row r="14" spans="1:16" ht="15.75" customHeight="1">
      <c r="A14" s="563">
        <v>2200000</v>
      </c>
      <c r="B14" s="581" t="s">
        <v>2558</v>
      </c>
      <c r="C14" s="586"/>
      <c r="D14" s="586"/>
      <c r="E14" s="586"/>
      <c r="F14" s="586"/>
      <c r="G14" s="586"/>
      <c r="H14" s="586">
        <f t="shared" si="4"/>
        <v>0</v>
      </c>
      <c r="I14" s="586"/>
      <c r="J14" s="586">
        <f t="shared" si="11"/>
        <v>0</v>
      </c>
      <c r="K14" s="586"/>
      <c r="L14" s="586"/>
      <c r="M14" s="586">
        <f t="shared" si="7"/>
        <v>0</v>
      </c>
      <c r="N14" s="586"/>
      <c r="O14" s="586">
        <f t="shared" si="9"/>
        <v>0</v>
      </c>
      <c r="P14" s="586"/>
    </row>
    <row r="15" spans="1:16" ht="15.75" customHeight="1">
      <c r="A15" s="103"/>
      <c r="B15" s="176" t="s">
        <v>2559</v>
      </c>
      <c r="C15" s="586"/>
      <c r="D15" s="586"/>
      <c r="E15" s="586"/>
      <c r="F15" s="586"/>
      <c r="G15" s="586"/>
      <c r="H15" s="586">
        <f t="shared" si="4"/>
        <v>0</v>
      </c>
      <c r="I15" s="586"/>
      <c r="J15" s="586">
        <f t="shared" si="11"/>
        <v>0</v>
      </c>
      <c r="K15" s="586"/>
      <c r="L15" s="586"/>
      <c r="M15" s="586">
        <f t="shared" si="7"/>
        <v>0</v>
      </c>
      <c r="N15" s="586"/>
      <c r="O15" s="586">
        <f t="shared" si="9"/>
        <v>0</v>
      </c>
      <c r="P15" s="586"/>
    </row>
    <row r="16" spans="1:16" ht="15.75" customHeight="1">
      <c r="A16" s="103" t="s">
        <v>2560</v>
      </c>
      <c r="B16" s="36" t="s">
        <v>2561</v>
      </c>
      <c r="C16" s="586">
        <v>276884</v>
      </c>
      <c r="D16" s="586"/>
      <c r="E16" s="586">
        <f t="shared" ref="E16:E17" si="22">SUM(C16:D16)</f>
        <v>276884</v>
      </c>
      <c r="F16" s="586">
        <v>1500000</v>
      </c>
      <c r="G16" s="586">
        <v>0</v>
      </c>
      <c r="H16" s="586">
        <f t="shared" si="4"/>
        <v>1500000</v>
      </c>
      <c r="I16" s="586"/>
      <c r="J16" s="586">
        <f t="shared" si="11"/>
        <v>1500000</v>
      </c>
      <c r="K16" s="586">
        <v>500000</v>
      </c>
      <c r="L16" s="586"/>
      <c r="M16" s="586">
        <f t="shared" si="7"/>
        <v>500000</v>
      </c>
      <c r="N16" s="586"/>
      <c r="O16" s="586">
        <f t="shared" si="9"/>
        <v>500000</v>
      </c>
      <c r="P16" s="586">
        <v>700000</v>
      </c>
    </row>
    <row r="17" spans="1:16" ht="15.75" customHeight="1">
      <c r="A17" s="103" t="s">
        <v>2562</v>
      </c>
      <c r="B17" s="36" t="s">
        <v>3379</v>
      </c>
      <c r="C17" s="586">
        <v>1000000</v>
      </c>
      <c r="D17" s="586"/>
      <c r="E17" s="586">
        <f t="shared" si="22"/>
        <v>1000000</v>
      </c>
      <c r="F17" s="586">
        <v>500000</v>
      </c>
      <c r="G17" s="586">
        <v>0</v>
      </c>
      <c r="H17" s="586">
        <f t="shared" si="4"/>
        <v>500000</v>
      </c>
      <c r="I17" s="586"/>
      <c r="J17" s="586">
        <f t="shared" si="11"/>
        <v>500000</v>
      </c>
      <c r="K17" s="586">
        <v>952345</v>
      </c>
      <c r="L17" s="586"/>
      <c r="M17" s="586">
        <f t="shared" si="7"/>
        <v>952345</v>
      </c>
      <c r="N17" s="586"/>
      <c r="O17" s="586">
        <f t="shared" si="9"/>
        <v>952345</v>
      </c>
      <c r="P17" s="586">
        <v>1000000</v>
      </c>
    </row>
    <row r="18" spans="1:16" ht="15.75" customHeight="1">
      <c r="A18" s="746" t="s">
        <v>413</v>
      </c>
      <c r="B18" s="569"/>
      <c r="C18" s="570">
        <f t="shared" ref="C18:F18" si="23">SUM(C16:C17)</f>
        <v>1276884</v>
      </c>
      <c r="D18" s="570">
        <f t="shared" si="23"/>
        <v>0</v>
      </c>
      <c r="E18" s="570">
        <f t="shared" si="23"/>
        <v>1276884</v>
      </c>
      <c r="F18" s="570">
        <f t="shared" si="23"/>
        <v>2000000</v>
      </c>
      <c r="G18" s="570">
        <f t="shared" ref="G18:I18" si="24">SUM(G16:G17)</f>
        <v>0</v>
      </c>
      <c r="H18" s="570">
        <f t="shared" si="4"/>
        <v>2000000</v>
      </c>
      <c r="I18" s="570">
        <f t="shared" si="24"/>
        <v>0</v>
      </c>
      <c r="J18" s="570">
        <f t="shared" si="11"/>
        <v>2000000</v>
      </c>
      <c r="K18" s="570">
        <f t="shared" ref="K18:L18" si="25">SUM(K16:K17)</f>
        <v>1452345</v>
      </c>
      <c r="L18" s="570">
        <f t="shared" si="25"/>
        <v>0</v>
      </c>
      <c r="M18" s="570">
        <f t="shared" si="7"/>
        <v>1452345</v>
      </c>
      <c r="N18" s="570">
        <f t="shared" ref="N18" si="26">SUM(N16:N17)</f>
        <v>0</v>
      </c>
      <c r="O18" s="570">
        <f t="shared" si="9"/>
        <v>1452345</v>
      </c>
      <c r="P18" s="570">
        <f>SUM(P16:P17)</f>
        <v>1700000</v>
      </c>
    </row>
    <row r="19" spans="1:16" ht="15.75" hidden="1" customHeight="1">
      <c r="A19" s="103"/>
      <c r="B19" s="176" t="s">
        <v>2564</v>
      </c>
      <c r="C19" s="586"/>
      <c r="D19" s="586"/>
      <c r="E19" s="586"/>
      <c r="F19" s="586"/>
      <c r="G19" s="586"/>
      <c r="H19" s="586">
        <f t="shared" si="4"/>
        <v>0</v>
      </c>
      <c r="I19" s="586"/>
      <c r="J19" s="586">
        <f t="shared" si="11"/>
        <v>0</v>
      </c>
      <c r="K19" s="586"/>
      <c r="L19" s="586"/>
      <c r="M19" s="586">
        <f t="shared" si="7"/>
        <v>0</v>
      </c>
      <c r="N19" s="586"/>
      <c r="O19" s="586">
        <f t="shared" si="9"/>
        <v>0</v>
      </c>
      <c r="P19" s="586"/>
    </row>
    <row r="20" spans="1:16" ht="15.75" hidden="1" customHeight="1">
      <c r="A20" s="103" t="s">
        <v>2565</v>
      </c>
      <c r="B20" s="36" t="s">
        <v>2566</v>
      </c>
      <c r="C20" s="586">
        <v>10000</v>
      </c>
      <c r="D20" s="586"/>
      <c r="E20" s="586">
        <f t="shared" ref="E20:E21" si="27">SUM(C20:D20)</f>
        <v>10000</v>
      </c>
      <c r="F20" s="586">
        <v>0</v>
      </c>
      <c r="G20" s="586">
        <v>0</v>
      </c>
      <c r="H20" s="586">
        <f t="shared" si="4"/>
        <v>0</v>
      </c>
      <c r="I20" s="586">
        <v>0</v>
      </c>
      <c r="J20" s="586">
        <f t="shared" si="11"/>
        <v>0</v>
      </c>
      <c r="K20" s="586">
        <v>0</v>
      </c>
      <c r="L20" s="586">
        <v>0</v>
      </c>
      <c r="M20" s="586">
        <f t="shared" si="7"/>
        <v>0</v>
      </c>
      <c r="N20" s="586">
        <v>0</v>
      </c>
      <c r="O20" s="586">
        <f t="shared" si="9"/>
        <v>0</v>
      </c>
      <c r="P20" s="586"/>
    </row>
    <row r="21" spans="1:16" ht="15.75" hidden="1" customHeight="1">
      <c r="A21" s="103" t="s">
        <v>2567</v>
      </c>
      <c r="B21" s="36" t="s">
        <v>2568</v>
      </c>
      <c r="C21" s="586">
        <v>10000</v>
      </c>
      <c r="D21" s="586"/>
      <c r="E21" s="586">
        <f t="shared" si="27"/>
        <v>10000</v>
      </c>
      <c r="F21" s="586">
        <v>0</v>
      </c>
      <c r="G21" s="586">
        <v>0</v>
      </c>
      <c r="H21" s="586">
        <f t="shared" si="4"/>
        <v>0</v>
      </c>
      <c r="I21" s="586">
        <v>0</v>
      </c>
      <c r="J21" s="586">
        <f t="shared" si="11"/>
        <v>0</v>
      </c>
      <c r="K21" s="586">
        <v>0</v>
      </c>
      <c r="L21" s="586">
        <v>0</v>
      </c>
      <c r="M21" s="586">
        <f t="shared" si="7"/>
        <v>0</v>
      </c>
      <c r="N21" s="586">
        <v>0</v>
      </c>
      <c r="O21" s="586">
        <f t="shared" si="9"/>
        <v>0</v>
      </c>
      <c r="P21" s="586"/>
    </row>
    <row r="22" spans="1:16" ht="15.75" customHeight="1">
      <c r="A22" s="746" t="s">
        <v>413</v>
      </c>
      <c r="B22" s="569"/>
      <c r="C22" s="570">
        <f t="shared" ref="C22:F22" si="28">SUM(C20:C21)</f>
        <v>20000</v>
      </c>
      <c r="D22" s="570">
        <f t="shared" si="28"/>
        <v>0</v>
      </c>
      <c r="E22" s="570">
        <f t="shared" si="28"/>
        <v>20000</v>
      </c>
      <c r="F22" s="570">
        <f t="shared" si="28"/>
        <v>0</v>
      </c>
      <c r="G22" s="570">
        <f t="shared" ref="G22:I22" si="29">SUM(G20:G21)</f>
        <v>0</v>
      </c>
      <c r="H22" s="570">
        <f t="shared" si="4"/>
        <v>0</v>
      </c>
      <c r="I22" s="570">
        <f t="shared" si="29"/>
        <v>0</v>
      </c>
      <c r="J22" s="570">
        <f t="shared" si="11"/>
        <v>0</v>
      </c>
      <c r="K22" s="570">
        <f t="shared" ref="K22:L22" si="30">SUM(K20:K21)</f>
        <v>0</v>
      </c>
      <c r="L22" s="570">
        <f t="shared" si="30"/>
        <v>0</v>
      </c>
      <c r="M22" s="570">
        <f t="shared" si="7"/>
        <v>0</v>
      </c>
      <c r="N22" s="570">
        <f t="shared" ref="N22" si="31">SUM(N20:N21)</f>
        <v>0</v>
      </c>
      <c r="O22" s="570">
        <f t="shared" si="9"/>
        <v>0</v>
      </c>
      <c r="P22" s="570">
        <v>0</v>
      </c>
    </row>
    <row r="23" spans="1:16" ht="15.75" customHeight="1">
      <c r="A23" s="103"/>
      <c r="B23" s="176" t="s">
        <v>2569</v>
      </c>
      <c r="C23" s="586"/>
      <c r="D23" s="586"/>
      <c r="E23" s="586"/>
      <c r="F23" s="586"/>
      <c r="G23" s="586"/>
      <c r="H23" s="586">
        <f t="shared" si="4"/>
        <v>0</v>
      </c>
      <c r="I23" s="586"/>
      <c r="J23" s="586">
        <f t="shared" si="11"/>
        <v>0</v>
      </c>
      <c r="K23" s="586"/>
      <c r="L23" s="586"/>
      <c r="M23" s="586">
        <f t="shared" si="7"/>
        <v>0</v>
      </c>
      <c r="N23" s="586"/>
      <c r="O23" s="586">
        <f t="shared" si="9"/>
        <v>0</v>
      </c>
      <c r="P23" s="586"/>
    </row>
    <row r="24" spans="1:16" ht="15.75" customHeight="1">
      <c r="A24" s="103" t="s">
        <v>2649</v>
      </c>
      <c r="B24" s="36" t="s">
        <v>2570</v>
      </c>
      <c r="C24" s="586">
        <v>400000</v>
      </c>
      <c r="D24" s="586"/>
      <c r="E24" s="586">
        <f t="shared" ref="E24:E26" si="32">SUM(C24:D24)</f>
        <v>400000</v>
      </c>
      <c r="F24" s="586">
        <v>200000</v>
      </c>
      <c r="G24" s="586">
        <v>0</v>
      </c>
      <c r="H24" s="586">
        <f t="shared" si="4"/>
        <v>200000</v>
      </c>
      <c r="I24" s="586"/>
      <c r="J24" s="586">
        <f t="shared" si="11"/>
        <v>200000</v>
      </c>
      <c r="K24" s="586">
        <v>200000</v>
      </c>
      <c r="L24" s="586">
        <v>200000</v>
      </c>
      <c r="M24" s="586">
        <f t="shared" si="7"/>
        <v>400000</v>
      </c>
      <c r="N24" s="586"/>
      <c r="O24" s="586">
        <f t="shared" si="9"/>
        <v>400000</v>
      </c>
      <c r="P24" s="586">
        <v>400000</v>
      </c>
    </row>
    <row r="25" spans="1:16" ht="15.75" customHeight="1">
      <c r="A25" s="103" t="s">
        <v>2571</v>
      </c>
      <c r="B25" s="36" t="s">
        <v>2572</v>
      </c>
      <c r="C25" s="586">
        <v>1000000</v>
      </c>
      <c r="D25" s="586"/>
      <c r="E25" s="586">
        <f t="shared" si="32"/>
        <v>1000000</v>
      </c>
      <c r="F25" s="586">
        <v>1000000</v>
      </c>
      <c r="G25" s="586">
        <v>0</v>
      </c>
      <c r="H25" s="586">
        <f t="shared" si="4"/>
        <v>1000000</v>
      </c>
      <c r="I25" s="586"/>
      <c r="J25" s="586">
        <f t="shared" si="11"/>
        <v>1000000</v>
      </c>
      <c r="K25" s="586">
        <v>600000</v>
      </c>
      <c r="L25" s="586">
        <v>-300000</v>
      </c>
      <c r="M25" s="586">
        <f t="shared" si="7"/>
        <v>300000</v>
      </c>
      <c r="N25" s="586"/>
      <c r="O25" s="586">
        <f t="shared" si="9"/>
        <v>300000</v>
      </c>
      <c r="P25" s="586">
        <v>1000000</v>
      </c>
    </row>
    <row r="26" spans="1:16" ht="15.75" hidden="1" customHeight="1">
      <c r="A26" s="103" t="s">
        <v>2573</v>
      </c>
      <c r="B26" s="36" t="s">
        <v>2574</v>
      </c>
      <c r="C26" s="586"/>
      <c r="D26" s="586"/>
      <c r="E26" s="586">
        <f t="shared" si="32"/>
        <v>0</v>
      </c>
      <c r="F26" s="586"/>
      <c r="G26" s="586"/>
      <c r="H26" s="586">
        <f t="shared" si="4"/>
        <v>0</v>
      </c>
      <c r="I26" s="586"/>
      <c r="J26" s="586">
        <f t="shared" si="11"/>
        <v>0</v>
      </c>
      <c r="K26" s="586"/>
      <c r="L26" s="586"/>
      <c r="M26" s="586">
        <f t="shared" si="7"/>
        <v>0</v>
      </c>
      <c r="N26" s="586"/>
      <c r="O26" s="586">
        <f t="shared" si="9"/>
        <v>0</v>
      </c>
      <c r="P26" s="586"/>
    </row>
    <row r="27" spans="1:16" ht="15.75" customHeight="1">
      <c r="A27" s="746" t="s">
        <v>413</v>
      </c>
      <c r="B27" s="569"/>
      <c r="C27" s="570">
        <f t="shared" ref="C27:F27" si="33">SUM(C24:C26)</f>
        <v>1400000</v>
      </c>
      <c r="D27" s="570">
        <f t="shared" si="33"/>
        <v>0</v>
      </c>
      <c r="E27" s="570">
        <f t="shared" si="33"/>
        <v>1400000</v>
      </c>
      <c r="F27" s="570">
        <f t="shared" si="33"/>
        <v>1200000</v>
      </c>
      <c r="G27" s="570">
        <f t="shared" ref="G27:I27" si="34">SUM(G24:G26)</f>
        <v>0</v>
      </c>
      <c r="H27" s="570">
        <f t="shared" si="4"/>
        <v>1200000</v>
      </c>
      <c r="I27" s="570">
        <f t="shared" si="34"/>
        <v>0</v>
      </c>
      <c r="J27" s="570">
        <f t="shared" si="11"/>
        <v>1200000</v>
      </c>
      <c r="K27" s="570">
        <f t="shared" ref="K27:L27" si="35">SUM(K24:K26)</f>
        <v>800000</v>
      </c>
      <c r="L27" s="570">
        <f t="shared" si="35"/>
        <v>-100000</v>
      </c>
      <c r="M27" s="570">
        <f t="shared" si="7"/>
        <v>700000</v>
      </c>
      <c r="N27" s="570">
        <f t="shared" ref="N27" si="36">SUM(N24:N26)</f>
        <v>0</v>
      </c>
      <c r="O27" s="570">
        <f t="shared" si="9"/>
        <v>700000</v>
      </c>
      <c r="P27" s="570">
        <f>SUM(P24:P25)</f>
        <v>1400000</v>
      </c>
    </row>
    <row r="28" spans="1:16" ht="15.75" hidden="1" customHeight="1">
      <c r="A28" s="103"/>
      <c r="B28" s="176" t="s">
        <v>2577</v>
      </c>
      <c r="C28" s="586"/>
      <c r="D28" s="586"/>
      <c r="E28" s="586"/>
      <c r="F28" s="586"/>
      <c r="G28" s="586"/>
      <c r="H28" s="586">
        <f t="shared" si="4"/>
        <v>0</v>
      </c>
      <c r="I28" s="586"/>
      <c r="J28" s="586">
        <f t="shared" si="11"/>
        <v>0</v>
      </c>
      <c r="K28" s="586"/>
      <c r="L28" s="586"/>
      <c r="M28" s="586">
        <f t="shared" si="7"/>
        <v>0</v>
      </c>
      <c r="N28" s="586"/>
      <c r="O28" s="586">
        <f t="shared" si="9"/>
        <v>0</v>
      </c>
      <c r="P28" s="586"/>
    </row>
    <row r="29" spans="1:16" ht="15.75" hidden="1" customHeight="1">
      <c r="A29" s="103" t="s">
        <v>2687</v>
      </c>
      <c r="B29" s="36" t="s">
        <v>2578</v>
      </c>
      <c r="C29" s="586">
        <v>500000</v>
      </c>
      <c r="D29" s="586">
        <v>-500000</v>
      </c>
      <c r="E29" s="586">
        <f t="shared" ref="E29:E31" si="37">SUM(C29:D29)</f>
        <v>0</v>
      </c>
      <c r="F29" s="586"/>
      <c r="G29" s="586"/>
      <c r="H29" s="586">
        <f t="shared" si="4"/>
        <v>0</v>
      </c>
      <c r="I29" s="586"/>
      <c r="J29" s="586">
        <f t="shared" si="11"/>
        <v>0</v>
      </c>
      <c r="K29" s="586"/>
      <c r="L29" s="586"/>
      <c r="M29" s="586">
        <f t="shared" si="7"/>
        <v>0</v>
      </c>
      <c r="N29" s="586"/>
      <c r="O29" s="586">
        <f t="shared" si="9"/>
        <v>0</v>
      </c>
      <c r="P29" s="586"/>
    </row>
    <row r="30" spans="1:16" ht="15.75" hidden="1" customHeight="1">
      <c r="A30" s="103" t="s">
        <v>2579</v>
      </c>
      <c r="B30" s="36" t="s">
        <v>2580</v>
      </c>
      <c r="C30" s="586">
        <v>2500000</v>
      </c>
      <c r="D30" s="586">
        <v>-2500000</v>
      </c>
      <c r="E30" s="586">
        <f t="shared" si="37"/>
        <v>0</v>
      </c>
      <c r="F30" s="586"/>
      <c r="G30" s="586"/>
      <c r="H30" s="586">
        <f t="shared" si="4"/>
        <v>0</v>
      </c>
      <c r="I30" s="586"/>
      <c r="J30" s="586">
        <f t="shared" si="11"/>
        <v>0</v>
      </c>
      <c r="K30" s="586"/>
      <c r="L30" s="586"/>
      <c r="M30" s="586">
        <f t="shared" si="7"/>
        <v>0</v>
      </c>
      <c r="N30" s="586"/>
      <c r="O30" s="586">
        <f t="shared" si="9"/>
        <v>0</v>
      </c>
      <c r="P30" s="586"/>
    </row>
    <row r="31" spans="1:16" ht="15.75" hidden="1" customHeight="1">
      <c r="A31" s="103" t="s">
        <v>2581</v>
      </c>
      <c r="B31" s="36" t="s">
        <v>2574</v>
      </c>
      <c r="C31" s="586">
        <v>0</v>
      </c>
      <c r="D31" s="586"/>
      <c r="E31" s="586">
        <f t="shared" si="37"/>
        <v>0</v>
      </c>
      <c r="F31" s="586"/>
      <c r="G31" s="586"/>
      <c r="H31" s="586">
        <f t="shared" si="4"/>
        <v>0</v>
      </c>
      <c r="I31" s="586"/>
      <c r="J31" s="586">
        <f t="shared" si="11"/>
        <v>0</v>
      </c>
      <c r="K31" s="586"/>
      <c r="L31" s="586"/>
      <c r="M31" s="586">
        <f t="shared" si="7"/>
        <v>0</v>
      </c>
      <c r="N31" s="586"/>
      <c r="O31" s="586">
        <f t="shared" si="9"/>
        <v>0</v>
      </c>
      <c r="P31" s="586"/>
    </row>
    <row r="32" spans="1:16" ht="15.75" hidden="1" customHeight="1">
      <c r="A32" s="746" t="s">
        <v>413</v>
      </c>
      <c r="B32" s="569"/>
      <c r="C32" s="570">
        <f t="shared" ref="C32:F32" si="38">SUM(C29:C31)</f>
        <v>3000000</v>
      </c>
      <c r="D32" s="570">
        <f t="shared" si="38"/>
        <v>-3000000</v>
      </c>
      <c r="E32" s="570">
        <f t="shared" si="38"/>
        <v>0</v>
      </c>
      <c r="F32" s="570">
        <f t="shared" si="38"/>
        <v>0</v>
      </c>
      <c r="G32" s="570">
        <f t="shared" ref="G32:I32" si="39">SUM(G29:G31)</f>
        <v>0</v>
      </c>
      <c r="H32" s="570">
        <f t="shared" si="4"/>
        <v>0</v>
      </c>
      <c r="I32" s="570">
        <f t="shared" si="39"/>
        <v>0</v>
      </c>
      <c r="J32" s="570">
        <f t="shared" si="11"/>
        <v>0</v>
      </c>
      <c r="K32" s="570">
        <f t="shared" ref="K32" si="40">SUM(K29:K31)</f>
        <v>0</v>
      </c>
      <c r="L32" s="570"/>
      <c r="M32" s="570">
        <f t="shared" si="7"/>
        <v>0</v>
      </c>
      <c r="N32" s="570"/>
      <c r="O32" s="570">
        <f t="shared" si="9"/>
        <v>0</v>
      </c>
      <c r="P32" s="570">
        <v>0</v>
      </c>
    </row>
    <row r="33" spans="1:16" ht="15.75" customHeight="1">
      <c r="A33" s="103"/>
      <c r="B33" s="176" t="s">
        <v>2584</v>
      </c>
      <c r="C33" s="586"/>
      <c r="D33" s="586"/>
      <c r="E33" s="586"/>
      <c r="F33" s="586"/>
      <c r="G33" s="586"/>
      <c r="H33" s="586">
        <f t="shared" si="4"/>
        <v>0</v>
      </c>
      <c r="I33" s="586"/>
      <c r="J33" s="586">
        <f t="shared" si="11"/>
        <v>0</v>
      </c>
      <c r="K33" s="586"/>
      <c r="L33" s="586"/>
      <c r="M33" s="586">
        <f t="shared" si="7"/>
        <v>0</v>
      </c>
      <c r="N33" s="586"/>
      <c r="O33" s="586">
        <f t="shared" si="9"/>
        <v>0</v>
      </c>
      <c r="P33" s="586"/>
    </row>
    <row r="34" spans="1:16" ht="15.75" customHeight="1">
      <c r="A34" s="103" t="s">
        <v>2585</v>
      </c>
      <c r="B34" s="36" t="s">
        <v>2586</v>
      </c>
      <c r="C34" s="586">
        <v>200000</v>
      </c>
      <c r="D34" s="586"/>
      <c r="E34" s="586">
        <f t="shared" ref="E34:E36" si="41">SUM(C34:D34)</f>
        <v>200000</v>
      </c>
      <c r="F34" s="586">
        <v>150000</v>
      </c>
      <c r="G34" s="586"/>
      <c r="H34" s="586">
        <f t="shared" si="4"/>
        <v>150000</v>
      </c>
      <c r="I34" s="586"/>
      <c r="J34" s="586">
        <f t="shared" si="11"/>
        <v>150000</v>
      </c>
      <c r="K34" s="586">
        <v>270000</v>
      </c>
      <c r="L34" s="586"/>
      <c r="M34" s="586">
        <f t="shared" si="7"/>
        <v>270000</v>
      </c>
      <c r="N34" s="586"/>
      <c r="O34" s="586">
        <f t="shared" si="9"/>
        <v>270000</v>
      </c>
      <c r="P34" s="586">
        <v>150000</v>
      </c>
    </row>
    <row r="35" spans="1:16" ht="15.75" customHeight="1">
      <c r="A35" s="103" t="s">
        <v>2587</v>
      </c>
      <c r="B35" s="36" t="s">
        <v>2588</v>
      </c>
      <c r="C35" s="586">
        <v>20000</v>
      </c>
      <c r="D35" s="586"/>
      <c r="E35" s="586">
        <f t="shared" si="41"/>
        <v>20000</v>
      </c>
      <c r="F35" s="586"/>
      <c r="G35" s="586"/>
      <c r="H35" s="586">
        <f t="shared" si="4"/>
        <v>0</v>
      </c>
      <c r="I35" s="586"/>
      <c r="J35" s="586">
        <f t="shared" si="11"/>
        <v>0</v>
      </c>
      <c r="K35" s="586">
        <v>30000</v>
      </c>
      <c r="L35" s="586"/>
      <c r="M35" s="586">
        <f t="shared" si="7"/>
        <v>30000</v>
      </c>
      <c r="N35" s="586"/>
      <c r="O35" s="586">
        <f t="shared" si="9"/>
        <v>30000</v>
      </c>
      <c r="P35" s="586">
        <v>10000</v>
      </c>
    </row>
    <row r="36" spans="1:16" ht="15.75" customHeight="1">
      <c r="A36" s="103" t="s">
        <v>2589</v>
      </c>
      <c r="B36" s="36" t="s">
        <v>2590</v>
      </c>
      <c r="C36" s="586">
        <v>1000000</v>
      </c>
      <c r="D36" s="586"/>
      <c r="E36" s="586">
        <f t="shared" si="41"/>
        <v>1000000</v>
      </c>
      <c r="F36" s="586">
        <v>250000</v>
      </c>
      <c r="G36" s="586"/>
      <c r="H36" s="586">
        <f t="shared" si="4"/>
        <v>250000</v>
      </c>
      <c r="I36" s="586"/>
      <c r="J36" s="586">
        <f t="shared" si="11"/>
        <v>250000</v>
      </c>
      <c r="K36" s="586">
        <v>500000</v>
      </c>
      <c r="L36" s="586">
        <v>-200000</v>
      </c>
      <c r="M36" s="586">
        <f t="shared" si="7"/>
        <v>300000</v>
      </c>
      <c r="N36" s="586"/>
      <c r="O36" s="586">
        <f t="shared" si="9"/>
        <v>300000</v>
      </c>
      <c r="P36" s="586">
        <v>150000</v>
      </c>
    </row>
    <row r="37" spans="1:16" ht="15.75" customHeight="1">
      <c r="A37" s="746" t="s">
        <v>413</v>
      </c>
      <c r="B37" s="569"/>
      <c r="C37" s="570">
        <f t="shared" ref="C37:F37" si="42">SUM(C34:C36)</f>
        <v>1220000</v>
      </c>
      <c r="D37" s="570">
        <f t="shared" si="42"/>
        <v>0</v>
      </c>
      <c r="E37" s="570">
        <f t="shared" si="42"/>
        <v>1220000</v>
      </c>
      <c r="F37" s="570">
        <f t="shared" si="42"/>
        <v>400000</v>
      </c>
      <c r="G37" s="570">
        <f t="shared" ref="G37:I37" si="43">SUM(G34:G36)</f>
        <v>0</v>
      </c>
      <c r="H37" s="570">
        <f t="shared" si="4"/>
        <v>400000</v>
      </c>
      <c r="I37" s="570">
        <f t="shared" si="43"/>
        <v>0</v>
      </c>
      <c r="J37" s="570">
        <f t="shared" si="11"/>
        <v>400000</v>
      </c>
      <c r="K37" s="570">
        <f t="shared" ref="K37:L37" si="44">SUM(K34:K36)</f>
        <v>800000</v>
      </c>
      <c r="L37" s="570">
        <f t="shared" si="44"/>
        <v>-200000</v>
      </c>
      <c r="M37" s="570">
        <f t="shared" si="7"/>
        <v>600000</v>
      </c>
      <c r="N37" s="570">
        <f t="shared" ref="N37" si="45">SUM(N34:N36)</f>
        <v>0</v>
      </c>
      <c r="O37" s="570">
        <f t="shared" si="9"/>
        <v>600000</v>
      </c>
      <c r="P37" s="570">
        <f>SUM(P34:P36)</f>
        <v>310000</v>
      </c>
    </row>
    <row r="38" spans="1:16" ht="15.75" customHeight="1">
      <c r="A38" s="103"/>
      <c r="B38" s="176" t="s">
        <v>2594</v>
      </c>
      <c r="C38" s="586"/>
      <c r="D38" s="586"/>
      <c r="E38" s="586"/>
      <c r="F38" s="586"/>
      <c r="G38" s="586"/>
      <c r="H38" s="586">
        <f t="shared" si="4"/>
        <v>0</v>
      </c>
      <c r="I38" s="586"/>
      <c r="J38" s="586">
        <f t="shared" si="11"/>
        <v>0</v>
      </c>
      <c r="K38" s="586"/>
      <c r="L38" s="586"/>
      <c r="M38" s="586">
        <f t="shared" si="7"/>
        <v>0</v>
      </c>
      <c r="N38" s="586"/>
      <c r="O38" s="586">
        <f t="shared" si="9"/>
        <v>0</v>
      </c>
      <c r="P38" s="586"/>
    </row>
    <row r="39" spans="1:16" ht="15.75" customHeight="1">
      <c r="A39" s="103" t="s">
        <v>2595</v>
      </c>
      <c r="B39" s="36" t="s">
        <v>2596</v>
      </c>
      <c r="C39" s="586">
        <v>200000</v>
      </c>
      <c r="D39" s="586"/>
      <c r="E39" s="586">
        <f t="shared" ref="E39:F39" si="46">SUM(C39:D39)</f>
        <v>200000</v>
      </c>
      <c r="F39" s="586">
        <f t="shared" si="46"/>
        <v>200000</v>
      </c>
      <c r="G39" s="586"/>
      <c r="H39" s="586">
        <f t="shared" si="4"/>
        <v>200000</v>
      </c>
      <c r="I39" s="586"/>
      <c r="J39" s="586">
        <f t="shared" si="11"/>
        <v>200000</v>
      </c>
      <c r="K39" s="586">
        <v>100000</v>
      </c>
      <c r="L39" s="586">
        <v>-100000</v>
      </c>
      <c r="M39" s="586">
        <f t="shared" si="7"/>
        <v>0</v>
      </c>
      <c r="N39" s="586"/>
      <c r="O39" s="586">
        <f t="shared" si="9"/>
        <v>0</v>
      </c>
      <c r="P39" s="586">
        <v>100000</v>
      </c>
    </row>
    <row r="40" spans="1:16" ht="15.75" customHeight="1">
      <c r="A40" s="103" t="s">
        <v>2597</v>
      </c>
      <c r="B40" s="36" t="s">
        <v>2598</v>
      </c>
      <c r="C40" s="586">
        <v>250000</v>
      </c>
      <c r="D40" s="586"/>
      <c r="E40" s="586">
        <f t="shared" ref="E40:F40" si="47">SUM(C40:D40)</f>
        <v>250000</v>
      </c>
      <c r="F40" s="586">
        <f t="shared" si="47"/>
        <v>250000</v>
      </c>
      <c r="G40" s="586"/>
      <c r="H40" s="586">
        <f t="shared" si="4"/>
        <v>250000</v>
      </c>
      <c r="I40" s="586"/>
      <c r="J40" s="586">
        <f t="shared" si="11"/>
        <v>250000</v>
      </c>
      <c r="K40" s="586">
        <v>300000</v>
      </c>
      <c r="L40" s="586">
        <v>-300000</v>
      </c>
      <c r="M40" s="586">
        <f t="shared" si="7"/>
        <v>0</v>
      </c>
      <c r="N40" s="586"/>
      <c r="O40" s="586">
        <f t="shared" si="9"/>
        <v>0</v>
      </c>
      <c r="P40" s="586">
        <v>300000</v>
      </c>
    </row>
    <row r="41" spans="1:16" ht="15.75" customHeight="1">
      <c r="A41" s="103" t="s">
        <v>2599</v>
      </c>
      <c r="B41" s="36" t="s">
        <v>2600</v>
      </c>
      <c r="C41" s="586">
        <v>350000</v>
      </c>
      <c r="D41" s="586"/>
      <c r="E41" s="586">
        <f t="shared" ref="E41:F41" si="48">SUM(C41:D41)</f>
        <v>350000</v>
      </c>
      <c r="F41" s="586">
        <f t="shared" si="48"/>
        <v>350000</v>
      </c>
      <c r="G41" s="586"/>
      <c r="H41" s="586">
        <f t="shared" si="4"/>
        <v>350000</v>
      </c>
      <c r="I41" s="586"/>
      <c r="J41" s="586">
        <f t="shared" si="11"/>
        <v>350000</v>
      </c>
      <c r="K41" s="586">
        <v>300000</v>
      </c>
      <c r="L41" s="586">
        <v>-300000</v>
      </c>
      <c r="M41" s="586">
        <f t="shared" si="7"/>
        <v>0</v>
      </c>
      <c r="N41" s="586"/>
      <c r="O41" s="586">
        <f t="shared" si="9"/>
        <v>0</v>
      </c>
      <c r="P41" s="586">
        <v>200000</v>
      </c>
    </row>
    <row r="42" spans="1:16" ht="15.75" customHeight="1">
      <c r="A42" s="36" t="s">
        <v>2849</v>
      </c>
      <c r="B42" s="36" t="s">
        <v>2654</v>
      </c>
      <c r="C42" s="93">
        <v>105000</v>
      </c>
      <c r="D42" s="93"/>
      <c r="E42" s="586">
        <f t="shared" ref="E42:F42" si="49">SUM(C42:D42)</f>
        <v>105000</v>
      </c>
      <c r="F42" s="586">
        <f t="shared" si="49"/>
        <v>105000</v>
      </c>
      <c r="G42" s="586"/>
      <c r="H42" s="586">
        <f t="shared" si="4"/>
        <v>105000</v>
      </c>
      <c r="I42" s="586"/>
      <c r="J42" s="586">
        <f t="shared" si="11"/>
        <v>105000</v>
      </c>
      <c r="K42" s="586">
        <v>200000</v>
      </c>
      <c r="L42" s="586">
        <v>-200000</v>
      </c>
      <c r="M42" s="586">
        <f t="shared" si="7"/>
        <v>0</v>
      </c>
      <c r="N42" s="586"/>
      <c r="O42" s="586">
        <f t="shared" si="9"/>
        <v>0</v>
      </c>
      <c r="P42" s="586">
        <v>200000</v>
      </c>
    </row>
    <row r="43" spans="1:16" ht="15.75" customHeight="1">
      <c r="A43" s="746" t="s">
        <v>413</v>
      </c>
      <c r="B43" s="569"/>
      <c r="C43" s="570">
        <f t="shared" ref="C43:F43" si="50">SUM(C39:C42)</f>
        <v>905000</v>
      </c>
      <c r="D43" s="570">
        <f t="shared" si="50"/>
        <v>0</v>
      </c>
      <c r="E43" s="570">
        <f t="shared" si="50"/>
        <v>905000</v>
      </c>
      <c r="F43" s="570">
        <f t="shared" si="50"/>
        <v>905000</v>
      </c>
      <c r="G43" s="570">
        <f t="shared" ref="G43:I43" si="51">SUM(G39:G42)</f>
        <v>0</v>
      </c>
      <c r="H43" s="570">
        <f t="shared" si="4"/>
        <v>905000</v>
      </c>
      <c r="I43" s="570">
        <f t="shared" si="51"/>
        <v>0</v>
      </c>
      <c r="J43" s="570">
        <f t="shared" si="11"/>
        <v>905000</v>
      </c>
      <c r="K43" s="570">
        <f t="shared" ref="K43:L43" si="52">SUM(K39:K42)</f>
        <v>900000</v>
      </c>
      <c r="L43" s="570">
        <f t="shared" si="52"/>
        <v>-900000</v>
      </c>
      <c r="M43" s="570">
        <f t="shared" si="7"/>
        <v>0</v>
      </c>
      <c r="N43" s="570">
        <f t="shared" ref="N43" si="53">SUM(N39:N42)</f>
        <v>0</v>
      </c>
      <c r="O43" s="570">
        <f t="shared" si="9"/>
        <v>0</v>
      </c>
      <c r="P43" s="570">
        <f>SUM(P39:P42)</f>
        <v>800000</v>
      </c>
    </row>
    <row r="44" spans="1:16" ht="15.75" customHeight="1">
      <c r="A44" s="103"/>
      <c r="B44" s="176" t="s">
        <v>2602</v>
      </c>
      <c r="C44" s="586"/>
      <c r="D44" s="586"/>
      <c r="E44" s="586"/>
      <c r="F44" s="586"/>
      <c r="G44" s="586"/>
      <c r="H44" s="586">
        <f t="shared" si="4"/>
        <v>0</v>
      </c>
      <c r="I44" s="586"/>
      <c r="J44" s="586">
        <f t="shared" si="11"/>
        <v>0</v>
      </c>
      <c r="K44" s="586"/>
      <c r="L44" s="586"/>
      <c r="M44" s="586">
        <f t="shared" si="7"/>
        <v>0</v>
      </c>
      <c r="N44" s="586"/>
      <c r="O44" s="586">
        <f t="shared" si="9"/>
        <v>0</v>
      </c>
      <c r="P44" s="586"/>
    </row>
    <row r="45" spans="1:16" ht="15.75" customHeight="1">
      <c r="A45" s="103" t="s">
        <v>2655</v>
      </c>
      <c r="B45" s="36" t="s">
        <v>2656</v>
      </c>
      <c r="C45" s="586">
        <v>2000000</v>
      </c>
      <c r="D45" s="586"/>
      <c r="E45" s="586">
        <f t="shared" ref="E45:E47" si="54">SUM(C45:D45)</f>
        <v>2000000</v>
      </c>
      <c r="F45" s="586">
        <v>0</v>
      </c>
      <c r="G45" s="586">
        <v>0</v>
      </c>
      <c r="H45" s="586">
        <f t="shared" si="4"/>
        <v>0</v>
      </c>
      <c r="I45" s="586">
        <v>0</v>
      </c>
      <c r="J45" s="586">
        <f t="shared" si="11"/>
        <v>0</v>
      </c>
      <c r="K45" s="586">
        <v>500000</v>
      </c>
      <c r="L45" s="586">
        <v>-500000</v>
      </c>
      <c r="M45" s="586">
        <f t="shared" si="7"/>
        <v>0</v>
      </c>
      <c r="N45" s="586"/>
      <c r="O45" s="586">
        <f t="shared" si="9"/>
        <v>0</v>
      </c>
      <c r="P45" s="586">
        <v>500000</v>
      </c>
    </row>
    <row r="46" spans="1:16" ht="15.75" customHeight="1">
      <c r="A46" s="103" t="s">
        <v>2603</v>
      </c>
      <c r="B46" s="36" t="s">
        <v>2604</v>
      </c>
      <c r="C46" s="586">
        <v>500000</v>
      </c>
      <c r="D46" s="586"/>
      <c r="E46" s="586">
        <f t="shared" si="54"/>
        <v>500000</v>
      </c>
      <c r="F46" s="586">
        <v>0</v>
      </c>
      <c r="G46" s="586">
        <v>0</v>
      </c>
      <c r="H46" s="586">
        <f t="shared" si="4"/>
        <v>0</v>
      </c>
      <c r="I46" s="586">
        <v>0</v>
      </c>
      <c r="J46" s="586">
        <f t="shared" si="11"/>
        <v>0</v>
      </c>
      <c r="K46" s="586">
        <v>623000</v>
      </c>
      <c r="L46" s="586">
        <v>-623000</v>
      </c>
      <c r="M46" s="586">
        <f t="shared" si="7"/>
        <v>0</v>
      </c>
      <c r="N46" s="586"/>
      <c r="O46" s="586">
        <f t="shared" si="9"/>
        <v>0</v>
      </c>
      <c r="P46" s="586">
        <v>700000</v>
      </c>
    </row>
    <row r="47" spans="1:16" ht="15.75" customHeight="1">
      <c r="A47" s="103" t="s">
        <v>2833</v>
      </c>
      <c r="B47" s="36" t="s">
        <v>3380</v>
      </c>
      <c r="C47" s="586">
        <v>3000000</v>
      </c>
      <c r="D47" s="586"/>
      <c r="E47" s="586">
        <f t="shared" si="54"/>
        <v>3000000</v>
      </c>
      <c r="F47" s="586">
        <v>6900000</v>
      </c>
      <c r="G47" s="586">
        <v>0</v>
      </c>
      <c r="H47" s="586">
        <f t="shared" si="4"/>
        <v>6900000</v>
      </c>
      <c r="I47" s="586"/>
      <c r="J47" s="586">
        <f t="shared" si="11"/>
        <v>6900000</v>
      </c>
      <c r="K47" s="586"/>
      <c r="L47" s="586"/>
      <c r="M47" s="586">
        <f t="shared" si="7"/>
        <v>0</v>
      </c>
      <c r="N47" s="586"/>
      <c r="O47" s="586">
        <f t="shared" si="9"/>
        <v>0</v>
      </c>
      <c r="P47" s="586">
        <v>1000000</v>
      </c>
    </row>
    <row r="48" spans="1:16" ht="15.75" customHeight="1">
      <c r="A48" s="746" t="s">
        <v>413</v>
      </c>
      <c r="B48" s="569"/>
      <c r="C48" s="570">
        <f t="shared" ref="C48:F48" si="55">SUM(C45:C47)</f>
        <v>5500000</v>
      </c>
      <c r="D48" s="570">
        <f t="shared" si="55"/>
        <v>0</v>
      </c>
      <c r="E48" s="570">
        <f t="shared" si="55"/>
        <v>5500000</v>
      </c>
      <c r="F48" s="570">
        <f t="shared" si="55"/>
        <v>6900000</v>
      </c>
      <c r="G48" s="570">
        <f t="shared" ref="G48:I48" si="56">SUM(G45:G47)</f>
        <v>0</v>
      </c>
      <c r="H48" s="570">
        <f t="shared" si="4"/>
        <v>6900000</v>
      </c>
      <c r="I48" s="570">
        <f t="shared" si="56"/>
        <v>0</v>
      </c>
      <c r="J48" s="570">
        <f t="shared" si="11"/>
        <v>6900000</v>
      </c>
      <c r="K48" s="570">
        <f t="shared" ref="K48:L48" si="57">SUM(K45:K47)</f>
        <v>1123000</v>
      </c>
      <c r="L48" s="570">
        <f t="shared" si="57"/>
        <v>-1123000</v>
      </c>
      <c r="M48" s="570">
        <f t="shared" si="7"/>
        <v>0</v>
      </c>
      <c r="N48" s="570">
        <f t="shared" ref="N48" si="58">SUM(N45:N47)</f>
        <v>0</v>
      </c>
      <c r="O48" s="570">
        <f t="shared" si="9"/>
        <v>0</v>
      </c>
      <c r="P48" s="570">
        <f>SUM(P45:P47)</f>
        <v>2200000</v>
      </c>
    </row>
    <row r="49" spans="1:16" ht="15.75" customHeight="1">
      <c r="A49" s="103"/>
      <c r="B49" s="176" t="s">
        <v>2605</v>
      </c>
      <c r="C49" s="586"/>
      <c r="D49" s="586"/>
      <c r="E49" s="586"/>
      <c r="F49" s="586"/>
      <c r="G49" s="586"/>
      <c r="H49" s="586">
        <f t="shared" si="4"/>
        <v>0</v>
      </c>
      <c r="I49" s="586"/>
      <c r="J49" s="586">
        <f t="shared" si="11"/>
        <v>0</v>
      </c>
      <c r="K49" s="586"/>
      <c r="L49" s="586"/>
      <c r="M49" s="586">
        <f t="shared" si="7"/>
        <v>0</v>
      </c>
      <c r="N49" s="586"/>
      <c r="O49" s="586">
        <f t="shared" si="9"/>
        <v>0</v>
      </c>
      <c r="P49" s="586"/>
    </row>
    <row r="50" spans="1:16" ht="15.75" customHeight="1">
      <c r="A50" s="103" t="s">
        <v>2606</v>
      </c>
      <c r="B50" s="36" t="s">
        <v>2607</v>
      </c>
      <c r="C50" s="586">
        <v>100000</v>
      </c>
      <c r="D50" s="586"/>
      <c r="E50" s="586">
        <f t="shared" ref="E50:E52" si="59">SUM(C50:D50)</f>
        <v>100000</v>
      </c>
      <c r="F50" s="586">
        <v>250000</v>
      </c>
      <c r="G50" s="586">
        <v>0</v>
      </c>
      <c r="H50" s="586">
        <f t="shared" si="4"/>
        <v>250000</v>
      </c>
      <c r="I50" s="586"/>
      <c r="J50" s="586">
        <f t="shared" si="11"/>
        <v>250000</v>
      </c>
      <c r="K50" s="586">
        <v>300000</v>
      </c>
      <c r="L50" s="586"/>
      <c r="M50" s="586">
        <f t="shared" si="7"/>
        <v>300000</v>
      </c>
      <c r="N50" s="586"/>
      <c r="O50" s="586">
        <f t="shared" si="9"/>
        <v>300000</v>
      </c>
      <c r="P50" s="586">
        <v>300000</v>
      </c>
    </row>
    <row r="51" spans="1:16" ht="15.75" customHeight="1">
      <c r="A51" s="103" t="s">
        <v>2608</v>
      </c>
      <c r="B51" s="36" t="s">
        <v>2609</v>
      </c>
      <c r="C51" s="586">
        <v>100000</v>
      </c>
      <c r="D51" s="586"/>
      <c r="E51" s="586">
        <f t="shared" si="59"/>
        <v>100000</v>
      </c>
      <c r="F51" s="586">
        <v>242345</v>
      </c>
      <c r="G51" s="586">
        <v>0</v>
      </c>
      <c r="H51" s="586">
        <f t="shared" si="4"/>
        <v>242345</v>
      </c>
      <c r="I51" s="586"/>
      <c r="J51" s="586">
        <f t="shared" si="11"/>
        <v>242345</v>
      </c>
      <c r="K51" s="586">
        <v>200000</v>
      </c>
      <c r="L51" s="586"/>
      <c r="M51" s="586">
        <f t="shared" si="7"/>
        <v>200000</v>
      </c>
      <c r="N51" s="586"/>
      <c r="O51" s="586">
        <f t="shared" si="9"/>
        <v>200000</v>
      </c>
      <c r="P51" s="586">
        <v>200000</v>
      </c>
    </row>
    <row r="52" spans="1:16" s="40" customFormat="1" ht="15.75" customHeight="1">
      <c r="A52" s="145" t="s">
        <v>2610</v>
      </c>
      <c r="B52" s="173" t="s">
        <v>2611</v>
      </c>
      <c r="C52" s="648">
        <v>100000</v>
      </c>
      <c r="D52" s="648"/>
      <c r="E52" s="648">
        <f t="shared" si="59"/>
        <v>100000</v>
      </c>
      <c r="F52" s="648">
        <v>200000</v>
      </c>
      <c r="G52" s="648">
        <v>0</v>
      </c>
      <c r="H52" s="648">
        <f t="shared" si="4"/>
        <v>200000</v>
      </c>
      <c r="I52" s="648"/>
      <c r="J52" s="648">
        <f t="shared" si="11"/>
        <v>200000</v>
      </c>
      <c r="K52" s="648">
        <f>100000+198000</f>
        <v>298000</v>
      </c>
      <c r="L52" s="648"/>
      <c r="M52" s="648">
        <f t="shared" si="7"/>
        <v>298000</v>
      </c>
      <c r="N52" s="648"/>
      <c r="O52" s="648">
        <f t="shared" si="9"/>
        <v>298000</v>
      </c>
      <c r="P52" s="648">
        <v>100000</v>
      </c>
    </row>
    <row r="53" spans="1:16" s="40" customFormat="1" ht="15.75" customHeight="1">
      <c r="A53" s="145">
        <v>3111002</v>
      </c>
      <c r="B53" s="173" t="s">
        <v>3381</v>
      </c>
      <c r="C53" s="648"/>
      <c r="D53" s="648"/>
      <c r="E53" s="648"/>
      <c r="F53" s="648"/>
      <c r="G53" s="648"/>
      <c r="H53" s="648"/>
      <c r="I53" s="648"/>
      <c r="J53" s="648"/>
      <c r="K53" s="648"/>
      <c r="L53" s="648"/>
      <c r="M53" s="648">
        <f t="shared" si="7"/>
        <v>0</v>
      </c>
      <c r="N53" s="648"/>
      <c r="O53" s="648">
        <f t="shared" si="9"/>
        <v>0</v>
      </c>
      <c r="P53" s="648">
        <v>300000</v>
      </c>
    </row>
    <row r="54" spans="1:16" s="40" customFormat="1" ht="15.75" customHeight="1">
      <c r="A54" s="145"/>
      <c r="B54" s="173" t="s">
        <v>3382</v>
      </c>
      <c r="C54" s="648"/>
      <c r="D54" s="648"/>
      <c r="E54" s="648"/>
      <c r="F54" s="648"/>
      <c r="G54" s="648"/>
      <c r="H54" s="648"/>
      <c r="I54" s="648"/>
      <c r="J54" s="648"/>
      <c r="K54" s="648">
        <v>120000</v>
      </c>
      <c r="L54" s="648">
        <v>-120000</v>
      </c>
      <c r="M54" s="648">
        <f t="shared" si="7"/>
        <v>0</v>
      </c>
      <c r="N54" s="648"/>
      <c r="O54" s="648">
        <f t="shared" si="9"/>
        <v>0</v>
      </c>
      <c r="P54" s="648"/>
    </row>
    <row r="55" spans="1:16" ht="15.75" customHeight="1">
      <c r="A55" s="746" t="s">
        <v>413</v>
      </c>
      <c r="B55" s="569"/>
      <c r="C55" s="570">
        <f>SUM(C50:C52)</f>
        <v>300000</v>
      </c>
      <c r="D55" s="570">
        <f>SUM(D50:D52)</f>
        <v>0</v>
      </c>
      <c r="E55" s="570">
        <f>SUM(E50:E52)</f>
        <v>300000</v>
      </c>
      <c r="F55" s="570">
        <f>SUM(F50:F52)</f>
        <v>692345</v>
      </c>
      <c r="G55" s="570">
        <f>SUM(G50:G52)</f>
        <v>0</v>
      </c>
      <c r="H55" s="570">
        <f t="shared" si="4"/>
        <v>692345</v>
      </c>
      <c r="I55" s="570">
        <f>SUM(I50:I52)</f>
        <v>0</v>
      </c>
      <c r="J55" s="570">
        <f t="shared" si="11"/>
        <v>692345</v>
      </c>
      <c r="K55" s="570">
        <f t="shared" ref="K55:N55" si="60">SUM(K50:K54)</f>
        <v>918000</v>
      </c>
      <c r="L55" s="570">
        <f t="shared" si="60"/>
        <v>-120000</v>
      </c>
      <c r="M55" s="570">
        <f t="shared" si="7"/>
        <v>798000</v>
      </c>
      <c r="N55" s="570">
        <f t="shared" si="60"/>
        <v>0</v>
      </c>
      <c r="O55" s="570">
        <f t="shared" si="9"/>
        <v>798000</v>
      </c>
      <c r="P55" s="570">
        <f>SUM(P50:P54)</f>
        <v>900000</v>
      </c>
    </row>
    <row r="56" spans="1:16" ht="15.75" customHeight="1">
      <c r="A56" s="103"/>
      <c r="B56" s="176" t="s">
        <v>2612</v>
      </c>
      <c r="C56" s="586"/>
      <c r="D56" s="586"/>
      <c r="E56" s="586"/>
      <c r="F56" s="586"/>
      <c r="G56" s="586"/>
      <c r="H56" s="586">
        <f t="shared" si="4"/>
        <v>0</v>
      </c>
      <c r="I56" s="586"/>
      <c r="J56" s="586">
        <f t="shared" si="11"/>
        <v>0</v>
      </c>
      <c r="K56" s="586"/>
      <c r="L56" s="586"/>
      <c r="M56" s="586">
        <f t="shared" si="7"/>
        <v>0</v>
      </c>
      <c r="N56" s="586"/>
      <c r="O56" s="586">
        <f t="shared" si="9"/>
        <v>0</v>
      </c>
      <c r="P56" s="586"/>
    </row>
    <row r="57" spans="1:16" ht="15.75" customHeight="1">
      <c r="A57" s="103" t="s">
        <v>2613</v>
      </c>
      <c r="B57" s="36" t="s">
        <v>2614</v>
      </c>
      <c r="C57" s="586">
        <v>1300000</v>
      </c>
      <c r="D57" s="586"/>
      <c r="E57" s="586">
        <f>SUM(C57:D57)</f>
        <v>1300000</v>
      </c>
      <c r="F57" s="586">
        <v>500000</v>
      </c>
      <c r="G57" s="586">
        <v>0</v>
      </c>
      <c r="H57" s="586">
        <f t="shared" si="4"/>
        <v>500000</v>
      </c>
      <c r="I57" s="586"/>
      <c r="J57" s="586">
        <f t="shared" si="11"/>
        <v>500000</v>
      </c>
      <c r="K57" s="586">
        <v>600000</v>
      </c>
      <c r="L57" s="586"/>
      <c r="M57" s="586">
        <f t="shared" si="7"/>
        <v>600000</v>
      </c>
      <c r="N57" s="586"/>
      <c r="O57" s="586">
        <f t="shared" si="9"/>
        <v>600000</v>
      </c>
      <c r="P57" s="586">
        <v>600000</v>
      </c>
    </row>
    <row r="58" spans="1:16" ht="15.75" customHeight="1">
      <c r="A58" s="746" t="s">
        <v>413</v>
      </c>
      <c r="B58" s="569"/>
      <c r="C58" s="570">
        <f t="shared" ref="C58:F58" si="61">SUM(C57)</f>
        <v>1300000</v>
      </c>
      <c r="D58" s="570">
        <f t="shared" si="61"/>
        <v>0</v>
      </c>
      <c r="E58" s="570">
        <f t="shared" si="61"/>
        <v>1300000</v>
      </c>
      <c r="F58" s="570">
        <f t="shared" si="61"/>
        <v>500000</v>
      </c>
      <c r="G58" s="570">
        <f t="shared" ref="G58:I58" si="62">SUM(G57)</f>
        <v>0</v>
      </c>
      <c r="H58" s="570">
        <f t="shared" si="4"/>
        <v>500000</v>
      </c>
      <c r="I58" s="570">
        <f t="shared" si="62"/>
        <v>0</v>
      </c>
      <c r="J58" s="570">
        <f t="shared" si="11"/>
        <v>500000</v>
      </c>
      <c r="K58" s="570">
        <f t="shared" ref="K58:L58" si="63">SUM(K57)</f>
        <v>600000</v>
      </c>
      <c r="L58" s="570">
        <f t="shared" si="63"/>
        <v>0</v>
      </c>
      <c r="M58" s="570">
        <f t="shared" si="7"/>
        <v>600000</v>
      </c>
      <c r="N58" s="570">
        <f t="shared" ref="N58" si="64">SUM(N57)</f>
        <v>0</v>
      </c>
      <c r="O58" s="570">
        <f t="shared" si="9"/>
        <v>600000</v>
      </c>
      <c r="P58" s="570">
        <f>SUM(P57)</f>
        <v>600000</v>
      </c>
    </row>
    <row r="59" spans="1:16" ht="15.75" customHeight="1">
      <c r="A59" s="103"/>
      <c r="B59" s="176" t="s">
        <v>2617</v>
      </c>
      <c r="C59" s="586"/>
      <c r="D59" s="586"/>
      <c r="E59" s="586"/>
      <c r="F59" s="586"/>
      <c r="G59" s="586"/>
      <c r="H59" s="586">
        <f t="shared" si="4"/>
        <v>0</v>
      </c>
      <c r="I59" s="586"/>
      <c r="J59" s="586">
        <f t="shared" si="11"/>
        <v>0</v>
      </c>
      <c r="K59" s="586"/>
      <c r="L59" s="586"/>
      <c r="M59" s="586">
        <f t="shared" si="7"/>
        <v>0</v>
      </c>
      <c r="N59" s="586"/>
      <c r="O59" s="586">
        <f t="shared" si="9"/>
        <v>0</v>
      </c>
      <c r="P59" s="586"/>
    </row>
    <row r="60" spans="1:16" ht="15.75" customHeight="1">
      <c r="A60" s="103" t="s">
        <v>2618</v>
      </c>
      <c r="B60" s="36" t="s">
        <v>2619</v>
      </c>
      <c r="C60" s="586">
        <v>200000</v>
      </c>
      <c r="D60" s="586"/>
      <c r="E60" s="586">
        <f t="shared" ref="E60:E61" si="65">SUM(C60:D60)</f>
        <v>200000</v>
      </c>
      <c r="F60" s="586">
        <v>100000</v>
      </c>
      <c r="G60" s="586">
        <v>0</v>
      </c>
      <c r="H60" s="586">
        <f t="shared" si="4"/>
        <v>100000</v>
      </c>
      <c r="I60" s="586"/>
      <c r="J60" s="586">
        <f t="shared" si="11"/>
        <v>100000</v>
      </c>
      <c r="K60" s="586">
        <v>300000</v>
      </c>
      <c r="L60" s="586">
        <v>-300000</v>
      </c>
      <c r="M60" s="586">
        <f t="shared" si="7"/>
        <v>0</v>
      </c>
      <c r="N60" s="586"/>
      <c r="O60" s="586">
        <f t="shared" si="9"/>
        <v>0</v>
      </c>
      <c r="P60" s="586">
        <v>300000</v>
      </c>
    </row>
    <row r="61" spans="1:16" ht="15.75" customHeight="1">
      <c r="A61" s="103" t="s">
        <v>2943</v>
      </c>
      <c r="B61" s="36" t="s">
        <v>2944</v>
      </c>
      <c r="C61" s="586">
        <v>1000000</v>
      </c>
      <c r="D61" s="586"/>
      <c r="E61" s="586">
        <f t="shared" si="65"/>
        <v>1000000</v>
      </c>
      <c r="F61" s="586">
        <v>0</v>
      </c>
      <c r="G61" s="586">
        <v>0</v>
      </c>
      <c r="H61" s="586">
        <f t="shared" si="4"/>
        <v>0</v>
      </c>
      <c r="I61" s="586"/>
      <c r="J61" s="586">
        <f t="shared" si="11"/>
        <v>0</v>
      </c>
      <c r="K61" s="586"/>
      <c r="L61" s="586"/>
      <c r="M61" s="586">
        <f t="shared" si="7"/>
        <v>0</v>
      </c>
      <c r="N61" s="586"/>
      <c r="O61" s="586">
        <f t="shared" si="9"/>
        <v>0</v>
      </c>
      <c r="P61" s="586"/>
    </row>
    <row r="62" spans="1:16" ht="15.75" customHeight="1">
      <c r="A62" s="746" t="s">
        <v>413</v>
      </c>
      <c r="B62" s="651"/>
      <c r="C62" s="570">
        <f t="shared" ref="C62:F62" si="66">SUM(C60:C61)</f>
        <v>1200000</v>
      </c>
      <c r="D62" s="570">
        <f t="shared" si="66"/>
        <v>0</v>
      </c>
      <c r="E62" s="570">
        <f t="shared" si="66"/>
        <v>1200000</v>
      </c>
      <c r="F62" s="570">
        <f t="shared" si="66"/>
        <v>100000</v>
      </c>
      <c r="G62" s="570">
        <f t="shared" ref="G62:I62" si="67">SUM(G60:G61)</f>
        <v>0</v>
      </c>
      <c r="H62" s="570">
        <f t="shared" si="4"/>
        <v>100000</v>
      </c>
      <c r="I62" s="570">
        <f t="shared" si="67"/>
        <v>0</v>
      </c>
      <c r="J62" s="570">
        <f t="shared" si="11"/>
        <v>100000</v>
      </c>
      <c r="K62" s="570">
        <f t="shared" ref="K62:L62" si="68">SUM(K60:K61)</f>
        <v>300000</v>
      </c>
      <c r="L62" s="570">
        <f t="shared" si="68"/>
        <v>-300000</v>
      </c>
      <c r="M62" s="570">
        <f t="shared" si="7"/>
        <v>0</v>
      </c>
      <c r="N62" s="570">
        <f t="shared" ref="N62" si="69">SUM(N60:N61)</f>
        <v>0</v>
      </c>
      <c r="O62" s="570">
        <f t="shared" si="9"/>
        <v>0</v>
      </c>
      <c r="P62" s="570">
        <f>SUM(P60)</f>
        <v>300000</v>
      </c>
    </row>
    <row r="63" spans="1:16" ht="15.75" customHeight="1">
      <c r="A63" s="103"/>
      <c r="B63" s="176" t="s">
        <v>2633</v>
      </c>
      <c r="C63" s="586"/>
      <c r="D63" s="586"/>
      <c r="E63" s="586"/>
      <c r="F63" s="586"/>
      <c r="G63" s="586"/>
      <c r="H63" s="586">
        <f t="shared" si="4"/>
        <v>0</v>
      </c>
      <c r="I63" s="586"/>
      <c r="J63" s="586">
        <f t="shared" si="11"/>
        <v>0</v>
      </c>
      <c r="K63" s="586"/>
      <c r="L63" s="586"/>
      <c r="M63" s="586">
        <f t="shared" si="7"/>
        <v>0</v>
      </c>
      <c r="N63" s="586"/>
      <c r="O63" s="586">
        <f t="shared" si="9"/>
        <v>0</v>
      </c>
      <c r="P63" s="586"/>
    </row>
    <row r="64" spans="1:16" s="40" customFormat="1" ht="15.75" customHeight="1">
      <c r="A64" s="145" t="s">
        <v>2634</v>
      </c>
      <c r="B64" s="173" t="s">
        <v>2635</v>
      </c>
      <c r="C64" s="648">
        <v>500000</v>
      </c>
      <c r="D64" s="648"/>
      <c r="E64" s="648">
        <f>SUM(C64:D64)</f>
        <v>500000</v>
      </c>
      <c r="F64" s="648">
        <v>500000</v>
      </c>
      <c r="G64" s="648">
        <v>0</v>
      </c>
      <c r="H64" s="648">
        <f t="shared" si="4"/>
        <v>500000</v>
      </c>
      <c r="I64" s="648">
        <v>0</v>
      </c>
      <c r="J64" s="648">
        <f t="shared" si="11"/>
        <v>500000</v>
      </c>
      <c r="K64" s="648">
        <f>500000+205000</f>
        <v>705000</v>
      </c>
      <c r="L64" s="648">
        <v>-705000</v>
      </c>
      <c r="M64" s="648">
        <f t="shared" si="7"/>
        <v>0</v>
      </c>
      <c r="N64" s="648"/>
      <c r="O64" s="648">
        <f t="shared" si="9"/>
        <v>0</v>
      </c>
      <c r="P64" s="648">
        <v>500000</v>
      </c>
    </row>
    <row r="65" spans="1:16" ht="15.75" customHeight="1">
      <c r="A65" s="746" t="s">
        <v>413</v>
      </c>
      <c r="B65" s="569"/>
      <c r="C65" s="570">
        <f t="shared" ref="C65:F65" si="70">SUM(C64)</f>
        <v>500000</v>
      </c>
      <c r="D65" s="570">
        <f t="shared" si="70"/>
        <v>0</v>
      </c>
      <c r="E65" s="570">
        <f t="shared" si="70"/>
        <v>500000</v>
      </c>
      <c r="F65" s="570">
        <f t="shared" si="70"/>
        <v>500000</v>
      </c>
      <c r="G65" s="570">
        <f t="shared" ref="G65:I65" si="71">SUM(G64)</f>
        <v>0</v>
      </c>
      <c r="H65" s="570">
        <f t="shared" si="4"/>
        <v>500000</v>
      </c>
      <c r="I65" s="570">
        <f t="shared" si="71"/>
        <v>0</v>
      </c>
      <c r="J65" s="570">
        <f t="shared" si="11"/>
        <v>500000</v>
      </c>
      <c r="K65" s="570">
        <f t="shared" ref="K65:L65" si="72">SUM(K64)</f>
        <v>705000</v>
      </c>
      <c r="L65" s="570">
        <f t="shared" si="72"/>
        <v>-705000</v>
      </c>
      <c r="M65" s="570">
        <f t="shared" si="7"/>
        <v>0</v>
      </c>
      <c r="N65" s="570">
        <f t="shared" ref="N65" si="73">SUM(N64)</f>
        <v>0</v>
      </c>
      <c r="O65" s="570">
        <f t="shared" si="9"/>
        <v>0</v>
      </c>
      <c r="P65" s="570">
        <f>SUM(P64)</f>
        <v>500000</v>
      </c>
    </row>
    <row r="66" spans="1:16" ht="15.75" customHeight="1">
      <c r="A66" s="103"/>
      <c r="B66" s="176" t="s">
        <v>2636</v>
      </c>
      <c r="C66" s="586"/>
      <c r="D66" s="586"/>
      <c r="E66" s="586"/>
      <c r="F66" s="586"/>
      <c r="G66" s="586"/>
      <c r="H66" s="586">
        <f t="shared" si="4"/>
        <v>0</v>
      </c>
      <c r="I66" s="586"/>
      <c r="J66" s="586">
        <f t="shared" si="11"/>
        <v>0</v>
      </c>
      <c r="K66" s="586"/>
      <c r="L66" s="586"/>
      <c r="M66" s="586">
        <f t="shared" si="7"/>
        <v>0</v>
      </c>
      <c r="N66" s="586"/>
      <c r="O66" s="586">
        <f t="shared" si="9"/>
        <v>0</v>
      </c>
      <c r="P66" s="586"/>
    </row>
    <row r="67" spans="1:16" ht="15.75" customHeight="1">
      <c r="A67" s="1404" t="s">
        <v>3009</v>
      </c>
      <c r="B67" s="36" t="s">
        <v>3010</v>
      </c>
      <c r="C67" s="586">
        <v>800000</v>
      </c>
      <c r="D67" s="586"/>
      <c r="E67" s="586">
        <f t="shared" ref="E67:E69" si="74">SUM(C67:D67)</f>
        <v>800000</v>
      </c>
      <c r="F67" s="586">
        <v>500000</v>
      </c>
      <c r="G67" s="586">
        <v>0</v>
      </c>
      <c r="H67" s="586">
        <f t="shared" si="4"/>
        <v>500000</v>
      </c>
      <c r="I67" s="586"/>
      <c r="J67" s="586">
        <f t="shared" si="11"/>
        <v>500000</v>
      </c>
      <c r="K67" s="586"/>
      <c r="L67" s="586"/>
      <c r="M67" s="586">
        <f t="shared" si="7"/>
        <v>0</v>
      </c>
      <c r="N67" s="586"/>
      <c r="O67" s="586">
        <f t="shared" si="9"/>
        <v>0</v>
      </c>
      <c r="P67" s="586">
        <v>300000</v>
      </c>
    </row>
    <row r="68" spans="1:16" ht="15.75" customHeight="1">
      <c r="A68" s="103" t="s">
        <v>3009</v>
      </c>
      <c r="B68" s="36" t="s">
        <v>3383</v>
      </c>
      <c r="C68" s="586"/>
      <c r="D68" s="586"/>
      <c r="E68" s="586">
        <f t="shared" si="74"/>
        <v>0</v>
      </c>
      <c r="F68" s="586"/>
      <c r="G68" s="586"/>
      <c r="H68" s="586">
        <f t="shared" si="4"/>
        <v>0</v>
      </c>
      <c r="I68" s="586"/>
      <c r="J68" s="586">
        <f t="shared" si="11"/>
        <v>0</v>
      </c>
      <c r="K68" s="586">
        <v>600000</v>
      </c>
      <c r="L68" s="586">
        <v>-600000</v>
      </c>
      <c r="M68" s="586">
        <f t="shared" si="7"/>
        <v>0</v>
      </c>
      <c r="N68" s="586"/>
      <c r="O68" s="586">
        <f t="shared" si="9"/>
        <v>0</v>
      </c>
      <c r="P68" s="586"/>
    </row>
    <row r="69" spans="1:16" ht="15.75" customHeight="1">
      <c r="A69" s="103" t="s">
        <v>3009</v>
      </c>
      <c r="B69" s="36" t="s">
        <v>3384</v>
      </c>
      <c r="C69" s="586">
        <v>800000</v>
      </c>
      <c r="D69" s="586"/>
      <c r="E69" s="586">
        <f t="shared" si="74"/>
        <v>800000</v>
      </c>
      <c r="F69" s="586">
        <v>0</v>
      </c>
      <c r="G69" s="586">
        <v>0</v>
      </c>
      <c r="H69" s="586">
        <f t="shared" si="4"/>
        <v>0</v>
      </c>
      <c r="I69" s="586"/>
      <c r="J69" s="586">
        <f t="shared" si="11"/>
        <v>0</v>
      </c>
      <c r="K69" s="586"/>
      <c r="L69" s="586"/>
      <c r="M69" s="586">
        <f t="shared" si="7"/>
        <v>0</v>
      </c>
      <c r="N69" s="586"/>
      <c r="O69" s="586">
        <f t="shared" si="9"/>
        <v>0</v>
      </c>
      <c r="P69" s="586"/>
    </row>
    <row r="70" spans="1:16" ht="15.75" customHeight="1">
      <c r="A70" s="746" t="s">
        <v>413</v>
      </c>
      <c r="B70" s="569"/>
      <c r="C70" s="570">
        <f t="shared" ref="C70:F70" si="75">SUM(C67:C69)</f>
        <v>1600000</v>
      </c>
      <c r="D70" s="570">
        <f t="shared" si="75"/>
        <v>0</v>
      </c>
      <c r="E70" s="570">
        <f t="shared" si="75"/>
        <v>1600000</v>
      </c>
      <c r="F70" s="570">
        <f t="shared" si="75"/>
        <v>500000</v>
      </c>
      <c r="G70" s="570">
        <f t="shared" ref="G70:I70" si="76">SUM(G67:G69)</f>
        <v>0</v>
      </c>
      <c r="H70" s="570">
        <f t="shared" si="4"/>
        <v>500000</v>
      </c>
      <c r="I70" s="570">
        <f t="shared" si="76"/>
        <v>0</v>
      </c>
      <c r="J70" s="570">
        <f t="shared" si="11"/>
        <v>500000</v>
      </c>
      <c r="K70" s="570">
        <f t="shared" ref="K70:L70" si="77">SUM(K67:K69)</f>
        <v>600000</v>
      </c>
      <c r="L70" s="570">
        <f t="shared" si="77"/>
        <v>-600000</v>
      </c>
      <c r="M70" s="570">
        <f t="shared" si="7"/>
        <v>0</v>
      </c>
      <c r="N70" s="570">
        <f t="shared" ref="N70" si="78">SUM(N67:N69)</f>
        <v>0</v>
      </c>
      <c r="O70" s="570">
        <f t="shared" si="9"/>
        <v>0</v>
      </c>
      <c r="P70" s="570">
        <f>SUM(P67:P69)</f>
        <v>300000</v>
      </c>
    </row>
    <row r="71" spans="1:16" ht="15.75" customHeight="1">
      <c r="A71" s="746"/>
      <c r="B71" s="569" t="s">
        <v>2641</v>
      </c>
      <c r="C71" s="570">
        <f>C70+C65+C62+C58+C55+C48+C43+C37+C32+C27+C22+C18</f>
        <v>18221884</v>
      </c>
      <c r="D71" s="570">
        <f>D70+D65+D62+D58+D55+D48+D43+D37+D32+D27+D22+D18</f>
        <v>-3000000</v>
      </c>
      <c r="E71" s="570">
        <f>E70+E65+E62+E58+E55+E48+E43+E37+E32+E27+E22+E18</f>
        <v>15221884</v>
      </c>
      <c r="F71" s="570">
        <f>F70+F65+F62+F58+F55+F48+F43+F37+F32+F27+F22+F18</f>
        <v>13697345</v>
      </c>
      <c r="G71" s="570">
        <f>G70+G65+G62+G58+G55+G48+G43+G37+G32+G27+G22+G18</f>
        <v>0</v>
      </c>
      <c r="H71" s="570">
        <f t="shared" si="4"/>
        <v>13697345</v>
      </c>
      <c r="I71" s="570">
        <f>I70+I65+I62+I58+I55+I48+I43+I37+I32+I27+I22+I18</f>
        <v>0</v>
      </c>
      <c r="J71" s="570">
        <f t="shared" si="11"/>
        <v>13697345</v>
      </c>
      <c r="K71" s="570">
        <f t="shared" ref="K71:N71" si="79">K70+K65+K62+K58+K55+K48+K43+K37+K32+K27+K22+K18</f>
        <v>8198345</v>
      </c>
      <c r="L71" s="570">
        <f t="shared" si="79"/>
        <v>-4048000</v>
      </c>
      <c r="M71" s="570">
        <f t="shared" ref="M71:M134" si="80">SUM(K71:L71)</f>
        <v>4150345</v>
      </c>
      <c r="N71" s="570">
        <f t="shared" si="79"/>
        <v>0</v>
      </c>
      <c r="O71" s="570">
        <f t="shared" ref="O71:O134" si="81">SUM(M71:N71)</f>
        <v>4150345</v>
      </c>
      <c r="P71" s="570">
        <f>SUM(P70,P65,P62,P58,P55,P48,P43,P37,P27,P18)</f>
        <v>9010000</v>
      </c>
    </row>
    <row r="72" spans="1:16" ht="15.75" customHeight="1">
      <c r="A72" s="1503"/>
      <c r="B72" s="1504" t="s">
        <v>3282</v>
      </c>
      <c r="C72" s="1505">
        <f>C71+C13</f>
        <v>98221884</v>
      </c>
      <c r="D72" s="1505">
        <f>D71+D13</f>
        <v>-3000000</v>
      </c>
      <c r="E72" s="1505">
        <f>E71+E13</f>
        <v>95221884</v>
      </c>
      <c r="F72" s="1505">
        <f>F71+F13</f>
        <v>93697345</v>
      </c>
      <c r="G72" s="1505">
        <f>G71+G13</f>
        <v>0</v>
      </c>
      <c r="H72" s="1505">
        <f t="shared" si="4"/>
        <v>93697345</v>
      </c>
      <c r="I72" s="1505">
        <f>I71+I13</f>
        <v>0</v>
      </c>
      <c r="J72" s="1505">
        <f t="shared" si="11"/>
        <v>93697345</v>
      </c>
      <c r="K72" s="1505">
        <f t="shared" ref="K72:N72" si="82">K71+K13</f>
        <v>88198345</v>
      </c>
      <c r="L72" s="1505">
        <f t="shared" si="82"/>
        <v>-14048000</v>
      </c>
      <c r="M72" s="1505">
        <f t="shared" si="80"/>
        <v>74150345</v>
      </c>
      <c r="N72" s="1505">
        <f t="shared" si="82"/>
        <v>0</v>
      </c>
      <c r="O72" s="1505">
        <f t="shared" si="81"/>
        <v>74150345</v>
      </c>
      <c r="P72" s="1505">
        <f>SUM(P71,P13)</f>
        <v>79010000</v>
      </c>
    </row>
    <row r="73" spans="1:16" ht="15.75" customHeight="1">
      <c r="A73" s="613">
        <v>11302</v>
      </c>
      <c r="B73" s="613" t="s">
        <v>3385</v>
      </c>
      <c r="C73" s="586"/>
      <c r="D73" s="586"/>
      <c r="E73" s="586"/>
      <c r="F73" s="586"/>
      <c r="G73" s="586"/>
      <c r="H73" s="586">
        <f t="shared" si="4"/>
        <v>0</v>
      </c>
      <c r="I73" s="586"/>
      <c r="J73" s="586">
        <f t="shared" si="11"/>
        <v>0</v>
      </c>
      <c r="K73" s="586"/>
      <c r="L73" s="586"/>
      <c r="M73" s="586">
        <f t="shared" si="80"/>
        <v>0</v>
      </c>
      <c r="N73" s="586"/>
      <c r="O73" s="586">
        <f t="shared" si="81"/>
        <v>0</v>
      </c>
      <c r="P73" s="586"/>
    </row>
    <row r="74" spans="1:16" ht="15.75" customHeight="1">
      <c r="A74" s="103" t="s">
        <v>2649</v>
      </c>
      <c r="B74" s="36" t="s">
        <v>2570</v>
      </c>
      <c r="C74" s="586">
        <v>50000</v>
      </c>
      <c r="D74" s="586"/>
      <c r="E74" s="586">
        <f t="shared" ref="E74:E80" si="83">SUM(C74:D74)</f>
        <v>50000</v>
      </c>
      <c r="F74" s="586">
        <v>50000</v>
      </c>
      <c r="G74" s="586">
        <v>0</v>
      </c>
      <c r="H74" s="586">
        <f t="shared" ref="H74:H89" si="84">F74+G74</f>
        <v>50000</v>
      </c>
      <c r="I74" s="586"/>
      <c r="J74" s="586">
        <f t="shared" si="11"/>
        <v>50000</v>
      </c>
      <c r="K74" s="586">
        <v>300000</v>
      </c>
      <c r="L74" s="586">
        <v>-200000</v>
      </c>
      <c r="M74" s="586">
        <f t="shared" si="80"/>
        <v>100000</v>
      </c>
      <c r="N74" s="586"/>
      <c r="O74" s="586">
        <f t="shared" si="81"/>
        <v>100000</v>
      </c>
      <c r="P74" s="586">
        <v>100000</v>
      </c>
    </row>
    <row r="75" spans="1:16" ht="16.149999999999999" customHeight="1">
      <c r="A75" s="103" t="s">
        <v>2571</v>
      </c>
      <c r="B75" s="36" t="s">
        <v>2572</v>
      </c>
      <c r="C75" s="586">
        <v>400000</v>
      </c>
      <c r="D75" s="586"/>
      <c r="E75" s="586">
        <f t="shared" si="83"/>
        <v>400000</v>
      </c>
      <c r="F75" s="586">
        <v>50000</v>
      </c>
      <c r="G75" s="586">
        <v>0</v>
      </c>
      <c r="H75" s="586">
        <f t="shared" si="84"/>
        <v>50000</v>
      </c>
      <c r="I75" s="586"/>
      <c r="J75" s="586">
        <f t="shared" ref="J75:J126" si="85">H75+I75</f>
        <v>50000</v>
      </c>
      <c r="K75" s="586">
        <v>430000</v>
      </c>
      <c r="L75" s="586">
        <v>-200000</v>
      </c>
      <c r="M75" s="586">
        <f t="shared" si="80"/>
        <v>230000</v>
      </c>
      <c r="N75" s="586"/>
      <c r="O75" s="586">
        <f t="shared" si="81"/>
        <v>230000</v>
      </c>
      <c r="P75" s="586">
        <v>230000</v>
      </c>
    </row>
    <row r="76" spans="1:16" ht="16.149999999999999" customHeight="1">
      <c r="A76" s="103" t="s">
        <v>2573</v>
      </c>
      <c r="B76" s="36" t="s">
        <v>2574</v>
      </c>
      <c r="C76" s="586"/>
      <c r="D76" s="586"/>
      <c r="E76" s="586">
        <f t="shared" si="83"/>
        <v>0</v>
      </c>
      <c r="F76" s="586"/>
      <c r="G76" s="586"/>
      <c r="H76" s="586">
        <f t="shared" si="84"/>
        <v>0</v>
      </c>
      <c r="I76" s="586"/>
      <c r="J76" s="586">
        <f t="shared" si="85"/>
        <v>0</v>
      </c>
      <c r="K76" s="586">
        <v>0</v>
      </c>
      <c r="L76" s="586"/>
      <c r="M76" s="586">
        <f t="shared" si="80"/>
        <v>0</v>
      </c>
      <c r="N76" s="586"/>
      <c r="O76" s="586">
        <f t="shared" si="81"/>
        <v>0</v>
      </c>
      <c r="P76" s="586">
        <v>0</v>
      </c>
    </row>
    <row r="77" spans="1:16" ht="16.149999999999999" customHeight="1">
      <c r="A77" s="103" t="s">
        <v>2655</v>
      </c>
      <c r="B77" s="36" t="s">
        <v>2656</v>
      </c>
      <c r="C77" s="586">
        <v>100000</v>
      </c>
      <c r="D77" s="586"/>
      <c r="E77" s="586">
        <f t="shared" si="83"/>
        <v>100000</v>
      </c>
      <c r="F77" s="586">
        <v>0</v>
      </c>
      <c r="G77" s="586">
        <v>0</v>
      </c>
      <c r="H77" s="586">
        <f t="shared" si="84"/>
        <v>0</v>
      </c>
      <c r="I77" s="586">
        <v>0</v>
      </c>
      <c r="J77" s="586">
        <f t="shared" si="85"/>
        <v>0</v>
      </c>
      <c r="K77" s="586">
        <v>200000</v>
      </c>
      <c r="L77" s="586">
        <v>-200000</v>
      </c>
      <c r="M77" s="586">
        <f t="shared" si="80"/>
        <v>0</v>
      </c>
      <c r="N77" s="586"/>
      <c r="O77" s="586">
        <f t="shared" si="81"/>
        <v>0</v>
      </c>
      <c r="P77" s="586">
        <v>150000</v>
      </c>
    </row>
    <row r="78" spans="1:16" ht="16.149999999999999" customHeight="1">
      <c r="A78" s="103" t="s">
        <v>2603</v>
      </c>
      <c r="B78" s="36" t="s">
        <v>2604</v>
      </c>
      <c r="C78" s="586">
        <v>500000</v>
      </c>
      <c r="D78" s="586"/>
      <c r="E78" s="586">
        <f t="shared" si="83"/>
        <v>500000</v>
      </c>
      <c r="F78" s="586">
        <v>0</v>
      </c>
      <c r="G78" s="586">
        <v>0</v>
      </c>
      <c r="H78" s="586">
        <f t="shared" si="84"/>
        <v>0</v>
      </c>
      <c r="I78" s="586">
        <v>0</v>
      </c>
      <c r="J78" s="586">
        <f t="shared" si="85"/>
        <v>0</v>
      </c>
      <c r="K78" s="586">
        <v>250000</v>
      </c>
      <c r="L78" s="586">
        <v>-250000</v>
      </c>
      <c r="M78" s="586">
        <f t="shared" si="80"/>
        <v>0</v>
      </c>
      <c r="N78" s="586"/>
      <c r="O78" s="586">
        <f t="shared" si="81"/>
        <v>0</v>
      </c>
      <c r="P78" s="586">
        <v>150000</v>
      </c>
    </row>
    <row r="79" spans="1:16" ht="16.149999999999999" customHeight="1">
      <c r="A79" s="103" t="s">
        <v>2606</v>
      </c>
      <c r="B79" s="36" t="s">
        <v>2607</v>
      </c>
      <c r="C79" s="586">
        <v>100000</v>
      </c>
      <c r="D79" s="586"/>
      <c r="E79" s="586">
        <f t="shared" si="83"/>
        <v>100000</v>
      </c>
      <c r="F79" s="586">
        <v>0</v>
      </c>
      <c r="G79" s="586">
        <v>0</v>
      </c>
      <c r="H79" s="586">
        <f t="shared" si="84"/>
        <v>0</v>
      </c>
      <c r="I79" s="586">
        <v>0</v>
      </c>
      <c r="J79" s="586">
        <f t="shared" si="85"/>
        <v>0</v>
      </c>
      <c r="K79" s="586">
        <v>20000</v>
      </c>
      <c r="L79" s="586"/>
      <c r="M79" s="586">
        <f t="shared" si="80"/>
        <v>20000</v>
      </c>
      <c r="N79" s="586"/>
      <c r="O79" s="586">
        <f t="shared" si="81"/>
        <v>20000</v>
      </c>
      <c r="P79" s="586">
        <v>20000</v>
      </c>
    </row>
    <row r="80" spans="1:16" ht="16.149999999999999" customHeight="1">
      <c r="A80" s="103">
        <v>2210310</v>
      </c>
      <c r="B80" s="36" t="s">
        <v>2795</v>
      </c>
      <c r="C80" s="586">
        <v>500000</v>
      </c>
      <c r="D80" s="586"/>
      <c r="E80" s="586">
        <f t="shared" si="83"/>
        <v>500000</v>
      </c>
      <c r="F80" s="586">
        <v>0</v>
      </c>
      <c r="G80" s="586">
        <v>0</v>
      </c>
      <c r="H80" s="586">
        <f t="shared" si="84"/>
        <v>0</v>
      </c>
      <c r="I80" s="586">
        <v>0</v>
      </c>
      <c r="J80" s="586">
        <f t="shared" si="85"/>
        <v>0</v>
      </c>
      <c r="K80" s="586">
        <v>0</v>
      </c>
      <c r="L80" s="586"/>
      <c r="M80" s="586">
        <f t="shared" si="80"/>
        <v>0</v>
      </c>
      <c r="N80" s="586"/>
      <c r="O80" s="586">
        <f t="shared" si="81"/>
        <v>0</v>
      </c>
      <c r="P80" s="586">
        <v>0</v>
      </c>
    </row>
    <row r="81" spans="1:16" ht="15.75" customHeight="1">
      <c r="A81" s="746" t="s">
        <v>413</v>
      </c>
      <c r="B81" s="569" t="s">
        <v>3386</v>
      </c>
      <c r="C81" s="570">
        <f t="shared" ref="C81:F81" si="86">SUM(C74:C80)</f>
        <v>1650000</v>
      </c>
      <c r="D81" s="570">
        <f t="shared" si="86"/>
        <v>0</v>
      </c>
      <c r="E81" s="570">
        <f t="shared" si="86"/>
        <v>1650000</v>
      </c>
      <c r="F81" s="570">
        <f t="shared" si="86"/>
        <v>100000</v>
      </c>
      <c r="G81" s="570">
        <f t="shared" ref="G81:I81" si="87">SUM(G74:G80)</f>
        <v>0</v>
      </c>
      <c r="H81" s="570">
        <f t="shared" si="84"/>
        <v>100000</v>
      </c>
      <c r="I81" s="570">
        <f t="shared" si="87"/>
        <v>0</v>
      </c>
      <c r="J81" s="570">
        <f t="shared" si="85"/>
        <v>100000</v>
      </c>
      <c r="K81" s="570">
        <f t="shared" ref="K81:L81" si="88">SUM(K74:K80)</f>
        <v>1200000</v>
      </c>
      <c r="L81" s="570">
        <f t="shared" si="88"/>
        <v>-850000</v>
      </c>
      <c r="M81" s="570">
        <f t="shared" si="80"/>
        <v>350000</v>
      </c>
      <c r="N81" s="570">
        <f t="shared" ref="N81" si="89">SUM(N74:N80)</f>
        <v>0</v>
      </c>
      <c r="O81" s="570">
        <f t="shared" si="81"/>
        <v>350000</v>
      </c>
      <c r="P81" s="570">
        <f>SUM(P74:P80)</f>
        <v>650000</v>
      </c>
    </row>
    <row r="82" spans="1:16" ht="15.75" hidden="1" customHeight="1">
      <c r="A82" s="613">
        <v>3100000</v>
      </c>
      <c r="B82" s="581" t="s">
        <v>2643</v>
      </c>
      <c r="C82" s="586">
        <v>0</v>
      </c>
      <c r="D82" s="586"/>
      <c r="E82" s="586">
        <f t="shared" ref="E82:E86" si="90">SUM(C82:D82)</f>
        <v>0</v>
      </c>
      <c r="F82" s="586"/>
      <c r="G82" s="586"/>
      <c r="H82" s="586">
        <f t="shared" si="84"/>
        <v>0</v>
      </c>
      <c r="I82" s="586"/>
      <c r="J82" s="586">
        <f t="shared" si="85"/>
        <v>0</v>
      </c>
      <c r="K82" s="586"/>
      <c r="L82" s="586"/>
      <c r="M82" s="586">
        <f t="shared" si="80"/>
        <v>0</v>
      </c>
      <c r="N82" s="586"/>
      <c r="O82" s="586">
        <f t="shared" si="81"/>
        <v>0</v>
      </c>
      <c r="P82" s="586"/>
    </row>
    <row r="83" spans="1:16" ht="15.75" hidden="1" customHeight="1">
      <c r="A83" s="614">
        <v>3110599</v>
      </c>
      <c r="B83" s="36" t="s">
        <v>3387</v>
      </c>
      <c r="C83" s="93">
        <v>2000000</v>
      </c>
      <c r="D83" s="93"/>
      <c r="E83" s="586">
        <f t="shared" si="90"/>
        <v>2000000</v>
      </c>
      <c r="F83" s="586"/>
      <c r="G83" s="586"/>
      <c r="H83" s="586">
        <f t="shared" si="84"/>
        <v>0</v>
      </c>
      <c r="I83" s="586"/>
      <c r="J83" s="586">
        <f t="shared" si="85"/>
        <v>0</v>
      </c>
      <c r="K83" s="586"/>
      <c r="L83" s="586"/>
      <c r="M83" s="586">
        <f t="shared" si="80"/>
        <v>0</v>
      </c>
      <c r="N83" s="586"/>
      <c r="O83" s="586">
        <f t="shared" si="81"/>
        <v>0</v>
      </c>
      <c r="P83" s="586">
        <v>500000</v>
      </c>
    </row>
    <row r="84" spans="1:16" ht="15.75" hidden="1" customHeight="1">
      <c r="A84" s="20" t="s">
        <v>3388</v>
      </c>
      <c r="B84" s="20" t="s">
        <v>2446</v>
      </c>
      <c r="C84" s="93">
        <v>9700000</v>
      </c>
      <c r="D84" s="93"/>
      <c r="E84" s="586">
        <f t="shared" si="90"/>
        <v>9700000</v>
      </c>
      <c r="F84" s="586"/>
      <c r="G84" s="586"/>
      <c r="H84" s="586">
        <f t="shared" si="84"/>
        <v>0</v>
      </c>
      <c r="I84" s="586"/>
      <c r="J84" s="586">
        <f t="shared" si="85"/>
        <v>0</v>
      </c>
      <c r="K84" s="586"/>
      <c r="L84" s="586"/>
      <c r="M84" s="586">
        <f t="shared" si="80"/>
        <v>0</v>
      </c>
      <c r="N84" s="586"/>
      <c r="O84" s="586">
        <f t="shared" si="81"/>
        <v>0</v>
      </c>
      <c r="P84" s="586">
        <v>0</v>
      </c>
    </row>
    <row r="85" spans="1:16" ht="15.75" hidden="1" customHeight="1">
      <c r="A85" s="746"/>
      <c r="B85" s="569" t="s">
        <v>3389</v>
      </c>
      <c r="C85" s="1440">
        <v>11700000</v>
      </c>
      <c r="D85" s="1440"/>
      <c r="E85" s="586">
        <f t="shared" si="90"/>
        <v>11700000</v>
      </c>
      <c r="F85" s="586"/>
      <c r="G85" s="586"/>
      <c r="H85" s="586">
        <f t="shared" si="84"/>
        <v>0</v>
      </c>
      <c r="I85" s="586"/>
      <c r="J85" s="586">
        <f t="shared" si="85"/>
        <v>0</v>
      </c>
      <c r="K85" s="586"/>
      <c r="L85" s="586"/>
      <c r="M85" s="586">
        <f t="shared" si="80"/>
        <v>0</v>
      </c>
      <c r="N85" s="586"/>
      <c r="O85" s="586">
        <f t="shared" si="81"/>
        <v>0</v>
      </c>
      <c r="P85" s="586">
        <v>0</v>
      </c>
    </row>
    <row r="86" spans="1:16" ht="15.75" hidden="1" customHeight="1">
      <c r="A86" s="746"/>
      <c r="B86" s="569" t="s">
        <v>3390</v>
      </c>
      <c r="C86" s="1440">
        <v>13350000</v>
      </c>
      <c r="D86" s="1440"/>
      <c r="E86" s="586">
        <f t="shared" si="90"/>
        <v>13350000</v>
      </c>
      <c r="F86" s="586"/>
      <c r="G86" s="586"/>
      <c r="H86" s="586">
        <f t="shared" si="84"/>
        <v>0</v>
      </c>
      <c r="I86" s="586"/>
      <c r="J86" s="586">
        <f t="shared" si="85"/>
        <v>0</v>
      </c>
      <c r="K86" s="586"/>
      <c r="L86" s="586"/>
      <c r="M86" s="586">
        <f t="shared" si="80"/>
        <v>0</v>
      </c>
      <c r="N86" s="586"/>
      <c r="O86" s="586">
        <f t="shared" si="81"/>
        <v>0</v>
      </c>
      <c r="P86" s="586">
        <v>0</v>
      </c>
    </row>
    <row r="87" spans="1:16" ht="15.75" customHeight="1">
      <c r="A87" s="613"/>
      <c r="B87" s="613" t="s">
        <v>3391</v>
      </c>
      <c r="C87" s="586"/>
      <c r="D87" s="586"/>
      <c r="E87" s="586"/>
      <c r="F87" s="586"/>
      <c r="G87" s="586"/>
      <c r="H87" s="586">
        <f t="shared" si="84"/>
        <v>0</v>
      </c>
      <c r="I87" s="586"/>
      <c r="J87" s="586">
        <f t="shared" si="85"/>
        <v>0</v>
      </c>
      <c r="K87" s="586"/>
      <c r="L87" s="586"/>
      <c r="M87" s="586">
        <f t="shared" si="80"/>
        <v>0</v>
      </c>
      <c r="N87" s="586"/>
      <c r="O87" s="586">
        <f t="shared" si="81"/>
        <v>0</v>
      </c>
      <c r="P87" s="586"/>
    </row>
    <row r="88" spans="1:16" ht="15.75" customHeight="1">
      <c r="A88" s="103">
        <v>2210202</v>
      </c>
      <c r="B88" s="1506" t="s">
        <v>2887</v>
      </c>
      <c r="C88" s="586"/>
      <c r="D88" s="586"/>
      <c r="E88" s="586"/>
      <c r="F88" s="1507">
        <v>300000</v>
      </c>
      <c r="G88" s="1507">
        <v>0</v>
      </c>
      <c r="H88" s="1507">
        <f t="shared" si="84"/>
        <v>300000</v>
      </c>
      <c r="I88" s="1507"/>
      <c r="J88" s="1507">
        <f t="shared" si="85"/>
        <v>300000</v>
      </c>
      <c r="K88" s="1507">
        <v>500000</v>
      </c>
      <c r="L88" s="1507"/>
      <c r="M88" s="1507">
        <f t="shared" si="80"/>
        <v>500000</v>
      </c>
      <c r="N88" s="1507"/>
      <c r="O88" s="1507">
        <f t="shared" si="81"/>
        <v>500000</v>
      </c>
      <c r="P88" s="586">
        <v>500000</v>
      </c>
    </row>
    <row r="89" spans="1:16" ht="15.75" customHeight="1">
      <c r="A89" s="103">
        <v>2210101</v>
      </c>
      <c r="B89" s="1508" t="s">
        <v>2561</v>
      </c>
      <c r="C89" s="586"/>
      <c r="D89" s="586"/>
      <c r="E89" s="586"/>
      <c r="F89" s="1509">
        <v>200000</v>
      </c>
      <c r="G89" s="1509">
        <v>0</v>
      </c>
      <c r="H89" s="1509">
        <f t="shared" si="84"/>
        <v>200000</v>
      </c>
      <c r="I89" s="1509"/>
      <c r="J89" s="1509">
        <f t="shared" si="85"/>
        <v>200000</v>
      </c>
      <c r="K89" s="1509">
        <v>200000</v>
      </c>
      <c r="L89" s="1509">
        <v>-200000</v>
      </c>
      <c r="M89" s="1509">
        <f t="shared" si="80"/>
        <v>0</v>
      </c>
      <c r="N89" s="1509"/>
      <c r="O89" s="1509">
        <f t="shared" si="81"/>
        <v>0</v>
      </c>
      <c r="P89" s="1509">
        <v>0</v>
      </c>
    </row>
    <row r="90" spans="1:16" ht="15.75" customHeight="1">
      <c r="A90" s="103" t="s">
        <v>2562</v>
      </c>
      <c r="B90" s="36" t="s">
        <v>3379</v>
      </c>
      <c r="C90" s="586"/>
      <c r="D90" s="586"/>
      <c r="E90" s="586"/>
      <c r="F90" s="1509">
        <v>500000</v>
      </c>
      <c r="G90" s="1509">
        <v>0</v>
      </c>
      <c r="H90" s="1509"/>
      <c r="I90" s="1509"/>
      <c r="J90" s="1509">
        <f t="shared" si="85"/>
        <v>0</v>
      </c>
      <c r="K90" s="1509">
        <v>100000</v>
      </c>
      <c r="L90" s="1509">
        <v>-100000</v>
      </c>
      <c r="M90" s="1509">
        <f t="shared" si="80"/>
        <v>0</v>
      </c>
      <c r="N90" s="1509"/>
      <c r="O90" s="1509">
        <f t="shared" si="81"/>
        <v>0</v>
      </c>
      <c r="P90" s="1509">
        <v>0</v>
      </c>
    </row>
    <row r="91" spans="1:16" ht="15.75" customHeight="1">
      <c r="A91" s="103" t="s">
        <v>2603</v>
      </c>
      <c r="B91" s="36" t="s">
        <v>2604</v>
      </c>
      <c r="C91" s="586"/>
      <c r="D91" s="586"/>
      <c r="E91" s="586"/>
      <c r="F91" s="1509"/>
      <c r="G91" s="1509"/>
      <c r="H91" s="1509"/>
      <c r="I91" s="1509"/>
      <c r="J91" s="1509"/>
      <c r="K91" s="1509">
        <v>100000</v>
      </c>
      <c r="L91" s="1509">
        <v>-100000</v>
      </c>
      <c r="M91" s="1509">
        <f t="shared" si="80"/>
        <v>0</v>
      </c>
      <c r="N91" s="1509"/>
      <c r="O91" s="1509">
        <f t="shared" si="81"/>
        <v>0</v>
      </c>
      <c r="P91" s="1509">
        <v>0</v>
      </c>
    </row>
    <row r="92" spans="1:16" ht="15.75" customHeight="1">
      <c r="A92" s="103" t="s">
        <v>2608</v>
      </c>
      <c r="B92" s="36" t="s">
        <v>2609</v>
      </c>
      <c r="C92" s="586"/>
      <c r="D92" s="586"/>
      <c r="E92" s="586"/>
      <c r="F92" s="1509"/>
      <c r="G92" s="1509"/>
      <c r="H92" s="1509"/>
      <c r="I92" s="1509"/>
      <c r="J92" s="1509"/>
      <c r="K92" s="1509">
        <v>100000</v>
      </c>
      <c r="L92" s="1509"/>
      <c r="M92" s="1509">
        <f t="shared" si="80"/>
        <v>100000</v>
      </c>
      <c r="N92" s="1509"/>
      <c r="O92" s="1509">
        <f t="shared" si="81"/>
        <v>100000</v>
      </c>
      <c r="P92" s="586">
        <v>100000</v>
      </c>
    </row>
    <row r="93" spans="1:16" ht="15.75" customHeight="1">
      <c r="A93" s="103" t="s">
        <v>2606</v>
      </c>
      <c r="B93" s="36" t="s">
        <v>2607</v>
      </c>
      <c r="C93" s="586"/>
      <c r="D93" s="586"/>
      <c r="E93" s="586"/>
      <c r="F93" s="1509"/>
      <c r="G93" s="1509"/>
      <c r="H93" s="1509"/>
      <c r="I93" s="1509"/>
      <c r="J93" s="1509"/>
      <c r="K93" s="1509">
        <v>100000</v>
      </c>
      <c r="L93" s="1509"/>
      <c r="M93" s="1509">
        <f t="shared" si="80"/>
        <v>100000</v>
      </c>
      <c r="N93" s="1509"/>
      <c r="O93" s="1509">
        <f t="shared" si="81"/>
        <v>100000</v>
      </c>
      <c r="P93" s="586">
        <v>100000</v>
      </c>
    </row>
    <row r="94" spans="1:16" ht="15.75" customHeight="1">
      <c r="A94" s="103">
        <v>2220206</v>
      </c>
      <c r="B94" s="619" t="s">
        <v>3010</v>
      </c>
      <c r="C94" s="586"/>
      <c r="D94" s="586"/>
      <c r="E94" s="586"/>
      <c r="F94" s="1509"/>
      <c r="G94" s="1509"/>
      <c r="H94" s="1509">
        <v>500000</v>
      </c>
      <c r="I94" s="1509"/>
      <c r="J94" s="1509"/>
      <c r="K94" s="1509">
        <v>0</v>
      </c>
      <c r="L94" s="1509"/>
      <c r="M94" s="1509">
        <f t="shared" si="80"/>
        <v>0</v>
      </c>
      <c r="N94" s="1509"/>
      <c r="O94" s="1509">
        <f t="shared" si="81"/>
        <v>0</v>
      </c>
      <c r="P94" s="1509"/>
    </row>
    <row r="95" spans="1:16" ht="15.75" customHeight="1">
      <c r="A95" s="746" t="s">
        <v>413</v>
      </c>
      <c r="B95" s="569" t="s">
        <v>3392</v>
      </c>
      <c r="C95" s="569"/>
      <c r="D95" s="569"/>
      <c r="E95" s="569"/>
      <c r="F95" s="570">
        <f>SUM(F88:F90)</f>
        <v>1000000</v>
      </c>
      <c r="G95" s="570">
        <f>SUM(G88:G90)</f>
        <v>0</v>
      </c>
      <c r="H95" s="570">
        <f t="shared" ref="H95:H106" si="91">F95+G95</f>
        <v>1000000</v>
      </c>
      <c r="I95" s="570">
        <f>SUM(I88:I90)</f>
        <v>0</v>
      </c>
      <c r="J95" s="570">
        <f t="shared" si="85"/>
        <v>1000000</v>
      </c>
      <c r="K95" s="570">
        <f t="shared" ref="K95:N95" si="92">SUM(K88:K94)</f>
        <v>1100000</v>
      </c>
      <c r="L95" s="570">
        <f t="shared" si="92"/>
        <v>-400000</v>
      </c>
      <c r="M95" s="570">
        <f t="shared" si="80"/>
        <v>700000</v>
      </c>
      <c r="N95" s="570">
        <f t="shared" si="92"/>
        <v>0</v>
      </c>
      <c r="O95" s="570">
        <f t="shared" si="81"/>
        <v>700000</v>
      </c>
      <c r="P95" s="570">
        <f>SUM(P87:P94)</f>
        <v>700000</v>
      </c>
    </row>
    <row r="96" spans="1:16" ht="15.75" customHeight="1">
      <c r="A96" s="613">
        <v>11303</v>
      </c>
      <c r="B96" s="613" t="s">
        <v>3393</v>
      </c>
      <c r="C96" s="586"/>
      <c r="D96" s="586"/>
      <c r="E96" s="586"/>
      <c r="F96" s="586"/>
      <c r="G96" s="586"/>
      <c r="H96" s="586">
        <f t="shared" si="91"/>
        <v>0</v>
      </c>
      <c r="I96" s="586"/>
      <c r="J96" s="586">
        <f t="shared" si="85"/>
        <v>0</v>
      </c>
      <c r="K96" s="586"/>
      <c r="L96" s="586"/>
      <c r="M96" s="586">
        <f t="shared" si="80"/>
        <v>0</v>
      </c>
      <c r="N96" s="586"/>
      <c r="O96" s="586">
        <f t="shared" si="81"/>
        <v>0</v>
      </c>
      <c r="P96" s="586"/>
    </row>
    <row r="97" spans="1:16" ht="15.75" customHeight="1">
      <c r="A97" s="103" t="s">
        <v>2565</v>
      </c>
      <c r="B97" s="36" t="s">
        <v>2566</v>
      </c>
      <c r="C97" s="586">
        <v>50000</v>
      </c>
      <c r="D97" s="586"/>
      <c r="E97" s="586">
        <f t="shared" ref="E97:E109" si="93">SUM(C97:D97)</f>
        <v>50000</v>
      </c>
      <c r="F97" s="586">
        <v>0</v>
      </c>
      <c r="G97" s="586">
        <v>0</v>
      </c>
      <c r="H97" s="586">
        <f t="shared" si="91"/>
        <v>0</v>
      </c>
      <c r="I97" s="586"/>
      <c r="J97" s="586">
        <f t="shared" si="85"/>
        <v>0</v>
      </c>
      <c r="K97" s="586"/>
      <c r="L97" s="586"/>
      <c r="M97" s="586">
        <f t="shared" si="80"/>
        <v>0</v>
      </c>
      <c r="N97" s="586"/>
      <c r="O97" s="586">
        <f t="shared" si="81"/>
        <v>0</v>
      </c>
      <c r="P97" s="586"/>
    </row>
    <row r="98" spans="1:16" ht="15.75" customHeight="1">
      <c r="A98" s="103" t="s">
        <v>2649</v>
      </c>
      <c r="B98" s="36" t="s">
        <v>2570</v>
      </c>
      <c r="C98" s="586">
        <v>500000</v>
      </c>
      <c r="D98" s="586"/>
      <c r="E98" s="586">
        <f t="shared" si="93"/>
        <v>500000</v>
      </c>
      <c r="F98" s="586">
        <v>200000</v>
      </c>
      <c r="G98" s="586">
        <v>0</v>
      </c>
      <c r="H98" s="586">
        <f t="shared" si="91"/>
        <v>200000</v>
      </c>
      <c r="I98" s="586"/>
      <c r="J98" s="586">
        <f t="shared" si="85"/>
        <v>200000</v>
      </c>
      <c r="K98" s="586">
        <v>200000</v>
      </c>
      <c r="L98" s="586"/>
      <c r="M98" s="586">
        <f t="shared" si="80"/>
        <v>200000</v>
      </c>
      <c r="N98" s="586"/>
      <c r="O98" s="586">
        <f t="shared" si="81"/>
        <v>200000</v>
      </c>
      <c r="P98" s="586">
        <v>200000</v>
      </c>
    </row>
    <row r="99" spans="1:16" ht="15.75" customHeight="1">
      <c r="A99" s="103" t="s">
        <v>2571</v>
      </c>
      <c r="B99" s="36" t="s">
        <v>2572</v>
      </c>
      <c r="C99" s="586">
        <v>3000000</v>
      </c>
      <c r="D99" s="586"/>
      <c r="E99" s="586">
        <f t="shared" si="93"/>
        <v>3000000</v>
      </c>
      <c r="F99" s="586">
        <v>2455000</v>
      </c>
      <c r="G99" s="586">
        <v>0</v>
      </c>
      <c r="H99" s="586">
        <f t="shared" si="91"/>
        <v>2455000</v>
      </c>
      <c r="I99" s="586"/>
      <c r="J99" s="586">
        <f t="shared" si="85"/>
        <v>2455000</v>
      </c>
      <c r="K99" s="586">
        <v>1584000</v>
      </c>
      <c r="L99" s="586">
        <v>3500000</v>
      </c>
      <c r="M99" s="586">
        <f t="shared" si="80"/>
        <v>5084000</v>
      </c>
      <c r="N99" s="586"/>
      <c r="O99" s="586">
        <f t="shared" si="81"/>
        <v>5084000</v>
      </c>
      <c r="P99" s="586">
        <v>3809000</v>
      </c>
    </row>
    <row r="100" spans="1:16" ht="15.75" hidden="1" customHeight="1">
      <c r="A100" s="103">
        <v>2210310</v>
      </c>
      <c r="B100" s="36" t="s">
        <v>2795</v>
      </c>
      <c r="C100" s="586">
        <v>2220000</v>
      </c>
      <c r="D100" s="586"/>
      <c r="E100" s="586">
        <f t="shared" si="93"/>
        <v>2220000</v>
      </c>
      <c r="F100" s="586">
        <v>0</v>
      </c>
      <c r="G100" s="586">
        <v>0</v>
      </c>
      <c r="H100" s="586">
        <f t="shared" si="91"/>
        <v>0</v>
      </c>
      <c r="I100" s="586"/>
      <c r="J100" s="586">
        <f t="shared" si="85"/>
        <v>0</v>
      </c>
      <c r="K100" s="586"/>
      <c r="L100" s="586"/>
      <c r="M100" s="586">
        <f t="shared" si="80"/>
        <v>0</v>
      </c>
      <c r="N100" s="586"/>
      <c r="O100" s="586">
        <f t="shared" si="81"/>
        <v>0</v>
      </c>
      <c r="P100" s="586"/>
    </row>
    <row r="101" spans="1:16" ht="15.75" hidden="1" customHeight="1">
      <c r="A101" s="103" t="s">
        <v>2655</v>
      </c>
      <c r="B101" s="36" t="s">
        <v>2656</v>
      </c>
      <c r="C101" s="586">
        <v>2000000</v>
      </c>
      <c r="D101" s="586"/>
      <c r="E101" s="586">
        <f t="shared" si="93"/>
        <v>2000000</v>
      </c>
      <c r="F101" s="586">
        <v>0</v>
      </c>
      <c r="G101" s="586">
        <v>0</v>
      </c>
      <c r="H101" s="586">
        <f t="shared" si="91"/>
        <v>0</v>
      </c>
      <c r="I101" s="586"/>
      <c r="J101" s="586">
        <f t="shared" si="85"/>
        <v>0</v>
      </c>
      <c r="K101" s="586"/>
      <c r="L101" s="586"/>
      <c r="M101" s="586">
        <f t="shared" si="80"/>
        <v>0</v>
      </c>
      <c r="N101" s="586"/>
      <c r="O101" s="586">
        <f t="shared" si="81"/>
        <v>0</v>
      </c>
      <c r="P101" s="586"/>
    </row>
    <row r="102" spans="1:16" ht="15.75" hidden="1" customHeight="1">
      <c r="A102" s="103" t="s">
        <v>2603</v>
      </c>
      <c r="B102" s="36" t="s">
        <v>2604</v>
      </c>
      <c r="C102" s="586">
        <v>2083116</v>
      </c>
      <c r="D102" s="586"/>
      <c r="E102" s="586">
        <f t="shared" si="93"/>
        <v>2083116</v>
      </c>
      <c r="F102" s="586">
        <v>0</v>
      </c>
      <c r="G102" s="586">
        <v>0</v>
      </c>
      <c r="H102" s="586">
        <f t="shared" si="91"/>
        <v>0</v>
      </c>
      <c r="I102" s="586"/>
      <c r="J102" s="586">
        <f t="shared" si="85"/>
        <v>0</v>
      </c>
      <c r="K102" s="586"/>
      <c r="L102" s="586"/>
      <c r="M102" s="586">
        <f t="shared" si="80"/>
        <v>0</v>
      </c>
      <c r="N102" s="586"/>
      <c r="O102" s="586">
        <f t="shared" si="81"/>
        <v>0</v>
      </c>
      <c r="P102" s="586"/>
    </row>
    <row r="103" spans="1:16" ht="15.75" hidden="1" customHeight="1">
      <c r="A103" s="103">
        <v>2210604</v>
      </c>
      <c r="B103" s="36" t="s">
        <v>3068</v>
      </c>
      <c r="C103" s="586">
        <v>800000</v>
      </c>
      <c r="D103" s="586"/>
      <c r="E103" s="586">
        <f t="shared" si="93"/>
        <v>800000</v>
      </c>
      <c r="F103" s="586">
        <v>0</v>
      </c>
      <c r="G103" s="586">
        <v>0</v>
      </c>
      <c r="H103" s="586">
        <f t="shared" si="91"/>
        <v>0</v>
      </c>
      <c r="I103" s="586"/>
      <c r="J103" s="586">
        <f t="shared" si="85"/>
        <v>0</v>
      </c>
      <c r="K103" s="586"/>
      <c r="L103" s="586"/>
      <c r="M103" s="586">
        <f t="shared" si="80"/>
        <v>0</v>
      </c>
      <c r="N103" s="586"/>
      <c r="O103" s="586">
        <f t="shared" si="81"/>
        <v>0</v>
      </c>
      <c r="P103" s="586">
        <v>0</v>
      </c>
    </row>
    <row r="104" spans="1:16" ht="15.75" hidden="1" customHeight="1">
      <c r="A104" s="103">
        <v>2210807</v>
      </c>
      <c r="B104" s="101" t="s">
        <v>3394</v>
      </c>
      <c r="C104" s="586"/>
      <c r="D104" s="586"/>
      <c r="E104" s="586">
        <f t="shared" si="93"/>
        <v>0</v>
      </c>
      <c r="F104" s="586"/>
      <c r="G104" s="586"/>
      <c r="H104" s="586">
        <f t="shared" si="91"/>
        <v>0</v>
      </c>
      <c r="I104" s="586"/>
      <c r="J104" s="586">
        <f t="shared" si="85"/>
        <v>0</v>
      </c>
      <c r="K104" s="586"/>
      <c r="L104" s="586"/>
      <c r="M104" s="586">
        <f t="shared" si="80"/>
        <v>0</v>
      </c>
      <c r="N104" s="586"/>
      <c r="O104" s="586">
        <f t="shared" si="81"/>
        <v>0</v>
      </c>
      <c r="P104" s="586"/>
    </row>
    <row r="105" spans="1:16" ht="22.9" hidden="1" customHeight="1">
      <c r="A105" s="103">
        <v>2220206</v>
      </c>
      <c r="B105" s="101" t="s">
        <v>3395</v>
      </c>
      <c r="C105" s="586"/>
      <c r="D105" s="586"/>
      <c r="E105" s="586">
        <f t="shared" si="93"/>
        <v>0</v>
      </c>
      <c r="F105" s="586"/>
      <c r="G105" s="586"/>
      <c r="H105" s="586">
        <f t="shared" si="91"/>
        <v>0</v>
      </c>
      <c r="I105" s="586"/>
      <c r="J105" s="586">
        <f t="shared" si="85"/>
        <v>0</v>
      </c>
      <c r="K105" s="586"/>
      <c r="L105" s="586"/>
      <c r="M105" s="586">
        <f t="shared" si="80"/>
        <v>0</v>
      </c>
      <c r="N105" s="586"/>
      <c r="O105" s="586">
        <f t="shared" si="81"/>
        <v>0</v>
      </c>
      <c r="P105" s="586"/>
    </row>
    <row r="106" spans="1:16" s="40" customFormat="1" ht="15.75" customHeight="1">
      <c r="A106" s="145">
        <v>2210807</v>
      </c>
      <c r="B106" s="1305" t="s">
        <v>3396</v>
      </c>
      <c r="C106" s="648">
        <v>5000000</v>
      </c>
      <c r="D106" s="648">
        <f>5000000-850000</f>
        <v>4150000</v>
      </c>
      <c r="E106" s="648">
        <f t="shared" si="93"/>
        <v>9150000</v>
      </c>
      <c r="F106" s="648">
        <v>0</v>
      </c>
      <c r="G106" s="648">
        <v>0</v>
      </c>
      <c r="H106" s="648">
        <f t="shared" si="91"/>
        <v>0</v>
      </c>
      <c r="I106" s="648"/>
      <c r="J106" s="648">
        <f t="shared" si="85"/>
        <v>0</v>
      </c>
      <c r="K106" s="648">
        <v>20000000</v>
      </c>
      <c r="L106" s="648">
        <v>30000000</v>
      </c>
      <c r="M106" s="648">
        <f t="shared" si="80"/>
        <v>50000000</v>
      </c>
      <c r="N106" s="648"/>
      <c r="O106" s="648">
        <f t="shared" si="81"/>
        <v>50000000</v>
      </c>
      <c r="P106" s="648">
        <v>8500000</v>
      </c>
    </row>
    <row r="107" spans="1:16" s="40" customFormat="1" ht="15.75" customHeight="1">
      <c r="A107" s="145">
        <v>2211016</v>
      </c>
      <c r="B107" s="173" t="s">
        <v>3397</v>
      </c>
      <c r="C107" s="648"/>
      <c r="D107" s="648"/>
      <c r="E107" s="648"/>
      <c r="F107" s="648"/>
      <c r="G107" s="648"/>
      <c r="H107" s="648"/>
      <c r="I107" s="648"/>
      <c r="J107" s="648"/>
      <c r="K107" s="648">
        <v>0</v>
      </c>
      <c r="L107" s="648"/>
      <c r="M107" s="648">
        <f t="shared" si="80"/>
        <v>0</v>
      </c>
      <c r="N107" s="648"/>
      <c r="O107" s="648">
        <f t="shared" si="81"/>
        <v>0</v>
      </c>
      <c r="P107" s="648"/>
    </row>
    <row r="108" spans="1:16" ht="15.75" customHeight="1">
      <c r="A108" s="103">
        <v>2211016</v>
      </c>
      <c r="B108" s="36" t="s">
        <v>3398</v>
      </c>
      <c r="C108" s="586">
        <v>10000000</v>
      </c>
      <c r="D108" s="586"/>
      <c r="E108" s="586">
        <f t="shared" si="93"/>
        <v>10000000</v>
      </c>
      <c r="F108" s="586">
        <v>0</v>
      </c>
      <c r="G108" s="586">
        <v>0</v>
      </c>
      <c r="H108" s="586">
        <f>F108+G108</f>
        <v>0</v>
      </c>
      <c r="I108" s="586"/>
      <c r="J108" s="586">
        <f t="shared" si="85"/>
        <v>0</v>
      </c>
      <c r="K108" s="586">
        <v>0</v>
      </c>
      <c r="L108" s="586"/>
      <c r="M108" s="586">
        <f t="shared" si="80"/>
        <v>0</v>
      </c>
      <c r="N108" s="586"/>
      <c r="O108" s="586">
        <f t="shared" si="81"/>
        <v>0</v>
      </c>
      <c r="P108" s="586"/>
    </row>
    <row r="109" spans="1:16" s="40" customFormat="1" ht="15.75" customHeight="1">
      <c r="A109" s="145">
        <v>2211016</v>
      </c>
      <c r="B109" s="173" t="s">
        <v>3399</v>
      </c>
      <c r="C109" s="648">
        <v>500000</v>
      </c>
      <c r="D109" s="648"/>
      <c r="E109" s="648">
        <f t="shared" si="93"/>
        <v>500000</v>
      </c>
      <c r="F109" s="648">
        <v>0</v>
      </c>
      <c r="G109" s="648">
        <v>0</v>
      </c>
      <c r="H109" s="648">
        <f>F109+G109</f>
        <v>0</v>
      </c>
      <c r="I109" s="648"/>
      <c r="J109" s="648">
        <f t="shared" si="85"/>
        <v>0</v>
      </c>
      <c r="K109" s="648">
        <v>496000</v>
      </c>
      <c r="L109" s="648"/>
      <c r="M109" s="648">
        <f t="shared" si="80"/>
        <v>496000</v>
      </c>
      <c r="N109" s="648"/>
      <c r="O109" s="648">
        <f t="shared" si="81"/>
        <v>496000</v>
      </c>
      <c r="P109" s="648"/>
    </row>
    <row r="110" spans="1:16" s="40" customFormat="1" ht="15.75" customHeight="1">
      <c r="A110" s="145">
        <v>2211016</v>
      </c>
      <c r="B110" s="173" t="s">
        <v>3400</v>
      </c>
      <c r="C110" s="648"/>
      <c r="D110" s="648"/>
      <c r="E110" s="648"/>
      <c r="F110" s="648">
        <v>3000000</v>
      </c>
      <c r="G110" s="648">
        <v>-3000000</v>
      </c>
      <c r="H110" s="648">
        <f>F110+G110</f>
        <v>0</v>
      </c>
      <c r="I110" s="648"/>
      <c r="J110" s="648">
        <f t="shared" si="85"/>
        <v>0</v>
      </c>
      <c r="K110" s="648">
        <v>1000000</v>
      </c>
      <c r="L110" s="648"/>
      <c r="M110" s="648">
        <f t="shared" si="80"/>
        <v>1000000</v>
      </c>
      <c r="N110" s="648">
        <v>-1000000</v>
      </c>
      <c r="O110" s="648">
        <f t="shared" si="81"/>
        <v>0</v>
      </c>
      <c r="P110" s="648"/>
    </row>
    <row r="111" spans="1:16" s="40" customFormat="1" ht="15.75" customHeight="1">
      <c r="A111" s="145">
        <v>2211016</v>
      </c>
      <c r="B111" s="173" t="s">
        <v>3401</v>
      </c>
      <c r="C111" s="648">
        <v>1250000</v>
      </c>
      <c r="D111" s="648"/>
      <c r="E111" s="648">
        <f>SUM(C111:D111)</f>
        <v>1250000</v>
      </c>
      <c r="F111" s="648">
        <v>0</v>
      </c>
      <c r="G111" s="648">
        <v>1250000</v>
      </c>
      <c r="H111" s="648">
        <f>F111+G111</f>
        <v>1250000</v>
      </c>
      <c r="I111" s="648"/>
      <c r="J111" s="648">
        <f t="shared" si="85"/>
        <v>1250000</v>
      </c>
      <c r="K111" s="648">
        <v>1247000</v>
      </c>
      <c r="L111" s="648">
        <v>-1247000</v>
      </c>
      <c r="M111" s="648">
        <f t="shared" si="80"/>
        <v>0</v>
      </c>
      <c r="N111" s="648"/>
      <c r="O111" s="648">
        <f t="shared" si="81"/>
        <v>0</v>
      </c>
      <c r="P111" s="648"/>
    </row>
    <row r="112" spans="1:16" ht="15.75" customHeight="1">
      <c r="A112" s="103">
        <v>2211016</v>
      </c>
      <c r="B112" s="173" t="s">
        <v>3402</v>
      </c>
      <c r="C112" s="586"/>
      <c r="D112" s="586"/>
      <c r="E112" s="586"/>
      <c r="F112" s="586"/>
      <c r="G112" s="586">
        <v>1000000</v>
      </c>
      <c r="H112" s="586">
        <f>F112+G112</f>
        <v>1000000</v>
      </c>
      <c r="I112" s="586"/>
      <c r="J112" s="586">
        <f t="shared" si="85"/>
        <v>1000000</v>
      </c>
      <c r="K112" s="586"/>
      <c r="L112" s="586">
        <v>1000000</v>
      </c>
      <c r="M112" s="586">
        <f t="shared" si="80"/>
        <v>1000000</v>
      </c>
      <c r="N112" s="586">
        <v>-1000000</v>
      </c>
      <c r="O112" s="586">
        <f t="shared" si="81"/>
        <v>0</v>
      </c>
      <c r="P112" s="586"/>
    </row>
    <row r="113" spans="1:16" ht="15.75" customHeight="1">
      <c r="A113" s="746" t="s">
        <v>413</v>
      </c>
      <c r="B113" s="569" t="s">
        <v>3403</v>
      </c>
      <c r="C113" s="570">
        <f t="shared" ref="C113:F113" si="94">SUM(C97:C111)</f>
        <v>27403116</v>
      </c>
      <c r="D113" s="570">
        <f t="shared" si="94"/>
        <v>4150000</v>
      </c>
      <c r="E113" s="570">
        <f t="shared" si="94"/>
        <v>31553116</v>
      </c>
      <c r="F113" s="570">
        <f t="shared" si="94"/>
        <v>5655000</v>
      </c>
      <c r="G113" s="570">
        <f>SUM(G97:G112)</f>
        <v>-750000</v>
      </c>
      <c r="H113" s="570">
        <f t="shared" ref="H113:H168" si="95">F113+G113</f>
        <v>4905000</v>
      </c>
      <c r="I113" s="570">
        <f>SUM(I97:I112)</f>
        <v>0</v>
      </c>
      <c r="J113" s="570">
        <f t="shared" si="85"/>
        <v>4905000</v>
      </c>
      <c r="K113" s="570">
        <f t="shared" ref="K113:N113" si="96">SUM(K96:K112)</f>
        <v>24527000</v>
      </c>
      <c r="L113" s="570">
        <f t="shared" si="96"/>
        <v>33253000</v>
      </c>
      <c r="M113" s="570">
        <f t="shared" si="80"/>
        <v>57780000</v>
      </c>
      <c r="N113" s="570">
        <f t="shared" si="96"/>
        <v>-2000000</v>
      </c>
      <c r="O113" s="570">
        <f t="shared" si="81"/>
        <v>55780000</v>
      </c>
      <c r="P113" s="570">
        <f>SUM(P97:P112)</f>
        <v>12509000</v>
      </c>
    </row>
    <row r="114" spans="1:16" ht="15.75" hidden="1" customHeight="1">
      <c r="A114" s="613">
        <v>310000</v>
      </c>
      <c r="B114" s="581" t="s">
        <v>2643</v>
      </c>
      <c r="C114" s="586">
        <v>0</v>
      </c>
      <c r="D114" s="586"/>
      <c r="E114" s="586">
        <f t="shared" ref="E114:E118" si="97">SUM(C114:D114)</f>
        <v>0</v>
      </c>
      <c r="F114" s="586"/>
      <c r="G114" s="586"/>
      <c r="H114" s="586">
        <f t="shared" si="95"/>
        <v>0</v>
      </c>
      <c r="I114" s="586"/>
      <c r="J114" s="586">
        <f t="shared" si="85"/>
        <v>0</v>
      </c>
      <c r="K114" s="586"/>
      <c r="L114" s="586"/>
      <c r="M114" s="586">
        <f t="shared" si="80"/>
        <v>0</v>
      </c>
      <c r="N114" s="586"/>
      <c r="O114" s="586">
        <f t="shared" si="81"/>
        <v>0</v>
      </c>
      <c r="P114" s="586">
        <v>200000</v>
      </c>
    </row>
    <row r="115" spans="1:16" ht="15.75" hidden="1" customHeight="1">
      <c r="A115" s="758">
        <v>3110599</v>
      </c>
      <c r="B115" s="955" t="s">
        <v>2431</v>
      </c>
      <c r="C115" s="93">
        <v>30000000</v>
      </c>
      <c r="D115" s="93"/>
      <c r="E115" s="586">
        <f t="shared" si="97"/>
        <v>30000000</v>
      </c>
      <c r="F115" s="586"/>
      <c r="G115" s="586"/>
      <c r="H115" s="586">
        <f t="shared" si="95"/>
        <v>0</v>
      </c>
      <c r="I115" s="586"/>
      <c r="J115" s="586">
        <f t="shared" si="85"/>
        <v>0</v>
      </c>
      <c r="K115" s="586"/>
      <c r="L115" s="586"/>
      <c r="M115" s="586">
        <f t="shared" si="80"/>
        <v>0</v>
      </c>
      <c r="N115" s="586"/>
      <c r="O115" s="586">
        <f t="shared" si="81"/>
        <v>0</v>
      </c>
      <c r="P115" s="586">
        <v>450000</v>
      </c>
    </row>
    <row r="116" spans="1:16" ht="15.75" hidden="1" customHeight="1">
      <c r="A116" s="758">
        <v>3110599</v>
      </c>
      <c r="B116" s="955" t="s">
        <v>3404</v>
      </c>
      <c r="C116" s="93">
        <v>56050000</v>
      </c>
      <c r="D116" s="93"/>
      <c r="E116" s="586">
        <f t="shared" si="97"/>
        <v>56050000</v>
      </c>
      <c r="F116" s="586"/>
      <c r="G116" s="586"/>
      <c r="H116" s="586">
        <f t="shared" si="95"/>
        <v>0</v>
      </c>
      <c r="I116" s="586"/>
      <c r="J116" s="586">
        <f t="shared" si="85"/>
        <v>0</v>
      </c>
      <c r="K116" s="586"/>
      <c r="L116" s="586"/>
      <c r="M116" s="586">
        <f t="shared" si="80"/>
        <v>0</v>
      </c>
      <c r="N116" s="586"/>
      <c r="O116" s="586">
        <f t="shared" si="81"/>
        <v>0</v>
      </c>
      <c r="P116" s="586">
        <v>1081345</v>
      </c>
    </row>
    <row r="117" spans="1:16" ht="15.75" hidden="1" customHeight="1">
      <c r="A117" s="1510"/>
      <c r="B117" s="569" t="s">
        <v>3405</v>
      </c>
      <c r="C117" s="570">
        <v>86050000</v>
      </c>
      <c r="D117" s="570"/>
      <c r="E117" s="586">
        <f t="shared" si="97"/>
        <v>86050000</v>
      </c>
      <c r="F117" s="586"/>
      <c r="G117" s="586"/>
      <c r="H117" s="586">
        <f t="shared" si="95"/>
        <v>0</v>
      </c>
      <c r="I117" s="586"/>
      <c r="J117" s="586">
        <f t="shared" si="85"/>
        <v>0</v>
      </c>
      <c r="K117" s="586"/>
      <c r="L117" s="586"/>
      <c r="M117" s="586">
        <f t="shared" si="80"/>
        <v>0</v>
      </c>
      <c r="N117" s="586"/>
      <c r="O117" s="586">
        <f t="shared" si="81"/>
        <v>0</v>
      </c>
      <c r="P117" s="586"/>
    </row>
    <row r="118" spans="1:16" ht="15.75" hidden="1" customHeight="1">
      <c r="A118" s="1510"/>
      <c r="B118" s="569" t="s">
        <v>3406</v>
      </c>
      <c r="C118" s="570">
        <v>113453116</v>
      </c>
      <c r="D118" s="570"/>
      <c r="E118" s="586">
        <f t="shared" si="97"/>
        <v>113453116</v>
      </c>
      <c r="F118" s="586"/>
      <c r="G118" s="586"/>
      <c r="H118" s="586">
        <f t="shared" si="95"/>
        <v>0</v>
      </c>
      <c r="I118" s="586"/>
      <c r="J118" s="586">
        <f t="shared" si="85"/>
        <v>0</v>
      </c>
      <c r="K118" s="586"/>
      <c r="L118" s="586"/>
      <c r="M118" s="586">
        <f t="shared" si="80"/>
        <v>0</v>
      </c>
      <c r="N118" s="586"/>
      <c r="O118" s="586">
        <f t="shared" si="81"/>
        <v>0</v>
      </c>
      <c r="P118" s="586"/>
    </row>
    <row r="119" spans="1:16" ht="15.75" customHeight="1">
      <c r="A119" s="1511">
        <v>11304</v>
      </c>
      <c r="B119" s="1511" t="s">
        <v>3407</v>
      </c>
      <c r="C119" s="586"/>
      <c r="D119" s="586"/>
      <c r="E119" s="586"/>
      <c r="F119" s="586"/>
      <c r="G119" s="586"/>
      <c r="H119" s="586">
        <f t="shared" si="95"/>
        <v>0</v>
      </c>
      <c r="I119" s="586"/>
      <c r="J119" s="586">
        <f t="shared" si="85"/>
        <v>0</v>
      </c>
      <c r="K119" s="586"/>
      <c r="L119" s="586"/>
      <c r="M119" s="586">
        <f t="shared" si="80"/>
        <v>0</v>
      </c>
      <c r="N119" s="586"/>
      <c r="O119" s="586">
        <f t="shared" si="81"/>
        <v>0</v>
      </c>
      <c r="P119" s="586"/>
    </row>
    <row r="120" spans="1:16" ht="15.75" customHeight="1">
      <c r="A120" s="943">
        <v>2210301</v>
      </c>
      <c r="B120" s="658" t="s">
        <v>2570</v>
      </c>
      <c r="C120" s="586">
        <v>50000</v>
      </c>
      <c r="D120" s="586"/>
      <c r="E120" s="586">
        <f t="shared" ref="E120:E125" si="98">SUM(C120:D120)</f>
        <v>50000</v>
      </c>
      <c r="F120" s="586">
        <v>50000</v>
      </c>
      <c r="G120" s="586">
        <v>0</v>
      </c>
      <c r="H120" s="586">
        <f t="shared" si="95"/>
        <v>50000</v>
      </c>
      <c r="I120" s="586"/>
      <c r="J120" s="586">
        <f t="shared" si="85"/>
        <v>50000</v>
      </c>
      <c r="K120" s="586">
        <v>200000</v>
      </c>
      <c r="L120" s="586"/>
      <c r="M120" s="586">
        <f t="shared" si="80"/>
        <v>200000</v>
      </c>
      <c r="N120" s="586"/>
      <c r="O120" s="586">
        <f t="shared" si="81"/>
        <v>200000</v>
      </c>
      <c r="P120" s="586">
        <v>200000</v>
      </c>
    </row>
    <row r="121" spans="1:16" ht="15.75" customHeight="1">
      <c r="A121" s="103" t="s">
        <v>2571</v>
      </c>
      <c r="B121" s="36" t="s">
        <v>2572</v>
      </c>
      <c r="C121" s="586">
        <v>300000</v>
      </c>
      <c r="D121" s="586"/>
      <c r="E121" s="586">
        <f t="shared" si="98"/>
        <v>300000</v>
      </c>
      <c r="F121" s="586">
        <v>100000</v>
      </c>
      <c r="G121" s="586">
        <v>0</v>
      </c>
      <c r="H121" s="586">
        <f t="shared" si="95"/>
        <v>100000</v>
      </c>
      <c r="I121" s="586"/>
      <c r="J121" s="586">
        <f t="shared" si="85"/>
        <v>100000</v>
      </c>
      <c r="K121" s="586">
        <v>450000</v>
      </c>
      <c r="L121" s="586"/>
      <c r="M121" s="586">
        <f t="shared" si="80"/>
        <v>450000</v>
      </c>
      <c r="N121" s="586"/>
      <c r="O121" s="586">
        <f t="shared" si="81"/>
        <v>450000</v>
      </c>
      <c r="P121" s="586">
        <v>231345</v>
      </c>
    </row>
    <row r="122" spans="1:16" ht="15.75" customHeight="1">
      <c r="A122" s="943">
        <v>2210303</v>
      </c>
      <c r="B122" s="658" t="s">
        <v>2574</v>
      </c>
      <c r="C122" s="586"/>
      <c r="D122" s="586"/>
      <c r="E122" s="586">
        <f t="shared" si="98"/>
        <v>0</v>
      </c>
      <c r="F122" s="586"/>
      <c r="G122" s="586"/>
      <c r="H122" s="586">
        <f t="shared" si="95"/>
        <v>0</v>
      </c>
      <c r="I122" s="586"/>
      <c r="J122" s="586">
        <f t="shared" si="85"/>
        <v>0</v>
      </c>
      <c r="K122" s="586"/>
      <c r="L122" s="586"/>
      <c r="M122" s="586">
        <f t="shared" si="80"/>
        <v>0</v>
      </c>
      <c r="N122" s="586"/>
      <c r="O122" s="586">
        <f t="shared" si="81"/>
        <v>0</v>
      </c>
      <c r="P122" s="586"/>
    </row>
    <row r="123" spans="1:16" ht="15.75" customHeight="1">
      <c r="A123" s="943">
        <v>2210310</v>
      </c>
      <c r="B123" s="658" t="s">
        <v>2795</v>
      </c>
      <c r="C123" s="586">
        <v>500000</v>
      </c>
      <c r="D123" s="586"/>
      <c r="E123" s="586">
        <f t="shared" si="98"/>
        <v>500000</v>
      </c>
      <c r="F123" s="586">
        <v>0</v>
      </c>
      <c r="G123" s="586">
        <v>0</v>
      </c>
      <c r="H123" s="586">
        <f t="shared" si="95"/>
        <v>0</v>
      </c>
      <c r="I123" s="586"/>
      <c r="J123" s="586">
        <f t="shared" si="85"/>
        <v>0</v>
      </c>
      <c r="K123" s="586"/>
      <c r="L123" s="586"/>
      <c r="M123" s="586">
        <f t="shared" si="80"/>
        <v>0</v>
      </c>
      <c r="N123" s="586"/>
      <c r="O123" s="586">
        <f t="shared" si="81"/>
        <v>0</v>
      </c>
      <c r="P123" s="586"/>
    </row>
    <row r="124" spans="1:16" ht="15.75" customHeight="1">
      <c r="A124" s="943">
        <v>2210801</v>
      </c>
      <c r="B124" s="658" t="s">
        <v>2656</v>
      </c>
      <c r="C124" s="586">
        <v>200000</v>
      </c>
      <c r="D124" s="586"/>
      <c r="E124" s="586">
        <f t="shared" si="98"/>
        <v>200000</v>
      </c>
      <c r="F124" s="586">
        <v>0</v>
      </c>
      <c r="G124" s="586">
        <v>0</v>
      </c>
      <c r="H124" s="586">
        <f t="shared" si="95"/>
        <v>0</v>
      </c>
      <c r="I124" s="586"/>
      <c r="J124" s="586">
        <f t="shared" si="85"/>
        <v>0</v>
      </c>
      <c r="K124" s="586">
        <v>200000</v>
      </c>
      <c r="L124" s="586">
        <v>-200000</v>
      </c>
      <c r="M124" s="586">
        <f t="shared" si="80"/>
        <v>0</v>
      </c>
      <c r="N124" s="586"/>
      <c r="O124" s="586">
        <f t="shared" si="81"/>
        <v>0</v>
      </c>
      <c r="P124" s="586">
        <v>200000</v>
      </c>
    </row>
    <row r="125" spans="1:16" ht="15.75" customHeight="1">
      <c r="A125" s="943">
        <v>2210802</v>
      </c>
      <c r="B125" s="658" t="s">
        <v>2604</v>
      </c>
      <c r="C125" s="586">
        <v>500000</v>
      </c>
      <c r="D125" s="586"/>
      <c r="E125" s="586">
        <f t="shared" si="98"/>
        <v>500000</v>
      </c>
      <c r="F125" s="586">
        <v>250000</v>
      </c>
      <c r="G125" s="586">
        <v>0</v>
      </c>
      <c r="H125" s="586">
        <f t="shared" si="95"/>
        <v>250000</v>
      </c>
      <c r="I125" s="586"/>
      <c r="J125" s="586">
        <f t="shared" si="85"/>
        <v>250000</v>
      </c>
      <c r="K125" s="586">
        <v>450000</v>
      </c>
      <c r="L125" s="586">
        <v>-450000</v>
      </c>
      <c r="M125" s="586">
        <f t="shared" si="80"/>
        <v>0</v>
      </c>
      <c r="N125" s="586"/>
      <c r="O125" s="586">
        <f t="shared" si="81"/>
        <v>0</v>
      </c>
      <c r="P125" s="586">
        <v>250000</v>
      </c>
    </row>
    <row r="126" spans="1:16" ht="15.75" customHeight="1">
      <c r="A126" s="1510" t="s">
        <v>413</v>
      </c>
      <c r="B126" s="569" t="s">
        <v>3408</v>
      </c>
      <c r="C126" s="570">
        <f t="shared" ref="C126:F126" si="99">SUM(C120:C125)</f>
        <v>1550000</v>
      </c>
      <c r="D126" s="570">
        <f t="shared" si="99"/>
        <v>0</v>
      </c>
      <c r="E126" s="570">
        <f t="shared" si="99"/>
        <v>1550000</v>
      </c>
      <c r="F126" s="570">
        <f t="shared" si="99"/>
        <v>400000</v>
      </c>
      <c r="G126" s="570">
        <f t="shared" ref="G126:I126" si="100">SUM(G120:G125)</f>
        <v>0</v>
      </c>
      <c r="H126" s="570">
        <f t="shared" si="95"/>
        <v>400000</v>
      </c>
      <c r="I126" s="570">
        <f t="shared" si="100"/>
        <v>0</v>
      </c>
      <c r="J126" s="570">
        <f t="shared" si="85"/>
        <v>400000</v>
      </c>
      <c r="K126" s="570">
        <f t="shared" ref="K126:L126" si="101">SUM(K120:K125)</f>
        <v>1300000</v>
      </c>
      <c r="L126" s="570">
        <f t="shared" si="101"/>
        <v>-650000</v>
      </c>
      <c r="M126" s="570">
        <f t="shared" si="80"/>
        <v>650000</v>
      </c>
      <c r="N126" s="570">
        <f t="shared" ref="N126" si="102">SUM(N120:N125)</f>
        <v>0</v>
      </c>
      <c r="O126" s="570">
        <f t="shared" si="81"/>
        <v>650000</v>
      </c>
      <c r="P126" s="570">
        <f>SUM(P120:P125)</f>
        <v>881345</v>
      </c>
    </row>
    <row r="127" spans="1:16" ht="15.75" customHeight="1">
      <c r="A127" s="1479" t="s">
        <v>3409</v>
      </c>
      <c r="B127" s="1475" t="s">
        <v>3334</v>
      </c>
      <c r="C127" s="97"/>
      <c r="D127" s="97"/>
      <c r="E127" s="586"/>
      <c r="F127" s="586"/>
      <c r="G127" s="586"/>
      <c r="H127" s="586"/>
      <c r="I127" s="586"/>
      <c r="J127" s="586"/>
      <c r="K127" s="586"/>
      <c r="L127" s="586"/>
      <c r="M127" s="586">
        <f t="shared" si="80"/>
        <v>0</v>
      </c>
      <c r="N127" s="586"/>
      <c r="O127" s="586">
        <f t="shared" si="81"/>
        <v>0</v>
      </c>
      <c r="P127" s="586"/>
    </row>
    <row r="128" spans="1:16" s="802" customFormat="1" ht="15.75" customHeight="1">
      <c r="A128" s="1512"/>
      <c r="B128" s="1513" t="s">
        <v>2569</v>
      </c>
      <c r="C128" s="964"/>
      <c r="D128" s="964"/>
      <c r="E128" s="964"/>
      <c r="F128" s="964"/>
      <c r="G128" s="964"/>
      <c r="H128" s="964"/>
      <c r="I128" s="964"/>
      <c r="J128" s="964"/>
      <c r="K128" s="964"/>
      <c r="L128" s="964"/>
      <c r="M128" s="964">
        <f t="shared" si="80"/>
        <v>0</v>
      </c>
      <c r="N128" s="964"/>
      <c r="O128" s="964">
        <f t="shared" si="81"/>
        <v>0</v>
      </c>
    </row>
    <row r="129" spans="1:16" s="40" customFormat="1" ht="15.75" customHeight="1">
      <c r="A129" s="1419" t="s">
        <v>2649</v>
      </c>
      <c r="B129" s="1420" t="s">
        <v>2570</v>
      </c>
      <c r="C129" s="1514">
        <v>50000</v>
      </c>
      <c r="D129" s="1514"/>
      <c r="E129" s="648">
        <f t="shared" ref="E129:E132" si="103">SUM(C129:D129)</f>
        <v>50000</v>
      </c>
      <c r="F129" s="648">
        <v>0</v>
      </c>
      <c r="G129" s="648">
        <v>0</v>
      </c>
      <c r="H129" s="648">
        <f t="shared" si="95"/>
        <v>0</v>
      </c>
      <c r="I129" s="648">
        <v>0</v>
      </c>
      <c r="J129" s="648">
        <v>100000</v>
      </c>
      <c r="K129" s="648">
        <v>100000</v>
      </c>
      <c r="L129" s="648"/>
      <c r="M129" s="648">
        <f t="shared" si="80"/>
        <v>100000</v>
      </c>
      <c r="N129" s="648">
        <v>-100000</v>
      </c>
      <c r="O129" s="648">
        <f t="shared" si="81"/>
        <v>0</v>
      </c>
      <c r="P129" s="1515">
        <v>100000</v>
      </c>
    </row>
    <row r="130" spans="1:16" s="40" customFormat="1" ht="15.75" customHeight="1">
      <c r="A130" s="1419">
        <v>2210302</v>
      </c>
      <c r="B130" s="1420" t="s">
        <v>2572</v>
      </c>
      <c r="C130" s="1514"/>
      <c r="D130" s="1514"/>
      <c r="E130" s="648"/>
      <c r="F130" s="648"/>
      <c r="G130" s="648"/>
      <c r="H130" s="648">
        <f t="shared" si="95"/>
        <v>0</v>
      </c>
      <c r="I130" s="648"/>
      <c r="J130" s="648">
        <v>1000000</v>
      </c>
      <c r="K130" s="648">
        <v>200000</v>
      </c>
      <c r="L130" s="648"/>
      <c r="M130" s="648">
        <f t="shared" si="80"/>
        <v>200000</v>
      </c>
      <c r="N130" s="648">
        <v>-200000</v>
      </c>
      <c r="O130" s="648">
        <f t="shared" si="81"/>
        <v>0</v>
      </c>
      <c r="P130" s="1515">
        <v>150000</v>
      </c>
    </row>
    <row r="131" spans="1:16" s="40" customFormat="1" ht="15.75" customHeight="1">
      <c r="A131" s="1419">
        <v>2210801</v>
      </c>
      <c r="B131" s="1420" t="s">
        <v>2656</v>
      </c>
      <c r="C131" s="1514"/>
      <c r="D131" s="1514"/>
      <c r="E131" s="648"/>
      <c r="F131" s="648"/>
      <c r="G131" s="648"/>
      <c r="H131" s="648">
        <f t="shared" si="95"/>
        <v>0</v>
      </c>
      <c r="I131" s="648"/>
      <c r="J131" s="648">
        <v>7550000</v>
      </c>
      <c r="K131" s="648">
        <v>200000</v>
      </c>
      <c r="L131" s="648"/>
      <c r="M131" s="648">
        <f t="shared" si="80"/>
        <v>200000</v>
      </c>
      <c r="N131" s="648">
        <v>-200000</v>
      </c>
      <c r="O131" s="648">
        <f t="shared" si="81"/>
        <v>0</v>
      </c>
      <c r="P131" s="1515">
        <v>150000</v>
      </c>
    </row>
    <row r="132" spans="1:16" s="40" customFormat="1" ht="15.75" customHeight="1">
      <c r="A132" s="877" t="s">
        <v>2603</v>
      </c>
      <c r="B132" s="1420" t="s">
        <v>2604</v>
      </c>
      <c r="C132" s="1514">
        <v>350000</v>
      </c>
      <c r="D132" s="1514"/>
      <c r="E132" s="648">
        <f t="shared" si="103"/>
        <v>350000</v>
      </c>
      <c r="F132" s="648">
        <v>0</v>
      </c>
      <c r="G132" s="648">
        <v>0</v>
      </c>
      <c r="H132" s="648">
        <f t="shared" si="95"/>
        <v>0</v>
      </c>
      <c r="I132" s="648">
        <v>0</v>
      </c>
      <c r="J132" s="648">
        <v>8600000</v>
      </c>
      <c r="K132" s="648">
        <v>100000</v>
      </c>
      <c r="L132" s="648"/>
      <c r="M132" s="648">
        <f t="shared" si="80"/>
        <v>100000</v>
      </c>
      <c r="N132" s="648">
        <v>-100000</v>
      </c>
      <c r="O132" s="648">
        <f t="shared" si="81"/>
        <v>0</v>
      </c>
      <c r="P132" s="1515">
        <v>100000</v>
      </c>
    </row>
    <row r="133" spans="1:16" s="40" customFormat="1" ht="15.75" customHeight="1">
      <c r="A133" s="1404" t="s">
        <v>2794</v>
      </c>
      <c r="B133" s="1420" t="s">
        <v>3365</v>
      </c>
      <c r="C133" s="1514"/>
      <c r="D133" s="1514"/>
      <c r="E133" s="648"/>
      <c r="F133" s="648"/>
      <c r="G133" s="648"/>
      <c r="H133" s="648"/>
      <c r="I133" s="648"/>
      <c r="J133" s="648"/>
      <c r="K133" s="648"/>
      <c r="L133" s="648"/>
      <c r="M133" s="648">
        <f t="shared" si="80"/>
        <v>0</v>
      </c>
      <c r="N133" s="648"/>
      <c r="O133" s="648">
        <f t="shared" si="81"/>
        <v>0</v>
      </c>
      <c r="P133" s="648"/>
    </row>
    <row r="134" spans="1:16" s="40" customFormat="1" ht="15.75" customHeight="1">
      <c r="A134" s="1419"/>
      <c r="B134" s="1420" t="s">
        <v>3410</v>
      </c>
      <c r="C134" s="1514"/>
      <c r="D134" s="1514"/>
      <c r="E134" s="648"/>
      <c r="F134" s="648"/>
      <c r="G134" s="648"/>
      <c r="H134" s="648"/>
      <c r="I134" s="648"/>
      <c r="J134" s="648"/>
      <c r="K134" s="648">
        <v>50000000</v>
      </c>
      <c r="L134" s="648"/>
      <c r="M134" s="648">
        <f t="shared" si="80"/>
        <v>50000000</v>
      </c>
      <c r="N134" s="648"/>
      <c r="O134" s="648">
        <f t="shared" si="81"/>
        <v>50000000</v>
      </c>
      <c r="P134" s="648"/>
    </row>
    <row r="135" spans="1:16" ht="15.75" customHeight="1">
      <c r="A135" s="1406" t="s">
        <v>413</v>
      </c>
      <c r="B135" s="1407"/>
      <c r="C135" s="1516">
        <f>SUM(C129:C132)</f>
        <v>400000</v>
      </c>
      <c r="D135" s="1516">
        <f>SUM(D129:D132)</f>
        <v>0</v>
      </c>
      <c r="E135" s="1516">
        <f>SUM(E129:E132)</f>
        <v>400000</v>
      </c>
      <c r="F135" s="1516">
        <f>SUM(F129:F132)</f>
        <v>0</v>
      </c>
      <c r="G135" s="1516">
        <f>SUM(G129:G132)</f>
        <v>0</v>
      </c>
      <c r="H135" s="1516">
        <f t="shared" si="95"/>
        <v>0</v>
      </c>
      <c r="I135" s="1516">
        <f>SUM(I129:I132)</f>
        <v>0</v>
      </c>
      <c r="J135" s="1516">
        <f>SUM(J129:J132)</f>
        <v>17250000</v>
      </c>
      <c r="K135" s="1516">
        <f>SUM(K128:K134)</f>
        <v>50600000</v>
      </c>
      <c r="L135" s="1516">
        <f>SUM(L128:L134)</f>
        <v>0</v>
      </c>
      <c r="M135" s="1516">
        <f>SUM(M128:M134)</f>
        <v>50600000</v>
      </c>
      <c r="N135" s="1516">
        <f>SUM(N128:N134)</f>
        <v>-600000</v>
      </c>
      <c r="O135" s="1516">
        <f>SUM(O128:O134)</f>
        <v>50000000</v>
      </c>
      <c r="P135" s="1516">
        <f>SUM(P129:P134)</f>
        <v>500000</v>
      </c>
    </row>
    <row r="136" spans="1:16" s="836" customFormat="1" ht="15.75" hidden="1" customHeight="1">
      <c r="A136" s="1517"/>
      <c r="B136" s="1403" t="s">
        <v>3411</v>
      </c>
      <c r="C136" s="1518"/>
      <c r="D136" s="1518"/>
      <c r="E136" s="1518"/>
      <c r="F136" s="1518"/>
      <c r="G136" s="1518"/>
      <c r="H136" s="1518"/>
      <c r="I136" s="1518"/>
      <c r="J136" s="1518"/>
      <c r="K136" s="1518"/>
      <c r="L136" s="1518"/>
      <c r="M136" s="1518"/>
      <c r="N136" s="1518"/>
      <c r="O136" s="1518"/>
      <c r="P136" s="1518"/>
    </row>
    <row r="137" spans="1:16" s="836" customFormat="1" ht="15.75" hidden="1" customHeight="1">
      <c r="A137" s="1404">
        <v>2210502</v>
      </c>
      <c r="B137" s="1405" t="s">
        <v>2586</v>
      </c>
      <c r="C137" s="1405"/>
      <c r="D137" s="1405"/>
      <c r="E137" s="1405"/>
      <c r="F137" s="1405"/>
      <c r="G137" s="1405"/>
      <c r="H137" s="1405"/>
      <c r="I137" s="1405"/>
      <c r="J137" s="93">
        <v>200000</v>
      </c>
      <c r="K137" s="93"/>
      <c r="L137" s="93"/>
      <c r="M137" s="93"/>
      <c r="N137" s="93"/>
      <c r="O137" s="93"/>
      <c r="P137" s="93"/>
    </row>
    <row r="138" spans="1:16" s="836" customFormat="1" ht="15.75" hidden="1" customHeight="1">
      <c r="A138" s="1404">
        <v>2210504</v>
      </c>
      <c r="B138" s="1405" t="s">
        <v>3344</v>
      </c>
      <c r="C138" s="1405"/>
      <c r="D138" s="1405"/>
      <c r="E138" s="1405"/>
      <c r="F138" s="1405"/>
      <c r="G138" s="1405"/>
      <c r="H138" s="1405"/>
      <c r="I138" s="1405"/>
      <c r="J138" s="93"/>
      <c r="K138" s="93"/>
      <c r="L138" s="93"/>
      <c r="M138" s="93"/>
      <c r="N138" s="93"/>
      <c r="O138" s="93"/>
      <c r="P138" s="93">
        <v>0</v>
      </c>
    </row>
    <row r="139" spans="1:16" s="836" customFormat="1" ht="15.75" hidden="1" customHeight="1">
      <c r="A139" s="1404">
        <v>2210506</v>
      </c>
      <c r="B139" s="1405" t="s">
        <v>3412</v>
      </c>
      <c r="C139" s="1405"/>
      <c r="D139" s="1405"/>
      <c r="E139" s="1405"/>
      <c r="F139" s="1405"/>
      <c r="G139" s="1405"/>
      <c r="H139" s="1405"/>
      <c r="I139" s="1405"/>
      <c r="J139" s="93">
        <v>5000000</v>
      </c>
      <c r="K139" s="93"/>
      <c r="L139" s="93"/>
      <c r="M139" s="93"/>
      <c r="N139" s="93"/>
      <c r="O139" s="93"/>
      <c r="P139" s="93"/>
    </row>
    <row r="140" spans="1:16" ht="15.75" hidden="1" customHeight="1">
      <c r="A140" s="1406" t="s">
        <v>413</v>
      </c>
      <c r="B140" s="1407"/>
      <c r="C140" s="1516">
        <f>SUM(C135:C139)</f>
        <v>400000</v>
      </c>
      <c r="D140" s="1516">
        <f>SUM(D135:D139)</f>
        <v>0</v>
      </c>
      <c r="E140" s="1516">
        <f>SUM(E135:E139)</f>
        <v>400000</v>
      </c>
      <c r="F140" s="1516">
        <f>SUM(F135:F139)</f>
        <v>0</v>
      </c>
      <c r="G140" s="1516">
        <f>SUM(G135:G139)</f>
        <v>0</v>
      </c>
      <c r="H140" s="1516">
        <f t="shared" ref="H140" si="104">F140+G140</f>
        <v>0</v>
      </c>
      <c r="I140" s="1516">
        <f>SUM(I135:I139)</f>
        <v>0</v>
      </c>
      <c r="J140" s="1516">
        <f>SUM(J137:J139)</f>
        <v>5200000</v>
      </c>
      <c r="K140" s="1516">
        <f>SUM(K137:K139)</f>
        <v>0</v>
      </c>
      <c r="L140" s="1516">
        <f t="shared" ref="L140:M140" si="105">SUM(L137:L139)</f>
        <v>0</v>
      </c>
      <c r="M140" s="1516">
        <f t="shared" si="105"/>
        <v>0</v>
      </c>
      <c r="N140" s="1516">
        <f t="shared" ref="N140:O140" si="106">SUM(N137:N139)</f>
        <v>0</v>
      </c>
      <c r="O140" s="1516">
        <f t="shared" si="106"/>
        <v>0</v>
      </c>
      <c r="P140" s="1516"/>
    </row>
    <row r="141" spans="1:16" ht="15.75" hidden="1" customHeight="1">
      <c r="A141" s="1404"/>
      <c r="B141" s="1403" t="s">
        <v>2594</v>
      </c>
      <c r="C141" s="1519"/>
      <c r="D141" s="1519"/>
      <c r="E141" s="586"/>
      <c r="F141" s="586"/>
      <c r="G141" s="586"/>
      <c r="H141" s="586"/>
      <c r="I141" s="586"/>
      <c r="J141" s="586"/>
      <c r="K141" s="586"/>
      <c r="L141" s="586"/>
      <c r="M141" s="586"/>
      <c r="N141" s="586"/>
      <c r="O141" s="586"/>
      <c r="P141" s="586"/>
    </row>
    <row r="142" spans="1:16" ht="15.75" hidden="1" customHeight="1">
      <c r="A142" s="1404">
        <v>2210701</v>
      </c>
      <c r="B142" s="1405" t="s">
        <v>2596</v>
      </c>
      <c r="C142" s="1519">
        <v>50000</v>
      </c>
      <c r="D142" s="1519"/>
      <c r="E142" s="586">
        <f t="shared" ref="E142:E144" si="107">SUM(C142:D142)</f>
        <v>50000</v>
      </c>
      <c r="F142" s="586">
        <v>0</v>
      </c>
      <c r="G142" s="586">
        <v>0</v>
      </c>
      <c r="H142" s="586">
        <f t="shared" si="95"/>
        <v>0</v>
      </c>
      <c r="I142" s="586">
        <v>0</v>
      </c>
      <c r="J142" s="586">
        <v>100000</v>
      </c>
      <c r="K142" s="586"/>
      <c r="L142" s="586"/>
      <c r="M142" s="586"/>
      <c r="N142" s="586"/>
      <c r="O142" s="586"/>
      <c r="P142" s="586"/>
    </row>
    <row r="143" spans="1:16" ht="15.75" hidden="1" customHeight="1">
      <c r="A143" s="1404">
        <v>2210702</v>
      </c>
      <c r="B143" s="1405" t="s">
        <v>3413</v>
      </c>
      <c r="C143" s="1519">
        <v>100000</v>
      </c>
      <c r="D143" s="1519"/>
      <c r="E143" s="586">
        <f t="shared" si="107"/>
        <v>100000</v>
      </c>
      <c r="F143" s="586">
        <v>0</v>
      </c>
      <c r="G143" s="586">
        <v>0</v>
      </c>
      <c r="H143" s="586">
        <f t="shared" si="95"/>
        <v>0</v>
      </c>
      <c r="I143" s="586">
        <v>0</v>
      </c>
      <c r="J143" s="586">
        <v>1000000</v>
      </c>
      <c r="K143" s="586"/>
      <c r="L143" s="586"/>
      <c r="M143" s="586"/>
      <c r="N143" s="586"/>
      <c r="O143" s="586"/>
      <c r="P143" s="586">
        <v>0</v>
      </c>
    </row>
    <row r="144" spans="1:16" ht="15.75" hidden="1" customHeight="1">
      <c r="A144" s="1404">
        <v>2210703</v>
      </c>
      <c r="B144" s="1405" t="s">
        <v>2889</v>
      </c>
      <c r="C144" s="1519">
        <v>100000</v>
      </c>
      <c r="D144" s="1519"/>
      <c r="E144" s="586">
        <f t="shared" si="107"/>
        <v>100000</v>
      </c>
      <c r="F144" s="586">
        <v>0</v>
      </c>
      <c r="G144" s="586">
        <v>0</v>
      </c>
      <c r="H144" s="586">
        <f t="shared" si="95"/>
        <v>0</v>
      </c>
      <c r="I144" s="586">
        <v>0</v>
      </c>
      <c r="J144" s="586">
        <v>1500000</v>
      </c>
      <c r="K144" s="586"/>
      <c r="L144" s="586"/>
      <c r="M144" s="586"/>
      <c r="N144" s="586"/>
      <c r="O144" s="586"/>
      <c r="P144" s="586"/>
    </row>
    <row r="145" spans="1:16" ht="15.75" hidden="1" customHeight="1">
      <c r="A145" s="1404">
        <v>2210704</v>
      </c>
      <c r="B145" s="1405" t="s">
        <v>3070</v>
      </c>
      <c r="C145" s="1519"/>
      <c r="D145" s="1519"/>
      <c r="E145" s="586"/>
      <c r="F145" s="586"/>
      <c r="G145" s="586"/>
      <c r="H145" s="586"/>
      <c r="I145" s="586"/>
      <c r="J145" s="586">
        <v>300000</v>
      </c>
      <c r="K145" s="586"/>
      <c r="L145" s="586"/>
      <c r="M145" s="586"/>
      <c r="N145" s="586"/>
      <c r="O145" s="586"/>
      <c r="P145" s="586"/>
    </row>
    <row r="146" spans="1:16" ht="15.75" hidden="1" customHeight="1">
      <c r="A146" s="1404">
        <v>2210710</v>
      </c>
      <c r="B146" s="1405" t="s">
        <v>2598</v>
      </c>
      <c r="C146" s="1519"/>
      <c r="D146" s="1519"/>
      <c r="E146" s="586"/>
      <c r="F146" s="586"/>
      <c r="G146" s="586"/>
      <c r="H146" s="586"/>
      <c r="I146" s="586"/>
      <c r="J146" s="586">
        <v>1500000</v>
      </c>
      <c r="K146" s="586"/>
      <c r="L146" s="586"/>
      <c r="M146" s="586"/>
      <c r="N146" s="586"/>
      <c r="O146" s="586"/>
      <c r="P146" s="586"/>
    </row>
    <row r="147" spans="1:16" ht="15.75" hidden="1" customHeight="1">
      <c r="A147" s="1404">
        <v>2210712</v>
      </c>
      <c r="B147" s="1405" t="s">
        <v>2822</v>
      </c>
      <c r="C147" s="1519"/>
      <c r="D147" s="1519"/>
      <c r="E147" s="586"/>
      <c r="F147" s="586"/>
      <c r="G147" s="586"/>
      <c r="H147" s="586"/>
      <c r="I147" s="586"/>
      <c r="J147" s="586">
        <v>1000000</v>
      </c>
      <c r="K147" s="586"/>
      <c r="L147" s="586"/>
      <c r="M147" s="586"/>
      <c r="N147" s="586"/>
      <c r="O147" s="586"/>
      <c r="P147" s="586"/>
    </row>
    <row r="148" spans="1:16" ht="15.75" hidden="1" customHeight="1">
      <c r="A148" s="1406" t="s">
        <v>2964</v>
      </c>
      <c r="B148" s="1407"/>
      <c r="C148" s="1516"/>
      <c r="D148" s="1516"/>
      <c r="E148" s="1516"/>
      <c r="F148" s="1516"/>
      <c r="G148" s="1516"/>
      <c r="H148" s="1516"/>
      <c r="I148" s="1516"/>
      <c r="J148" s="1516">
        <f>SUM(J142:J147)</f>
        <v>5400000</v>
      </c>
      <c r="K148" s="1516">
        <f>SUM(K142:K147)</f>
        <v>0</v>
      </c>
      <c r="L148" s="1516">
        <f t="shared" ref="L148:M148" si="108">SUM(L142:L147)</f>
        <v>0</v>
      </c>
      <c r="M148" s="1516">
        <f t="shared" si="108"/>
        <v>0</v>
      </c>
      <c r="N148" s="1516">
        <f t="shared" ref="N148:O148" si="109">SUM(N142:N147)</f>
        <v>0</v>
      </c>
      <c r="O148" s="1516">
        <f t="shared" si="109"/>
        <v>0</v>
      </c>
      <c r="P148" s="1516"/>
    </row>
    <row r="149" spans="1:16" ht="15.75" hidden="1" customHeight="1">
      <c r="A149" s="1404"/>
      <c r="B149" s="1403" t="s">
        <v>3414</v>
      </c>
      <c r="C149" s="1405"/>
      <c r="D149" s="1405"/>
      <c r="E149" s="1405"/>
      <c r="F149" s="1405"/>
      <c r="G149" s="1405"/>
      <c r="H149" s="1405"/>
      <c r="I149" s="1405"/>
      <c r="J149" s="1405"/>
      <c r="K149" s="1405"/>
      <c r="L149" s="1405"/>
      <c r="M149" s="1405"/>
      <c r="N149" s="1405"/>
      <c r="O149" s="1405"/>
      <c r="P149" s="1405"/>
    </row>
    <row r="150" spans="1:16" ht="15.75" hidden="1" customHeight="1">
      <c r="A150" s="1404">
        <v>2210801</v>
      </c>
      <c r="B150" s="1405" t="s">
        <v>3415</v>
      </c>
      <c r="C150" s="1405">
        <v>4800000</v>
      </c>
      <c r="D150" s="1405">
        <v>3000000</v>
      </c>
      <c r="E150" s="1405"/>
      <c r="F150" s="1405"/>
      <c r="G150" s="1405"/>
      <c r="H150" s="1405"/>
      <c r="I150" s="1405"/>
      <c r="J150" s="93">
        <v>4800000</v>
      </c>
      <c r="K150" s="93"/>
      <c r="L150" s="93"/>
      <c r="M150" s="93"/>
      <c r="N150" s="93"/>
      <c r="O150" s="93"/>
      <c r="P150" s="93"/>
    </row>
    <row r="151" spans="1:16" ht="15.75" hidden="1" customHeight="1">
      <c r="A151" s="1404">
        <v>2210802</v>
      </c>
      <c r="B151" s="1405" t="s">
        <v>3416</v>
      </c>
      <c r="C151" s="1405">
        <v>3800000</v>
      </c>
      <c r="D151" s="1405">
        <v>3800000</v>
      </c>
      <c r="E151" s="1405"/>
      <c r="F151" s="1405"/>
      <c r="G151" s="1405"/>
      <c r="H151" s="1405"/>
      <c r="I151" s="1405"/>
      <c r="J151" s="93">
        <v>3800000</v>
      </c>
      <c r="K151" s="93"/>
      <c r="L151" s="93"/>
      <c r="M151" s="93"/>
      <c r="N151" s="93"/>
      <c r="O151" s="93"/>
      <c r="P151" s="93">
        <v>0</v>
      </c>
    </row>
    <row r="152" spans="1:16" ht="15.75" hidden="1" customHeight="1">
      <c r="A152" s="1404">
        <v>2210604</v>
      </c>
      <c r="B152" s="1405" t="s">
        <v>3068</v>
      </c>
      <c r="C152" s="1405"/>
      <c r="D152" s="1405"/>
      <c r="E152" s="1405"/>
      <c r="F152" s="1405"/>
      <c r="G152" s="1405"/>
      <c r="H152" s="1405"/>
      <c r="I152" s="1405"/>
      <c r="J152" s="93">
        <v>80000</v>
      </c>
      <c r="K152" s="93"/>
      <c r="L152" s="93"/>
      <c r="M152" s="93"/>
      <c r="N152" s="93"/>
      <c r="O152" s="93"/>
      <c r="P152" s="93"/>
    </row>
    <row r="153" spans="1:16" ht="15.75" hidden="1" customHeight="1">
      <c r="A153" s="1406" t="s">
        <v>2964</v>
      </c>
      <c r="B153" s="1407"/>
      <c r="C153" s="1516"/>
      <c r="D153" s="1516"/>
      <c r="E153" s="1516"/>
      <c r="F153" s="1516"/>
      <c r="G153" s="1516"/>
      <c r="H153" s="1516"/>
      <c r="I153" s="1516"/>
      <c r="J153" s="1516">
        <f>SUM(J150:J152)</f>
        <v>8680000</v>
      </c>
      <c r="K153" s="1516">
        <f>SUM(K150:K152)</f>
        <v>0</v>
      </c>
      <c r="L153" s="1516">
        <f t="shared" ref="L153:M153" si="110">SUM(L150:L152)</f>
        <v>0</v>
      </c>
      <c r="M153" s="1516">
        <f t="shared" si="110"/>
        <v>0</v>
      </c>
      <c r="N153" s="1516">
        <f t="shared" ref="N153:O153" si="111">SUM(N150:N152)</f>
        <v>0</v>
      </c>
      <c r="O153" s="1516">
        <f t="shared" si="111"/>
        <v>0</v>
      </c>
      <c r="P153" s="1516">
        <v>0</v>
      </c>
    </row>
    <row r="154" spans="1:16" ht="15.75" hidden="1" customHeight="1">
      <c r="A154" s="1404"/>
      <c r="B154" s="1403" t="s">
        <v>3417</v>
      </c>
      <c r="C154" s="1405"/>
      <c r="D154" s="1405"/>
      <c r="E154" s="1405"/>
      <c r="F154" s="1405"/>
      <c r="G154" s="1405"/>
      <c r="H154" s="1405"/>
      <c r="I154" s="1405"/>
      <c r="J154" s="1405"/>
      <c r="K154" s="1405"/>
      <c r="L154" s="1405"/>
      <c r="M154" s="1405"/>
      <c r="N154" s="1405"/>
      <c r="O154" s="1405"/>
      <c r="P154" s="1405">
        <v>800000</v>
      </c>
    </row>
    <row r="155" spans="1:16" ht="15.75" hidden="1" customHeight="1">
      <c r="A155" s="1404">
        <v>2211102</v>
      </c>
      <c r="B155" s="1405" t="s">
        <v>2609</v>
      </c>
      <c r="C155" s="1516"/>
      <c r="D155" s="1516"/>
      <c r="E155" s="1516"/>
      <c r="F155" s="1516"/>
      <c r="G155" s="1516"/>
      <c r="H155" s="1516"/>
      <c r="I155" s="1516"/>
      <c r="J155" s="1520">
        <v>100000</v>
      </c>
      <c r="K155" s="1520"/>
      <c r="L155" s="1520"/>
      <c r="M155" s="1520"/>
      <c r="N155" s="1520"/>
      <c r="O155" s="1520"/>
      <c r="P155" s="1520"/>
    </row>
    <row r="156" spans="1:16" ht="15.75" hidden="1" customHeight="1">
      <c r="A156" s="1404">
        <v>2211199</v>
      </c>
      <c r="B156" s="1405" t="s">
        <v>3418</v>
      </c>
      <c r="C156" s="1516"/>
      <c r="D156" s="1516"/>
      <c r="E156" s="1516"/>
      <c r="F156" s="1516"/>
      <c r="G156" s="1516"/>
      <c r="H156" s="1516"/>
      <c r="I156" s="1516"/>
      <c r="J156" s="1520">
        <v>1000000</v>
      </c>
      <c r="K156" s="1520"/>
      <c r="L156" s="1520"/>
      <c r="M156" s="1520"/>
      <c r="N156" s="1520"/>
      <c r="O156" s="1520"/>
      <c r="P156" s="1520"/>
    </row>
    <row r="157" spans="1:16" ht="15.75" hidden="1" customHeight="1">
      <c r="A157" s="1404"/>
      <c r="B157" s="1405" t="s">
        <v>2851</v>
      </c>
      <c r="C157" s="1516"/>
      <c r="D157" s="1516"/>
      <c r="E157" s="1516"/>
      <c r="F157" s="1516"/>
      <c r="G157" s="1516"/>
      <c r="H157" s="1516"/>
      <c r="I157" s="1516"/>
      <c r="J157" s="1520">
        <v>1000000</v>
      </c>
      <c r="K157" s="1520"/>
      <c r="L157" s="1520"/>
      <c r="M157" s="1520"/>
      <c r="N157" s="1520"/>
      <c r="O157" s="1520"/>
      <c r="P157" s="1520">
        <v>30000</v>
      </c>
    </row>
    <row r="158" spans="1:16" ht="15.75" hidden="1" customHeight="1">
      <c r="A158" s="1404"/>
      <c r="B158" s="1405" t="s">
        <v>3419</v>
      </c>
      <c r="C158" s="1516"/>
      <c r="D158" s="1516"/>
      <c r="E158" s="1516"/>
      <c r="F158" s="1516"/>
      <c r="G158" s="1516"/>
      <c r="H158" s="1516"/>
      <c r="I158" s="1516"/>
      <c r="J158" s="1520" t="s">
        <v>2621</v>
      </c>
      <c r="K158" s="1520"/>
      <c r="L158" s="1520"/>
      <c r="M158" s="1520"/>
      <c r="N158" s="1520"/>
      <c r="O158" s="1520"/>
      <c r="P158" s="1520">
        <v>50000</v>
      </c>
    </row>
    <row r="159" spans="1:16" ht="15.75" hidden="1" customHeight="1">
      <c r="A159" s="1404"/>
      <c r="B159" s="1405" t="s">
        <v>2944</v>
      </c>
      <c r="C159" s="1516"/>
      <c r="D159" s="1516"/>
      <c r="E159" s="1516"/>
      <c r="F159" s="1516"/>
      <c r="G159" s="1516"/>
      <c r="H159" s="1516"/>
      <c r="I159" s="1516"/>
      <c r="J159" s="1520">
        <v>2880000</v>
      </c>
      <c r="K159" s="1520"/>
      <c r="L159" s="1520"/>
      <c r="M159" s="1520"/>
      <c r="N159" s="1520"/>
      <c r="O159" s="1520"/>
      <c r="P159" s="1520"/>
    </row>
    <row r="160" spans="1:16" ht="15.75" hidden="1" customHeight="1">
      <c r="A160" s="1404">
        <v>2211301</v>
      </c>
      <c r="B160" s="1405" t="s">
        <v>3420</v>
      </c>
      <c r="C160" s="1516"/>
      <c r="D160" s="1516"/>
      <c r="E160" s="1516"/>
      <c r="F160" s="1516"/>
      <c r="G160" s="1516"/>
      <c r="H160" s="1516"/>
      <c r="I160" s="1516"/>
      <c r="J160" s="1520">
        <v>100000</v>
      </c>
      <c r="K160" s="1520"/>
      <c r="L160" s="1520"/>
      <c r="M160" s="1520"/>
      <c r="N160" s="1520"/>
      <c r="O160" s="1520"/>
      <c r="P160" s="1520"/>
    </row>
    <row r="161" spans="1:16" ht="15.75" hidden="1" customHeight="1">
      <c r="A161" s="1406" t="s">
        <v>2964</v>
      </c>
      <c r="B161" s="1407"/>
      <c r="C161" s="1516"/>
      <c r="D161" s="1516"/>
      <c r="E161" s="1516"/>
      <c r="F161" s="1516"/>
      <c r="G161" s="1516"/>
      <c r="H161" s="1516"/>
      <c r="I161" s="1516"/>
      <c r="J161" s="1516">
        <f>SUM(J155:J160)</f>
        <v>5080000</v>
      </c>
      <c r="K161" s="1516">
        <f>SUM(K155:K160)</f>
        <v>0</v>
      </c>
      <c r="L161" s="1516">
        <f t="shared" ref="L161:M161" si="112">SUM(L155:L160)</f>
        <v>0</v>
      </c>
      <c r="M161" s="1516">
        <f t="shared" si="112"/>
        <v>0</v>
      </c>
      <c r="N161" s="1516">
        <f t="shared" ref="N161:O161" si="113">SUM(N155:N160)</f>
        <v>0</v>
      </c>
      <c r="O161" s="1516">
        <f t="shared" si="113"/>
        <v>0</v>
      </c>
      <c r="P161" s="1516">
        <v>150000</v>
      </c>
    </row>
    <row r="162" spans="1:16" ht="15.75" hidden="1" customHeight="1">
      <c r="A162" s="1405"/>
      <c r="B162" s="1405" t="s">
        <v>3421</v>
      </c>
      <c r="C162" s="1405" t="s">
        <v>3421</v>
      </c>
      <c r="D162" s="1405"/>
      <c r="E162" s="1405"/>
      <c r="F162" s="1405"/>
      <c r="G162" s="1405"/>
      <c r="H162" s="1405"/>
      <c r="I162" s="1405"/>
      <c r="J162" s="1405"/>
      <c r="K162" s="1520"/>
      <c r="L162" s="1520"/>
      <c r="M162" s="1520"/>
      <c r="N162" s="1520"/>
      <c r="O162" s="1520"/>
      <c r="P162" s="1520"/>
    </row>
    <row r="163" spans="1:16" ht="15.75" hidden="1" customHeight="1">
      <c r="A163" s="1406" t="s">
        <v>2964</v>
      </c>
      <c r="B163" s="1407"/>
      <c r="C163" s="1516"/>
      <c r="D163" s="1516"/>
      <c r="E163" s="1516"/>
      <c r="F163" s="1516"/>
      <c r="G163" s="1516"/>
      <c r="H163" s="1516"/>
      <c r="I163" s="1516"/>
      <c r="J163" s="1516">
        <f>SUM(J162)</f>
        <v>0</v>
      </c>
      <c r="K163" s="1516">
        <f>SUM(K162)</f>
        <v>0</v>
      </c>
      <c r="L163" s="1516">
        <f t="shared" ref="L163:M163" si="114">SUM(L162)</f>
        <v>0</v>
      </c>
      <c r="M163" s="1516">
        <f t="shared" si="114"/>
        <v>0</v>
      </c>
      <c r="N163" s="1516">
        <f t="shared" ref="N163:P163" si="115">SUM(N162)</f>
        <v>0</v>
      </c>
      <c r="O163" s="1516">
        <f t="shared" si="115"/>
        <v>0</v>
      </c>
      <c r="P163" s="1516">
        <f t="shared" si="115"/>
        <v>0</v>
      </c>
    </row>
    <row r="164" spans="1:16" ht="15.75" customHeight="1">
      <c r="A164" s="1406"/>
      <c r="B164" s="1407" t="s">
        <v>3422</v>
      </c>
      <c r="C164" s="1516" t="e">
        <f>C135+#REF!</f>
        <v>#REF!</v>
      </c>
      <c r="D164" s="1516" t="e">
        <f>D135+#REF!</f>
        <v>#REF!</v>
      </c>
      <c r="E164" s="1516" t="e">
        <f>E135+#REF!</f>
        <v>#REF!</v>
      </c>
      <c r="F164" s="1516" t="e">
        <f>F135+#REF!</f>
        <v>#REF!</v>
      </c>
      <c r="G164" s="1516" t="e">
        <f>G135+#REF!</f>
        <v>#REF!</v>
      </c>
      <c r="H164" s="1516" t="e">
        <f t="shared" si="95"/>
        <v>#REF!</v>
      </c>
      <c r="I164" s="1516" t="e">
        <f>I135+#REF!</f>
        <v>#REF!</v>
      </c>
      <c r="J164" s="1516">
        <f>J135+J140+J148+J153+J161+J163</f>
        <v>41610000</v>
      </c>
      <c r="K164" s="1516">
        <f>K135+K140+K148+K153+K161+K163</f>
        <v>50600000</v>
      </c>
      <c r="L164" s="1516">
        <f t="shared" ref="L164:M164" si="116">L135+L140+L148+L153+L161+L163</f>
        <v>0</v>
      </c>
      <c r="M164" s="1516">
        <f t="shared" si="116"/>
        <v>50600000</v>
      </c>
      <c r="N164" s="1516">
        <f t="shared" ref="N164:O164" si="117">N135+N140+N148+N153+N161+N163</f>
        <v>-600000</v>
      </c>
      <c r="O164" s="1516">
        <f t="shared" si="117"/>
        <v>50000000</v>
      </c>
      <c r="P164" s="1516">
        <f>SUM(P135)</f>
        <v>500000</v>
      </c>
    </row>
    <row r="165" spans="1:16" ht="15.75" customHeight="1">
      <c r="A165" s="1479" t="s">
        <v>3335</v>
      </c>
      <c r="B165" s="1475" t="s">
        <v>3340</v>
      </c>
      <c r="C165" s="97"/>
      <c r="D165" s="97"/>
      <c r="E165" s="586"/>
      <c r="F165" s="586"/>
      <c r="G165" s="586"/>
      <c r="H165" s="586">
        <f t="shared" si="95"/>
        <v>0</v>
      </c>
      <c r="I165" s="586"/>
      <c r="J165" s="586">
        <f t="shared" ref="J165:J172" si="118">H165+I165</f>
        <v>0</v>
      </c>
      <c r="K165" s="586"/>
      <c r="L165" s="586"/>
      <c r="M165" s="586">
        <f t="shared" ref="M165:M174" si="119">SUM(K165:L165)</f>
        <v>0</v>
      </c>
      <c r="N165" s="586"/>
      <c r="O165" s="586">
        <f t="shared" ref="O165:O174" si="120">SUM(M165:N165)</f>
        <v>0</v>
      </c>
      <c r="P165" s="586"/>
    </row>
    <row r="166" spans="1:16" s="802" customFormat="1" ht="15.75" customHeight="1">
      <c r="A166" s="1512"/>
      <c r="B166" s="1513" t="s">
        <v>2569</v>
      </c>
      <c r="C166" s="964"/>
      <c r="D166" s="964"/>
      <c r="E166" s="964"/>
      <c r="F166" s="964"/>
      <c r="G166" s="964"/>
      <c r="H166" s="964">
        <f t="shared" si="95"/>
        <v>0</v>
      </c>
      <c r="I166" s="964"/>
      <c r="J166" s="964">
        <f t="shared" si="118"/>
        <v>0</v>
      </c>
      <c r="K166" s="964"/>
      <c r="L166" s="964"/>
      <c r="M166" s="964">
        <f t="shared" si="119"/>
        <v>0</v>
      </c>
      <c r="N166" s="964"/>
      <c r="O166" s="964">
        <f t="shared" si="120"/>
        <v>0</v>
      </c>
      <c r="P166" s="964"/>
    </row>
    <row r="167" spans="1:16" ht="15.75" customHeight="1">
      <c r="A167" s="1404" t="s">
        <v>2649</v>
      </c>
      <c r="B167" s="1405" t="s">
        <v>2570</v>
      </c>
      <c r="C167" s="754">
        <v>30000</v>
      </c>
      <c r="D167" s="754"/>
      <c r="E167" s="586">
        <f t="shared" ref="E167:E168" si="121">SUM(C167:D167)</f>
        <v>30000</v>
      </c>
      <c r="F167" s="586">
        <v>0</v>
      </c>
      <c r="G167" s="586">
        <v>0</v>
      </c>
      <c r="H167" s="586">
        <f t="shared" si="95"/>
        <v>0</v>
      </c>
      <c r="I167" s="586">
        <v>0</v>
      </c>
      <c r="J167" s="586">
        <f t="shared" si="118"/>
        <v>0</v>
      </c>
      <c r="K167" s="586">
        <v>20000</v>
      </c>
      <c r="L167" s="586"/>
      <c r="M167" s="586">
        <f t="shared" si="119"/>
        <v>20000</v>
      </c>
      <c r="N167" s="586">
        <v>-20000</v>
      </c>
      <c r="O167" s="586">
        <f t="shared" si="120"/>
        <v>0</v>
      </c>
      <c r="P167" s="586">
        <v>30000</v>
      </c>
    </row>
    <row r="168" spans="1:16" ht="15.75" customHeight="1">
      <c r="A168" s="1404">
        <v>2210302</v>
      </c>
      <c r="B168" s="1405" t="s">
        <v>2572</v>
      </c>
      <c r="C168" s="754">
        <v>50000</v>
      </c>
      <c r="D168" s="754"/>
      <c r="E168" s="586">
        <f t="shared" si="121"/>
        <v>50000</v>
      </c>
      <c r="F168" s="586">
        <v>0</v>
      </c>
      <c r="G168" s="586">
        <v>0</v>
      </c>
      <c r="H168" s="586">
        <f t="shared" si="95"/>
        <v>0</v>
      </c>
      <c r="I168" s="586">
        <v>0</v>
      </c>
      <c r="J168" s="586">
        <f t="shared" si="118"/>
        <v>0</v>
      </c>
      <c r="K168" s="586">
        <v>170000</v>
      </c>
      <c r="L168" s="586"/>
      <c r="M168" s="586">
        <f t="shared" si="119"/>
        <v>170000</v>
      </c>
      <c r="N168" s="586">
        <v>-170000</v>
      </c>
      <c r="O168" s="586">
        <f t="shared" si="120"/>
        <v>0</v>
      </c>
      <c r="P168" s="586">
        <v>20000</v>
      </c>
    </row>
    <row r="169" spans="1:16" ht="15.75" customHeight="1">
      <c r="A169" s="943">
        <v>2210801</v>
      </c>
      <c r="B169" s="658" t="s">
        <v>2656</v>
      </c>
      <c r="C169" s="754"/>
      <c r="D169" s="754"/>
      <c r="E169" s="586"/>
      <c r="F169" s="586"/>
      <c r="G169" s="586"/>
      <c r="H169" s="586"/>
      <c r="I169" s="586"/>
      <c r="J169" s="586"/>
      <c r="K169" s="586">
        <v>100000</v>
      </c>
      <c r="L169" s="586">
        <v>-100000</v>
      </c>
      <c r="M169" s="586">
        <f t="shared" si="119"/>
        <v>0</v>
      </c>
      <c r="N169" s="586"/>
      <c r="O169" s="586">
        <f t="shared" si="120"/>
        <v>0</v>
      </c>
      <c r="P169" s="586"/>
    </row>
    <row r="170" spans="1:16" ht="15.75" customHeight="1">
      <c r="A170" s="943">
        <v>2210802</v>
      </c>
      <c r="B170" s="658" t="s">
        <v>2604</v>
      </c>
      <c r="C170" s="754"/>
      <c r="D170" s="754"/>
      <c r="E170" s="586"/>
      <c r="F170" s="586"/>
      <c r="G170" s="586"/>
      <c r="H170" s="586"/>
      <c r="I170" s="586"/>
      <c r="J170" s="586"/>
      <c r="K170" s="586">
        <v>337000</v>
      </c>
      <c r="L170" s="586">
        <v>-337000</v>
      </c>
      <c r="M170" s="586">
        <f t="shared" si="119"/>
        <v>0</v>
      </c>
      <c r="N170" s="586"/>
      <c r="O170" s="586">
        <f t="shared" si="120"/>
        <v>0</v>
      </c>
    </row>
    <row r="171" spans="1:16" ht="15.75" customHeight="1">
      <c r="A171" s="1404" t="s">
        <v>2794</v>
      </c>
      <c r="B171" s="1405" t="s">
        <v>3365</v>
      </c>
      <c r="C171" s="754"/>
      <c r="D171" s="754"/>
      <c r="E171" s="586"/>
      <c r="F171" s="586"/>
      <c r="G171" s="586"/>
      <c r="H171" s="586"/>
      <c r="I171" s="586"/>
      <c r="J171" s="586"/>
      <c r="K171" s="586">
        <v>0</v>
      </c>
      <c r="L171" s="586"/>
      <c r="M171" s="586">
        <f t="shared" si="119"/>
        <v>0</v>
      </c>
      <c r="N171" s="586"/>
      <c r="O171" s="586">
        <f t="shared" si="120"/>
        <v>0</v>
      </c>
      <c r="P171" s="586">
        <v>120000</v>
      </c>
    </row>
    <row r="172" spans="1:16" ht="15.75" customHeight="1">
      <c r="A172" s="1406"/>
      <c r="B172" s="1407" t="s">
        <v>3423</v>
      </c>
      <c r="C172" s="570">
        <f>SUM(C167:C171)</f>
        <v>80000</v>
      </c>
      <c r="D172" s="570">
        <f>SUM(D167:D171)</f>
        <v>0</v>
      </c>
      <c r="E172" s="570">
        <f>SUM(E167:E171)</f>
        <v>80000</v>
      </c>
      <c r="F172" s="570">
        <f>SUM(F167:F171)</f>
        <v>0</v>
      </c>
      <c r="G172" s="570">
        <f>SUM(G167:G171)</f>
        <v>0</v>
      </c>
      <c r="H172" s="570">
        <f t="shared" ref="H172:H174" si="122">F172+G172</f>
        <v>0</v>
      </c>
      <c r="I172" s="570">
        <f>SUM(I167:I171)</f>
        <v>0</v>
      </c>
      <c r="J172" s="570">
        <f t="shared" si="118"/>
        <v>0</v>
      </c>
      <c r="K172" s="570">
        <f>SUM(K167:K171)</f>
        <v>627000</v>
      </c>
      <c r="L172" s="570">
        <f>SUM(L167:L171)</f>
        <v>-437000</v>
      </c>
      <c r="M172" s="570">
        <f t="shared" si="119"/>
        <v>190000</v>
      </c>
      <c r="N172" s="570">
        <f>SUM(N167:N171)</f>
        <v>-190000</v>
      </c>
      <c r="O172" s="570">
        <f t="shared" si="120"/>
        <v>0</v>
      </c>
      <c r="P172" s="570">
        <f>SUM(P167:P171)</f>
        <v>170000</v>
      </c>
    </row>
    <row r="173" spans="1:16" ht="15.75" customHeight="1">
      <c r="A173" s="747"/>
      <c r="B173" s="747" t="s">
        <v>2917</v>
      </c>
      <c r="C173" s="576" t="e">
        <f>C172+C164+C126+C113+C81+C71</f>
        <v>#REF!</v>
      </c>
      <c r="D173" s="576" t="e">
        <f>D172+D164+D126+D113+D81+D71</f>
        <v>#REF!</v>
      </c>
      <c r="E173" s="576" t="e">
        <f>E172+E164+E126+E113+E81+E71</f>
        <v>#REF!</v>
      </c>
      <c r="F173" s="576" t="e">
        <f>F172+F164+F126+F113+F81+F71+F95</f>
        <v>#REF!</v>
      </c>
      <c r="G173" s="576" t="e">
        <f>G172+G164+G126+G113+G81+G71+G95</f>
        <v>#REF!</v>
      </c>
      <c r="H173" s="576" t="e">
        <f t="shared" si="122"/>
        <v>#REF!</v>
      </c>
      <c r="I173" s="576" t="e">
        <f>I172+I164+I126+I113+I81+I71+I95</f>
        <v>#REF!</v>
      </c>
      <c r="J173" s="576">
        <f>SUM(J172,J164,J126,J113,J95,J81,J71)</f>
        <v>61712345</v>
      </c>
      <c r="K173" s="576">
        <f t="shared" ref="K173:N173" si="123">K172+K164+K126+K113+K81+K71+K95</f>
        <v>87552345</v>
      </c>
      <c r="L173" s="576">
        <f t="shared" si="123"/>
        <v>26868000</v>
      </c>
      <c r="M173" s="576">
        <f t="shared" si="119"/>
        <v>114420345</v>
      </c>
      <c r="N173" s="576">
        <f t="shared" si="123"/>
        <v>-2790000</v>
      </c>
      <c r="O173" s="576">
        <f t="shared" si="120"/>
        <v>111630345</v>
      </c>
      <c r="P173" s="576">
        <f>P172+P164+P126+P113+P81+P71+P95</f>
        <v>24420345</v>
      </c>
    </row>
    <row r="174" spans="1:16" ht="15.75" customHeight="1">
      <c r="A174" s="761"/>
      <c r="B174" s="761" t="s">
        <v>2681</v>
      </c>
      <c r="C174" s="1521" t="e">
        <f>C173+C13</f>
        <v>#REF!</v>
      </c>
      <c r="D174" s="1521" t="e">
        <f>D173+D13</f>
        <v>#REF!</v>
      </c>
      <c r="E174" s="1521" t="e">
        <f>E173+E13</f>
        <v>#REF!</v>
      </c>
      <c r="F174" s="1521" t="e">
        <f>F173+F13</f>
        <v>#REF!</v>
      </c>
      <c r="G174" s="1521" t="e">
        <f>G173+G13</f>
        <v>#REF!</v>
      </c>
      <c r="H174" s="1521" t="e">
        <f t="shared" si="122"/>
        <v>#REF!</v>
      </c>
      <c r="I174" s="1521" t="e">
        <f>I173+I13</f>
        <v>#REF!</v>
      </c>
      <c r="J174" s="1521">
        <f>J173+J13</f>
        <v>141712345</v>
      </c>
      <c r="K174" s="1521">
        <f t="shared" ref="K174:N174" si="124">K173+K13</f>
        <v>167552345</v>
      </c>
      <c r="L174" s="1521">
        <f t="shared" si="124"/>
        <v>16868000</v>
      </c>
      <c r="M174" s="1521">
        <f t="shared" si="119"/>
        <v>184420345</v>
      </c>
      <c r="N174" s="1521">
        <f t="shared" si="124"/>
        <v>-2790000</v>
      </c>
      <c r="O174" s="1521">
        <f t="shared" si="120"/>
        <v>181630345</v>
      </c>
      <c r="P174" s="1521">
        <f>P173+P13</f>
        <v>94420345</v>
      </c>
    </row>
    <row r="175" spans="1:16" ht="15.75" customHeight="1">
      <c r="A175" s="1522"/>
      <c r="B175" s="664"/>
      <c r="C175" s="2"/>
      <c r="D175" s="2"/>
      <c r="E175" s="2"/>
      <c r="F175" s="2"/>
    </row>
    <row r="176" spans="1:16" ht="15.75" customHeight="1">
      <c r="A176" s="1522"/>
      <c r="B176" s="664"/>
      <c r="C176" s="2"/>
      <c r="D176" s="2"/>
      <c r="E176" s="2"/>
      <c r="F176" s="2"/>
    </row>
    <row r="177" spans="1:6" ht="15.75" customHeight="1">
      <c r="A177" s="1522"/>
      <c r="B177" s="664"/>
      <c r="C177" s="2"/>
      <c r="D177" s="2"/>
      <c r="E177" s="2"/>
      <c r="F177" s="2"/>
    </row>
    <row r="178" spans="1:6" ht="15.75" customHeight="1">
      <c r="A178" s="1522"/>
      <c r="B178" s="664"/>
      <c r="C178" s="2"/>
      <c r="D178" s="2"/>
      <c r="E178" s="2"/>
      <c r="F178" s="2"/>
    </row>
    <row r="179" spans="1:6" ht="15.75" customHeight="1">
      <c r="A179" s="1522"/>
      <c r="B179" s="664"/>
      <c r="C179" s="2"/>
      <c r="D179" s="2"/>
      <c r="E179" s="2"/>
      <c r="F179" s="2"/>
    </row>
    <row r="180" spans="1:6" ht="15.75" customHeight="1">
      <c r="A180" s="1522"/>
      <c r="B180" s="664"/>
      <c r="C180" s="2"/>
      <c r="D180" s="2"/>
      <c r="E180" s="2"/>
      <c r="F180" s="2"/>
    </row>
    <row r="181" spans="1:6" ht="15.75" customHeight="1">
      <c r="A181" s="1522"/>
      <c r="B181" s="664"/>
      <c r="C181" s="2"/>
      <c r="D181" s="2"/>
      <c r="E181" s="2"/>
      <c r="F181" s="2"/>
    </row>
    <row r="182" spans="1:6" ht="15.75" customHeight="1">
      <c r="A182" s="1522"/>
      <c r="B182" s="664"/>
      <c r="C182" s="2"/>
      <c r="D182" s="2"/>
      <c r="E182" s="2"/>
      <c r="F182" s="2"/>
    </row>
    <row r="183" spans="1:6" ht="15.75" customHeight="1">
      <c r="A183" s="1522"/>
      <c r="B183" s="664"/>
      <c r="C183" s="2"/>
      <c r="D183" s="2"/>
      <c r="E183" s="2"/>
      <c r="F183" s="2"/>
    </row>
    <row r="184" spans="1:6" ht="15.75" customHeight="1">
      <c r="A184" s="1522"/>
      <c r="B184" s="664"/>
      <c r="C184" s="2"/>
      <c r="D184" s="2"/>
      <c r="E184" s="2"/>
      <c r="F184" s="2"/>
    </row>
    <row r="185" spans="1:6" ht="15.75" customHeight="1">
      <c r="A185" s="1522"/>
      <c r="B185" s="664"/>
      <c r="C185" s="2"/>
      <c r="D185" s="2"/>
      <c r="E185" s="2"/>
      <c r="F185" s="2"/>
    </row>
    <row r="186" spans="1:6" ht="15.75" customHeight="1">
      <c r="A186" s="1522"/>
      <c r="B186" s="664"/>
      <c r="C186" s="2"/>
      <c r="D186" s="2"/>
      <c r="E186" s="2"/>
      <c r="F186" s="2"/>
    </row>
    <row r="187" spans="1:6" ht="15.75" customHeight="1">
      <c r="A187" s="1522"/>
      <c r="B187" s="664"/>
      <c r="C187" s="2"/>
      <c r="D187" s="2"/>
      <c r="E187" s="2"/>
      <c r="F187" s="2"/>
    </row>
    <row r="188" spans="1:6" ht="15.75" customHeight="1">
      <c r="A188" s="1522"/>
      <c r="B188" s="664"/>
      <c r="C188" s="2"/>
      <c r="D188" s="2"/>
      <c r="E188" s="2"/>
      <c r="F188" s="2"/>
    </row>
    <row r="189" spans="1:6" ht="15.75" customHeight="1">
      <c r="A189" s="1522"/>
      <c r="B189" s="664"/>
      <c r="C189" s="2"/>
      <c r="D189" s="2"/>
      <c r="E189" s="2"/>
      <c r="F189" s="2"/>
    </row>
    <row r="190" spans="1:6" ht="15.75" customHeight="1">
      <c r="A190" s="1522"/>
      <c r="B190" s="664"/>
      <c r="C190" s="2"/>
      <c r="D190" s="2"/>
      <c r="E190" s="2"/>
      <c r="F190" s="2"/>
    </row>
    <row r="191" spans="1:6" ht="15.75" customHeight="1">
      <c r="A191" s="1522"/>
      <c r="B191" s="664"/>
      <c r="C191" s="2"/>
      <c r="D191" s="2"/>
      <c r="E191" s="2"/>
      <c r="F191" s="2"/>
    </row>
    <row r="192" spans="1:6" ht="15.75" customHeight="1">
      <c r="A192" s="1522"/>
      <c r="B192" s="664"/>
      <c r="C192" s="2"/>
      <c r="D192" s="2"/>
      <c r="E192" s="2"/>
      <c r="F192" s="2"/>
    </row>
    <row r="193" spans="1:6" ht="15.75" customHeight="1">
      <c r="A193" s="1522"/>
      <c r="B193" s="664"/>
      <c r="C193" s="2"/>
      <c r="D193" s="2"/>
      <c r="E193" s="2"/>
      <c r="F193" s="2"/>
    </row>
    <row r="194" spans="1:6" ht="15.75" customHeight="1">
      <c r="A194" s="1522"/>
      <c r="B194" s="664"/>
      <c r="C194" s="2"/>
      <c r="D194" s="2"/>
      <c r="E194" s="2"/>
      <c r="F194" s="2"/>
    </row>
    <row r="195" spans="1:6" ht="15.75" customHeight="1">
      <c r="A195" s="1522"/>
      <c r="B195" s="664"/>
      <c r="C195" s="2"/>
      <c r="D195" s="2"/>
      <c r="E195" s="2"/>
      <c r="F195" s="2"/>
    </row>
    <row r="196" spans="1:6" ht="15.75" customHeight="1">
      <c r="A196" s="1522"/>
      <c r="B196" s="664"/>
      <c r="C196" s="2"/>
      <c r="D196" s="2"/>
      <c r="E196" s="2"/>
      <c r="F196" s="2"/>
    </row>
    <row r="197" spans="1:6" ht="15.75" customHeight="1">
      <c r="A197" s="1522"/>
      <c r="B197" s="664"/>
      <c r="C197" s="2"/>
      <c r="D197" s="2"/>
      <c r="E197" s="2"/>
      <c r="F197" s="2"/>
    </row>
    <row r="198" spans="1:6" ht="15.75" customHeight="1">
      <c r="A198" s="1522"/>
      <c r="B198" s="664"/>
      <c r="C198" s="2"/>
      <c r="D198" s="2"/>
      <c r="E198" s="2"/>
      <c r="F198" s="2"/>
    </row>
    <row r="199" spans="1:6" ht="15.75" customHeight="1">
      <c r="A199" s="1522"/>
      <c r="B199" s="664"/>
      <c r="C199" s="2"/>
      <c r="D199" s="2"/>
      <c r="E199" s="2"/>
      <c r="F199" s="2"/>
    </row>
    <row r="200" spans="1:6" ht="15.75" customHeight="1">
      <c r="A200" s="1522"/>
      <c r="B200" s="664"/>
      <c r="C200" s="2"/>
      <c r="D200" s="2"/>
      <c r="E200" s="2"/>
      <c r="F200" s="2"/>
    </row>
    <row r="201" spans="1:6" ht="15.75" customHeight="1">
      <c r="A201" s="1522"/>
      <c r="B201" s="664"/>
      <c r="C201" s="2"/>
      <c r="D201" s="2"/>
      <c r="E201" s="2"/>
      <c r="F201" s="2"/>
    </row>
    <row r="202" spans="1:6" ht="15.75" customHeight="1">
      <c r="A202" s="1522"/>
      <c r="B202" s="664"/>
      <c r="C202" s="2"/>
      <c r="D202" s="2"/>
      <c r="E202" s="2"/>
      <c r="F202" s="2"/>
    </row>
    <row r="203" spans="1:6" ht="15.75" customHeight="1">
      <c r="A203" s="1522"/>
      <c r="B203" s="664"/>
      <c r="C203" s="2"/>
      <c r="D203" s="2"/>
      <c r="E203" s="2"/>
      <c r="F203" s="2"/>
    </row>
    <row r="204" spans="1:6" ht="15.75" customHeight="1">
      <c r="A204" s="1522"/>
      <c r="B204" s="664"/>
      <c r="C204" s="2"/>
      <c r="D204" s="2"/>
      <c r="E204" s="2"/>
      <c r="F204" s="2"/>
    </row>
    <row r="205" spans="1:6" ht="15.75" customHeight="1">
      <c r="A205" s="1522"/>
      <c r="B205" s="664"/>
      <c r="C205" s="2"/>
      <c r="D205" s="2"/>
      <c r="E205" s="2"/>
      <c r="F205" s="2"/>
    </row>
    <row r="206" spans="1:6" ht="15.75" customHeight="1">
      <c r="A206" s="1522"/>
      <c r="B206" s="664"/>
      <c r="C206" s="2"/>
      <c r="D206" s="2"/>
      <c r="E206" s="2"/>
      <c r="F206" s="2"/>
    </row>
    <row r="207" spans="1:6" ht="15.75" customHeight="1">
      <c r="A207" s="1522"/>
      <c r="B207" s="664"/>
      <c r="C207" s="2"/>
      <c r="D207" s="2"/>
      <c r="E207" s="2"/>
      <c r="F207" s="2"/>
    </row>
    <row r="208" spans="1:6" ht="15.75" customHeight="1">
      <c r="A208" s="1522"/>
      <c r="B208" s="664"/>
      <c r="C208" s="2"/>
      <c r="D208" s="2"/>
      <c r="E208" s="2"/>
      <c r="F208" s="2"/>
    </row>
    <row r="209" spans="1:6" ht="15.75" customHeight="1">
      <c r="A209" s="1522"/>
      <c r="B209" s="664"/>
      <c r="C209" s="2"/>
      <c r="D209" s="2"/>
      <c r="E209" s="2"/>
      <c r="F209" s="2"/>
    </row>
    <row r="210" spans="1:6" ht="15.75" customHeight="1">
      <c r="A210" s="1522"/>
      <c r="B210" s="664"/>
      <c r="C210" s="2"/>
      <c r="D210" s="2"/>
      <c r="E210" s="2"/>
      <c r="F210" s="2"/>
    </row>
    <row r="211" spans="1:6" ht="15.75" customHeight="1">
      <c r="A211" s="1522"/>
      <c r="B211" s="664"/>
      <c r="C211" s="2"/>
      <c r="D211" s="2"/>
      <c r="E211" s="2"/>
      <c r="F211" s="2"/>
    </row>
    <row r="212" spans="1:6" ht="15.75" customHeight="1">
      <c r="A212" s="1522"/>
      <c r="B212" s="664"/>
      <c r="C212" s="2"/>
      <c r="D212" s="2"/>
      <c r="E212" s="2"/>
      <c r="F212" s="2"/>
    </row>
    <row r="213" spans="1:6" ht="15.75" customHeight="1">
      <c r="A213" s="1522"/>
      <c r="B213" s="664"/>
      <c r="C213" s="2"/>
      <c r="D213" s="2"/>
      <c r="E213" s="2"/>
      <c r="F213" s="2"/>
    </row>
    <row r="214" spans="1:6" ht="15.75" customHeight="1">
      <c r="A214" s="1522"/>
      <c r="B214" s="664"/>
      <c r="C214" s="2"/>
      <c r="D214" s="2"/>
      <c r="E214" s="2"/>
      <c r="F214" s="2"/>
    </row>
    <row r="215" spans="1:6" ht="15.75" customHeight="1">
      <c r="A215" s="1522"/>
      <c r="B215" s="664"/>
      <c r="C215" s="2"/>
      <c r="D215" s="2"/>
      <c r="E215" s="2"/>
      <c r="F215" s="2"/>
    </row>
    <row r="216" spans="1:6" ht="15.75" customHeight="1">
      <c r="A216" s="1522"/>
      <c r="B216" s="664"/>
      <c r="C216" s="2"/>
      <c r="D216" s="2"/>
      <c r="E216" s="2"/>
      <c r="F216" s="2"/>
    </row>
    <row r="217" spans="1:6" ht="15.75" customHeight="1">
      <c r="A217" s="1522"/>
      <c r="B217" s="664"/>
      <c r="C217" s="2"/>
      <c r="D217" s="2"/>
      <c r="E217" s="2"/>
      <c r="F217" s="2"/>
    </row>
    <row r="218" spans="1:6" ht="15.75" customHeight="1">
      <c r="A218" s="1522"/>
      <c r="B218" s="664"/>
      <c r="C218" s="2"/>
      <c r="D218" s="2"/>
      <c r="E218" s="2"/>
      <c r="F218" s="2"/>
    </row>
    <row r="219" spans="1:6" ht="15.75" customHeight="1">
      <c r="A219" s="1522"/>
      <c r="B219" s="664"/>
      <c r="C219" s="2"/>
      <c r="D219" s="2"/>
      <c r="E219" s="2"/>
      <c r="F219" s="2"/>
    </row>
    <row r="220" spans="1:6" ht="15.75" customHeight="1">
      <c r="A220" s="1522"/>
      <c r="B220" s="664"/>
      <c r="C220" s="2"/>
      <c r="D220" s="2"/>
      <c r="E220" s="2"/>
      <c r="F220" s="2"/>
    </row>
    <row r="221" spans="1:6" ht="15.75" customHeight="1">
      <c r="A221" s="1522"/>
      <c r="B221" s="664"/>
      <c r="C221" s="2"/>
      <c r="D221" s="2"/>
      <c r="E221" s="2"/>
      <c r="F221" s="2"/>
    </row>
    <row r="222" spans="1:6" ht="15.75" customHeight="1">
      <c r="A222" s="1522"/>
      <c r="B222" s="664"/>
      <c r="C222" s="2"/>
      <c r="D222" s="2"/>
      <c r="E222" s="2"/>
      <c r="F222" s="2"/>
    </row>
    <row r="223" spans="1:6" ht="15.75" customHeight="1">
      <c r="A223" s="1522"/>
      <c r="B223" s="664"/>
      <c r="C223" s="2"/>
      <c r="D223" s="2"/>
      <c r="E223" s="2"/>
      <c r="F223" s="2"/>
    </row>
    <row r="224" spans="1:6" ht="15.75" customHeight="1">
      <c r="A224" s="1522"/>
      <c r="B224" s="664"/>
      <c r="C224" s="2"/>
      <c r="D224" s="2"/>
      <c r="E224" s="2"/>
      <c r="F224" s="2"/>
    </row>
    <row r="225" spans="1:6" ht="15.75" customHeight="1">
      <c r="A225" s="1522"/>
      <c r="B225" s="664"/>
      <c r="C225" s="2"/>
      <c r="D225" s="2"/>
      <c r="E225" s="2"/>
      <c r="F225" s="2"/>
    </row>
    <row r="226" spans="1:6" ht="15.75" customHeight="1">
      <c r="A226" s="1522"/>
      <c r="B226" s="664"/>
      <c r="C226" s="2"/>
      <c r="D226" s="2"/>
      <c r="E226" s="2"/>
      <c r="F226" s="2"/>
    </row>
    <row r="227" spans="1:6" ht="15.75" customHeight="1">
      <c r="A227" s="1522"/>
      <c r="B227" s="664"/>
      <c r="C227" s="2"/>
      <c r="D227" s="2"/>
      <c r="E227" s="2"/>
      <c r="F227" s="2"/>
    </row>
    <row r="228" spans="1:6" ht="15.75" customHeight="1">
      <c r="A228" s="1522"/>
      <c r="B228" s="664"/>
      <c r="C228" s="2"/>
      <c r="D228" s="2"/>
      <c r="E228" s="2"/>
      <c r="F228" s="2"/>
    </row>
    <row r="229" spans="1:6" ht="15.75" customHeight="1">
      <c r="A229" s="1522"/>
      <c r="B229" s="664"/>
      <c r="C229" s="2"/>
      <c r="D229" s="2"/>
      <c r="E229" s="2"/>
      <c r="F229" s="2"/>
    </row>
    <row r="230" spans="1:6" ht="15.75" customHeight="1">
      <c r="A230" s="1522"/>
      <c r="B230" s="664"/>
      <c r="C230" s="2"/>
      <c r="D230" s="2"/>
      <c r="E230" s="2"/>
      <c r="F230" s="2"/>
    </row>
    <row r="231" spans="1:6" ht="15.75" customHeight="1">
      <c r="A231" s="1522"/>
      <c r="B231" s="664"/>
      <c r="C231" s="2"/>
      <c r="D231" s="2"/>
      <c r="E231" s="2"/>
      <c r="F231" s="2"/>
    </row>
    <row r="232" spans="1:6" ht="15.75" customHeight="1">
      <c r="A232" s="1522"/>
      <c r="B232" s="664"/>
      <c r="C232" s="2"/>
      <c r="D232" s="2"/>
      <c r="E232" s="2"/>
      <c r="F232" s="2"/>
    </row>
    <row r="233" spans="1:6" ht="15.75" customHeight="1">
      <c r="A233" s="1522"/>
      <c r="B233" s="664"/>
      <c r="C233" s="2"/>
      <c r="D233" s="2"/>
      <c r="E233" s="2"/>
      <c r="F233" s="2"/>
    </row>
    <row r="234" spans="1:6" ht="15.75" customHeight="1">
      <c r="A234" s="1522"/>
      <c r="B234" s="664"/>
      <c r="C234" s="2"/>
      <c r="D234" s="2"/>
      <c r="E234" s="2"/>
      <c r="F234" s="2"/>
    </row>
    <row r="235" spans="1:6" ht="15.75" customHeight="1">
      <c r="A235" s="1522"/>
      <c r="B235" s="664"/>
      <c r="C235" s="2"/>
      <c r="D235" s="2"/>
      <c r="E235" s="2"/>
      <c r="F235" s="2"/>
    </row>
    <row r="236" spans="1:6" ht="15.75" customHeight="1">
      <c r="A236" s="1522"/>
      <c r="B236" s="664"/>
      <c r="C236" s="2"/>
      <c r="D236" s="2"/>
      <c r="E236" s="2"/>
      <c r="F236" s="2"/>
    </row>
    <row r="237" spans="1:6" ht="15.75" customHeight="1">
      <c r="A237" s="1522"/>
      <c r="B237" s="664"/>
      <c r="C237" s="2"/>
      <c r="D237" s="2"/>
      <c r="E237" s="2"/>
      <c r="F237" s="2"/>
    </row>
    <row r="238" spans="1:6" ht="15.75" customHeight="1">
      <c r="A238" s="1522"/>
      <c r="B238" s="664"/>
      <c r="C238" s="2"/>
      <c r="D238" s="2"/>
      <c r="E238" s="2"/>
      <c r="F238" s="2"/>
    </row>
    <row r="239" spans="1:6" ht="15.75" customHeight="1">
      <c r="A239" s="1522"/>
      <c r="B239" s="664"/>
      <c r="C239" s="2"/>
      <c r="D239" s="2"/>
      <c r="E239" s="2"/>
      <c r="F239" s="2"/>
    </row>
    <row r="240" spans="1:6" ht="15.75" customHeight="1">
      <c r="A240" s="1522"/>
      <c r="B240" s="664"/>
      <c r="C240" s="2"/>
      <c r="D240" s="2"/>
      <c r="E240" s="2"/>
      <c r="F240" s="2"/>
    </row>
    <row r="241" spans="1:6" ht="15.75" customHeight="1">
      <c r="A241" s="1522"/>
      <c r="B241" s="664"/>
      <c r="C241" s="2"/>
      <c r="D241" s="2"/>
      <c r="E241" s="2"/>
      <c r="F241" s="2"/>
    </row>
    <row r="242" spans="1:6" ht="15.75" customHeight="1">
      <c r="A242" s="1522"/>
      <c r="B242" s="664"/>
      <c r="C242" s="2"/>
      <c r="D242" s="2"/>
      <c r="E242" s="2"/>
      <c r="F242" s="2"/>
    </row>
    <row r="243" spans="1:6" ht="15.75" customHeight="1">
      <c r="A243" s="1522"/>
      <c r="B243" s="664"/>
      <c r="C243" s="2"/>
      <c r="D243" s="2"/>
      <c r="E243" s="2"/>
      <c r="F243" s="2"/>
    </row>
    <row r="244" spans="1:6" ht="15.75" customHeight="1">
      <c r="A244" s="1522"/>
      <c r="B244" s="664"/>
      <c r="C244" s="2"/>
      <c r="D244" s="2"/>
      <c r="E244" s="2"/>
      <c r="F244" s="2"/>
    </row>
    <row r="245" spans="1:6" ht="15.75" customHeight="1">
      <c r="A245" s="1522"/>
      <c r="B245" s="664"/>
      <c r="C245" s="2"/>
      <c r="D245" s="2"/>
      <c r="E245" s="2"/>
      <c r="F245" s="2"/>
    </row>
    <row r="246" spans="1:6" ht="15.75" customHeight="1">
      <c r="A246" s="1522"/>
      <c r="B246" s="664"/>
      <c r="C246" s="2"/>
      <c r="D246" s="2"/>
      <c r="E246" s="2"/>
      <c r="F246" s="2"/>
    </row>
    <row r="247" spans="1:6" ht="15.75" customHeight="1">
      <c r="A247" s="1522"/>
      <c r="B247" s="664"/>
      <c r="C247" s="2"/>
      <c r="D247" s="2"/>
      <c r="E247" s="2"/>
      <c r="F247" s="2"/>
    </row>
    <row r="248" spans="1:6" ht="15.75" customHeight="1">
      <c r="A248" s="1522"/>
      <c r="B248" s="664"/>
      <c r="C248" s="2"/>
      <c r="D248" s="2"/>
      <c r="E248" s="2"/>
      <c r="F248" s="2"/>
    </row>
    <row r="249" spans="1:6" ht="15.75" customHeight="1">
      <c r="A249" s="1522"/>
      <c r="B249" s="664"/>
      <c r="C249" s="2"/>
      <c r="D249" s="2"/>
      <c r="E249" s="2"/>
      <c r="F249" s="2"/>
    </row>
    <row r="250" spans="1:6" ht="15.75" customHeight="1">
      <c r="A250" s="1522"/>
      <c r="B250" s="664"/>
      <c r="C250" s="2"/>
      <c r="D250" s="2"/>
      <c r="E250" s="2"/>
      <c r="F250" s="2"/>
    </row>
    <row r="251" spans="1:6" ht="15.75" customHeight="1">
      <c r="A251" s="1522"/>
      <c r="B251" s="664"/>
      <c r="C251" s="2"/>
      <c r="D251" s="2"/>
      <c r="E251" s="2"/>
      <c r="F251" s="2"/>
    </row>
    <row r="252" spans="1:6" ht="15.75" customHeight="1">
      <c r="A252" s="1522"/>
      <c r="B252" s="664"/>
      <c r="C252" s="2"/>
      <c r="D252" s="2"/>
      <c r="E252" s="2"/>
      <c r="F252" s="2"/>
    </row>
    <row r="253" spans="1:6" ht="15.75" customHeight="1">
      <c r="A253" s="1522"/>
      <c r="B253" s="664"/>
      <c r="C253" s="2"/>
      <c r="D253" s="2"/>
      <c r="E253" s="2"/>
      <c r="F253" s="2"/>
    </row>
    <row r="254" spans="1:6" ht="15.75" customHeight="1">
      <c r="A254" s="1522"/>
      <c r="B254" s="664"/>
      <c r="C254" s="2"/>
      <c r="D254" s="2"/>
      <c r="E254" s="2"/>
      <c r="F254" s="2"/>
    </row>
    <row r="255" spans="1:6" ht="15.75" customHeight="1">
      <c r="A255" s="1522"/>
      <c r="B255" s="664"/>
      <c r="C255" s="2"/>
      <c r="D255" s="2"/>
      <c r="E255" s="2"/>
      <c r="F255" s="2"/>
    </row>
    <row r="256" spans="1:6" ht="15.75" customHeight="1">
      <c r="A256" s="1522"/>
      <c r="B256" s="664"/>
      <c r="C256" s="2"/>
      <c r="D256" s="2"/>
      <c r="E256" s="2"/>
      <c r="F256" s="2"/>
    </row>
    <row r="257" spans="1:6" ht="15.75" customHeight="1">
      <c r="A257" s="1522"/>
      <c r="B257" s="664"/>
      <c r="C257" s="2"/>
      <c r="D257" s="2"/>
      <c r="E257" s="2"/>
      <c r="F257" s="2"/>
    </row>
    <row r="258" spans="1:6" ht="15.75" customHeight="1">
      <c r="A258" s="1522"/>
      <c r="B258" s="664"/>
      <c r="C258" s="2"/>
      <c r="D258" s="2"/>
      <c r="E258" s="2"/>
      <c r="F258" s="2"/>
    </row>
    <row r="259" spans="1:6" ht="15.75" customHeight="1">
      <c r="A259" s="1522"/>
      <c r="B259" s="664"/>
      <c r="C259" s="2"/>
      <c r="D259" s="2"/>
      <c r="E259" s="2"/>
      <c r="F259" s="2"/>
    </row>
    <row r="260" spans="1:6" ht="15.75" customHeight="1">
      <c r="A260" s="1522"/>
      <c r="B260" s="664"/>
      <c r="C260" s="2"/>
      <c r="D260" s="2"/>
      <c r="E260" s="2"/>
      <c r="F260" s="2"/>
    </row>
    <row r="261" spans="1:6" ht="15.75" customHeight="1">
      <c r="A261" s="1522"/>
      <c r="B261" s="664"/>
      <c r="C261" s="2"/>
      <c r="D261" s="2"/>
      <c r="E261" s="2"/>
      <c r="F261" s="2"/>
    </row>
    <row r="262" spans="1:6" ht="15.75" customHeight="1">
      <c r="A262" s="1522"/>
      <c r="B262" s="664"/>
      <c r="C262" s="2"/>
      <c r="D262" s="2"/>
      <c r="E262" s="2"/>
      <c r="F262" s="2"/>
    </row>
    <row r="263" spans="1:6" ht="15.75" customHeight="1">
      <c r="A263" s="1522"/>
      <c r="B263" s="664"/>
      <c r="C263" s="2"/>
      <c r="D263" s="2"/>
      <c r="E263" s="2"/>
      <c r="F263" s="2"/>
    </row>
    <row r="264" spans="1:6" ht="15.75" customHeight="1">
      <c r="A264" s="1522"/>
      <c r="B264" s="664"/>
      <c r="C264" s="2"/>
      <c r="D264" s="2"/>
      <c r="E264" s="2"/>
      <c r="F264" s="2"/>
    </row>
    <row r="265" spans="1:6" ht="15.75" customHeight="1">
      <c r="A265" s="1522"/>
      <c r="B265" s="664"/>
      <c r="C265" s="2"/>
      <c r="D265" s="2"/>
      <c r="E265" s="2"/>
      <c r="F265" s="2"/>
    </row>
    <row r="266" spans="1:6" ht="15.75" customHeight="1">
      <c r="A266" s="1522"/>
      <c r="B266" s="664"/>
      <c r="C266" s="2"/>
      <c r="D266" s="2"/>
      <c r="E266" s="2"/>
      <c r="F266" s="2"/>
    </row>
    <row r="267" spans="1:6" ht="15.75" customHeight="1">
      <c r="A267" s="1522"/>
      <c r="B267" s="664"/>
      <c r="C267" s="2"/>
      <c r="D267" s="2"/>
      <c r="E267" s="2"/>
      <c r="F267" s="2"/>
    </row>
    <row r="268" spans="1:6" ht="15.75" customHeight="1">
      <c r="A268" s="1522"/>
      <c r="B268" s="664"/>
      <c r="C268" s="2"/>
      <c r="D268" s="2"/>
      <c r="E268" s="2"/>
      <c r="F268" s="2"/>
    </row>
    <row r="269" spans="1:6" ht="15.75" customHeight="1">
      <c r="A269" s="1522"/>
      <c r="B269" s="664"/>
      <c r="C269" s="2"/>
      <c r="D269" s="2"/>
      <c r="E269" s="2"/>
      <c r="F269" s="2"/>
    </row>
    <row r="270" spans="1:6" ht="15.75" customHeight="1">
      <c r="A270" s="1522"/>
      <c r="B270" s="664"/>
      <c r="C270" s="2"/>
      <c r="D270" s="2"/>
      <c r="E270" s="2"/>
      <c r="F270" s="2"/>
    </row>
    <row r="271" spans="1:6" ht="15.75" customHeight="1">
      <c r="A271" s="1522"/>
      <c r="B271" s="664"/>
      <c r="C271" s="2"/>
      <c r="D271" s="2"/>
      <c r="E271" s="2"/>
      <c r="F271" s="2"/>
    </row>
    <row r="272" spans="1:6" ht="15.75" customHeight="1">
      <c r="A272" s="1522"/>
      <c r="B272" s="664"/>
      <c r="C272" s="2"/>
      <c r="D272" s="2"/>
      <c r="E272" s="2"/>
      <c r="F272" s="2"/>
    </row>
    <row r="273" spans="1:6" ht="15.75" customHeight="1">
      <c r="A273" s="1522"/>
      <c r="B273" s="664"/>
      <c r="C273" s="2"/>
      <c r="D273" s="2"/>
      <c r="E273" s="2"/>
      <c r="F273" s="2"/>
    </row>
    <row r="274" spans="1:6" ht="15.75" customHeight="1">
      <c r="A274" s="1522"/>
      <c r="B274" s="664"/>
      <c r="C274" s="2"/>
      <c r="D274" s="2"/>
      <c r="E274" s="2"/>
      <c r="F274" s="2"/>
    </row>
    <row r="275" spans="1:6" ht="15.75" customHeight="1">
      <c r="A275" s="1522"/>
      <c r="B275" s="664"/>
      <c r="C275" s="2"/>
      <c r="D275" s="2"/>
      <c r="E275" s="2"/>
      <c r="F275" s="2"/>
    </row>
    <row r="276" spans="1:6" ht="15.75" customHeight="1">
      <c r="A276" s="1522"/>
      <c r="B276" s="664"/>
      <c r="C276" s="2"/>
      <c r="D276" s="2"/>
      <c r="E276" s="2"/>
      <c r="F276" s="2"/>
    </row>
    <row r="277" spans="1:6" ht="15.75" customHeight="1">
      <c r="A277" s="1522"/>
      <c r="B277" s="664"/>
      <c r="C277" s="2"/>
      <c r="D277" s="2"/>
      <c r="E277" s="2"/>
      <c r="F277" s="2"/>
    </row>
    <row r="278" spans="1:6" ht="15.75" customHeight="1">
      <c r="A278" s="1522"/>
      <c r="B278" s="664"/>
      <c r="C278" s="2"/>
      <c r="D278" s="2"/>
      <c r="E278" s="2"/>
      <c r="F278" s="2"/>
    </row>
    <row r="279" spans="1:6" ht="15.75" customHeight="1">
      <c r="A279" s="1522"/>
      <c r="B279" s="664"/>
      <c r="C279" s="2"/>
      <c r="D279" s="2"/>
      <c r="E279" s="2"/>
      <c r="F279" s="2"/>
    </row>
    <row r="280" spans="1:6" ht="15.75" customHeight="1">
      <c r="A280" s="1522"/>
      <c r="B280" s="664"/>
      <c r="C280" s="2"/>
      <c r="D280" s="2"/>
      <c r="E280" s="2"/>
      <c r="F280" s="2"/>
    </row>
    <row r="281" spans="1:6" ht="15.75" customHeight="1">
      <c r="A281" s="1522"/>
      <c r="B281" s="664"/>
      <c r="C281" s="2"/>
      <c r="D281" s="2"/>
      <c r="E281" s="2"/>
      <c r="F281" s="2"/>
    </row>
    <row r="282" spans="1:6" ht="15.75" customHeight="1">
      <c r="A282" s="1522"/>
      <c r="B282" s="664"/>
      <c r="C282" s="2"/>
      <c r="D282" s="2"/>
      <c r="E282" s="2"/>
      <c r="F282" s="2"/>
    </row>
    <row r="283" spans="1:6" ht="15.75" customHeight="1">
      <c r="A283" s="1522"/>
      <c r="B283" s="664"/>
      <c r="C283" s="2"/>
      <c r="D283" s="2"/>
      <c r="E283" s="2"/>
      <c r="F283" s="2"/>
    </row>
    <row r="284" spans="1:6" ht="15.75" customHeight="1">
      <c r="A284" s="1522"/>
      <c r="B284" s="664"/>
      <c r="C284" s="2"/>
      <c r="D284" s="2"/>
      <c r="E284" s="2"/>
      <c r="F284" s="2"/>
    </row>
    <row r="285" spans="1:6" ht="15.75" customHeight="1">
      <c r="A285" s="1522"/>
      <c r="B285" s="664"/>
      <c r="C285" s="2"/>
      <c r="D285" s="2"/>
      <c r="E285" s="2"/>
      <c r="F285" s="2"/>
    </row>
    <row r="286" spans="1:6" ht="15.75" customHeight="1">
      <c r="A286" s="1522"/>
      <c r="B286" s="664"/>
      <c r="C286" s="2"/>
      <c r="D286" s="2"/>
      <c r="E286" s="2"/>
      <c r="F286" s="2"/>
    </row>
    <row r="287" spans="1:6" ht="15.75" customHeight="1">
      <c r="A287" s="1522"/>
      <c r="B287" s="664"/>
      <c r="C287" s="2"/>
      <c r="D287" s="2"/>
      <c r="E287" s="2"/>
      <c r="F287" s="2"/>
    </row>
    <row r="288" spans="1:6" ht="15.75" customHeight="1">
      <c r="A288" s="1522"/>
      <c r="B288" s="664"/>
      <c r="C288" s="2"/>
      <c r="D288" s="2"/>
      <c r="E288" s="2"/>
      <c r="F288" s="2"/>
    </row>
    <row r="289" spans="1:6" ht="15.75" customHeight="1">
      <c r="A289" s="1522"/>
      <c r="B289" s="664"/>
      <c r="C289" s="2"/>
      <c r="D289" s="2"/>
      <c r="E289" s="2"/>
      <c r="F289" s="2"/>
    </row>
    <row r="290" spans="1:6" ht="15.75" customHeight="1">
      <c r="A290" s="1522"/>
      <c r="B290" s="664"/>
      <c r="C290" s="2"/>
      <c r="D290" s="2"/>
      <c r="E290" s="2"/>
      <c r="F290" s="2"/>
    </row>
    <row r="291" spans="1:6" ht="15.75" customHeight="1">
      <c r="A291" s="1522"/>
      <c r="B291" s="664"/>
      <c r="C291" s="2"/>
      <c r="D291" s="2"/>
      <c r="E291" s="2"/>
      <c r="F291" s="2"/>
    </row>
    <row r="292" spans="1:6" ht="15.75" customHeight="1">
      <c r="A292" s="1522"/>
      <c r="B292" s="664"/>
      <c r="C292" s="2"/>
      <c r="D292" s="2"/>
      <c r="E292" s="2"/>
      <c r="F292" s="2"/>
    </row>
    <row r="293" spans="1:6" ht="15.75" customHeight="1">
      <c r="A293" s="1522"/>
      <c r="B293" s="664"/>
      <c r="C293" s="2"/>
      <c r="D293" s="2"/>
      <c r="E293" s="2"/>
      <c r="F293" s="2"/>
    </row>
    <row r="294" spans="1:6" ht="15.75" customHeight="1">
      <c r="A294" s="1522"/>
      <c r="B294" s="664"/>
      <c r="C294" s="2"/>
      <c r="D294" s="2"/>
      <c r="E294" s="2"/>
      <c r="F294" s="2"/>
    </row>
    <row r="295" spans="1:6" ht="15.75" customHeight="1">
      <c r="A295" s="1522"/>
      <c r="B295" s="664"/>
      <c r="C295" s="2"/>
      <c r="D295" s="2"/>
      <c r="E295" s="2"/>
      <c r="F295" s="2"/>
    </row>
    <row r="296" spans="1:6" ht="15.75" customHeight="1">
      <c r="A296" s="1522"/>
      <c r="B296" s="664"/>
      <c r="C296" s="2"/>
      <c r="D296" s="2"/>
      <c r="E296" s="2"/>
      <c r="F296" s="2"/>
    </row>
    <row r="297" spans="1:6" ht="15.75" customHeight="1">
      <c r="A297" s="1522"/>
      <c r="B297" s="664"/>
      <c r="C297" s="2"/>
      <c r="D297" s="2"/>
      <c r="E297" s="2"/>
      <c r="F297" s="2"/>
    </row>
    <row r="298" spans="1:6" ht="15.75" customHeight="1">
      <c r="A298" s="1522"/>
      <c r="B298" s="664"/>
      <c r="C298" s="2"/>
      <c r="D298" s="2"/>
      <c r="E298" s="2"/>
      <c r="F298" s="2"/>
    </row>
    <row r="299" spans="1:6" ht="15.75" customHeight="1">
      <c r="A299" s="1522"/>
      <c r="B299" s="664"/>
      <c r="C299" s="2"/>
      <c r="D299" s="2"/>
      <c r="E299" s="2"/>
      <c r="F299" s="2"/>
    </row>
    <row r="300" spans="1:6" ht="15.75" customHeight="1">
      <c r="A300" s="1522"/>
      <c r="B300" s="664"/>
      <c r="C300" s="2"/>
      <c r="D300" s="2"/>
      <c r="E300" s="2"/>
      <c r="F300" s="2"/>
    </row>
    <row r="301" spans="1:6" ht="15.75" customHeight="1">
      <c r="A301" s="1522"/>
      <c r="B301" s="664"/>
      <c r="C301" s="2"/>
      <c r="D301" s="2"/>
      <c r="E301" s="2"/>
      <c r="F301" s="2"/>
    </row>
    <row r="302" spans="1:6" ht="15.75" customHeight="1">
      <c r="A302" s="1522"/>
      <c r="B302" s="664"/>
      <c r="C302" s="2"/>
      <c r="D302" s="2"/>
      <c r="E302" s="2"/>
      <c r="F302" s="2"/>
    </row>
    <row r="303" spans="1:6" ht="15.75" customHeight="1">
      <c r="A303" s="1522"/>
      <c r="B303" s="664"/>
      <c r="C303" s="2"/>
      <c r="D303" s="2"/>
      <c r="E303" s="2"/>
      <c r="F303" s="2"/>
    </row>
    <row r="304" spans="1:6" ht="15.75" customHeight="1">
      <c r="A304" s="1522"/>
      <c r="B304" s="664"/>
      <c r="C304" s="2"/>
      <c r="D304" s="2"/>
      <c r="E304" s="2"/>
      <c r="F304" s="2"/>
    </row>
    <row r="305" spans="1:6" ht="15.75" customHeight="1">
      <c r="A305" s="1522"/>
      <c r="B305" s="664"/>
      <c r="C305" s="2"/>
      <c r="D305" s="2"/>
      <c r="E305" s="2"/>
      <c r="F305" s="2"/>
    </row>
    <row r="306" spans="1:6" ht="15.75" customHeight="1">
      <c r="A306" s="1522"/>
      <c r="B306" s="664"/>
      <c r="C306" s="2"/>
      <c r="D306" s="2"/>
      <c r="E306" s="2"/>
      <c r="F306" s="2"/>
    </row>
    <row r="307" spans="1:6" ht="15.75" customHeight="1">
      <c r="A307" s="1522"/>
      <c r="B307" s="664"/>
      <c r="C307" s="2"/>
      <c r="D307" s="2"/>
      <c r="E307" s="2"/>
      <c r="F307" s="2"/>
    </row>
    <row r="308" spans="1:6" ht="15.75" customHeight="1">
      <c r="A308" s="1522"/>
      <c r="B308" s="664"/>
      <c r="C308" s="2"/>
      <c r="D308" s="2"/>
      <c r="E308" s="2"/>
      <c r="F308" s="2"/>
    </row>
    <row r="309" spans="1:6" ht="15.75" customHeight="1">
      <c r="A309" s="1522"/>
      <c r="B309" s="664"/>
      <c r="C309" s="2"/>
      <c r="D309" s="2"/>
      <c r="E309" s="2"/>
      <c r="F309" s="2"/>
    </row>
    <row r="310" spans="1:6" ht="15.75" customHeight="1">
      <c r="A310" s="1522"/>
      <c r="B310" s="664"/>
      <c r="C310" s="2"/>
      <c r="D310" s="2"/>
      <c r="E310" s="2"/>
      <c r="F310" s="2"/>
    </row>
    <row r="311" spans="1:6" ht="15.75" customHeight="1">
      <c r="A311" s="1522"/>
      <c r="B311" s="664"/>
      <c r="C311" s="2"/>
      <c r="D311" s="2"/>
      <c r="E311" s="2"/>
      <c r="F311" s="2"/>
    </row>
    <row r="312" spans="1:6" ht="15.75" customHeight="1">
      <c r="A312" s="1522"/>
      <c r="B312" s="664"/>
      <c r="C312" s="2"/>
      <c r="D312" s="2"/>
      <c r="E312" s="2"/>
      <c r="F312" s="2"/>
    </row>
    <row r="313" spans="1:6" ht="15.75" customHeight="1">
      <c r="A313" s="1522"/>
      <c r="B313" s="664"/>
      <c r="C313" s="2"/>
      <c r="D313" s="2"/>
      <c r="E313" s="2"/>
      <c r="F313" s="2"/>
    </row>
    <row r="314" spans="1:6" ht="15.75" customHeight="1">
      <c r="A314" s="1522"/>
      <c r="B314" s="664"/>
      <c r="C314" s="2"/>
      <c r="D314" s="2"/>
      <c r="E314" s="2"/>
      <c r="F314" s="2"/>
    </row>
    <row r="315" spans="1:6" ht="15.75" customHeight="1">
      <c r="A315" s="1522"/>
      <c r="B315" s="664"/>
      <c r="C315" s="2"/>
      <c r="D315" s="2"/>
      <c r="E315" s="2"/>
      <c r="F315" s="2"/>
    </row>
    <row r="316" spans="1:6" ht="15.75" customHeight="1">
      <c r="A316" s="1522"/>
      <c r="B316" s="664"/>
      <c r="C316" s="2"/>
      <c r="D316" s="2"/>
      <c r="E316" s="2"/>
      <c r="F316" s="2"/>
    </row>
    <row r="317" spans="1:6" ht="15.75" customHeight="1">
      <c r="A317" s="1522"/>
      <c r="B317" s="664"/>
      <c r="C317" s="2"/>
      <c r="D317" s="2"/>
      <c r="E317" s="2"/>
      <c r="F317" s="2"/>
    </row>
    <row r="318" spans="1:6" ht="15.75" customHeight="1">
      <c r="A318" s="1522"/>
      <c r="B318" s="664"/>
      <c r="C318" s="2"/>
      <c r="D318" s="2"/>
      <c r="E318" s="2"/>
      <c r="F318" s="2"/>
    </row>
    <row r="319" spans="1:6" ht="15.75" customHeight="1">
      <c r="A319" s="1522"/>
      <c r="B319" s="664"/>
      <c r="C319" s="2"/>
      <c r="D319" s="2"/>
      <c r="E319" s="2"/>
      <c r="F319" s="2"/>
    </row>
    <row r="320" spans="1:6" ht="15.75" customHeight="1">
      <c r="A320" s="1522"/>
      <c r="B320" s="664"/>
      <c r="C320" s="2"/>
      <c r="D320" s="2"/>
      <c r="E320" s="2"/>
      <c r="F320" s="2"/>
    </row>
    <row r="321" spans="1:6" ht="15.75" customHeight="1">
      <c r="A321" s="1522"/>
      <c r="B321" s="664"/>
      <c r="C321" s="2"/>
      <c r="D321" s="2"/>
      <c r="E321" s="2"/>
      <c r="F321" s="2"/>
    </row>
    <row r="322" spans="1:6" ht="15.75" customHeight="1">
      <c r="A322" s="1522"/>
      <c r="B322" s="664"/>
      <c r="C322" s="2"/>
      <c r="D322" s="2"/>
      <c r="E322" s="2"/>
      <c r="F322" s="2"/>
    </row>
    <row r="323" spans="1:6" ht="15.75" customHeight="1">
      <c r="A323" s="1522"/>
      <c r="B323" s="664"/>
      <c r="C323" s="2"/>
      <c r="D323" s="2"/>
      <c r="E323" s="2"/>
      <c r="F323" s="2"/>
    </row>
    <row r="324" spans="1:6" ht="15.75" customHeight="1">
      <c r="A324" s="1522"/>
      <c r="B324" s="664"/>
      <c r="C324" s="2"/>
      <c r="D324" s="2"/>
      <c r="E324" s="2"/>
      <c r="F324" s="2"/>
    </row>
    <row r="325" spans="1:6" ht="15.75" customHeight="1">
      <c r="A325" s="1522"/>
      <c r="B325" s="664"/>
      <c r="C325" s="2"/>
      <c r="D325" s="2"/>
      <c r="E325" s="2"/>
      <c r="F325" s="2"/>
    </row>
    <row r="326" spans="1:6" ht="15.75" customHeight="1">
      <c r="A326" s="1522"/>
      <c r="B326" s="664"/>
      <c r="C326" s="2"/>
      <c r="D326" s="2"/>
      <c r="E326" s="2"/>
      <c r="F326" s="2"/>
    </row>
    <row r="327" spans="1:6" ht="15.75" customHeight="1">
      <c r="A327" s="1522"/>
      <c r="B327" s="664"/>
      <c r="C327" s="2"/>
      <c r="D327" s="2"/>
      <c r="E327" s="2"/>
      <c r="F327" s="2"/>
    </row>
    <row r="328" spans="1:6" ht="15.75" customHeight="1">
      <c r="A328" s="1522"/>
      <c r="B328" s="664"/>
      <c r="C328" s="2"/>
      <c r="D328" s="2"/>
      <c r="E328" s="2"/>
      <c r="F328" s="2"/>
    </row>
    <row r="329" spans="1:6" ht="15.75" customHeight="1">
      <c r="A329" s="1522"/>
      <c r="B329" s="664"/>
      <c r="C329" s="2"/>
      <c r="D329" s="2"/>
      <c r="E329" s="2"/>
      <c r="F329" s="2"/>
    </row>
    <row r="330" spans="1:6" ht="15.75" customHeight="1">
      <c r="A330" s="1522"/>
      <c r="B330" s="664"/>
      <c r="C330" s="2"/>
      <c r="D330" s="2"/>
      <c r="E330" s="2"/>
      <c r="F330" s="2"/>
    </row>
    <row r="331" spans="1:6" ht="15.75" customHeight="1">
      <c r="A331" s="1522"/>
      <c r="B331" s="664"/>
      <c r="C331" s="2"/>
      <c r="D331" s="2"/>
      <c r="E331" s="2"/>
      <c r="F331" s="2"/>
    </row>
    <row r="332" spans="1:6" ht="15.75" customHeight="1">
      <c r="A332" s="1522"/>
      <c r="B332" s="664"/>
      <c r="C332" s="2"/>
      <c r="D332" s="2"/>
      <c r="E332" s="2"/>
      <c r="F332" s="2"/>
    </row>
    <row r="333" spans="1:6" ht="15.75" customHeight="1">
      <c r="A333" s="1522"/>
      <c r="B333" s="664"/>
      <c r="C333" s="2"/>
      <c r="D333" s="2"/>
      <c r="E333" s="2"/>
      <c r="F333" s="2"/>
    </row>
    <row r="334" spans="1:6" ht="15.75" customHeight="1">
      <c r="A334" s="1522"/>
      <c r="B334" s="664"/>
      <c r="C334" s="2"/>
      <c r="D334" s="2"/>
      <c r="E334" s="2"/>
      <c r="F334" s="2"/>
    </row>
    <row r="335" spans="1:6" ht="15.75" customHeight="1">
      <c r="A335" s="1522"/>
      <c r="B335" s="664"/>
      <c r="C335" s="2"/>
      <c r="D335" s="2"/>
      <c r="E335" s="2"/>
      <c r="F335" s="2"/>
    </row>
    <row r="336" spans="1:6" ht="15.75" customHeight="1">
      <c r="A336" s="1522"/>
      <c r="B336" s="664"/>
      <c r="C336" s="2"/>
      <c r="D336" s="2"/>
      <c r="E336" s="2"/>
      <c r="F336" s="2"/>
    </row>
    <row r="337" spans="1:6" ht="15.75" customHeight="1">
      <c r="A337" s="1522"/>
      <c r="B337" s="664"/>
      <c r="C337" s="2"/>
      <c r="D337" s="2"/>
      <c r="E337" s="2"/>
      <c r="F337" s="2"/>
    </row>
    <row r="338" spans="1:6" ht="15.75" customHeight="1">
      <c r="A338" s="1522"/>
      <c r="B338" s="664"/>
      <c r="C338" s="2"/>
      <c r="D338" s="2"/>
      <c r="E338" s="2"/>
      <c r="F338" s="2"/>
    </row>
    <row r="339" spans="1:6" ht="15.75" customHeight="1">
      <c r="A339" s="1522"/>
      <c r="B339" s="664"/>
      <c r="C339" s="2"/>
      <c r="D339" s="2"/>
      <c r="E339" s="2"/>
      <c r="F339" s="2"/>
    </row>
    <row r="340" spans="1:6" ht="15.75" customHeight="1">
      <c r="A340" s="1522"/>
      <c r="B340" s="664"/>
      <c r="C340" s="2"/>
      <c r="D340" s="2"/>
      <c r="E340" s="2"/>
      <c r="F340" s="2"/>
    </row>
    <row r="341" spans="1:6" ht="15.75" customHeight="1">
      <c r="A341" s="1522"/>
      <c r="B341" s="664"/>
      <c r="C341" s="2"/>
      <c r="D341" s="2"/>
      <c r="E341" s="2"/>
      <c r="F341" s="2"/>
    </row>
    <row r="342" spans="1:6" ht="15.75" customHeight="1">
      <c r="A342" s="1522"/>
      <c r="B342" s="664"/>
      <c r="C342" s="2"/>
      <c r="D342" s="2"/>
      <c r="E342" s="2"/>
      <c r="F342" s="2"/>
    </row>
    <row r="343" spans="1:6" ht="15.75" customHeight="1">
      <c r="A343" s="1522"/>
      <c r="B343" s="664"/>
      <c r="C343" s="2"/>
      <c r="D343" s="2"/>
      <c r="E343" s="2"/>
      <c r="F343" s="2"/>
    </row>
    <row r="344" spans="1:6" ht="15.75" customHeight="1">
      <c r="A344" s="1522"/>
      <c r="B344" s="664"/>
      <c r="C344" s="2"/>
      <c r="D344" s="2"/>
      <c r="E344" s="2"/>
      <c r="F344" s="2"/>
    </row>
    <row r="345" spans="1:6" ht="15.75" customHeight="1">
      <c r="A345" s="1522"/>
      <c r="B345" s="664"/>
      <c r="C345" s="2"/>
      <c r="D345" s="2"/>
      <c r="E345" s="2"/>
      <c r="F345" s="2"/>
    </row>
    <row r="346" spans="1:6" ht="15.75" customHeight="1">
      <c r="A346" s="1522"/>
      <c r="B346" s="664"/>
      <c r="C346" s="2"/>
      <c r="D346" s="2"/>
      <c r="E346" s="2"/>
      <c r="F346" s="2"/>
    </row>
    <row r="347" spans="1:6" ht="15.75" customHeight="1">
      <c r="A347" s="1522"/>
      <c r="B347" s="664"/>
      <c r="C347" s="2"/>
      <c r="D347" s="2"/>
      <c r="E347" s="2"/>
      <c r="F347" s="2"/>
    </row>
    <row r="348" spans="1:6" ht="15.75" customHeight="1">
      <c r="A348" s="1522"/>
      <c r="B348" s="664"/>
      <c r="C348" s="2"/>
      <c r="D348" s="2"/>
      <c r="E348" s="2"/>
      <c r="F348" s="2"/>
    </row>
    <row r="349" spans="1:6" ht="15.75" customHeight="1">
      <c r="A349" s="1522"/>
      <c r="B349" s="664"/>
      <c r="C349" s="2"/>
      <c r="D349" s="2"/>
      <c r="E349" s="2"/>
      <c r="F349" s="2"/>
    </row>
    <row r="350" spans="1:6" ht="15.75" customHeight="1">
      <c r="A350" s="1522"/>
      <c r="B350" s="664"/>
      <c r="C350" s="2"/>
      <c r="D350" s="2"/>
      <c r="E350" s="2"/>
      <c r="F350" s="2"/>
    </row>
    <row r="351" spans="1:6" ht="15.75" customHeight="1">
      <c r="A351" s="1522"/>
      <c r="B351" s="664"/>
      <c r="C351" s="2"/>
      <c r="D351" s="2"/>
      <c r="E351" s="2"/>
      <c r="F351" s="2"/>
    </row>
    <row r="352" spans="1:6" ht="15.75" customHeight="1">
      <c r="A352" s="1522"/>
      <c r="B352" s="664"/>
      <c r="C352" s="2"/>
      <c r="D352" s="2"/>
      <c r="E352" s="2"/>
      <c r="F352" s="2"/>
    </row>
    <row r="353" spans="1:6" ht="15.75" customHeight="1">
      <c r="A353" s="1522"/>
      <c r="B353" s="664"/>
      <c r="C353" s="2"/>
      <c r="D353" s="2"/>
      <c r="E353" s="2"/>
      <c r="F353" s="2"/>
    </row>
    <row r="354" spans="1:6" ht="15.75" customHeight="1">
      <c r="A354" s="1522"/>
      <c r="B354" s="664"/>
      <c r="C354" s="2"/>
      <c r="D354" s="2"/>
      <c r="E354" s="2"/>
      <c r="F354" s="2"/>
    </row>
    <row r="355" spans="1:6" ht="15.75" customHeight="1">
      <c r="A355" s="1522"/>
      <c r="B355" s="664"/>
      <c r="C355" s="2"/>
      <c r="D355" s="2"/>
      <c r="E355" s="2"/>
      <c r="F355" s="2"/>
    </row>
    <row r="356" spans="1:6" ht="15.75" customHeight="1">
      <c r="A356" s="1522"/>
      <c r="B356" s="664"/>
      <c r="C356" s="2"/>
      <c r="D356" s="2"/>
      <c r="E356" s="2"/>
      <c r="F356" s="2"/>
    </row>
    <row r="357" spans="1:6" ht="15.75" customHeight="1">
      <c r="A357" s="1522"/>
      <c r="B357" s="664"/>
      <c r="C357" s="2"/>
      <c r="D357" s="2"/>
      <c r="E357" s="2"/>
      <c r="F357" s="2"/>
    </row>
    <row r="358" spans="1:6" ht="15.75" customHeight="1">
      <c r="A358" s="1522"/>
      <c r="B358" s="664"/>
      <c r="C358" s="2"/>
      <c r="D358" s="2"/>
      <c r="E358" s="2"/>
      <c r="F358" s="2"/>
    </row>
    <row r="359" spans="1:6" ht="15.75" customHeight="1">
      <c r="A359" s="1522"/>
      <c r="B359" s="664"/>
      <c r="C359" s="2"/>
      <c r="D359" s="2"/>
      <c r="E359" s="2"/>
      <c r="F359" s="2"/>
    </row>
    <row r="360" spans="1:6" ht="15.75" customHeight="1">
      <c r="A360" s="1522"/>
      <c r="B360" s="664"/>
      <c r="C360" s="2"/>
      <c r="D360" s="2"/>
      <c r="E360" s="2"/>
      <c r="F360" s="2"/>
    </row>
    <row r="361" spans="1:6" ht="15.75" customHeight="1">
      <c r="A361" s="1522"/>
      <c r="B361" s="664"/>
      <c r="C361" s="2"/>
      <c r="D361" s="2"/>
      <c r="E361" s="2"/>
      <c r="F361" s="2"/>
    </row>
    <row r="362" spans="1:6" ht="15.75" customHeight="1">
      <c r="A362" s="1522"/>
      <c r="B362" s="664"/>
      <c r="C362" s="2"/>
      <c r="D362" s="2"/>
      <c r="E362" s="2"/>
      <c r="F362" s="2"/>
    </row>
    <row r="363" spans="1:6" ht="15.75" customHeight="1">
      <c r="A363" s="1522"/>
      <c r="B363" s="664"/>
      <c r="C363" s="2"/>
      <c r="D363" s="2"/>
      <c r="E363" s="2"/>
      <c r="F363" s="2"/>
    </row>
    <row r="364" spans="1:6" ht="15.75" customHeight="1">
      <c r="A364" s="1522"/>
      <c r="B364" s="664"/>
      <c r="C364" s="2"/>
      <c r="D364" s="2"/>
      <c r="E364" s="2"/>
      <c r="F364" s="2"/>
    </row>
    <row r="365" spans="1:6" ht="15.75" customHeight="1">
      <c r="A365" s="1522"/>
      <c r="B365" s="664"/>
      <c r="C365" s="2"/>
      <c r="D365" s="2"/>
      <c r="E365" s="2"/>
      <c r="F365" s="2"/>
    </row>
    <row r="366" spans="1:6" ht="15.75" customHeight="1">
      <c r="A366" s="1522"/>
      <c r="B366" s="664"/>
      <c r="C366" s="2"/>
      <c r="D366" s="2"/>
      <c r="E366" s="2"/>
      <c r="F366" s="2"/>
    </row>
    <row r="367" spans="1:6" ht="15.75" customHeight="1">
      <c r="A367" s="1522"/>
      <c r="B367" s="664"/>
      <c r="C367" s="2"/>
      <c r="D367" s="2"/>
      <c r="E367" s="2"/>
      <c r="F367" s="2"/>
    </row>
    <row r="368" spans="1:6" ht="15.75" customHeight="1">
      <c r="A368" s="1522"/>
      <c r="B368" s="664"/>
      <c r="C368" s="2"/>
      <c r="D368" s="2"/>
      <c r="E368" s="2"/>
      <c r="F368" s="2"/>
    </row>
    <row r="369" spans="1:6" ht="15.75" customHeight="1">
      <c r="A369" s="1522"/>
      <c r="B369" s="664"/>
      <c r="C369" s="2"/>
      <c r="D369" s="2"/>
      <c r="E369" s="2"/>
      <c r="F369" s="2"/>
    </row>
    <row r="370" spans="1:6" ht="15.75" customHeight="1">
      <c r="A370" s="1522"/>
      <c r="B370" s="664"/>
      <c r="C370" s="2"/>
      <c r="D370" s="2"/>
      <c r="E370" s="2"/>
      <c r="F370" s="2"/>
    </row>
    <row r="371" spans="1:6" ht="15.75" customHeight="1">
      <c r="A371" s="1522"/>
      <c r="B371" s="664"/>
      <c r="C371" s="2"/>
      <c r="D371" s="2"/>
      <c r="E371" s="2"/>
      <c r="F371" s="2"/>
    </row>
    <row r="372" spans="1:6" ht="15.75" customHeight="1">
      <c r="A372" s="1522"/>
      <c r="B372" s="664"/>
      <c r="C372" s="2"/>
      <c r="D372" s="2"/>
      <c r="E372" s="2"/>
      <c r="F372" s="2"/>
    </row>
    <row r="373" spans="1:6" ht="15.75" customHeight="1">
      <c r="A373" s="1522"/>
      <c r="B373" s="664"/>
      <c r="C373" s="2"/>
      <c r="D373" s="2"/>
      <c r="E373" s="2"/>
      <c r="F373" s="2"/>
    </row>
    <row r="374" spans="1:6" ht="15.75" customHeight="1">
      <c r="A374" s="1522"/>
      <c r="B374" s="664"/>
      <c r="C374" s="2"/>
      <c r="D374" s="2"/>
      <c r="E374" s="2"/>
      <c r="F374" s="2"/>
    </row>
    <row r="375" spans="1:6" ht="15.75" customHeight="1">
      <c r="F375" s="664"/>
    </row>
    <row r="376" spans="1:6" ht="15.75" customHeight="1">
      <c r="F376" s="664"/>
    </row>
    <row r="377" spans="1:6" ht="15.75" customHeight="1">
      <c r="F377" s="664"/>
    </row>
    <row r="378" spans="1:6" ht="15.75" customHeight="1">
      <c r="F378" s="664"/>
    </row>
    <row r="379" spans="1:6" ht="15.75" customHeight="1">
      <c r="F379" s="664"/>
    </row>
    <row r="380" spans="1:6" ht="15.75" customHeight="1">
      <c r="F380" s="664"/>
    </row>
    <row r="381" spans="1:6" ht="15.75" customHeight="1">
      <c r="F381" s="664"/>
    </row>
    <row r="382" spans="1:6" ht="15.75" customHeight="1">
      <c r="F382" s="664"/>
    </row>
    <row r="383" spans="1:6" ht="15.75" customHeight="1">
      <c r="F383" s="664"/>
    </row>
    <row r="384" spans="1:6" ht="15.75" customHeight="1">
      <c r="F384" s="664"/>
    </row>
    <row r="385" spans="6:6" ht="15.75" customHeight="1">
      <c r="F385" s="664"/>
    </row>
    <row r="386" spans="6:6" ht="15.75" customHeight="1">
      <c r="F386" s="664"/>
    </row>
    <row r="387" spans="6:6" ht="15.75" customHeight="1">
      <c r="F387" s="664"/>
    </row>
    <row r="388" spans="6:6" ht="15.75" customHeight="1">
      <c r="F388" s="664"/>
    </row>
    <row r="389" spans="6:6" ht="15.75" customHeight="1">
      <c r="F389" s="664"/>
    </row>
    <row r="390" spans="6:6" ht="15.75" customHeight="1">
      <c r="F390" s="664"/>
    </row>
    <row r="391" spans="6:6" ht="15.75" customHeight="1">
      <c r="F391" s="664"/>
    </row>
    <row r="392" spans="6:6" ht="15.75" customHeight="1">
      <c r="F392" s="664"/>
    </row>
    <row r="393" spans="6:6" ht="15.75" customHeight="1">
      <c r="F393" s="664"/>
    </row>
    <row r="394" spans="6:6" ht="15.75" customHeight="1">
      <c r="F394" s="664"/>
    </row>
    <row r="395" spans="6:6" ht="15.75" customHeight="1">
      <c r="F395" s="664"/>
    </row>
    <row r="396" spans="6:6" ht="15.75" customHeight="1">
      <c r="F396" s="664"/>
    </row>
    <row r="397" spans="6:6" ht="15.75" customHeight="1">
      <c r="F397" s="664"/>
    </row>
    <row r="398" spans="6:6" ht="15.75" customHeight="1">
      <c r="F398" s="664"/>
    </row>
    <row r="399" spans="6:6" ht="15.75" customHeight="1">
      <c r="F399" s="664"/>
    </row>
    <row r="400" spans="6:6" ht="15.75" customHeight="1">
      <c r="F400" s="664"/>
    </row>
    <row r="401" spans="6:6" ht="15.75" customHeight="1">
      <c r="F401" s="664"/>
    </row>
    <row r="402" spans="6:6" ht="15.75" customHeight="1">
      <c r="F402" s="664"/>
    </row>
    <row r="403" spans="6:6" ht="15.75" customHeight="1">
      <c r="F403" s="664"/>
    </row>
    <row r="404" spans="6:6" ht="15.75" customHeight="1">
      <c r="F404" s="664"/>
    </row>
    <row r="405" spans="6:6" ht="15.75" customHeight="1">
      <c r="F405" s="664"/>
    </row>
    <row r="406" spans="6:6" ht="15.75" customHeight="1">
      <c r="F406" s="664"/>
    </row>
    <row r="407" spans="6:6" ht="15.75" customHeight="1">
      <c r="F407" s="664"/>
    </row>
    <row r="408" spans="6:6" ht="15.75" customHeight="1">
      <c r="F408" s="664"/>
    </row>
    <row r="409" spans="6:6" ht="15.75" customHeight="1">
      <c r="F409" s="664"/>
    </row>
    <row r="410" spans="6:6" ht="15.75" customHeight="1">
      <c r="F410" s="664"/>
    </row>
    <row r="411" spans="6:6" ht="15.75" customHeight="1">
      <c r="F411" s="664"/>
    </row>
    <row r="412" spans="6:6" ht="15.75" customHeight="1">
      <c r="F412" s="664"/>
    </row>
    <row r="413" spans="6:6" ht="15.75" customHeight="1">
      <c r="F413" s="664"/>
    </row>
    <row r="414" spans="6:6" ht="15.75" customHeight="1">
      <c r="F414" s="664"/>
    </row>
    <row r="415" spans="6:6" ht="15.75" customHeight="1">
      <c r="F415" s="664"/>
    </row>
    <row r="416" spans="6:6" ht="15.75" customHeight="1">
      <c r="F416" s="664"/>
    </row>
    <row r="417" spans="6:6" ht="15.75" customHeight="1">
      <c r="F417" s="664"/>
    </row>
    <row r="418" spans="6:6" ht="15.75" customHeight="1">
      <c r="F418" s="664"/>
    </row>
    <row r="419" spans="6:6" ht="15.75" customHeight="1">
      <c r="F419" s="664"/>
    </row>
    <row r="420" spans="6:6" ht="15.75" customHeight="1">
      <c r="F420" s="664"/>
    </row>
    <row r="421" spans="6:6" ht="15.75" customHeight="1">
      <c r="F421" s="664"/>
    </row>
    <row r="422" spans="6:6" ht="15.75" customHeight="1">
      <c r="F422" s="664"/>
    </row>
    <row r="423" spans="6:6" ht="15.75" customHeight="1">
      <c r="F423" s="664"/>
    </row>
    <row r="424" spans="6:6" ht="15.75" customHeight="1">
      <c r="F424" s="664"/>
    </row>
    <row r="425" spans="6:6" ht="15.75" customHeight="1">
      <c r="F425" s="664"/>
    </row>
    <row r="426" spans="6:6" ht="15.75" customHeight="1">
      <c r="F426" s="664"/>
    </row>
    <row r="427" spans="6:6" ht="15.75" customHeight="1">
      <c r="F427" s="664"/>
    </row>
    <row r="428" spans="6:6" ht="15.75" customHeight="1">
      <c r="F428" s="664"/>
    </row>
    <row r="429" spans="6:6" ht="15.75" customHeight="1">
      <c r="F429" s="664"/>
    </row>
    <row r="430" spans="6:6" ht="15.75" customHeight="1">
      <c r="F430" s="664"/>
    </row>
    <row r="431" spans="6:6" ht="15.75" customHeight="1">
      <c r="F431" s="664"/>
    </row>
    <row r="432" spans="6:6" ht="15.75" customHeight="1">
      <c r="F432" s="664"/>
    </row>
    <row r="433" spans="6:6" ht="15.75" customHeight="1">
      <c r="F433" s="664"/>
    </row>
    <row r="434" spans="6:6" ht="15.75" customHeight="1">
      <c r="F434" s="664"/>
    </row>
    <row r="435" spans="6:6" ht="15.75" customHeight="1">
      <c r="F435" s="664"/>
    </row>
    <row r="436" spans="6:6" ht="15.75" customHeight="1">
      <c r="F436" s="664"/>
    </row>
    <row r="437" spans="6:6" ht="15.75" customHeight="1">
      <c r="F437" s="664"/>
    </row>
    <row r="438" spans="6:6" ht="15.75" customHeight="1">
      <c r="F438" s="664"/>
    </row>
    <row r="439" spans="6:6" ht="15.75" customHeight="1">
      <c r="F439" s="664"/>
    </row>
    <row r="440" spans="6:6" ht="15.75" customHeight="1">
      <c r="F440" s="664"/>
    </row>
    <row r="441" spans="6:6" ht="15.75" customHeight="1">
      <c r="F441" s="664"/>
    </row>
    <row r="442" spans="6:6" ht="15.75" customHeight="1">
      <c r="F442" s="664"/>
    </row>
    <row r="443" spans="6:6" ht="15.75" customHeight="1">
      <c r="F443" s="664"/>
    </row>
    <row r="444" spans="6:6" ht="15.75" customHeight="1">
      <c r="F444" s="664"/>
    </row>
    <row r="445" spans="6:6" ht="15.75" customHeight="1">
      <c r="F445" s="664"/>
    </row>
    <row r="446" spans="6:6" ht="15.75" customHeight="1">
      <c r="F446" s="664"/>
    </row>
    <row r="447" spans="6:6" ht="15.75" customHeight="1">
      <c r="F447" s="664"/>
    </row>
    <row r="448" spans="6:6" ht="15.75" customHeight="1">
      <c r="F448" s="664"/>
    </row>
    <row r="449" spans="6:6" ht="15.75" customHeight="1">
      <c r="F449" s="664"/>
    </row>
    <row r="450" spans="6:6" ht="15.75" customHeight="1">
      <c r="F450" s="664"/>
    </row>
    <row r="451" spans="6:6" ht="15.75" customHeight="1">
      <c r="F451" s="664"/>
    </row>
    <row r="452" spans="6:6" ht="15.75" customHeight="1">
      <c r="F452" s="664"/>
    </row>
    <row r="453" spans="6:6" ht="15.75" customHeight="1">
      <c r="F453" s="664"/>
    </row>
    <row r="454" spans="6:6" ht="15.75" customHeight="1">
      <c r="F454" s="664"/>
    </row>
    <row r="455" spans="6:6" ht="15.75" customHeight="1">
      <c r="F455" s="664"/>
    </row>
    <row r="456" spans="6:6" ht="15.75" customHeight="1">
      <c r="F456" s="664"/>
    </row>
    <row r="457" spans="6:6" ht="15.75" customHeight="1">
      <c r="F457" s="664"/>
    </row>
    <row r="458" spans="6:6" ht="15.75" customHeight="1">
      <c r="F458" s="664"/>
    </row>
    <row r="459" spans="6:6" ht="15.75" customHeight="1">
      <c r="F459" s="664"/>
    </row>
    <row r="460" spans="6:6" ht="15.75" customHeight="1">
      <c r="F460" s="664"/>
    </row>
    <row r="461" spans="6:6" ht="15.75" customHeight="1">
      <c r="F461" s="664"/>
    </row>
    <row r="462" spans="6:6" ht="15.75" customHeight="1">
      <c r="F462" s="664"/>
    </row>
    <row r="463" spans="6:6" ht="15.75" customHeight="1">
      <c r="F463" s="664"/>
    </row>
    <row r="464" spans="6:6" ht="15.75" customHeight="1">
      <c r="F464" s="664"/>
    </row>
    <row r="465" spans="6:6" ht="15.75" customHeight="1">
      <c r="F465" s="664"/>
    </row>
    <row r="466" spans="6:6" ht="15.75" customHeight="1">
      <c r="F466" s="664"/>
    </row>
    <row r="467" spans="6:6" ht="15.75" customHeight="1">
      <c r="F467" s="664"/>
    </row>
    <row r="468" spans="6:6" ht="15.75" customHeight="1">
      <c r="F468" s="664"/>
    </row>
    <row r="469" spans="6:6" ht="15.75" customHeight="1">
      <c r="F469" s="664"/>
    </row>
    <row r="470" spans="6:6" ht="15.75" customHeight="1">
      <c r="F470" s="664"/>
    </row>
    <row r="471" spans="6:6" ht="15.75" customHeight="1">
      <c r="F471" s="664"/>
    </row>
    <row r="472" spans="6:6" ht="15.75" customHeight="1">
      <c r="F472" s="664"/>
    </row>
    <row r="473" spans="6:6" ht="15.75" customHeight="1">
      <c r="F473" s="664"/>
    </row>
    <row r="474" spans="6:6" ht="15.75" customHeight="1">
      <c r="F474" s="664"/>
    </row>
    <row r="475" spans="6:6" ht="15.75" customHeight="1">
      <c r="F475" s="664"/>
    </row>
    <row r="476" spans="6:6" ht="15.75" customHeight="1">
      <c r="F476" s="664"/>
    </row>
    <row r="477" spans="6:6" ht="15.75" customHeight="1">
      <c r="F477" s="664"/>
    </row>
    <row r="478" spans="6:6" ht="15.75" customHeight="1">
      <c r="F478" s="664"/>
    </row>
    <row r="479" spans="6:6" ht="15.75" customHeight="1">
      <c r="F479" s="664"/>
    </row>
    <row r="480" spans="6:6" ht="15.75" customHeight="1">
      <c r="F480" s="664"/>
    </row>
    <row r="481" spans="6:6" ht="15.75" customHeight="1">
      <c r="F481" s="664"/>
    </row>
    <row r="482" spans="6:6" ht="15.75" customHeight="1">
      <c r="F482" s="664"/>
    </row>
    <row r="483" spans="6:6" ht="15.75" customHeight="1">
      <c r="F483" s="664"/>
    </row>
    <row r="484" spans="6:6" ht="15.75" customHeight="1">
      <c r="F484" s="664"/>
    </row>
    <row r="485" spans="6:6" ht="15.75" customHeight="1">
      <c r="F485" s="664"/>
    </row>
    <row r="486" spans="6:6" ht="15.75" customHeight="1">
      <c r="F486" s="664"/>
    </row>
    <row r="487" spans="6:6" ht="15.75" customHeight="1">
      <c r="F487" s="664"/>
    </row>
    <row r="488" spans="6:6" ht="15.75" customHeight="1">
      <c r="F488" s="664"/>
    </row>
    <row r="489" spans="6:6" ht="15.75" customHeight="1">
      <c r="F489" s="664"/>
    </row>
    <row r="490" spans="6:6" ht="15.75" customHeight="1">
      <c r="F490" s="664"/>
    </row>
    <row r="491" spans="6:6" ht="15.75" customHeight="1">
      <c r="F491" s="664"/>
    </row>
    <row r="492" spans="6:6" ht="15.75" customHeight="1">
      <c r="F492" s="664"/>
    </row>
    <row r="493" spans="6:6" ht="15.75" customHeight="1">
      <c r="F493" s="664"/>
    </row>
    <row r="494" spans="6:6" ht="15.75" customHeight="1">
      <c r="F494" s="664"/>
    </row>
    <row r="495" spans="6:6" ht="15.75" customHeight="1">
      <c r="F495" s="664"/>
    </row>
    <row r="496" spans="6:6" ht="15.75" customHeight="1">
      <c r="F496" s="664"/>
    </row>
    <row r="497" spans="6:6" ht="15.75" customHeight="1">
      <c r="F497" s="664"/>
    </row>
    <row r="498" spans="6:6" ht="15.75" customHeight="1">
      <c r="F498" s="664"/>
    </row>
    <row r="499" spans="6:6" ht="15.75" customHeight="1">
      <c r="F499" s="664"/>
    </row>
    <row r="500" spans="6:6" ht="15.75" customHeight="1">
      <c r="F500" s="664"/>
    </row>
    <row r="501" spans="6:6" ht="15.75" customHeight="1">
      <c r="F501" s="664"/>
    </row>
    <row r="502" spans="6:6" ht="15.75" customHeight="1">
      <c r="F502" s="664"/>
    </row>
    <row r="503" spans="6:6" ht="15.75" customHeight="1">
      <c r="F503" s="664"/>
    </row>
    <row r="504" spans="6:6" ht="15.75" customHeight="1">
      <c r="F504" s="664"/>
    </row>
    <row r="505" spans="6:6" ht="15.75" customHeight="1">
      <c r="F505" s="664"/>
    </row>
    <row r="506" spans="6:6" ht="15.75" customHeight="1">
      <c r="F506" s="664"/>
    </row>
    <row r="507" spans="6:6" ht="15.75" customHeight="1">
      <c r="F507" s="664"/>
    </row>
    <row r="508" spans="6:6" ht="15.75" customHeight="1">
      <c r="F508" s="664"/>
    </row>
    <row r="509" spans="6:6" ht="15.75" customHeight="1">
      <c r="F509" s="664"/>
    </row>
    <row r="510" spans="6:6" ht="15.75" customHeight="1">
      <c r="F510" s="664"/>
    </row>
    <row r="511" spans="6:6" ht="15.75" customHeight="1">
      <c r="F511" s="664"/>
    </row>
    <row r="512" spans="6:6" ht="15.75" customHeight="1">
      <c r="F512" s="664"/>
    </row>
    <row r="513" spans="6:6" ht="15.75" customHeight="1">
      <c r="F513" s="664"/>
    </row>
    <row r="514" spans="6:6" ht="15.75" customHeight="1">
      <c r="F514" s="664"/>
    </row>
    <row r="515" spans="6:6" ht="15.75" customHeight="1">
      <c r="F515" s="664"/>
    </row>
    <row r="516" spans="6:6" ht="15.75" customHeight="1">
      <c r="F516" s="664"/>
    </row>
    <row r="517" spans="6:6" ht="15.75" customHeight="1">
      <c r="F517" s="664"/>
    </row>
    <row r="518" spans="6:6" ht="15.75" customHeight="1">
      <c r="F518" s="664"/>
    </row>
    <row r="519" spans="6:6" ht="15.75" customHeight="1">
      <c r="F519" s="664"/>
    </row>
    <row r="520" spans="6:6" ht="15.75" customHeight="1">
      <c r="F520" s="664"/>
    </row>
    <row r="521" spans="6:6" ht="15.75" customHeight="1">
      <c r="F521" s="664"/>
    </row>
    <row r="522" spans="6:6" ht="15.75" customHeight="1">
      <c r="F522" s="664"/>
    </row>
    <row r="523" spans="6:6" ht="15.75" customHeight="1">
      <c r="F523" s="664"/>
    </row>
    <row r="524" spans="6:6" ht="15.75" customHeight="1">
      <c r="F524" s="664"/>
    </row>
    <row r="525" spans="6:6" ht="15.75" customHeight="1">
      <c r="F525" s="664"/>
    </row>
    <row r="526" spans="6:6" ht="15.75" customHeight="1">
      <c r="F526" s="664"/>
    </row>
    <row r="527" spans="6:6" ht="15.75" customHeight="1">
      <c r="F527" s="664"/>
    </row>
    <row r="528" spans="6:6" ht="15.75" customHeight="1">
      <c r="F528" s="664"/>
    </row>
    <row r="529" spans="6:6" ht="15.75" customHeight="1">
      <c r="F529" s="664"/>
    </row>
    <row r="530" spans="6:6" ht="15.75" customHeight="1">
      <c r="F530" s="664"/>
    </row>
    <row r="531" spans="6:6" ht="15.75" customHeight="1">
      <c r="F531" s="664"/>
    </row>
    <row r="532" spans="6:6" ht="15.75" customHeight="1">
      <c r="F532" s="664"/>
    </row>
    <row r="533" spans="6:6" ht="15.75" customHeight="1">
      <c r="F533" s="664"/>
    </row>
    <row r="534" spans="6:6" ht="15.75" customHeight="1">
      <c r="F534" s="664"/>
    </row>
    <row r="535" spans="6:6" ht="15.75" customHeight="1">
      <c r="F535" s="664"/>
    </row>
    <row r="536" spans="6:6" ht="15.75" customHeight="1">
      <c r="F536" s="664"/>
    </row>
    <row r="537" spans="6:6" ht="15.75" customHeight="1">
      <c r="F537" s="664"/>
    </row>
    <row r="538" spans="6:6" ht="15.75" customHeight="1">
      <c r="F538" s="664"/>
    </row>
    <row r="539" spans="6:6" ht="15.75" customHeight="1">
      <c r="F539" s="664"/>
    </row>
    <row r="540" spans="6:6" ht="15.75" customHeight="1">
      <c r="F540" s="664"/>
    </row>
    <row r="541" spans="6:6" ht="15.75" customHeight="1">
      <c r="F541" s="664"/>
    </row>
    <row r="542" spans="6:6" ht="15.75" customHeight="1">
      <c r="F542" s="664"/>
    </row>
    <row r="543" spans="6:6" ht="15.75" customHeight="1">
      <c r="F543" s="664"/>
    </row>
    <row r="544" spans="6:6" ht="15.75" customHeight="1">
      <c r="F544" s="664"/>
    </row>
    <row r="545" spans="6:6" ht="15.75" customHeight="1">
      <c r="F545" s="664"/>
    </row>
    <row r="546" spans="6:6" ht="15.75" customHeight="1">
      <c r="F546" s="664"/>
    </row>
    <row r="547" spans="6:6" ht="15.75" customHeight="1">
      <c r="F547" s="664"/>
    </row>
    <row r="548" spans="6:6" ht="15.75" customHeight="1">
      <c r="F548" s="664"/>
    </row>
    <row r="549" spans="6:6" ht="15.75" customHeight="1">
      <c r="F549" s="664"/>
    </row>
    <row r="550" spans="6:6" ht="15.75" customHeight="1">
      <c r="F550" s="664"/>
    </row>
    <row r="551" spans="6:6" ht="15.75" customHeight="1">
      <c r="F551" s="664"/>
    </row>
    <row r="552" spans="6:6" ht="15.75" customHeight="1">
      <c r="F552" s="664"/>
    </row>
    <row r="553" spans="6:6" ht="15.75" customHeight="1">
      <c r="F553" s="664"/>
    </row>
    <row r="554" spans="6:6" ht="15.75" customHeight="1">
      <c r="F554" s="664"/>
    </row>
    <row r="555" spans="6:6" ht="15.75" customHeight="1">
      <c r="F555" s="664"/>
    </row>
    <row r="556" spans="6:6" ht="15.75" customHeight="1">
      <c r="F556" s="664"/>
    </row>
    <row r="557" spans="6:6" ht="15.75" customHeight="1">
      <c r="F557" s="664"/>
    </row>
    <row r="558" spans="6:6" ht="15.75" customHeight="1">
      <c r="F558" s="664"/>
    </row>
    <row r="559" spans="6:6" ht="15.75" customHeight="1">
      <c r="F559" s="664"/>
    </row>
    <row r="560" spans="6:6" ht="15.75" customHeight="1">
      <c r="F560" s="664"/>
    </row>
    <row r="561" spans="6:6" ht="15.75" customHeight="1">
      <c r="F561" s="664"/>
    </row>
    <row r="562" spans="6:6" ht="15.75" customHeight="1">
      <c r="F562" s="664"/>
    </row>
    <row r="563" spans="6:6" ht="15.75" customHeight="1">
      <c r="F563" s="664"/>
    </row>
    <row r="564" spans="6:6" ht="15.75" customHeight="1">
      <c r="F564" s="664"/>
    </row>
    <row r="565" spans="6:6" ht="15.75" customHeight="1">
      <c r="F565" s="664"/>
    </row>
    <row r="566" spans="6:6" ht="15.75" customHeight="1">
      <c r="F566" s="664"/>
    </row>
    <row r="567" spans="6:6" ht="15.75" customHeight="1">
      <c r="F567" s="664"/>
    </row>
    <row r="568" spans="6:6" ht="15.75" customHeight="1">
      <c r="F568" s="664"/>
    </row>
    <row r="569" spans="6:6" ht="15.75" customHeight="1">
      <c r="F569" s="664"/>
    </row>
    <row r="570" spans="6:6" ht="15.75" customHeight="1">
      <c r="F570" s="664"/>
    </row>
    <row r="571" spans="6:6" ht="15.75" customHeight="1">
      <c r="F571" s="664"/>
    </row>
    <row r="572" spans="6:6" ht="15.75" customHeight="1">
      <c r="F572" s="664"/>
    </row>
    <row r="573" spans="6:6" ht="15.75" customHeight="1">
      <c r="F573" s="664"/>
    </row>
    <row r="574" spans="6:6" ht="15.75" customHeight="1">
      <c r="F574" s="664"/>
    </row>
    <row r="575" spans="6:6" ht="15.75" customHeight="1">
      <c r="F575" s="664"/>
    </row>
    <row r="576" spans="6:6" ht="15.75" customHeight="1">
      <c r="F576" s="664"/>
    </row>
    <row r="577" spans="6:6" ht="15.75" customHeight="1">
      <c r="F577" s="664"/>
    </row>
    <row r="578" spans="6:6" ht="15.75" customHeight="1">
      <c r="F578" s="664"/>
    </row>
    <row r="579" spans="6:6" ht="15.75" customHeight="1">
      <c r="F579" s="664"/>
    </row>
    <row r="580" spans="6:6" ht="15.75" customHeight="1">
      <c r="F580" s="664"/>
    </row>
    <row r="581" spans="6:6" ht="15.75" customHeight="1">
      <c r="F581" s="664"/>
    </row>
    <row r="582" spans="6:6" ht="15.75" customHeight="1">
      <c r="F582" s="664"/>
    </row>
    <row r="583" spans="6:6" ht="15.75" customHeight="1">
      <c r="F583" s="664"/>
    </row>
    <row r="584" spans="6:6" ht="15.75" customHeight="1">
      <c r="F584" s="664"/>
    </row>
    <row r="585" spans="6:6" ht="15.75" customHeight="1">
      <c r="F585" s="664"/>
    </row>
    <row r="586" spans="6:6" ht="15.75" customHeight="1">
      <c r="F586" s="664"/>
    </row>
    <row r="587" spans="6:6" ht="15.75" customHeight="1">
      <c r="F587" s="664"/>
    </row>
    <row r="588" spans="6:6" ht="15.75" customHeight="1">
      <c r="F588" s="664"/>
    </row>
    <row r="589" spans="6:6" ht="15.75" customHeight="1">
      <c r="F589" s="664"/>
    </row>
    <row r="590" spans="6:6" ht="15.75" customHeight="1">
      <c r="F590" s="664"/>
    </row>
    <row r="591" spans="6:6" ht="15.75" customHeight="1">
      <c r="F591" s="664"/>
    </row>
    <row r="592" spans="6:6" ht="15.75" customHeight="1">
      <c r="F592" s="664"/>
    </row>
    <row r="593" spans="6:6" ht="15.75" customHeight="1">
      <c r="F593" s="664"/>
    </row>
    <row r="594" spans="6:6" ht="15.75" customHeight="1">
      <c r="F594" s="664"/>
    </row>
    <row r="595" spans="6:6" ht="15.75" customHeight="1">
      <c r="F595" s="664"/>
    </row>
    <row r="596" spans="6:6" ht="15.75" customHeight="1">
      <c r="F596" s="664"/>
    </row>
    <row r="597" spans="6:6" ht="15.75" customHeight="1">
      <c r="F597" s="664"/>
    </row>
    <row r="598" spans="6:6" ht="15.75" customHeight="1">
      <c r="F598" s="664"/>
    </row>
    <row r="599" spans="6:6" ht="15.75" customHeight="1">
      <c r="F599" s="664"/>
    </row>
    <row r="600" spans="6:6" ht="15.75" customHeight="1">
      <c r="F600" s="664"/>
    </row>
    <row r="601" spans="6:6" ht="15.75" customHeight="1">
      <c r="F601" s="664"/>
    </row>
    <row r="602" spans="6:6" ht="15.75" customHeight="1">
      <c r="F602" s="664"/>
    </row>
    <row r="603" spans="6:6" ht="15.75" customHeight="1">
      <c r="F603" s="664"/>
    </row>
    <row r="604" spans="6:6" ht="15.75" customHeight="1">
      <c r="F604" s="664"/>
    </row>
    <row r="605" spans="6:6" ht="15.75" customHeight="1">
      <c r="F605" s="664"/>
    </row>
    <row r="606" spans="6:6" ht="15.75" customHeight="1">
      <c r="F606" s="664"/>
    </row>
    <row r="607" spans="6:6" ht="15.75" customHeight="1">
      <c r="F607" s="664"/>
    </row>
    <row r="608" spans="6:6" ht="15.75" customHeight="1">
      <c r="F608" s="664"/>
    </row>
    <row r="609" spans="6:6" ht="15.75" customHeight="1">
      <c r="F609" s="664"/>
    </row>
    <row r="610" spans="6:6" ht="15.75" customHeight="1">
      <c r="F610" s="664"/>
    </row>
    <row r="611" spans="6:6" ht="15.75" customHeight="1">
      <c r="F611" s="664"/>
    </row>
    <row r="612" spans="6:6" ht="15.75" customHeight="1">
      <c r="F612" s="664"/>
    </row>
    <row r="613" spans="6:6" ht="15.75" customHeight="1">
      <c r="F613" s="664"/>
    </row>
    <row r="614" spans="6:6" ht="15.75" customHeight="1">
      <c r="F614" s="664"/>
    </row>
    <row r="615" spans="6:6" ht="15.75" customHeight="1">
      <c r="F615" s="664"/>
    </row>
    <row r="616" spans="6:6" ht="15.75" customHeight="1">
      <c r="F616" s="664"/>
    </row>
    <row r="617" spans="6:6" ht="15.75" customHeight="1">
      <c r="F617" s="664"/>
    </row>
    <row r="618" spans="6:6" ht="15.75" customHeight="1">
      <c r="F618" s="664"/>
    </row>
    <row r="619" spans="6:6" ht="15.75" customHeight="1">
      <c r="F619" s="664"/>
    </row>
    <row r="620" spans="6:6" ht="15.75" customHeight="1">
      <c r="F620" s="664"/>
    </row>
    <row r="621" spans="6:6" ht="15.75" customHeight="1">
      <c r="F621" s="664"/>
    </row>
    <row r="622" spans="6:6" ht="15.75" customHeight="1">
      <c r="F622" s="664"/>
    </row>
    <row r="623" spans="6:6" ht="15.75" customHeight="1">
      <c r="F623" s="664"/>
    </row>
    <row r="624" spans="6:6" ht="15.75" customHeight="1">
      <c r="F624" s="664"/>
    </row>
    <row r="625" spans="6:6" ht="15.75" customHeight="1">
      <c r="F625" s="664"/>
    </row>
    <row r="626" spans="6:6" ht="15.75" customHeight="1">
      <c r="F626" s="664"/>
    </row>
    <row r="627" spans="6:6" ht="15.75" customHeight="1">
      <c r="F627" s="664"/>
    </row>
    <row r="628" spans="6:6" ht="15.75" customHeight="1">
      <c r="F628" s="664"/>
    </row>
    <row r="629" spans="6:6" ht="15.75" customHeight="1">
      <c r="F629" s="664"/>
    </row>
    <row r="630" spans="6:6" ht="15.75" customHeight="1">
      <c r="F630" s="664"/>
    </row>
    <row r="631" spans="6:6" ht="15.75" customHeight="1">
      <c r="F631" s="664"/>
    </row>
    <row r="632" spans="6:6" ht="15.75" customHeight="1">
      <c r="F632" s="664"/>
    </row>
    <row r="633" spans="6:6" ht="15.75" customHeight="1">
      <c r="F633" s="664"/>
    </row>
    <row r="634" spans="6:6" ht="15.75" customHeight="1">
      <c r="F634" s="664"/>
    </row>
    <row r="635" spans="6:6" ht="15.75" customHeight="1">
      <c r="F635" s="664"/>
    </row>
    <row r="636" spans="6:6" ht="15.75" customHeight="1">
      <c r="F636" s="664"/>
    </row>
    <row r="637" spans="6:6" ht="15.75" customHeight="1">
      <c r="F637" s="664"/>
    </row>
    <row r="638" spans="6:6" ht="15.75" customHeight="1">
      <c r="F638" s="664"/>
    </row>
    <row r="639" spans="6:6" ht="15.75" customHeight="1">
      <c r="F639" s="664"/>
    </row>
    <row r="640" spans="6:6" ht="15.75" customHeight="1">
      <c r="F640" s="664"/>
    </row>
    <row r="641" spans="6:6" ht="15.75" customHeight="1">
      <c r="F641" s="664"/>
    </row>
    <row r="642" spans="6:6" ht="15.75" customHeight="1">
      <c r="F642" s="664"/>
    </row>
    <row r="643" spans="6:6" ht="15.75" customHeight="1">
      <c r="F643" s="664"/>
    </row>
    <row r="644" spans="6:6" ht="15.75" customHeight="1">
      <c r="F644" s="664"/>
    </row>
    <row r="645" spans="6:6" ht="15.75" customHeight="1">
      <c r="F645" s="664"/>
    </row>
    <row r="646" spans="6:6" ht="15.75" customHeight="1">
      <c r="F646" s="664"/>
    </row>
    <row r="647" spans="6:6" ht="15.75" customHeight="1">
      <c r="F647" s="664"/>
    </row>
    <row r="648" spans="6:6" ht="15.75" customHeight="1">
      <c r="F648" s="664"/>
    </row>
    <row r="649" spans="6:6" ht="15.75" customHeight="1">
      <c r="F649" s="664"/>
    </row>
    <row r="650" spans="6:6" ht="15.75" customHeight="1">
      <c r="F650" s="664"/>
    </row>
    <row r="651" spans="6:6" ht="15.75" customHeight="1">
      <c r="F651" s="664"/>
    </row>
    <row r="652" spans="6:6" ht="15.75" customHeight="1">
      <c r="F652" s="664"/>
    </row>
    <row r="653" spans="6:6" ht="15.75" customHeight="1">
      <c r="F653" s="664"/>
    </row>
    <row r="654" spans="6:6" ht="15.75" customHeight="1">
      <c r="F654" s="664"/>
    </row>
    <row r="655" spans="6:6" ht="15.75" customHeight="1">
      <c r="F655" s="664"/>
    </row>
    <row r="656" spans="6:6" ht="15.75" customHeight="1">
      <c r="F656" s="664"/>
    </row>
    <row r="657" spans="6:6" ht="15.75" customHeight="1">
      <c r="F657" s="664"/>
    </row>
    <row r="658" spans="6:6" ht="15.75" customHeight="1">
      <c r="F658" s="664"/>
    </row>
    <row r="659" spans="6:6" ht="15.75" customHeight="1">
      <c r="F659" s="664"/>
    </row>
    <row r="660" spans="6:6" ht="15.75" customHeight="1">
      <c r="F660" s="664"/>
    </row>
    <row r="661" spans="6:6" ht="15.75" customHeight="1">
      <c r="F661" s="664"/>
    </row>
    <row r="662" spans="6:6" ht="15.75" customHeight="1">
      <c r="F662" s="664"/>
    </row>
    <row r="663" spans="6:6" ht="15.75" customHeight="1">
      <c r="F663" s="664"/>
    </row>
    <row r="664" spans="6:6" ht="15.75" customHeight="1">
      <c r="F664" s="664"/>
    </row>
    <row r="665" spans="6:6" ht="15.75" customHeight="1">
      <c r="F665" s="664"/>
    </row>
    <row r="666" spans="6:6" ht="15.75" customHeight="1">
      <c r="F666" s="664"/>
    </row>
    <row r="667" spans="6:6" ht="15.75" customHeight="1">
      <c r="F667" s="664"/>
    </row>
    <row r="668" spans="6:6" ht="15.75" customHeight="1">
      <c r="F668" s="664"/>
    </row>
    <row r="669" spans="6:6" ht="15.75" customHeight="1">
      <c r="F669" s="664"/>
    </row>
    <row r="670" spans="6:6" ht="15.75" customHeight="1">
      <c r="F670" s="664"/>
    </row>
    <row r="671" spans="6:6" ht="15.75" customHeight="1">
      <c r="F671" s="664"/>
    </row>
    <row r="672" spans="6:6" ht="15.75" customHeight="1">
      <c r="F672" s="664"/>
    </row>
    <row r="673" spans="6:6" ht="15.75" customHeight="1">
      <c r="F673" s="664"/>
    </row>
    <row r="674" spans="6:6" ht="15.75" customHeight="1">
      <c r="F674" s="664"/>
    </row>
    <row r="675" spans="6:6" ht="15.75" customHeight="1">
      <c r="F675" s="664"/>
    </row>
    <row r="676" spans="6:6" ht="15.75" customHeight="1">
      <c r="F676" s="664"/>
    </row>
    <row r="677" spans="6:6" ht="15.75" customHeight="1">
      <c r="F677" s="664"/>
    </row>
    <row r="678" spans="6:6" ht="15.75" customHeight="1">
      <c r="F678" s="664"/>
    </row>
    <row r="679" spans="6:6" ht="15.75" customHeight="1">
      <c r="F679" s="664"/>
    </row>
    <row r="680" spans="6:6" ht="15.75" customHeight="1">
      <c r="F680" s="664"/>
    </row>
    <row r="681" spans="6:6" ht="15.75" customHeight="1">
      <c r="F681" s="664"/>
    </row>
    <row r="682" spans="6:6" ht="15.75" customHeight="1">
      <c r="F682" s="664"/>
    </row>
    <row r="683" spans="6:6" ht="15.75" customHeight="1">
      <c r="F683" s="664"/>
    </row>
    <row r="684" spans="6:6" ht="15.75" customHeight="1">
      <c r="F684" s="664"/>
    </row>
    <row r="685" spans="6:6" ht="15.75" customHeight="1">
      <c r="F685" s="664"/>
    </row>
    <row r="686" spans="6:6" ht="15.75" customHeight="1">
      <c r="F686" s="664"/>
    </row>
    <row r="687" spans="6:6" ht="15.75" customHeight="1">
      <c r="F687" s="664"/>
    </row>
    <row r="688" spans="6:6" ht="15.75" customHeight="1">
      <c r="F688" s="664"/>
    </row>
    <row r="689" spans="6:6" ht="15.75" customHeight="1">
      <c r="F689" s="664"/>
    </row>
    <row r="690" spans="6:6" ht="15.75" customHeight="1">
      <c r="F690" s="664"/>
    </row>
    <row r="691" spans="6:6" ht="15.75" customHeight="1">
      <c r="F691" s="664"/>
    </row>
    <row r="692" spans="6:6" ht="15.75" customHeight="1">
      <c r="F692" s="664"/>
    </row>
    <row r="693" spans="6:6" ht="15.75" customHeight="1">
      <c r="F693" s="664"/>
    </row>
    <row r="694" spans="6:6" ht="15.75" customHeight="1">
      <c r="F694" s="664"/>
    </row>
    <row r="695" spans="6:6" ht="15.75" customHeight="1">
      <c r="F695" s="664"/>
    </row>
    <row r="696" spans="6:6" ht="15.75" customHeight="1">
      <c r="F696" s="664"/>
    </row>
    <row r="697" spans="6:6" ht="15.75" customHeight="1">
      <c r="F697" s="664"/>
    </row>
    <row r="698" spans="6:6" ht="15.75" customHeight="1">
      <c r="F698" s="664"/>
    </row>
    <row r="699" spans="6:6" ht="15.75" customHeight="1">
      <c r="F699" s="664"/>
    </row>
    <row r="700" spans="6:6" ht="15.75" customHeight="1">
      <c r="F700" s="664"/>
    </row>
    <row r="701" spans="6:6" ht="15.75" customHeight="1">
      <c r="F701" s="664"/>
    </row>
    <row r="702" spans="6:6" ht="15.75" customHeight="1">
      <c r="F702" s="664"/>
    </row>
    <row r="703" spans="6:6" ht="15.75" customHeight="1">
      <c r="F703" s="664"/>
    </row>
    <row r="704" spans="6:6" ht="15.75" customHeight="1">
      <c r="F704" s="664"/>
    </row>
    <row r="705" spans="6:6" ht="15.75" customHeight="1">
      <c r="F705" s="664"/>
    </row>
    <row r="706" spans="6:6" ht="15.75" customHeight="1">
      <c r="F706" s="664"/>
    </row>
    <row r="707" spans="6:6" ht="15.75" customHeight="1">
      <c r="F707" s="664"/>
    </row>
    <row r="708" spans="6:6" ht="15.75" customHeight="1">
      <c r="F708" s="664"/>
    </row>
    <row r="709" spans="6:6" ht="15.75" customHeight="1">
      <c r="F709" s="664"/>
    </row>
    <row r="710" spans="6:6" ht="15.75" customHeight="1">
      <c r="F710" s="664"/>
    </row>
    <row r="711" spans="6:6" ht="15.75" customHeight="1">
      <c r="F711" s="664"/>
    </row>
    <row r="712" spans="6:6" ht="15.75" customHeight="1">
      <c r="F712" s="664"/>
    </row>
    <row r="713" spans="6:6" ht="15.75" customHeight="1">
      <c r="F713" s="664"/>
    </row>
    <row r="714" spans="6:6" ht="15.75" customHeight="1">
      <c r="F714" s="664"/>
    </row>
    <row r="715" spans="6:6" ht="15.75" customHeight="1">
      <c r="F715" s="664"/>
    </row>
    <row r="716" spans="6:6" ht="15.75" customHeight="1">
      <c r="F716" s="664"/>
    </row>
    <row r="717" spans="6:6" ht="15.75" customHeight="1">
      <c r="F717" s="664"/>
    </row>
    <row r="718" spans="6:6" ht="15.75" customHeight="1">
      <c r="F718" s="664"/>
    </row>
    <row r="719" spans="6:6" ht="15.75" customHeight="1">
      <c r="F719" s="664"/>
    </row>
    <row r="720" spans="6:6" ht="15.75" customHeight="1">
      <c r="F720" s="664"/>
    </row>
    <row r="721" spans="6:6" ht="15.75" customHeight="1">
      <c r="F721" s="664"/>
    </row>
    <row r="722" spans="6:6" ht="15.75" customHeight="1">
      <c r="F722" s="664"/>
    </row>
    <row r="723" spans="6:6" ht="15.75" customHeight="1">
      <c r="F723" s="664"/>
    </row>
    <row r="724" spans="6:6" ht="15.75" customHeight="1">
      <c r="F724" s="664"/>
    </row>
    <row r="725" spans="6:6" ht="15.75" customHeight="1">
      <c r="F725" s="664"/>
    </row>
    <row r="726" spans="6:6" ht="15.75" customHeight="1">
      <c r="F726" s="664"/>
    </row>
    <row r="727" spans="6:6" ht="15.75" customHeight="1">
      <c r="F727" s="664"/>
    </row>
    <row r="728" spans="6:6" ht="15.75" customHeight="1">
      <c r="F728" s="664"/>
    </row>
    <row r="729" spans="6:6" ht="15.75" customHeight="1">
      <c r="F729" s="664"/>
    </row>
    <row r="730" spans="6:6" ht="15.75" customHeight="1">
      <c r="F730" s="664"/>
    </row>
    <row r="731" spans="6:6" ht="15.75" customHeight="1">
      <c r="F731" s="664"/>
    </row>
    <row r="732" spans="6:6" ht="15.75" customHeight="1">
      <c r="F732" s="664"/>
    </row>
    <row r="733" spans="6:6" ht="15.75" customHeight="1">
      <c r="F733" s="664"/>
    </row>
    <row r="734" spans="6:6" ht="15.75" customHeight="1">
      <c r="F734" s="664"/>
    </row>
    <row r="735" spans="6:6" ht="15.75" customHeight="1">
      <c r="F735" s="664"/>
    </row>
    <row r="736" spans="6:6" ht="15.75" customHeight="1">
      <c r="F736" s="664"/>
    </row>
    <row r="737" spans="6:6" ht="15.75" customHeight="1">
      <c r="F737" s="664"/>
    </row>
    <row r="738" spans="6:6" ht="15.75" customHeight="1">
      <c r="F738" s="664"/>
    </row>
    <row r="739" spans="6:6" ht="15.75" customHeight="1">
      <c r="F739" s="664"/>
    </row>
    <row r="740" spans="6:6" ht="15.75" customHeight="1">
      <c r="F740" s="664"/>
    </row>
    <row r="741" spans="6:6" ht="15.75" customHeight="1">
      <c r="F741" s="664"/>
    </row>
    <row r="742" spans="6:6" ht="15.75" customHeight="1">
      <c r="F742" s="664"/>
    </row>
    <row r="743" spans="6:6" ht="15.75" customHeight="1">
      <c r="F743" s="664"/>
    </row>
    <row r="744" spans="6:6" ht="15.75" customHeight="1">
      <c r="F744" s="664"/>
    </row>
    <row r="745" spans="6:6" ht="15.75" customHeight="1">
      <c r="F745" s="664"/>
    </row>
    <row r="746" spans="6:6" ht="15.75" customHeight="1">
      <c r="F746" s="664"/>
    </row>
    <row r="747" spans="6:6" ht="15.75" customHeight="1">
      <c r="F747" s="664"/>
    </row>
    <row r="748" spans="6:6" ht="15.75" customHeight="1">
      <c r="F748" s="664"/>
    </row>
    <row r="749" spans="6:6" ht="15.75" customHeight="1">
      <c r="F749" s="664"/>
    </row>
    <row r="750" spans="6:6" ht="15.75" customHeight="1">
      <c r="F750" s="664"/>
    </row>
    <row r="751" spans="6:6" ht="15.75" customHeight="1">
      <c r="F751" s="664"/>
    </row>
    <row r="752" spans="6:6" ht="15.75" customHeight="1">
      <c r="F752" s="664"/>
    </row>
    <row r="753" spans="6:6" ht="15.75" customHeight="1">
      <c r="F753" s="664"/>
    </row>
    <row r="754" spans="6:6" ht="15.75" customHeight="1">
      <c r="F754" s="664"/>
    </row>
    <row r="755" spans="6:6" ht="15.75" customHeight="1">
      <c r="F755" s="664"/>
    </row>
    <row r="756" spans="6:6" ht="15.75" customHeight="1">
      <c r="F756" s="664"/>
    </row>
    <row r="757" spans="6:6" ht="15.75" customHeight="1">
      <c r="F757" s="664"/>
    </row>
    <row r="758" spans="6:6" ht="15.75" customHeight="1">
      <c r="F758" s="664"/>
    </row>
    <row r="759" spans="6:6" ht="15.75" customHeight="1">
      <c r="F759" s="664"/>
    </row>
    <row r="760" spans="6:6" ht="15.75" customHeight="1">
      <c r="F760" s="664"/>
    </row>
    <row r="761" spans="6:6" ht="15.75" customHeight="1">
      <c r="F761" s="664"/>
    </row>
    <row r="762" spans="6:6" ht="15.75" customHeight="1">
      <c r="F762" s="664"/>
    </row>
    <row r="763" spans="6:6" ht="15.75" customHeight="1">
      <c r="F763" s="664"/>
    </row>
    <row r="764" spans="6:6" ht="15.75" customHeight="1">
      <c r="F764" s="664"/>
    </row>
    <row r="765" spans="6:6" ht="15.75" customHeight="1">
      <c r="F765" s="664"/>
    </row>
    <row r="766" spans="6:6" ht="15.75" customHeight="1">
      <c r="F766" s="664"/>
    </row>
    <row r="767" spans="6:6" ht="15.75" customHeight="1">
      <c r="F767" s="664"/>
    </row>
    <row r="768" spans="6:6" ht="15.75" customHeight="1">
      <c r="F768" s="664"/>
    </row>
    <row r="769" spans="6:6" ht="15.75" customHeight="1">
      <c r="F769" s="664"/>
    </row>
    <row r="770" spans="6:6" ht="15.75" customHeight="1">
      <c r="F770" s="664"/>
    </row>
    <row r="771" spans="6:6" ht="15.75" customHeight="1">
      <c r="F771" s="664"/>
    </row>
    <row r="772" spans="6:6" ht="15.75" customHeight="1">
      <c r="F772" s="664"/>
    </row>
    <row r="773" spans="6:6" ht="15.75" customHeight="1">
      <c r="F773" s="664"/>
    </row>
    <row r="774" spans="6:6" ht="15.75" customHeight="1">
      <c r="F774" s="664"/>
    </row>
    <row r="775" spans="6:6" ht="15.75" customHeight="1">
      <c r="F775" s="664"/>
    </row>
    <row r="776" spans="6:6" ht="15.75" customHeight="1">
      <c r="F776" s="664"/>
    </row>
    <row r="777" spans="6:6" ht="15.75" customHeight="1">
      <c r="F777" s="664"/>
    </row>
    <row r="778" spans="6:6" ht="15.75" customHeight="1">
      <c r="F778" s="664"/>
    </row>
    <row r="779" spans="6:6" ht="15.75" customHeight="1">
      <c r="F779" s="664"/>
    </row>
    <row r="780" spans="6:6" ht="15.75" customHeight="1">
      <c r="F780" s="664"/>
    </row>
    <row r="781" spans="6:6" ht="15.75" customHeight="1">
      <c r="F781" s="664"/>
    </row>
    <row r="782" spans="6:6" ht="15.75" customHeight="1">
      <c r="F782" s="664"/>
    </row>
    <row r="783" spans="6:6" ht="15.75" customHeight="1">
      <c r="F783" s="664"/>
    </row>
    <row r="784" spans="6:6" ht="15.75" customHeight="1">
      <c r="F784" s="664"/>
    </row>
    <row r="785" spans="6:6" ht="15.75" customHeight="1">
      <c r="F785" s="664"/>
    </row>
    <row r="786" spans="6:6" ht="15.75" customHeight="1">
      <c r="F786" s="664"/>
    </row>
    <row r="787" spans="6:6" ht="15.75" customHeight="1">
      <c r="F787" s="664"/>
    </row>
    <row r="788" spans="6:6" ht="15.75" customHeight="1">
      <c r="F788" s="664"/>
    </row>
    <row r="789" spans="6:6" ht="15.75" customHeight="1">
      <c r="F789" s="664"/>
    </row>
    <row r="790" spans="6:6" ht="15.75" customHeight="1">
      <c r="F790" s="664"/>
    </row>
    <row r="791" spans="6:6" ht="15.75" customHeight="1">
      <c r="F791" s="664"/>
    </row>
    <row r="792" spans="6:6" ht="15.75" customHeight="1">
      <c r="F792" s="664"/>
    </row>
    <row r="793" spans="6:6" ht="15.75" customHeight="1">
      <c r="F793" s="664"/>
    </row>
    <row r="794" spans="6:6" ht="15.75" customHeight="1">
      <c r="F794" s="664"/>
    </row>
    <row r="795" spans="6:6" ht="15.75" customHeight="1">
      <c r="F795" s="664"/>
    </row>
    <row r="796" spans="6:6" ht="15.75" customHeight="1">
      <c r="F796" s="664"/>
    </row>
    <row r="797" spans="6:6" ht="15.75" customHeight="1">
      <c r="F797" s="664"/>
    </row>
    <row r="798" spans="6:6" ht="15.75" customHeight="1">
      <c r="F798" s="664"/>
    </row>
    <row r="799" spans="6:6" ht="15.75" customHeight="1">
      <c r="F799" s="664"/>
    </row>
    <row r="800" spans="6:6" ht="15.75" customHeight="1">
      <c r="F800" s="664"/>
    </row>
    <row r="801" spans="6:6" ht="15.75" customHeight="1">
      <c r="F801" s="664"/>
    </row>
    <row r="802" spans="6:6" ht="15.75" customHeight="1">
      <c r="F802" s="664"/>
    </row>
    <row r="803" spans="6:6" ht="15.75" customHeight="1">
      <c r="F803" s="664"/>
    </row>
    <row r="804" spans="6:6" ht="15.75" customHeight="1">
      <c r="F804" s="664"/>
    </row>
    <row r="805" spans="6:6" ht="15.75" customHeight="1">
      <c r="F805" s="664"/>
    </row>
    <row r="806" spans="6:6" ht="15.75" customHeight="1">
      <c r="F806" s="664"/>
    </row>
    <row r="807" spans="6:6" ht="15.75" customHeight="1">
      <c r="F807" s="664"/>
    </row>
    <row r="808" spans="6:6" ht="15.75" customHeight="1">
      <c r="F808" s="664"/>
    </row>
    <row r="809" spans="6:6" ht="15.75" customHeight="1">
      <c r="F809" s="664"/>
    </row>
    <row r="810" spans="6:6" ht="15.75" customHeight="1">
      <c r="F810" s="664"/>
    </row>
    <row r="811" spans="6:6" ht="15.75" customHeight="1">
      <c r="F811" s="664"/>
    </row>
    <row r="812" spans="6:6" ht="15.75" customHeight="1">
      <c r="F812" s="664"/>
    </row>
    <row r="813" spans="6:6" ht="15.75" customHeight="1">
      <c r="F813" s="664"/>
    </row>
    <row r="814" spans="6:6" ht="15.75" customHeight="1">
      <c r="F814" s="664"/>
    </row>
    <row r="815" spans="6:6" ht="15.75" customHeight="1">
      <c r="F815" s="664"/>
    </row>
    <row r="816" spans="6:6" ht="15.75" customHeight="1">
      <c r="F816" s="664"/>
    </row>
    <row r="817" spans="6:6" ht="15.75" customHeight="1">
      <c r="F817" s="664"/>
    </row>
    <row r="818" spans="6:6" ht="15.75" customHeight="1">
      <c r="F818" s="664"/>
    </row>
    <row r="819" spans="6:6" ht="15.75" customHeight="1">
      <c r="F819" s="664"/>
    </row>
    <row r="820" spans="6:6" ht="15.75" customHeight="1">
      <c r="F820" s="664"/>
    </row>
    <row r="821" spans="6:6" ht="15.75" customHeight="1">
      <c r="F821" s="664"/>
    </row>
    <row r="822" spans="6:6" ht="15.75" customHeight="1">
      <c r="F822" s="664"/>
    </row>
    <row r="823" spans="6:6" ht="15.75" customHeight="1">
      <c r="F823" s="664"/>
    </row>
    <row r="824" spans="6:6" ht="15.75" customHeight="1">
      <c r="F824" s="664"/>
    </row>
    <row r="825" spans="6:6" ht="15.75" customHeight="1">
      <c r="F825" s="664"/>
    </row>
    <row r="826" spans="6:6" ht="15.75" customHeight="1">
      <c r="F826" s="664"/>
    </row>
    <row r="827" spans="6:6" ht="15.75" customHeight="1">
      <c r="F827" s="664"/>
    </row>
    <row r="828" spans="6:6" ht="15.75" customHeight="1">
      <c r="F828" s="664"/>
    </row>
    <row r="829" spans="6:6" ht="15.75" customHeight="1">
      <c r="F829" s="664"/>
    </row>
    <row r="830" spans="6:6" ht="15.75" customHeight="1">
      <c r="F830" s="664"/>
    </row>
    <row r="831" spans="6:6" ht="15.75" customHeight="1">
      <c r="F831" s="664"/>
    </row>
    <row r="832" spans="6:6" ht="15.75" customHeight="1">
      <c r="F832" s="664"/>
    </row>
    <row r="833" spans="6:6" ht="15.75" customHeight="1">
      <c r="F833" s="664"/>
    </row>
    <row r="834" spans="6:6" ht="15.75" customHeight="1">
      <c r="F834" s="664"/>
    </row>
    <row r="835" spans="6:6" ht="15.75" customHeight="1">
      <c r="F835" s="664"/>
    </row>
    <row r="836" spans="6:6" ht="15.75" customHeight="1">
      <c r="F836" s="664"/>
    </row>
    <row r="837" spans="6:6" ht="15.75" customHeight="1">
      <c r="F837" s="664"/>
    </row>
    <row r="838" spans="6:6" ht="15.75" customHeight="1">
      <c r="F838" s="664"/>
    </row>
    <row r="839" spans="6:6" ht="15.75" customHeight="1">
      <c r="F839" s="664"/>
    </row>
    <row r="840" spans="6:6" ht="15.75" customHeight="1">
      <c r="F840" s="664"/>
    </row>
    <row r="841" spans="6:6" ht="15.75" customHeight="1">
      <c r="F841" s="664"/>
    </row>
    <row r="842" spans="6:6" ht="15.75" customHeight="1">
      <c r="F842" s="664"/>
    </row>
    <row r="843" spans="6:6" ht="15.75" customHeight="1">
      <c r="F843" s="664"/>
    </row>
    <row r="844" spans="6:6" ht="15.75" customHeight="1">
      <c r="F844" s="664"/>
    </row>
    <row r="845" spans="6:6" ht="15.75" customHeight="1">
      <c r="F845" s="664"/>
    </row>
    <row r="846" spans="6:6" ht="15.75" customHeight="1">
      <c r="F846" s="664"/>
    </row>
    <row r="847" spans="6:6" ht="15.75" customHeight="1">
      <c r="F847" s="664"/>
    </row>
    <row r="848" spans="6:6" ht="15.75" customHeight="1">
      <c r="F848" s="664"/>
    </row>
    <row r="849" spans="6:6" ht="15.75" customHeight="1">
      <c r="F849" s="664"/>
    </row>
    <row r="850" spans="6:6" ht="15.75" customHeight="1">
      <c r="F850" s="664"/>
    </row>
    <row r="851" spans="6:6" ht="15.75" customHeight="1">
      <c r="F851" s="664"/>
    </row>
    <row r="852" spans="6:6" ht="15.75" customHeight="1">
      <c r="F852" s="664"/>
    </row>
    <row r="853" spans="6:6" ht="15.75" customHeight="1">
      <c r="F853" s="664"/>
    </row>
    <row r="854" spans="6:6" ht="15.75" customHeight="1">
      <c r="F854" s="664"/>
    </row>
    <row r="855" spans="6:6" ht="15.75" customHeight="1">
      <c r="F855" s="664"/>
    </row>
    <row r="856" spans="6:6" ht="15.75" customHeight="1">
      <c r="F856" s="664"/>
    </row>
    <row r="857" spans="6:6" ht="15.75" customHeight="1">
      <c r="F857" s="664"/>
    </row>
    <row r="858" spans="6:6" ht="15.75" customHeight="1">
      <c r="F858" s="664"/>
    </row>
    <row r="859" spans="6:6" ht="15.75" customHeight="1">
      <c r="F859" s="664"/>
    </row>
    <row r="860" spans="6:6" ht="15.75" customHeight="1">
      <c r="F860" s="664"/>
    </row>
    <row r="861" spans="6:6" ht="15.75" customHeight="1">
      <c r="F861" s="664"/>
    </row>
    <row r="862" spans="6:6" ht="15.75" customHeight="1">
      <c r="F862" s="664"/>
    </row>
    <row r="863" spans="6:6" ht="15.75" customHeight="1">
      <c r="F863" s="664"/>
    </row>
    <row r="864" spans="6:6" ht="15.75" customHeight="1">
      <c r="F864" s="664"/>
    </row>
    <row r="865" spans="6:6" ht="15.75" customHeight="1">
      <c r="F865" s="664"/>
    </row>
    <row r="866" spans="6:6" ht="15.75" customHeight="1">
      <c r="F866" s="664"/>
    </row>
    <row r="867" spans="6:6" ht="15.75" customHeight="1">
      <c r="F867" s="664"/>
    </row>
    <row r="868" spans="6:6" ht="15.75" customHeight="1">
      <c r="F868" s="664"/>
    </row>
    <row r="869" spans="6:6" ht="15.75" customHeight="1">
      <c r="F869" s="664"/>
    </row>
    <row r="870" spans="6:6" ht="15.75" customHeight="1">
      <c r="F870" s="664"/>
    </row>
    <row r="871" spans="6:6" ht="15.75" customHeight="1">
      <c r="F871" s="664"/>
    </row>
    <row r="872" spans="6:6" ht="15.75" customHeight="1">
      <c r="F872" s="664"/>
    </row>
    <row r="873" spans="6:6" ht="15.75" customHeight="1">
      <c r="F873" s="664"/>
    </row>
    <row r="874" spans="6:6" ht="15.75" customHeight="1">
      <c r="F874" s="664"/>
    </row>
    <row r="875" spans="6:6" ht="15.75" customHeight="1">
      <c r="F875" s="664"/>
    </row>
    <row r="876" spans="6:6" ht="15.75" customHeight="1">
      <c r="F876" s="664"/>
    </row>
    <row r="877" spans="6:6" ht="15.75" customHeight="1">
      <c r="F877" s="664"/>
    </row>
    <row r="878" spans="6:6" ht="15.75" customHeight="1">
      <c r="F878" s="664"/>
    </row>
    <row r="879" spans="6:6" ht="15.75" customHeight="1">
      <c r="F879" s="664"/>
    </row>
    <row r="880" spans="6:6" ht="15.75" customHeight="1">
      <c r="F880" s="664"/>
    </row>
    <row r="881" spans="6:6" ht="15.75" customHeight="1">
      <c r="F881" s="664"/>
    </row>
    <row r="882" spans="6:6" ht="15.75" customHeight="1">
      <c r="F882" s="664"/>
    </row>
    <row r="883" spans="6:6" ht="15.75" customHeight="1">
      <c r="F883" s="664"/>
    </row>
    <row r="884" spans="6:6" ht="15.75" customHeight="1">
      <c r="F884" s="664"/>
    </row>
    <row r="885" spans="6:6" ht="15.75" customHeight="1">
      <c r="F885" s="664"/>
    </row>
    <row r="886" spans="6:6" ht="15.75" customHeight="1">
      <c r="F886" s="664"/>
    </row>
    <row r="887" spans="6:6" ht="15.75" customHeight="1">
      <c r="F887" s="664"/>
    </row>
    <row r="888" spans="6:6" ht="15.75" customHeight="1">
      <c r="F888" s="664"/>
    </row>
    <row r="889" spans="6:6" ht="15.75" customHeight="1">
      <c r="F889" s="664"/>
    </row>
    <row r="890" spans="6:6" ht="15.75" customHeight="1">
      <c r="F890" s="664"/>
    </row>
    <row r="891" spans="6:6" ht="15.75" customHeight="1">
      <c r="F891" s="664"/>
    </row>
    <row r="892" spans="6:6" ht="15.75" customHeight="1">
      <c r="F892" s="664"/>
    </row>
    <row r="893" spans="6:6" ht="15.75" customHeight="1">
      <c r="F893" s="664"/>
    </row>
    <row r="894" spans="6:6" ht="15.75" customHeight="1">
      <c r="F894" s="664"/>
    </row>
    <row r="895" spans="6:6" ht="15.75" customHeight="1">
      <c r="F895" s="664"/>
    </row>
    <row r="896" spans="6:6" ht="15.75" customHeight="1">
      <c r="F896" s="664"/>
    </row>
    <row r="897" spans="6:6" ht="15.75" customHeight="1">
      <c r="F897" s="664"/>
    </row>
    <row r="898" spans="6:6" ht="15.75" customHeight="1">
      <c r="F898" s="664"/>
    </row>
    <row r="899" spans="6:6" ht="15.75" customHeight="1">
      <c r="F899" s="664"/>
    </row>
    <row r="900" spans="6:6" ht="15.75" customHeight="1">
      <c r="F900" s="664"/>
    </row>
    <row r="901" spans="6:6" ht="15.75" customHeight="1">
      <c r="F901" s="664"/>
    </row>
    <row r="902" spans="6:6" ht="15.75" customHeight="1">
      <c r="F902" s="664"/>
    </row>
    <row r="903" spans="6:6" ht="15.75" customHeight="1">
      <c r="F903" s="664"/>
    </row>
    <row r="904" spans="6:6" ht="15.75" customHeight="1">
      <c r="F904" s="664"/>
    </row>
    <row r="905" spans="6:6" ht="15.75" customHeight="1">
      <c r="F905" s="664"/>
    </row>
    <row r="906" spans="6:6" ht="15.75" customHeight="1">
      <c r="F906" s="664"/>
    </row>
    <row r="907" spans="6:6" ht="15.75" customHeight="1">
      <c r="F907" s="664"/>
    </row>
    <row r="908" spans="6:6" ht="15.75" customHeight="1">
      <c r="F908" s="664"/>
    </row>
    <row r="909" spans="6:6" ht="15.75" customHeight="1">
      <c r="F909" s="664"/>
    </row>
    <row r="910" spans="6:6" ht="15.75" customHeight="1">
      <c r="F910" s="664"/>
    </row>
    <row r="911" spans="6:6" ht="15.75" customHeight="1">
      <c r="F911" s="664"/>
    </row>
    <row r="912" spans="6:6" ht="15.75" customHeight="1">
      <c r="F912" s="664"/>
    </row>
    <row r="913" spans="6:6" ht="15.75" customHeight="1">
      <c r="F913" s="664"/>
    </row>
    <row r="914" spans="6:6" ht="15.75" customHeight="1">
      <c r="F914" s="664"/>
    </row>
    <row r="915" spans="6:6" ht="15.75" customHeight="1">
      <c r="F915" s="664"/>
    </row>
    <row r="916" spans="6:6" ht="15.75" customHeight="1">
      <c r="F916" s="664"/>
    </row>
    <row r="917" spans="6:6" ht="15.75" customHeight="1">
      <c r="F917" s="664"/>
    </row>
    <row r="918" spans="6:6" ht="15.75" customHeight="1">
      <c r="F918" s="664"/>
    </row>
    <row r="919" spans="6:6" ht="15.75" customHeight="1">
      <c r="F919" s="664"/>
    </row>
    <row r="920" spans="6:6" ht="15.75" customHeight="1">
      <c r="F920" s="664"/>
    </row>
    <row r="921" spans="6:6" ht="15.75" customHeight="1">
      <c r="F921" s="664"/>
    </row>
    <row r="922" spans="6:6" ht="15.75" customHeight="1">
      <c r="F922" s="664"/>
    </row>
    <row r="923" spans="6:6" ht="15.75" customHeight="1">
      <c r="F923" s="664"/>
    </row>
    <row r="924" spans="6:6" ht="15.75" customHeight="1">
      <c r="F924" s="664"/>
    </row>
    <row r="925" spans="6:6" ht="15.75" customHeight="1">
      <c r="F925" s="664"/>
    </row>
    <row r="926" spans="6:6" ht="15.75" customHeight="1">
      <c r="F926" s="664"/>
    </row>
    <row r="927" spans="6:6" ht="15.75" customHeight="1">
      <c r="F927" s="664"/>
    </row>
    <row r="928" spans="6:6" ht="15.75" customHeight="1">
      <c r="F928" s="664"/>
    </row>
    <row r="929" spans="6:6" ht="15.75" customHeight="1">
      <c r="F929" s="664"/>
    </row>
    <row r="930" spans="6:6" ht="15.75" customHeight="1">
      <c r="F930" s="664"/>
    </row>
    <row r="931" spans="6:6" ht="15.75" customHeight="1">
      <c r="F931" s="664"/>
    </row>
    <row r="932" spans="6:6" ht="15.75" customHeight="1">
      <c r="F932" s="664"/>
    </row>
    <row r="933" spans="6:6" ht="15.75" customHeight="1">
      <c r="F933" s="664"/>
    </row>
    <row r="934" spans="6:6" ht="15.75" customHeight="1">
      <c r="F934" s="664"/>
    </row>
    <row r="935" spans="6:6" ht="15.75" customHeight="1">
      <c r="F935" s="664"/>
    </row>
    <row r="936" spans="6:6" ht="15.75" customHeight="1">
      <c r="F936" s="664"/>
    </row>
    <row r="937" spans="6:6" ht="15.75" customHeight="1">
      <c r="F937" s="664"/>
    </row>
    <row r="938" spans="6:6" ht="15.75" customHeight="1">
      <c r="F938" s="664"/>
    </row>
    <row r="939" spans="6:6" ht="15.75" customHeight="1">
      <c r="F939" s="664"/>
    </row>
    <row r="940" spans="6:6" ht="15.75" customHeight="1">
      <c r="F940" s="664"/>
    </row>
    <row r="941" spans="6:6" ht="15.75" customHeight="1">
      <c r="F941" s="664"/>
    </row>
    <row r="942" spans="6:6" ht="15.75" customHeight="1">
      <c r="F942" s="664"/>
    </row>
    <row r="943" spans="6:6" ht="15.75" customHeight="1">
      <c r="F943" s="664"/>
    </row>
    <row r="944" spans="6:6" ht="15.75" customHeight="1">
      <c r="F944" s="664"/>
    </row>
    <row r="945" spans="6:6" ht="15.75" customHeight="1">
      <c r="F945" s="664"/>
    </row>
    <row r="946" spans="6:6" ht="15.75" customHeight="1">
      <c r="F946" s="664"/>
    </row>
    <row r="947" spans="6:6" ht="15.75" customHeight="1">
      <c r="F947" s="664"/>
    </row>
    <row r="948" spans="6:6" ht="15.75" customHeight="1">
      <c r="F948" s="664"/>
    </row>
    <row r="949" spans="6:6" ht="15.75" customHeight="1">
      <c r="F949" s="664"/>
    </row>
    <row r="950" spans="6:6" ht="15.75" customHeight="1">
      <c r="F950" s="664"/>
    </row>
    <row r="951" spans="6:6" ht="15.75" customHeight="1">
      <c r="F951" s="664"/>
    </row>
    <row r="952" spans="6:6" ht="15.75" customHeight="1">
      <c r="F952" s="664"/>
    </row>
    <row r="953" spans="6:6" ht="15.75" customHeight="1">
      <c r="F953" s="664"/>
    </row>
    <row r="954" spans="6:6" ht="15.75" customHeight="1">
      <c r="F954" s="664"/>
    </row>
    <row r="955" spans="6:6" ht="15.75" customHeight="1">
      <c r="F955" s="664"/>
    </row>
    <row r="956" spans="6:6" ht="15.75" customHeight="1">
      <c r="F956" s="664"/>
    </row>
    <row r="957" spans="6:6" ht="15.75" customHeight="1">
      <c r="F957" s="664"/>
    </row>
    <row r="958" spans="6:6" ht="15.75" customHeight="1">
      <c r="F958" s="664"/>
    </row>
    <row r="959" spans="6:6" ht="15.75" customHeight="1">
      <c r="F959" s="664"/>
    </row>
    <row r="960" spans="6:6" ht="15.75" customHeight="1">
      <c r="F960" s="664"/>
    </row>
    <row r="961" spans="6:6" ht="15.75" customHeight="1">
      <c r="F961" s="664"/>
    </row>
    <row r="962" spans="6:6" ht="15.75" customHeight="1">
      <c r="F962" s="664"/>
    </row>
    <row r="963" spans="6:6" ht="15.75" customHeight="1">
      <c r="F963" s="664"/>
    </row>
    <row r="964" spans="6:6" ht="15.75" customHeight="1">
      <c r="F964" s="664"/>
    </row>
    <row r="965" spans="6:6" ht="15.75" customHeight="1">
      <c r="F965" s="664"/>
    </row>
    <row r="966" spans="6:6" ht="15.75" customHeight="1">
      <c r="F966" s="664"/>
    </row>
    <row r="967" spans="6:6" ht="15.75" customHeight="1">
      <c r="F967" s="664"/>
    </row>
    <row r="968" spans="6:6" ht="15.75" customHeight="1">
      <c r="F968" s="664"/>
    </row>
    <row r="969" spans="6:6" ht="15.75" customHeight="1">
      <c r="F969" s="664"/>
    </row>
    <row r="970" spans="6:6" ht="15.75" customHeight="1">
      <c r="F970" s="664"/>
    </row>
    <row r="971" spans="6:6" ht="15.75" customHeight="1">
      <c r="F971" s="664"/>
    </row>
    <row r="972" spans="6:6" ht="15.75" customHeight="1">
      <c r="F972" s="664"/>
    </row>
    <row r="973" spans="6:6" ht="15.75" customHeight="1">
      <c r="F973" s="664"/>
    </row>
    <row r="974" spans="6:6" ht="15.75" customHeight="1">
      <c r="F974" s="664"/>
    </row>
    <row r="975" spans="6:6" ht="15.75" customHeight="1">
      <c r="F975" s="664"/>
    </row>
    <row r="976" spans="6:6" ht="15.75" customHeight="1">
      <c r="F976" s="664"/>
    </row>
    <row r="977" spans="6:6" ht="15.75" customHeight="1">
      <c r="F977" s="664"/>
    </row>
    <row r="978" spans="6:6" ht="15.75" customHeight="1">
      <c r="F978" s="664"/>
    </row>
    <row r="979" spans="6:6" ht="15.75" customHeight="1">
      <c r="F979" s="664"/>
    </row>
    <row r="980" spans="6:6" ht="15.75" customHeight="1">
      <c r="F980" s="664"/>
    </row>
    <row r="981" spans="6:6" ht="15.75" customHeight="1">
      <c r="F981" s="664"/>
    </row>
    <row r="982" spans="6:6" ht="15.75" customHeight="1">
      <c r="F982" s="664"/>
    </row>
    <row r="983" spans="6:6" ht="15.75" customHeight="1">
      <c r="F983" s="664"/>
    </row>
    <row r="984" spans="6:6" ht="15.75" customHeight="1">
      <c r="F984" s="664"/>
    </row>
    <row r="985" spans="6:6" ht="15.75" customHeight="1">
      <c r="F985" s="664"/>
    </row>
    <row r="986" spans="6:6" ht="15.75" customHeight="1">
      <c r="F986" s="664"/>
    </row>
    <row r="987" spans="6:6" ht="15.75" customHeight="1">
      <c r="F987" s="664"/>
    </row>
    <row r="988" spans="6:6" ht="15.75" customHeight="1">
      <c r="F988" s="664"/>
    </row>
    <row r="989" spans="6:6" ht="15.75" customHeight="1">
      <c r="F989" s="664"/>
    </row>
    <row r="990" spans="6:6" ht="15.75" customHeight="1">
      <c r="F990" s="664"/>
    </row>
    <row r="991" spans="6:6" ht="15.75" customHeight="1">
      <c r="F991" s="664"/>
    </row>
    <row r="992" spans="6:6" ht="15.75" customHeight="1">
      <c r="F992" s="664"/>
    </row>
    <row r="993" spans="6:6" ht="15.75" customHeight="1">
      <c r="F993" s="664"/>
    </row>
    <row r="994" spans="6:6" ht="15.75" customHeight="1">
      <c r="F994" s="664"/>
    </row>
    <row r="995" spans="6:6" ht="15.75" customHeight="1">
      <c r="F995" s="664"/>
    </row>
    <row r="996" spans="6:6" ht="15.75" customHeight="1">
      <c r="F996" s="664"/>
    </row>
    <row r="997" spans="6:6" ht="15.75" customHeight="1">
      <c r="F997" s="664"/>
    </row>
    <row r="998" spans="6:6" ht="15.75" customHeight="1">
      <c r="F998" s="664"/>
    </row>
    <row r="999" spans="6:6" ht="15.75" customHeight="1">
      <c r="F999" s="664"/>
    </row>
    <row r="1000" spans="6:6" ht="15.75" customHeight="1">
      <c r="F1000" s="664"/>
    </row>
    <row r="1001" spans="6:6" ht="15.75" customHeight="1">
      <c r="F1001" s="664"/>
    </row>
    <row r="1002" spans="6:6" ht="15.75" customHeight="1">
      <c r="F1002" s="664"/>
    </row>
    <row r="1003" spans="6:6" ht="15.75" customHeight="1">
      <c r="F1003" s="664"/>
    </row>
    <row r="1004" spans="6:6" ht="15.75" customHeight="1">
      <c r="F1004" s="664"/>
    </row>
    <row r="1005" spans="6:6" ht="15.75" customHeight="1">
      <c r="F1005" s="664"/>
    </row>
    <row r="1006" spans="6:6" ht="15.75" customHeight="1">
      <c r="F1006" s="664"/>
    </row>
    <row r="1007" spans="6:6" ht="15.75" customHeight="1">
      <c r="F1007" s="664"/>
    </row>
    <row r="1008" spans="6:6" ht="15.75" customHeight="1">
      <c r="F1008" s="664"/>
    </row>
    <row r="1009" spans="6:6" ht="15.75" customHeight="1">
      <c r="F1009" s="664"/>
    </row>
    <row r="1010" spans="6:6" ht="15.75" customHeight="1">
      <c r="F1010" s="664"/>
    </row>
    <row r="1011" spans="6:6" ht="15.75" customHeight="1">
      <c r="F1011" s="664"/>
    </row>
    <row r="1012" spans="6:6" ht="15.75" customHeight="1">
      <c r="F1012" s="664"/>
    </row>
    <row r="1013" spans="6:6" ht="15.75" customHeight="1">
      <c r="F1013" s="664"/>
    </row>
    <row r="1014" spans="6:6" ht="15.75" customHeight="1">
      <c r="F1014" s="664"/>
    </row>
    <row r="1015" spans="6:6" ht="15.75" customHeight="1">
      <c r="F1015" s="664"/>
    </row>
    <row r="1016" spans="6:6" ht="15.75" customHeight="1">
      <c r="F1016" s="664"/>
    </row>
    <row r="1017" spans="6:6" ht="15.75" customHeight="1">
      <c r="F1017" s="664"/>
    </row>
    <row r="1018" spans="6:6" ht="15.75" customHeight="1">
      <c r="F1018" s="664"/>
    </row>
    <row r="1019" spans="6:6" ht="15.75" customHeight="1">
      <c r="F1019" s="664"/>
    </row>
    <row r="1020" spans="6:6" ht="15.75" customHeight="1">
      <c r="F1020" s="664"/>
    </row>
    <row r="1021" spans="6:6" ht="15.75" customHeight="1">
      <c r="F1021" s="664"/>
    </row>
    <row r="1022" spans="6:6" ht="15.75" customHeight="1">
      <c r="F1022" s="664"/>
    </row>
    <row r="1023" spans="6:6" ht="15.75" customHeight="1">
      <c r="F1023" s="664"/>
    </row>
    <row r="1024" spans="6:6" ht="15.75" customHeight="1">
      <c r="F1024" s="664"/>
    </row>
    <row r="1025" spans="6:6" ht="15.75" customHeight="1">
      <c r="F1025" s="664"/>
    </row>
    <row r="1026" spans="6:6" ht="15.75" customHeight="1">
      <c r="F1026" s="664"/>
    </row>
    <row r="1027" spans="6:6" ht="15.75" customHeight="1">
      <c r="F1027" s="664"/>
    </row>
    <row r="1028" spans="6:6" ht="15.75" customHeight="1">
      <c r="F1028" s="664"/>
    </row>
    <row r="1029" spans="6:6" ht="15.75" customHeight="1">
      <c r="F1029" s="664"/>
    </row>
    <row r="1030" spans="6:6" ht="15.75" customHeight="1">
      <c r="F1030" s="664"/>
    </row>
    <row r="1031" spans="6:6" ht="15.75" customHeight="1">
      <c r="F1031" s="664"/>
    </row>
    <row r="1032" spans="6:6" ht="15.75" customHeight="1">
      <c r="F1032" s="664"/>
    </row>
    <row r="1033" spans="6:6" ht="15.75" customHeight="1">
      <c r="F1033" s="664"/>
    </row>
    <row r="1034" spans="6:6" ht="15.75" customHeight="1">
      <c r="F1034" s="664"/>
    </row>
    <row r="1035" spans="6:6" ht="15.75" customHeight="1">
      <c r="F1035" s="664"/>
    </row>
    <row r="1036" spans="6:6" ht="15.75" customHeight="1">
      <c r="F1036" s="664"/>
    </row>
    <row r="1037" spans="6:6" ht="15.75" customHeight="1">
      <c r="F1037" s="664"/>
    </row>
    <row r="1038" spans="6:6" ht="15.75" customHeight="1">
      <c r="F1038" s="664"/>
    </row>
    <row r="1039" spans="6:6" ht="15.75" customHeight="1">
      <c r="F1039" s="664"/>
    </row>
  </sheetData>
  <mergeCells count="2">
    <mergeCell ref="A1:B1"/>
    <mergeCell ref="A2:B2"/>
  </mergeCells>
  <pageMargins left="0.70866141732283505" right="0.70866141732283505" top="0.74803149606299202" bottom="0.74803149606299202" header="0" footer="0"/>
  <pageSetup scale="79"/>
  <headerFooter>
    <oddFooter>&amp;C&amp;P</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pageSetUpPr fitToPage="1"/>
  </sheetPr>
  <dimension ref="A1:P999"/>
  <sheetViews>
    <sheetView workbookViewId="0">
      <pane ySplit="2" topLeftCell="A81" activePane="bottomLeft" state="frozen"/>
      <selection pane="bottomLeft" activeCell="Q66" sqref="Q66"/>
    </sheetView>
  </sheetViews>
  <sheetFormatPr defaultColWidth="14" defaultRowHeight="15" customHeight="1"/>
  <cols>
    <col min="1" max="1" width="10.42578125" customWidth="1"/>
    <col min="2" max="2" width="68.42578125" customWidth="1"/>
    <col min="3" max="4" width="7.85546875" hidden="1" customWidth="1"/>
    <col min="5" max="6" width="14.42578125" hidden="1" customWidth="1"/>
    <col min="7" max="7" width="18.42578125" hidden="1" customWidth="1"/>
    <col min="8" max="8" width="14.42578125" hidden="1" customWidth="1"/>
    <col min="9" max="9" width="18.42578125" hidden="1" customWidth="1"/>
    <col min="10" max="10" width="14.42578125" hidden="1" customWidth="1"/>
    <col min="11" max="11" width="6" hidden="1" customWidth="1"/>
    <col min="12" max="12" width="7.140625" hidden="1" customWidth="1"/>
    <col min="13" max="13" width="14.42578125" hidden="1" customWidth="1"/>
    <col min="14" max="14" width="17.42578125" hidden="1" customWidth="1"/>
    <col min="15" max="16" width="14.42578125" customWidth="1"/>
  </cols>
  <sheetData>
    <row r="1" spans="1:16" ht="15.75" customHeight="1">
      <c r="A1" s="1523" t="s">
        <v>105</v>
      </c>
      <c r="B1" s="1524"/>
      <c r="C1" s="1304"/>
      <c r="D1" s="1304"/>
      <c r="E1" s="1304"/>
      <c r="F1" s="1304"/>
      <c r="G1" s="1304"/>
      <c r="H1" s="1304"/>
      <c r="I1" s="1304"/>
      <c r="J1" s="1304"/>
      <c r="K1" s="1304"/>
      <c r="L1" s="1304"/>
      <c r="M1" s="1304"/>
      <c r="N1" s="1304"/>
      <c r="O1" s="1304"/>
      <c r="P1" s="1304"/>
    </row>
    <row r="2" spans="1:16" ht="79.5" customHeight="1">
      <c r="A2" s="1845" t="s">
        <v>2537</v>
      </c>
      <c r="B2" s="1817"/>
      <c r="C2" s="1525" t="s">
        <v>2776</v>
      </c>
      <c r="D2" s="1526" t="s">
        <v>2538</v>
      </c>
      <c r="E2" s="1526" t="s">
        <v>177</v>
      </c>
      <c r="F2" s="1527" t="s">
        <v>218</v>
      </c>
      <c r="G2" s="1527" t="s">
        <v>115</v>
      </c>
      <c r="H2" s="941" t="s">
        <v>2539</v>
      </c>
      <c r="I2" s="941" t="s">
        <v>115</v>
      </c>
      <c r="J2" s="560" t="s">
        <v>202</v>
      </c>
      <c r="K2" s="1527" t="s">
        <v>114</v>
      </c>
      <c r="L2" s="559" t="s">
        <v>111</v>
      </c>
      <c r="M2" s="1527" t="s">
        <v>116</v>
      </c>
      <c r="N2" s="559" t="s">
        <v>111</v>
      </c>
      <c r="O2" s="1527" t="s">
        <v>117</v>
      </c>
      <c r="P2" s="941" t="s">
        <v>118</v>
      </c>
    </row>
    <row r="3" spans="1:16" ht="15.75">
      <c r="A3" s="1528">
        <v>11401</v>
      </c>
      <c r="B3" s="1528" t="s">
        <v>2540</v>
      </c>
      <c r="C3" s="200"/>
      <c r="D3" s="200"/>
      <c r="E3" s="200"/>
      <c r="F3" s="200"/>
      <c r="G3" s="200"/>
      <c r="H3" s="200"/>
      <c r="I3" s="200"/>
      <c r="J3" s="200"/>
      <c r="K3" s="200"/>
      <c r="L3" s="200"/>
      <c r="M3" s="200"/>
      <c r="N3" s="200"/>
      <c r="O3" s="200"/>
      <c r="P3" s="200"/>
    </row>
    <row r="4" spans="1:16" ht="15.75">
      <c r="A4" s="1528">
        <v>2100000</v>
      </c>
      <c r="B4" s="1528" t="s">
        <v>2541</v>
      </c>
      <c r="C4" s="200"/>
      <c r="D4" s="200"/>
      <c r="E4" s="200"/>
      <c r="F4" s="200"/>
      <c r="G4" s="200"/>
      <c r="H4" s="200"/>
      <c r="I4" s="200"/>
      <c r="J4" s="200"/>
      <c r="K4" s="200"/>
      <c r="L4" s="200"/>
      <c r="M4" s="200"/>
      <c r="N4" s="200"/>
      <c r="O4" s="200"/>
      <c r="P4" s="200"/>
    </row>
    <row r="5" spans="1:16" ht="15.75" customHeight="1">
      <c r="A5" s="962"/>
      <c r="B5" s="173" t="s">
        <v>2542</v>
      </c>
      <c r="C5" s="648"/>
      <c r="D5" s="648"/>
      <c r="E5" s="648"/>
      <c r="F5" s="648"/>
      <c r="G5" s="648"/>
      <c r="H5" s="648"/>
      <c r="I5" s="648"/>
      <c r="J5" s="648"/>
      <c r="K5" s="648"/>
      <c r="L5" s="648"/>
      <c r="M5" s="648"/>
      <c r="N5" s="648"/>
      <c r="O5" s="648"/>
      <c r="P5" s="648"/>
    </row>
    <row r="6" spans="1:16" ht="15.75" customHeight="1">
      <c r="A6" s="145" t="s">
        <v>2543</v>
      </c>
      <c r="B6" s="173" t="s">
        <v>2544</v>
      </c>
      <c r="C6" s="174">
        <v>49507886</v>
      </c>
      <c r="D6" s="174">
        <v>30000000</v>
      </c>
      <c r="E6" s="174">
        <f>SUM(C6:D6)</f>
        <v>79507886</v>
      </c>
      <c r="F6" s="174">
        <v>79507886</v>
      </c>
      <c r="G6" s="174"/>
      <c r="H6" s="174">
        <f>F6+G6</f>
        <v>79507886</v>
      </c>
      <c r="I6" s="174"/>
      <c r="J6" s="174">
        <f>H6+I6</f>
        <v>79507886</v>
      </c>
      <c r="K6" s="174">
        <v>79507886</v>
      </c>
      <c r="L6" s="174"/>
      <c r="M6" s="174">
        <f t="shared" ref="M6:O6" si="0">SUM(K6:L6)</f>
        <v>79507886</v>
      </c>
      <c r="N6" s="174"/>
      <c r="O6" s="174">
        <f t="shared" si="0"/>
        <v>79507886</v>
      </c>
      <c r="P6" s="174">
        <v>79905402</v>
      </c>
    </row>
    <row r="7" spans="1:16" ht="15.75" customHeight="1">
      <c r="A7" s="1529" t="s">
        <v>413</v>
      </c>
      <c r="B7" s="1530"/>
      <c r="C7" s="1531">
        <v>49507886</v>
      </c>
      <c r="D7" s="1531">
        <f t="shared" ref="D7:F7" si="1">SUM(D6)</f>
        <v>30000000</v>
      </c>
      <c r="E7" s="1531">
        <f t="shared" si="1"/>
        <v>79507886</v>
      </c>
      <c r="F7" s="1531">
        <f t="shared" si="1"/>
        <v>79507886</v>
      </c>
      <c r="G7" s="1531">
        <f t="shared" ref="G7:I7" si="2">SUM(G6)</f>
        <v>0</v>
      </c>
      <c r="H7" s="1531">
        <f t="shared" ref="H7:H66" si="3">F7+G7</f>
        <v>79507886</v>
      </c>
      <c r="I7" s="1531">
        <f t="shared" si="2"/>
        <v>0</v>
      </c>
      <c r="J7" s="1531">
        <f t="shared" ref="J7" si="4">H7+I7</f>
        <v>79507886</v>
      </c>
      <c r="K7" s="1531">
        <f t="shared" ref="K7:L7" si="5">SUM(K6)</f>
        <v>79507886</v>
      </c>
      <c r="L7" s="1531">
        <f t="shared" si="5"/>
        <v>0</v>
      </c>
      <c r="M7" s="1531">
        <f t="shared" ref="M7:M70" si="6">SUM(K7:L7)</f>
        <v>79507886</v>
      </c>
      <c r="N7" s="1531">
        <f t="shared" ref="N7" si="7">SUM(N6)</f>
        <v>0</v>
      </c>
      <c r="O7" s="1531">
        <f t="shared" ref="O7" si="8">SUM(M7:N7)</f>
        <v>79507886</v>
      </c>
      <c r="P7" s="1531">
        <f>SUM(P6)</f>
        <v>79905402</v>
      </c>
    </row>
    <row r="8" spans="1:16" s="643" customFormat="1" ht="15.75" customHeight="1">
      <c r="A8" s="962"/>
      <c r="B8" s="963" t="s">
        <v>2545</v>
      </c>
      <c r="C8" s="1532"/>
      <c r="D8" s="1532"/>
      <c r="E8" s="1532"/>
      <c r="F8" s="1532"/>
      <c r="G8" s="1532"/>
      <c r="H8" s="964"/>
      <c r="I8" s="1532"/>
      <c r="J8" s="964"/>
      <c r="K8" s="1532"/>
      <c r="L8" s="1532"/>
      <c r="M8" s="1532"/>
      <c r="N8" s="1532"/>
      <c r="O8" s="1532"/>
      <c r="P8" s="1532"/>
    </row>
    <row r="9" spans="1:16" ht="15.75" customHeight="1">
      <c r="A9" s="145" t="s">
        <v>2546</v>
      </c>
      <c r="B9" s="173" t="s">
        <v>2547</v>
      </c>
      <c r="C9" s="174">
        <v>12183179</v>
      </c>
      <c r="D9" s="174"/>
      <c r="E9" s="174">
        <f t="shared" ref="E9:E11" si="9">SUM(C9:D9)</f>
        <v>12183179</v>
      </c>
      <c r="F9" s="174">
        <v>12183179</v>
      </c>
      <c r="G9" s="174"/>
      <c r="H9" s="174">
        <f t="shared" si="3"/>
        <v>12183179</v>
      </c>
      <c r="I9" s="174"/>
      <c r="J9" s="174">
        <f t="shared" ref="J9:J13" si="10">H9+I9</f>
        <v>12183179</v>
      </c>
      <c r="K9" s="174">
        <v>9181423</v>
      </c>
      <c r="L9" s="174"/>
      <c r="M9" s="174">
        <f t="shared" si="6"/>
        <v>9181423</v>
      </c>
      <c r="N9" s="174"/>
      <c r="O9" s="174">
        <f t="shared" ref="O9:O13" si="11">SUM(M9:N9)</f>
        <v>9181423</v>
      </c>
      <c r="P9" s="174">
        <v>9181423</v>
      </c>
    </row>
    <row r="10" spans="1:16" ht="15.75" customHeight="1">
      <c r="A10" s="145" t="s">
        <v>2548</v>
      </c>
      <c r="B10" s="173" t="s">
        <v>2549</v>
      </c>
      <c r="C10" s="174">
        <v>2987635</v>
      </c>
      <c r="D10" s="174"/>
      <c r="E10" s="174">
        <f t="shared" si="9"/>
        <v>2987635</v>
      </c>
      <c r="F10" s="174">
        <v>2987635</v>
      </c>
      <c r="G10" s="174"/>
      <c r="H10" s="174">
        <f t="shared" si="3"/>
        <v>2987635</v>
      </c>
      <c r="I10" s="174"/>
      <c r="J10" s="174">
        <f t="shared" si="10"/>
        <v>2987635</v>
      </c>
      <c r="K10" s="174">
        <v>2591875</v>
      </c>
      <c r="L10" s="174"/>
      <c r="M10" s="174">
        <f t="shared" si="6"/>
        <v>2591875</v>
      </c>
      <c r="N10" s="174"/>
      <c r="O10" s="174">
        <f t="shared" si="11"/>
        <v>2591875</v>
      </c>
      <c r="P10" s="174">
        <v>2591875</v>
      </c>
    </row>
    <row r="11" spans="1:16" ht="15.75" customHeight="1">
      <c r="A11" s="145" t="s">
        <v>2550</v>
      </c>
      <c r="B11" s="173" t="s">
        <v>2551</v>
      </c>
      <c r="C11" s="174">
        <v>321300</v>
      </c>
      <c r="D11" s="174"/>
      <c r="E11" s="174">
        <f t="shared" si="9"/>
        <v>321300</v>
      </c>
      <c r="F11" s="174">
        <v>321300</v>
      </c>
      <c r="G11" s="174"/>
      <c r="H11" s="174">
        <f t="shared" si="3"/>
        <v>321300</v>
      </c>
      <c r="I11" s="174"/>
      <c r="J11" s="174">
        <f t="shared" si="10"/>
        <v>321300</v>
      </c>
      <c r="K11" s="174">
        <v>321300</v>
      </c>
      <c r="L11" s="174"/>
      <c r="M11" s="174">
        <f t="shared" si="6"/>
        <v>321300</v>
      </c>
      <c r="N11" s="174"/>
      <c r="O11" s="174">
        <f t="shared" si="11"/>
        <v>321300</v>
      </c>
      <c r="P11" s="174">
        <v>321300</v>
      </c>
    </row>
    <row r="12" spans="1:16" ht="15.75" customHeight="1">
      <c r="A12" s="1529" t="s">
        <v>413</v>
      </c>
      <c r="B12" s="1530"/>
      <c r="C12" s="1531">
        <v>15492114</v>
      </c>
      <c r="D12" s="1531">
        <f t="shared" ref="D12:F12" si="12">SUM(D9:D11)</f>
        <v>0</v>
      </c>
      <c r="E12" s="1531">
        <f t="shared" si="12"/>
        <v>15492114</v>
      </c>
      <c r="F12" s="1531">
        <f t="shared" si="12"/>
        <v>15492114</v>
      </c>
      <c r="G12" s="1531">
        <f t="shared" ref="G12:I12" si="13">SUM(G9:G11)</f>
        <v>0</v>
      </c>
      <c r="H12" s="1531">
        <f t="shared" si="3"/>
        <v>15492114</v>
      </c>
      <c r="I12" s="1531">
        <f t="shared" si="13"/>
        <v>0</v>
      </c>
      <c r="J12" s="1531">
        <f t="shared" si="10"/>
        <v>15492114</v>
      </c>
      <c r="K12" s="1531">
        <f t="shared" ref="K12" si="14">SUM(K9:K11)</f>
        <v>12094598</v>
      </c>
      <c r="L12" s="1531">
        <f t="shared" ref="L12:N12" si="15">SUM(L9:L11)</f>
        <v>0</v>
      </c>
      <c r="M12" s="1531">
        <f t="shared" si="6"/>
        <v>12094598</v>
      </c>
      <c r="N12" s="1531">
        <f t="shared" si="15"/>
        <v>0</v>
      </c>
      <c r="O12" s="1531">
        <f t="shared" si="11"/>
        <v>12094598</v>
      </c>
      <c r="P12" s="1531">
        <f>SUM(P9:P11)</f>
        <v>12094598</v>
      </c>
    </row>
    <row r="13" spans="1:16" ht="15.75" customHeight="1">
      <c r="A13" s="1533" t="s">
        <v>2557</v>
      </c>
      <c r="B13" s="1534"/>
      <c r="C13" s="1535">
        <v>65000000</v>
      </c>
      <c r="D13" s="1535">
        <f t="shared" ref="D13:F13" si="16">SUM(D7,D12)</f>
        <v>30000000</v>
      </c>
      <c r="E13" s="1535">
        <f t="shared" si="16"/>
        <v>95000000</v>
      </c>
      <c r="F13" s="1535">
        <f t="shared" si="16"/>
        <v>95000000</v>
      </c>
      <c r="G13" s="1535">
        <f t="shared" ref="G13:I13" si="17">SUM(G7,G12)</f>
        <v>0</v>
      </c>
      <c r="H13" s="1535">
        <f t="shared" si="3"/>
        <v>95000000</v>
      </c>
      <c r="I13" s="1535">
        <f t="shared" si="17"/>
        <v>0</v>
      </c>
      <c r="J13" s="1535">
        <f t="shared" si="10"/>
        <v>95000000</v>
      </c>
      <c r="K13" s="1535">
        <f t="shared" ref="K13" si="18">SUM(K7,K12)</f>
        <v>91602484</v>
      </c>
      <c r="L13" s="1535">
        <f t="shared" ref="L13:N13" si="19">SUM(L7,L12)</f>
        <v>0</v>
      </c>
      <c r="M13" s="1535">
        <f t="shared" si="6"/>
        <v>91602484</v>
      </c>
      <c r="N13" s="1535">
        <f t="shared" si="19"/>
        <v>0</v>
      </c>
      <c r="O13" s="1535">
        <f t="shared" si="11"/>
        <v>91602484</v>
      </c>
      <c r="P13" s="1535">
        <f>SUM(P12,P7)</f>
        <v>92000000</v>
      </c>
    </row>
    <row r="14" spans="1:16" ht="15.75" customHeight="1">
      <c r="A14" s="1528">
        <v>2200000</v>
      </c>
      <c r="B14" s="963" t="s">
        <v>2558</v>
      </c>
      <c r="C14" s="174"/>
      <c r="D14" s="174"/>
      <c r="E14" s="174"/>
      <c r="F14" s="174"/>
      <c r="G14" s="174"/>
      <c r="H14" s="964"/>
      <c r="I14" s="174"/>
      <c r="J14" s="964"/>
      <c r="K14" s="174"/>
      <c r="L14" s="174"/>
      <c r="M14" s="174"/>
      <c r="N14" s="174"/>
      <c r="O14" s="174"/>
      <c r="P14" s="174"/>
    </row>
    <row r="15" spans="1:16" s="56" customFormat="1" ht="15.75" customHeight="1">
      <c r="A15" s="182"/>
      <c r="B15" s="176" t="s">
        <v>2559</v>
      </c>
      <c r="C15" s="178"/>
      <c r="D15" s="178"/>
      <c r="E15" s="178"/>
      <c r="F15" s="178"/>
      <c r="G15" s="178"/>
      <c r="H15" s="1536"/>
      <c r="I15" s="178"/>
      <c r="J15" s="1536"/>
      <c r="K15" s="178"/>
      <c r="L15" s="178"/>
      <c r="M15" s="178"/>
      <c r="N15" s="178"/>
      <c r="O15" s="178"/>
      <c r="P15" s="178"/>
    </row>
    <row r="16" spans="1:16" ht="15.75" customHeight="1">
      <c r="A16" s="145" t="s">
        <v>2560</v>
      </c>
      <c r="B16" s="173" t="s">
        <v>2561</v>
      </c>
      <c r="C16" s="174">
        <v>6000000</v>
      </c>
      <c r="D16" s="174"/>
      <c r="E16" s="174">
        <f t="shared" ref="E16:E17" si="20">SUM(C16:D16)</f>
        <v>6000000</v>
      </c>
      <c r="F16" s="174">
        <v>1000000</v>
      </c>
      <c r="G16" s="174"/>
      <c r="H16" s="174">
        <f t="shared" si="3"/>
        <v>1000000</v>
      </c>
      <c r="I16" s="174"/>
      <c r="J16" s="174">
        <f t="shared" ref="J16:J21" si="21">H16+I16</f>
        <v>1000000</v>
      </c>
      <c r="K16" s="174">
        <v>1000000</v>
      </c>
      <c r="L16" s="174"/>
      <c r="M16" s="174">
        <f t="shared" si="6"/>
        <v>1000000</v>
      </c>
      <c r="N16" s="174"/>
      <c r="O16" s="174">
        <f t="shared" ref="O16:O32" si="22">SUM(M16:N16)</f>
        <v>1000000</v>
      </c>
      <c r="P16" s="174">
        <v>1000000</v>
      </c>
    </row>
    <row r="17" spans="1:16" ht="15.75" customHeight="1">
      <c r="A17" s="145" t="s">
        <v>2562</v>
      </c>
      <c r="B17" s="173" t="s">
        <v>2563</v>
      </c>
      <c r="C17" s="596">
        <v>1000000</v>
      </c>
      <c r="D17" s="596"/>
      <c r="E17" s="174">
        <f t="shared" si="20"/>
        <v>1000000</v>
      </c>
      <c r="F17" s="174">
        <v>500000</v>
      </c>
      <c r="G17" s="174"/>
      <c r="H17" s="174">
        <f t="shared" si="3"/>
        <v>500000</v>
      </c>
      <c r="I17" s="174"/>
      <c r="J17" s="174">
        <f t="shared" si="21"/>
        <v>500000</v>
      </c>
      <c r="K17" s="174">
        <v>500000</v>
      </c>
      <c r="L17" s="174"/>
      <c r="M17" s="174">
        <f t="shared" si="6"/>
        <v>500000</v>
      </c>
      <c r="N17" s="174"/>
      <c r="O17" s="174">
        <f t="shared" si="22"/>
        <v>500000</v>
      </c>
      <c r="P17" s="174">
        <v>500000</v>
      </c>
    </row>
    <row r="18" spans="1:16" ht="15.75" customHeight="1">
      <c r="A18" s="1529" t="s">
        <v>413</v>
      </c>
      <c r="B18" s="1530"/>
      <c r="C18" s="1531">
        <v>7000000</v>
      </c>
      <c r="D18" s="1531">
        <f t="shared" ref="D18:F18" si="23">SUM(D16:D17)</f>
        <v>0</v>
      </c>
      <c r="E18" s="1531">
        <f t="shared" si="23"/>
        <v>7000000</v>
      </c>
      <c r="F18" s="1531">
        <f t="shared" si="23"/>
        <v>1500000</v>
      </c>
      <c r="G18" s="1531">
        <f t="shared" ref="G18:I18" si="24">SUM(G16:G17)</f>
        <v>0</v>
      </c>
      <c r="H18" s="1531">
        <f t="shared" si="3"/>
        <v>1500000</v>
      </c>
      <c r="I18" s="1531">
        <f t="shared" si="24"/>
        <v>0</v>
      </c>
      <c r="J18" s="1531">
        <f t="shared" si="21"/>
        <v>1500000</v>
      </c>
      <c r="K18" s="1531">
        <f t="shared" ref="K18:L18" si="25">SUM(K16:K17)</f>
        <v>1500000</v>
      </c>
      <c r="L18" s="1531">
        <f t="shared" si="25"/>
        <v>0</v>
      </c>
      <c r="M18" s="1531">
        <f t="shared" si="6"/>
        <v>1500000</v>
      </c>
      <c r="N18" s="1531">
        <f t="shared" ref="N18" si="26">SUM(N16:N17)</f>
        <v>0</v>
      </c>
      <c r="O18" s="1531">
        <f t="shared" si="22"/>
        <v>1500000</v>
      </c>
      <c r="P18" s="1531">
        <f>SUM(P16:P17)</f>
        <v>1500000</v>
      </c>
    </row>
    <row r="19" spans="1:16" ht="15.75" hidden="1" customHeight="1">
      <c r="A19" s="145"/>
      <c r="B19" s="173" t="s">
        <v>2564</v>
      </c>
      <c r="C19" s="174"/>
      <c r="D19" s="174"/>
      <c r="E19" s="174">
        <f t="shared" ref="E19:E21" si="27">SUM(C19:D19)</f>
        <v>0</v>
      </c>
      <c r="F19" s="174"/>
      <c r="G19" s="174"/>
      <c r="H19" s="174">
        <f t="shared" si="3"/>
        <v>0</v>
      </c>
      <c r="I19" s="174"/>
      <c r="J19" s="174">
        <f t="shared" si="21"/>
        <v>0</v>
      </c>
      <c r="K19" s="174"/>
      <c r="L19" s="174"/>
      <c r="M19" s="174">
        <f t="shared" si="6"/>
        <v>0</v>
      </c>
      <c r="N19" s="174"/>
      <c r="O19" s="174">
        <f t="shared" si="22"/>
        <v>0</v>
      </c>
      <c r="P19" s="174"/>
    </row>
    <row r="20" spans="1:16" ht="15.75" hidden="1" customHeight="1">
      <c r="A20" s="145" t="s">
        <v>2565</v>
      </c>
      <c r="B20" s="173" t="s">
        <v>2566</v>
      </c>
      <c r="C20" s="174"/>
      <c r="D20" s="174"/>
      <c r="E20" s="174">
        <f t="shared" si="27"/>
        <v>0</v>
      </c>
      <c r="F20" s="174"/>
      <c r="G20" s="174"/>
      <c r="H20" s="174">
        <f t="shared" si="3"/>
        <v>0</v>
      </c>
      <c r="I20" s="174"/>
      <c r="J20" s="174">
        <f t="shared" si="21"/>
        <v>0</v>
      </c>
      <c r="K20" s="174"/>
      <c r="L20" s="174"/>
      <c r="M20" s="174">
        <f t="shared" si="6"/>
        <v>0</v>
      </c>
      <c r="N20" s="174"/>
      <c r="O20" s="174">
        <f t="shared" si="22"/>
        <v>0</v>
      </c>
      <c r="P20" s="174"/>
    </row>
    <row r="21" spans="1:16" ht="15.75" hidden="1" customHeight="1">
      <c r="A21" s="1529" t="s">
        <v>413</v>
      </c>
      <c r="B21" s="1530"/>
      <c r="C21" s="1531">
        <v>0</v>
      </c>
      <c r="D21" s="1531"/>
      <c r="E21" s="174">
        <f t="shared" si="27"/>
        <v>0</v>
      </c>
      <c r="F21" s="174"/>
      <c r="G21" s="174"/>
      <c r="H21" s="174">
        <f t="shared" si="3"/>
        <v>0</v>
      </c>
      <c r="I21" s="174"/>
      <c r="J21" s="174">
        <f t="shared" si="21"/>
        <v>0</v>
      </c>
      <c r="K21" s="174"/>
      <c r="L21" s="174"/>
      <c r="M21" s="174">
        <f t="shared" si="6"/>
        <v>0</v>
      </c>
      <c r="N21" s="174"/>
      <c r="O21" s="174">
        <f t="shared" si="22"/>
        <v>0</v>
      </c>
      <c r="P21" s="174"/>
    </row>
    <row r="22" spans="1:16" ht="15.75" hidden="1" customHeight="1">
      <c r="A22" s="145"/>
      <c r="B22" s="173" t="s">
        <v>2569</v>
      </c>
      <c r="C22" s="174"/>
      <c r="D22" s="174"/>
      <c r="E22" s="174"/>
      <c r="F22" s="174"/>
      <c r="G22" s="174"/>
      <c r="H22" s="964"/>
      <c r="I22" s="174"/>
      <c r="J22" s="964"/>
      <c r="K22" s="174"/>
      <c r="L22" s="174"/>
      <c r="M22" s="174">
        <f t="shared" si="6"/>
        <v>0</v>
      </c>
      <c r="N22" s="174"/>
      <c r="O22" s="174">
        <f t="shared" si="22"/>
        <v>0</v>
      </c>
      <c r="P22" s="174"/>
    </row>
    <row r="23" spans="1:16" ht="15.75" hidden="1" customHeight="1">
      <c r="A23" s="145" t="s">
        <v>2649</v>
      </c>
      <c r="B23" s="173" t="s">
        <v>2570</v>
      </c>
      <c r="C23" s="174">
        <v>300000</v>
      </c>
      <c r="D23" s="174"/>
      <c r="E23" s="174">
        <f t="shared" ref="E23:E26" si="28">SUM(C23:D23)</f>
        <v>300000</v>
      </c>
      <c r="F23" s="174"/>
      <c r="G23" s="174"/>
      <c r="H23" s="964">
        <f t="shared" si="3"/>
        <v>0</v>
      </c>
      <c r="I23" s="174"/>
      <c r="J23" s="964">
        <f t="shared" ref="J23:J32" si="29">H23+I23</f>
        <v>0</v>
      </c>
      <c r="K23" s="174"/>
      <c r="L23" s="174"/>
      <c r="M23" s="174">
        <f t="shared" si="6"/>
        <v>0</v>
      </c>
      <c r="N23" s="174"/>
      <c r="O23" s="174">
        <f t="shared" si="22"/>
        <v>0</v>
      </c>
      <c r="P23" s="174"/>
    </row>
    <row r="24" spans="1:16" ht="15.75" hidden="1" customHeight="1">
      <c r="A24" s="145" t="s">
        <v>2573</v>
      </c>
      <c r="B24" s="173" t="s">
        <v>2574</v>
      </c>
      <c r="C24" s="174">
        <v>800000</v>
      </c>
      <c r="D24" s="174"/>
      <c r="E24" s="174">
        <f t="shared" si="28"/>
        <v>800000</v>
      </c>
      <c r="F24" s="174"/>
      <c r="G24" s="174"/>
      <c r="H24" s="964">
        <f t="shared" si="3"/>
        <v>0</v>
      </c>
      <c r="I24" s="174"/>
      <c r="J24" s="964">
        <f t="shared" si="29"/>
        <v>0</v>
      </c>
      <c r="K24" s="174"/>
      <c r="L24" s="174"/>
      <c r="M24" s="174">
        <f t="shared" si="6"/>
        <v>0</v>
      </c>
      <c r="N24" s="174"/>
      <c r="O24" s="174">
        <f t="shared" si="22"/>
        <v>0</v>
      </c>
      <c r="P24" s="174"/>
    </row>
    <row r="25" spans="1:16" ht="15.75" hidden="1" customHeight="1">
      <c r="A25" s="145" t="s">
        <v>2873</v>
      </c>
      <c r="B25" s="173" t="s">
        <v>3424</v>
      </c>
      <c r="C25" s="174">
        <v>1000000</v>
      </c>
      <c r="D25" s="174"/>
      <c r="E25" s="174">
        <f t="shared" si="28"/>
        <v>1000000</v>
      </c>
      <c r="F25" s="174"/>
      <c r="G25" s="174"/>
      <c r="H25" s="964">
        <f t="shared" si="3"/>
        <v>0</v>
      </c>
      <c r="I25" s="174"/>
      <c r="J25" s="964">
        <f t="shared" si="29"/>
        <v>0</v>
      </c>
      <c r="K25" s="174"/>
      <c r="L25" s="174"/>
      <c r="M25" s="174">
        <f t="shared" si="6"/>
        <v>0</v>
      </c>
      <c r="N25" s="174"/>
      <c r="O25" s="174">
        <f t="shared" si="22"/>
        <v>0</v>
      </c>
      <c r="P25" s="174"/>
    </row>
    <row r="26" spans="1:16" ht="15.75" hidden="1" customHeight="1">
      <c r="A26" s="145" t="s">
        <v>2794</v>
      </c>
      <c r="B26" s="173" t="s">
        <v>3425</v>
      </c>
      <c r="C26" s="174">
        <v>0</v>
      </c>
      <c r="D26" s="174"/>
      <c r="E26" s="174">
        <f t="shared" si="28"/>
        <v>0</v>
      </c>
      <c r="F26" s="174"/>
      <c r="G26" s="174"/>
      <c r="H26" s="174">
        <f t="shared" si="3"/>
        <v>0</v>
      </c>
      <c r="I26" s="174"/>
      <c r="J26" s="174">
        <f t="shared" si="29"/>
        <v>0</v>
      </c>
      <c r="K26" s="174"/>
      <c r="L26" s="174"/>
      <c r="M26" s="174">
        <f t="shared" si="6"/>
        <v>0</v>
      </c>
      <c r="N26" s="174"/>
      <c r="O26" s="174">
        <f t="shared" si="22"/>
        <v>0</v>
      </c>
      <c r="P26" s="174"/>
    </row>
    <row r="27" spans="1:16" ht="15.75" hidden="1" customHeight="1">
      <c r="A27" s="1529" t="s">
        <v>413</v>
      </c>
      <c r="B27" s="1530"/>
      <c r="C27" s="1531">
        <v>2100000</v>
      </c>
      <c r="D27" s="1531">
        <f t="shared" ref="D27:F27" si="30">SUM(D23:D26)</f>
        <v>0</v>
      </c>
      <c r="E27" s="1531">
        <f t="shared" si="30"/>
        <v>2100000</v>
      </c>
      <c r="F27" s="1531">
        <f t="shared" si="30"/>
        <v>0</v>
      </c>
      <c r="G27" s="1531">
        <f t="shared" ref="G27:I27" si="31">SUM(G23:G26)</f>
        <v>0</v>
      </c>
      <c r="H27" s="1531">
        <f t="shared" si="3"/>
        <v>0</v>
      </c>
      <c r="I27" s="1531">
        <f t="shared" si="31"/>
        <v>0</v>
      </c>
      <c r="J27" s="1531">
        <f t="shared" si="29"/>
        <v>0</v>
      </c>
      <c r="K27" s="1531">
        <f t="shared" ref="K27" si="32">SUM(K23:K26)</f>
        <v>0</v>
      </c>
      <c r="L27" s="1531"/>
      <c r="M27" s="1531">
        <f t="shared" si="6"/>
        <v>0</v>
      </c>
      <c r="N27" s="1531"/>
      <c r="O27" s="1531">
        <f t="shared" si="22"/>
        <v>0</v>
      </c>
      <c r="P27" s="1531">
        <f>SUM(P23:P26)</f>
        <v>0</v>
      </c>
    </row>
    <row r="28" spans="1:16" ht="15.75" hidden="1" customHeight="1">
      <c r="A28" s="145"/>
      <c r="B28" s="173" t="s">
        <v>2577</v>
      </c>
      <c r="C28" s="174"/>
      <c r="D28" s="174"/>
      <c r="E28" s="174">
        <f t="shared" ref="E28:E32" si="33">SUM(C28:D28)</f>
        <v>0</v>
      </c>
      <c r="F28" s="174"/>
      <c r="G28" s="174"/>
      <c r="H28" s="174">
        <f t="shared" si="3"/>
        <v>0</v>
      </c>
      <c r="I28" s="174"/>
      <c r="J28" s="174">
        <f t="shared" si="29"/>
        <v>0</v>
      </c>
      <c r="K28" s="174"/>
      <c r="L28" s="174"/>
      <c r="M28" s="174">
        <f t="shared" si="6"/>
        <v>0</v>
      </c>
      <c r="N28" s="174"/>
      <c r="O28" s="174">
        <f t="shared" si="22"/>
        <v>0</v>
      </c>
      <c r="P28" s="174"/>
    </row>
    <row r="29" spans="1:16" ht="15.75" hidden="1" customHeight="1">
      <c r="A29" s="145" t="s">
        <v>2687</v>
      </c>
      <c r="B29" s="173" t="s">
        <v>2578</v>
      </c>
      <c r="C29" s="174"/>
      <c r="D29" s="174"/>
      <c r="E29" s="174">
        <f t="shared" si="33"/>
        <v>0</v>
      </c>
      <c r="F29" s="174"/>
      <c r="G29" s="174"/>
      <c r="H29" s="174">
        <f t="shared" si="3"/>
        <v>0</v>
      </c>
      <c r="I29" s="174"/>
      <c r="J29" s="174">
        <f t="shared" si="29"/>
        <v>0</v>
      </c>
      <c r="K29" s="174"/>
      <c r="L29" s="174"/>
      <c r="M29" s="174">
        <f t="shared" si="6"/>
        <v>0</v>
      </c>
      <c r="N29" s="174"/>
      <c r="O29" s="174">
        <f t="shared" si="22"/>
        <v>0</v>
      </c>
      <c r="P29" s="174"/>
    </row>
    <row r="30" spans="1:16" ht="15.75" hidden="1" customHeight="1">
      <c r="A30" s="145" t="s">
        <v>2579</v>
      </c>
      <c r="B30" s="173" t="s">
        <v>2580</v>
      </c>
      <c r="C30" s="174"/>
      <c r="D30" s="174"/>
      <c r="E30" s="174">
        <f t="shared" si="33"/>
        <v>0</v>
      </c>
      <c r="F30" s="174"/>
      <c r="G30" s="174"/>
      <c r="H30" s="174">
        <f t="shared" si="3"/>
        <v>0</v>
      </c>
      <c r="I30" s="174"/>
      <c r="J30" s="174">
        <f t="shared" si="29"/>
        <v>0</v>
      </c>
      <c r="K30" s="174"/>
      <c r="L30" s="174"/>
      <c r="M30" s="174">
        <f t="shared" si="6"/>
        <v>0</v>
      </c>
      <c r="N30" s="174"/>
      <c r="O30" s="174">
        <f t="shared" si="22"/>
        <v>0</v>
      </c>
      <c r="P30" s="174"/>
    </row>
    <row r="31" spans="1:16" ht="15.75" hidden="1" customHeight="1">
      <c r="A31" s="145" t="s">
        <v>2581</v>
      </c>
      <c r="B31" s="173" t="s">
        <v>2574</v>
      </c>
      <c r="C31" s="174"/>
      <c r="D31" s="174"/>
      <c r="E31" s="174">
        <f t="shared" si="33"/>
        <v>0</v>
      </c>
      <c r="F31" s="174"/>
      <c r="G31" s="174"/>
      <c r="H31" s="174">
        <f t="shared" si="3"/>
        <v>0</v>
      </c>
      <c r="I31" s="174"/>
      <c r="J31" s="174">
        <f t="shared" si="29"/>
        <v>0</v>
      </c>
      <c r="K31" s="174"/>
      <c r="L31" s="174"/>
      <c r="M31" s="174">
        <f t="shared" si="6"/>
        <v>0</v>
      </c>
      <c r="N31" s="174"/>
      <c r="O31" s="174">
        <f t="shared" si="22"/>
        <v>0</v>
      </c>
      <c r="P31" s="174"/>
    </row>
    <row r="32" spans="1:16" ht="15.75" hidden="1" customHeight="1">
      <c r="A32" s="1529" t="s">
        <v>413</v>
      </c>
      <c r="B32" s="1530"/>
      <c r="C32" s="1531">
        <v>0</v>
      </c>
      <c r="D32" s="1531"/>
      <c r="E32" s="174">
        <f t="shared" si="33"/>
        <v>0</v>
      </c>
      <c r="F32" s="174"/>
      <c r="G32" s="174"/>
      <c r="H32" s="174">
        <f t="shared" si="3"/>
        <v>0</v>
      </c>
      <c r="I32" s="174"/>
      <c r="J32" s="174">
        <f t="shared" si="29"/>
        <v>0</v>
      </c>
      <c r="K32" s="174"/>
      <c r="L32" s="174"/>
      <c r="M32" s="174">
        <f t="shared" si="6"/>
        <v>0</v>
      </c>
      <c r="N32" s="174"/>
      <c r="O32" s="174">
        <f t="shared" si="22"/>
        <v>0</v>
      </c>
      <c r="P32" s="174"/>
    </row>
    <row r="33" spans="1:16" s="56" customFormat="1" ht="15.75" customHeight="1">
      <c r="A33" s="176"/>
      <c r="B33" s="176" t="s">
        <v>2584</v>
      </c>
      <c r="C33" s="178"/>
      <c r="D33" s="178"/>
      <c r="E33" s="178"/>
      <c r="F33" s="178"/>
      <c r="G33" s="178"/>
      <c r="H33" s="1536"/>
      <c r="I33" s="178"/>
      <c r="J33" s="1536"/>
      <c r="K33" s="178"/>
      <c r="L33" s="178"/>
      <c r="M33" s="178"/>
      <c r="N33" s="178"/>
      <c r="O33" s="178"/>
      <c r="P33" s="178"/>
    </row>
    <row r="34" spans="1:16" ht="15.75" customHeight="1">
      <c r="A34" s="173" t="s">
        <v>2585</v>
      </c>
      <c r="B34" s="173" t="s">
        <v>2586</v>
      </c>
      <c r="C34" s="174">
        <v>100000</v>
      </c>
      <c r="D34" s="174"/>
      <c r="E34" s="174">
        <f t="shared" ref="E34:E36" si="34">SUM(C34:D34)</f>
        <v>100000</v>
      </c>
      <c r="F34" s="174">
        <v>100000</v>
      </c>
      <c r="G34" s="174"/>
      <c r="H34" s="174">
        <f t="shared" si="3"/>
        <v>100000</v>
      </c>
      <c r="I34" s="174"/>
      <c r="J34" s="174">
        <f t="shared" ref="J34:J37" si="35">H34+I34</f>
        <v>100000</v>
      </c>
      <c r="K34" s="174">
        <v>300000</v>
      </c>
      <c r="L34" s="174"/>
      <c r="M34" s="174">
        <f t="shared" si="6"/>
        <v>300000</v>
      </c>
      <c r="N34" s="174"/>
      <c r="O34" s="174">
        <f t="shared" ref="O34:O37" si="36">SUM(M34:N34)</f>
        <v>300000</v>
      </c>
      <c r="P34" s="174">
        <v>300000</v>
      </c>
    </row>
    <row r="35" spans="1:16" ht="15.75" customHeight="1">
      <c r="A35" s="173" t="s">
        <v>2587</v>
      </c>
      <c r="B35" s="173" t="s">
        <v>2588</v>
      </c>
      <c r="C35" s="174"/>
      <c r="D35" s="174"/>
      <c r="E35" s="174">
        <f t="shared" si="34"/>
        <v>0</v>
      </c>
      <c r="F35" s="174"/>
      <c r="G35" s="174"/>
      <c r="H35" s="174">
        <f t="shared" si="3"/>
        <v>0</v>
      </c>
      <c r="I35" s="174"/>
      <c r="J35" s="174">
        <f t="shared" si="35"/>
        <v>0</v>
      </c>
      <c r="K35" s="174">
        <v>200000</v>
      </c>
      <c r="L35" s="174">
        <v>-20000</v>
      </c>
      <c r="M35" s="174">
        <f t="shared" si="6"/>
        <v>180000</v>
      </c>
      <c r="N35" s="174"/>
      <c r="O35" s="174">
        <f t="shared" si="36"/>
        <v>180000</v>
      </c>
      <c r="P35" s="174">
        <v>180000</v>
      </c>
    </row>
    <row r="36" spans="1:16" ht="15.75" customHeight="1">
      <c r="A36" s="173" t="s">
        <v>2589</v>
      </c>
      <c r="B36" s="173" t="s">
        <v>2590</v>
      </c>
      <c r="C36" s="174">
        <v>500000</v>
      </c>
      <c r="D36" s="174">
        <v>334902</v>
      </c>
      <c r="E36" s="174">
        <f t="shared" si="34"/>
        <v>834902</v>
      </c>
      <c r="F36" s="174">
        <v>200000</v>
      </c>
      <c r="G36" s="174"/>
      <c r="H36" s="174">
        <f t="shared" si="3"/>
        <v>200000</v>
      </c>
      <c r="I36" s="174"/>
      <c r="J36" s="174">
        <f t="shared" si="35"/>
        <v>200000</v>
      </c>
      <c r="K36" s="174">
        <v>200000</v>
      </c>
      <c r="L36" s="174"/>
      <c r="M36" s="174">
        <f t="shared" si="6"/>
        <v>200000</v>
      </c>
      <c r="N36" s="174"/>
      <c r="O36" s="174">
        <f t="shared" si="36"/>
        <v>200000</v>
      </c>
      <c r="P36" s="174">
        <v>200000</v>
      </c>
    </row>
    <row r="37" spans="1:16" ht="15.75" customHeight="1">
      <c r="A37" s="1529" t="s">
        <v>413</v>
      </c>
      <c r="B37" s="1530"/>
      <c r="C37" s="1531">
        <v>600000</v>
      </c>
      <c r="D37" s="1531">
        <f t="shared" ref="D37:F37" si="37">SUM(D34:D36)</f>
        <v>334902</v>
      </c>
      <c r="E37" s="1531">
        <f t="shared" si="37"/>
        <v>934902</v>
      </c>
      <c r="F37" s="1531">
        <f t="shared" si="37"/>
        <v>300000</v>
      </c>
      <c r="G37" s="1531">
        <f t="shared" ref="G37:I37" si="38">SUM(G34:G36)</f>
        <v>0</v>
      </c>
      <c r="H37" s="1531">
        <f t="shared" si="3"/>
        <v>300000</v>
      </c>
      <c r="I37" s="1531">
        <f t="shared" si="38"/>
        <v>0</v>
      </c>
      <c r="J37" s="1531">
        <f t="shared" si="35"/>
        <v>300000</v>
      </c>
      <c r="K37" s="1531">
        <f t="shared" ref="K37:L37" si="39">SUM(K34:K36)</f>
        <v>700000</v>
      </c>
      <c r="L37" s="1531">
        <f t="shared" si="39"/>
        <v>-20000</v>
      </c>
      <c r="M37" s="1531">
        <f t="shared" si="6"/>
        <v>680000</v>
      </c>
      <c r="N37" s="1531">
        <f t="shared" ref="N37" si="40">SUM(N34:N36)</f>
        <v>0</v>
      </c>
      <c r="O37" s="1531">
        <f t="shared" si="36"/>
        <v>680000</v>
      </c>
      <c r="P37" s="1531">
        <f>SUM(P34:P36)</f>
        <v>680000</v>
      </c>
    </row>
    <row r="38" spans="1:16" s="56" customFormat="1" ht="15.75" customHeight="1">
      <c r="A38" s="182"/>
      <c r="B38" s="176" t="s">
        <v>2591</v>
      </c>
      <c r="C38" s="178"/>
      <c r="D38" s="178"/>
      <c r="E38" s="178"/>
      <c r="F38" s="178"/>
      <c r="G38" s="178"/>
      <c r="H38" s="1536"/>
      <c r="I38" s="178"/>
      <c r="J38" s="1536"/>
      <c r="K38" s="178"/>
      <c r="L38" s="178"/>
      <c r="M38" s="178"/>
      <c r="N38" s="178"/>
      <c r="O38" s="178"/>
      <c r="P38" s="178"/>
    </row>
    <row r="39" spans="1:16" ht="15.75" customHeight="1">
      <c r="A39" s="145" t="s">
        <v>3299</v>
      </c>
      <c r="B39" s="173" t="s">
        <v>3300</v>
      </c>
      <c r="C39" s="174">
        <v>1700085</v>
      </c>
      <c r="D39" s="174"/>
      <c r="E39" s="174">
        <f>SUM(C39:D39)</f>
        <v>1700085</v>
      </c>
      <c r="F39" s="174"/>
      <c r="G39" s="174"/>
      <c r="H39" s="964">
        <f t="shared" si="3"/>
        <v>0</v>
      </c>
      <c r="I39" s="174"/>
      <c r="J39" s="964">
        <f t="shared" ref="J39:J46" si="41">H39+I39</f>
        <v>0</v>
      </c>
      <c r="K39" s="648">
        <v>0</v>
      </c>
      <c r="L39" s="648"/>
      <c r="M39" s="648">
        <f t="shared" si="6"/>
        <v>0</v>
      </c>
      <c r="N39" s="648"/>
      <c r="O39" s="648">
        <f t="shared" ref="O39:O40" si="42">SUM(M39:N39)</f>
        <v>0</v>
      </c>
      <c r="P39" s="648"/>
    </row>
    <row r="40" spans="1:16" ht="15.75" customHeight="1">
      <c r="A40" s="1529" t="s">
        <v>413</v>
      </c>
      <c r="B40" s="1530"/>
      <c r="C40" s="1531">
        <v>1700085</v>
      </c>
      <c r="D40" s="1531">
        <f t="shared" ref="D40:F40" si="43">SUM(D39)</f>
        <v>0</v>
      </c>
      <c r="E40" s="1531">
        <f t="shared" si="43"/>
        <v>1700085</v>
      </c>
      <c r="F40" s="1531">
        <f t="shared" si="43"/>
        <v>0</v>
      </c>
      <c r="G40" s="1531">
        <f t="shared" ref="G40:I40" si="44">SUM(G39)</f>
        <v>0</v>
      </c>
      <c r="H40" s="1531">
        <f t="shared" si="3"/>
        <v>0</v>
      </c>
      <c r="I40" s="1531">
        <f t="shared" si="44"/>
        <v>0</v>
      </c>
      <c r="J40" s="1531">
        <f t="shared" si="41"/>
        <v>0</v>
      </c>
      <c r="K40" s="1531">
        <f t="shared" ref="K40:L40" si="45">SUM(K39)</f>
        <v>0</v>
      </c>
      <c r="L40" s="1531">
        <f t="shared" si="45"/>
        <v>0</v>
      </c>
      <c r="M40" s="1531">
        <f t="shared" si="6"/>
        <v>0</v>
      </c>
      <c r="N40" s="1531">
        <f t="shared" ref="N40" si="46">SUM(N39)</f>
        <v>0</v>
      </c>
      <c r="O40" s="1531">
        <f t="shared" si="42"/>
        <v>0</v>
      </c>
      <c r="P40" s="1531">
        <f>SUM(P39)</f>
        <v>0</v>
      </c>
    </row>
    <row r="41" spans="1:16" s="56" customFormat="1" ht="15.75" customHeight="1">
      <c r="A41" s="182"/>
      <c r="B41" s="176" t="s">
        <v>2594</v>
      </c>
      <c r="C41" s="178"/>
      <c r="D41" s="178"/>
      <c r="E41" s="178">
        <f t="shared" ref="E41:E46" si="47">SUM(C41:D41)</f>
        <v>0</v>
      </c>
      <c r="F41" s="178"/>
      <c r="G41" s="178"/>
      <c r="H41" s="178">
        <f t="shared" si="3"/>
        <v>0</v>
      </c>
      <c r="I41" s="178"/>
      <c r="J41" s="178">
        <f t="shared" si="41"/>
        <v>0</v>
      </c>
      <c r="K41" s="178"/>
      <c r="L41" s="178"/>
      <c r="M41" s="178"/>
      <c r="N41" s="178"/>
      <c r="O41" s="178"/>
      <c r="P41" s="178"/>
    </row>
    <row r="42" spans="1:16" s="40" customFormat="1" ht="15.75" customHeight="1">
      <c r="A42" s="145" t="s">
        <v>2595</v>
      </c>
      <c r="B42" s="173" t="s">
        <v>2596</v>
      </c>
      <c r="C42" s="174"/>
      <c r="D42" s="174"/>
      <c r="E42" s="174">
        <f t="shared" si="47"/>
        <v>0</v>
      </c>
      <c r="F42" s="174"/>
      <c r="G42" s="174"/>
      <c r="H42" s="174">
        <f t="shared" si="3"/>
        <v>0</v>
      </c>
      <c r="I42" s="174"/>
      <c r="J42" s="174">
        <f t="shared" si="41"/>
        <v>0</v>
      </c>
      <c r="K42" s="648">
        <v>500000</v>
      </c>
      <c r="L42" s="648"/>
      <c r="M42" s="648">
        <f t="shared" si="6"/>
        <v>500000</v>
      </c>
      <c r="N42" s="648"/>
      <c r="O42" s="648">
        <f t="shared" ref="O42:O46" si="48">SUM(M42:N42)</f>
        <v>500000</v>
      </c>
      <c r="P42" s="648">
        <v>500000</v>
      </c>
    </row>
    <row r="43" spans="1:16" ht="15.75" customHeight="1">
      <c r="A43" s="145" t="s">
        <v>2690</v>
      </c>
      <c r="B43" s="173" t="s">
        <v>2691</v>
      </c>
      <c r="C43" s="174"/>
      <c r="D43" s="174"/>
      <c r="E43" s="174">
        <f t="shared" si="47"/>
        <v>0</v>
      </c>
      <c r="F43" s="174"/>
      <c r="G43" s="174"/>
      <c r="H43" s="174">
        <f t="shared" si="3"/>
        <v>0</v>
      </c>
      <c r="I43" s="174"/>
      <c r="J43" s="174">
        <f t="shared" si="41"/>
        <v>0</v>
      </c>
      <c r="K43" s="648">
        <v>500000</v>
      </c>
      <c r="L43" s="648"/>
      <c r="M43" s="648">
        <f t="shared" si="6"/>
        <v>500000</v>
      </c>
      <c r="N43" s="648"/>
      <c r="O43" s="648">
        <f t="shared" si="48"/>
        <v>500000</v>
      </c>
      <c r="P43" s="648">
        <v>500000</v>
      </c>
    </row>
    <row r="44" spans="1:16" ht="15.75" customHeight="1">
      <c r="A44" s="145" t="s">
        <v>2597</v>
      </c>
      <c r="B44" s="173" t="s">
        <v>2598</v>
      </c>
      <c r="C44" s="174"/>
      <c r="D44" s="174"/>
      <c r="E44" s="174">
        <f t="shared" si="47"/>
        <v>0</v>
      </c>
      <c r="F44" s="174"/>
      <c r="G44" s="174"/>
      <c r="H44" s="174">
        <f t="shared" si="3"/>
        <v>0</v>
      </c>
      <c r="I44" s="174"/>
      <c r="J44" s="174">
        <f t="shared" si="41"/>
        <v>0</v>
      </c>
      <c r="K44" s="648">
        <v>0</v>
      </c>
      <c r="L44" s="648"/>
      <c r="M44" s="648">
        <f t="shared" si="6"/>
        <v>0</v>
      </c>
      <c r="N44" s="648"/>
      <c r="O44" s="648">
        <f t="shared" si="48"/>
        <v>0</v>
      </c>
      <c r="P44" s="648"/>
    </row>
    <row r="45" spans="1:16" ht="15.75" customHeight="1">
      <c r="A45" s="145" t="s">
        <v>2599</v>
      </c>
      <c r="B45" s="173" t="s">
        <v>2600</v>
      </c>
      <c r="C45" s="174"/>
      <c r="D45" s="174"/>
      <c r="E45" s="174">
        <f t="shared" si="47"/>
        <v>0</v>
      </c>
      <c r="F45" s="174"/>
      <c r="G45" s="174"/>
      <c r="H45" s="174">
        <f t="shared" si="3"/>
        <v>0</v>
      </c>
      <c r="I45" s="174"/>
      <c r="J45" s="174">
        <f t="shared" si="41"/>
        <v>0</v>
      </c>
      <c r="K45" s="648">
        <v>500000</v>
      </c>
      <c r="L45" s="648">
        <v>-500000</v>
      </c>
      <c r="M45" s="648">
        <f t="shared" si="6"/>
        <v>0</v>
      </c>
      <c r="N45" s="648"/>
      <c r="O45" s="648">
        <f t="shared" si="48"/>
        <v>0</v>
      </c>
      <c r="P45" s="648"/>
    </row>
    <row r="46" spans="1:16" ht="15.75" customHeight="1">
      <c r="A46" s="1529" t="s">
        <v>413</v>
      </c>
      <c r="B46" s="1530"/>
      <c r="C46" s="1531">
        <v>0</v>
      </c>
      <c r="D46" s="1531"/>
      <c r="E46" s="174">
        <f t="shared" si="47"/>
        <v>0</v>
      </c>
      <c r="F46" s="174"/>
      <c r="G46" s="174"/>
      <c r="H46" s="1530">
        <f t="shared" si="3"/>
        <v>0</v>
      </c>
      <c r="I46" s="1530"/>
      <c r="J46" s="1530">
        <f t="shared" si="41"/>
        <v>0</v>
      </c>
      <c r="K46" s="1537">
        <f t="shared" ref="K46:P46" si="49">SUM(K41:K45)</f>
        <v>1500000</v>
      </c>
      <c r="L46" s="1538">
        <f t="shared" si="49"/>
        <v>-500000</v>
      </c>
      <c r="M46" s="1537">
        <f t="shared" si="6"/>
        <v>1000000</v>
      </c>
      <c r="N46" s="1538">
        <f t="shared" si="49"/>
        <v>0</v>
      </c>
      <c r="O46" s="1537">
        <f t="shared" si="48"/>
        <v>1000000</v>
      </c>
      <c r="P46" s="1537">
        <f t="shared" si="49"/>
        <v>1000000</v>
      </c>
    </row>
    <row r="47" spans="1:16" s="56" customFormat="1" ht="15.75" customHeight="1">
      <c r="A47" s="182"/>
      <c r="B47" s="176" t="s">
        <v>2693</v>
      </c>
      <c r="C47" s="178"/>
      <c r="D47" s="178"/>
      <c r="E47" s="178"/>
      <c r="F47" s="178"/>
      <c r="G47" s="178"/>
      <c r="H47" s="1536"/>
      <c r="I47" s="178"/>
      <c r="J47" s="1536"/>
      <c r="K47" s="178"/>
      <c r="L47" s="178"/>
      <c r="M47" s="178"/>
      <c r="N47" s="178"/>
      <c r="O47" s="178"/>
      <c r="P47" s="178"/>
    </row>
    <row r="48" spans="1:16" ht="15.75" customHeight="1">
      <c r="A48" s="145" t="s">
        <v>2729</v>
      </c>
      <c r="B48" s="173" t="s">
        <v>2730</v>
      </c>
      <c r="C48" s="174">
        <v>1410000</v>
      </c>
      <c r="D48" s="174"/>
      <c r="E48" s="174">
        <f>SUM(C48:D48)</f>
        <v>1410000</v>
      </c>
      <c r="F48" s="174"/>
      <c r="G48" s="174"/>
      <c r="H48" s="964">
        <f t="shared" si="3"/>
        <v>0</v>
      </c>
      <c r="I48" s="174"/>
      <c r="J48" s="964">
        <f t="shared" ref="J48:J49" si="50">H48+I48</f>
        <v>0</v>
      </c>
      <c r="K48" s="174">
        <v>1100000</v>
      </c>
      <c r="L48" s="174">
        <v>-1100000</v>
      </c>
      <c r="M48" s="174">
        <f t="shared" si="6"/>
        <v>0</v>
      </c>
      <c r="N48" s="174"/>
      <c r="O48" s="174">
        <f t="shared" ref="O48:O49" si="51">SUM(M48:N48)</f>
        <v>0</v>
      </c>
      <c r="P48" s="174"/>
    </row>
    <row r="49" spans="1:16" ht="15.75" customHeight="1">
      <c r="A49" s="1529" t="s">
        <v>413</v>
      </c>
      <c r="B49" s="1530"/>
      <c r="C49" s="1531">
        <v>1410000</v>
      </c>
      <c r="D49" s="1531">
        <f t="shared" ref="D49:F49" si="52">SUM(D48)</f>
        <v>0</v>
      </c>
      <c r="E49" s="1531">
        <f t="shared" si="52"/>
        <v>1410000</v>
      </c>
      <c r="F49" s="1531">
        <f t="shared" si="52"/>
        <v>0</v>
      </c>
      <c r="G49" s="1531">
        <f t="shared" ref="G49:I49" si="53">SUM(G48)</f>
        <v>0</v>
      </c>
      <c r="H49" s="1531">
        <f t="shared" si="3"/>
        <v>0</v>
      </c>
      <c r="I49" s="1531">
        <f t="shared" si="53"/>
        <v>0</v>
      </c>
      <c r="J49" s="1531">
        <f t="shared" si="50"/>
        <v>0</v>
      </c>
      <c r="K49" s="1531">
        <f t="shared" ref="K49:L49" si="54">SUM(K48)</f>
        <v>1100000</v>
      </c>
      <c r="L49" s="1531">
        <f t="shared" si="54"/>
        <v>-1100000</v>
      </c>
      <c r="M49" s="1531">
        <f t="shared" si="6"/>
        <v>0</v>
      </c>
      <c r="N49" s="1531">
        <f t="shared" ref="N49" si="55">SUM(N48)</f>
        <v>0</v>
      </c>
      <c r="O49" s="1531">
        <f t="shared" si="51"/>
        <v>0</v>
      </c>
      <c r="P49" s="1531">
        <f>SUM(P48)</f>
        <v>0</v>
      </c>
    </row>
    <row r="50" spans="1:16" s="56" customFormat="1" ht="15.75" customHeight="1">
      <c r="A50" s="182"/>
      <c r="B50" s="176" t="s">
        <v>2605</v>
      </c>
      <c r="C50" s="178"/>
      <c r="D50" s="178"/>
      <c r="E50" s="178"/>
      <c r="F50" s="178"/>
      <c r="G50" s="178"/>
      <c r="H50" s="1536"/>
      <c r="I50" s="178"/>
      <c r="J50" s="1536"/>
      <c r="K50" s="178"/>
      <c r="L50" s="178"/>
      <c r="M50" s="178"/>
      <c r="N50" s="178"/>
      <c r="O50" s="178"/>
      <c r="P50" s="178"/>
    </row>
    <row r="51" spans="1:16" ht="15.75" customHeight="1">
      <c r="A51" s="145" t="s">
        <v>2606</v>
      </c>
      <c r="B51" s="173" t="s">
        <v>2607</v>
      </c>
      <c r="C51" s="174">
        <v>150000</v>
      </c>
      <c r="D51" s="174"/>
      <c r="E51" s="174">
        <f t="shared" ref="E51:E53" si="56">SUM(C51:D51)</f>
        <v>150000</v>
      </c>
      <c r="F51" s="174">
        <v>150000</v>
      </c>
      <c r="G51" s="174"/>
      <c r="H51" s="174">
        <f t="shared" si="3"/>
        <v>150000</v>
      </c>
      <c r="I51" s="174"/>
      <c r="J51" s="174">
        <f t="shared" ref="J51:J57" si="57">H51+I51</f>
        <v>150000</v>
      </c>
      <c r="K51" s="174">
        <v>400000</v>
      </c>
      <c r="L51" s="174"/>
      <c r="M51" s="174">
        <f t="shared" si="6"/>
        <v>400000</v>
      </c>
      <c r="N51" s="174"/>
      <c r="O51" s="174">
        <f t="shared" ref="O51:O76" si="58">SUM(M51:N51)</f>
        <v>400000</v>
      </c>
      <c r="P51" s="174">
        <v>400000</v>
      </c>
    </row>
    <row r="52" spans="1:16" ht="15.75" customHeight="1">
      <c r="A52" s="145" t="s">
        <v>2608</v>
      </c>
      <c r="B52" s="173" t="s">
        <v>2609</v>
      </c>
      <c r="C52" s="174">
        <v>250000</v>
      </c>
      <c r="D52" s="174"/>
      <c r="E52" s="174">
        <f t="shared" si="56"/>
        <v>250000</v>
      </c>
      <c r="F52" s="174">
        <v>407337</v>
      </c>
      <c r="G52" s="174"/>
      <c r="H52" s="174">
        <f t="shared" si="3"/>
        <v>407337</v>
      </c>
      <c r="I52" s="174"/>
      <c r="J52" s="174">
        <f t="shared" si="57"/>
        <v>407337</v>
      </c>
      <c r="K52" s="174">
        <v>500000</v>
      </c>
      <c r="L52" s="174"/>
      <c r="M52" s="174">
        <f t="shared" si="6"/>
        <v>500000</v>
      </c>
      <c r="N52" s="174"/>
      <c r="O52" s="174">
        <f t="shared" si="58"/>
        <v>500000</v>
      </c>
      <c r="P52" s="174">
        <v>500000</v>
      </c>
    </row>
    <row r="53" spans="1:16" ht="15.75" customHeight="1">
      <c r="A53" s="145" t="s">
        <v>2610</v>
      </c>
      <c r="B53" s="173" t="s">
        <v>2611</v>
      </c>
      <c r="C53" s="174">
        <v>150000</v>
      </c>
      <c r="D53" s="174"/>
      <c r="E53" s="174">
        <f t="shared" si="56"/>
        <v>150000</v>
      </c>
      <c r="F53" s="174">
        <v>200000</v>
      </c>
      <c r="G53" s="174"/>
      <c r="H53" s="174">
        <f t="shared" si="3"/>
        <v>200000</v>
      </c>
      <c r="I53" s="174"/>
      <c r="J53" s="174">
        <f t="shared" si="57"/>
        <v>200000</v>
      </c>
      <c r="K53" s="174">
        <v>200000</v>
      </c>
      <c r="L53" s="174"/>
      <c r="M53" s="174">
        <f t="shared" si="6"/>
        <v>200000</v>
      </c>
      <c r="N53" s="174"/>
      <c r="O53" s="174">
        <f t="shared" si="58"/>
        <v>200000</v>
      </c>
      <c r="P53" s="174">
        <v>200000</v>
      </c>
    </row>
    <row r="54" spans="1:16" ht="15.75" customHeight="1">
      <c r="A54" s="1529" t="s">
        <v>413</v>
      </c>
      <c r="B54" s="1530"/>
      <c r="C54" s="1531">
        <v>550000</v>
      </c>
      <c r="D54" s="1531">
        <f t="shared" ref="D54:F54" si="59">SUM(D51:D53)</f>
        <v>0</v>
      </c>
      <c r="E54" s="1531">
        <f t="shared" si="59"/>
        <v>550000</v>
      </c>
      <c r="F54" s="1531">
        <f t="shared" si="59"/>
        <v>757337</v>
      </c>
      <c r="G54" s="1531">
        <f t="shared" ref="G54:I54" si="60">SUM(G51:G53)</f>
        <v>0</v>
      </c>
      <c r="H54" s="1531">
        <f t="shared" si="3"/>
        <v>757337</v>
      </c>
      <c r="I54" s="1531">
        <f t="shared" si="60"/>
        <v>0</v>
      </c>
      <c r="J54" s="1531">
        <f t="shared" si="57"/>
        <v>757337</v>
      </c>
      <c r="K54" s="1531">
        <f t="shared" ref="K54:L54" si="61">SUM(K51:K53)</f>
        <v>1100000</v>
      </c>
      <c r="L54" s="1531">
        <f t="shared" si="61"/>
        <v>0</v>
      </c>
      <c r="M54" s="1531">
        <f t="shared" si="6"/>
        <v>1100000</v>
      </c>
      <c r="N54" s="1531">
        <f t="shared" ref="N54" si="62">SUM(N51:N53)</f>
        <v>0</v>
      </c>
      <c r="O54" s="1531">
        <f t="shared" si="58"/>
        <v>1100000</v>
      </c>
      <c r="P54" s="1531">
        <f>SUM(P51:P53)</f>
        <v>1100000</v>
      </c>
    </row>
    <row r="55" spans="1:16" ht="15.75" hidden="1" customHeight="1">
      <c r="A55" s="145"/>
      <c r="B55" s="173" t="s">
        <v>2612</v>
      </c>
      <c r="C55" s="174">
        <v>0</v>
      </c>
      <c r="D55" s="174"/>
      <c r="E55" s="174">
        <f t="shared" ref="E55:E57" si="63">SUM(C55:D55)</f>
        <v>0</v>
      </c>
      <c r="F55" s="174"/>
      <c r="G55" s="174"/>
      <c r="H55" s="174">
        <f t="shared" si="3"/>
        <v>0</v>
      </c>
      <c r="I55" s="174"/>
      <c r="J55" s="174">
        <f t="shared" si="57"/>
        <v>0</v>
      </c>
      <c r="K55" s="174"/>
      <c r="L55" s="174"/>
      <c r="M55" s="174">
        <f t="shared" si="6"/>
        <v>0</v>
      </c>
      <c r="N55" s="174"/>
      <c r="O55" s="174">
        <f t="shared" si="58"/>
        <v>0</v>
      </c>
      <c r="P55" s="174"/>
    </row>
    <row r="56" spans="1:16" ht="15.75" hidden="1" customHeight="1">
      <c r="A56" s="145" t="s">
        <v>2613</v>
      </c>
      <c r="B56" s="173" t="s">
        <v>2614</v>
      </c>
      <c r="C56" s="174">
        <v>0</v>
      </c>
      <c r="D56" s="174"/>
      <c r="E56" s="174">
        <f t="shared" si="63"/>
        <v>0</v>
      </c>
      <c r="F56" s="174"/>
      <c r="G56" s="174"/>
      <c r="H56" s="174">
        <f t="shared" si="3"/>
        <v>0</v>
      </c>
      <c r="I56" s="174"/>
      <c r="J56" s="174">
        <f t="shared" si="57"/>
        <v>0</v>
      </c>
      <c r="K56" s="174"/>
      <c r="L56" s="174"/>
      <c r="M56" s="174">
        <f t="shared" si="6"/>
        <v>0</v>
      </c>
      <c r="N56" s="174"/>
      <c r="O56" s="174">
        <f t="shared" si="58"/>
        <v>0</v>
      </c>
      <c r="P56" s="174"/>
    </row>
    <row r="57" spans="1:16" ht="15.75" hidden="1" customHeight="1">
      <c r="A57" s="1529" t="s">
        <v>413</v>
      </c>
      <c r="B57" s="1530"/>
      <c r="C57" s="174">
        <v>0</v>
      </c>
      <c r="D57" s="174"/>
      <c r="E57" s="174">
        <f t="shared" si="63"/>
        <v>0</v>
      </c>
      <c r="F57" s="174"/>
      <c r="G57" s="174"/>
      <c r="H57" s="174">
        <f t="shared" si="3"/>
        <v>0</v>
      </c>
      <c r="I57" s="174"/>
      <c r="J57" s="174">
        <f t="shared" si="57"/>
        <v>0</v>
      </c>
      <c r="K57" s="174"/>
      <c r="L57" s="174"/>
      <c r="M57" s="174">
        <f t="shared" si="6"/>
        <v>0</v>
      </c>
      <c r="N57" s="174"/>
      <c r="O57" s="174">
        <f t="shared" si="58"/>
        <v>0</v>
      </c>
      <c r="P57" s="174"/>
    </row>
    <row r="58" spans="1:16" s="56" customFormat="1" ht="15.75" customHeight="1">
      <c r="A58" s="182"/>
      <c r="B58" s="176" t="s">
        <v>2612</v>
      </c>
      <c r="C58" s="178"/>
      <c r="D58" s="178"/>
      <c r="E58" s="178"/>
      <c r="F58" s="178"/>
      <c r="G58" s="178"/>
      <c r="H58" s="178"/>
      <c r="I58" s="178"/>
      <c r="J58" s="178"/>
      <c r="K58" s="178"/>
      <c r="L58" s="178"/>
      <c r="M58" s="178">
        <f t="shared" si="6"/>
        <v>0</v>
      </c>
      <c r="N58" s="178"/>
      <c r="O58" s="178">
        <f t="shared" si="58"/>
        <v>0</v>
      </c>
      <c r="P58" s="178"/>
    </row>
    <row r="59" spans="1:16" ht="15.75" customHeight="1">
      <c r="A59" s="145" t="s">
        <v>2613</v>
      </c>
      <c r="B59" s="173" t="s">
        <v>2614</v>
      </c>
      <c r="C59" s="174">
        <v>4000000</v>
      </c>
      <c r="D59" s="174"/>
      <c r="E59" s="174">
        <f>SUM(C59:D59)</f>
        <v>4000000</v>
      </c>
      <c r="F59" s="174">
        <v>2000000</v>
      </c>
      <c r="G59" s="174"/>
      <c r="H59" s="174">
        <f t="shared" si="3"/>
        <v>2000000</v>
      </c>
      <c r="I59" s="174"/>
      <c r="J59" s="174">
        <f t="shared" ref="J59:J60" si="64">H59+I59</f>
        <v>2000000</v>
      </c>
      <c r="K59" s="174">
        <v>2257337</v>
      </c>
      <c r="L59" s="174"/>
      <c r="M59" s="174">
        <f t="shared" si="6"/>
        <v>2257337</v>
      </c>
      <c r="N59" s="174"/>
      <c r="O59" s="174">
        <f t="shared" si="58"/>
        <v>2257337</v>
      </c>
      <c r="P59" s="174">
        <v>2257337</v>
      </c>
    </row>
    <row r="60" spans="1:16" ht="15.75" customHeight="1">
      <c r="A60" s="1529" t="s">
        <v>413</v>
      </c>
      <c r="B60" s="1530"/>
      <c r="C60" s="1531">
        <v>4000000</v>
      </c>
      <c r="D60" s="1531">
        <f t="shared" ref="D60:F60" si="65">SUM(D59)</f>
        <v>0</v>
      </c>
      <c r="E60" s="1531">
        <f t="shared" si="65"/>
        <v>4000000</v>
      </c>
      <c r="F60" s="1531">
        <f t="shared" si="65"/>
        <v>2000000</v>
      </c>
      <c r="G60" s="1531">
        <f t="shared" ref="G60:I60" si="66">SUM(G59)</f>
        <v>0</v>
      </c>
      <c r="H60" s="1531">
        <f t="shared" si="3"/>
        <v>2000000</v>
      </c>
      <c r="I60" s="1531">
        <f t="shared" si="66"/>
        <v>0</v>
      </c>
      <c r="J60" s="1531">
        <f t="shared" si="64"/>
        <v>2000000</v>
      </c>
      <c r="K60" s="1531">
        <f t="shared" ref="K60:L60" si="67">SUM(K59)</f>
        <v>2257337</v>
      </c>
      <c r="L60" s="1531">
        <f t="shared" si="67"/>
        <v>0</v>
      </c>
      <c r="M60" s="1531">
        <f t="shared" si="6"/>
        <v>2257337</v>
      </c>
      <c r="N60" s="1531">
        <f t="shared" ref="N60" si="68">SUM(N59)</f>
        <v>0</v>
      </c>
      <c r="O60" s="1531">
        <f t="shared" si="58"/>
        <v>2257337</v>
      </c>
      <c r="P60" s="1531">
        <f>SUM(P59)</f>
        <v>2257337</v>
      </c>
    </row>
    <row r="61" spans="1:16" s="56" customFormat="1" ht="15.75" customHeight="1">
      <c r="A61" s="182"/>
      <c r="B61" s="176" t="s">
        <v>2617</v>
      </c>
      <c r="C61" s="178"/>
      <c r="D61" s="178"/>
      <c r="E61" s="178"/>
      <c r="F61" s="178"/>
      <c r="G61" s="178"/>
      <c r="H61" s="178"/>
      <c r="I61" s="178"/>
      <c r="J61" s="178"/>
      <c r="K61" s="178"/>
      <c r="L61" s="178"/>
      <c r="M61" s="178">
        <f t="shared" si="6"/>
        <v>0</v>
      </c>
      <c r="N61" s="178"/>
      <c r="O61" s="178">
        <f t="shared" si="58"/>
        <v>0</v>
      </c>
      <c r="P61" s="178"/>
    </row>
    <row r="62" spans="1:16" ht="15.75" customHeight="1">
      <c r="A62" s="145" t="s">
        <v>2943</v>
      </c>
      <c r="B62" s="1305" t="s">
        <v>3426</v>
      </c>
      <c r="C62" s="174">
        <v>0</v>
      </c>
      <c r="D62" s="174"/>
      <c r="E62" s="174">
        <f t="shared" ref="E62:E72" si="69">SUM(C62:D62)</f>
        <v>0</v>
      </c>
      <c r="F62" s="174"/>
      <c r="G62" s="174"/>
      <c r="H62" s="1539">
        <v>0</v>
      </c>
      <c r="I62" s="174"/>
      <c r="J62" s="174">
        <f t="shared" ref="J62:J72" si="70">H62+I62</f>
        <v>0</v>
      </c>
      <c r="K62" s="1539">
        <v>0</v>
      </c>
      <c r="L62" s="1539"/>
      <c r="M62" s="1539">
        <f t="shared" si="6"/>
        <v>0</v>
      </c>
      <c r="N62" s="1539"/>
      <c r="O62" s="1539">
        <f t="shared" si="58"/>
        <v>0</v>
      </c>
      <c r="P62" s="1539"/>
    </row>
    <row r="63" spans="1:16" ht="15.75" customHeight="1">
      <c r="A63" s="145" t="s">
        <v>3200</v>
      </c>
      <c r="B63" s="173" t="s">
        <v>3151</v>
      </c>
      <c r="C63" s="174">
        <v>0</v>
      </c>
      <c r="D63" s="174"/>
      <c r="E63" s="174">
        <f t="shared" si="69"/>
        <v>0</v>
      </c>
      <c r="F63" s="174"/>
      <c r="G63" s="174"/>
      <c r="H63" s="1539">
        <v>0</v>
      </c>
      <c r="I63" s="174"/>
      <c r="J63" s="174">
        <f t="shared" si="70"/>
        <v>0</v>
      </c>
      <c r="K63" s="1539">
        <v>0</v>
      </c>
      <c r="L63" s="1539"/>
      <c r="M63" s="1539">
        <f t="shared" si="6"/>
        <v>0</v>
      </c>
      <c r="N63" s="1539"/>
      <c r="O63" s="1539">
        <f t="shared" si="58"/>
        <v>0</v>
      </c>
      <c r="P63" s="1539"/>
    </row>
    <row r="64" spans="1:16" ht="15.75" customHeight="1">
      <c r="A64" s="145">
        <v>3111001</v>
      </c>
      <c r="B64" s="173" t="s">
        <v>2659</v>
      </c>
      <c r="C64" s="174">
        <v>0</v>
      </c>
      <c r="D64" s="174"/>
      <c r="E64" s="174">
        <f t="shared" si="69"/>
        <v>0</v>
      </c>
      <c r="F64" s="174"/>
      <c r="G64" s="174"/>
      <c r="H64" s="1539">
        <v>0</v>
      </c>
      <c r="I64" s="174"/>
      <c r="J64" s="174">
        <f t="shared" si="70"/>
        <v>0</v>
      </c>
      <c r="K64" s="174">
        <v>500000</v>
      </c>
      <c r="L64" s="174">
        <v>-500000</v>
      </c>
      <c r="M64" s="174">
        <f t="shared" si="6"/>
        <v>0</v>
      </c>
      <c r="N64" s="174"/>
      <c r="O64" s="174">
        <f t="shared" si="58"/>
        <v>0</v>
      </c>
      <c r="P64" s="174"/>
    </row>
    <row r="65" spans="1:16" ht="15.75" customHeight="1">
      <c r="A65" s="145" t="s">
        <v>2931</v>
      </c>
      <c r="B65" s="173" t="s">
        <v>3427</v>
      </c>
      <c r="C65" s="174">
        <v>0</v>
      </c>
      <c r="D65" s="174"/>
      <c r="E65" s="174">
        <f t="shared" si="69"/>
        <v>0</v>
      </c>
      <c r="F65" s="174"/>
      <c r="G65" s="174"/>
      <c r="H65" s="1539">
        <v>0</v>
      </c>
      <c r="I65" s="174"/>
      <c r="J65" s="174">
        <f t="shared" si="70"/>
        <v>0</v>
      </c>
      <c r="K65" s="174">
        <v>300000</v>
      </c>
      <c r="L65" s="174">
        <v>-300000</v>
      </c>
      <c r="M65" s="174">
        <f t="shared" si="6"/>
        <v>0</v>
      </c>
      <c r="N65" s="174"/>
      <c r="O65" s="174">
        <f t="shared" si="58"/>
        <v>0</v>
      </c>
      <c r="P65" s="174"/>
    </row>
    <row r="66" spans="1:16" s="40" customFormat="1" ht="15.75" customHeight="1">
      <c r="A66" s="145" t="s">
        <v>2931</v>
      </c>
      <c r="B66" s="173" t="s">
        <v>3428</v>
      </c>
      <c r="C66" s="174">
        <v>15000000</v>
      </c>
      <c r="D66" s="174"/>
      <c r="E66" s="174">
        <f t="shared" si="69"/>
        <v>15000000</v>
      </c>
      <c r="F66" s="174">
        <v>2900000</v>
      </c>
      <c r="G66" s="648">
        <v>0</v>
      </c>
      <c r="H66" s="174">
        <f t="shared" si="3"/>
        <v>2900000</v>
      </c>
      <c r="I66" s="648"/>
      <c r="J66" s="174">
        <f t="shared" si="70"/>
        <v>2900000</v>
      </c>
      <c r="K66" s="174">
        <v>2500000</v>
      </c>
      <c r="L66" s="174">
        <v>15000000</v>
      </c>
      <c r="M66" s="174">
        <f t="shared" si="6"/>
        <v>17500000</v>
      </c>
      <c r="N66" s="174">
        <v>18400000</v>
      </c>
      <c r="O66" s="174">
        <f t="shared" si="58"/>
        <v>35900000</v>
      </c>
      <c r="P66" s="174">
        <v>12997735</v>
      </c>
    </row>
    <row r="67" spans="1:16" s="40" customFormat="1" ht="15.75" hidden="1" customHeight="1">
      <c r="A67" s="1540" t="s">
        <v>3304</v>
      </c>
      <c r="B67" s="1541" t="s">
        <v>2828</v>
      </c>
      <c r="C67" s="174"/>
      <c r="D67" s="174"/>
      <c r="E67" s="174">
        <f t="shared" si="69"/>
        <v>0</v>
      </c>
      <c r="F67" s="174"/>
      <c r="G67" s="174"/>
      <c r="H67" s="1539">
        <v>0</v>
      </c>
      <c r="I67" s="174"/>
      <c r="J67" s="174">
        <f t="shared" si="70"/>
        <v>0</v>
      </c>
      <c r="K67" s="1539">
        <v>0</v>
      </c>
      <c r="L67" s="1539"/>
      <c r="M67" s="1539">
        <f t="shared" si="6"/>
        <v>0</v>
      </c>
      <c r="N67" s="1539"/>
      <c r="O67" s="1539">
        <f t="shared" si="58"/>
        <v>0</v>
      </c>
      <c r="P67" s="1539">
        <v>0</v>
      </c>
    </row>
    <row r="68" spans="1:16" s="40" customFormat="1" ht="15.75" hidden="1" customHeight="1">
      <c r="A68" s="145">
        <v>2211016</v>
      </c>
      <c r="B68" s="173" t="s">
        <v>3429</v>
      </c>
      <c r="C68" s="174"/>
      <c r="D68" s="174"/>
      <c r="E68" s="174">
        <f t="shared" si="69"/>
        <v>0</v>
      </c>
      <c r="F68" s="174"/>
      <c r="G68" s="174"/>
      <c r="H68" s="1539">
        <v>0</v>
      </c>
      <c r="I68" s="174"/>
      <c r="J68" s="174">
        <f t="shared" si="70"/>
        <v>0</v>
      </c>
      <c r="K68" s="1539">
        <v>0</v>
      </c>
      <c r="L68" s="1539"/>
      <c r="M68" s="1539">
        <f t="shared" si="6"/>
        <v>0</v>
      </c>
      <c r="N68" s="1539"/>
      <c r="O68" s="1539">
        <f t="shared" si="58"/>
        <v>0</v>
      </c>
      <c r="P68" s="1539">
        <v>0</v>
      </c>
    </row>
    <row r="69" spans="1:16" s="40" customFormat="1" ht="15.75" hidden="1" customHeight="1">
      <c r="A69" s="145">
        <v>3111004</v>
      </c>
      <c r="B69" s="173" t="s">
        <v>3430</v>
      </c>
      <c r="C69" s="174"/>
      <c r="D69" s="174"/>
      <c r="E69" s="174">
        <f t="shared" si="69"/>
        <v>0</v>
      </c>
      <c r="F69" s="174"/>
      <c r="G69" s="174"/>
      <c r="H69" s="1539">
        <v>0</v>
      </c>
      <c r="I69" s="174"/>
      <c r="J69" s="174">
        <f t="shared" si="70"/>
        <v>0</v>
      </c>
      <c r="K69" s="1539">
        <v>0</v>
      </c>
      <c r="L69" s="1539"/>
      <c r="M69" s="1539">
        <f t="shared" si="6"/>
        <v>0</v>
      </c>
      <c r="N69" s="1539"/>
      <c r="O69" s="1539">
        <f t="shared" si="58"/>
        <v>0</v>
      </c>
      <c r="P69" s="1539">
        <v>0</v>
      </c>
    </row>
    <row r="70" spans="1:16" s="40" customFormat="1" ht="15.75" hidden="1" customHeight="1">
      <c r="A70" s="145">
        <v>3111009</v>
      </c>
      <c r="B70" s="173" t="s">
        <v>3431</v>
      </c>
      <c r="C70" s="174"/>
      <c r="D70" s="174"/>
      <c r="E70" s="174">
        <f t="shared" si="69"/>
        <v>0</v>
      </c>
      <c r="F70" s="174"/>
      <c r="G70" s="174"/>
      <c r="H70" s="1539">
        <v>0</v>
      </c>
      <c r="I70" s="174"/>
      <c r="J70" s="174">
        <f t="shared" si="70"/>
        <v>0</v>
      </c>
      <c r="K70" s="1539">
        <v>0</v>
      </c>
      <c r="L70" s="1539"/>
      <c r="M70" s="1539">
        <f t="shared" si="6"/>
        <v>0</v>
      </c>
      <c r="N70" s="1539"/>
      <c r="O70" s="1539">
        <f t="shared" si="58"/>
        <v>0</v>
      </c>
      <c r="P70" s="1539">
        <v>0</v>
      </c>
    </row>
    <row r="71" spans="1:16" s="40" customFormat="1" ht="15.75" customHeight="1">
      <c r="A71" s="145">
        <v>2211103</v>
      </c>
      <c r="B71" s="173" t="s">
        <v>3152</v>
      </c>
      <c r="C71" s="648"/>
      <c r="D71" s="648"/>
      <c r="E71" s="648"/>
      <c r="F71" s="648">
        <v>0</v>
      </c>
      <c r="G71" s="763">
        <v>30000000</v>
      </c>
      <c r="H71" s="174">
        <f t="shared" ref="H71" si="71">F71+G71</f>
        <v>30000000</v>
      </c>
      <c r="I71" s="763"/>
      <c r="J71" s="174">
        <f t="shared" si="70"/>
        <v>30000000</v>
      </c>
      <c r="K71" s="1539">
        <v>0</v>
      </c>
      <c r="L71" s="1539"/>
      <c r="M71" s="1539">
        <f t="shared" ref="M71:M102" si="72">SUM(K71:L71)</f>
        <v>0</v>
      </c>
      <c r="N71" s="1539"/>
      <c r="O71" s="1539">
        <f t="shared" si="58"/>
        <v>0</v>
      </c>
      <c r="P71" s="1539"/>
    </row>
    <row r="72" spans="1:16" ht="15.75" customHeight="1">
      <c r="A72" s="145">
        <v>2211311</v>
      </c>
      <c r="B72" s="173" t="s">
        <v>3432</v>
      </c>
      <c r="C72" s="174">
        <v>7000000</v>
      </c>
      <c r="D72" s="174"/>
      <c r="E72" s="174">
        <f t="shared" si="69"/>
        <v>7000000</v>
      </c>
      <c r="F72" s="174">
        <v>4000000</v>
      </c>
      <c r="G72" s="174"/>
      <c r="H72" s="174">
        <f t="shared" ref="H72:H102" si="73">F72+G72</f>
        <v>4000000</v>
      </c>
      <c r="I72" s="174"/>
      <c r="J72" s="174">
        <f t="shared" si="70"/>
        <v>4000000</v>
      </c>
      <c r="K72" s="1539">
        <v>0</v>
      </c>
      <c r="L72" s="1539"/>
      <c r="M72" s="1539">
        <f t="shared" si="72"/>
        <v>0</v>
      </c>
      <c r="N72" s="1539"/>
      <c r="O72" s="1539">
        <f t="shared" si="58"/>
        <v>0</v>
      </c>
      <c r="P72" s="1539"/>
    </row>
    <row r="73" spans="1:16" ht="15.75" customHeight="1">
      <c r="A73" s="1529" t="s">
        <v>413</v>
      </c>
      <c r="B73" s="1530"/>
      <c r="C73" s="1531">
        <v>22000000</v>
      </c>
      <c r="D73" s="1531">
        <f t="shared" ref="D73:H73" si="74">SUM(D62:D72)</f>
        <v>0</v>
      </c>
      <c r="E73" s="1531">
        <f t="shared" si="74"/>
        <v>22000000</v>
      </c>
      <c r="F73" s="1531">
        <f t="shared" si="74"/>
        <v>6900000</v>
      </c>
      <c r="G73" s="1531">
        <f t="shared" si="74"/>
        <v>30000000</v>
      </c>
      <c r="H73" s="1531">
        <f t="shared" si="74"/>
        <v>36900000</v>
      </c>
      <c r="I73" s="1531">
        <f t="shared" ref="I73:J73" si="75">SUM(I62:I72)</f>
        <v>0</v>
      </c>
      <c r="J73" s="1531">
        <f t="shared" si="75"/>
        <v>36900000</v>
      </c>
      <c r="K73" s="1531">
        <f t="shared" ref="K73:L73" si="76">SUM(K62:K72)</f>
        <v>3300000</v>
      </c>
      <c r="L73" s="1531">
        <f t="shared" si="76"/>
        <v>14200000</v>
      </c>
      <c r="M73" s="1531">
        <f t="shared" si="72"/>
        <v>17500000</v>
      </c>
      <c r="N73" s="1531">
        <f t="shared" ref="N73" si="77">SUM(N62:N72)</f>
        <v>18400000</v>
      </c>
      <c r="O73" s="1531">
        <f t="shared" si="58"/>
        <v>35900000</v>
      </c>
      <c r="P73" s="1531">
        <f>SUM(P62:P72)</f>
        <v>12997735</v>
      </c>
    </row>
    <row r="74" spans="1:16" s="56" customFormat="1" ht="15.75" customHeight="1">
      <c r="A74" s="182"/>
      <c r="B74" s="176" t="s">
        <v>2633</v>
      </c>
      <c r="C74" s="178"/>
      <c r="D74" s="178"/>
      <c r="E74" s="178"/>
      <c r="F74" s="1536"/>
      <c r="G74" s="1536"/>
      <c r="H74" s="1536"/>
      <c r="I74" s="1536"/>
      <c r="J74" s="1536"/>
      <c r="K74" s="1536"/>
      <c r="L74" s="1536"/>
      <c r="M74" s="1536">
        <f t="shared" si="72"/>
        <v>0</v>
      </c>
      <c r="N74" s="1536"/>
      <c r="O74" s="1536">
        <f t="shared" si="58"/>
        <v>0</v>
      </c>
      <c r="P74" s="1536"/>
    </row>
    <row r="75" spans="1:16" ht="15.75" customHeight="1">
      <c r="A75" s="145" t="s">
        <v>2634</v>
      </c>
      <c r="B75" s="173" t="s">
        <v>2635</v>
      </c>
      <c r="C75" s="174">
        <v>1000000</v>
      </c>
      <c r="D75" s="174">
        <v>-799996</v>
      </c>
      <c r="E75" s="174">
        <f>SUM(C75:D75)</f>
        <v>200004</v>
      </c>
      <c r="F75" s="964">
        <v>0</v>
      </c>
      <c r="G75" s="964">
        <v>0</v>
      </c>
      <c r="H75" s="964">
        <f t="shared" si="73"/>
        <v>0</v>
      </c>
      <c r="I75" s="964">
        <v>0</v>
      </c>
      <c r="J75" s="964">
        <f t="shared" ref="J75:J76" si="78">H75+I75</f>
        <v>0</v>
      </c>
      <c r="K75" s="648">
        <v>500000</v>
      </c>
      <c r="L75" s="648"/>
      <c r="M75" s="648">
        <f t="shared" si="72"/>
        <v>500000</v>
      </c>
      <c r="N75" s="648"/>
      <c r="O75" s="648">
        <f t="shared" si="58"/>
        <v>500000</v>
      </c>
      <c r="P75" s="648">
        <v>500000</v>
      </c>
    </row>
    <row r="76" spans="1:16" ht="15.75" customHeight="1">
      <c r="A76" s="1529" t="s">
        <v>413</v>
      </c>
      <c r="B76" s="1530"/>
      <c r="C76" s="1531">
        <v>1000000</v>
      </c>
      <c r="D76" s="1531">
        <f t="shared" ref="D76:F76" si="79">SUM(D75)</f>
        <v>-799996</v>
      </c>
      <c r="E76" s="1531">
        <f t="shared" si="79"/>
        <v>200004</v>
      </c>
      <c r="F76" s="1531">
        <f t="shared" si="79"/>
        <v>0</v>
      </c>
      <c r="G76" s="1531">
        <f t="shared" ref="G76:I76" si="80">SUM(G75)</f>
        <v>0</v>
      </c>
      <c r="H76" s="1531">
        <f t="shared" si="73"/>
        <v>0</v>
      </c>
      <c r="I76" s="1531">
        <f t="shared" si="80"/>
        <v>0</v>
      </c>
      <c r="J76" s="1531">
        <f t="shared" si="78"/>
        <v>0</v>
      </c>
      <c r="K76" s="1531">
        <f t="shared" ref="K76:L76" si="81">SUM(K75)</f>
        <v>500000</v>
      </c>
      <c r="L76" s="1531">
        <f t="shared" si="81"/>
        <v>0</v>
      </c>
      <c r="M76" s="1531">
        <f t="shared" si="72"/>
        <v>500000</v>
      </c>
      <c r="N76" s="1531">
        <f t="shared" ref="N76" si="82">SUM(N75)</f>
        <v>0</v>
      </c>
      <c r="O76" s="1531">
        <f t="shared" si="58"/>
        <v>500000</v>
      </c>
      <c r="P76" s="1531">
        <f>SUM(P75)</f>
        <v>500000</v>
      </c>
    </row>
    <row r="77" spans="1:16" s="56" customFormat="1" ht="15.75" customHeight="1">
      <c r="A77" s="182"/>
      <c r="B77" s="176" t="s">
        <v>2636</v>
      </c>
      <c r="C77" s="178"/>
      <c r="D77" s="178"/>
      <c r="E77" s="178"/>
      <c r="F77" s="178"/>
      <c r="G77" s="178"/>
      <c r="H77" s="178"/>
      <c r="I77" s="178"/>
      <c r="J77" s="178"/>
      <c r="K77" s="178"/>
      <c r="L77" s="178"/>
      <c r="M77" s="178"/>
      <c r="N77" s="178"/>
      <c r="O77" s="178"/>
      <c r="P77" s="178"/>
    </row>
    <row r="78" spans="1:16" ht="15.75" customHeight="1">
      <c r="A78" s="145" t="s">
        <v>2637</v>
      </c>
      <c r="B78" s="173" t="s">
        <v>2638</v>
      </c>
      <c r="C78" s="174">
        <v>0</v>
      </c>
      <c r="D78" s="174"/>
      <c r="E78" s="174">
        <f t="shared" ref="E78:E81" si="83">SUM(C78:D78)</f>
        <v>0</v>
      </c>
      <c r="F78" s="174"/>
      <c r="G78" s="174"/>
      <c r="H78" s="174">
        <f t="shared" si="73"/>
        <v>0</v>
      </c>
      <c r="I78" s="174"/>
      <c r="J78" s="964">
        <f t="shared" ref="J78:J102" si="84">H78+I78</f>
        <v>0</v>
      </c>
      <c r="K78" s="174"/>
      <c r="L78" s="174"/>
      <c r="M78" s="174"/>
      <c r="N78" s="174"/>
      <c r="O78" s="174"/>
      <c r="P78" s="174"/>
    </row>
    <row r="79" spans="1:16" s="40" customFormat="1" ht="15.75" customHeight="1">
      <c r="A79" s="145" t="s">
        <v>3206</v>
      </c>
      <c r="B79" s="173" t="s">
        <v>3275</v>
      </c>
      <c r="C79" s="174">
        <v>1500000</v>
      </c>
      <c r="D79" s="174"/>
      <c r="E79" s="174">
        <f t="shared" si="83"/>
        <v>1500000</v>
      </c>
      <c r="F79" s="174">
        <v>500000</v>
      </c>
      <c r="G79" s="648">
        <v>2500000</v>
      </c>
      <c r="H79" s="174">
        <f t="shared" si="73"/>
        <v>3000000</v>
      </c>
      <c r="I79" s="648"/>
      <c r="J79" s="174">
        <f t="shared" si="84"/>
        <v>3000000</v>
      </c>
      <c r="K79" s="648">
        <v>500000</v>
      </c>
      <c r="L79" s="648"/>
      <c r="M79" s="648">
        <f t="shared" si="72"/>
        <v>500000</v>
      </c>
      <c r="N79" s="648">
        <v>2000000</v>
      </c>
      <c r="O79" s="648">
        <f t="shared" ref="O79:O82" si="85">SUM(M79:N79)</f>
        <v>2500000</v>
      </c>
      <c r="P79" s="648">
        <v>3000000</v>
      </c>
    </row>
    <row r="80" spans="1:16" ht="15.75" customHeight="1">
      <c r="A80" s="145"/>
      <c r="B80" s="173" t="s">
        <v>3433</v>
      </c>
      <c r="C80" s="648"/>
      <c r="D80" s="648"/>
      <c r="E80" s="174">
        <f t="shared" si="83"/>
        <v>0</v>
      </c>
      <c r="F80" s="174"/>
      <c r="G80" s="964"/>
      <c r="H80" s="174">
        <f t="shared" si="73"/>
        <v>0</v>
      </c>
      <c r="I80" s="964"/>
      <c r="J80" s="964">
        <f t="shared" si="84"/>
        <v>0</v>
      </c>
      <c r="K80" s="964">
        <v>0</v>
      </c>
      <c r="L80" s="964"/>
      <c r="M80" s="964">
        <f t="shared" si="72"/>
        <v>0</v>
      </c>
      <c r="N80" s="964"/>
      <c r="O80" s="964">
        <f t="shared" si="85"/>
        <v>0</v>
      </c>
      <c r="P80" s="964"/>
    </row>
    <row r="81" spans="1:16" ht="15.75" customHeight="1">
      <c r="A81" s="145" t="s">
        <v>3009</v>
      </c>
      <c r="B81" s="173" t="s">
        <v>3010</v>
      </c>
      <c r="C81" s="174">
        <v>1000000</v>
      </c>
      <c r="D81" s="174"/>
      <c r="E81" s="174">
        <f t="shared" si="83"/>
        <v>1000000</v>
      </c>
      <c r="F81" s="174">
        <v>1000000</v>
      </c>
      <c r="G81" s="964">
        <v>0</v>
      </c>
      <c r="H81" s="174">
        <f t="shared" si="73"/>
        <v>1000000</v>
      </c>
      <c r="I81" s="964"/>
      <c r="J81" s="174">
        <f t="shared" si="84"/>
        <v>1000000</v>
      </c>
      <c r="K81" s="648">
        <v>500000</v>
      </c>
      <c r="L81" s="648">
        <v>-500000</v>
      </c>
      <c r="M81" s="648">
        <f t="shared" si="72"/>
        <v>0</v>
      </c>
      <c r="N81" s="648"/>
      <c r="O81" s="648">
        <f t="shared" si="85"/>
        <v>0</v>
      </c>
      <c r="P81" s="648"/>
    </row>
    <row r="82" spans="1:16" ht="15.75" customHeight="1">
      <c r="A82" s="1529" t="s">
        <v>413</v>
      </c>
      <c r="B82" s="1542"/>
      <c r="C82" s="1531">
        <v>2500000</v>
      </c>
      <c r="D82" s="1531">
        <f t="shared" ref="D82:F82" si="86">SUM(D78:D81)</f>
        <v>0</v>
      </c>
      <c r="E82" s="1531">
        <f t="shared" si="86"/>
        <v>2500000</v>
      </c>
      <c r="F82" s="1531">
        <f t="shared" si="86"/>
        <v>1500000</v>
      </c>
      <c r="G82" s="1531">
        <f t="shared" ref="G82:I82" si="87">SUM(G78:G81)</f>
        <v>2500000</v>
      </c>
      <c r="H82" s="1531">
        <f t="shared" si="73"/>
        <v>4000000</v>
      </c>
      <c r="I82" s="1531">
        <f t="shared" si="87"/>
        <v>0</v>
      </c>
      <c r="J82" s="1531">
        <f t="shared" si="84"/>
        <v>4000000</v>
      </c>
      <c r="K82" s="1531">
        <f t="shared" ref="K82:L82" si="88">SUM(K78:K81)</f>
        <v>1000000</v>
      </c>
      <c r="L82" s="1531">
        <f t="shared" si="88"/>
        <v>-500000</v>
      </c>
      <c r="M82" s="1531">
        <f t="shared" si="72"/>
        <v>500000</v>
      </c>
      <c r="N82" s="1531">
        <f t="shared" ref="N82" si="89">SUM(N78:N81)</f>
        <v>2000000</v>
      </c>
      <c r="O82" s="1531">
        <f t="shared" si="85"/>
        <v>2500000</v>
      </c>
      <c r="P82" s="1531">
        <f>SUM(P78:P81)</f>
        <v>3000000</v>
      </c>
    </row>
    <row r="83" spans="1:16" ht="15.75" customHeight="1">
      <c r="A83" s="962" t="s">
        <v>3434</v>
      </c>
      <c r="B83" s="963"/>
      <c r="C83" s="174"/>
      <c r="D83" s="174"/>
      <c r="E83" s="174"/>
      <c r="F83" s="964">
        <v>0</v>
      </c>
      <c r="G83" s="964">
        <v>0</v>
      </c>
      <c r="H83" s="964">
        <f t="shared" si="73"/>
        <v>0</v>
      </c>
      <c r="I83" s="964">
        <v>0</v>
      </c>
      <c r="J83" s="964">
        <f t="shared" si="84"/>
        <v>0</v>
      </c>
      <c r="K83" s="964"/>
      <c r="L83" s="964"/>
      <c r="M83" s="964"/>
      <c r="N83" s="964"/>
      <c r="O83" s="964"/>
      <c r="P83" s="964"/>
    </row>
    <row r="84" spans="1:16" s="56" customFormat="1" ht="15.75" customHeight="1">
      <c r="A84" s="182"/>
      <c r="B84" s="176" t="s">
        <v>2569</v>
      </c>
      <c r="C84" s="178"/>
      <c r="D84" s="178"/>
      <c r="E84" s="178"/>
      <c r="F84" s="1536">
        <v>0</v>
      </c>
      <c r="G84" s="1536">
        <v>0</v>
      </c>
      <c r="H84" s="1536">
        <f t="shared" si="73"/>
        <v>0</v>
      </c>
      <c r="I84" s="1536">
        <v>0</v>
      </c>
      <c r="J84" s="1536">
        <f t="shared" si="84"/>
        <v>0</v>
      </c>
      <c r="K84" s="1536"/>
      <c r="L84" s="1536"/>
      <c r="M84" s="1536"/>
      <c r="N84" s="1536"/>
      <c r="O84" s="1536"/>
      <c r="P84" s="1536"/>
    </row>
    <row r="85" spans="1:16" ht="15.75" hidden="1" customHeight="1">
      <c r="A85" s="145" t="s">
        <v>2649</v>
      </c>
      <c r="B85" s="173" t="s">
        <v>2570</v>
      </c>
      <c r="C85" s="174">
        <v>500000</v>
      </c>
      <c r="D85" s="174"/>
      <c r="E85" s="174">
        <f t="shared" ref="E85:E86" si="90">SUM(C85:D85)</f>
        <v>500000</v>
      </c>
      <c r="F85" s="964">
        <v>0</v>
      </c>
      <c r="G85" s="964">
        <v>0</v>
      </c>
      <c r="H85" s="964">
        <f t="shared" si="73"/>
        <v>0</v>
      </c>
      <c r="I85" s="964">
        <v>0</v>
      </c>
      <c r="J85" s="964">
        <f t="shared" si="84"/>
        <v>0</v>
      </c>
      <c r="K85" s="964">
        <v>0</v>
      </c>
      <c r="L85" s="964"/>
      <c r="M85" s="964">
        <f t="shared" si="72"/>
        <v>0</v>
      </c>
      <c r="N85" s="964"/>
      <c r="O85" s="964">
        <f t="shared" ref="O85:O89" si="91">SUM(M85:N85)</f>
        <v>0</v>
      </c>
      <c r="P85" s="964">
        <v>0</v>
      </c>
    </row>
    <row r="86" spans="1:16" ht="15.75" hidden="1" customHeight="1">
      <c r="A86" s="145" t="s">
        <v>2571</v>
      </c>
      <c r="B86" s="173" t="s">
        <v>2572</v>
      </c>
      <c r="C86" s="174">
        <v>800000</v>
      </c>
      <c r="D86" s="174"/>
      <c r="E86" s="174">
        <f t="shared" si="90"/>
        <v>800000</v>
      </c>
      <c r="F86" s="964">
        <v>0</v>
      </c>
      <c r="G86" s="964">
        <v>0</v>
      </c>
      <c r="H86" s="964">
        <f t="shared" si="73"/>
        <v>0</v>
      </c>
      <c r="I86" s="964">
        <v>0</v>
      </c>
      <c r="J86" s="964">
        <f t="shared" si="84"/>
        <v>0</v>
      </c>
      <c r="K86" s="964">
        <v>0</v>
      </c>
      <c r="L86" s="964"/>
      <c r="M86" s="964">
        <f t="shared" si="72"/>
        <v>0</v>
      </c>
      <c r="N86" s="964"/>
      <c r="O86" s="964">
        <f t="shared" si="91"/>
        <v>0</v>
      </c>
      <c r="P86" s="964">
        <v>0</v>
      </c>
    </row>
    <row r="87" spans="1:16" ht="15.75" hidden="1" customHeight="1">
      <c r="A87" s="145"/>
      <c r="B87" s="173" t="s">
        <v>2602</v>
      </c>
      <c r="C87" s="174"/>
      <c r="D87" s="174"/>
      <c r="E87" s="174"/>
      <c r="F87" s="964">
        <v>0</v>
      </c>
      <c r="G87" s="964">
        <v>0</v>
      </c>
      <c r="H87" s="964">
        <f t="shared" si="73"/>
        <v>0</v>
      </c>
      <c r="I87" s="964">
        <v>0</v>
      </c>
      <c r="J87" s="964">
        <f t="shared" si="84"/>
        <v>0</v>
      </c>
      <c r="K87" s="964">
        <v>0</v>
      </c>
      <c r="L87" s="964"/>
      <c r="M87" s="964">
        <f t="shared" si="72"/>
        <v>0</v>
      </c>
      <c r="N87" s="964"/>
      <c r="O87" s="964">
        <f t="shared" si="91"/>
        <v>0</v>
      </c>
      <c r="P87" s="964">
        <v>0</v>
      </c>
    </row>
    <row r="88" spans="1:16" ht="15.75" hidden="1" customHeight="1">
      <c r="A88" s="145" t="s">
        <v>2655</v>
      </c>
      <c r="B88" s="173" t="s">
        <v>2656</v>
      </c>
      <c r="C88" s="174">
        <v>500000</v>
      </c>
      <c r="D88" s="174"/>
      <c r="E88" s="174">
        <f t="shared" ref="E88:E89" si="92">SUM(C88:D88)</f>
        <v>500000</v>
      </c>
      <c r="F88" s="964">
        <v>0</v>
      </c>
      <c r="G88" s="964">
        <v>0</v>
      </c>
      <c r="H88" s="964">
        <f t="shared" si="73"/>
        <v>0</v>
      </c>
      <c r="I88" s="964">
        <v>0</v>
      </c>
      <c r="J88" s="964">
        <f t="shared" si="84"/>
        <v>0</v>
      </c>
      <c r="K88" s="964">
        <v>0</v>
      </c>
      <c r="L88" s="964"/>
      <c r="M88" s="964">
        <f t="shared" si="72"/>
        <v>0</v>
      </c>
      <c r="N88" s="964"/>
      <c r="O88" s="964">
        <f t="shared" si="91"/>
        <v>0</v>
      </c>
      <c r="P88" s="964">
        <v>0</v>
      </c>
    </row>
    <row r="89" spans="1:16" s="56" customFormat="1" ht="15.75" customHeight="1">
      <c r="A89" s="145" t="s">
        <v>2603</v>
      </c>
      <c r="B89" s="173" t="s">
        <v>2604</v>
      </c>
      <c r="C89" s="174">
        <v>3000000</v>
      </c>
      <c r="D89" s="174"/>
      <c r="E89" s="174">
        <f t="shared" si="92"/>
        <v>3000000</v>
      </c>
      <c r="F89" s="964">
        <v>0</v>
      </c>
      <c r="G89" s="648">
        <v>2500000</v>
      </c>
      <c r="H89" s="648">
        <f t="shared" si="73"/>
        <v>2500000</v>
      </c>
      <c r="I89" s="648"/>
      <c r="J89" s="648">
        <f t="shared" si="84"/>
        <v>2500000</v>
      </c>
      <c r="K89" s="648">
        <v>0</v>
      </c>
      <c r="L89" s="648"/>
      <c r="M89" s="648">
        <f t="shared" si="72"/>
        <v>0</v>
      </c>
      <c r="N89" s="648">
        <v>2000000</v>
      </c>
      <c r="O89" s="648">
        <f t="shared" si="91"/>
        <v>2000000</v>
      </c>
      <c r="P89" s="648">
        <v>2000000</v>
      </c>
    </row>
    <row r="90" spans="1:16" ht="15.75" customHeight="1">
      <c r="A90" s="1529" t="s">
        <v>413</v>
      </c>
      <c r="B90" s="1542"/>
      <c r="C90" s="1531">
        <v>4800000</v>
      </c>
      <c r="D90" s="1531">
        <f t="shared" ref="D90:F90" si="93">SUM(D85:D89)</f>
        <v>0</v>
      </c>
      <c r="E90" s="1531">
        <f t="shared" si="93"/>
        <v>4800000</v>
      </c>
      <c r="F90" s="1531">
        <f t="shared" si="93"/>
        <v>0</v>
      </c>
      <c r="G90" s="1531">
        <f t="shared" ref="G90:I90" si="94">SUM(G85:G89)</f>
        <v>2500000</v>
      </c>
      <c r="H90" s="1531">
        <f t="shared" si="73"/>
        <v>2500000</v>
      </c>
      <c r="I90" s="1531">
        <f t="shared" si="94"/>
        <v>0</v>
      </c>
      <c r="J90" s="1531">
        <f t="shared" si="84"/>
        <v>2500000</v>
      </c>
      <c r="K90" s="1531">
        <f>SUM(K85:K89)</f>
        <v>0</v>
      </c>
      <c r="L90" s="1531">
        <f t="shared" ref="L90:M90" si="95">SUM(L85:L89)</f>
        <v>0</v>
      </c>
      <c r="M90" s="1531">
        <f t="shared" si="95"/>
        <v>0</v>
      </c>
      <c r="N90" s="1531">
        <f t="shared" ref="N90:P90" si="96">SUM(N85:N89)</f>
        <v>2000000</v>
      </c>
      <c r="O90" s="1531">
        <f t="shared" si="96"/>
        <v>2000000</v>
      </c>
      <c r="P90" s="1531">
        <f t="shared" si="96"/>
        <v>2000000</v>
      </c>
    </row>
    <row r="91" spans="1:16" ht="15.75" hidden="1" customHeight="1">
      <c r="A91" s="145" t="s">
        <v>3435</v>
      </c>
      <c r="B91" s="173"/>
      <c r="C91" s="174">
        <v>2339915</v>
      </c>
      <c r="D91" s="174"/>
      <c r="E91" s="174">
        <f t="shared" ref="E91:E99" si="97">SUM(C91:D91)</f>
        <v>2339915</v>
      </c>
      <c r="F91" s="964">
        <v>0</v>
      </c>
      <c r="G91" s="964">
        <v>0</v>
      </c>
      <c r="H91" s="964">
        <f t="shared" si="73"/>
        <v>0</v>
      </c>
      <c r="I91" s="964">
        <v>0</v>
      </c>
      <c r="J91" s="964">
        <f t="shared" si="84"/>
        <v>0</v>
      </c>
      <c r="K91" s="964">
        <v>0</v>
      </c>
      <c r="L91" s="964"/>
      <c r="M91" s="964">
        <f t="shared" si="72"/>
        <v>0</v>
      </c>
      <c r="N91" s="964"/>
      <c r="O91" s="964">
        <f t="shared" ref="O91:O102" si="98">SUM(M91:N91)</f>
        <v>0</v>
      </c>
      <c r="P91" s="964">
        <v>0</v>
      </c>
    </row>
    <row r="92" spans="1:16" ht="15.75" hidden="1" customHeight="1">
      <c r="A92" s="145"/>
      <c r="B92" s="173" t="s">
        <v>2569</v>
      </c>
      <c r="C92" s="174"/>
      <c r="D92" s="174"/>
      <c r="E92" s="174">
        <f t="shared" si="97"/>
        <v>0</v>
      </c>
      <c r="F92" s="174"/>
      <c r="G92" s="174"/>
      <c r="H92" s="174">
        <f t="shared" si="73"/>
        <v>0</v>
      </c>
      <c r="I92" s="174"/>
      <c r="J92" s="174">
        <f t="shared" si="84"/>
        <v>0</v>
      </c>
      <c r="K92" s="174"/>
      <c r="L92" s="174"/>
      <c r="M92" s="174">
        <f t="shared" si="72"/>
        <v>0</v>
      </c>
      <c r="N92" s="174"/>
      <c r="O92" s="174">
        <f t="shared" si="98"/>
        <v>0</v>
      </c>
      <c r="P92" s="174"/>
    </row>
    <row r="93" spans="1:16" ht="15.75" hidden="1" customHeight="1">
      <c r="A93" s="145" t="s">
        <v>2649</v>
      </c>
      <c r="B93" s="173" t="s">
        <v>2570</v>
      </c>
      <c r="C93" s="174"/>
      <c r="D93" s="174"/>
      <c r="E93" s="174">
        <f t="shared" si="97"/>
        <v>0</v>
      </c>
      <c r="F93" s="174"/>
      <c r="G93" s="174"/>
      <c r="H93" s="174">
        <f t="shared" si="73"/>
        <v>0</v>
      </c>
      <c r="I93" s="174"/>
      <c r="J93" s="174">
        <f t="shared" si="84"/>
        <v>0</v>
      </c>
      <c r="K93" s="174"/>
      <c r="L93" s="174"/>
      <c r="M93" s="174">
        <f t="shared" si="72"/>
        <v>0</v>
      </c>
      <c r="N93" s="174"/>
      <c r="O93" s="174">
        <f t="shared" si="98"/>
        <v>0</v>
      </c>
      <c r="P93" s="174"/>
    </row>
    <row r="94" spans="1:16" ht="15.75" hidden="1" customHeight="1">
      <c r="A94" s="145" t="s">
        <v>2571</v>
      </c>
      <c r="B94" s="173" t="s">
        <v>2572</v>
      </c>
      <c r="C94" s="174"/>
      <c r="D94" s="174"/>
      <c r="E94" s="174">
        <f t="shared" si="97"/>
        <v>0</v>
      </c>
      <c r="F94" s="174"/>
      <c r="G94" s="174"/>
      <c r="H94" s="174">
        <f t="shared" si="73"/>
        <v>0</v>
      </c>
      <c r="I94" s="174"/>
      <c r="J94" s="174">
        <f t="shared" si="84"/>
        <v>0</v>
      </c>
      <c r="K94" s="174"/>
      <c r="L94" s="174"/>
      <c r="M94" s="174">
        <f t="shared" si="72"/>
        <v>0</v>
      </c>
      <c r="N94" s="174"/>
      <c r="O94" s="174">
        <f t="shared" si="98"/>
        <v>0</v>
      </c>
      <c r="P94" s="174"/>
    </row>
    <row r="95" spans="1:16" ht="15.75" hidden="1" customHeight="1">
      <c r="A95" s="145"/>
      <c r="B95" s="173" t="s">
        <v>2617</v>
      </c>
      <c r="C95" s="174"/>
      <c r="D95" s="174"/>
      <c r="E95" s="174">
        <f t="shared" si="97"/>
        <v>0</v>
      </c>
      <c r="F95" s="174"/>
      <c r="G95" s="174"/>
      <c r="H95" s="174">
        <f t="shared" si="73"/>
        <v>0</v>
      </c>
      <c r="I95" s="174"/>
      <c r="J95" s="174">
        <f t="shared" si="84"/>
        <v>0</v>
      </c>
      <c r="K95" s="174"/>
      <c r="L95" s="174"/>
      <c r="M95" s="174">
        <f t="shared" si="72"/>
        <v>0</v>
      </c>
      <c r="N95" s="174"/>
      <c r="O95" s="174">
        <f t="shared" si="98"/>
        <v>0</v>
      </c>
      <c r="P95" s="174"/>
    </row>
    <row r="96" spans="1:16" ht="15.75" hidden="1" customHeight="1">
      <c r="A96" s="145">
        <v>3111009</v>
      </c>
      <c r="B96" s="173" t="s">
        <v>3436</v>
      </c>
      <c r="C96" s="174"/>
      <c r="D96" s="174"/>
      <c r="E96" s="174">
        <f t="shared" si="97"/>
        <v>0</v>
      </c>
      <c r="F96" s="174"/>
      <c r="G96" s="174"/>
      <c r="H96" s="174">
        <f t="shared" si="73"/>
        <v>0</v>
      </c>
      <c r="I96" s="174"/>
      <c r="J96" s="174">
        <f t="shared" si="84"/>
        <v>0</v>
      </c>
      <c r="K96" s="174"/>
      <c r="L96" s="174"/>
      <c r="M96" s="174">
        <f t="shared" si="72"/>
        <v>0</v>
      </c>
      <c r="N96" s="174"/>
      <c r="O96" s="174">
        <f t="shared" si="98"/>
        <v>0</v>
      </c>
      <c r="P96" s="174"/>
    </row>
    <row r="97" spans="1:16" ht="15.75" hidden="1" customHeight="1">
      <c r="A97" s="145">
        <v>2210802</v>
      </c>
      <c r="B97" s="173" t="s">
        <v>2604</v>
      </c>
      <c r="C97" s="174"/>
      <c r="D97" s="174"/>
      <c r="E97" s="174">
        <f t="shared" si="97"/>
        <v>0</v>
      </c>
      <c r="F97" s="174"/>
      <c r="G97" s="174"/>
      <c r="H97" s="174">
        <f t="shared" si="73"/>
        <v>0</v>
      </c>
      <c r="I97" s="174"/>
      <c r="J97" s="174">
        <f t="shared" si="84"/>
        <v>0</v>
      </c>
      <c r="K97" s="174"/>
      <c r="L97" s="174"/>
      <c r="M97" s="174">
        <f t="shared" si="72"/>
        <v>0</v>
      </c>
      <c r="N97" s="174"/>
      <c r="O97" s="174">
        <f t="shared" si="98"/>
        <v>0</v>
      </c>
      <c r="P97" s="174"/>
    </row>
    <row r="98" spans="1:16" ht="15.75" hidden="1" customHeight="1">
      <c r="A98" s="145">
        <v>2211101</v>
      </c>
      <c r="B98" s="173" t="s">
        <v>2607</v>
      </c>
      <c r="C98" s="174"/>
      <c r="D98" s="174"/>
      <c r="E98" s="174">
        <f t="shared" si="97"/>
        <v>0</v>
      </c>
      <c r="F98" s="174"/>
      <c r="G98" s="174"/>
      <c r="H98" s="174">
        <f t="shared" si="73"/>
        <v>0</v>
      </c>
      <c r="I98" s="174"/>
      <c r="J98" s="174">
        <f t="shared" si="84"/>
        <v>0</v>
      </c>
      <c r="K98" s="174"/>
      <c r="L98" s="174"/>
      <c r="M98" s="174">
        <f t="shared" si="72"/>
        <v>0</v>
      </c>
      <c r="N98" s="174"/>
      <c r="O98" s="174">
        <f t="shared" si="98"/>
        <v>0</v>
      </c>
      <c r="P98" s="174"/>
    </row>
    <row r="99" spans="1:16" ht="15.75" hidden="1" customHeight="1">
      <c r="A99" s="145">
        <v>3111002</v>
      </c>
      <c r="B99" s="173" t="s">
        <v>3437</v>
      </c>
      <c r="C99" s="174"/>
      <c r="D99" s="174"/>
      <c r="E99" s="174">
        <f t="shared" si="97"/>
        <v>0</v>
      </c>
      <c r="F99" s="174"/>
      <c r="G99" s="174"/>
      <c r="H99" s="174">
        <f t="shared" si="73"/>
        <v>0</v>
      </c>
      <c r="I99" s="174"/>
      <c r="J99" s="174">
        <f t="shared" si="84"/>
        <v>0</v>
      </c>
      <c r="K99" s="174"/>
      <c r="L99" s="174"/>
      <c r="M99" s="174">
        <f t="shared" si="72"/>
        <v>0</v>
      </c>
      <c r="N99" s="174"/>
      <c r="O99" s="174">
        <f t="shared" si="98"/>
        <v>0</v>
      </c>
      <c r="P99" s="174"/>
    </row>
    <row r="100" spans="1:16" ht="15.75" hidden="1" customHeight="1">
      <c r="A100" s="1529" t="s">
        <v>413</v>
      </c>
      <c r="B100" s="1530"/>
      <c r="C100" s="1531">
        <v>2339915</v>
      </c>
      <c r="D100" s="1531">
        <f t="shared" ref="D100:F100" si="99">SUM(D91:D99)</f>
        <v>0</v>
      </c>
      <c r="E100" s="1531">
        <f t="shared" si="99"/>
        <v>2339915</v>
      </c>
      <c r="F100" s="1531">
        <f t="shared" si="99"/>
        <v>0</v>
      </c>
      <c r="G100" s="1531">
        <f t="shared" ref="G100:I100" si="100">SUM(G91:G99)</f>
        <v>0</v>
      </c>
      <c r="H100" s="1531">
        <f t="shared" si="73"/>
        <v>0</v>
      </c>
      <c r="I100" s="1531">
        <f t="shared" si="100"/>
        <v>0</v>
      </c>
      <c r="J100" s="1531">
        <f t="shared" si="84"/>
        <v>0</v>
      </c>
      <c r="K100" s="1531">
        <f t="shared" ref="K100" si="101">SUM(K91:K99)</f>
        <v>0</v>
      </c>
      <c r="L100" s="1531"/>
      <c r="M100" s="1531">
        <f t="shared" si="72"/>
        <v>0</v>
      </c>
      <c r="N100" s="1531"/>
      <c r="O100" s="1531">
        <f t="shared" si="98"/>
        <v>0</v>
      </c>
      <c r="P100" s="1531">
        <f>SUM(P91:P99)</f>
        <v>0</v>
      </c>
    </row>
    <row r="101" spans="1:16" ht="15.75" customHeight="1">
      <c r="A101" s="1543"/>
      <c r="B101" s="1543" t="s">
        <v>2917</v>
      </c>
      <c r="C101" s="1544">
        <v>50000000</v>
      </c>
      <c r="D101" s="1544">
        <f t="shared" ref="D101:F101" si="102">SUM(D90,D82,D76,D73,D60,D54,D49,D46,D40,D37,D32,D27,D21,D18,D100)</f>
        <v>-465094</v>
      </c>
      <c r="E101" s="1544">
        <f t="shared" si="102"/>
        <v>49534906</v>
      </c>
      <c r="F101" s="1544">
        <f t="shared" si="102"/>
        <v>12957337</v>
      </c>
      <c r="G101" s="1544">
        <f t="shared" ref="G101:I101" si="103">SUM(G90,G82,G76,G73,G60,G54,G49,G46,G40,G37,G32,G27,G21,G18,G100)</f>
        <v>35000000</v>
      </c>
      <c r="H101" s="1544">
        <f t="shared" si="73"/>
        <v>47957337</v>
      </c>
      <c r="I101" s="1544">
        <f t="shared" si="103"/>
        <v>0</v>
      </c>
      <c r="J101" s="1544">
        <f t="shared" si="84"/>
        <v>47957337</v>
      </c>
      <c r="K101" s="1544">
        <f t="shared" ref="K101:L101" si="104">SUM(K90,K82,K76,K73,K60,K54,K49,K46,K40,K37,K32,K27,K21,K18,K100)</f>
        <v>12957337</v>
      </c>
      <c r="L101" s="1544">
        <f t="shared" si="104"/>
        <v>12080000</v>
      </c>
      <c r="M101" s="1544">
        <f t="shared" si="72"/>
        <v>25037337</v>
      </c>
      <c r="N101" s="1544">
        <f t="shared" ref="N101" si="105">SUM(N90,N82,N76,N73,N60,N54,N49,N46,N40,N37,N32,N27,N21,N18,N100)</f>
        <v>22400000</v>
      </c>
      <c r="O101" s="1544">
        <f t="shared" si="98"/>
        <v>47437337</v>
      </c>
      <c r="P101" s="1544">
        <f>SUM(P90,P82,P76,P73,P60,P54,P49,P46,P40,P37,P32,P27,P21,P18,P100)</f>
        <v>25035072</v>
      </c>
    </row>
    <row r="102" spans="1:16" ht="15.75" customHeight="1">
      <c r="A102" s="1545"/>
      <c r="B102" s="1545" t="s">
        <v>2681</v>
      </c>
      <c r="C102" s="1546">
        <v>115000000</v>
      </c>
      <c r="D102" s="1546">
        <f t="shared" ref="D102:F102" si="106">SUM(D101,D13)</f>
        <v>29534906</v>
      </c>
      <c r="E102" s="1546">
        <f t="shared" si="106"/>
        <v>144534906</v>
      </c>
      <c r="F102" s="1546">
        <f t="shared" si="106"/>
        <v>107957337</v>
      </c>
      <c r="G102" s="1546">
        <f t="shared" ref="G102:I102" si="107">SUM(G101,G13)</f>
        <v>35000000</v>
      </c>
      <c r="H102" s="1546">
        <f t="shared" si="73"/>
        <v>142957337</v>
      </c>
      <c r="I102" s="1546">
        <f t="shared" si="107"/>
        <v>0</v>
      </c>
      <c r="J102" s="1546">
        <f t="shared" si="84"/>
        <v>142957337</v>
      </c>
      <c r="K102" s="1546">
        <f t="shared" ref="K102:L102" si="108">SUM(K101,K13)</f>
        <v>104559821</v>
      </c>
      <c r="L102" s="1546">
        <f t="shared" si="108"/>
        <v>12080000</v>
      </c>
      <c r="M102" s="1546">
        <f t="shared" si="72"/>
        <v>116639821</v>
      </c>
      <c r="N102" s="1546">
        <f t="shared" ref="N102" si="109">SUM(N101,N13)</f>
        <v>22400000</v>
      </c>
      <c r="O102" s="1546">
        <f t="shared" si="98"/>
        <v>139039821</v>
      </c>
      <c r="P102" s="1546">
        <f>SUM(P101,P13)</f>
        <v>117035072</v>
      </c>
    </row>
    <row r="103" spans="1:16" ht="15.75" hidden="1" customHeight="1">
      <c r="A103" s="962">
        <v>11402</v>
      </c>
      <c r="B103" s="963" t="s">
        <v>1430</v>
      </c>
      <c r="C103" s="174">
        <v>0</v>
      </c>
      <c r="D103" s="174"/>
      <c r="E103" s="174">
        <f>SUM(D103)</f>
        <v>0</v>
      </c>
      <c r="F103" s="174"/>
      <c r="G103" s="174"/>
      <c r="H103" s="174"/>
      <c r="I103" s="174"/>
      <c r="J103" s="174"/>
      <c r="K103" s="174"/>
      <c r="L103" s="174"/>
      <c r="M103" s="174"/>
      <c r="N103" s="174"/>
      <c r="O103" s="174"/>
      <c r="P103" s="174"/>
    </row>
    <row r="104" spans="1:16" ht="15.75" hidden="1" customHeight="1">
      <c r="A104" s="759">
        <v>2630203</v>
      </c>
      <c r="B104" s="136" t="s">
        <v>2494</v>
      </c>
      <c r="C104" s="648" t="e">
        <v>#REF!</v>
      </c>
      <c r="D104" s="648"/>
      <c r="E104" s="648" t="e">
        <f>'PROJECTS DETAILS'!#REF!</f>
        <v>#REF!</v>
      </c>
      <c r="F104" s="648"/>
      <c r="G104" s="648"/>
      <c r="H104" s="648"/>
      <c r="I104" s="648"/>
      <c r="J104" s="648"/>
      <c r="K104" s="648"/>
      <c r="L104" s="648"/>
      <c r="M104" s="648"/>
      <c r="N104" s="648"/>
      <c r="O104" s="648"/>
      <c r="P104" s="648"/>
    </row>
    <row r="105" spans="1:16" ht="15.75" hidden="1" customHeight="1">
      <c r="A105" s="759">
        <v>2630503</v>
      </c>
      <c r="B105" s="136" t="s">
        <v>3438</v>
      </c>
      <c r="C105" s="648" t="e">
        <v>#REF!</v>
      </c>
      <c r="D105" s="648"/>
      <c r="E105" s="648" t="e">
        <f>'PROJECTS DETAILS'!#REF!</f>
        <v>#REF!</v>
      </c>
      <c r="F105" s="648"/>
      <c r="G105" s="648"/>
      <c r="H105" s="648"/>
      <c r="I105" s="648"/>
      <c r="J105" s="648"/>
      <c r="K105" s="648"/>
      <c r="L105" s="648"/>
      <c r="M105" s="648"/>
      <c r="N105" s="648"/>
      <c r="O105" s="648"/>
      <c r="P105" s="648"/>
    </row>
    <row r="106" spans="1:16" ht="15.75" hidden="1" customHeight="1">
      <c r="A106" s="759">
        <v>3110504</v>
      </c>
      <c r="B106" s="173" t="s">
        <v>3439</v>
      </c>
      <c r="C106" s="648">
        <v>134000000</v>
      </c>
      <c r="D106" s="648"/>
      <c r="E106" s="648">
        <f>'PROJECTS DETAILS'!F2216</f>
        <v>30258712</v>
      </c>
      <c r="F106" s="648"/>
      <c r="G106" s="648"/>
      <c r="H106" s="648"/>
      <c r="I106" s="648"/>
      <c r="J106" s="648"/>
      <c r="K106" s="648"/>
      <c r="L106" s="648"/>
      <c r="M106" s="648"/>
      <c r="N106" s="648"/>
      <c r="O106" s="648"/>
      <c r="P106" s="648"/>
    </row>
    <row r="107" spans="1:16" ht="15.75" hidden="1" customHeight="1">
      <c r="A107" s="1529"/>
      <c r="B107" s="1530" t="s">
        <v>3440</v>
      </c>
      <c r="C107" s="1547" t="e">
        <v>#REF!</v>
      </c>
      <c r="D107" s="1547"/>
      <c r="E107" s="1547" t="e">
        <f>SUM(E104:E106)</f>
        <v>#REF!</v>
      </c>
      <c r="F107" s="1547"/>
      <c r="G107" s="1547"/>
      <c r="H107" s="1547"/>
      <c r="I107" s="1547"/>
      <c r="J107" s="1547"/>
      <c r="K107" s="1547"/>
      <c r="L107" s="1547"/>
      <c r="M107" s="1547"/>
      <c r="N107" s="1547"/>
      <c r="O107" s="1547"/>
      <c r="P107" s="1547"/>
    </row>
    <row r="108" spans="1:16" ht="14.25" hidden="1" customHeight="1">
      <c r="A108" s="1548"/>
      <c r="B108" s="1549"/>
      <c r="C108" s="1026"/>
      <c r="D108" s="1026"/>
      <c r="E108" s="1026"/>
      <c r="F108" s="1026"/>
      <c r="G108" s="1026"/>
      <c r="H108" s="1026"/>
      <c r="I108" s="1026"/>
      <c r="J108" s="1026"/>
      <c r="K108" s="1026"/>
      <c r="L108" s="1026"/>
      <c r="M108" s="1026"/>
      <c r="N108" s="1026"/>
      <c r="O108" s="1026"/>
      <c r="P108" s="1026"/>
    </row>
    <row r="109" spans="1:16" ht="14.25" customHeight="1">
      <c r="A109" s="1522"/>
      <c r="C109" s="2"/>
      <c r="D109" s="2"/>
      <c r="E109" s="2"/>
      <c r="F109" s="2"/>
      <c r="G109" s="2"/>
      <c r="H109" s="2"/>
      <c r="I109" s="2"/>
      <c r="J109" s="2"/>
      <c r="K109" s="2"/>
      <c r="L109" s="2"/>
      <c r="M109" s="2"/>
      <c r="N109" s="2"/>
      <c r="O109" s="2"/>
      <c r="P109" s="2"/>
    </row>
    <row r="110" spans="1:16" ht="14.25" customHeight="1">
      <c r="A110" s="1522"/>
      <c r="C110" s="2"/>
      <c r="D110" s="2"/>
      <c r="E110" s="2"/>
      <c r="F110" s="2"/>
      <c r="G110" s="2"/>
      <c r="H110" s="2"/>
      <c r="I110" s="2"/>
      <c r="J110" s="2"/>
      <c r="K110" s="2"/>
      <c r="L110" s="2"/>
      <c r="M110" s="2"/>
      <c r="N110" s="2"/>
      <c r="O110" s="2"/>
      <c r="P110" s="2"/>
    </row>
    <row r="111" spans="1:16" ht="14.25" customHeight="1">
      <c r="A111" s="1522"/>
      <c r="C111" s="2"/>
      <c r="D111" s="2"/>
      <c r="E111" s="2"/>
      <c r="F111" s="2"/>
      <c r="G111" s="2"/>
      <c r="H111" s="2"/>
      <c r="I111" s="2"/>
      <c r="J111" s="2"/>
      <c r="K111" s="2"/>
      <c r="L111" s="2"/>
      <c r="M111" s="2"/>
      <c r="N111" s="2"/>
      <c r="O111" s="2"/>
      <c r="P111" s="2"/>
    </row>
    <row r="112" spans="1:16" ht="14.25" customHeight="1">
      <c r="A112" s="1522"/>
      <c r="C112" s="2"/>
      <c r="D112" s="2"/>
      <c r="E112" s="2"/>
      <c r="F112" s="2"/>
      <c r="G112" s="2"/>
      <c r="H112" s="2"/>
      <c r="I112" s="2"/>
      <c r="J112" s="2"/>
      <c r="K112" s="2"/>
      <c r="L112" s="2"/>
      <c r="M112" s="2"/>
      <c r="N112" s="2"/>
      <c r="O112" s="2"/>
      <c r="P112" s="2"/>
    </row>
    <row r="113" spans="1:16" ht="14.25" customHeight="1">
      <c r="A113" s="1522"/>
      <c r="C113" s="2"/>
      <c r="D113" s="2"/>
      <c r="E113" s="2"/>
      <c r="F113" s="2"/>
      <c r="G113" s="2"/>
      <c r="H113" s="2"/>
      <c r="I113" s="2"/>
      <c r="J113" s="2"/>
      <c r="K113" s="2"/>
      <c r="L113" s="2"/>
      <c r="M113" s="2"/>
      <c r="N113" s="2"/>
      <c r="O113" s="2"/>
      <c r="P113" s="2"/>
    </row>
    <row r="114" spans="1:16" ht="14.25" customHeight="1">
      <c r="A114" s="1522"/>
      <c r="C114" s="2"/>
      <c r="D114" s="2"/>
      <c r="E114" s="2"/>
      <c r="F114" s="2"/>
      <c r="G114" s="2"/>
      <c r="H114" s="2"/>
      <c r="I114" s="2"/>
      <c r="J114" s="2"/>
      <c r="K114" s="2"/>
      <c r="L114" s="2"/>
      <c r="M114" s="2"/>
      <c r="N114" s="2"/>
      <c r="O114" s="2"/>
      <c r="P114" s="2"/>
    </row>
    <row r="115" spans="1:16" ht="14.25" customHeight="1">
      <c r="A115" s="1522"/>
      <c r="C115" s="2"/>
      <c r="D115" s="2"/>
      <c r="E115" s="2"/>
      <c r="F115" s="2"/>
      <c r="G115" s="2"/>
      <c r="H115" s="2"/>
      <c r="I115" s="2"/>
      <c r="J115" s="2"/>
      <c r="K115" s="2"/>
      <c r="L115" s="2"/>
      <c r="M115" s="2"/>
      <c r="N115" s="2"/>
      <c r="O115" s="2"/>
      <c r="P115" s="2"/>
    </row>
    <row r="116" spans="1:16" ht="14.25" customHeight="1">
      <c r="A116" s="1522"/>
      <c r="C116" s="2"/>
      <c r="D116" s="2"/>
      <c r="E116" s="2"/>
      <c r="F116" s="2"/>
      <c r="G116" s="2"/>
      <c r="H116" s="2"/>
      <c r="I116" s="2"/>
      <c r="J116" s="2"/>
      <c r="K116" s="2"/>
      <c r="L116" s="2"/>
      <c r="M116" s="2"/>
      <c r="N116" s="2"/>
      <c r="O116" s="2"/>
      <c r="P116" s="2"/>
    </row>
    <row r="117" spans="1:16" ht="14.25" customHeight="1">
      <c r="A117" s="1522"/>
      <c r="C117" s="2"/>
      <c r="D117" s="2"/>
      <c r="E117" s="2"/>
      <c r="F117" s="2"/>
      <c r="G117" s="2"/>
      <c r="H117" s="2"/>
      <c r="I117" s="2"/>
      <c r="J117" s="2"/>
      <c r="K117" s="2"/>
      <c r="L117" s="2"/>
      <c r="M117" s="2"/>
      <c r="N117" s="2"/>
      <c r="O117" s="2"/>
      <c r="P117" s="2"/>
    </row>
    <row r="118" spans="1:16" ht="14.25" customHeight="1">
      <c r="A118" s="1522"/>
      <c r="C118" s="2"/>
      <c r="D118" s="2"/>
      <c r="E118" s="2"/>
      <c r="F118" s="2"/>
      <c r="G118" s="2"/>
      <c r="H118" s="2"/>
      <c r="I118" s="2"/>
      <c r="J118" s="2"/>
      <c r="K118" s="2"/>
      <c r="L118" s="2"/>
      <c r="M118" s="2"/>
      <c r="N118" s="2"/>
      <c r="O118" s="2"/>
      <c r="P118" s="2"/>
    </row>
    <row r="119" spans="1:16" ht="14.25" customHeight="1">
      <c r="A119" s="1522"/>
      <c r="C119" s="2"/>
      <c r="D119" s="2"/>
      <c r="E119" s="2"/>
      <c r="F119" s="2"/>
      <c r="G119" s="2"/>
      <c r="H119" s="2"/>
      <c r="I119" s="2"/>
      <c r="J119" s="2"/>
      <c r="K119" s="2"/>
      <c r="L119" s="2"/>
      <c r="M119" s="2"/>
      <c r="N119" s="2"/>
      <c r="O119" s="2"/>
      <c r="P119" s="2"/>
    </row>
    <row r="120" spans="1:16" ht="14.25" customHeight="1">
      <c r="A120" s="1522"/>
      <c r="C120" s="2"/>
      <c r="D120" s="2"/>
      <c r="E120" s="2"/>
      <c r="F120" s="2"/>
      <c r="G120" s="2"/>
      <c r="H120" s="2"/>
      <c r="I120" s="2"/>
      <c r="J120" s="2"/>
      <c r="K120" s="2"/>
      <c r="L120" s="2"/>
      <c r="M120" s="2"/>
      <c r="N120" s="2"/>
      <c r="O120" s="2"/>
      <c r="P120" s="2"/>
    </row>
    <row r="121" spans="1:16" ht="14.25" customHeight="1">
      <c r="A121" s="1522"/>
      <c r="C121" s="2"/>
      <c r="D121" s="2"/>
      <c r="E121" s="2"/>
      <c r="F121" s="2"/>
      <c r="G121" s="2"/>
      <c r="H121" s="2"/>
      <c r="I121" s="2"/>
      <c r="J121" s="2"/>
      <c r="K121" s="2"/>
      <c r="L121" s="2"/>
      <c r="M121" s="2"/>
      <c r="N121" s="2"/>
      <c r="O121" s="2"/>
      <c r="P121" s="2"/>
    </row>
    <row r="122" spans="1:16" ht="14.25" customHeight="1">
      <c r="A122" s="1522"/>
      <c r="C122" s="2"/>
      <c r="D122" s="2"/>
      <c r="E122" s="2"/>
      <c r="F122" s="2"/>
      <c r="G122" s="2"/>
      <c r="H122" s="2"/>
      <c r="I122" s="2"/>
      <c r="J122" s="2"/>
      <c r="K122" s="2"/>
      <c r="L122" s="2"/>
      <c r="M122" s="2"/>
      <c r="N122" s="2"/>
      <c r="O122" s="2"/>
      <c r="P122" s="2"/>
    </row>
    <row r="123" spans="1:16" ht="14.25" customHeight="1">
      <c r="A123" s="1522"/>
      <c r="C123" s="2"/>
      <c r="D123" s="2"/>
      <c r="E123" s="2"/>
      <c r="F123" s="2"/>
      <c r="G123" s="2"/>
      <c r="H123" s="2"/>
      <c r="I123" s="2"/>
      <c r="J123" s="2"/>
      <c r="K123" s="2"/>
      <c r="L123" s="2"/>
      <c r="M123" s="2"/>
      <c r="N123" s="2"/>
      <c r="O123" s="2"/>
      <c r="P123" s="2"/>
    </row>
    <row r="124" spans="1:16" ht="14.25" customHeight="1">
      <c r="A124" s="1522"/>
      <c r="C124" s="2"/>
      <c r="D124" s="2"/>
      <c r="E124" s="2"/>
      <c r="F124" s="2"/>
      <c r="G124" s="2"/>
      <c r="H124" s="2"/>
      <c r="I124" s="2"/>
      <c r="J124" s="2"/>
      <c r="K124" s="2"/>
      <c r="L124" s="2"/>
      <c r="M124" s="2"/>
      <c r="N124" s="2"/>
      <c r="O124" s="2"/>
      <c r="P124" s="2"/>
    </row>
    <row r="125" spans="1:16" ht="14.25" customHeight="1">
      <c r="A125" s="1522"/>
      <c r="C125" s="2"/>
      <c r="D125" s="2"/>
      <c r="E125" s="2"/>
      <c r="F125" s="2"/>
      <c r="G125" s="2"/>
      <c r="H125" s="2"/>
      <c r="I125" s="2"/>
      <c r="J125" s="2"/>
      <c r="K125" s="2"/>
      <c r="L125" s="2"/>
      <c r="M125" s="2"/>
      <c r="N125" s="2"/>
      <c r="O125" s="2"/>
      <c r="P125" s="2"/>
    </row>
    <row r="126" spans="1:16" ht="14.25" customHeight="1">
      <c r="A126" s="1522"/>
      <c r="C126" s="2"/>
      <c r="D126" s="2"/>
      <c r="E126" s="2"/>
      <c r="F126" s="2"/>
      <c r="G126" s="2"/>
      <c r="H126" s="2"/>
      <c r="I126" s="2"/>
      <c r="J126" s="2"/>
      <c r="K126" s="2"/>
      <c r="L126" s="2"/>
      <c r="M126" s="2"/>
      <c r="N126" s="2"/>
      <c r="O126" s="2"/>
      <c r="P126" s="2"/>
    </row>
    <row r="127" spans="1:16" ht="14.25" customHeight="1">
      <c r="A127" s="1522"/>
      <c r="C127" s="2"/>
      <c r="D127" s="2"/>
      <c r="E127" s="2"/>
      <c r="F127" s="2"/>
      <c r="G127" s="2"/>
      <c r="H127" s="2"/>
      <c r="I127" s="2"/>
      <c r="J127" s="2"/>
      <c r="K127" s="2"/>
      <c r="L127" s="2"/>
      <c r="M127" s="2"/>
      <c r="N127" s="2"/>
      <c r="O127" s="2"/>
      <c r="P127" s="2"/>
    </row>
    <row r="128" spans="1:16" ht="14.25" customHeight="1">
      <c r="A128" s="1522"/>
      <c r="C128" s="2"/>
      <c r="D128" s="2"/>
      <c r="E128" s="2"/>
      <c r="F128" s="2"/>
      <c r="G128" s="2"/>
      <c r="H128" s="2"/>
      <c r="I128" s="2"/>
      <c r="J128" s="2"/>
      <c r="K128" s="2"/>
      <c r="L128" s="2"/>
      <c r="M128" s="2"/>
      <c r="N128" s="2"/>
      <c r="O128" s="2"/>
      <c r="P128" s="2"/>
    </row>
    <row r="129" spans="1:16" ht="14.25" customHeight="1">
      <c r="A129" s="1522"/>
      <c r="C129" s="2"/>
      <c r="D129" s="2"/>
      <c r="E129" s="2"/>
      <c r="F129" s="2"/>
      <c r="G129" s="2"/>
      <c r="H129" s="2"/>
      <c r="I129" s="2"/>
      <c r="J129" s="2"/>
      <c r="K129" s="2"/>
      <c r="L129" s="2"/>
      <c r="M129" s="2"/>
      <c r="N129" s="2"/>
      <c r="O129" s="2"/>
      <c r="P129" s="2"/>
    </row>
    <row r="130" spans="1:16" ht="14.25" customHeight="1">
      <c r="A130" s="1522"/>
      <c r="C130" s="2"/>
      <c r="D130" s="2"/>
      <c r="E130" s="2"/>
      <c r="F130" s="2"/>
      <c r="G130" s="2"/>
      <c r="H130" s="2"/>
      <c r="I130" s="2"/>
      <c r="J130" s="2"/>
      <c r="K130" s="2"/>
      <c r="L130" s="2"/>
      <c r="M130" s="2"/>
      <c r="N130" s="2"/>
      <c r="O130" s="2"/>
      <c r="P130" s="2"/>
    </row>
    <row r="131" spans="1:16" ht="14.25" customHeight="1">
      <c r="A131" s="1522"/>
      <c r="C131" s="2"/>
      <c r="D131" s="2"/>
      <c r="E131" s="2"/>
      <c r="F131" s="2"/>
      <c r="G131" s="2"/>
      <c r="H131" s="2"/>
      <c r="I131" s="2"/>
      <c r="J131" s="2"/>
      <c r="K131" s="2"/>
      <c r="L131" s="2"/>
      <c r="M131" s="2"/>
      <c r="N131" s="2"/>
      <c r="O131" s="2"/>
      <c r="P131" s="2"/>
    </row>
    <row r="132" spans="1:16" ht="14.25" customHeight="1">
      <c r="A132" s="1522"/>
      <c r="C132" s="2"/>
      <c r="D132" s="2"/>
      <c r="E132" s="2"/>
      <c r="F132" s="2"/>
      <c r="G132" s="2"/>
      <c r="H132" s="2"/>
      <c r="I132" s="2"/>
      <c r="J132" s="2"/>
      <c r="K132" s="2"/>
      <c r="L132" s="2"/>
      <c r="M132" s="2"/>
      <c r="N132" s="2"/>
      <c r="O132" s="2"/>
      <c r="P132" s="2"/>
    </row>
    <row r="133" spans="1:16" ht="14.25" customHeight="1">
      <c r="A133" s="1522"/>
      <c r="C133" s="2"/>
      <c r="D133" s="2"/>
      <c r="E133" s="2"/>
      <c r="F133" s="2"/>
      <c r="G133" s="2"/>
      <c r="H133" s="2"/>
      <c r="I133" s="2"/>
      <c r="J133" s="2"/>
      <c r="K133" s="2"/>
      <c r="L133" s="2"/>
      <c r="M133" s="2"/>
      <c r="N133" s="2"/>
      <c r="O133" s="2"/>
      <c r="P133" s="2"/>
    </row>
    <row r="134" spans="1:16" ht="14.25" customHeight="1">
      <c r="A134" s="1522"/>
      <c r="C134" s="2"/>
      <c r="D134" s="2"/>
      <c r="E134" s="2"/>
      <c r="F134" s="2"/>
      <c r="G134" s="2"/>
      <c r="H134" s="2"/>
      <c r="I134" s="2"/>
      <c r="J134" s="2"/>
      <c r="K134" s="2"/>
      <c r="L134" s="2"/>
      <c r="M134" s="2"/>
      <c r="N134" s="2"/>
      <c r="O134" s="2"/>
      <c r="P134" s="2"/>
    </row>
    <row r="135" spans="1:16" ht="14.25" customHeight="1">
      <c r="A135" s="1522"/>
      <c r="C135" s="2"/>
      <c r="D135" s="2"/>
      <c r="E135" s="2"/>
      <c r="F135" s="2"/>
      <c r="G135" s="2"/>
      <c r="H135" s="2"/>
      <c r="I135" s="2"/>
      <c r="J135" s="2"/>
      <c r="K135" s="2"/>
      <c r="L135" s="2"/>
      <c r="M135" s="2"/>
      <c r="N135" s="2"/>
      <c r="O135" s="2"/>
      <c r="P135" s="2"/>
    </row>
    <row r="136" spans="1:16" ht="14.25" customHeight="1">
      <c r="A136" s="1522"/>
      <c r="C136" s="2"/>
      <c r="D136" s="2"/>
      <c r="E136" s="2"/>
      <c r="F136" s="2"/>
      <c r="G136" s="2"/>
      <c r="H136" s="2"/>
      <c r="I136" s="2"/>
      <c r="J136" s="2"/>
      <c r="K136" s="2"/>
      <c r="L136" s="2"/>
      <c r="M136" s="2"/>
      <c r="N136" s="2"/>
      <c r="O136" s="2"/>
      <c r="P136" s="2"/>
    </row>
    <row r="137" spans="1:16" ht="14.25" customHeight="1">
      <c r="A137" s="1522"/>
      <c r="C137" s="2"/>
      <c r="D137" s="2"/>
      <c r="E137" s="2"/>
      <c r="F137" s="2"/>
      <c r="G137" s="2"/>
      <c r="H137" s="2"/>
      <c r="I137" s="2"/>
      <c r="J137" s="2"/>
      <c r="K137" s="2"/>
      <c r="L137" s="2"/>
      <c r="M137" s="2"/>
      <c r="N137" s="2"/>
      <c r="O137" s="2"/>
      <c r="P137" s="2"/>
    </row>
    <row r="138" spans="1:16" ht="14.25" customHeight="1">
      <c r="A138" s="1522"/>
      <c r="C138" s="2"/>
      <c r="D138" s="2"/>
      <c r="E138" s="2"/>
      <c r="F138" s="2"/>
      <c r="G138" s="2"/>
      <c r="H138" s="2"/>
      <c r="I138" s="2"/>
      <c r="J138" s="2"/>
      <c r="K138" s="2"/>
      <c r="L138" s="2"/>
      <c r="M138" s="2"/>
      <c r="N138" s="2"/>
      <c r="O138" s="2"/>
      <c r="P138" s="2"/>
    </row>
    <row r="139" spans="1:16" ht="14.25" customHeight="1">
      <c r="A139" s="1522"/>
      <c r="C139" s="2"/>
      <c r="D139" s="2"/>
      <c r="E139" s="2"/>
      <c r="F139" s="2"/>
      <c r="G139" s="2"/>
      <c r="H139" s="2"/>
      <c r="I139" s="2"/>
      <c r="J139" s="2"/>
      <c r="K139" s="2"/>
      <c r="L139" s="2"/>
      <c r="M139" s="2"/>
      <c r="N139" s="2"/>
      <c r="O139" s="2"/>
      <c r="P139" s="2"/>
    </row>
    <row r="140" spans="1:16" ht="14.25" customHeight="1">
      <c r="A140" s="1522"/>
      <c r="C140" s="2"/>
      <c r="D140" s="2"/>
      <c r="E140" s="2"/>
      <c r="F140" s="2"/>
      <c r="G140" s="2"/>
      <c r="H140" s="2"/>
      <c r="I140" s="2"/>
      <c r="J140" s="2"/>
      <c r="K140" s="2"/>
      <c r="L140" s="2"/>
      <c r="M140" s="2"/>
      <c r="N140" s="2"/>
      <c r="O140" s="2"/>
      <c r="P140" s="2"/>
    </row>
    <row r="141" spans="1:16" ht="14.25" customHeight="1">
      <c r="A141" s="1522"/>
      <c r="C141" s="2"/>
      <c r="D141" s="2"/>
      <c r="E141" s="2"/>
      <c r="F141" s="2"/>
      <c r="G141" s="2"/>
      <c r="H141" s="2"/>
      <c r="I141" s="2"/>
      <c r="J141" s="2"/>
      <c r="K141" s="2"/>
      <c r="L141" s="2"/>
      <c r="M141" s="2"/>
      <c r="N141" s="2"/>
      <c r="O141" s="2"/>
      <c r="P141" s="2"/>
    </row>
    <row r="142" spans="1:16" ht="14.25" customHeight="1">
      <c r="A142" s="1522"/>
      <c r="C142" s="2"/>
      <c r="D142" s="2"/>
      <c r="E142" s="2"/>
      <c r="F142" s="2"/>
      <c r="G142" s="2"/>
      <c r="H142" s="2"/>
      <c r="I142" s="2"/>
      <c r="J142" s="2"/>
      <c r="K142" s="2"/>
      <c r="L142" s="2"/>
      <c r="M142" s="2"/>
      <c r="N142" s="2"/>
      <c r="O142" s="2"/>
      <c r="P142" s="2"/>
    </row>
    <row r="143" spans="1:16" ht="14.25" customHeight="1">
      <c r="A143" s="1522"/>
      <c r="C143" s="2"/>
      <c r="D143" s="2"/>
      <c r="E143" s="2"/>
      <c r="F143" s="2"/>
      <c r="G143" s="2"/>
      <c r="H143" s="2"/>
      <c r="I143" s="2"/>
      <c r="J143" s="2"/>
      <c r="K143" s="2"/>
      <c r="L143" s="2"/>
      <c r="M143" s="2"/>
      <c r="N143" s="2"/>
      <c r="O143" s="2"/>
      <c r="P143" s="2"/>
    </row>
    <row r="144" spans="1:16" ht="14.25" customHeight="1">
      <c r="A144" s="1522"/>
      <c r="C144" s="2"/>
      <c r="D144" s="2"/>
      <c r="E144" s="2"/>
      <c r="F144" s="2"/>
      <c r="G144" s="2"/>
      <c r="H144" s="2"/>
      <c r="I144" s="2"/>
      <c r="J144" s="2"/>
      <c r="K144" s="2"/>
      <c r="L144" s="2"/>
      <c r="M144" s="2"/>
      <c r="N144" s="2"/>
      <c r="O144" s="2"/>
      <c r="P144" s="2"/>
    </row>
    <row r="145" spans="1:16" ht="14.25" customHeight="1">
      <c r="A145" s="1522"/>
      <c r="C145" s="2"/>
      <c r="D145" s="2"/>
      <c r="E145" s="2"/>
      <c r="F145" s="2"/>
      <c r="G145" s="2"/>
      <c r="H145" s="2"/>
      <c r="I145" s="2"/>
      <c r="J145" s="2"/>
      <c r="K145" s="2"/>
      <c r="L145" s="2"/>
      <c r="M145" s="2"/>
      <c r="N145" s="2"/>
      <c r="O145" s="2"/>
      <c r="P145" s="2"/>
    </row>
    <row r="146" spans="1:16" ht="14.25" customHeight="1">
      <c r="A146" s="1522"/>
      <c r="C146" s="2"/>
      <c r="D146" s="2"/>
      <c r="E146" s="2"/>
      <c r="F146" s="2"/>
      <c r="G146" s="2"/>
      <c r="H146" s="2"/>
      <c r="I146" s="2"/>
      <c r="J146" s="2"/>
      <c r="K146" s="2"/>
      <c r="L146" s="2"/>
      <c r="M146" s="2"/>
      <c r="N146" s="2"/>
      <c r="O146" s="2"/>
      <c r="P146" s="2"/>
    </row>
    <row r="147" spans="1:16" ht="14.25" customHeight="1">
      <c r="A147" s="1522"/>
      <c r="C147" s="2"/>
      <c r="D147" s="2"/>
      <c r="E147" s="2"/>
      <c r="F147" s="2"/>
      <c r="G147" s="2"/>
      <c r="H147" s="2"/>
      <c r="I147" s="2"/>
      <c r="J147" s="2"/>
      <c r="K147" s="2"/>
      <c r="L147" s="2"/>
      <c r="M147" s="2"/>
      <c r="N147" s="2"/>
      <c r="O147" s="2"/>
      <c r="P147" s="2"/>
    </row>
    <row r="148" spans="1:16" ht="14.25" customHeight="1">
      <c r="A148" s="1522"/>
      <c r="C148" s="2"/>
      <c r="D148" s="2"/>
      <c r="E148" s="2"/>
      <c r="F148" s="2"/>
      <c r="G148" s="2"/>
      <c r="H148" s="2"/>
      <c r="I148" s="2"/>
      <c r="J148" s="2"/>
      <c r="K148" s="2"/>
      <c r="L148" s="2"/>
      <c r="M148" s="2"/>
      <c r="N148" s="2"/>
      <c r="O148" s="2"/>
      <c r="P148" s="2"/>
    </row>
    <row r="149" spans="1:16" ht="14.25" customHeight="1">
      <c r="A149" s="1522"/>
      <c r="C149" s="2"/>
      <c r="D149" s="2"/>
      <c r="E149" s="2"/>
      <c r="F149" s="2"/>
      <c r="G149" s="2"/>
      <c r="H149" s="2"/>
      <c r="I149" s="2"/>
      <c r="J149" s="2"/>
      <c r="K149" s="2"/>
      <c r="L149" s="2"/>
      <c r="M149" s="2"/>
      <c r="N149" s="2"/>
      <c r="O149" s="2"/>
      <c r="P149" s="2"/>
    </row>
    <row r="150" spans="1:16" ht="14.25" customHeight="1">
      <c r="A150" s="1522"/>
      <c r="C150" s="2"/>
      <c r="D150" s="2"/>
      <c r="E150" s="2"/>
      <c r="F150" s="2"/>
      <c r="G150" s="2"/>
      <c r="H150" s="2"/>
      <c r="I150" s="2"/>
      <c r="J150" s="2"/>
      <c r="K150" s="2"/>
      <c r="L150" s="2"/>
      <c r="M150" s="2"/>
      <c r="N150" s="2"/>
      <c r="O150" s="2"/>
      <c r="P150" s="2"/>
    </row>
    <row r="151" spans="1:16" ht="14.25" customHeight="1">
      <c r="A151" s="1522"/>
      <c r="C151" s="2"/>
      <c r="D151" s="2"/>
      <c r="E151" s="2"/>
      <c r="F151" s="2"/>
      <c r="G151" s="2"/>
      <c r="H151" s="2"/>
      <c r="I151" s="2"/>
      <c r="J151" s="2"/>
      <c r="K151" s="2"/>
      <c r="L151" s="2"/>
      <c r="M151" s="2"/>
      <c r="N151" s="2"/>
      <c r="O151" s="2"/>
      <c r="P151" s="2"/>
    </row>
    <row r="152" spans="1:16" ht="14.25" customHeight="1">
      <c r="A152" s="1522"/>
      <c r="C152" s="2"/>
      <c r="D152" s="2"/>
      <c r="E152" s="2"/>
      <c r="F152" s="2"/>
      <c r="G152" s="2"/>
      <c r="H152" s="2"/>
      <c r="I152" s="2"/>
      <c r="J152" s="2"/>
      <c r="K152" s="2"/>
      <c r="L152" s="2"/>
      <c r="M152" s="2"/>
      <c r="N152" s="2"/>
      <c r="O152" s="2"/>
      <c r="P152" s="2"/>
    </row>
    <row r="153" spans="1:16" ht="14.25" customHeight="1">
      <c r="A153" s="1522"/>
      <c r="C153" s="2"/>
      <c r="D153" s="2"/>
      <c r="E153" s="2"/>
      <c r="F153" s="2"/>
      <c r="G153" s="2"/>
      <c r="H153" s="2"/>
      <c r="I153" s="2"/>
      <c r="J153" s="2"/>
      <c r="K153" s="2"/>
      <c r="L153" s="2"/>
      <c r="M153" s="2"/>
      <c r="N153" s="2"/>
      <c r="O153" s="2"/>
      <c r="P153" s="2"/>
    </row>
    <row r="154" spans="1:16" ht="14.25" customHeight="1">
      <c r="A154" s="1522"/>
      <c r="C154" s="2"/>
      <c r="D154" s="2"/>
      <c r="E154" s="2"/>
      <c r="F154" s="2"/>
      <c r="G154" s="2"/>
      <c r="H154" s="2"/>
      <c r="I154" s="2"/>
      <c r="J154" s="2"/>
      <c r="K154" s="2"/>
      <c r="L154" s="2"/>
      <c r="M154" s="2"/>
      <c r="N154" s="2"/>
      <c r="O154" s="2"/>
      <c r="P154" s="2"/>
    </row>
    <row r="155" spans="1:16" ht="14.25" customHeight="1">
      <c r="A155" s="1522"/>
      <c r="C155" s="2"/>
      <c r="D155" s="2"/>
      <c r="E155" s="2"/>
      <c r="F155" s="2"/>
      <c r="G155" s="2"/>
      <c r="H155" s="2"/>
      <c r="I155" s="2"/>
      <c r="J155" s="2"/>
      <c r="K155" s="2"/>
      <c r="L155" s="2"/>
      <c r="M155" s="2"/>
      <c r="N155" s="2"/>
      <c r="O155" s="2"/>
      <c r="P155" s="2"/>
    </row>
    <row r="156" spans="1:16" ht="14.25" customHeight="1">
      <c r="A156" s="1522"/>
      <c r="C156" s="2"/>
      <c r="D156" s="2"/>
      <c r="E156" s="2"/>
      <c r="F156" s="2"/>
      <c r="G156" s="2"/>
      <c r="H156" s="2"/>
      <c r="I156" s="2"/>
      <c r="J156" s="2"/>
      <c r="K156" s="2"/>
      <c r="L156" s="2"/>
      <c r="M156" s="2"/>
      <c r="N156" s="2"/>
      <c r="O156" s="2"/>
      <c r="P156" s="2"/>
    </row>
    <row r="157" spans="1:16" ht="14.25" customHeight="1">
      <c r="A157" s="1522"/>
      <c r="C157" s="2"/>
      <c r="D157" s="2"/>
      <c r="E157" s="2"/>
      <c r="F157" s="2"/>
      <c r="G157" s="2"/>
      <c r="H157" s="2"/>
      <c r="I157" s="2"/>
      <c r="J157" s="2"/>
      <c r="K157" s="2"/>
      <c r="L157" s="2"/>
      <c r="M157" s="2"/>
      <c r="N157" s="2"/>
      <c r="O157" s="2"/>
      <c r="P157" s="2"/>
    </row>
    <row r="158" spans="1:16" ht="14.25" customHeight="1">
      <c r="A158" s="1522"/>
      <c r="C158" s="2"/>
      <c r="D158" s="2"/>
      <c r="E158" s="2"/>
      <c r="F158" s="2"/>
      <c r="G158" s="2"/>
      <c r="H158" s="2"/>
      <c r="I158" s="2"/>
      <c r="J158" s="2"/>
      <c r="K158" s="2"/>
      <c r="L158" s="2"/>
      <c r="M158" s="2"/>
      <c r="N158" s="2"/>
      <c r="O158" s="2"/>
      <c r="P158" s="2"/>
    </row>
    <row r="159" spans="1:16" ht="14.25" customHeight="1">
      <c r="A159" s="1522"/>
      <c r="C159" s="2"/>
      <c r="D159" s="2"/>
      <c r="E159" s="2"/>
      <c r="F159" s="2"/>
      <c r="G159" s="2"/>
      <c r="H159" s="2"/>
      <c r="I159" s="2"/>
      <c r="J159" s="2"/>
      <c r="K159" s="2"/>
      <c r="L159" s="2"/>
      <c r="M159" s="2"/>
      <c r="N159" s="2"/>
      <c r="O159" s="2"/>
      <c r="P159" s="2"/>
    </row>
    <row r="160" spans="1:16" ht="14.25" customHeight="1">
      <c r="A160" s="1522"/>
      <c r="C160" s="2"/>
      <c r="D160" s="2"/>
      <c r="E160" s="2"/>
      <c r="F160" s="2"/>
      <c r="G160" s="2"/>
      <c r="H160" s="2"/>
      <c r="I160" s="2"/>
      <c r="J160" s="2"/>
      <c r="K160" s="2"/>
      <c r="L160" s="2"/>
      <c r="M160" s="2"/>
      <c r="N160" s="2"/>
      <c r="O160" s="2"/>
      <c r="P160" s="2"/>
    </row>
    <row r="161" spans="1:16" ht="14.25" customHeight="1">
      <c r="A161" s="1522"/>
      <c r="C161" s="2"/>
      <c r="D161" s="2"/>
      <c r="E161" s="2"/>
      <c r="F161" s="2"/>
      <c r="G161" s="2"/>
      <c r="H161" s="2"/>
      <c r="I161" s="2"/>
      <c r="J161" s="2"/>
      <c r="K161" s="2"/>
      <c r="L161" s="2"/>
      <c r="M161" s="2"/>
      <c r="N161" s="2"/>
      <c r="O161" s="2"/>
      <c r="P161" s="2"/>
    </row>
    <row r="162" spans="1:16" ht="14.25" customHeight="1">
      <c r="A162" s="1522"/>
      <c r="C162" s="2"/>
      <c r="D162" s="2"/>
      <c r="E162" s="2"/>
      <c r="F162" s="2"/>
      <c r="G162" s="2"/>
      <c r="H162" s="2"/>
      <c r="I162" s="2"/>
      <c r="J162" s="2"/>
      <c r="K162" s="2"/>
      <c r="L162" s="2"/>
      <c r="M162" s="2"/>
      <c r="N162" s="2"/>
      <c r="O162" s="2"/>
      <c r="P162" s="2"/>
    </row>
    <row r="163" spans="1:16" ht="14.25" customHeight="1">
      <c r="A163" s="1522"/>
      <c r="C163" s="2"/>
      <c r="D163" s="2"/>
      <c r="E163" s="2"/>
      <c r="F163" s="2"/>
      <c r="G163" s="2"/>
      <c r="H163" s="2"/>
      <c r="I163" s="2"/>
      <c r="J163" s="2"/>
      <c r="K163" s="2"/>
      <c r="L163" s="2"/>
      <c r="M163" s="2"/>
      <c r="N163" s="2"/>
      <c r="O163" s="2"/>
      <c r="P163" s="2"/>
    </row>
    <row r="164" spans="1:16" ht="14.25" customHeight="1">
      <c r="A164" s="1522"/>
      <c r="C164" s="2"/>
      <c r="D164" s="2"/>
      <c r="E164" s="2"/>
      <c r="F164" s="2"/>
      <c r="G164" s="2"/>
      <c r="H164" s="2"/>
      <c r="I164" s="2"/>
      <c r="J164" s="2"/>
      <c r="K164" s="2"/>
      <c r="L164" s="2"/>
      <c r="M164" s="2"/>
      <c r="N164" s="2"/>
      <c r="O164" s="2"/>
      <c r="P164" s="2"/>
    </row>
    <row r="165" spans="1:16" ht="14.25" customHeight="1">
      <c r="A165" s="1522"/>
      <c r="C165" s="2"/>
      <c r="D165" s="2"/>
      <c r="E165" s="2"/>
      <c r="F165" s="2"/>
      <c r="G165" s="2"/>
      <c r="H165" s="2"/>
      <c r="I165" s="2"/>
      <c r="J165" s="2"/>
      <c r="K165" s="2"/>
      <c r="L165" s="2"/>
      <c r="M165" s="2"/>
      <c r="N165" s="2"/>
      <c r="O165" s="2"/>
      <c r="P165" s="2"/>
    </row>
    <row r="166" spans="1:16" ht="14.25" customHeight="1">
      <c r="A166" s="1522"/>
      <c r="C166" s="2"/>
      <c r="D166" s="2"/>
      <c r="E166" s="2"/>
      <c r="F166" s="2"/>
      <c r="G166" s="2"/>
      <c r="H166" s="2"/>
      <c r="I166" s="2"/>
      <c r="J166" s="2"/>
      <c r="K166" s="2"/>
      <c r="L166" s="2"/>
      <c r="M166" s="2"/>
      <c r="N166" s="2"/>
      <c r="O166" s="2"/>
      <c r="P166" s="2"/>
    </row>
    <row r="167" spans="1:16" ht="14.25" customHeight="1">
      <c r="A167" s="1522"/>
      <c r="C167" s="2"/>
      <c r="D167" s="2"/>
      <c r="E167" s="2"/>
      <c r="F167" s="2"/>
      <c r="G167" s="2"/>
      <c r="H167" s="2"/>
      <c r="I167" s="2"/>
      <c r="J167" s="2"/>
      <c r="K167" s="2"/>
      <c r="L167" s="2"/>
      <c r="M167" s="2"/>
      <c r="N167" s="2"/>
      <c r="O167" s="2"/>
      <c r="P167" s="2"/>
    </row>
    <row r="168" spans="1:16" ht="14.25" customHeight="1">
      <c r="A168" s="1522"/>
      <c r="C168" s="2"/>
      <c r="D168" s="2"/>
      <c r="E168" s="2"/>
      <c r="F168" s="2"/>
      <c r="G168" s="2"/>
      <c r="H168" s="2"/>
      <c r="I168" s="2"/>
      <c r="J168" s="2"/>
      <c r="K168" s="2"/>
      <c r="L168" s="2"/>
      <c r="M168" s="2"/>
      <c r="N168" s="2"/>
      <c r="O168" s="2"/>
      <c r="P168" s="2"/>
    </row>
    <row r="169" spans="1:16" ht="14.25" customHeight="1">
      <c r="A169" s="1522"/>
      <c r="C169" s="2"/>
      <c r="D169" s="2"/>
      <c r="E169" s="2"/>
      <c r="F169" s="2"/>
      <c r="G169" s="2"/>
      <c r="H169" s="2"/>
      <c r="I169" s="2"/>
      <c r="J169" s="2"/>
      <c r="K169" s="2"/>
      <c r="L169" s="2"/>
      <c r="M169" s="2"/>
      <c r="N169" s="2"/>
      <c r="O169" s="2"/>
      <c r="P169" s="2"/>
    </row>
    <row r="170" spans="1:16" ht="14.25" customHeight="1">
      <c r="A170" s="1522"/>
      <c r="C170" s="2"/>
      <c r="D170" s="2"/>
      <c r="E170" s="2"/>
      <c r="F170" s="2"/>
      <c r="G170" s="2"/>
      <c r="H170" s="2"/>
      <c r="I170" s="2"/>
      <c r="J170" s="2"/>
      <c r="K170" s="2"/>
      <c r="L170" s="2"/>
      <c r="M170" s="2"/>
      <c r="N170" s="2"/>
      <c r="O170" s="2"/>
      <c r="P170" s="2"/>
    </row>
    <row r="171" spans="1:16" ht="14.25" customHeight="1">
      <c r="A171" s="1522"/>
      <c r="C171" s="2"/>
      <c r="D171" s="2"/>
      <c r="E171" s="2"/>
      <c r="F171" s="2"/>
      <c r="G171" s="2"/>
      <c r="H171" s="2"/>
      <c r="I171" s="2"/>
      <c r="J171" s="2"/>
      <c r="K171" s="2"/>
      <c r="L171" s="2"/>
      <c r="M171" s="2"/>
      <c r="N171" s="2"/>
      <c r="O171" s="2"/>
      <c r="P171" s="2"/>
    </row>
    <row r="172" spans="1:16" ht="14.25" customHeight="1">
      <c r="A172" s="1522"/>
      <c r="C172" s="2"/>
      <c r="D172" s="2"/>
      <c r="E172" s="2"/>
      <c r="F172" s="2"/>
      <c r="G172" s="2"/>
      <c r="H172" s="2"/>
      <c r="I172" s="2"/>
      <c r="J172" s="2"/>
      <c r="K172" s="2"/>
      <c r="L172" s="2"/>
      <c r="M172" s="2"/>
      <c r="N172" s="2"/>
      <c r="O172" s="2"/>
      <c r="P172" s="2"/>
    </row>
    <row r="173" spans="1:16" ht="14.25" customHeight="1">
      <c r="A173" s="1522"/>
      <c r="C173" s="2"/>
      <c r="D173" s="2"/>
      <c r="E173" s="2"/>
      <c r="F173" s="2"/>
      <c r="G173" s="2"/>
      <c r="H173" s="2"/>
      <c r="I173" s="2"/>
      <c r="J173" s="2"/>
      <c r="K173" s="2"/>
      <c r="L173" s="2"/>
      <c r="M173" s="2"/>
      <c r="N173" s="2"/>
      <c r="O173" s="2"/>
      <c r="P173" s="2"/>
    </row>
    <row r="174" spans="1:16" ht="14.25" customHeight="1">
      <c r="A174" s="1522"/>
      <c r="C174" s="2"/>
      <c r="D174" s="2"/>
      <c r="E174" s="2"/>
      <c r="F174" s="2"/>
      <c r="G174" s="2"/>
      <c r="H174" s="2"/>
      <c r="I174" s="2"/>
      <c r="J174" s="2"/>
      <c r="K174" s="2"/>
      <c r="L174" s="2"/>
      <c r="M174" s="2"/>
      <c r="N174" s="2"/>
      <c r="O174" s="2"/>
      <c r="P174" s="2"/>
    </row>
    <row r="175" spans="1:16" ht="14.25" customHeight="1">
      <c r="A175" s="1522"/>
      <c r="C175" s="2"/>
      <c r="D175" s="2"/>
      <c r="E175" s="2"/>
      <c r="F175" s="2"/>
      <c r="G175" s="2"/>
      <c r="H175" s="2"/>
      <c r="I175" s="2"/>
      <c r="J175" s="2"/>
      <c r="K175" s="2"/>
      <c r="L175" s="2"/>
      <c r="M175" s="2"/>
      <c r="N175" s="2"/>
      <c r="O175" s="2"/>
      <c r="P175" s="2"/>
    </row>
    <row r="176" spans="1:16" ht="14.25" customHeight="1">
      <c r="A176" s="1522"/>
      <c r="C176" s="2"/>
      <c r="D176" s="2"/>
      <c r="E176" s="2"/>
      <c r="F176" s="2"/>
      <c r="G176" s="2"/>
      <c r="H176" s="2"/>
      <c r="I176" s="2"/>
      <c r="J176" s="2"/>
      <c r="K176" s="2"/>
      <c r="L176" s="2"/>
      <c r="M176" s="2"/>
      <c r="N176" s="2"/>
      <c r="O176" s="2"/>
      <c r="P176" s="2"/>
    </row>
    <row r="177" spans="1:16" ht="14.25" customHeight="1">
      <c r="A177" s="1522"/>
      <c r="C177" s="2"/>
      <c r="D177" s="2"/>
      <c r="E177" s="2"/>
      <c r="F177" s="2"/>
      <c r="G177" s="2"/>
      <c r="H177" s="2"/>
      <c r="I177" s="2"/>
      <c r="J177" s="2"/>
      <c r="K177" s="2"/>
      <c r="L177" s="2"/>
      <c r="M177" s="2"/>
      <c r="N177" s="2"/>
      <c r="O177" s="2"/>
      <c r="P177" s="2"/>
    </row>
    <row r="178" spans="1:16" ht="14.25" customHeight="1">
      <c r="A178" s="1522"/>
      <c r="C178" s="2"/>
      <c r="D178" s="2"/>
      <c r="E178" s="2"/>
      <c r="F178" s="2"/>
      <c r="G178" s="2"/>
      <c r="H178" s="2"/>
      <c r="I178" s="2"/>
      <c r="J178" s="2"/>
      <c r="K178" s="2"/>
      <c r="L178" s="2"/>
      <c r="M178" s="2"/>
      <c r="N178" s="2"/>
      <c r="O178" s="2"/>
      <c r="P178" s="2"/>
    </row>
    <row r="179" spans="1:16" ht="14.25" customHeight="1">
      <c r="A179" s="1522"/>
      <c r="C179" s="2"/>
      <c r="D179" s="2"/>
      <c r="E179" s="2"/>
      <c r="F179" s="2"/>
      <c r="G179" s="2"/>
      <c r="H179" s="2"/>
      <c r="I179" s="2"/>
      <c r="J179" s="2"/>
      <c r="K179" s="2"/>
      <c r="L179" s="2"/>
      <c r="M179" s="2"/>
      <c r="N179" s="2"/>
      <c r="O179" s="2"/>
      <c r="P179" s="2"/>
    </row>
    <row r="180" spans="1:16" ht="14.25" customHeight="1">
      <c r="A180" s="1522"/>
      <c r="C180" s="2"/>
      <c r="D180" s="2"/>
      <c r="E180" s="2"/>
      <c r="F180" s="2"/>
      <c r="G180" s="2"/>
      <c r="H180" s="2"/>
      <c r="I180" s="2"/>
      <c r="J180" s="2"/>
      <c r="K180" s="2"/>
      <c r="L180" s="2"/>
      <c r="M180" s="2"/>
      <c r="N180" s="2"/>
      <c r="O180" s="2"/>
      <c r="P180" s="2"/>
    </row>
    <row r="181" spans="1:16" ht="14.25" customHeight="1">
      <c r="A181" s="1522"/>
      <c r="C181" s="2"/>
      <c r="D181" s="2"/>
      <c r="E181" s="2"/>
      <c r="F181" s="2"/>
      <c r="G181" s="2"/>
      <c r="H181" s="2"/>
      <c r="I181" s="2"/>
      <c r="J181" s="2"/>
      <c r="K181" s="2"/>
      <c r="L181" s="2"/>
      <c r="M181" s="2"/>
      <c r="N181" s="2"/>
      <c r="O181" s="2"/>
      <c r="P181" s="2"/>
    </row>
    <row r="182" spans="1:16" ht="14.25" customHeight="1">
      <c r="A182" s="1522"/>
      <c r="C182" s="2"/>
      <c r="D182" s="2"/>
      <c r="E182" s="2"/>
      <c r="F182" s="2"/>
      <c r="G182" s="2"/>
      <c r="H182" s="2"/>
      <c r="I182" s="2"/>
      <c r="J182" s="2"/>
      <c r="K182" s="2"/>
      <c r="L182" s="2"/>
      <c r="M182" s="2"/>
      <c r="N182" s="2"/>
      <c r="O182" s="2"/>
      <c r="P182" s="2"/>
    </row>
    <row r="183" spans="1:16" ht="14.25" customHeight="1">
      <c r="A183" s="1522"/>
      <c r="C183" s="2"/>
      <c r="D183" s="2"/>
      <c r="E183" s="2"/>
      <c r="F183" s="2"/>
      <c r="G183" s="2"/>
      <c r="H183" s="2"/>
      <c r="I183" s="2"/>
      <c r="J183" s="2"/>
      <c r="K183" s="2"/>
      <c r="L183" s="2"/>
      <c r="M183" s="2"/>
      <c r="N183" s="2"/>
      <c r="O183" s="2"/>
      <c r="P183" s="2"/>
    </row>
    <row r="184" spans="1:16" ht="14.25" customHeight="1">
      <c r="A184" s="1522"/>
      <c r="C184" s="2"/>
      <c r="D184" s="2"/>
      <c r="E184" s="2"/>
      <c r="F184" s="2"/>
      <c r="G184" s="2"/>
      <c r="H184" s="2"/>
      <c r="I184" s="2"/>
      <c r="J184" s="2"/>
      <c r="K184" s="2"/>
      <c r="L184" s="2"/>
      <c r="M184" s="2"/>
      <c r="N184" s="2"/>
      <c r="O184" s="2"/>
      <c r="P184" s="2"/>
    </row>
    <row r="185" spans="1:16" ht="14.25" customHeight="1">
      <c r="A185" s="1522"/>
      <c r="C185" s="2"/>
      <c r="D185" s="2"/>
      <c r="E185" s="2"/>
      <c r="F185" s="2"/>
      <c r="G185" s="2"/>
      <c r="H185" s="2"/>
      <c r="I185" s="2"/>
      <c r="J185" s="2"/>
      <c r="K185" s="2"/>
      <c r="L185" s="2"/>
      <c r="M185" s="2"/>
      <c r="N185" s="2"/>
      <c r="O185" s="2"/>
      <c r="P185" s="2"/>
    </row>
    <row r="186" spans="1:16" ht="14.25" customHeight="1">
      <c r="A186" s="1522"/>
      <c r="C186" s="2"/>
      <c r="D186" s="2"/>
      <c r="E186" s="2"/>
      <c r="F186" s="2"/>
      <c r="G186" s="2"/>
      <c r="H186" s="2"/>
      <c r="I186" s="2"/>
      <c r="J186" s="2"/>
      <c r="K186" s="2"/>
      <c r="L186" s="2"/>
      <c r="M186" s="2"/>
      <c r="N186" s="2"/>
      <c r="O186" s="2"/>
      <c r="P186" s="2"/>
    </row>
    <row r="187" spans="1:16" ht="14.25" customHeight="1">
      <c r="A187" s="1522"/>
      <c r="C187" s="2"/>
      <c r="D187" s="2"/>
      <c r="E187" s="2"/>
      <c r="F187" s="2"/>
      <c r="G187" s="2"/>
      <c r="H187" s="2"/>
      <c r="I187" s="2"/>
      <c r="J187" s="2"/>
      <c r="K187" s="2"/>
      <c r="L187" s="2"/>
      <c r="M187" s="2"/>
      <c r="N187" s="2"/>
      <c r="O187" s="2"/>
      <c r="P187" s="2"/>
    </row>
    <row r="188" spans="1:16" ht="14.25" customHeight="1">
      <c r="A188" s="1522"/>
      <c r="C188" s="2"/>
      <c r="D188" s="2"/>
      <c r="E188" s="2"/>
      <c r="F188" s="2"/>
      <c r="G188" s="2"/>
      <c r="H188" s="2"/>
      <c r="I188" s="2"/>
      <c r="J188" s="2"/>
      <c r="K188" s="2"/>
      <c r="L188" s="2"/>
      <c r="M188" s="2"/>
      <c r="N188" s="2"/>
      <c r="O188" s="2"/>
      <c r="P188" s="2"/>
    </row>
    <row r="189" spans="1:16" ht="14.25" customHeight="1">
      <c r="A189" s="1522"/>
      <c r="C189" s="2"/>
      <c r="D189" s="2"/>
      <c r="E189" s="2"/>
      <c r="F189" s="2"/>
      <c r="G189" s="2"/>
      <c r="H189" s="2"/>
      <c r="I189" s="2"/>
      <c r="J189" s="2"/>
      <c r="K189" s="2"/>
      <c r="L189" s="2"/>
      <c r="M189" s="2"/>
      <c r="N189" s="2"/>
      <c r="O189" s="2"/>
      <c r="P189" s="2"/>
    </row>
    <row r="190" spans="1:16" ht="14.25" customHeight="1">
      <c r="A190" s="1522"/>
      <c r="C190" s="2"/>
      <c r="D190" s="2"/>
      <c r="E190" s="2"/>
      <c r="F190" s="2"/>
      <c r="G190" s="2"/>
      <c r="H190" s="2"/>
      <c r="I190" s="2"/>
      <c r="J190" s="2"/>
      <c r="K190" s="2"/>
      <c r="L190" s="2"/>
      <c r="M190" s="2"/>
      <c r="N190" s="2"/>
      <c r="O190" s="2"/>
      <c r="P190" s="2"/>
    </row>
    <row r="191" spans="1:16" ht="14.25" customHeight="1">
      <c r="A191" s="1522"/>
      <c r="C191" s="2"/>
      <c r="D191" s="2"/>
      <c r="E191" s="2"/>
      <c r="F191" s="2"/>
      <c r="G191" s="2"/>
      <c r="H191" s="2"/>
      <c r="I191" s="2"/>
      <c r="J191" s="2"/>
      <c r="K191" s="2"/>
      <c r="L191" s="2"/>
      <c r="M191" s="2"/>
      <c r="N191" s="2"/>
      <c r="O191" s="2"/>
      <c r="P191" s="2"/>
    </row>
    <row r="192" spans="1:16" ht="14.25" customHeight="1">
      <c r="A192" s="1522"/>
      <c r="C192" s="2"/>
      <c r="D192" s="2"/>
      <c r="E192" s="2"/>
      <c r="F192" s="2"/>
      <c r="G192" s="2"/>
      <c r="H192" s="2"/>
      <c r="I192" s="2"/>
      <c r="J192" s="2"/>
      <c r="K192" s="2"/>
      <c r="L192" s="2"/>
      <c r="M192" s="2"/>
      <c r="N192" s="2"/>
      <c r="O192" s="2"/>
      <c r="P192" s="2"/>
    </row>
    <row r="193" spans="1:16" ht="14.25" customHeight="1">
      <c r="A193" s="1522"/>
      <c r="C193" s="2"/>
      <c r="D193" s="2"/>
      <c r="E193" s="2"/>
      <c r="F193" s="2"/>
      <c r="G193" s="2"/>
      <c r="H193" s="2"/>
      <c r="I193" s="2"/>
      <c r="J193" s="2"/>
      <c r="K193" s="2"/>
      <c r="L193" s="2"/>
      <c r="M193" s="2"/>
      <c r="N193" s="2"/>
      <c r="O193" s="2"/>
      <c r="P193" s="2"/>
    </row>
    <row r="194" spans="1:16" ht="14.25" customHeight="1">
      <c r="A194" s="1522"/>
      <c r="C194" s="2"/>
      <c r="D194" s="2"/>
      <c r="E194" s="2"/>
      <c r="F194" s="2"/>
      <c r="G194" s="2"/>
      <c r="H194" s="2"/>
      <c r="I194" s="2"/>
      <c r="J194" s="2"/>
      <c r="K194" s="2"/>
      <c r="L194" s="2"/>
      <c r="M194" s="2"/>
      <c r="N194" s="2"/>
      <c r="O194" s="2"/>
      <c r="P194" s="2"/>
    </row>
    <row r="195" spans="1:16" ht="14.25" customHeight="1">
      <c r="A195" s="1522"/>
      <c r="C195" s="2"/>
      <c r="D195" s="2"/>
      <c r="E195" s="2"/>
      <c r="F195" s="2"/>
      <c r="G195" s="2"/>
      <c r="H195" s="2"/>
      <c r="I195" s="2"/>
      <c r="J195" s="2"/>
      <c r="K195" s="2"/>
      <c r="L195" s="2"/>
      <c r="M195" s="2"/>
      <c r="N195" s="2"/>
      <c r="O195" s="2"/>
      <c r="P195" s="2"/>
    </row>
    <row r="196" spans="1:16" ht="14.25" customHeight="1">
      <c r="A196" s="1522"/>
      <c r="C196" s="2"/>
      <c r="D196" s="2"/>
      <c r="E196" s="2"/>
      <c r="F196" s="2"/>
      <c r="G196" s="2"/>
      <c r="H196" s="2"/>
      <c r="I196" s="2"/>
      <c r="J196" s="2"/>
      <c r="K196" s="2"/>
      <c r="L196" s="2"/>
      <c r="M196" s="2"/>
      <c r="N196" s="2"/>
      <c r="O196" s="2"/>
      <c r="P196" s="2"/>
    </row>
    <row r="197" spans="1:16" ht="14.25" customHeight="1">
      <c r="A197" s="1522"/>
      <c r="C197" s="2"/>
      <c r="D197" s="2"/>
      <c r="E197" s="2"/>
      <c r="F197" s="2"/>
      <c r="G197" s="2"/>
      <c r="H197" s="2"/>
      <c r="I197" s="2"/>
      <c r="J197" s="2"/>
      <c r="K197" s="2"/>
      <c r="L197" s="2"/>
      <c r="M197" s="2"/>
      <c r="N197" s="2"/>
      <c r="O197" s="2"/>
      <c r="P197" s="2"/>
    </row>
    <row r="198" spans="1:16" ht="14.25" customHeight="1">
      <c r="A198" s="1522"/>
      <c r="C198" s="2"/>
      <c r="D198" s="2"/>
      <c r="E198" s="2"/>
      <c r="F198" s="2"/>
      <c r="G198" s="2"/>
      <c r="H198" s="2"/>
      <c r="I198" s="2"/>
      <c r="J198" s="2"/>
      <c r="K198" s="2"/>
      <c r="L198" s="2"/>
      <c r="M198" s="2"/>
      <c r="N198" s="2"/>
      <c r="O198" s="2"/>
      <c r="P198" s="2"/>
    </row>
    <row r="199" spans="1:16" ht="14.25" customHeight="1">
      <c r="A199" s="1522"/>
      <c r="C199" s="2"/>
      <c r="D199" s="2"/>
      <c r="E199" s="2"/>
      <c r="F199" s="2"/>
      <c r="G199" s="2"/>
      <c r="H199" s="2"/>
      <c r="I199" s="2"/>
      <c r="J199" s="2"/>
      <c r="K199" s="2"/>
      <c r="L199" s="2"/>
      <c r="M199" s="2"/>
      <c r="N199" s="2"/>
      <c r="O199" s="2"/>
      <c r="P199" s="2"/>
    </row>
    <row r="200" spans="1:16" ht="14.25" customHeight="1">
      <c r="A200" s="1522"/>
      <c r="C200" s="2"/>
      <c r="D200" s="2"/>
      <c r="E200" s="2"/>
      <c r="F200" s="2"/>
      <c r="G200" s="2"/>
      <c r="H200" s="2"/>
      <c r="I200" s="2"/>
      <c r="J200" s="2"/>
      <c r="K200" s="2"/>
      <c r="L200" s="2"/>
      <c r="M200" s="2"/>
      <c r="N200" s="2"/>
      <c r="O200" s="2"/>
      <c r="P200" s="2"/>
    </row>
    <row r="201" spans="1:16" ht="14.25" customHeight="1">
      <c r="A201" s="1522"/>
      <c r="C201" s="2"/>
      <c r="D201" s="2"/>
      <c r="E201" s="2"/>
      <c r="F201" s="2"/>
      <c r="G201" s="2"/>
      <c r="H201" s="2"/>
      <c r="I201" s="2"/>
      <c r="J201" s="2"/>
      <c r="K201" s="2"/>
      <c r="L201" s="2"/>
      <c r="M201" s="2"/>
      <c r="N201" s="2"/>
      <c r="O201" s="2"/>
      <c r="P201" s="2"/>
    </row>
    <row r="202" spans="1:16" ht="14.25" customHeight="1">
      <c r="A202" s="1522"/>
      <c r="C202" s="2"/>
      <c r="D202" s="2"/>
      <c r="E202" s="2"/>
      <c r="F202" s="2"/>
      <c r="G202" s="2"/>
      <c r="H202" s="2"/>
      <c r="I202" s="2"/>
      <c r="J202" s="2"/>
      <c r="K202" s="2"/>
      <c r="L202" s="2"/>
      <c r="M202" s="2"/>
      <c r="N202" s="2"/>
      <c r="O202" s="2"/>
      <c r="P202" s="2"/>
    </row>
    <row r="203" spans="1:16" ht="14.25" customHeight="1">
      <c r="A203" s="1522"/>
      <c r="C203" s="2"/>
      <c r="D203" s="2"/>
      <c r="E203" s="2"/>
      <c r="F203" s="2"/>
      <c r="G203" s="2"/>
      <c r="H203" s="2"/>
      <c r="I203" s="2"/>
      <c r="J203" s="2"/>
      <c r="K203" s="2"/>
      <c r="L203" s="2"/>
      <c r="M203" s="2"/>
      <c r="N203" s="2"/>
      <c r="O203" s="2"/>
      <c r="P203" s="2"/>
    </row>
    <row r="204" spans="1:16" ht="14.25" customHeight="1">
      <c r="A204" s="1522"/>
      <c r="C204" s="2"/>
      <c r="D204" s="2"/>
      <c r="E204" s="2"/>
      <c r="F204" s="2"/>
      <c r="G204" s="2"/>
      <c r="H204" s="2"/>
      <c r="I204" s="2"/>
      <c r="J204" s="2"/>
      <c r="K204" s="2"/>
      <c r="L204" s="2"/>
      <c r="M204" s="2"/>
      <c r="N204" s="2"/>
      <c r="O204" s="2"/>
      <c r="P204" s="2"/>
    </row>
    <row r="205" spans="1:16" ht="14.25" customHeight="1">
      <c r="A205" s="1522"/>
      <c r="C205" s="2"/>
      <c r="D205" s="2"/>
      <c r="E205" s="2"/>
      <c r="F205" s="2"/>
      <c r="G205" s="2"/>
      <c r="H205" s="2"/>
      <c r="I205" s="2"/>
      <c r="J205" s="2"/>
      <c r="K205" s="2"/>
      <c r="L205" s="2"/>
      <c r="M205" s="2"/>
      <c r="N205" s="2"/>
      <c r="O205" s="2"/>
      <c r="P205" s="2"/>
    </row>
    <row r="206" spans="1:16" ht="14.25" customHeight="1">
      <c r="A206" s="1522"/>
      <c r="C206" s="2"/>
      <c r="D206" s="2"/>
      <c r="E206" s="2"/>
      <c r="F206" s="2"/>
      <c r="G206" s="2"/>
      <c r="H206" s="2"/>
      <c r="I206" s="2"/>
      <c r="J206" s="2"/>
      <c r="K206" s="2"/>
      <c r="L206" s="2"/>
      <c r="M206" s="2"/>
      <c r="N206" s="2"/>
      <c r="O206" s="2"/>
      <c r="P206" s="2"/>
    </row>
    <row r="207" spans="1:16" ht="14.25" customHeight="1">
      <c r="A207" s="1522"/>
      <c r="C207" s="2"/>
      <c r="D207" s="2"/>
      <c r="E207" s="2"/>
      <c r="F207" s="2"/>
      <c r="G207" s="2"/>
      <c r="H207" s="2"/>
      <c r="I207" s="2"/>
      <c r="J207" s="2"/>
      <c r="K207" s="2"/>
      <c r="L207" s="2"/>
      <c r="M207" s="2"/>
      <c r="N207" s="2"/>
      <c r="O207" s="2"/>
      <c r="P207" s="2"/>
    </row>
    <row r="208" spans="1:16" ht="14.25" customHeight="1">
      <c r="A208" s="1522"/>
      <c r="C208" s="2"/>
      <c r="D208" s="2"/>
      <c r="E208" s="2"/>
      <c r="F208" s="2"/>
      <c r="G208" s="2"/>
      <c r="H208" s="2"/>
      <c r="I208" s="2"/>
      <c r="J208" s="2"/>
      <c r="K208" s="2"/>
      <c r="L208" s="2"/>
      <c r="M208" s="2"/>
      <c r="N208" s="2"/>
      <c r="O208" s="2"/>
      <c r="P208" s="2"/>
    </row>
    <row r="209" spans="1:16" ht="14.25" customHeight="1">
      <c r="A209" s="1522"/>
      <c r="C209" s="2"/>
      <c r="D209" s="2"/>
      <c r="E209" s="2"/>
      <c r="F209" s="2"/>
      <c r="G209" s="2"/>
      <c r="H209" s="2"/>
      <c r="I209" s="2"/>
      <c r="J209" s="2"/>
      <c r="K209" s="2"/>
      <c r="L209" s="2"/>
      <c r="M209" s="2"/>
      <c r="N209" s="2"/>
      <c r="O209" s="2"/>
      <c r="P209" s="2"/>
    </row>
    <row r="210" spans="1:16" ht="14.25" customHeight="1">
      <c r="A210" s="1522"/>
      <c r="C210" s="2"/>
      <c r="D210" s="2"/>
      <c r="E210" s="2"/>
      <c r="F210" s="2"/>
      <c r="G210" s="2"/>
      <c r="H210" s="2"/>
      <c r="I210" s="2"/>
      <c r="J210" s="2"/>
      <c r="K210" s="2"/>
      <c r="L210" s="2"/>
      <c r="M210" s="2"/>
      <c r="N210" s="2"/>
      <c r="O210" s="2"/>
      <c r="P210" s="2"/>
    </row>
    <row r="211" spans="1:16" ht="14.25" customHeight="1">
      <c r="A211" s="1522"/>
      <c r="C211" s="2"/>
      <c r="D211" s="2"/>
      <c r="E211" s="2"/>
      <c r="F211" s="2"/>
      <c r="G211" s="2"/>
      <c r="H211" s="2"/>
      <c r="I211" s="2"/>
      <c r="J211" s="2"/>
      <c r="K211" s="2"/>
      <c r="L211" s="2"/>
      <c r="M211" s="2"/>
      <c r="N211" s="2"/>
      <c r="O211" s="2"/>
      <c r="P211" s="2"/>
    </row>
    <row r="212" spans="1:16" ht="14.25" customHeight="1">
      <c r="A212" s="1522"/>
      <c r="C212" s="2"/>
      <c r="D212" s="2"/>
      <c r="E212" s="2"/>
      <c r="F212" s="2"/>
      <c r="G212" s="2"/>
      <c r="H212" s="2"/>
      <c r="I212" s="2"/>
      <c r="J212" s="2"/>
      <c r="K212" s="2"/>
      <c r="L212" s="2"/>
      <c r="M212" s="2"/>
      <c r="N212" s="2"/>
      <c r="O212" s="2"/>
      <c r="P212" s="2"/>
    </row>
    <row r="213" spans="1:16" ht="14.25" customHeight="1">
      <c r="A213" s="1522"/>
      <c r="C213" s="2"/>
      <c r="D213" s="2"/>
      <c r="E213" s="2"/>
      <c r="F213" s="2"/>
      <c r="G213" s="2"/>
      <c r="H213" s="2"/>
      <c r="I213" s="2"/>
      <c r="J213" s="2"/>
      <c r="K213" s="2"/>
      <c r="L213" s="2"/>
      <c r="M213" s="2"/>
      <c r="N213" s="2"/>
      <c r="O213" s="2"/>
      <c r="P213" s="2"/>
    </row>
    <row r="214" spans="1:16" ht="14.25" customHeight="1">
      <c r="A214" s="1522"/>
      <c r="C214" s="2"/>
      <c r="D214" s="2"/>
      <c r="E214" s="2"/>
      <c r="F214" s="2"/>
      <c r="G214" s="2"/>
      <c r="H214" s="2"/>
      <c r="I214" s="2"/>
      <c r="J214" s="2"/>
      <c r="K214" s="2"/>
      <c r="L214" s="2"/>
      <c r="M214" s="2"/>
      <c r="N214" s="2"/>
      <c r="O214" s="2"/>
      <c r="P214" s="2"/>
    </row>
    <row r="215" spans="1:16" ht="14.25" customHeight="1">
      <c r="A215" s="1522"/>
      <c r="C215" s="2"/>
      <c r="D215" s="2"/>
      <c r="E215" s="2"/>
      <c r="F215" s="2"/>
      <c r="G215" s="2"/>
      <c r="H215" s="2"/>
      <c r="I215" s="2"/>
      <c r="J215" s="2"/>
      <c r="K215" s="2"/>
      <c r="L215" s="2"/>
      <c r="M215" s="2"/>
      <c r="N215" s="2"/>
      <c r="O215" s="2"/>
      <c r="P215" s="2"/>
    </row>
    <row r="216" spans="1:16" ht="14.25" customHeight="1">
      <c r="A216" s="1522"/>
      <c r="C216" s="2"/>
      <c r="D216" s="2"/>
      <c r="E216" s="2"/>
      <c r="F216" s="2"/>
      <c r="G216" s="2"/>
      <c r="H216" s="2"/>
      <c r="I216" s="2"/>
      <c r="J216" s="2"/>
      <c r="K216" s="2"/>
      <c r="L216" s="2"/>
      <c r="M216" s="2"/>
      <c r="N216" s="2"/>
      <c r="O216" s="2"/>
      <c r="P216" s="2"/>
    </row>
    <row r="217" spans="1:16" ht="14.25" customHeight="1">
      <c r="A217" s="1522"/>
      <c r="C217" s="2"/>
      <c r="D217" s="2"/>
      <c r="E217" s="2"/>
      <c r="F217" s="2"/>
      <c r="G217" s="2"/>
      <c r="H217" s="2"/>
      <c r="I217" s="2"/>
      <c r="J217" s="2"/>
      <c r="K217" s="2"/>
      <c r="L217" s="2"/>
      <c r="M217" s="2"/>
      <c r="N217" s="2"/>
      <c r="O217" s="2"/>
      <c r="P217" s="2"/>
    </row>
    <row r="218" spans="1:16" ht="14.25" customHeight="1">
      <c r="A218" s="1522"/>
      <c r="C218" s="2"/>
      <c r="D218" s="2"/>
      <c r="E218" s="2"/>
      <c r="F218" s="2"/>
      <c r="G218" s="2"/>
      <c r="H218" s="2"/>
      <c r="I218" s="2"/>
      <c r="J218" s="2"/>
      <c r="K218" s="2"/>
      <c r="L218" s="2"/>
      <c r="M218" s="2"/>
      <c r="N218" s="2"/>
      <c r="O218" s="2"/>
      <c r="P218" s="2"/>
    </row>
    <row r="219" spans="1:16" ht="14.25" customHeight="1">
      <c r="A219" s="1522"/>
      <c r="C219" s="2"/>
      <c r="D219" s="2"/>
      <c r="E219" s="2"/>
      <c r="F219" s="2"/>
      <c r="G219" s="2"/>
      <c r="H219" s="2"/>
      <c r="I219" s="2"/>
      <c r="J219" s="2"/>
      <c r="K219" s="2"/>
      <c r="L219" s="2"/>
      <c r="M219" s="2"/>
      <c r="N219" s="2"/>
      <c r="O219" s="2"/>
      <c r="P219" s="2"/>
    </row>
    <row r="220" spans="1:16" ht="14.25" customHeight="1">
      <c r="A220" s="1522"/>
      <c r="C220" s="2"/>
      <c r="D220" s="2"/>
      <c r="E220" s="2"/>
      <c r="F220" s="2"/>
      <c r="G220" s="2"/>
      <c r="H220" s="2"/>
      <c r="I220" s="2"/>
      <c r="J220" s="2"/>
      <c r="K220" s="2"/>
      <c r="L220" s="2"/>
      <c r="M220" s="2"/>
      <c r="N220" s="2"/>
      <c r="O220" s="2"/>
      <c r="P220" s="2"/>
    </row>
    <row r="221" spans="1:16" ht="14.25" customHeight="1">
      <c r="A221" s="1522"/>
      <c r="C221" s="2"/>
      <c r="D221" s="2"/>
      <c r="E221" s="2"/>
      <c r="F221" s="2"/>
      <c r="G221" s="2"/>
      <c r="H221" s="2"/>
      <c r="I221" s="2"/>
      <c r="J221" s="2"/>
      <c r="K221" s="2"/>
      <c r="L221" s="2"/>
      <c r="M221" s="2"/>
      <c r="N221" s="2"/>
      <c r="O221" s="2"/>
      <c r="P221" s="2"/>
    </row>
    <row r="222" spans="1:16" ht="14.25" customHeight="1">
      <c r="A222" s="1522"/>
      <c r="C222" s="2"/>
      <c r="D222" s="2"/>
      <c r="E222" s="2"/>
      <c r="F222" s="2"/>
      <c r="G222" s="2"/>
      <c r="H222" s="2"/>
      <c r="I222" s="2"/>
      <c r="J222" s="2"/>
      <c r="K222" s="2"/>
      <c r="L222" s="2"/>
      <c r="M222" s="2"/>
      <c r="N222" s="2"/>
      <c r="O222" s="2"/>
      <c r="P222" s="2"/>
    </row>
    <row r="223" spans="1:16" ht="14.25" customHeight="1">
      <c r="A223" s="1522"/>
      <c r="C223" s="2"/>
      <c r="D223" s="2"/>
      <c r="E223" s="2"/>
      <c r="F223" s="2"/>
      <c r="G223" s="2"/>
      <c r="H223" s="2"/>
      <c r="I223" s="2"/>
      <c r="J223" s="2"/>
      <c r="K223" s="2"/>
      <c r="L223" s="2"/>
      <c r="M223" s="2"/>
      <c r="N223" s="2"/>
      <c r="O223" s="2"/>
      <c r="P223" s="2"/>
    </row>
    <row r="224" spans="1:16" ht="14.25" customHeight="1">
      <c r="A224" s="1522"/>
      <c r="C224" s="2"/>
      <c r="D224" s="2"/>
      <c r="E224" s="2"/>
      <c r="F224" s="2"/>
      <c r="G224" s="2"/>
      <c r="H224" s="2"/>
      <c r="I224" s="2"/>
      <c r="J224" s="2"/>
      <c r="K224" s="2"/>
      <c r="L224" s="2"/>
      <c r="M224" s="2"/>
      <c r="N224" s="2"/>
      <c r="O224" s="2"/>
      <c r="P224" s="2"/>
    </row>
    <row r="225" spans="1:16" ht="14.25" customHeight="1">
      <c r="A225" s="1522"/>
      <c r="C225" s="2"/>
      <c r="D225" s="2"/>
      <c r="E225" s="2"/>
      <c r="F225" s="2"/>
      <c r="G225" s="2"/>
      <c r="H225" s="2"/>
      <c r="I225" s="2"/>
      <c r="J225" s="2"/>
      <c r="K225" s="2"/>
      <c r="L225" s="2"/>
      <c r="M225" s="2"/>
      <c r="N225" s="2"/>
      <c r="O225" s="2"/>
      <c r="P225" s="2"/>
    </row>
    <row r="226" spans="1:16" ht="14.25" customHeight="1">
      <c r="A226" s="1522"/>
      <c r="C226" s="2"/>
      <c r="D226" s="2"/>
      <c r="E226" s="2"/>
      <c r="F226" s="2"/>
      <c r="G226" s="2"/>
      <c r="H226" s="2"/>
      <c r="I226" s="2"/>
      <c r="J226" s="2"/>
      <c r="K226" s="2"/>
      <c r="L226" s="2"/>
      <c r="M226" s="2"/>
      <c r="N226" s="2"/>
      <c r="O226" s="2"/>
      <c r="P226" s="2"/>
    </row>
    <row r="227" spans="1:16" ht="14.25" customHeight="1">
      <c r="A227" s="1522"/>
      <c r="C227" s="2"/>
      <c r="D227" s="2"/>
      <c r="E227" s="2"/>
      <c r="F227" s="2"/>
      <c r="G227" s="2"/>
      <c r="H227" s="2"/>
      <c r="I227" s="2"/>
      <c r="J227" s="2"/>
      <c r="K227" s="2"/>
      <c r="L227" s="2"/>
      <c r="M227" s="2"/>
      <c r="N227" s="2"/>
      <c r="O227" s="2"/>
      <c r="P227" s="2"/>
    </row>
    <row r="228" spans="1:16" ht="14.25" customHeight="1">
      <c r="A228" s="1522"/>
      <c r="C228" s="2"/>
      <c r="D228" s="2"/>
      <c r="E228" s="2"/>
      <c r="F228" s="2"/>
      <c r="G228" s="2"/>
      <c r="H228" s="2"/>
      <c r="I228" s="2"/>
      <c r="J228" s="2"/>
      <c r="K228" s="2"/>
      <c r="L228" s="2"/>
      <c r="M228" s="2"/>
      <c r="N228" s="2"/>
      <c r="O228" s="2"/>
      <c r="P228" s="2"/>
    </row>
    <row r="229" spans="1:16" ht="14.25" customHeight="1">
      <c r="A229" s="1522"/>
      <c r="C229" s="2"/>
      <c r="D229" s="2"/>
      <c r="E229" s="2"/>
      <c r="F229" s="2"/>
      <c r="G229" s="2"/>
      <c r="H229" s="2"/>
      <c r="I229" s="2"/>
      <c r="J229" s="2"/>
      <c r="K229" s="2"/>
      <c r="L229" s="2"/>
      <c r="M229" s="2"/>
      <c r="N229" s="2"/>
      <c r="O229" s="2"/>
      <c r="P229" s="2"/>
    </row>
    <row r="230" spans="1:16" ht="14.25" customHeight="1">
      <c r="A230" s="1522"/>
      <c r="C230" s="2"/>
      <c r="D230" s="2"/>
      <c r="E230" s="2"/>
      <c r="F230" s="2"/>
      <c r="G230" s="2"/>
      <c r="H230" s="2"/>
      <c r="I230" s="2"/>
      <c r="J230" s="2"/>
      <c r="K230" s="2"/>
      <c r="L230" s="2"/>
      <c r="M230" s="2"/>
      <c r="N230" s="2"/>
      <c r="O230" s="2"/>
      <c r="P230" s="2"/>
    </row>
    <row r="231" spans="1:16" ht="14.25" customHeight="1">
      <c r="A231" s="1522"/>
      <c r="C231" s="2"/>
      <c r="D231" s="2"/>
      <c r="E231" s="2"/>
      <c r="F231" s="2"/>
      <c r="G231" s="2"/>
      <c r="H231" s="2"/>
      <c r="I231" s="2"/>
      <c r="J231" s="2"/>
      <c r="K231" s="2"/>
      <c r="L231" s="2"/>
      <c r="M231" s="2"/>
      <c r="N231" s="2"/>
      <c r="O231" s="2"/>
      <c r="P231" s="2"/>
    </row>
    <row r="232" spans="1:16" ht="14.25" customHeight="1">
      <c r="A232" s="1522"/>
      <c r="C232" s="2"/>
      <c r="D232" s="2"/>
      <c r="E232" s="2"/>
      <c r="F232" s="2"/>
      <c r="G232" s="2"/>
      <c r="H232" s="2"/>
      <c r="I232" s="2"/>
      <c r="J232" s="2"/>
      <c r="K232" s="2"/>
      <c r="L232" s="2"/>
      <c r="M232" s="2"/>
      <c r="N232" s="2"/>
      <c r="O232" s="2"/>
      <c r="P232" s="2"/>
    </row>
    <row r="233" spans="1:16" ht="14.25" customHeight="1">
      <c r="A233" s="1522"/>
      <c r="C233" s="2"/>
      <c r="D233" s="2"/>
      <c r="E233" s="2"/>
      <c r="F233" s="2"/>
      <c r="G233" s="2"/>
      <c r="H233" s="2"/>
      <c r="I233" s="2"/>
      <c r="J233" s="2"/>
      <c r="K233" s="2"/>
      <c r="L233" s="2"/>
      <c r="M233" s="2"/>
      <c r="N233" s="2"/>
      <c r="O233" s="2"/>
      <c r="P233" s="2"/>
    </row>
    <row r="234" spans="1:16" ht="14.25" customHeight="1">
      <c r="A234" s="1522"/>
      <c r="C234" s="2"/>
      <c r="D234" s="2"/>
      <c r="E234" s="2"/>
      <c r="F234" s="2"/>
      <c r="G234" s="2"/>
      <c r="H234" s="2"/>
      <c r="I234" s="2"/>
      <c r="J234" s="2"/>
      <c r="K234" s="2"/>
      <c r="L234" s="2"/>
      <c r="M234" s="2"/>
      <c r="N234" s="2"/>
      <c r="O234" s="2"/>
      <c r="P234" s="2"/>
    </row>
    <row r="235" spans="1:16" ht="14.25" customHeight="1">
      <c r="A235" s="1522"/>
      <c r="C235" s="2"/>
      <c r="D235" s="2"/>
      <c r="E235" s="2"/>
      <c r="F235" s="2"/>
      <c r="G235" s="2"/>
      <c r="H235" s="2"/>
      <c r="I235" s="2"/>
      <c r="J235" s="2"/>
      <c r="K235" s="2"/>
      <c r="L235" s="2"/>
      <c r="M235" s="2"/>
      <c r="N235" s="2"/>
      <c r="O235" s="2"/>
      <c r="P235" s="2"/>
    </row>
    <row r="236" spans="1:16" ht="14.25" customHeight="1">
      <c r="A236" s="1522"/>
      <c r="C236" s="2"/>
      <c r="D236" s="2"/>
      <c r="E236" s="2"/>
      <c r="F236" s="2"/>
      <c r="G236" s="2"/>
      <c r="H236" s="2"/>
      <c r="I236" s="2"/>
      <c r="J236" s="2"/>
      <c r="K236" s="2"/>
      <c r="L236" s="2"/>
      <c r="M236" s="2"/>
      <c r="N236" s="2"/>
      <c r="O236" s="2"/>
      <c r="P236" s="2"/>
    </row>
    <row r="237" spans="1:16" ht="14.25" customHeight="1">
      <c r="A237" s="1522"/>
      <c r="C237" s="2"/>
      <c r="D237" s="2"/>
      <c r="E237" s="2"/>
      <c r="F237" s="2"/>
      <c r="G237" s="2"/>
      <c r="H237" s="2"/>
      <c r="I237" s="2"/>
      <c r="J237" s="2"/>
      <c r="K237" s="2"/>
      <c r="L237" s="2"/>
      <c r="M237" s="2"/>
      <c r="N237" s="2"/>
      <c r="O237" s="2"/>
      <c r="P237" s="2"/>
    </row>
    <row r="238" spans="1:16" ht="14.25" customHeight="1">
      <c r="A238" s="1522"/>
      <c r="C238" s="2"/>
      <c r="D238" s="2"/>
      <c r="E238" s="2"/>
      <c r="F238" s="2"/>
      <c r="G238" s="2"/>
      <c r="H238" s="2"/>
      <c r="I238" s="2"/>
      <c r="J238" s="2"/>
      <c r="K238" s="2"/>
      <c r="L238" s="2"/>
      <c r="M238" s="2"/>
      <c r="N238" s="2"/>
      <c r="O238" s="2"/>
      <c r="P238" s="2"/>
    </row>
    <row r="239" spans="1:16" ht="14.25" customHeight="1">
      <c r="A239" s="1522"/>
      <c r="C239" s="2"/>
      <c r="D239" s="2"/>
      <c r="E239" s="2"/>
      <c r="F239" s="2"/>
      <c r="G239" s="2"/>
      <c r="H239" s="2"/>
      <c r="I239" s="2"/>
      <c r="J239" s="2"/>
      <c r="K239" s="2"/>
      <c r="L239" s="2"/>
      <c r="M239" s="2"/>
      <c r="N239" s="2"/>
      <c r="O239" s="2"/>
      <c r="P239" s="2"/>
    </row>
    <row r="240" spans="1:16" ht="14.25" customHeight="1">
      <c r="A240" s="1522"/>
      <c r="C240" s="2"/>
      <c r="D240" s="2"/>
      <c r="E240" s="2"/>
      <c r="F240" s="2"/>
      <c r="G240" s="2"/>
      <c r="H240" s="2"/>
      <c r="I240" s="2"/>
      <c r="J240" s="2"/>
      <c r="K240" s="2"/>
      <c r="L240" s="2"/>
      <c r="M240" s="2"/>
      <c r="N240" s="2"/>
      <c r="O240" s="2"/>
      <c r="P240" s="2"/>
    </row>
    <row r="241" spans="1:16" ht="14.25" customHeight="1">
      <c r="A241" s="1522"/>
      <c r="C241" s="2"/>
      <c r="D241" s="2"/>
      <c r="E241" s="2"/>
      <c r="F241" s="2"/>
      <c r="G241" s="2"/>
      <c r="H241" s="2"/>
      <c r="I241" s="2"/>
      <c r="J241" s="2"/>
      <c r="K241" s="2"/>
      <c r="L241" s="2"/>
      <c r="M241" s="2"/>
      <c r="N241" s="2"/>
      <c r="O241" s="2"/>
      <c r="P241" s="2"/>
    </row>
    <row r="242" spans="1:16" ht="14.25" customHeight="1">
      <c r="A242" s="1522"/>
      <c r="C242" s="2"/>
      <c r="D242" s="2"/>
      <c r="E242" s="2"/>
      <c r="F242" s="2"/>
      <c r="G242" s="2"/>
      <c r="H242" s="2"/>
      <c r="I242" s="2"/>
      <c r="J242" s="2"/>
      <c r="K242" s="2"/>
      <c r="L242" s="2"/>
      <c r="M242" s="2"/>
      <c r="N242" s="2"/>
      <c r="O242" s="2"/>
      <c r="P242" s="2"/>
    </row>
    <row r="243" spans="1:16" ht="14.25" customHeight="1">
      <c r="A243" s="1522"/>
      <c r="C243" s="2"/>
      <c r="D243" s="2"/>
      <c r="E243" s="2"/>
      <c r="F243" s="2"/>
      <c r="G243" s="2"/>
      <c r="H243" s="2"/>
      <c r="I243" s="2"/>
      <c r="J243" s="2"/>
      <c r="K243" s="2"/>
      <c r="L243" s="2"/>
      <c r="M243" s="2"/>
      <c r="N243" s="2"/>
      <c r="O243" s="2"/>
      <c r="P243" s="2"/>
    </row>
    <row r="244" spans="1:16" ht="14.25" customHeight="1">
      <c r="A244" s="1522"/>
      <c r="C244" s="2"/>
      <c r="D244" s="2"/>
      <c r="E244" s="2"/>
      <c r="F244" s="2"/>
      <c r="G244" s="2"/>
      <c r="H244" s="2"/>
      <c r="I244" s="2"/>
      <c r="J244" s="2"/>
      <c r="K244" s="2"/>
      <c r="L244" s="2"/>
      <c r="M244" s="2"/>
      <c r="N244" s="2"/>
      <c r="O244" s="2"/>
      <c r="P244" s="2"/>
    </row>
    <row r="245" spans="1:16" ht="14.25" customHeight="1">
      <c r="A245" s="1522"/>
      <c r="C245" s="2"/>
      <c r="D245" s="2"/>
      <c r="E245" s="2"/>
      <c r="F245" s="2"/>
      <c r="G245" s="2"/>
      <c r="H245" s="2"/>
      <c r="I245" s="2"/>
      <c r="J245" s="2"/>
      <c r="K245" s="2"/>
      <c r="L245" s="2"/>
      <c r="M245" s="2"/>
      <c r="N245" s="2"/>
      <c r="O245" s="2"/>
      <c r="P245" s="2"/>
    </row>
    <row r="246" spans="1:16" ht="14.25" customHeight="1">
      <c r="A246" s="1522"/>
      <c r="C246" s="2"/>
      <c r="D246" s="2"/>
      <c r="E246" s="2"/>
      <c r="F246" s="2"/>
      <c r="G246" s="2"/>
      <c r="H246" s="2"/>
      <c r="I246" s="2"/>
      <c r="J246" s="2"/>
      <c r="K246" s="2"/>
      <c r="L246" s="2"/>
      <c r="M246" s="2"/>
      <c r="N246" s="2"/>
      <c r="O246" s="2"/>
      <c r="P246" s="2"/>
    </row>
    <row r="247" spans="1:16" ht="14.25" customHeight="1">
      <c r="A247" s="1522"/>
      <c r="C247" s="2"/>
      <c r="D247" s="2"/>
      <c r="E247" s="2"/>
      <c r="F247" s="2"/>
      <c r="G247" s="2"/>
      <c r="H247" s="2"/>
      <c r="I247" s="2"/>
      <c r="J247" s="2"/>
      <c r="K247" s="2"/>
      <c r="L247" s="2"/>
      <c r="M247" s="2"/>
      <c r="N247" s="2"/>
      <c r="O247" s="2"/>
      <c r="P247" s="2"/>
    </row>
    <row r="248" spans="1:16" ht="14.25" customHeight="1">
      <c r="A248" s="1522"/>
      <c r="C248" s="2"/>
      <c r="D248" s="2"/>
      <c r="E248" s="2"/>
      <c r="F248" s="2"/>
      <c r="G248" s="2"/>
      <c r="H248" s="2"/>
      <c r="I248" s="2"/>
      <c r="J248" s="2"/>
      <c r="K248" s="2"/>
      <c r="L248" s="2"/>
      <c r="M248" s="2"/>
      <c r="N248" s="2"/>
      <c r="O248" s="2"/>
      <c r="P248" s="2"/>
    </row>
    <row r="249" spans="1:16" ht="14.25" customHeight="1">
      <c r="A249" s="1522"/>
      <c r="C249" s="2"/>
      <c r="D249" s="2"/>
      <c r="E249" s="2"/>
      <c r="F249" s="2"/>
      <c r="G249" s="2"/>
      <c r="H249" s="2"/>
      <c r="I249" s="2"/>
      <c r="J249" s="2"/>
      <c r="K249" s="2"/>
      <c r="L249" s="2"/>
      <c r="M249" s="2"/>
      <c r="N249" s="2"/>
      <c r="O249" s="2"/>
      <c r="P249" s="2"/>
    </row>
    <row r="250" spans="1:16" ht="14.25" customHeight="1">
      <c r="A250" s="1522"/>
      <c r="C250" s="2"/>
      <c r="D250" s="2"/>
      <c r="E250" s="2"/>
      <c r="F250" s="2"/>
      <c r="G250" s="2"/>
      <c r="H250" s="2"/>
      <c r="I250" s="2"/>
      <c r="J250" s="2"/>
      <c r="K250" s="2"/>
      <c r="L250" s="2"/>
      <c r="M250" s="2"/>
      <c r="N250" s="2"/>
      <c r="O250" s="2"/>
      <c r="P250" s="2"/>
    </row>
    <row r="251" spans="1:16" ht="14.25" customHeight="1">
      <c r="A251" s="1522"/>
      <c r="C251" s="2"/>
      <c r="D251" s="2"/>
      <c r="E251" s="2"/>
      <c r="F251" s="2"/>
      <c r="G251" s="2"/>
      <c r="H251" s="2"/>
      <c r="I251" s="2"/>
      <c r="J251" s="2"/>
      <c r="K251" s="2"/>
      <c r="L251" s="2"/>
      <c r="M251" s="2"/>
      <c r="N251" s="2"/>
      <c r="O251" s="2"/>
      <c r="P251" s="2"/>
    </row>
    <row r="252" spans="1:16" ht="14.25" customHeight="1">
      <c r="A252" s="1522"/>
      <c r="C252" s="2"/>
      <c r="D252" s="2"/>
      <c r="E252" s="2"/>
      <c r="F252" s="2"/>
      <c r="G252" s="2"/>
      <c r="H252" s="2"/>
      <c r="I252" s="2"/>
      <c r="J252" s="2"/>
      <c r="K252" s="2"/>
      <c r="L252" s="2"/>
      <c r="M252" s="2"/>
      <c r="N252" s="2"/>
      <c r="O252" s="2"/>
      <c r="P252" s="2"/>
    </row>
    <row r="253" spans="1:16" ht="14.25" customHeight="1">
      <c r="A253" s="1522"/>
      <c r="C253" s="2"/>
      <c r="D253" s="2"/>
      <c r="E253" s="2"/>
      <c r="F253" s="2"/>
      <c r="G253" s="2"/>
      <c r="H253" s="2"/>
      <c r="I253" s="2"/>
      <c r="J253" s="2"/>
      <c r="K253" s="2"/>
      <c r="L253" s="2"/>
      <c r="M253" s="2"/>
      <c r="N253" s="2"/>
      <c r="O253" s="2"/>
      <c r="P253" s="2"/>
    </row>
    <row r="254" spans="1:16" ht="14.25" customHeight="1">
      <c r="A254" s="1522"/>
      <c r="C254" s="2"/>
      <c r="D254" s="2"/>
      <c r="E254" s="2"/>
      <c r="F254" s="2"/>
      <c r="G254" s="2"/>
      <c r="H254" s="2"/>
      <c r="I254" s="2"/>
      <c r="J254" s="2"/>
      <c r="K254" s="2"/>
      <c r="L254" s="2"/>
      <c r="M254" s="2"/>
      <c r="N254" s="2"/>
      <c r="O254" s="2"/>
      <c r="P254" s="2"/>
    </row>
    <row r="255" spans="1:16" ht="14.25" customHeight="1">
      <c r="A255" s="1522"/>
      <c r="C255" s="2"/>
      <c r="D255" s="2"/>
      <c r="E255" s="2"/>
      <c r="F255" s="2"/>
      <c r="G255" s="2"/>
      <c r="H255" s="2"/>
      <c r="I255" s="2"/>
      <c r="J255" s="2"/>
      <c r="K255" s="2"/>
      <c r="L255" s="2"/>
      <c r="M255" s="2"/>
      <c r="N255" s="2"/>
      <c r="O255" s="2"/>
      <c r="P255" s="2"/>
    </row>
    <row r="256" spans="1:16" ht="14.25" customHeight="1">
      <c r="A256" s="1522"/>
      <c r="C256" s="2"/>
      <c r="D256" s="2"/>
      <c r="E256" s="2"/>
      <c r="F256" s="2"/>
      <c r="G256" s="2"/>
      <c r="H256" s="2"/>
      <c r="I256" s="2"/>
      <c r="J256" s="2"/>
      <c r="K256" s="2"/>
      <c r="L256" s="2"/>
      <c r="M256" s="2"/>
      <c r="N256" s="2"/>
      <c r="O256" s="2"/>
      <c r="P256" s="2"/>
    </row>
    <row r="257" spans="1:16" ht="14.25" customHeight="1">
      <c r="A257" s="1522"/>
      <c r="C257" s="2"/>
      <c r="D257" s="2"/>
      <c r="E257" s="2"/>
      <c r="F257" s="2"/>
      <c r="G257" s="2"/>
      <c r="H257" s="2"/>
      <c r="I257" s="2"/>
      <c r="J257" s="2"/>
      <c r="K257" s="2"/>
      <c r="L257" s="2"/>
      <c r="M257" s="2"/>
      <c r="N257" s="2"/>
      <c r="O257" s="2"/>
      <c r="P257" s="2"/>
    </row>
    <row r="258" spans="1:16" ht="14.25" customHeight="1">
      <c r="A258" s="1522"/>
      <c r="C258" s="2"/>
      <c r="D258" s="2"/>
      <c r="E258" s="2"/>
      <c r="F258" s="2"/>
      <c r="G258" s="2"/>
      <c r="H258" s="2"/>
      <c r="I258" s="2"/>
      <c r="J258" s="2"/>
      <c r="K258" s="2"/>
      <c r="L258" s="2"/>
      <c r="M258" s="2"/>
      <c r="N258" s="2"/>
      <c r="O258" s="2"/>
      <c r="P258" s="2"/>
    </row>
    <row r="259" spans="1:16" ht="14.25" customHeight="1">
      <c r="A259" s="1522"/>
      <c r="C259" s="2"/>
      <c r="D259" s="2"/>
      <c r="E259" s="2"/>
      <c r="F259" s="2"/>
      <c r="G259" s="2"/>
      <c r="H259" s="2"/>
      <c r="I259" s="2"/>
      <c r="J259" s="2"/>
      <c r="K259" s="2"/>
      <c r="L259" s="2"/>
      <c r="M259" s="2"/>
      <c r="N259" s="2"/>
      <c r="O259" s="2"/>
      <c r="P259" s="2"/>
    </row>
    <row r="260" spans="1:16" ht="14.25" customHeight="1">
      <c r="A260" s="1522"/>
      <c r="C260" s="2"/>
      <c r="D260" s="2"/>
      <c r="E260" s="2"/>
      <c r="F260" s="2"/>
      <c r="G260" s="2"/>
      <c r="H260" s="2"/>
      <c r="I260" s="2"/>
      <c r="J260" s="2"/>
      <c r="K260" s="2"/>
      <c r="L260" s="2"/>
      <c r="M260" s="2"/>
      <c r="N260" s="2"/>
      <c r="O260" s="2"/>
      <c r="P260" s="2"/>
    </row>
    <row r="261" spans="1:16" ht="14.25" customHeight="1">
      <c r="A261" s="1522"/>
      <c r="C261" s="2"/>
      <c r="D261" s="2"/>
      <c r="E261" s="2"/>
      <c r="F261" s="2"/>
      <c r="G261" s="2"/>
      <c r="H261" s="2"/>
      <c r="I261" s="2"/>
      <c r="J261" s="2"/>
      <c r="K261" s="2"/>
      <c r="L261" s="2"/>
      <c r="M261" s="2"/>
      <c r="N261" s="2"/>
      <c r="O261" s="2"/>
      <c r="P261" s="2"/>
    </row>
    <row r="262" spans="1:16" ht="14.25" customHeight="1">
      <c r="A262" s="1522"/>
      <c r="C262" s="2"/>
      <c r="D262" s="2"/>
      <c r="E262" s="2"/>
      <c r="F262" s="2"/>
      <c r="G262" s="2"/>
      <c r="H262" s="2"/>
      <c r="I262" s="2"/>
      <c r="J262" s="2"/>
      <c r="K262" s="2"/>
      <c r="L262" s="2"/>
      <c r="M262" s="2"/>
      <c r="N262" s="2"/>
      <c r="O262" s="2"/>
      <c r="P262" s="2"/>
    </row>
    <row r="263" spans="1:16" ht="14.25" customHeight="1">
      <c r="A263" s="1522"/>
      <c r="C263" s="2"/>
      <c r="D263" s="2"/>
      <c r="E263" s="2"/>
      <c r="F263" s="2"/>
      <c r="G263" s="2"/>
      <c r="H263" s="2"/>
      <c r="I263" s="2"/>
      <c r="J263" s="2"/>
      <c r="K263" s="2"/>
      <c r="L263" s="2"/>
      <c r="M263" s="2"/>
      <c r="N263" s="2"/>
      <c r="O263" s="2"/>
      <c r="P263" s="2"/>
    </row>
    <row r="264" spans="1:16" ht="14.25" customHeight="1">
      <c r="A264" s="1522"/>
      <c r="C264" s="2"/>
      <c r="D264" s="2"/>
      <c r="E264" s="2"/>
      <c r="F264" s="2"/>
      <c r="G264" s="2"/>
      <c r="H264" s="2"/>
      <c r="I264" s="2"/>
      <c r="J264" s="2"/>
      <c r="K264" s="2"/>
      <c r="L264" s="2"/>
      <c r="M264" s="2"/>
      <c r="N264" s="2"/>
      <c r="O264" s="2"/>
      <c r="P264" s="2"/>
    </row>
    <row r="265" spans="1:16" ht="14.25" customHeight="1">
      <c r="A265" s="1522"/>
      <c r="C265" s="2"/>
      <c r="D265" s="2"/>
      <c r="E265" s="2"/>
      <c r="F265" s="2"/>
      <c r="G265" s="2"/>
      <c r="H265" s="2"/>
      <c r="I265" s="2"/>
      <c r="J265" s="2"/>
      <c r="K265" s="2"/>
      <c r="L265" s="2"/>
      <c r="M265" s="2"/>
      <c r="N265" s="2"/>
      <c r="O265" s="2"/>
      <c r="P265" s="2"/>
    </row>
    <row r="266" spans="1:16" ht="14.25" customHeight="1">
      <c r="A266" s="1522"/>
      <c r="C266" s="2"/>
      <c r="D266" s="2"/>
      <c r="E266" s="2"/>
      <c r="F266" s="2"/>
      <c r="G266" s="2"/>
      <c r="H266" s="2"/>
      <c r="I266" s="2"/>
      <c r="J266" s="2"/>
      <c r="K266" s="2"/>
      <c r="L266" s="2"/>
      <c r="M266" s="2"/>
      <c r="N266" s="2"/>
      <c r="O266" s="2"/>
      <c r="P266" s="2"/>
    </row>
    <row r="267" spans="1:16" ht="14.25" customHeight="1">
      <c r="A267" s="1522"/>
      <c r="C267" s="2"/>
      <c r="D267" s="2"/>
      <c r="E267" s="2"/>
      <c r="F267" s="2"/>
      <c r="G267" s="2"/>
      <c r="H267" s="2"/>
      <c r="I267" s="2"/>
      <c r="J267" s="2"/>
      <c r="K267" s="2"/>
      <c r="L267" s="2"/>
      <c r="M267" s="2"/>
      <c r="N267" s="2"/>
      <c r="O267" s="2"/>
      <c r="P267" s="2"/>
    </row>
    <row r="268" spans="1:16" ht="14.25" customHeight="1">
      <c r="A268" s="1522"/>
      <c r="C268" s="2"/>
      <c r="D268" s="2"/>
      <c r="E268" s="2"/>
      <c r="F268" s="2"/>
      <c r="G268" s="2"/>
      <c r="H268" s="2"/>
      <c r="I268" s="2"/>
      <c r="J268" s="2"/>
      <c r="K268" s="2"/>
      <c r="L268" s="2"/>
      <c r="M268" s="2"/>
      <c r="N268" s="2"/>
      <c r="O268" s="2"/>
      <c r="P268" s="2"/>
    </row>
    <row r="269" spans="1:16" ht="14.25" customHeight="1">
      <c r="A269" s="1522"/>
      <c r="C269" s="2"/>
      <c r="D269" s="2"/>
      <c r="E269" s="2"/>
      <c r="F269" s="2"/>
      <c r="G269" s="2"/>
      <c r="H269" s="2"/>
      <c r="I269" s="2"/>
      <c r="J269" s="2"/>
      <c r="K269" s="2"/>
      <c r="L269" s="2"/>
      <c r="M269" s="2"/>
      <c r="N269" s="2"/>
      <c r="O269" s="2"/>
      <c r="P269" s="2"/>
    </row>
    <row r="270" spans="1:16" ht="14.25" customHeight="1">
      <c r="A270" s="1522"/>
      <c r="C270" s="2"/>
      <c r="D270" s="2"/>
      <c r="E270" s="2"/>
      <c r="F270" s="2"/>
      <c r="G270" s="2"/>
      <c r="H270" s="2"/>
      <c r="I270" s="2"/>
      <c r="J270" s="2"/>
      <c r="K270" s="2"/>
      <c r="L270" s="2"/>
      <c r="M270" s="2"/>
      <c r="N270" s="2"/>
      <c r="O270" s="2"/>
      <c r="P270" s="2"/>
    </row>
    <row r="271" spans="1:16" ht="14.25" customHeight="1">
      <c r="A271" s="1522"/>
      <c r="C271" s="2"/>
      <c r="D271" s="2"/>
      <c r="E271" s="2"/>
      <c r="F271" s="2"/>
      <c r="G271" s="2"/>
      <c r="H271" s="2"/>
      <c r="I271" s="2"/>
      <c r="J271" s="2"/>
      <c r="K271" s="2"/>
      <c r="L271" s="2"/>
      <c r="M271" s="2"/>
      <c r="N271" s="2"/>
      <c r="O271" s="2"/>
      <c r="P271" s="2"/>
    </row>
    <row r="272" spans="1:16" ht="14.25" customHeight="1">
      <c r="A272" s="1522"/>
      <c r="C272" s="2"/>
      <c r="D272" s="2"/>
      <c r="E272" s="2"/>
      <c r="F272" s="2"/>
      <c r="G272" s="2"/>
      <c r="H272" s="2"/>
      <c r="I272" s="2"/>
      <c r="J272" s="2"/>
      <c r="K272" s="2"/>
      <c r="L272" s="2"/>
      <c r="M272" s="2"/>
      <c r="N272" s="2"/>
      <c r="O272" s="2"/>
      <c r="P272" s="2"/>
    </row>
    <row r="273" spans="1:16" ht="14.25" customHeight="1">
      <c r="A273" s="1522"/>
      <c r="C273" s="2"/>
      <c r="D273" s="2"/>
      <c r="E273" s="2"/>
      <c r="F273" s="2"/>
      <c r="G273" s="2"/>
      <c r="H273" s="2"/>
      <c r="I273" s="2"/>
      <c r="J273" s="2"/>
      <c r="K273" s="2"/>
      <c r="L273" s="2"/>
      <c r="M273" s="2"/>
      <c r="N273" s="2"/>
      <c r="O273" s="2"/>
      <c r="P273" s="2"/>
    </row>
    <row r="274" spans="1:16" ht="14.25" customHeight="1">
      <c r="A274" s="1522"/>
      <c r="C274" s="2"/>
      <c r="D274" s="2"/>
      <c r="E274" s="2"/>
      <c r="F274" s="2"/>
      <c r="G274" s="2"/>
      <c r="H274" s="2"/>
      <c r="I274" s="2"/>
      <c r="J274" s="2"/>
      <c r="K274" s="2"/>
      <c r="L274" s="2"/>
      <c r="M274" s="2"/>
      <c r="N274" s="2"/>
      <c r="O274" s="2"/>
      <c r="P274" s="2"/>
    </row>
    <row r="275" spans="1:16" ht="14.25" customHeight="1">
      <c r="A275" s="1522"/>
      <c r="C275" s="2"/>
      <c r="D275" s="2"/>
      <c r="E275" s="2"/>
      <c r="F275" s="2"/>
      <c r="G275" s="2"/>
      <c r="H275" s="2"/>
      <c r="I275" s="2"/>
      <c r="J275" s="2"/>
      <c r="K275" s="2"/>
      <c r="L275" s="2"/>
      <c r="M275" s="2"/>
      <c r="N275" s="2"/>
      <c r="O275" s="2"/>
      <c r="P275" s="2"/>
    </row>
    <row r="276" spans="1:16" ht="14.25" customHeight="1">
      <c r="A276" s="1522"/>
      <c r="C276" s="2"/>
      <c r="D276" s="2"/>
      <c r="E276" s="2"/>
      <c r="F276" s="2"/>
      <c r="G276" s="2"/>
      <c r="H276" s="2"/>
      <c r="I276" s="2"/>
      <c r="J276" s="2"/>
      <c r="K276" s="2"/>
      <c r="L276" s="2"/>
      <c r="M276" s="2"/>
      <c r="N276" s="2"/>
      <c r="O276" s="2"/>
      <c r="P276" s="2"/>
    </row>
    <row r="277" spans="1:16" ht="14.25" customHeight="1">
      <c r="A277" s="1522"/>
      <c r="C277" s="2"/>
      <c r="D277" s="2"/>
      <c r="E277" s="2"/>
      <c r="F277" s="2"/>
      <c r="G277" s="2"/>
      <c r="H277" s="2"/>
      <c r="I277" s="2"/>
      <c r="J277" s="2"/>
      <c r="K277" s="2"/>
      <c r="L277" s="2"/>
      <c r="M277" s="2"/>
      <c r="N277" s="2"/>
      <c r="O277" s="2"/>
      <c r="P277" s="2"/>
    </row>
    <row r="278" spans="1:16" ht="14.25" customHeight="1">
      <c r="A278" s="1522"/>
      <c r="C278" s="2"/>
      <c r="D278" s="2"/>
      <c r="E278" s="2"/>
      <c r="F278" s="2"/>
      <c r="G278" s="2"/>
      <c r="H278" s="2"/>
      <c r="I278" s="2"/>
      <c r="J278" s="2"/>
      <c r="K278" s="2"/>
      <c r="L278" s="2"/>
      <c r="M278" s="2"/>
      <c r="N278" s="2"/>
      <c r="O278" s="2"/>
      <c r="P278" s="2"/>
    </row>
    <row r="279" spans="1:16" ht="14.25" customHeight="1">
      <c r="A279" s="1522"/>
      <c r="C279" s="2"/>
      <c r="D279" s="2"/>
      <c r="E279" s="2"/>
      <c r="F279" s="2"/>
      <c r="G279" s="2"/>
      <c r="H279" s="2"/>
      <c r="I279" s="2"/>
      <c r="J279" s="2"/>
      <c r="K279" s="2"/>
      <c r="L279" s="2"/>
      <c r="M279" s="2"/>
      <c r="N279" s="2"/>
      <c r="O279" s="2"/>
      <c r="P279" s="2"/>
    </row>
    <row r="280" spans="1:16" ht="14.25" customHeight="1">
      <c r="A280" s="1522"/>
      <c r="C280" s="2"/>
      <c r="D280" s="2"/>
      <c r="E280" s="2"/>
      <c r="F280" s="2"/>
      <c r="G280" s="2"/>
      <c r="H280" s="2"/>
      <c r="I280" s="2"/>
      <c r="J280" s="2"/>
      <c r="K280" s="2"/>
      <c r="L280" s="2"/>
      <c r="M280" s="2"/>
      <c r="N280" s="2"/>
      <c r="O280" s="2"/>
      <c r="P280" s="2"/>
    </row>
    <row r="281" spans="1:16" ht="14.25" customHeight="1">
      <c r="A281" s="1522"/>
      <c r="C281" s="2"/>
      <c r="D281" s="2"/>
      <c r="E281" s="2"/>
      <c r="F281" s="2"/>
      <c r="G281" s="2"/>
      <c r="H281" s="2"/>
      <c r="I281" s="2"/>
      <c r="J281" s="2"/>
      <c r="K281" s="2"/>
      <c r="L281" s="2"/>
      <c r="M281" s="2"/>
      <c r="N281" s="2"/>
      <c r="O281" s="2"/>
      <c r="P281" s="2"/>
    </row>
    <row r="282" spans="1:16" ht="14.25" customHeight="1">
      <c r="A282" s="1522"/>
      <c r="C282" s="2"/>
      <c r="D282" s="2"/>
      <c r="E282" s="2"/>
      <c r="F282" s="2"/>
      <c r="G282" s="2"/>
      <c r="H282" s="2"/>
      <c r="I282" s="2"/>
      <c r="J282" s="2"/>
      <c r="K282" s="2"/>
      <c r="L282" s="2"/>
      <c r="M282" s="2"/>
      <c r="N282" s="2"/>
      <c r="O282" s="2"/>
      <c r="P282" s="2"/>
    </row>
    <row r="283" spans="1:16" ht="14.25" customHeight="1">
      <c r="A283" s="1522"/>
      <c r="C283" s="2"/>
      <c r="D283" s="2"/>
      <c r="E283" s="2"/>
      <c r="F283" s="2"/>
      <c r="G283" s="2"/>
      <c r="H283" s="2"/>
      <c r="I283" s="2"/>
      <c r="J283" s="2"/>
      <c r="K283" s="2"/>
      <c r="L283" s="2"/>
      <c r="M283" s="2"/>
      <c r="N283" s="2"/>
      <c r="O283" s="2"/>
      <c r="P283" s="2"/>
    </row>
    <row r="284" spans="1:16" ht="14.25" customHeight="1">
      <c r="A284" s="1522"/>
      <c r="C284" s="2"/>
      <c r="D284" s="2"/>
      <c r="E284" s="2"/>
      <c r="F284" s="2"/>
      <c r="G284" s="2"/>
      <c r="H284" s="2"/>
      <c r="I284" s="2"/>
      <c r="J284" s="2"/>
      <c r="K284" s="2"/>
      <c r="L284" s="2"/>
      <c r="M284" s="2"/>
      <c r="N284" s="2"/>
      <c r="O284" s="2"/>
      <c r="P284" s="2"/>
    </row>
    <row r="285" spans="1:16" ht="14.25" customHeight="1">
      <c r="A285" s="1522"/>
      <c r="C285" s="2"/>
      <c r="D285" s="2"/>
      <c r="E285" s="2"/>
      <c r="F285" s="2"/>
      <c r="G285" s="2"/>
      <c r="H285" s="2"/>
      <c r="I285" s="2"/>
      <c r="J285" s="2"/>
      <c r="K285" s="2"/>
      <c r="L285" s="2"/>
      <c r="M285" s="2"/>
      <c r="N285" s="2"/>
      <c r="O285" s="2"/>
      <c r="P285" s="2"/>
    </row>
    <row r="286" spans="1:16" ht="14.25" customHeight="1">
      <c r="A286" s="1522"/>
      <c r="C286" s="2"/>
      <c r="D286" s="2"/>
      <c r="E286" s="2"/>
      <c r="F286" s="2"/>
      <c r="G286" s="2"/>
      <c r="H286" s="2"/>
      <c r="I286" s="2"/>
      <c r="J286" s="2"/>
      <c r="K286" s="2"/>
      <c r="L286" s="2"/>
      <c r="M286" s="2"/>
      <c r="N286" s="2"/>
      <c r="O286" s="2"/>
      <c r="P286" s="2"/>
    </row>
    <row r="287" spans="1:16" ht="14.25" customHeight="1">
      <c r="A287" s="1522"/>
      <c r="C287" s="2"/>
      <c r="D287" s="2"/>
      <c r="E287" s="2"/>
      <c r="F287" s="2"/>
      <c r="G287" s="2"/>
      <c r="H287" s="2"/>
      <c r="I287" s="2"/>
      <c r="J287" s="2"/>
      <c r="K287" s="2"/>
      <c r="L287" s="2"/>
      <c r="M287" s="2"/>
      <c r="N287" s="2"/>
      <c r="O287" s="2"/>
      <c r="P287" s="2"/>
    </row>
    <row r="288" spans="1:16" ht="14.25" customHeight="1">
      <c r="A288" s="1522"/>
      <c r="C288" s="2"/>
      <c r="D288" s="2"/>
      <c r="E288" s="2"/>
      <c r="F288" s="2"/>
      <c r="G288" s="2"/>
      <c r="H288" s="2"/>
      <c r="I288" s="2"/>
      <c r="J288" s="2"/>
      <c r="K288" s="2"/>
      <c r="L288" s="2"/>
      <c r="M288" s="2"/>
      <c r="N288" s="2"/>
      <c r="O288" s="2"/>
      <c r="P288" s="2"/>
    </row>
    <row r="289" spans="1:16" ht="14.25" customHeight="1">
      <c r="A289" s="1522"/>
      <c r="C289" s="2"/>
      <c r="D289" s="2"/>
      <c r="E289" s="2"/>
      <c r="F289" s="2"/>
      <c r="G289" s="2"/>
      <c r="H289" s="2"/>
      <c r="I289" s="2"/>
      <c r="J289" s="2"/>
      <c r="K289" s="2"/>
      <c r="L289" s="2"/>
      <c r="M289" s="2"/>
      <c r="N289" s="2"/>
      <c r="O289" s="2"/>
      <c r="P289" s="2"/>
    </row>
    <row r="290" spans="1:16" ht="14.25" customHeight="1">
      <c r="A290" s="1522"/>
      <c r="C290" s="2"/>
      <c r="D290" s="2"/>
      <c r="E290" s="2"/>
      <c r="F290" s="2"/>
      <c r="G290" s="2"/>
      <c r="H290" s="2"/>
      <c r="I290" s="2"/>
      <c r="J290" s="2"/>
      <c r="K290" s="2"/>
      <c r="L290" s="2"/>
      <c r="M290" s="2"/>
      <c r="N290" s="2"/>
      <c r="O290" s="2"/>
      <c r="P290" s="2"/>
    </row>
    <row r="291" spans="1:16" ht="14.25" customHeight="1">
      <c r="A291" s="1522"/>
      <c r="C291" s="2"/>
      <c r="D291" s="2"/>
      <c r="E291" s="2"/>
      <c r="F291" s="2"/>
      <c r="G291" s="2"/>
      <c r="H291" s="2"/>
      <c r="I291" s="2"/>
      <c r="J291" s="2"/>
      <c r="K291" s="2"/>
      <c r="L291" s="2"/>
      <c r="M291" s="2"/>
      <c r="N291" s="2"/>
      <c r="O291" s="2"/>
      <c r="P291" s="2"/>
    </row>
    <row r="292" spans="1:16" ht="14.25" customHeight="1">
      <c r="A292" s="1522"/>
      <c r="C292" s="2"/>
      <c r="D292" s="2"/>
      <c r="E292" s="2"/>
      <c r="F292" s="2"/>
      <c r="G292" s="2"/>
      <c r="H292" s="2"/>
      <c r="I292" s="2"/>
      <c r="J292" s="2"/>
      <c r="K292" s="2"/>
      <c r="L292" s="2"/>
      <c r="M292" s="2"/>
      <c r="N292" s="2"/>
      <c r="O292" s="2"/>
      <c r="P292" s="2"/>
    </row>
    <row r="293" spans="1:16" ht="14.25" customHeight="1">
      <c r="A293" s="1522"/>
      <c r="C293" s="2"/>
      <c r="D293" s="2"/>
      <c r="E293" s="2"/>
      <c r="F293" s="2"/>
      <c r="G293" s="2"/>
      <c r="H293" s="2"/>
      <c r="I293" s="2"/>
      <c r="J293" s="2"/>
      <c r="K293" s="2"/>
      <c r="L293" s="2"/>
      <c r="M293" s="2"/>
      <c r="N293" s="2"/>
      <c r="O293" s="2"/>
      <c r="P293" s="2"/>
    </row>
    <row r="294" spans="1:16" ht="14.25" customHeight="1">
      <c r="A294" s="1522"/>
      <c r="C294" s="2"/>
      <c r="D294" s="2"/>
      <c r="E294" s="2"/>
      <c r="F294" s="2"/>
      <c r="G294" s="2"/>
      <c r="H294" s="2"/>
      <c r="I294" s="2"/>
      <c r="J294" s="2"/>
      <c r="K294" s="2"/>
      <c r="L294" s="2"/>
      <c r="M294" s="2"/>
      <c r="N294" s="2"/>
      <c r="O294" s="2"/>
      <c r="P294" s="2"/>
    </row>
    <row r="295" spans="1:16" ht="14.25" customHeight="1">
      <c r="A295" s="1522"/>
      <c r="C295" s="2"/>
      <c r="D295" s="2"/>
      <c r="E295" s="2"/>
      <c r="F295" s="2"/>
      <c r="G295" s="2"/>
      <c r="H295" s="2"/>
      <c r="I295" s="2"/>
      <c r="J295" s="2"/>
      <c r="K295" s="2"/>
      <c r="L295" s="2"/>
      <c r="M295" s="2"/>
      <c r="N295" s="2"/>
      <c r="O295" s="2"/>
      <c r="P295" s="2"/>
    </row>
    <row r="296" spans="1:16" ht="14.25" customHeight="1">
      <c r="A296" s="1522"/>
      <c r="C296" s="2"/>
      <c r="D296" s="2"/>
      <c r="E296" s="2"/>
      <c r="F296" s="2"/>
      <c r="G296" s="2"/>
      <c r="H296" s="2"/>
      <c r="I296" s="2"/>
      <c r="J296" s="2"/>
      <c r="K296" s="2"/>
      <c r="L296" s="2"/>
      <c r="M296" s="2"/>
      <c r="N296" s="2"/>
      <c r="O296" s="2"/>
      <c r="P296" s="2"/>
    </row>
    <row r="297" spans="1:16" ht="14.25" customHeight="1">
      <c r="A297" s="1522"/>
      <c r="C297" s="2"/>
      <c r="D297" s="2"/>
      <c r="E297" s="2"/>
      <c r="F297" s="2"/>
      <c r="G297" s="2"/>
      <c r="H297" s="2"/>
      <c r="I297" s="2"/>
      <c r="J297" s="2"/>
      <c r="K297" s="2"/>
      <c r="L297" s="2"/>
      <c r="M297" s="2"/>
      <c r="N297" s="2"/>
      <c r="O297" s="2"/>
      <c r="P297" s="2"/>
    </row>
    <row r="298" spans="1:16" ht="14.25" customHeight="1">
      <c r="A298" s="1522"/>
      <c r="C298" s="2"/>
      <c r="D298" s="2"/>
      <c r="E298" s="2"/>
      <c r="F298" s="2"/>
      <c r="G298" s="2"/>
      <c r="H298" s="2"/>
      <c r="I298" s="2"/>
      <c r="J298" s="2"/>
      <c r="K298" s="2"/>
      <c r="L298" s="2"/>
      <c r="M298" s="2"/>
      <c r="N298" s="2"/>
      <c r="O298" s="2"/>
      <c r="P298" s="2"/>
    </row>
    <row r="299" spans="1:16" ht="14.25" customHeight="1">
      <c r="A299" s="1522"/>
      <c r="C299" s="2"/>
      <c r="D299" s="2"/>
      <c r="E299" s="2"/>
      <c r="F299" s="2"/>
      <c r="G299" s="2"/>
      <c r="H299" s="2"/>
      <c r="I299" s="2"/>
      <c r="J299" s="2"/>
      <c r="K299" s="2"/>
      <c r="L299" s="2"/>
      <c r="M299" s="2"/>
      <c r="N299" s="2"/>
      <c r="O299" s="2"/>
      <c r="P299" s="2"/>
    </row>
    <row r="300" spans="1:16" ht="14.25" customHeight="1">
      <c r="A300" s="1522"/>
      <c r="C300" s="2"/>
      <c r="D300" s="2"/>
      <c r="E300" s="2"/>
      <c r="F300" s="2"/>
      <c r="G300" s="2"/>
      <c r="H300" s="2"/>
      <c r="I300" s="2"/>
      <c r="J300" s="2"/>
      <c r="K300" s="2"/>
      <c r="L300" s="2"/>
      <c r="M300" s="2"/>
      <c r="N300" s="2"/>
      <c r="O300" s="2"/>
      <c r="P300" s="2"/>
    </row>
    <row r="301" spans="1:16" ht="14.25" customHeight="1">
      <c r="A301" s="1522"/>
      <c r="C301" s="2"/>
      <c r="D301" s="2"/>
      <c r="E301" s="2"/>
      <c r="F301" s="2"/>
      <c r="G301" s="2"/>
      <c r="H301" s="2"/>
      <c r="I301" s="2"/>
      <c r="J301" s="2"/>
      <c r="K301" s="2"/>
      <c r="L301" s="2"/>
      <c r="M301" s="2"/>
      <c r="N301" s="2"/>
      <c r="O301" s="2"/>
      <c r="P301" s="2"/>
    </row>
    <row r="302" spans="1:16" ht="14.25" customHeight="1">
      <c r="A302" s="1522"/>
      <c r="C302" s="2"/>
      <c r="D302" s="2"/>
      <c r="E302" s="2"/>
      <c r="F302" s="2"/>
      <c r="G302" s="2"/>
      <c r="H302" s="2"/>
      <c r="I302" s="2"/>
      <c r="J302" s="2"/>
      <c r="K302" s="2"/>
      <c r="L302" s="2"/>
      <c r="M302" s="2"/>
      <c r="N302" s="2"/>
      <c r="O302" s="2"/>
      <c r="P302" s="2"/>
    </row>
    <row r="303" spans="1:16" ht="14.25" customHeight="1">
      <c r="A303" s="1522"/>
      <c r="C303" s="2"/>
      <c r="D303" s="2"/>
      <c r="E303" s="2"/>
      <c r="F303" s="2"/>
      <c r="G303" s="2"/>
      <c r="H303" s="2"/>
      <c r="I303" s="2"/>
      <c r="J303" s="2"/>
      <c r="K303" s="2"/>
      <c r="L303" s="2"/>
      <c r="M303" s="2"/>
      <c r="N303" s="2"/>
      <c r="O303" s="2"/>
      <c r="P303" s="2"/>
    </row>
    <row r="304" spans="1:16" ht="14.25" customHeight="1">
      <c r="A304" s="1522"/>
      <c r="C304" s="2"/>
      <c r="D304" s="2"/>
      <c r="E304" s="2"/>
      <c r="F304" s="2"/>
      <c r="G304" s="2"/>
      <c r="H304" s="2"/>
      <c r="I304" s="2"/>
      <c r="J304" s="2"/>
      <c r="K304" s="2"/>
      <c r="L304" s="2"/>
      <c r="M304" s="2"/>
      <c r="N304" s="2"/>
      <c r="O304" s="2"/>
      <c r="P304" s="2"/>
    </row>
    <row r="305" spans="1:16" ht="14.25" customHeight="1">
      <c r="A305" s="1522"/>
      <c r="C305" s="2"/>
      <c r="D305" s="2"/>
      <c r="E305" s="2"/>
      <c r="F305" s="2"/>
      <c r="G305" s="2"/>
      <c r="H305" s="2"/>
      <c r="I305" s="2"/>
      <c r="J305" s="2"/>
      <c r="K305" s="2"/>
      <c r="L305" s="2"/>
      <c r="M305" s="2"/>
      <c r="N305" s="2"/>
      <c r="O305" s="2"/>
      <c r="P305" s="2"/>
    </row>
    <row r="306" spans="1:16" ht="14.25" customHeight="1">
      <c r="A306" s="1522"/>
      <c r="C306" s="2"/>
      <c r="D306" s="2"/>
      <c r="E306" s="2"/>
      <c r="F306" s="2"/>
      <c r="G306" s="2"/>
      <c r="H306" s="2"/>
      <c r="I306" s="2"/>
      <c r="J306" s="2"/>
      <c r="K306" s="2"/>
      <c r="L306" s="2"/>
      <c r="M306" s="2"/>
      <c r="N306" s="2"/>
      <c r="O306" s="2"/>
      <c r="P306" s="2"/>
    </row>
    <row r="307" spans="1:16" ht="14.25" customHeight="1">
      <c r="A307" s="1522"/>
      <c r="C307" s="2"/>
      <c r="D307" s="2"/>
      <c r="E307" s="2"/>
      <c r="F307" s="2"/>
      <c r="G307" s="2"/>
      <c r="H307" s="2"/>
      <c r="I307" s="2"/>
      <c r="J307" s="2"/>
      <c r="K307" s="2"/>
      <c r="L307" s="2"/>
      <c r="M307" s="2"/>
      <c r="N307" s="2"/>
      <c r="O307" s="2"/>
      <c r="P307" s="2"/>
    </row>
    <row r="308" spans="1:16" ht="15.75" customHeight="1">
      <c r="F308" s="664"/>
      <c r="G308" s="664"/>
      <c r="H308" s="664"/>
      <c r="I308" s="664"/>
      <c r="J308" s="664"/>
      <c r="K308" s="664"/>
      <c r="L308" s="664"/>
      <c r="M308" s="664"/>
      <c r="N308" s="664"/>
      <c r="O308" s="664"/>
      <c r="P308" s="664"/>
    </row>
    <row r="309" spans="1:16" ht="15.75" customHeight="1">
      <c r="F309" s="664"/>
      <c r="G309" s="664"/>
      <c r="H309" s="664"/>
      <c r="I309" s="664"/>
      <c r="J309" s="664"/>
      <c r="K309" s="664"/>
      <c r="L309" s="664"/>
      <c r="M309" s="664"/>
      <c r="N309" s="664"/>
      <c r="O309" s="664"/>
      <c r="P309" s="664"/>
    </row>
    <row r="310" spans="1:16" ht="15.75" customHeight="1">
      <c r="F310" s="664"/>
      <c r="G310" s="664"/>
      <c r="H310" s="664"/>
      <c r="I310" s="664"/>
      <c r="J310" s="664"/>
      <c r="K310" s="664"/>
      <c r="L310" s="664"/>
      <c r="M310" s="664"/>
      <c r="N310" s="664"/>
      <c r="O310" s="664"/>
      <c r="P310" s="664"/>
    </row>
    <row r="311" spans="1:16" ht="15.75" customHeight="1">
      <c r="F311" s="664"/>
      <c r="G311" s="664"/>
      <c r="H311" s="664"/>
      <c r="I311" s="664"/>
      <c r="J311" s="664"/>
      <c r="K311" s="664"/>
      <c r="L311" s="664"/>
      <c r="M311" s="664"/>
      <c r="N311" s="664"/>
      <c r="O311" s="664"/>
      <c r="P311" s="664"/>
    </row>
    <row r="312" spans="1:16" ht="15.75" customHeight="1">
      <c r="F312" s="664"/>
      <c r="G312" s="664"/>
      <c r="H312" s="664"/>
      <c r="I312" s="664"/>
      <c r="J312" s="664"/>
      <c r="K312" s="664"/>
      <c r="L312" s="664"/>
      <c r="M312" s="664"/>
      <c r="N312" s="664"/>
      <c r="O312" s="664"/>
      <c r="P312" s="664"/>
    </row>
    <row r="313" spans="1:16" ht="15.75" customHeight="1">
      <c r="F313" s="664"/>
      <c r="G313" s="664"/>
      <c r="H313" s="664"/>
      <c r="I313" s="664"/>
      <c r="J313" s="664"/>
      <c r="K313" s="664"/>
      <c r="L313" s="664"/>
      <c r="M313" s="664"/>
      <c r="N313" s="664"/>
      <c r="O313" s="664"/>
      <c r="P313" s="664"/>
    </row>
    <row r="314" spans="1:16" ht="15.75" customHeight="1">
      <c r="F314" s="664"/>
      <c r="G314" s="664"/>
      <c r="H314" s="664"/>
      <c r="I314" s="664"/>
      <c r="J314" s="664"/>
      <c r="K314" s="664"/>
      <c r="L314" s="664"/>
      <c r="M314" s="664"/>
      <c r="N314" s="664"/>
      <c r="O314" s="664"/>
      <c r="P314" s="664"/>
    </row>
    <row r="315" spans="1:16" ht="15.75" customHeight="1">
      <c r="F315" s="664"/>
      <c r="G315" s="664"/>
      <c r="H315" s="664"/>
      <c r="I315" s="664"/>
      <c r="J315" s="664"/>
      <c r="K315" s="664"/>
      <c r="L315" s="664"/>
      <c r="M315" s="664"/>
      <c r="N315" s="664"/>
      <c r="O315" s="664"/>
      <c r="P315" s="664"/>
    </row>
    <row r="316" spans="1:16" ht="15.75" customHeight="1">
      <c r="F316" s="664"/>
      <c r="G316" s="664"/>
      <c r="H316" s="664"/>
      <c r="I316" s="664"/>
      <c r="J316" s="664"/>
      <c r="K316" s="664"/>
      <c r="L316" s="664"/>
      <c r="M316" s="664"/>
      <c r="N316" s="664"/>
      <c r="O316" s="664"/>
      <c r="P316" s="664"/>
    </row>
    <row r="317" spans="1:16" ht="15.75" customHeight="1">
      <c r="F317" s="664"/>
      <c r="G317" s="664"/>
      <c r="H317" s="664"/>
      <c r="I317" s="664"/>
      <c r="J317" s="664"/>
      <c r="K317" s="664"/>
      <c r="L317" s="664"/>
      <c r="M317" s="664"/>
      <c r="N317" s="664"/>
      <c r="O317" s="664"/>
      <c r="P317" s="664"/>
    </row>
    <row r="318" spans="1:16" ht="15.75" customHeight="1">
      <c r="F318" s="664"/>
      <c r="G318" s="664"/>
      <c r="H318" s="664"/>
      <c r="I318" s="664"/>
      <c r="J318" s="664"/>
      <c r="K318" s="664"/>
      <c r="L318" s="664"/>
      <c r="M318" s="664"/>
      <c r="N318" s="664"/>
      <c r="O318" s="664"/>
      <c r="P318" s="664"/>
    </row>
    <row r="319" spans="1:16" ht="15.75" customHeight="1">
      <c r="F319" s="664"/>
      <c r="G319" s="664"/>
      <c r="H319" s="664"/>
      <c r="I319" s="664"/>
      <c r="J319" s="664"/>
      <c r="K319" s="664"/>
      <c r="L319" s="664"/>
      <c r="M319" s="664"/>
      <c r="N319" s="664"/>
      <c r="O319" s="664"/>
      <c r="P319" s="664"/>
    </row>
    <row r="320" spans="1:16" ht="15.75" customHeight="1">
      <c r="F320" s="664"/>
      <c r="G320" s="664"/>
      <c r="H320" s="664"/>
      <c r="I320" s="664"/>
      <c r="J320" s="664"/>
      <c r="K320" s="664"/>
      <c r="L320" s="664"/>
      <c r="M320" s="664"/>
      <c r="N320" s="664"/>
      <c r="O320" s="664"/>
      <c r="P320" s="664"/>
    </row>
    <row r="321" spans="6:16" ht="15.75" customHeight="1">
      <c r="F321" s="664"/>
      <c r="G321" s="664"/>
      <c r="H321" s="664"/>
      <c r="I321" s="664"/>
      <c r="J321" s="664"/>
      <c r="K321" s="664"/>
      <c r="L321" s="664"/>
      <c r="M321" s="664"/>
      <c r="N321" s="664"/>
      <c r="O321" s="664"/>
      <c r="P321" s="664"/>
    </row>
    <row r="322" spans="6:16" ht="15.75" customHeight="1">
      <c r="F322" s="664"/>
      <c r="G322" s="664"/>
      <c r="H322" s="664"/>
      <c r="I322" s="664"/>
      <c r="J322" s="664"/>
      <c r="K322" s="664"/>
      <c r="L322" s="664"/>
      <c r="M322" s="664"/>
      <c r="N322" s="664"/>
      <c r="O322" s="664"/>
      <c r="P322" s="664"/>
    </row>
    <row r="323" spans="6:16" ht="15.75" customHeight="1">
      <c r="F323" s="664"/>
      <c r="G323" s="664"/>
      <c r="H323" s="664"/>
      <c r="I323" s="664"/>
      <c r="J323" s="664"/>
      <c r="K323" s="664"/>
      <c r="L323" s="664"/>
      <c r="M323" s="664"/>
      <c r="N323" s="664"/>
      <c r="O323" s="664"/>
      <c r="P323" s="664"/>
    </row>
    <row r="324" spans="6:16" ht="15.75" customHeight="1">
      <c r="F324" s="664"/>
      <c r="G324" s="664"/>
      <c r="H324" s="664"/>
      <c r="I324" s="664"/>
      <c r="J324" s="664"/>
      <c r="K324" s="664"/>
      <c r="L324" s="664"/>
      <c r="M324" s="664"/>
      <c r="N324" s="664"/>
      <c r="O324" s="664"/>
      <c r="P324" s="664"/>
    </row>
    <row r="325" spans="6:16" ht="15.75" customHeight="1">
      <c r="F325" s="664"/>
      <c r="G325" s="664"/>
      <c r="H325" s="664"/>
      <c r="I325" s="664"/>
      <c r="J325" s="664"/>
      <c r="K325" s="664"/>
      <c r="L325" s="664"/>
      <c r="M325" s="664"/>
      <c r="N325" s="664"/>
      <c r="O325" s="664"/>
      <c r="P325" s="664"/>
    </row>
    <row r="326" spans="6:16" ht="15.75" customHeight="1">
      <c r="F326" s="664"/>
      <c r="G326" s="664"/>
      <c r="H326" s="664"/>
      <c r="I326" s="664"/>
      <c r="J326" s="664"/>
      <c r="K326" s="664"/>
      <c r="L326" s="664"/>
      <c r="M326" s="664"/>
      <c r="N326" s="664"/>
      <c r="O326" s="664"/>
      <c r="P326" s="664"/>
    </row>
    <row r="327" spans="6:16" ht="15.75" customHeight="1">
      <c r="F327" s="664"/>
      <c r="G327" s="664"/>
      <c r="H327" s="664"/>
      <c r="I327" s="664"/>
      <c r="J327" s="664"/>
      <c r="K327" s="664"/>
      <c r="L327" s="664"/>
      <c r="M327" s="664"/>
      <c r="N327" s="664"/>
      <c r="O327" s="664"/>
      <c r="P327" s="664"/>
    </row>
    <row r="328" spans="6:16" ht="15.75" customHeight="1">
      <c r="F328" s="664"/>
      <c r="G328" s="664"/>
      <c r="H328" s="664"/>
      <c r="I328" s="664"/>
      <c r="J328" s="664"/>
      <c r="K328" s="664"/>
      <c r="L328" s="664"/>
      <c r="M328" s="664"/>
      <c r="N328" s="664"/>
      <c r="O328" s="664"/>
      <c r="P328" s="664"/>
    </row>
    <row r="329" spans="6:16" ht="15.75" customHeight="1">
      <c r="F329" s="664"/>
      <c r="G329" s="664"/>
      <c r="H329" s="664"/>
      <c r="I329" s="664"/>
      <c r="J329" s="664"/>
      <c r="K329" s="664"/>
      <c r="L329" s="664"/>
      <c r="M329" s="664"/>
      <c r="N329" s="664"/>
      <c r="O329" s="664"/>
      <c r="P329" s="664"/>
    </row>
    <row r="330" spans="6:16" ht="15.75" customHeight="1">
      <c r="F330" s="664"/>
      <c r="G330" s="664"/>
      <c r="H330" s="664"/>
      <c r="I330" s="664"/>
      <c r="J330" s="664"/>
      <c r="K330" s="664"/>
      <c r="L330" s="664"/>
      <c r="M330" s="664"/>
      <c r="N330" s="664"/>
      <c r="O330" s="664"/>
      <c r="P330" s="664"/>
    </row>
    <row r="331" spans="6:16" ht="15.75" customHeight="1">
      <c r="F331" s="664"/>
      <c r="G331" s="664"/>
      <c r="H331" s="664"/>
      <c r="I331" s="664"/>
      <c r="J331" s="664"/>
      <c r="K331" s="664"/>
      <c r="L331" s="664"/>
      <c r="M331" s="664"/>
      <c r="N331" s="664"/>
      <c r="O331" s="664"/>
      <c r="P331" s="664"/>
    </row>
    <row r="332" spans="6:16" ht="15.75" customHeight="1">
      <c r="F332" s="664"/>
      <c r="G332" s="664"/>
      <c r="H332" s="664"/>
      <c r="I332" s="664"/>
      <c r="J332" s="664"/>
      <c r="K332" s="664"/>
      <c r="L332" s="664"/>
      <c r="M332" s="664"/>
      <c r="N332" s="664"/>
      <c r="O332" s="664"/>
      <c r="P332" s="664"/>
    </row>
    <row r="333" spans="6:16" ht="15.75" customHeight="1">
      <c r="F333" s="664"/>
      <c r="G333" s="664"/>
      <c r="H333" s="664"/>
      <c r="I333" s="664"/>
      <c r="J333" s="664"/>
      <c r="K333" s="664"/>
      <c r="L333" s="664"/>
      <c r="M333" s="664"/>
      <c r="N333" s="664"/>
      <c r="O333" s="664"/>
      <c r="P333" s="664"/>
    </row>
    <row r="334" spans="6:16" ht="15.75" customHeight="1">
      <c r="F334" s="664"/>
      <c r="G334" s="664"/>
      <c r="H334" s="664"/>
      <c r="I334" s="664"/>
      <c r="J334" s="664"/>
      <c r="K334" s="664"/>
      <c r="L334" s="664"/>
      <c r="M334" s="664"/>
      <c r="N334" s="664"/>
      <c r="O334" s="664"/>
      <c r="P334" s="664"/>
    </row>
    <row r="335" spans="6:16" ht="15.75" customHeight="1">
      <c r="F335" s="664"/>
      <c r="G335" s="664"/>
      <c r="H335" s="664"/>
      <c r="I335" s="664"/>
      <c r="J335" s="664"/>
      <c r="K335" s="664"/>
      <c r="L335" s="664"/>
      <c r="M335" s="664"/>
      <c r="N335" s="664"/>
      <c r="O335" s="664"/>
      <c r="P335" s="664"/>
    </row>
    <row r="336" spans="6:16" ht="15.75" customHeight="1">
      <c r="F336" s="664"/>
      <c r="G336" s="664"/>
      <c r="H336" s="664"/>
      <c r="I336" s="664"/>
      <c r="J336" s="664"/>
      <c r="K336" s="664"/>
      <c r="L336" s="664"/>
      <c r="M336" s="664"/>
      <c r="N336" s="664"/>
      <c r="O336" s="664"/>
      <c r="P336" s="664"/>
    </row>
    <row r="337" spans="6:16" ht="15.75" customHeight="1">
      <c r="F337" s="664"/>
      <c r="G337" s="664"/>
      <c r="H337" s="664"/>
      <c r="I337" s="664"/>
      <c r="J337" s="664"/>
      <c r="K337" s="664"/>
      <c r="L337" s="664"/>
      <c r="M337" s="664"/>
      <c r="N337" s="664"/>
      <c r="O337" s="664"/>
      <c r="P337" s="664"/>
    </row>
    <row r="338" spans="6:16" ht="15.75" customHeight="1">
      <c r="F338" s="664"/>
      <c r="G338" s="664"/>
      <c r="H338" s="664"/>
      <c r="I338" s="664"/>
      <c r="J338" s="664"/>
      <c r="K338" s="664"/>
      <c r="L338" s="664"/>
      <c r="M338" s="664"/>
      <c r="N338" s="664"/>
      <c r="O338" s="664"/>
      <c r="P338" s="664"/>
    </row>
    <row r="339" spans="6:16" ht="15.75" customHeight="1">
      <c r="F339" s="664"/>
      <c r="G339" s="664"/>
      <c r="H339" s="664"/>
      <c r="I339" s="664"/>
      <c r="J339" s="664"/>
      <c r="K339" s="664"/>
      <c r="L339" s="664"/>
      <c r="M339" s="664"/>
      <c r="N339" s="664"/>
      <c r="O339" s="664"/>
      <c r="P339" s="664"/>
    </row>
    <row r="340" spans="6:16" ht="15.75" customHeight="1">
      <c r="F340" s="664"/>
      <c r="G340" s="664"/>
      <c r="H340" s="664"/>
      <c r="I340" s="664"/>
      <c r="J340" s="664"/>
      <c r="K340" s="664"/>
      <c r="L340" s="664"/>
      <c r="M340" s="664"/>
      <c r="N340" s="664"/>
      <c r="O340" s="664"/>
      <c r="P340" s="664"/>
    </row>
    <row r="341" spans="6:16" ht="15.75" customHeight="1">
      <c r="F341" s="664"/>
      <c r="G341" s="664"/>
      <c r="H341" s="664"/>
      <c r="I341" s="664"/>
      <c r="J341" s="664"/>
      <c r="K341" s="664"/>
      <c r="L341" s="664"/>
      <c r="M341" s="664"/>
      <c r="N341" s="664"/>
      <c r="O341" s="664"/>
      <c r="P341" s="664"/>
    </row>
    <row r="342" spans="6:16" ht="15.75" customHeight="1">
      <c r="F342" s="664"/>
      <c r="G342" s="664"/>
      <c r="H342" s="664"/>
      <c r="I342" s="664"/>
      <c r="J342" s="664"/>
      <c r="K342" s="664"/>
      <c r="L342" s="664"/>
      <c r="M342" s="664"/>
      <c r="N342" s="664"/>
      <c r="O342" s="664"/>
      <c r="P342" s="664"/>
    </row>
    <row r="343" spans="6:16" ht="15.75" customHeight="1">
      <c r="F343" s="664"/>
      <c r="G343" s="664"/>
      <c r="H343" s="664"/>
      <c r="I343" s="664"/>
      <c r="J343" s="664"/>
      <c r="K343" s="664"/>
      <c r="L343" s="664"/>
      <c r="M343" s="664"/>
      <c r="N343" s="664"/>
      <c r="O343" s="664"/>
      <c r="P343" s="664"/>
    </row>
    <row r="344" spans="6:16" ht="15.75" customHeight="1">
      <c r="F344" s="664"/>
      <c r="G344" s="664"/>
      <c r="H344" s="664"/>
      <c r="I344" s="664"/>
      <c r="J344" s="664"/>
      <c r="K344" s="664"/>
      <c r="L344" s="664"/>
      <c r="M344" s="664"/>
      <c r="N344" s="664"/>
      <c r="O344" s="664"/>
      <c r="P344" s="664"/>
    </row>
    <row r="345" spans="6:16" ht="15.75" customHeight="1">
      <c r="F345" s="664"/>
      <c r="G345" s="664"/>
      <c r="H345" s="664"/>
      <c r="I345" s="664"/>
      <c r="J345" s="664"/>
      <c r="K345" s="664"/>
      <c r="L345" s="664"/>
      <c r="M345" s="664"/>
      <c r="N345" s="664"/>
      <c r="O345" s="664"/>
      <c r="P345" s="664"/>
    </row>
    <row r="346" spans="6:16" ht="15.75" customHeight="1">
      <c r="F346" s="664"/>
      <c r="G346" s="664"/>
      <c r="H346" s="664"/>
      <c r="I346" s="664"/>
      <c r="J346" s="664"/>
      <c r="K346" s="664"/>
      <c r="L346" s="664"/>
      <c r="M346" s="664"/>
      <c r="N346" s="664"/>
      <c r="O346" s="664"/>
      <c r="P346" s="664"/>
    </row>
    <row r="347" spans="6:16" ht="15.75" customHeight="1">
      <c r="F347" s="664"/>
      <c r="G347" s="664"/>
      <c r="H347" s="664"/>
      <c r="I347" s="664"/>
      <c r="J347" s="664"/>
      <c r="K347" s="664"/>
      <c r="L347" s="664"/>
      <c r="M347" s="664"/>
      <c r="N347" s="664"/>
      <c r="O347" s="664"/>
      <c r="P347" s="664"/>
    </row>
    <row r="348" spans="6:16" ht="15.75" customHeight="1">
      <c r="F348" s="664"/>
      <c r="G348" s="664"/>
      <c r="H348" s="664"/>
      <c r="I348" s="664"/>
      <c r="J348" s="664"/>
      <c r="K348" s="664"/>
      <c r="L348" s="664"/>
      <c r="M348" s="664"/>
      <c r="N348" s="664"/>
      <c r="O348" s="664"/>
      <c r="P348" s="664"/>
    </row>
    <row r="349" spans="6:16" ht="15.75" customHeight="1">
      <c r="F349" s="664"/>
      <c r="G349" s="664"/>
      <c r="H349" s="664"/>
      <c r="I349" s="664"/>
      <c r="J349" s="664"/>
      <c r="K349" s="664"/>
      <c r="L349" s="664"/>
      <c r="M349" s="664"/>
      <c r="N349" s="664"/>
      <c r="O349" s="664"/>
      <c r="P349" s="664"/>
    </row>
    <row r="350" spans="6:16" ht="15.75" customHeight="1">
      <c r="F350" s="664"/>
      <c r="G350" s="664"/>
      <c r="H350" s="664"/>
      <c r="I350" s="664"/>
      <c r="J350" s="664"/>
      <c r="K350" s="664"/>
      <c r="L350" s="664"/>
      <c r="M350" s="664"/>
      <c r="N350" s="664"/>
      <c r="O350" s="664"/>
      <c r="P350" s="664"/>
    </row>
    <row r="351" spans="6:16" ht="15.75" customHeight="1">
      <c r="F351" s="664"/>
      <c r="G351" s="664"/>
      <c r="H351" s="664"/>
      <c r="I351" s="664"/>
      <c r="J351" s="664"/>
      <c r="K351" s="664"/>
      <c r="L351" s="664"/>
      <c r="M351" s="664"/>
      <c r="N351" s="664"/>
      <c r="O351" s="664"/>
      <c r="P351" s="664"/>
    </row>
    <row r="352" spans="6:16" ht="15.75" customHeight="1">
      <c r="F352" s="664"/>
      <c r="G352" s="664"/>
      <c r="H352" s="664"/>
      <c r="I352" s="664"/>
      <c r="J352" s="664"/>
      <c r="K352" s="664"/>
      <c r="L352" s="664"/>
      <c r="M352" s="664"/>
      <c r="N352" s="664"/>
      <c r="O352" s="664"/>
      <c r="P352" s="664"/>
    </row>
    <row r="353" spans="6:16" ht="15.75" customHeight="1">
      <c r="F353" s="664"/>
      <c r="G353" s="664"/>
      <c r="H353" s="664"/>
      <c r="I353" s="664"/>
      <c r="J353" s="664"/>
      <c r="K353" s="664"/>
      <c r="L353" s="664"/>
      <c r="M353" s="664"/>
      <c r="N353" s="664"/>
      <c r="O353" s="664"/>
      <c r="P353" s="664"/>
    </row>
    <row r="354" spans="6:16" ht="15.75" customHeight="1">
      <c r="F354" s="664"/>
      <c r="G354" s="664"/>
      <c r="H354" s="664"/>
      <c r="I354" s="664"/>
      <c r="J354" s="664"/>
      <c r="K354" s="664"/>
      <c r="L354" s="664"/>
      <c r="M354" s="664"/>
      <c r="N354" s="664"/>
      <c r="O354" s="664"/>
      <c r="P354" s="664"/>
    </row>
    <row r="355" spans="6:16" ht="15.75" customHeight="1">
      <c r="F355" s="664"/>
      <c r="G355" s="664"/>
      <c r="H355" s="664"/>
      <c r="I355" s="664"/>
      <c r="J355" s="664"/>
      <c r="K355" s="664"/>
      <c r="L355" s="664"/>
      <c r="M355" s="664"/>
      <c r="N355" s="664"/>
      <c r="O355" s="664"/>
      <c r="P355" s="664"/>
    </row>
    <row r="356" spans="6:16" ht="15.75" customHeight="1">
      <c r="F356" s="664"/>
      <c r="G356" s="664"/>
      <c r="H356" s="664"/>
      <c r="I356" s="664"/>
      <c r="J356" s="664"/>
      <c r="K356" s="664"/>
      <c r="L356" s="664"/>
      <c r="M356" s="664"/>
      <c r="N356" s="664"/>
      <c r="O356" s="664"/>
      <c r="P356" s="664"/>
    </row>
    <row r="357" spans="6:16" ht="15.75" customHeight="1">
      <c r="F357" s="664"/>
      <c r="G357" s="664"/>
      <c r="H357" s="664"/>
      <c r="I357" s="664"/>
      <c r="J357" s="664"/>
      <c r="K357" s="664"/>
      <c r="L357" s="664"/>
      <c r="M357" s="664"/>
      <c r="N357" s="664"/>
      <c r="O357" s="664"/>
      <c r="P357" s="664"/>
    </row>
    <row r="358" spans="6:16" ht="15.75" customHeight="1">
      <c r="F358" s="664"/>
      <c r="G358" s="664"/>
      <c r="H358" s="664"/>
      <c r="I358" s="664"/>
      <c r="J358" s="664"/>
      <c r="K358" s="664"/>
      <c r="L358" s="664"/>
      <c r="M358" s="664"/>
      <c r="N358" s="664"/>
      <c r="O358" s="664"/>
      <c r="P358" s="664"/>
    </row>
    <row r="359" spans="6:16" ht="15.75" customHeight="1">
      <c r="F359" s="664"/>
      <c r="G359" s="664"/>
      <c r="H359" s="664"/>
      <c r="I359" s="664"/>
      <c r="J359" s="664"/>
      <c r="K359" s="664"/>
      <c r="L359" s="664"/>
      <c r="M359" s="664"/>
      <c r="N359" s="664"/>
      <c r="O359" s="664"/>
      <c r="P359" s="664"/>
    </row>
    <row r="360" spans="6:16" ht="15.75" customHeight="1">
      <c r="F360" s="664"/>
      <c r="G360" s="664"/>
      <c r="H360" s="664"/>
      <c r="I360" s="664"/>
      <c r="J360" s="664"/>
      <c r="K360" s="664"/>
      <c r="L360" s="664"/>
      <c r="M360" s="664"/>
      <c r="N360" s="664"/>
      <c r="O360" s="664"/>
      <c r="P360" s="664"/>
    </row>
    <row r="361" spans="6:16" ht="15.75" customHeight="1">
      <c r="F361" s="664"/>
      <c r="G361" s="664"/>
      <c r="H361" s="664"/>
      <c r="I361" s="664"/>
      <c r="J361" s="664"/>
      <c r="K361" s="664"/>
      <c r="L361" s="664"/>
      <c r="M361" s="664"/>
      <c r="N361" s="664"/>
      <c r="O361" s="664"/>
      <c r="P361" s="664"/>
    </row>
    <row r="362" spans="6:16" ht="15.75" customHeight="1">
      <c r="F362" s="664"/>
      <c r="G362" s="664"/>
      <c r="H362" s="664"/>
      <c r="I362" s="664"/>
      <c r="J362" s="664"/>
      <c r="K362" s="664"/>
      <c r="L362" s="664"/>
      <c r="M362" s="664"/>
      <c r="N362" s="664"/>
      <c r="O362" s="664"/>
      <c r="P362" s="664"/>
    </row>
    <row r="363" spans="6:16" ht="15.75" customHeight="1">
      <c r="F363" s="664"/>
      <c r="G363" s="664"/>
      <c r="H363" s="664"/>
      <c r="I363" s="664"/>
      <c r="J363" s="664"/>
      <c r="K363" s="664"/>
      <c r="L363" s="664"/>
      <c r="M363" s="664"/>
      <c r="N363" s="664"/>
      <c r="O363" s="664"/>
      <c r="P363" s="664"/>
    </row>
    <row r="364" spans="6:16" ht="15.75" customHeight="1">
      <c r="F364" s="664"/>
      <c r="G364" s="664"/>
      <c r="H364" s="664"/>
      <c r="I364" s="664"/>
      <c r="J364" s="664"/>
      <c r="K364" s="664"/>
      <c r="L364" s="664"/>
      <c r="M364" s="664"/>
      <c r="N364" s="664"/>
      <c r="O364" s="664"/>
      <c r="P364" s="664"/>
    </row>
    <row r="365" spans="6:16" ht="15.75" customHeight="1">
      <c r="F365" s="664"/>
      <c r="G365" s="664"/>
      <c r="H365" s="664"/>
      <c r="I365" s="664"/>
      <c r="J365" s="664"/>
      <c r="K365" s="664"/>
      <c r="L365" s="664"/>
      <c r="M365" s="664"/>
      <c r="N365" s="664"/>
      <c r="O365" s="664"/>
      <c r="P365" s="664"/>
    </row>
    <row r="366" spans="6:16" ht="15.75" customHeight="1">
      <c r="F366" s="664"/>
      <c r="G366" s="664"/>
      <c r="H366" s="664"/>
      <c r="I366" s="664"/>
      <c r="J366" s="664"/>
      <c r="K366" s="664"/>
      <c r="L366" s="664"/>
      <c r="M366" s="664"/>
      <c r="N366" s="664"/>
      <c r="O366" s="664"/>
      <c r="P366" s="664"/>
    </row>
    <row r="367" spans="6:16" ht="15.75" customHeight="1">
      <c r="F367" s="664"/>
      <c r="G367" s="664"/>
      <c r="H367" s="664"/>
      <c r="I367" s="664"/>
      <c r="J367" s="664"/>
      <c r="K367" s="664"/>
      <c r="L367" s="664"/>
      <c r="M367" s="664"/>
      <c r="N367" s="664"/>
      <c r="O367" s="664"/>
      <c r="P367" s="664"/>
    </row>
    <row r="368" spans="6:16" ht="15.75" customHeight="1">
      <c r="F368" s="664"/>
      <c r="G368" s="664"/>
      <c r="H368" s="664"/>
      <c r="I368" s="664"/>
      <c r="J368" s="664"/>
      <c r="K368" s="664"/>
      <c r="L368" s="664"/>
      <c r="M368" s="664"/>
      <c r="N368" s="664"/>
      <c r="O368" s="664"/>
      <c r="P368" s="664"/>
    </row>
    <row r="369" spans="6:16" ht="15.75" customHeight="1">
      <c r="F369" s="664"/>
      <c r="G369" s="664"/>
      <c r="H369" s="664"/>
      <c r="I369" s="664"/>
      <c r="J369" s="664"/>
      <c r="K369" s="664"/>
      <c r="L369" s="664"/>
      <c r="M369" s="664"/>
      <c r="N369" s="664"/>
      <c r="O369" s="664"/>
      <c r="P369" s="664"/>
    </row>
    <row r="370" spans="6:16" ht="15.75" customHeight="1">
      <c r="F370" s="664"/>
      <c r="G370" s="664"/>
      <c r="H370" s="664"/>
      <c r="I370" s="664"/>
      <c r="J370" s="664"/>
      <c r="K370" s="664"/>
      <c r="L370" s="664"/>
      <c r="M370" s="664"/>
      <c r="N370" s="664"/>
      <c r="O370" s="664"/>
      <c r="P370" s="664"/>
    </row>
    <row r="371" spans="6:16" ht="15.75" customHeight="1">
      <c r="F371" s="664"/>
      <c r="G371" s="664"/>
      <c r="H371" s="664"/>
      <c r="I371" s="664"/>
      <c r="J371" s="664"/>
      <c r="K371" s="664"/>
      <c r="L371" s="664"/>
      <c r="M371" s="664"/>
      <c r="N371" s="664"/>
      <c r="O371" s="664"/>
      <c r="P371" s="664"/>
    </row>
    <row r="372" spans="6:16" ht="15.75" customHeight="1">
      <c r="F372" s="664"/>
      <c r="G372" s="664"/>
      <c r="H372" s="664"/>
      <c r="I372" s="664"/>
      <c r="J372" s="664"/>
      <c r="K372" s="664"/>
      <c r="L372" s="664"/>
      <c r="M372" s="664"/>
      <c r="N372" s="664"/>
      <c r="O372" s="664"/>
      <c r="P372" s="664"/>
    </row>
    <row r="373" spans="6:16" ht="15.75" customHeight="1">
      <c r="F373" s="664"/>
      <c r="G373" s="664"/>
      <c r="H373" s="664"/>
      <c r="I373" s="664"/>
      <c r="J373" s="664"/>
      <c r="K373" s="664"/>
      <c r="L373" s="664"/>
      <c r="M373" s="664"/>
      <c r="N373" s="664"/>
      <c r="O373" s="664"/>
      <c r="P373" s="664"/>
    </row>
    <row r="374" spans="6:16" ht="15.75" customHeight="1">
      <c r="F374" s="664"/>
      <c r="G374" s="664"/>
      <c r="H374" s="664"/>
      <c r="I374" s="664"/>
      <c r="J374" s="664"/>
      <c r="K374" s="664"/>
      <c r="L374" s="664"/>
      <c r="M374" s="664"/>
      <c r="N374" s="664"/>
      <c r="O374" s="664"/>
      <c r="P374" s="664"/>
    </row>
    <row r="375" spans="6:16" ht="15.75" customHeight="1">
      <c r="F375" s="664"/>
      <c r="G375" s="664"/>
      <c r="H375" s="664"/>
      <c r="I375" s="664"/>
      <c r="J375" s="664"/>
      <c r="K375" s="664"/>
      <c r="L375" s="664"/>
      <c r="M375" s="664"/>
      <c r="N375" s="664"/>
      <c r="O375" s="664"/>
      <c r="P375" s="664"/>
    </row>
    <row r="376" spans="6:16" ht="15.75" customHeight="1">
      <c r="F376" s="664"/>
      <c r="G376" s="664"/>
      <c r="H376" s="664"/>
      <c r="I376" s="664"/>
      <c r="J376" s="664"/>
      <c r="K376" s="664"/>
      <c r="L376" s="664"/>
      <c r="M376" s="664"/>
      <c r="N376" s="664"/>
      <c r="O376" s="664"/>
      <c r="P376" s="664"/>
    </row>
    <row r="377" spans="6:16" ht="15.75" customHeight="1">
      <c r="F377" s="664"/>
      <c r="G377" s="664"/>
      <c r="H377" s="664"/>
      <c r="I377" s="664"/>
      <c r="J377" s="664"/>
      <c r="K377" s="664"/>
      <c r="L377" s="664"/>
      <c r="M377" s="664"/>
      <c r="N377" s="664"/>
      <c r="O377" s="664"/>
      <c r="P377" s="664"/>
    </row>
    <row r="378" spans="6:16" ht="15.75" customHeight="1">
      <c r="F378" s="664"/>
      <c r="G378" s="664"/>
      <c r="H378" s="664"/>
      <c r="I378" s="664"/>
      <c r="J378" s="664"/>
      <c r="K378" s="664"/>
      <c r="L378" s="664"/>
      <c r="M378" s="664"/>
      <c r="N378" s="664"/>
      <c r="O378" s="664"/>
      <c r="P378" s="664"/>
    </row>
    <row r="379" spans="6:16" ht="15.75" customHeight="1">
      <c r="F379" s="664"/>
      <c r="G379" s="664"/>
      <c r="H379" s="664"/>
      <c r="I379" s="664"/>
      <c r="J379" s="664"/>
      <c r="K379" s="664"/>
      <c r="L379" s="664"/>
      <c r="M379" s="664"/>
      <c r="N379" s="664"/>
      <c r="O379" s="664"/>
      <c r="P379" s="664"/>
    </row>
    <row r="380" spans="6:16" ht="15.75" customHeight="1">
      <c r="F380" s="664"/>
      <c r="G380" s="664"/>
      <c r="H380" s="664"/>
      <c r="I380" s="664"/>
      <c r="J380" s="664"/>
      <c r="K380" s="664"/>
      <c r="L380" s="664"/>
      <c r="M380" s="664"/>
      <c r="N380" s="664"/>
      <c r="O380" s="664"/>
      <c r="P380" s="664"/>
    </row>
    <row r="381" spans="6:16" ht="15.75" customHeight="1">
      <c r="F381" s="664"/>
      <c r="G381" s="664"/>
      <c r="H381" s="664"/>
      <c r="I381" s="664"/>
      <c r="J381" s="664"/>
      <c r="K381" s="664"/>
      <c r="L381" s="664"/>
      <c r="M381" s="664"/>
      <c r="N381" s="664"/>
      <c r="O381" s="664"/>
      <c r="P381" s="664"/>
    </row>
    <row r="382" spans="6:16" ht="15.75" customHeight="1">
      <c r="F382" s="664"/>
      <c r="G382" s="664"/>
      <c r="H382" s="664"/>
      <c r="I382" s="664"/>
      <c r="J382" s="664"/>
      <c r="K382" s="664"/>
      <c r="L382" s="664"/>
      <c r="M382" s="664"/>
      <c r="N382" s="664"/>
      <c r="O382" s="664"/>
      <c r="P382" s="664"/>
    </row>
    <row r="383" spans="6:16" ht="15.75" customHeight="1">
      <c r="F383" s="664"/>
      <c r="G383" s="664"/>
      <c r="H383" s="664"/>
      <c r="I383" s="664"/>
      <c r="J383" s="664"/>
      <c r="K383" s="664"/>
      <c r="L383" s="664"/>
      <c r="M383" s="664"/>
      <c r="N383" s="664"/>
      <c r="O383" s="664"/>
      <c r="P383" s="664"/>
    </row>
    <row r="384" spans="6:16" ht="15.75" customHeight="1">
      <c r="F384" s="664"/>
      <c r="G384" s="664"/>
      <c r="H384" s="664"/>
      <c r="I384" s="664"/>
      <c r="J384" s="664"/>
      <c r="K384" s="664"/>
      <c r="L384" s="664"/>
      <c r="M384" s="664"/>
      <c r="N384" s="664"/>
      <c r="O384" s="664"/>
      <c r="P384" s="664"/>
    </row>
    <row r="385" spans="6:16" ht="15.75" customHeight="1">
      <c r="F385" s="664"/>
      <c r="G385" s="664"/>
      <c r="H385" s="664"/>
      <c r="I385" s="664"/>
      <c r="J385" s="664"/>
      <c r="K385" s="664"/>
      <c r="L385" s="664"/>
      <c r="M385" s="664"/>
      <c r="N385" s="664"/>
      <c r="O385" s="664"/>
      <c r="P385" s="664"/>
    </row>
    <row r="386" spans="6:16" ht="15.75" customHeight="1">
      <c r="F386" s="664"/>
      <c r="G386" s="664"/>
      <c r="H386" s="664"/>
      <c r="I386" s="664"/>
      <c r="J386" s="664"/>
      <c r="K386" s="664"/>
      <c r="L386" s="664"/>
      <c r="M386" s="664"/>
      <c r="N386" s="664"/>
      <c r="O386" s="664"/>
      <c r="P386" s="664"/>
    </row>
    <row r="387" spans="6:16" ht="15.75" customHeight="1">
      <c r="F387" s="664"/>
      <c r="G387" s="664"/>
      <c r="H387" s="664"/>
      <c r="I387" s="664"/>
      <c r="J387" s="664"/>
      <c r="K387" s="664"/>
      <c r="L387" s="664"/>
      <c r="M387" s="664"/>
      <c r="N387" s="664"/>
      <c r="O387" s="664"/>
      <c r="P387" s="664"/>
    </row>
    <row r="388" spans="6:16" ht="15.75" customHeight="1">
      <c r="F388" s="664"/>
      <c r="G388" s="664"/>
      <c r="H388" s="664"/>
      <c r="I388" s="664"/>
      <c r="J388" s="664"/>
      <c r="K388" s="664"/>
      <c r="L388" s="664"/>
      <c r="M388" s="664"/>
      <c r="N388" s="664"/>
      <c r="O388" s="664"/>
      <c r="P388" s="664"/>
    </row>
    <row r="389" spans="6:16" ht="15.75" customHeight="1">
      <c r="F389" s="664"/>
      <c r="G389" s="664"/>
      <c r="H389" s="664"/>
      <c r="I389" s="664"/>
      <c r="J389" s="664"/>
      <c r="K389" s="664"/>
      <c r="L389" s="664"/>
      <c r="M389" s="664"/>
      <c r="N389" s="664"/>
      <c r="O389" s="664"/>
      <c r="P389" s="664"/>
    </row>
    <row r="390" spans="6:16" ht="15.75" customHeight="1">
      <c r="F390" s="664"/>
      <c r="G390" s="664"/>
      <c r="H390" s="664"/>
      <c r="I390" s="664"/>
      <c r="J390" s="664"/>
      <c r="K390" s="664"/>
      <c r="L390" s="664"/>
      <c r="M390" s="664"/>
      <c r="N390" s="664"/>
      <c r="O390" s="664"/>
      <c r="P390" s="664"/>
    </row>
    <row r="391" spans="6:16" ht="15.75" customHeight="1">
      <c r="F391" s="664"/>
      <c r="G391" s="664"/>
      <c r="H391" s="664"/>
      <c r="I391" s="664"/>
      <c r="J391" s="664"/>
      <c r="K391" s="664"/>
      <c r="L391" s="664"/>
      <c r="M391" s="664"/>
      <c r="N391" s="664"/>
      <c r="O391" s="664"/>
      <c r="P391" s="664"/>
    </row>
    <row r="392" spans="6:16" ht="15.75" customHeight="1">
      <c r="F392" s="664"/>
      <c r="G392" s="664"/>
      <c r="H392" s="664"/>
      <c r="I392" s="664"/>
      <c r="J392" s="664"/>
      <c r="K392" s="664"/>
      <c r="L392" s="664"/>
      <c r="M392" s="664"/>
      <c r="N392" s="664"/>
      <c r="O392" s="664"/>
      <c r="P392" s="664"/>
    </row>
    <row r="393" spans="6:16" ht="15.75" customHeight="1">
      <c r="F393" s="664"/>
      <c r="G393" s="664"/>
      <c r="H393" s="664"/>
      <c r="I393" s="664"/>
      <c r="J393" s="664"/>
      <c r="K393" s="664"/>
      <c r="L393" s="664"/>
      <c r="M393" s="664"/>
      <c r="N393" s="664"/>
      <c r="O393" s="664"/>
      <c r="P393" s="664"/>
    </row>
    <row r="394" spans="6:16" ht="15.75" customHeight="1">
      <c r="F394" s="664"/>
      <c r="G394" s="664"/>
      <c r="H394" s="664"/>
      <c r="I394" s="664"/>
      <c r="J394" s="664"/>
      <c r="K394" s="664"/>
      <c r="L394" s="664"/>
      <c r="M394" s="664"/>
      <c r="N394" s="664"/>
      <c r="O394" s="664"/>
      <c r="P394" s="664"/>
    </row>
    <row r="395" spans="6:16" ht="15.75" customHeight="1">
      <c r="F395" s="664"/>
      <c r="G395" s="664"/>
      <c r="H395" s="664"/>
      <c r="I395" s="664"/>
      <c r="J395" s="664"/>
      <c r="K395" s="664"/>
      <c r="L395" s="664"/>
      <c r="M395" s="664"/>
      <c r="N395" s="664"/>
      <c r="O395" s="664"/>
      <c r="P395" s="664"/>
    </row>
    <row r="396" spans="6:16" ht="15.75" customHeight="1">
      <c r="F396" s="664"/>
      <c r="G396" s="664"/>
      <c r="H396" s="664"/>
      <c r="I396" s="664"/>
      <c r="J396" s="664"/>
      <c r="K396" s="664"/>
      <c r="L396" s="664"/>
      <c r="M396" s="664"/>
      <c r="N396" s="664"/>
      <c r="O396" s="664"/>
      <c r="P396" s="664"/>
    </row>
    <row r="397" spans="6:16" ht="15.75" customHeight="1">
      <c r="F397" s="664"/>
      <c r="G397" s="664"/>
      <c r="H397" s="664"/>
      <c r="I397" s="664"/>
      <c r="J397" s="664"/>
      <c r="K397" s="664"/>
      <c r="L397" s="664"/>
      <c r="M397" s="664"/>
      <c r="N397" s="664"/>
      <c r="O397" s="664"/>
      <c r="P397" s="664"/>
    </row>
    <row r="398" spans="6:16" ht="15.75" customHeight="1">
      <c r="F398" s="664"/>
      <c r="G398" s="664"/>
      <c r="H398" s="664"/>
      <c r="I398" s="664"/>
      <c r="J398" s="664"/>
      <c r="K398" s="664"/>
      <c r="L398" s="664"/>
      <c r="M398" s="664"/>
      <c r="N398" s="664"/>
      <c r="O398" s="664"/>
      <c r="P398" s="664"/>
    </row>
    <row r="399" spans="6:16" ht="15.75" customHeight="1">
      <c r="F399" s="664"/>
      <c r="G399" s="664"/>
      <c r="H399" s="664"/>
      <c r="I399" s="664"/>
      <c r="J399" s="664"/>
      <c r="K399" s="664"/>
      <c r="L399" s="664"/>
      <c r="M399" s="664"/>
      <c r="N399" s="664"/>
      <c r="O399" s="664"/>
      <c r="P399" s="664"/>
    </row>
    <row r="400" spans="6:16" ht="15.75" customHeight="1">
      <c r="F400" s="664"/>
      <c r="G400" s="664"/>
      <c r="H400" s="664"/>
      <c r="I400" s="664"/>
      <c r="J400" s="664"/>
      <c r="K400" s="664"/>
      <c r="L400" s="664"/>
      <c r="M400" s="664"/>
      <c r="N400" s="664"/>
      <c r="O400" s="664"/>
      <c r="P400" s="664"/>
    </row>
    <row r="401" spans="6:16" ht="15.75" customHeight="1">
      <c r="F401" s="664"/>
      <c r="G401" s="664"/>
      <c r="H401" s="664"/>
      <c r="I401" s="664"/>
      <c r="J401" s="664"/>
      <c r="K401" s="664"/>
      <c r="L401" s="664"/>
      <c r="M401" s="664"/>
      <c r="N401" s="664"/>
      <c r="O401" s="664"/>
      <c r="P401" s="664"/>
    </row>
    <row r="402" spans="6:16" ht="15.75" customHeight="1">
      <c r="F402" s="664"/>
      <c r="G402" s="664"/>
      <c r="H402" s="664"/>
      <c r="I402" s="664"/>
      <c r="J402" s="664"/>
      <c r="K402" s="664"/>
      <c r="L402" s="664"/>
      <c r="M402" s="664"/>
      <c r="N402" s="664"/>
      <c r="O402" s="664"/>
      <c r="P402" s="664"/>
    </row>
    <row r="403" spans="6:16" ht="15.75" customHeight="1">
      <c r="F403" s="664"/>
      <c r="G403" s="664"/>
      <c r="H403" s="664"/>
      <c r="I403" s="664"/>
      <c r="J403" s="664"/>
      <c r="K403" s="664"/>
      <c r="L403" s="664"/>
      <c r="M403" s="664"/>
      <c r="N403" s="664"/>
      <c r="O403" s="664"/>
      <c r="P403" s="664"/>
    </row>
    <row r="404" spans="6:16" ht="15.75" customHeight="1">
      <c r="F404" s="664"/>
      <c r="G404" s="664"/>
      <c r="H404" s="664"/>
      <c r="I404" s="664"/>
      <c r="J404" s="664"/>
      <c r="K404" s="664"/>
      <c r="L404" s="664"/>
      <c r="M404" s="664"/>
      <c r="N404" s="664"/>
      <c r="O404" s="664"/>
      <c r="P404" s="664"/>
    </row>
    <row r="405" spans="6:16" ht="15.75" customHeight="1">
      <c r="F405" s="664"/>
      <c r="G405" s="664"/>
      <c r="H405" s="664"/>
      <c r="I405" s="664"/>
      <c r="J405" s="664"/>
      <c r="K405" s="664"/>
      <c r="L405" s="664"/>
      <c r="M405" s="664"/>
      <c r="N405" s="664"/>
      <c r="O405" s="664"/>
      <c r="P405" s="664"/>
    </row>
    <row r="406" spans="6:16" ht="15.75" customHeight="1">
      <c r="F406" s="664"/>
      <c r="G406" s="664"/>
      <c r="H406" s="664"/>
      <c r="I406" s="664"/>
      <c r="J406" s="664"/>
      <c r="K406" s="664"/>
      <c r="L406" s="664"/>
      <c r="M406" s="664"/>
      <c r="N406" s="664"/>
      <c r="O406" s="664"/>
      <c r="P406" s="664"/>
    </row>
    <row r="407" spans="6:16" ht="15.75" customHeight="1">
      <c r="F407" s="664"/>
      <c r="G407" s="664"/>
      <c r="H407" s="664"/>
      <c r="I407" s="664"/>
      <c r="J407" s="664"/>
      <c r="K407" s="664"/>
      <c r="L407" s="664"/>
      <c r="M407" s="664"/>
      <c r="N407" s="664"/>
      <c r="O407" s="664"/>
      <c r="P407" s="664"/>
    </row>
    <row r="408" spans="6:16" ht="15.75" customHeight="1">
      <c r="F408" s="664"/>
      <c r="G408" s="664"/>
      <c r="H408" s="664"/>
      <c r="I408" s="664"/>
      <c r="J408" s="664"/>
      <c r="K408" s="664"/>
      <c r="L408" s="664"/>
      <c r="M408" s="664"/>
      <c r="N408" s="664"/>
      <c r="O408" s="664"/>
      <c r="P408" s="664"/>
    </row>
    <row r="409" spans="6:16" ht="15.75" customHeight="1">
      <c r="F409" s="664"/>
      <c r="G409" s="664"/>
      <c r="H409" s="664"/>
      <c r="I409" s="664"/>
      <c r="J409" s="664"/>
      <c r="K409" s="664"/>
      <c r="L409" s="664"/>
      <c r="M409" s="664"/>
      <c r="N409" s="664"/>
      <c r="O409" s="664"/>
      <c r="P409" s="664"/>
    </row>
    <row r="410" spans="6:16" ht="15.75" customHeight="1">
      <c r="F410" s="664"/>
      <c r="G410" s="664"/>
      <c r="H410" s="664"/>
      <c r="I410" s="664"/>
      <c r="J410" s="664"/>
      <c r="K410" s="664"/>
      <c r="L410" s="664"/>
      <c r="M410" s="664"/>
      <c r="N410" s="664"/>
      <c r="O410" s="664"/>
      <c r="P410" s="664"/>
    </row>
    <row r="411" spans="6:16" ht="15.75" customHeight="1">
      <c r="F411" s="664"/>
      <c r="G411" s="664"/>
      <c r="H411" s="664"/>
      <c r="I411" s="664"/>
      <c r="J411" s="664"/>
      <c r="K411" s="664"/>
      <c r="L411" s="664"/>
      <c r="M411" s="664"/>
      <c r="N411" s="664"/>
      <c r="O411" s="664"/>
      <c r="P411" s="664"/>
    </row>
    <row r="412" spans="6:16" ht="15.75" customHeight="1">
      <c r="F412" s="664"/>
      <c r="G412" s="664"/>
      <c r="H412" s="664"/>
      <c r="I412" s="664"/>
      <c r="J412" s="664"/>
      <c r="K412" s="664"/>
      <c r="L412" s="664"/>
      <c r="M412" s="664"/>
      <c r="N412" s="664"/>
      <c r="O412" s="664"/>
      <c r="P412" s="664"/>
    </row>
    <row r="413" spans="6:16" ht="15.75" customHeight="1">
      <c r="F413" s="664"/>
      <c r="G413" s="664"/>
      <c r="H413" s="664"/>
      <c r="I413" s="664"/>
      <c r="J413" s="664"/>
      <c r="K413" s="664"/>
      <c r="L413" s="664"/>
      <c r="M413" s="664"/>
      <c r="N413" s="664"/>
      <c r="O413" s="664"/>
      <c r="P413" s="664"/>
    </row>
    <row r="414" spans="6:16" ht="15.75" customHeight="1">
      <c r="F414" s="664"/>
      <c r="G414" s="664"/>
      <c r="H414" s="664"/>
      <c r="I414" s="664"/>
      <c r="J414" s="664"/>
      <c r="K414" s="664"/>
      <c r="L414" s="664"/>
      <c r="M414" s="664"/>
      <c r="N414" s="664"/>
      <c r="O414" s="664"/>
      <c r="P414" s="664"/>
    </row>
    <row r="415" spans="6:16" ht="15.75" customHeight="1">
      <c r="F415" s="664"/>
      <c r="G415" s="664"/>
      <c r="H415" s="664"/>
      <c r="I415" s="664"/>
      <c r="J415" s="664"/>
      <c r="K415" s="664"/>
      <c r="L415" s="664"/>
      <c r="M415" s="664"/>
      <c r="N415" s="664"/>
      <c r="O415" s="664"/>
      <c r="P415" s="664"/>
    </row>
    <row r="416" spans="6:16" ht="15.75" customHeight="1">
      <c r="F416" s="664"/>
      <c r="G416" s="664"/>
      <c r="H416" s="664"/>
      <c r="I416" s="664"/>
      <c r="J416" s="664"/>
      <c r="K416" s="664"/>
      <c r="L416" s="664"/>
      <c r="M416" s="664"/>
      <c r="N416" s="664"/>
      <c r="O416" s="664"/>
      <c r="P416" s="664"/>
    </row>
    <row r="417" spans="6:16" ht="15.75" customHeight="1">
      <c r="F417" s="664"/>
      <c r="G417" s="664"/>
      <c r="H417" s="664"/>
      <c r="I417" s="664"/>
      <c r="J417" s="664"/>
      <c r="K417" s="664"/>
      <c r="L417" s="664"/>
      <c r="M417" s="664"/>
      <c r="N417" s="664"/>
      <c r="O417" s="664"/>
      <c r="P417" s="664"/>
    </row>
    <row r="418" spans="6:16" ht="15.75" customHeight="1">
      <c r="F418" s="664"/>
      <c r="G418" s="664"/>
      <c r="H418" s="664"/>
      <c r="I418" s="664"/>
      <c r="J418" s="664"/>
      <c r="K418" s="664"/>
      <c r="L418" s="664"/>
      <c r="M418" s="664"/>
      <c r="N418" s="664"/>
      <c r="O418" s="664"/>
      <c r="P418" s="664"/>
    </row>
    <row r="419" spans="6:16" ht="15.75" customHeight="1">
      <c r="F419" s="664"/>
      <c r="G419" s="664"/>
      <c r="H419" s="664"/>
      <c r="I419" s="664"/>
      <c r="J419" s="664"/>
      <c r="K419" s="664"/>
      <c r="L419" s="664"/>
      <c r="M419" s="664"/>
      <c r="N419" s="664"/>
      <c r="O419" s="664"/>
      <c r="P419" s="664"/>
    </row>
    <row r="420" spans="6:16" ht="15.75" customHeight="1">
      <c r="F420" s="664"/>
      <c r="G420" s="664"/>
      <c r="H420" s="664"/>
      <c r="I420" s="664"/>
      <c r="J420" s="664"/>
      <c r="K420" s="664"/>
      <c r="L420" s="664"/>
      <c r="M420" s="664"/>
      <c r="N420" s="664"/>
      <c r="O420" s="664"/>
      <c r="P420" s="664"/>
    </row>
    <row r="421" spans="6:16" ht="15.75" customHeight="1">
      <c r="F421" s="664"/>
      <c r="G421" s="664"/>
      <c r="H421" s="664"/>
      <c r="I421" s="664"/>
      <c r="J421" s="664"/>
      <c r="K421" s="664"/>
      <c r="L421" s="664"/>
      <c r="M421" s="664"/>
      <c r="N421" s="664"/>
      <c r="O421" s="664"/>
      <c r="P421" s="664"/>
    </row>
    <row r="422" spans="6:16" ht="15.75" customHeight="1">
      <c r="F422" s="664"/>
      <c r="G422" s="664"/>
      <c r="H422" s="664"/>
      <c r="I422" s="664"/>
      <c r="J422" s="664"/>
      <c r="K422" s="664"/>
      <c r="L422" s="664"/>
      <c r="M422" s="664"/>
      <c r="N422" s="664"/>
      <c r="O422" s="664"/>
      <c r="P422" s="664"/>
    </row>
    <row r="423" spans="6:16" ht="15.75" customHeight="1">
      <c r="F423" s="664"/>
      <c r="G423" s="664"/>
      <c r="H423" s="664"/>
      <c r="I423" s="664"/>
      <c r="J423" s="664"/>
      <c r="K423" s="664"/>
      <c r="L423" s="664"/>
      <c r="M423" s="664"/>
      <c r="N423" s="664"/>
      <c r="O423" s="664"/>
      <c r="P423" s="664"/>
    </row>
    <row r="424" spans="6:16" ht="15.75" customHeight="1">
      <c r="F424" s="664"/>
      <c r="G424" s="664"/>
      <c r="H424" s="664"/>
      <c r="I424" s="664"/>
      <c r="J424" s="664"/>
      <c r="K424" s="664"/>
      <c r="L424" s="664"/>
      <c r="M424" s="664"/>
      <c r="N424" s="664"/>
      <c r="O424" s="664"/>
      <c r="P424" s="664"/>
    </row>
    <row r="425" spans="6:16" ht="15.75" customHeight="1">
      <c r="F425" s="664"/>
      <c r="G425" s="664"/>
      <c r="H425" s="664"/>
      <c r="I425" s="664"/>
      <c r="J425" s="664"/>
      <c r="K425" s="664"/>
      <c r="L425" s="664"/>
      <c r="M425" s="664"/>
      <c r="N425" s="664"/>
      <c r="O425" s="664"/>
      <c r="P425" s="664"/>
    </row>
    <row r="426" spans="6:16" ht="15.75" customHeight="1">
      <c r="F426" s="664"/>
      <c r="G426" s="664"/>
      <c r="H426" s="664"/>
      <c r="I426" s="664"/>
      <c r="J426" s="664"/>
      <c r="K426" s="664"/>
      <c r="L426" s="664"/>
      <c r="M426" s="664"/>
      <c r="N426" s="664"/>
      <c r="O426" s="664"/>
      <c r="P426" s="664"/>
    </row>
    <row r="427" spans="6:16" ht="15.75" customHeight="1">
      <c r="F427" s="664"/>
      <c r="G427" s="664"/>
      <c r="H427" s="664"/>
      <c r="I427" s="664"/>
      <c r="J427" s="664"/>
      <c r="K427" s="664"/>
      <c r="L427" s="664"/>
      <c r="M427" s="664"/>
      <c r="N427" s="664"/>
      <c r="O427" s="664"/>
      <c r="P427" s="664"/>
    </row>
    <row r="428" spans="6:16" ht="15.75" customHeight="1">
      <c r="F428" s="664"/>
      <c r="G428" s="664"/>
      <c r="H428" s="664"/>
      <c r="I428" s="664"/>
      <c r="J428" s="664"/>
      <c r="K428" s="664"/>
      <c r="L428" s="664"/>
      <c r="M428" s="664"/>
      <c r="N428" s="664"/>
      <c r="O428" s="664"/>
      <c r="P428" s="664"/>
    </row>
    <row r="429" spans="6:16" ht="15.75" customHeight="1">
      <c r="F429" s="664"/>
      <c r="G429" s="664"/>
      <c r="H429" s="664"/>
      <c r="I429" s="664"/>
      <c r="J429" s="664"/>
      <c r="K429" s="664"/>
      <c r="L429" s="664"/>
      <c r="M429" s="664"/>
      <c r="N429" s="664"/>
      <c r="O429" s="664"/>
      <c r="P429" s="664"/>
    </row>
    <row r="430" spans="6:16" ht="15.75" customHeight="1">
      <c r="F430" s="664"/>
      <c r="G430" s="664"/>
      <c r="H430" s="664"/>
      <c r="I430" s="664"/>
      <c r="J430" s="664"/>
      <c r="K430" s="664"/>
      <c r="L430" s="664"/>
      <c r="M430" s="664"/>
      <c r="N430" s="664"/>
      <c r="O430" s="664"/>
      <c r="P430" s="664"/>
    </row>
    <row r="431" spans="6:16" ht="15.75" customHeight="1">
      <c r="F431" s="664"/>
      <c r="G431" s="664"/>
      <c r="H431" s="664"/>
      <c r="I431" s="664"/>
      <c r="J431" s="664"/>
      <c r="K431" s="664"/>
      <c r="L431" s="664"/>
      <c r="M431" s="664"/>
      <c r="N431" s="664"/>
      <c r="O431" s="664"/>
      <c r="P431" s="664"/>
    </row>
    <row r="432" spans="6:16" ht="15.75" customHeight="1">
      <c r="F432" s="664"/>
      <c r="G432" s="664"/>
      <c r="H432" s="664"/>
      <c r="I432" s="664"/>
      <c r="J432" s="664"/>
      <c r="K432" s="664"/>
      <c r="L432" s="664"/>
      <c r="M432" s="664"/>
      <c r="N432" s="664"/>
      <c r="O432" s="664"/>
      <c r="P432" s="664"/>
    </row>
    <row r="433" spans="6:16" ht="15.75" customHeight="1">
      <c r="F433" s="664"/>
      <c r="G433" s="664"/>
      <c r="H433" s="664"/>
      <c r="I433" s="664"/>
      <c r="J433" s="664"/>
      <c r="K433" s="664"/>
      <c r="L433" s="664"/>
      <c r="M433" s="664"/>
      <c r="N433" s="664"/>
      <c r="O433" s="664"/>
      <c r="P433" s="664"/>
    </row>
    <row r="434" spans="6:16" ht="15.75" customHeight="1">
      <c r="F434" s="664"/>
      <c r="G434" s="664"/>
      <c r="H434" s="664"/>
      <c r="I434" s="664"/>
      <c r="J434" s="664"/>
      <c r="K434" s="664"/>
      <c r="L434" s="664"/>
      <c r="M434" s="664"/>
      <c r="N434" s="664"/>
      <c r="O434" s="664"/>
      <c r="P434" s="664"/>
    </row>
    <row r="435" spans="6:16" ht="15.75" customHeight="1">
      <c r="F435" s="664"/>
      <c r="G435" s="664"/>
      <c r="H435" s="664"/>
      <c r="I435" s="664"/>
      <c r="J435" s="664"/>
      <c r="K435" s="664"/>
      <c r="L435" s="664"/>
      <c r="M435" s="664"/>
      <c r="N435" s="664"/>
      <c r="O435" s="664"/>
      <c r="P435" s="664"/>
    </row>
    <row r="436" spans="6:16" ht="15.75" customHeight="1">
      <c r="F436" s="664"/>
      <c r="G436" s="664"/>
      <c r="H436" s="664"/>
      <c r="I436" s="664"/>
      <c r="J436" s="664"/>
      <c r="K436" s="664"/>
      <c r="L436" s="664"/>
      <c r="M436" s="664"/>
      <c r="N436" s="664"/>
      <c r="O436" s="664"/>
      <c r="P436" s="664"/>
    </row>
    <row r="437" spans="6:16" ht="15.75" customHeight="1">
      <c r="F437" s="664"/>
      <c r="G437" s="664"/>
      <c r="H437" s="664"/>
      <c r="I437" s="664"/>
      <c r="J437" s="664"/>
      <c r="K437" s="664"/>
      <c r="L437" s="664"/>
      <c r="M437" s="664"/>
      <c r="N437" s="664"/>
      <c r="O437" s="664"/>
      <c r="P437" s="664"/>
    </row>
    <row r="438" spans="6:16" ht="15.75" customHeight="1">
      <c r="F438" s="664"/>
      <c r="G438" s="664"/>
      <c r="H438" s="664"/>
      <c r="I438" s="664"/>
      <c r="J438" s="664"/>
      <c r="K438" s="664"/>
      <c r="L438" s="664"/>
      <c r="M438" s="664"/>
      <c r="N438" s="664"/>
      <c r="O438" s="664"/>
      <c r="P438" s="664"/>
    </row>
    <row r="439" spans="6:16" ht="15.75" customHeight="1">
      <c r="F439" s="664"/>
      <c r="G439" s="664"/>
      <c r="H439" s="664"/>
      <c r="I439" s="664"/>
      <c r="J439" s="664"/>
      <c r="K439" s="664"/>
      <c r="L439" s="664"/>
      <c r="M439" s="664"/>
      <c r="N439" s="664"/>
      <c r="O439" s="664"/>
      <c r="P439" s="664"/>
    </row>
    <row r="440" spans="6:16" ht="15.75" customHeight="1">
      <c r="F440" s="664"/>
      <c r="G440" s="664"/>
      <c r="H440" s="664"/>
      <c r="I440" s="664"/>
      <c r="J440" s="664"/>
      <c r="K440" s="664"/>
      <c r="L440" s="664"/>
      <c r="M440" s="664"/>
      <c r="N440" s="664"/>
      <c r="O440" s="664"/>
      <c r="P440" s="664"/>
    </row>
    <row r="441" spans="6:16" ht="15.75" customHeight="1">
      <c r="F441" s="664"/>
      <c r="G441" s="664"/>
      <c r="H441" s="664"/>
      <c r="I441" s="664"/>
      <c r="J441" s="664"/>
      <c r="K441" s="664"/>
      <c r="L441" s="664"/>
      <c r="M441" s="664"/>
      <c r="N441" s="664"/>
      <c r="O441" s="664"/>
      <c r="P441" s="664"/>
    </row>
    <row r="442" spans="6:16" ht="15.75" customHeight="1">
      <c r="F442" s="664"/>
      <c r="G442" s="664"/>
      <c r="H442" s="664"/>
      <c r="I442" s="664"/>
      <c r="J442" s="664"/>
      <c r="K442" s="664"/>
      <c r="L442" s="664"/>
      <c r="M442" s="664"/>
      <c r="N442" s="664"/>
      <c r="O442" s="664"/>
      <c r="P442" s="664"/>
    </row>
    <row r="443" spans="6:16" ht="15.75" customHeight="1">
      <c r="F443" s="664"/>
      <c r="G443" s="664"/>
      <c r="H443" s="664"/>
      <c r="I443" s="664"/>
      <c r="J443" s="664"/>
      <c r="K443" s="664"/>
      <c r="L443" s="664"/>
      <c r="M443" s="664"/>
      <c r="N443" s="664"/>
      <c r="O443" s="664"/>
      <c r="P443" s="664"/>
    </row>
    <row r="444" spans="6:16" ht="15.75" customHeight="1">
      <c r="F444" s="664"/>
      <c r="G444" s="664"/>
      <c r="H444" s="664"/>
      <c r="I444" s="664"/>
      <c r="J444" s="664"/>
      <c r="K444" s="664"/>
      <c r="L444" s="664"/>
      <c r="M444" s="664"/>
      <c r="N444" s="664"/>
      <c r="O444" s="664"/>
      <c r="P444" s="664"/>
    </row>
    <row r="445" spans="6:16" ht="15.75" customHeight="1">
      <c r="F445" s="664"/>
      <c r="G445" s="664"/>
      <c r="H445" s="664"/>
      <c r="I445" s="664"/>
      <c r="J445" s="664"/>
      <c r="K445" s="664"/>
      <c r="L445" s="664"/>
      <c r="M445" s="664"/>
      <c r="N445" s="664"/>
      <c r="O445" s="664"/>
      <c r="P445" s="664"/>
    </row>
    <row r="446" spans="6:16" ht="15.75" customHeight="1">
      <c r="F446" s="664"/>
      <c r="G446" s="664"/>
      <c r="H446" s="664"/>
      <c r="I446" s="664"/>
      <c r="J446" s="664"/>
      <c r="K446" s="664"/>
      <c r="L446" s="664"/>
      <c r="M446" s="664"/>
      <c r="N446" s="664"/>
      <c r="O446" s="664"/>
      <c r="P446" s="664"/>
    </row>
    <row r="447" spans="6:16" ht="15.75" customHeight="1">
      <c r="F447" s="664"/>
      <c r="G447" s="664"/>
      <c r="H447" s="664"/>
      <c r="I447" s="664"/>
      <c r="J447" s="664"/>
      <c r="K447" s="664"/>
      <c r="L447" s="664"/>
      <c r="M447" s="664"/>
      <c r="N447" s="664"/>
      <c r="O447" s="664"/>
      <c r="P447" s="664"/>
    </row>
    <row r="448" spans="6:16" ht="15.75" customHeight="1">
      <c r="F448" s="664"/>
      <c r="G448" s="664"/>
      <c r="H448" s="664"/>
      <c r="I448" s="664"/>
      <c r="J448" s="664"/>
      <c r="K448" s="664"/>
      <c r="L448" s="664"/>
      <c r="M448" s="664"/>
      <c r="N448" s="664"/>
      <c r="O448" s="664"/>
      <c r="P448" s="664"/>
    </row>
    <row r="449" spans="6:16" ht="15.75" customHeight="1">
      <c r="F449" s="664"/>
      <c r="G449" s="664"/>
      <c r="H449" s="664"/>
      <c r="I449" s="664"/>
      <c r="J449" s="664"/>
      <c r="K449" s="664"/>
      <c r="L449" s="664"/>
      <c r="M449" s="664"/>
      <c r="N449" s="664"/>
      <c r="O449" s="664"/>
      <c r="P449" s="664"/>
    </row>
    <row r="450" spans="6:16" ht="15.75" customHeight="1">
      <c r="F450" s="664"/>
      <c r="G450" s="664"/>
      <c r="H450" s="664"/>
      <c r="I450" s="664"/>
      <c r="J450" s="664"/>
      <c r="K450" s="664"/>
      <c r="L450" s="664"/>
      <c r="M450" s="664"/>
      <c r="N450" s="664"/>
      <c r="O450" s="664"/>
      <c r="P450" s="664"/>
    </row>
    <row r="451" spans="6:16" ht="15.75" customHeight="1">
      <c r="F451" s="664"/>
      <c r="G451" s="664"/>
      <c r="H451" s="664"/>
      <c r="I451" s="664"/>
      <c r="J451" s="664"/>
      <c r="K451" s="664"/>
      <c r="L451" s="664"/>
      <c r="M451" s="664"/>
      <c r="N451" s="664"/>
      <c r="O451" s="664"/>
      <c r="P451" s="664"/>
    </row>
    <row r="452" spans="6:16" ht="15.75" customHeight="1">
      <c r="F452" s="664"/>
      <c r="G452" s="664"/>
      <c r="H452" s="664"/>
      <c r="I452" s="664"/>
      <c r="J452" s="664"/>
      <c r="K452" s="664"/>
      <c r="L452" s="664"/>
      <c r="M452" s="664"/>
      <c r="N452" s="664"/>
      <c r="O452" s="664"/>
      <c r="P452" s="664"/>
    </row>
    <row r="453" spans="6:16" ht="15.75" customHeight="1">
      <c r="F453" s="664"/>
      <c r="G453" s="664"/>
      <c r="H453" s="664"/>
      <c r="I453" s="664"/>
      <c r="J453" s="664"/>
      <c r="K453" s="664"/>
      <c r="L453" s="664"/>
      <c r="M453" s="664"/>
      <c r="N453" s="664"/>
      <c r="O453" s="664"/>
      <c r="P453" s="664"/>
    </row>
    <row r="454" spans="6:16" ht="15.75" customHeight="1">
      <c r="F454" s="664"/>
      <c r="G454" s="664"/>
      <c r="H454" s="664"/>
      <c r="I454" s="664"/>
      <c r="J454" s="664"/>
      <c r="K454" s="664"/>
      <c r="L454" s="664"/>
      <c r="M454" s="664"/>
      <c r="N454" s="664"/>
      <c r="O454" s="664"/>
      <c r="P454" s="664"/>
    </row>
    <row r="455" spans="6:16" ht="15.75" customHeight="1">
      <c r="F455" s="664"/>
      <c r="G455" s="664"/>
      <c r="H455" s="664"/>
      <c r="I455" s="664"/>
      <c r="J455" s="664"/>
      <c r="K455" s="664"/>
      <c r="L455" s="664"/>
      <c r="M455" s="664"/>
      <c r="N455" s="664"/>
      <c r="O455" s="664"/>
      <c r="P455" s="664"/>
    </row>
    <row r="456" spans="6:16" ht="15.75" customHeight="1">
      <c r="F456" s="664"/>
      <c r="G456" s="664"/>
      <c r="H456" s="664"/>
      <c r="I456" s="664"/>
      <c r="J456" s="664"/>
      <c r="K456" s="664"/>
      <c r="L456" s="664"/>
      <c r="M456" s="664"/>
      <c r="N456" s="664"/>
      <c r="O456" s="664"/>
      <c r="P456" s="664"/>
    </row>
    <row r="457" spans="6:16" ht="15.75" customHeight="1">
      <c r="F457" s="664"/>
      <c r="G457" s="664"/>
      <c r="H457" s="664"/>
      <c r="I457" s="664"/>
      <c r="J457" s="664"/>
      <c r="K457" s="664"/>
      <c r="L457" s="664"/>
      <c r="M457" s="664"/>
      <c r="N457" s="664"/>
      <c r="O457" s="664"/>
      <c r="P457" s="664"/>
    </row>
    <row r="458" spans="6:16" ht="15.75" customHeight="1">
      <c r="F458" s="664"/>
      <c r="G458" s="664"/>
      <c r="H458" s="664"/>
      <c r="I458" s="664"/>
      <c r="J458" s="664"/>
      <c r="K458" s="664"/>
      <c r="L458" s="664"/>
      <c r="M458" s="664"/>
      <c r="N458" s="664"/>
      <c r="O458" s="664"/>
      <c r="P458" s="664"/>
    </row>
    <row r="459" spans="6:16" ht="15.75" customHeight="1">
      <c r="F459" s="664"/>
      <c r="G459" s="664"/>
      <c r="H459" s="664"/>
      <c r="I459" s="664"/>
      <c r="J459" s="664"/>
      <c r="K459" s="664"/>
      <c r="L459" s="664"/>
      <c r="M459" s="664"/>
      <c r="N459" s="664"/>
      <c r="O459" s="664"/>
      <c r="P459" s="664"/>
    </row>
    <row r="460" spans="6:16" ht="15.75" customHeight="1">
      <c r="F460" s="664"/>
      <c r="G460" s="664"/>
      <c r="H460" s="664"/>
      <c r="I460" s="664"/>
      <c r="J460" s="664"/>
      <c r="K460" s="664"/>
      <c r="L460" s="664"/>
      <c r="M460" s="664"/>
      <c r="N460" s="664"/>
      <c r="O460" s="664"/>
      <c r="P460" s="664"/>
    </row>
    <row r="461" spans="6:16" ht="15.75" customHeight="1">
      <c r="F461" s="664"/>
      <c r="G461" s="664"/>
      <c r="H461" s="664"/>
      <c r="I461" s="664"/>
      <c r="J461" s="664"/>
      <c r="K461" s="664"/>
      <c r="L461" s="664"/>
      <c r="M461" s="664"/>
      <c r="N461" s="664"/>
      <c r="O461" s="664"/>
      <c r="P461" s="664"/>
    </row>
    <row r="462" spans="6:16" ht="15.75" customHeight="1">
      <c r="F462" s="664"/>
      <c r="G462" s="664"/>
      <c r="H462" s="664"/>
      <c r="I462" s="664"/>
      <c r="J462" s="664"/>
      <c r="K462" s="664"/>
      <c r="L462" s="664"/>
      <c r="M462" s="664"/>
      <c r="N462" s="664"/>
      <c r="O462" s="664"/>
      <c r="P462" s="664"/>
    </row>
    <row r="463" spans="6:16" ht="15.75" customHeight="1">
      <c r="F463" s="664"/>
      <c r="G463" s="664"/>
      <c r="H463" s="664"/>
      <c r="I463" s="664"/>
      <c r="J463" s="664"/>
      <c r="K463" s="664"/>
      <c r="L463" s="664"/>
      <c r="M463" s="664"/>
      <c r="N463" s="664"/>
      <c r="O463" s="664"/>
      <c r="P463" s="664"/>
    </row>
    <row r="464" spans="6:16" ht="15.75" customHeight="1">
      <c r="F464" s="664"/>
      <c r="G464" s="664"/>
      <c r="H464" s="664"/>
      <c r="I464" s="664"/>
      <c r="J464" s="664"/>
      <c r="K464" s="664"/>
      <c r="L464" s="664"/>
      <c r="M464" s="664"/>
      <c r="N464" s="664"/>
      <c r="O464" s="664"/>
      <c r="P464" s="664"/>
    </row>
    <row r="465" spans="6:16" ht="15.75" customHeight="1">
      <c r="F465" s="664"/>
      <c r="G465" s="664"/>
      <c r="H465" s="664"/>
      <c r="I465" s="664"/>
      <c r="J465" s="664"/>
      <c r="K465" s="664"/>
      <c r="L465" s="664"/>
      <c r="M465" s="664"/>
      <c r="N465" s="664"/>
      <c r="O465" s="664"/>
      <c r="P465" s="664"/>
    </row>
    <row r="466" spans="6:16" ht="15.75" customHeight="1">
      <c r="F466" s="664"/>
      <c r="G466" s="664"/>
      <c r="H466" s="664"/>
      <c r="I466" s="664"/>
      <c r="J466" s="664"/>
      <c r="K466" s="664"/>
      <c r="L466" s="664"/>
      <c r="M466" s="664"/>
      <c r="N466" s="664"/>
      <c r="O466" s="664"/>
      <c r="P466" s="664"/>
    </row>
    <row r="467" spans="6:16" ht="15.75" customHeight="1">
      <c r="F467" s="664"/>
      <c r="G467" s="664"/>
      <c r="H467" s="664"/>
      <c r="I467" s="664"/>
      <c r="J467" s="664"/>
      <c r="K467" s="664"/>
      <c r="L467" s="664"/>
      <c r="M467" s="664"/>
      <c r="N467" s="664"/>
      <c r="O467" s="664"/>
      <c r="P467" s="664"/>
    </row>
    <row r="468" spans="6:16" ht="15.75" customHeight="1">
      <c r="F468" s="664"/>
      <c r="G468" s="664"/>
      <c r="H468" s="664"/>
      <c r="I468" s="664"/>
      <c r="J468" s="664"/>
      <c r="K468" s="664"/>
      <c r="L468" s="664"/>
      <c r="M468" s="664"/>
      <c r="N468" s="664"/>
      <c r="O468" s="664"/>
      <c r="P468" s="664"/>
    </row>
    <row r="469" spans="6:16" ht="15.75" customHeight="1">
      <c r="F469" s="664"/>
      <c r="G469" s="664"/>
      <c r="H469" s="664"/>
      <c r="I469" s="664"/>
      <c r="J469" s="664"/>
      <c r="K469" s="664"/>
      <c r="L469" s="664"/>
      <c r="M469" s="664"/>
      <c r="N469" s="664"/>
      <c r="O469" s="664"/>
      <c r="P469" s="664"/>
    </row>
    <row r="470" spans="6:16" ht="15.75" customHeight="1">
      <c r="F470" s="664"/>
      <c r="G470" s="664"/>
      <c r="H470" s="664"/>
      <c r="I470" s="664"/>
      <c r="J470" s="664"/>
      <c r="K470" s="664"/>
      <c r="L470" s="664"/>
      <c r="M470" s="664"/>
      <c r="N470" s="664"/>
      <c r="O470" s="664"/>
      <c r="P470" s="664"/>
    </row>
    <row r="471" spans="6:16" ht="15.75" customHeight="1">
      <c r="F471" s="664"/>
      <c r="G471" s="664"/>
      <c r="H471" s="664"/>
      <c r="I471" s="664"/>
      <c r="J471" s="664"/>
      <c r="K471" s="664"/>
      <c r="L471" s="664"/>
      <c r="M471" s="664"/>
      <c r="N471" s="664"/>
      <c r="O471" s="664"/>
      <c r="P471" s="664"/>
    </row>
    <row r="472" spans="6:16" ht="15.75" customHeight="1">
      <c r="F472" s="664"/>
      <c r="G472" s="664"/>
      <c r="H472" s="664"/>
      <c r="I472" s="664"/>
      <c r="J472" s="664"/>
      <c r="K472" s="664"/>
      <c r="L472" s="664"/>
      <c r="M472" s="664"/>
      <c r="N472" s="664"/>
      <c r="O472" s="664"/>
      <c r="P472" s="664"/>
    </row>
    <row r="473" spans="6:16" ht="15.75" customHeight="1">
      <c r="F473" s="664"/>
      <c r="G473" s="664"/>
      <c r="H473" s="664"/>
      <c r="I473" s="664"/>
      <c r="J473" s="664"/>
      <c r="K473" s="664"/>
      <c r="L473" s="664"/>
      <c r="M473" s="664"/>
      <c r="N473" s="664"/>
      <c r="O473" s="664"/>
      <c r="P473" s="664"/>
    </row>
    <row r="474" spans="6:16" ht="15.75" customHeight="1">
      <c r="F474" s="664"/>
      <c r="G474" s="664"/>
      <c r="H474" s="664"/>
      <c r="I474" s="664"/>
      <c r="J474" s="664"/>
      <c r="K474" s="664"/>
      <c r="L474" s="664"/>
      <c r="M474" s="664"/>
      <c r="N474" s="664"/>
      <c r="O474" s="664"/>
      <c r="P474" s="664"/>
    </row>
    <row r="475" spans="6:16" ht="15.75" customHeight="1">
      <c r="F475" s="664"/>
      <c r="G475" s="664"/>
      <c r="H475" s="664"/>
      <c r="I475" s="664"/>
      <c r="J475" s="664"/>
      <c r="K475" s="664"/>
      <c r="L475" s="664"/>
      <c r="M475" s="664"/>
      <c r="N475" s="664"/>
      <c r="O475" s="664"/>
      <c r="P475" s="664"/>
    </row>
    <row r="476" spans="6:16" ht="15.75" customHeight="1">
      <c r="F476" s="664"/>
      <c r="G476" s="664"/>
      <c r="H476" s="664"/>
      <c r="I476" s="664"/>
      <c r="J476" s="664"/>
      <c r="K476" s="664"/>
      <c r="L476" s="664"/>
      <c r="M476" s="664"/>
      <c r="N476" s="664"/>
      <c r="O476" s="664"/>
      <c r="P476" s="664"/>
    </row>
    <row r="477" spans="6:16" ht="15.75" customHeight="1">
      <c r="F477" s="664"/>
      <c r="G477" s="664"/>
      <c r="H477" s="664"/>
      <c r="I477" s="664"/>
      <c r="J477" s="664"/>
      <c r="K477" s="664"/>
      <c r="L477" s="664"/>
      <c r="M477" s="664"/>
      <c r="N477" s="664"/>
      <c r="O477" s="664"/>
      <c r="P477" s="664"/>
    </row>
    <row r="478" spans="6:16" ht="15.75" customHeight="1">
      <c r="F478" s="664"/>
      <c r="G478" s="664"/>
      <c r="H478" s="664"/>
      <c r="I478" s="664"/>
      <c r="J478" s="664"/>
      <c r="K478" s="664"/>
      <c r="L478" s="664"/>
      <c r="M478" s="664"/>
      <c r="N478" s="664"/>
      <c r="O478" s="664"/>
      <c r="P478" s="664"/>
    </row>
    <row r="479" spans="6:16" ht="15.75" customHeight="1">
      <c r="F479" s="664"/>
      <c r="G479" s="664"/>
      <c r="H479" s="664"/>
      <c r="I479" s="664"/>
      <c r="J479" s="664"/>
      <c r="K479" s="664"/>
      <c r="L479" s="664"/>
      <c r="M479" s="664"/>
      <c r="N479" s="664"/>
      <c r="O479" s="664"/>
      <c r="P479" s="664"/>
    </row>
    <row r="480" spans="6:16" ht="15.75" customHeight="1">
      <c r="F480" s="664"/>
      <c r="G480" s="664"/>
      <c r="H480" s="664"/>
      <c r="I480" s="664"/>
      <c r="J480" s="664"/>
      <c r="K480" s="664"/>
      <c r="L480" s="664"/>
      <c r="M480" s="664"/>
      <c r="N480" s="664"/>
      <c r="O480" s="664"/>
      <c r="P480" s="664"/>
    </row>
    <row r="481" spans="6:16" ht="15.75" customHeight="1">
      <c r="F481" s="664"/>
      <c r="G481" s="664"/>
      <c r="H481" s="664"/>
      <c r="I481" s="664"/>
      <c r="J481" s="664"/>
      <c r="K481" s="664"/>
      <c r="L481" s="664"/>
      <c r="M481" s="664"/>
      <c r="N481" s="664"/>
      <c r="O481" s="664"/>
      <c r="P481" s="664"/>
    </row>
    <row r="482" spans="6:16" ht="15.75" customHeight="1">
      <c r="F482" s="664"/>
      <c r="G482" s="664"/>
      <c r="H482" s="664"/>
      <c r="I482" s="664"/>
      <c r="J482" s="664"/>
      <c r="K482" s="664"/>
      <c r="L482" s="664"/>
      <c r="M482" s="664"/>
      <c r="N482" s="664"/>
      <c r="O482" s="664"/>
      <c r="P482" s="664"/>
    </row>
    <row r="483" spans="6:16" ht="15.75" customHeight="1">
      <c r="F483" s="664"/>
      <c r="G483" s="664"/>
      <c r="H483" s="664"/>
      <c r="I483" s="664"/>
      <c r="J483" s="664"/>
      <c r="K483" s="664"/>
      <c r="L483" s="664"/>
      <c r="M483" s="664"/>
      <c r="N483" s="664"/>
      <c r="O483" s="664"/>
      <c r="P483" s="664"/>
    </row>
    <row r="484" spans="6:16" ht="15.75" customHeight="1">
      <c r="F484" s="664"/>
      <c r="G484" s="664"/>
      <c r="H484" s="664"/>
      <c r="I484" s="664"/>
      <c r="J484" s="664"/>
      <c r="K484" s="664"/>
      <c r="L484" s="664"/>
      <c r="M484" s="664"/>
      <c r="N484" s="664"/>
      <c r="O484" s="664"/>
      <c r="P484" s="664"/>
    </row>
    <row r="485" spans="6:16" ht="15.75" customHeight="1">
      <c r="F485" s="664"/>
      <c r="G485" s="664"/>
      <c r="H485" s="664"/>
      <c r="I485" s="664"/>
      <c r="J485" s="664"/>
      <c r="K485" s="664"/>
      <c r="L485" s="664"/>
      <c r="M485" s="664"/>
      <c r="N485" s="664"/>
      <c r="O485" s="664"/>
      <c r="P485" s="664"/>
    </row>
    <row r="486" spans="6:16" ht="15.75" customHeight="1">
      <c r="F486" s="664"/>
      <c r="G486" s="664"/>
      <c r="H486" s="664"/>
      <c r="I486" s="664"/>
      <c r="J486" s="664"/>
      <c r="K486" s="664"/>
      <c r="L486" s="664"/>
      <c r="M486" s="664"/>
      <c r="N486" s="664"/>
      <c r="O486" s="664"/>
      <c r="P486" s="664"/>
    </row>
    <row r="487" spans="6:16" ht="15.75" customHeight="1">
      <c r="F487" s="664"/>
      <c r="G487" s="664"/>
      <c r="H487" s="664"/>
      <c r="I487" s="664"/>
      <c r="J487" s="664"/>
      <c r="K487" s="664"/>
      <c r="L487" s="664"/>
      <c r="M487" s="664"/>
      <c r="N487" s="664"/>
      <c r="O487" s="664"/>
      <c r="P487" s="664"/>
    </row>
    <row r="488" spans="6:16" ht="15.75" customHeight="1">
      <c r="F488" s="664"/>
      <c r="G488" s="664"/>
      <c r="H488" s="664"/>
      <c r="I488" s="664"/>
      <c r="J488" s="664"/>
      <c r="K488" s="664"/>
      <c r="L488" s="664"/>
      <c r="M488" s="664"/>
      <c r="N488" s="664"/>
      <c r="O488" s="664"/>
      <c r="P488" s="664"/>
    </row>
    <row r="489" spans="6:16" ht="15.75" customHeight="1">
      <c r="F489" s="664"/>
      <c r="G489" s="664"/>
      <c r="H489" s="664"/>
      <c r="I489" s="664"/>
      <c r="J489" s="664"/>
      <c r="K489" s="664"/>
      <c r="L489" s="664"/>
      <c r="M489" s="664"/>
      <c r="N489" s="664"/>
      <c r="O489" s="664"/>
      <c r="P489" s="664"/>
    </row>
    <row r="490" spans="6:16" ht="15.75" customHeight="1">
      <c r="F490" s="664"/>
      <c r="G490" s="664"/>
      <c r="H490" s="664"/>
      <c r="I490" s="664"/>
      <c r="J490" s="664"/>
      <c r="K490" s="664"/>
      <c r="L490" s="664"/>
      <c r="M490" s="664"/>
      <c r="N490" s="664"/>
      <c r="O490" s="664"/>
      <c r="P490" s="664"/>
    </row>
    <row r="491" spans="6:16" ht="15.75" customHeight="1">
      <c r="F491" s="664"/>
      <c r="G491" s="664"/>
      <c r="H491" s="664"/>
      <c r="I491" s="664"/>
      <c r="J491" s="664"/>
      <c r="K491" s="664"/>
      <c r="L491" s="664"/>
      <c r="M491" s="664"/>
      <c r="N491" s="664"/>
      <c r="O491" s="664"/>
      <c r="P491" s="664"/>
    </row>
    <row r="492" spans="6:16" ht="15.75" customHeight="1">
      <c r="F492" s="664"/>
      <c r="G492" s="664"/>
      <c r="H492" s="664"/>
      <c r="I492" s="664"/>
      <c r="J492" s="664"/>
      <c r="K492" s="664"/>
      <c r="L492" s="664"/>
      <c r="M492" s="664"/>
      <c r="N492" s="664"/>
      <c r="O492" s="664"/>
      <c r="P492" s="664"/>
    </row>
    <row r="493" spans="6:16" ht="15.75" customHeight="1">
      <c r="F493" s="664"/>
      <c r="G493" s="664"/>
      <c r="H493" s="664"/>
      <c r="I493" s="664"/>
      <c r="J493" s="664"/>
      <c r="K493" s="664"/>
      <c r="L493" s="664"/>
      <c r="M493" s="664"/>
      <c r="N493" s="664"/>
      <c r="O493" s="664"/>
      <c r="P493" s="664"/>
    </row>
    <row r="494" spans="6:16" ht="15.75" customHeight="1">
      <c r="F494" s="664"/>
      <c r="G494" s="664"/>
      <c r="H494" s="664"/>
      <c r="I494" s="664"/>
      <c r="J494" s="664"/>
      <c r="K494" s="664"/>
      <c r="L494" s="664"/>
      <c r="M494" s="664"/>
      <c r="N494" s="664"/>
      <c r="O494" s="664"/>
      <c r="P494" s="664"/>
    </row>
    <row r="495" spans="6:16" ht="15.75" customHeight="1">
      <c r="F495" s="664"/>
      <c r="G495" s="664"/>
      <c r="H495" s="664"/>
      <c r="I495" s="664"/>
      <c r="J495" s="664"/>
      <c r="K495" s="664"/>
      <c r="L495" s="664"/>
      <c r="M495" s="664"/>
      <c r="N495" s="664"/>
      <c r="O495" s="664"/>
      <c r="P495" s="664"/>
    </row>
    <row r="496" spans="6:16" ht="15.75" customHeight="1">
      <c r="F496" s="664"/>
      <c r="G496" s="664"/>
      <c r="H496" s="664"/>
      <c r="I496" s="664"/>
      <c r="J496" s="664"/>
      <c r="K496" s="664"/>
      <c r="L496" s="664"/>
      <c r="M496" s="664"/>
      <c r="N496" s="664"/>
      <c r="O496" s="664"/>
      <c r="P496" s="664"/>
    </row>
    <row r="497" spans="6:16" ht="15.75" customHeight="1">
      <c r="F497" s="664"/>
      <c r="G497" s="664"/>
      <c r="H497" s="664"/>
      <c r="I497" s="664"/>
      <c r="J497" s="664"/>
      <c r="K497" s="664"/>
      <c r="L497" s="664"/>
      <c r="M497" s="664"/>
      <c r="N497" s="664"/>
      <c r="O497" s="664"/>
      <c r="P497" s="664"/>
    </row>
    <row r="498" spans="6:16" ht="15.75" customHeight="1">
      <c r="F498" s="664"/>
      <c r="G498" s="664"/>
      <c r="H498" s="664"/>
      <c r="I498" s="664"/>
      <c r="J498" s="664"/>
      <c r="K498" s="664"/>
      <c r="L498" s="664"/>
      <c r="M498" s="664"/>
      <c r="N498" s="664"/>
      <c r="O498" s="664"/>
      <c r="P498" s="664"/>
    </row>
    <row r="499" spans="6:16" ht="15.75" customHeight="1">
      <c r="F499" s="664"/>
      <c r="G499" s="664"/>
      <c r="H499" s="664"/>
      <c r="I499" s="664"/>
      <c r="J499" s="664"/>
      <c r="K499" s="664"/>
      <c r="L499" s="664"/>
      <c r="M499" s="664"/>
      <c r="N499" s="664"/>
      <c r="O499" s="664"/>
      <c r="P499" s="664"/>
    </row>
    <row r="500" spans="6:16" ht="15.75" customHeight="1">
      <c r="F500" s="664"/>
      <c r="G500" s="664"/>
      <c r="H500" s="664"/>
      <c r="I500" s="664"/>
      <c r="J500" s="664"/>
      <c r="K500" s="664"/>
      <c r="L500" s="664"/>
      <c r="M500" s="664"/>
      <c r="N500" s="664"/>
      <c r="O500" s="664"/>
      <c r="P500" s="664"/>
    </row>
    <row r="501" spans="6:16" ht="15.75" customHeight="1">
      <c r="F501" s="664"/>
      <c r="G501" s="664"/>
      <c r="H501" s="664"/>
      <c r="I501" s="664"/>
      <c r="J501" s="664"/>
      <c r="K501" s="664"/>
      <c r="L501" s="664"/>
      <c r="M501" s="664"/>
      <c r="N501" s="664"/>
      <c r="O501" s="664"/>
      <c r="P501" s="664"/>
    </row>
    <row r="502" spans="6:16" ht="15.75" customHeight="1">
      <c r="F502" s="664"/>
      <c r="G502" s="664"/>
      <c r="H502" s="664"/>
      <c r="I502" s="664"/>
      <c r="J502" s="664"/>
      <c r="K502" s="664"/>
      <c r="L502" s="664"/>
      <c r="M502" s="664"/>
      <c r="N502" s="664"/>
      <c r="O502" s="664"/>
      <c r="P502" s="664"/>
    </row>
    <row r="503" spans="6:16" ht="15.75" customHeight="1">
      <c r="F503" s="664"/>
      <c r="G503" s="664"/>
      <c r="H503" s="664"/>
      <c r="I503" s="664"/>
      <c r="J503" s="664"/>
      <c r="K503" s="664"/>
      <c r="L503" s="664"/>
      <c r="M503" s="664"/>
      <c r="N503" s="664"/>
      <c r="O503" s="664"/>
      <c r="P503" s="664"/>
    </row>
    <row r="504" spans="6:16" ht="15.75" customHeight="1">
      <c r="F504" s="664"/>
      <c r="G504" s="664"/>
      <c r="H504" s="664"/>
      <c r="I504" s="664"/>
      <c r="J504" s="664"/>
      <c r="K504" s="664"/>
      <c r="L504" s="664"/>
      <c r="M504" s="664"/>
      <c r="N504" s="664"/>
      <c r="O504" s="664"/>
      <c r="P504" s="664"/>
    </row>
    <row r="505" spans="6:16" ht="15.75" customHeight="1">
      <c r="F505" s="664"/>
      <c r="G505" s="664"/>
      <c r="H505" s="664"/>
      <c r="I505" s="664"/>
      <c r="J505" s="664"/>
      <c r="K505" s="664"/>
      <c r="L505" s="664"/>
      <c r="M505" s="664"/>
      <c r="N505" s="664"/>
      <c r="O505" s="664"/>
      <c r="P505" s="664"/>
    </row>
    <row r="506" spans="6:16" ht="15.75" customHeight="1">
      <c r="F506" s="664"/>
      <c r="G506" s="664"/>
      <c r="H506" s="664"/>
      <c r="I506" s="664"/>
      <c r="J506" s="664"/>
      <c r="K506" s="664"/>
      <c r="L506" s="664"/>
      <c r="M506" s="664"/>
      <c r="N506" s="664"/>
      <c r="O506" s="664"/>
      <c r="P506" s="664"/>
    </row>
    <row r="507" spans="6:16" ht="15.75" customHeight="1">
      <c r="F507" s="664"/>
      <c r="G507" s="664"/>
      <c r="H507" s="664"/>
      <c r="I507" s="664"/>
      <c r="J507" s="664"/>
      <c r="K507" s="664"/>
      <c r="L507" s="664"/>
      <c r="M507" s="664"/>
      <c r="N507" s="664"/>
      <c r="O507" s="664"/>
      <c r="P507" s="664"/>
    </row>
    <row r="508" spans="6:16" ht="15.75" customHeight="1">
      <c r="F508" s="664"/>
      <c r="G508" s="664"/>
      <c r="H508" s="664"/>
      <c r="I508" s="664"/>
      <c r="J508" s="664"/>
      <c r="K508" s="664"/>
      <c r="L508" s="664"/>
      <c r="M508" s="664"/>
      <c r="N508" s="664"/>
      <c r="O508" s="664"/>
      <c r="P508" s="664"/>
    </row>
    <row r="509" spans="6:16" ht="15.75" customHeight="1">
      <c r="F509" s="664"/>
      <c r="G509" s="664"/>
      <c r="H509" s="664"/>
      <c r="I509" s="664"/>
      <c r="J509" s="664"/>
      <c r="K509" s="664"/>
      <c r="L509" s="664"/>
      <c r="M509" s="664"/>
      <c r="N509" s="664"/>
      <c r="O509" s="664"/>
      <c r="P509" s="664"/>
    </row>
    <row r="510" spans="6:16" ht="15.75" customHeight="1">
      <c r="F510" s="664"/>
      <c r="G510" s="664"/>
      <c r="H510" s="664"/>
      <c r="I510" s="664"/>
      <c r="J510" s="664"/>
      <c r="K510" s="664"/>
      <c r="L510" s="664"/>
      <c r="M510" s="664"/>
      <c r="N510" s="664"/>
      <c r="O510" s="664"/>
      <c r="P510" s="664"/>
    </row>
    <row r="511" spans="6:16" ht="15.75" customHeight="1">
      <c r="F511" s="664"/>
      <c r="G511" s="664"/>
      <c r="H511" s="664"/>
      <c r="I511" s="664"/>
      <c r="J511" s="664"/>
      <c r="K511" s="664"/>
      <c r="L511" s="664"/>
      <c r="M511" s="664"/>
      <c r="N511" s="664"/>
      <c r="O511" s="664"/>
      <c r="P511" s="664"/>
    </row>
    <row r="512" spans="6:16" ht="15.75" customHeight="1">
      <c r="F512" s="664"/>
      <c r="G512" s="664"/>
      <c r="H512" s="664"/>
      <c r="I512" s="664"/>
      <c r="J512" s="664"/>
      <c r="K512" s="664"/>
      <c r="L512" s="664"/>
      <c r="M512" s="664"/>
      <c r="N512" s="664"/>
      <c r="O512" s="664"/>
      <c r="P512" s="664"/>
    </row>
    <row r="513" spans="6:16" ht="15.75" customHeight="1">
      <c r="F513" s="664"/>
      <c r="G513" s="664"/>
      <c r="H513" s="664"/>
      <c r="I513" s="664"/>
      <c r="J513" s="664"/>
      <c r="K513" s="664"/>
      <c r="L513" s="664"/>
      <c r="M513" s="664"/>
      <c r="N513" s="664"/>
      <c r="O513" s="664"/>
      <c r="P513" s="664"/>
    </row>
    <row r="514" spans="6:16" ht="15.75" customHeight="1">
      <c r="F514" s="664"/>
      <c r="G514" s="664"/>
      <c r="H514" s="664"/>
      <c r="I514" s="664"/>
      <c r="J514" s="664"/>
      <c r="K514" s="664"/>
      <c r="L514" s="664"/>
      <c r="M514" s="664"/>
      <c r="N514" s="664"/>
      <c r="O514" s="664"/>
      <c r="P514" s="664"/>
    </row>
    <row r="515" spans="6:16" ht="15.75" customHeight="1">
      <c r="F515" s="664"/>
      <c r="G515" s="664"/>
      <c r="H515" s="664"/>
      <c r="I515" s="664"/>
      <c r="J515" s="664"/>
      <c r="K515" s="664"/>
      <c r="L515" s="664"/>
      <c r="M515" s="664"/>
      <c r="N515" s="664"/>
      <c r="O515" s="664"/>
      <c r="P515" s="664"/>
    </row>
    <row r="516" spans="6:16" ht="15.75" customHeight="1">
      <c r="F516" s="664"/>
      <c r="G516" s="664"/>
      <c r="H516" s="664"/>
      <c r="I516" s="664"/>
      <c r="J516" s="664"/>
      <c r="K516" s="664"/>
      <c r="L516" s="664"/>
      <c r="M516" s="664"/>
      <c r="N516" s="664"/>
      <c r="O516" s="664"/>
      <c r="P516" s="664"/>
    </row>
    <row r="517" spans="6:16" ht="15.75" customHeight="1">
      <c r="F517" s="664"/>
      <c r="G517" s="664"/>
      <c r="H517" s="664"/>
      <c r="I517" s="664"/>
      <c r="J517" s="664"/>
      <c r="K517" s="664"/>
      <c r="L517" s="664"/>
      <c r="M517" s="664"/>
      <c r="N517" s="664"/>
      <c r="O517" s="664"/>
      <c r="P517" s="664"/>
    </row>
    <row r="518" spans="6:16" ht="15.75" customHeight="1">
      <c r="F518" s="664"/>
      <c r="G518" s="664"/>
      <c r="H518" s="664"/>
      <c r="I518" s="664"/>
      <c r="J518" s="664"/>
      <c r="K518" s="664"/>
      <c r="L518" s="664"/>
      <c r="M518" s="664"/>
      <c r="N518" s="664"/>
      <c r="O518" s="664"/>
      <c r="P518" s="664"/>
    </row>
    <row r="519" spans="6:16" ht="15.75" customHeight="1">
      <c r="F519" s="664"/>
      <c r="G519" s="664"/>
      <c r="H519" s="664"/>
      <c r="I519" s="664"/>
      <c r="J519" s="664"/>
      <c r="K519" s="664"/>
      <c r="L519" s="664"/>
      <c r="M519" s="664"/>
      <c r="N519" s="664"/>
      <c r="O519" s="664"/>
      <c r="P519" s="664"/>
    </row>
    <row r="520" spans="6:16" ht="15.75" customHeight="1">
      <c r="F520" s="664"/>
      <c r="G520" s="664"/>
      <c r="H520" s="664"/>
      <c r="I520" s="664"/>
      <c r="J520" s="664"/>
      <c r="K520" s="664"/>
      <c r="L520" s="664"/>
      <c r="M520" s="664"/>
      <c r="N520" s="664"/>
      <c r="O520" s="664"/>
      <c r="P520" s="664"/>
    </row>
    <row r="521" spans="6:16" ht="15.75" customHeight="1">
      <c r="F521" s="664"/>
      <c r="G521" s="664"/>
      <c r="H521" s="664"/>
      <c r="I521" s="664"/>
      <c r="J521" s="664"/>
      <c r="K521" s="664"/>
      <c r="L521" s="664"/>
      <c r="M521" s="664"/>
      <c r="N521" s="664"/>
      <c r="O521" s="664"/>
      <c r="P521" s="664"/>
    </row>
    <row r="522" spans="6:16" ht="15.75" customHeight="1">
      <c r="F522" s="664"/>
      <c r="G522" s="664"/>
      <c r="H522" s="664"/>
      <c r="I522" s="664"/>
      <c r="J522" s="664"/>
      <c r="K522" s="664"/>
      <c r="L522" s="664"/>
      <c r="M522" s="664"/>
      <c r="N522" s="664"/>
      <c r="O522" s="664"/>
      <c r="P522" s="664"/>
    </row>
    <row r="523" spans="6:16" ht="15.75" customHeight="1">
      <c r="F523" s="664"/>
      <c r="G523" s="664"/>
      <c r="H523" s="664"/>
      <c r="I523" s="664"/>
      <c r="J523" s="664"/>
      <c r="K523" s="664"/>
      <c r="L523" s="664"/>
      <c r="M523" s="664"/>
      <c r="N523" s="664"/>
      <c r="O523" s="664"/>
      <c r="P523" s="664"/>
    </row>
    <row r="524" spans="6:16" ht="15.75" customHeight="1">
      <c r="F524" s="664"/>
      <c r="G524" s="664"/>
      <c r="H524" s="664"/>
      <c r="I524" s="664"/>
      <c r="J524" s="664"/>
      <c r="K524" s="664"/>
      <c r="L524" s="664"/>
      <c r="M524" s="664"/>
      <c r="N524" s="664"/>
      <c r="O524" s="664"/>
      <c r="P524" s="664"/>
    </row>
    <row r="525" spans="6:16" ht="15.75" customHeight="1">
      <c r="F525" s="664"/>
      <c r="G525" s="664"/>
      <c r="H525" s="664"/>
      <c r="I525" s="664"/>
      <c r="J525" s="664"/>
      <c r="K525" s="664"/>
      <c r="L525" s="664"/>
      <c r="M525" s="664"/>
      <c r="N525" s="664"/>
      <c r="O525" s="664"/>
      <c r="P525" s="664"/>
    </row>
    <row r="526" spans="6:16" ht="15.75" customHeight="1">
      <c r="F526" s="664"/>
      <c r="G526" s="664"/>
      <c r="H526" s="664"/>
      <c r="I526" s="664"/>
      <c r="J526" s="664"/>
      <c r="K526" s="664"/>
      <c r="L526" s="664"/>
      <c r="M526" s="664"/>
      <c r="N526" s="664"/>
      <c r="O526" s="664"/>
      <c r="P526" s="664"/>
    </row>
    <row r="527" spans="6:16" ht="15.75" customHeight="1">
      <c r="F527" s="664"/>
      <c r="G527" s="664"/>
      <c r="H527" s="664"/>
      <c r="I527" s="664"/>
      <c r="J527" s="664"/>
      <c r="K527" s="664"/>
      <c r="L527" s="664"/>
      <c r="M527" s="664"/>
      <c r="N527" s="664"/>
      <c r="O527" s="664"/>
      <c r="P527" s="664"/>
    </row>
    <row r="528" spans="6:16" ht="15.75" customHeight="1">
      <c r="F528" s="664"/>
      <c r="G528" s="664"/>
      <c r="H528" s="664"/>
      <c r="I528" s="664"/>
      <c r="J528" s="664"/>
      <c r="K528" s="664"/>
      <c r="L528" s="664"/>
      <c r="M528" s="664"/>
      <c r="N528" s="664"/>
      <c r="O528" s="664"/>
      <c r="P528" s="664"/>
    </row>
    <row r="529" spans="6:16" ht="15.75" customHeight="1">
      <c r="F529" s="664"/>
      <c r="G529" s="664"/>
      <c r="H529" s="664"/>
      <c r="I529" s="664"/>
      <c r="J529" s="664"/>
      <c r="K529" s="664"/>
      <c r="L529" s="664"/>
      <c r="M529" s="664"/>
      <c r="N529" s="664"/>
      <c r="O529" s="664"/>
      <c r="P529" s="664"/>
    </row>
    <row r="530" spans="6:16" ht="15.75" customHeight="1">
      <c r="F530" s="664"/>
      <c r="G530" s="664"/>
      <c r="H530" s="664"/>
      <c r="I530" s="664"/>
      <c r="J530" s="664"/>
      <c r="K530" s="664"/>
      <c r="L530" s="664"/>
      <c r="M530" s="664"/>
      <c r="N530" s="664"/>
      <c r="O530" s="664"/>
      <c r="P530" s="664"/>
    </row>
    <row r="531" spans="6:16" ht="15.75" customHeight="1">
      <c r="F531" s="664"/>
      <c r="G531" s="664"/>
      <c r="H531" s="664"/>
      <c r="I531" s="664"/>
      <c r="J531" s="664"/>
      <c r="K531" s="664"/>
      <c r="L531" s="664"/>
      <c r="M531" s="664"/>
      <c r="N531" s="664"/>
      <c r="O531" s="664"/>
      <c r="P531" s="664"/>
    </row>
    <row r="532" spans="6:16" ht="15.75" customHeight="1">
      <c r="F532" s="664"/>
      <c r="G532" s="664"/>
      <c r="H532" s="664"/>
      <c r="I532" s="664"/>
      <c r="J532" s="664"/>
      <c r="K532" s="664"/>
      <c r="L532" s="664"/>
      <c r="M532" s="664"/>
      <c r="N532" s="664"/>
      <c r="O532" s="664"/>
      <c r="P532" s="664"/>
    </row>
    <row r="533" spans="6:16" ht="15.75" customHeight="1">
      <c r="F533" s="664"/>
      <c r="G533" s="664"/>
      <c r="H533" s="664"/>
      <c r="I533" s="664"/>
      <c r="J533" s="664"/>
      <c r="K533" s="664"/>
      <c r="L533" s="664"/>
      <c r="M533" s="664"/>
      <c r="N533" s="664"/>
      <c r="O533" s="664"/>
      <c r="P533" s="664"/>
    </row>
    <row r="534" spans="6:16" ht="15.75" customHeight="1">
      <c r="F534" s="664"/>
      <c r="G534" s="664"/>
      <c r="H534" s="664"/>
      <c r="I534" s="664"/>
      <c r="J534" s="664"/>
      <c r="K534" s="664"/>
      <c r="L534" s="664"/>
      <c r="M534" s="664"/>
      <c r="N534" s="664"/>
      <c r="O534" s="664"/>
      <c r="P534" s="664"/>
    </row>
    <row r="535" spans="6:16" ht="15.75" customHeight="1">
      <c r="F535" s="664"/>
      <c r="G535" s="664"/>
      <c r="H535" s="664"/>
      <c r="I535" s="664"/>
      <c r="J535" s="664"/>
      <c r="K535" s="664"/>
      <c r="L535" s="664"/>
      <c r="M535" s="664"/>
      <c r="N535" s="664"/>
      <c r="O535" s="664"/>
      <c r="P535" s="664"/>
    </row>
    <row r="536" spans="6:16" ht="15.75" customHeight="1">
      <c r="F536" s="664"/>
      <c r="G536" s="664"/>
      <c r="H536" s="664"/>
      <c r="I536" s="664"/>
      <c r="J536" s="664"/>
      <c r="K536" s="664"/>
      <c r="L536" s="664"/>
      <c r="M536" s="664"/>
      <c r="N536" s="664"/>
      <c r="O536" s="664"/>
      <c r="P536" s="664"/>
    </row>
    <row r="537" spans="6:16" ht="15.75" customHeight="1">
      <c r="F537" s="664"/>
      <c r="G537" s="664"/>
      <c r="H537" s="664"/>
      <c r="I537" s="664"/>
      <c r="J537" s="664"/>
      <c r="K537" s="664"/>
      <c r="L537" s="664"/>
      <c r="M537" s="664"/>
      <c r="N537" s="664"/>
      <c r="O537" s="664"/>
      <c r="P537" s="664"/>
    </row>
    <row r="538" spans="6:16" ht="15.75" customHeight="1">
      <c r="F538" s="664"/>
      <c r="G538" s="664"/>
      <c r="H538" s="664"/>
      <c r="I538" s="664"/>
      <c r="J538" s="664"/>
      <c r="K538" s="664"/>
      <c r="L538" s="664"/>
      <c r="M538" s="664"/>
      <c r="N538" s="664"/>
      <c r="O538" s="664"/>
      <c r="P538" s="664"/>
    </row>
    <row r="539" spans="6:16" ht="15.75" customHeight="1">
      <c r="F539" s="664"/>
      <c r="G539" s="664"/>
      <c r="H539" s="664"/>
      <c r="I539" s="664"/>
      <c r="J539" s="664"/>
      <c r="K539" s="664"/>
      <c r="L539" s="664"/>
      <c r="M539" s="664"/>
      <c r="N539" s="664"/>
      <c r="O539" s="664"/>
      <c r="P539" s="664"/>
    </row>
    <row r="540" spans="6:16" ht="15.75" customHeight="1">
      <c r="F540" s="664"/>
      <c r="G540" s="664"/>
      <c r="H540" s="664"/>
      <c r="I540" s="664"/>
      <c r="J540" s="664"/>
      <c r="K540" s="664"/>
      <c r="L540" s="664"/>
      <c r="M540" s="664"/>
      <c r="N540" s="664"/>
      <c r="O540" s="664"/>
      <c r="P540" s="664"/>
    </row>
    <row r="541" spans="6:16" ht="15.75" customHeight="1">
      <c r="F541" s="664"/>
      <c r="G541" s="664"/>
      <c r="H541" s="664"/>
      <c r="I541" s="664"/>
      <c r="J541" s="664"/>
      <c r="K541" s="664"/>
      <c r="L541" s="664"/>
      <c r="M541" s="664"/>
      <c r="N541" s="664"/>
      <c r="O541" s="664"/>
      <c r="P541" s="664"/>
    </row>
    <row r="542" spans="6:16" ht="15.75" customHeight="1">
      <c r="F542" s="664"/>
      <c r="G542" s="664"/>
      <c r="H542" s="664"/>
      <c r="I542" s="664"/>
      <c r="J542" s="664"/>
      <c r="K542" s="664"/>
      <c r="L542" s="664"/>
      <c r="M542" s="664"/>
      <c r="N542" s="664"/>
      <c r="O542" s="664"/>
      <c r="P542" s="664"/>
    </row>
    <row r="543" spans="6:16" ht="15.75" customHeight="1">
      <c r="F543" s="664"/>
      <c r="G543" s="664"/>
      <c r="H543" s="664"/>
      <c r="I543" s="664"/>
      <c r="J543" s="664"/>
      <c r="K543" s="664"/>
      <c r="L543" s="664"/>
      <c r="M543" s="664"/>
      <c r="N543" s="664"/>
      <c r="O543" s="664"/>
      <c r="P543" s="664"/>
    </row>
    <row r="544" spans="6:16" ht="15.75" customHeight="1">
      <c r="F544" s="664"/>
      <c r="G544" s="664"/>
      <c r="H544" s="664"/>
      <c r="I544" s="664"/>
      <c r="J544" s="664"/>
      <c r="K544" s="664"/>
      <c r="L544" s="664"/>
      <c r="M544" s="664"/>
      <c r="N544" s="664"/>
      <c r="O544" s="664"/>
      <c r="P544" s="664"/>
    </row>
    <row r="545" spans="6:16" ht="15.75" customHeight="1">
      <c r="F545" s="664"/>
      <c r="G545" s="664"/>
      <c r="H545" s="664"/>
      <c r="I545" s="664"/>
      <c r="J545" s="664"/>
      <c r="K545" s="664"/>
      <c r="L545" s="664"/>
      <c r="M545" s="664"/>
      <c r="N545" s="664"/>
      <c r="O545" s="664"/>
      <c r="P545" s="664"/>
    </row>
    <row r="546" spans="6:16" ht="15.75" customHeight="1">
      <c r="F546" s="664"/>
      <c r="G546" s="664"/>
      <c r="H546" s="664"/>
      <c r="I546" s="664"/>
      <c r="J546" s="664"/>
      <c r="K546" s="664"/>
      <c r="L546" s="664"/>
      <c r="M546" s="664"/>
      <c r="N546" s="664"/>
      <c r="O546" s="664"/>
      <c r="P546" s="664"/>
    </row>
    <row r="547" spans="6:16" ht="15.75" customHeight="1">
      <c r="F547" s="664"/>
      <c r="G547" s="664"/>
      <c r="H547" s="664"/>
      <c r="I547" s="664"/>
      <c r="J547" s="664"/>
      <c r="K547" s="664"/>
      <c r="L547" s="664"/>
      <c r="M547" s="664"/>
      <c r="N547" s="664"/>
      <c r="O547" s="664"/>
      <c r="P547" s="664"/>
    </row>
    <row r="548" spans="6:16" ht="15.75" customHeight="1">
      <c r="F548" s="664"/>
      <c r="G548" s="664"/>
      <c r="H548" s="664"/>
      <c r="I548" s="664"/>
      <c r="J548" s="664"/>
      <c r="K548" s="664"/>
      <c r="L548" s="664"/>
      <c r="M548" s="664"/>
      <c r="N548" s="664"/>
      <c r="O548" s="664"/>
      <c r="P548" s="664"/>
    </row>
    <row r="549" spans="6:16" ht="15.75" customHeight="1">
      <c r="F549" s="664"/>
      <c r="G549" s="664"/>
      <c r="H549" s="664"/>
      <c r="I549" s="664"/>
      <c r="J549" s="664"/>
      <c r="K549" s="664"/>
      <c r="L549" s="664"/>
      <c r="M549" s="664"/>
      <c r="N549" s="664"/>
      <c r="O549" s="664"/>
      <c r="P549" s="664"/>
    </row>
    <row r="550" spans="6:16" ht="15.75" customHeight="1">
      <c r="F550" s="664"/>
      <c r="G550" s="664"/>
      <c r="H550" s="664"/>
      <c r="I550" s="664"/>
      <c r="J550" s="664"/>
      <c r="K550" s="664"/>
      <c r="L550" s="664"/>
      <c r="M550" s="664"/>
      <c r="N550" s="664"/>
      <c r="O550" s="664"/>
      <c r="P550" s="664"/>
    </row>
    <row r="551" spans="6:16" ht="15.75" customHeight="1">
      <c r="F551" s="664"/>
      <c r="G551" s="664"/>
      <c r="H551" s="664"/>
      <c r="I551" s="664"/>
      <c r="J551" s="664"/>
      <c r="K551" s="664"/>
      <c r="L551" s="664"/>
      <c r="M551" s="664"/>
      <c r="N551" s="664"/>
      <c r="O551" s="664"/>
      <c r="P551" s="664"/>
    </row>
    <row r="552" spans="6:16" ht="15.75" customHeight="1">
      <c r="F552" s="664"/>
      <c r="G552" s="664"/>
      <c r="H552" s="664"/>
      <c r="I552" s="664"/>
      <c r="J552" s="664"/>
      <c r="K552" s="664"/>
      <c r="L552" s="664"/>
      <c r="M552" s="664"/>
      <c r="N552" s="664"/>
      <c r="O552" s="664"/>
      <c r="P552" s="664"/>
    </row>
    <row r="553" spans="6:16" ht="15.75" customHeight="1">
      <c r="F553" s="664"/>
      <c r="G553" s="664"/>
      <c r="H553" s="664"/>
      <c r="I553" s="664"/>
      <c r="J553" s="664"/>
      <c r="K553" s="664"/>
      <c r="L553" s="664"/>
      <c r="M553" s="664"/>
      <c r="N553" s="664"/>
      <c r="O553" s="664"/>
      <c r="P553" s="664"/>
    </row>
    <row r="554" spans="6:16" ht="15.75" customHeight="1">
      <c r="F554" s="664"/>
      <c r="G554" s="664"/>
      <c r="H554" s="664"/>
      <c r="I554" s="664"/>
      <c r="J554" s="664"/>
      <c r="K554" s="664"/>
      <c r="L554" s="664"/>
      <c r="M554" s="664"/>
      <c r="N554" s="664"/>
      <c r="O554" s="664"/>
      <c r="P554" s="664"/>
    </row>
    <row r="555" spans="6:16" ht="15.75" customHeight="1">
      <c r="F555" s="664"/>
      <c r="G555" s="664"/>
      <c r="H555" s="664"/>
      <c r="I555" s="664"/>
      <c r="J555" s="664"/>
      <c r="K555" s="664"/>
      <c r="L555" s="664"/>
      <c r="M555" s="664"/>
      <c r="N555" s="664"/>
      <c r="O555" s="664"/>
      <c r="P555" s="664"/>
    </row>
    <row r="556" spans="6:16" ht="15.75" customHeight="1">
      <c r="F556" s="664"/>
      <c r="G556" s="664"/>
      <c r="H556" s="664"/>
      <c r="I556" s="664"/>
      <c r="J556" s="664"/>
      <c r="K556" s="664"/>
      <c r="L556" s="664"/>
      <c r="M556" s="664"/>
      <c r="N556" s="664"/>
      <c r="O556" s="664"/>
      <c r="P556" s="664"/>
    </row>
    <row r="557" spans="6:16" ht="15.75" customHeight="1">
      <c r="F557" s="664"/>
      <c r="G557" s="664"/>
      <c r="H557" s="664"/>
      <c r="I557" s="664"/>
      <c r="J557" s="664"/>
      <c r="K557" s="664"/>
      <c r="L557" s="664"/>
      <c r="M557" s="664"/>
      <c r="N557" s="664"/>
      <c r="O557" s="664"/>
      <c r="P557" s="664"/>
    </row>
    <row r="558" spans="6:16" ht="15.75" customHeight="1">
      <c r="F558" s="664"/>
      <c r="G558" s="664"/>
      <c r="H558" s="664"/>
      <c r="I558" s="664"/>
      <c r="J558" s="664"/>
      <c r="K558" s="664"/>
      <c r="L558" s="664"/>
      <c r="M558" s="664"/>
      <c r="N558" s="664"/>
      <c r="O558" s="664"/>
      <c r="P558" s="664"/>
    </row>
    <row r="559" spans="6:16" ht="15.75" customHeight="1">
      <c r="F559" s="664"/>
      <c r="G559" s="664"/>
      <c r="H559" s="664"/>
      <c r="I559" s="664"/>
      <c r="J559" s="664"/>
      <c r="K559" s="664"/>
      <c r="L559" s="664"/>
      <c r="M559" s="664"/>
      <c r="N559" s="664"/>
      <c r="O559" s="664"/>
      <c r="P559" s="664"/>
    </row>
    <row r="560" spans="6:16" ht="15.75" customHeight="1">
      <c r="F560" s="664"/>
      <c r="G560" s="664"/>
      <c r="H560" s="664"/>
      <c r="I560" s="664"/>
      <c r="J560" s="664"/>
      <c r="K560" s="664"/>
      <c r="L560" s="664"/>
      <c r="M560" s="664"/>
      <c r="N560" s="664"/>
      <c r="O560" s="664"/>
      <c r="P560" s="664"/>
    </row>
    <row r="561" spans="6:16" ht="15.75" customHeight="1">
      <c r="F561" s="664"/>
      <c r="G561" s="664"/>
      <c r="H561" s="664"/>
      <c r="I561" s="664"/>
      <c r="J561" s="664"/>
      <c r="K561" s="664"/>
      <c r="L561" s="664"/>
      <c r="M561" s="664"/>
      <c r="N561" s="664"/>
      <c r="O561" s="664"/>
      <c r="P561" s="664"/>
    </row>
    <row r="562" spans="6:16" ht="15.75" customHeight="1">
      <c r="F562" s="664"/>
      <c r="G562" s="664"/>
      <c r="H562" s="664"/>
      <c r="I562" s="664"/>
      <c r="J562" s="664"/>
      <c r="K562" s="664"/>
      <c r="L562" s="664"/>
      <c r="M562" s="664"/>
      <c r="N562" s="664"/>
      <c r="O562" s="664"/>
      <c r="P562" s="664"/>
    </row>
    <row r="563" spans="6:16" ht="15.75" customHeight="1">
      <c r="F563" s="664"/>
      <c r="G563" s="664"/>
      <c r="H563" s="664"/>
      <c r="I563" s="664"/>
      <c r="J563" s="664"/>
      <c r="K563" s="664"/>
      <c r="L563" s="664"/>
      <c r="M563" s="664"/>
      <c r="N563" s="664"/>
      <c r="O563" s="664"/>
      <c r="P563" s="664"/>
    </row>
    <row r="564" spans="6:16" ht="15.75" customHeight="1">
      <c r="F564" s="664"/>
      <c r="G564" s="664"/>
      <c r="H564" s="664"/>
      <c r="I564" s="664"/>
      <c r="J564" s="664"/>
      <c r="K564" s="664"/>
      <c r="L564" s="664"/>
      <c r="M564" s="664"/>
      <c r="N564" s="664"/>
      <c r="O564" s="664"/>
      <c r="P564" s="664"/>
    </row>
    <row r="565" spans="6:16" ht="15.75" customHeight="1">
      <c r="F565" s="664"/>
      <c r="G565" s="664"/>
      <c r="H565" s="664"/>
      <c r="I565" s="664"/>
      <c r="J565" s="664"/>
      <c r="K565" s="664"/>
      <c r="L565" s="664"/>
      <c r="M565" s="664"/>
      <c r="N565" s="664"/>
      <c r="O565" s="664"/>
      <c r="P565" s="664"/>
    </row>
    <row r="566" spans="6:16" ht="15.75" customHeight="1">
      <c r="F566" s="664"/>
      <c r="G566" s="664"/>
      <c r="H566" s="664"/>
      <c r="I566" s="664"/>
      <c r="J566" s="664"/>
      <c r="K566" s="664"/>
      <c r="L566" s="664"/>
      <c r="M566" s="664"/>
      <c r="N566" s="664"/>
      <c r="O566" s="664"/>
      <c r="P566" s="664"/>
    </row>
    <row r="567" spans="6:16" ht="15.75" customHeight="1">
      <c r="F567" s="664"/>
      <c r="G567" s="664"/>
      <c r="H567" s="664"/>
      <c r="I567" s="664"/>
      <c r="J567" s="664"/>
      <c r="K567" s="664"/>
      <c r="L567" s="664"/>
      <c r="M567" s="664"/>
      <c r="N567" s="664"/>
      <c r="O567" s="664"/>
      <c r="P567" s="664"/>
    </row>
    <row r="568" spans="6:16" ht="15.75" customHeight="1">
      <c r="F568" s="664"/>
      <c r="G568" s="664"/>
      <c r="H568" s="664"/>
      <c r="I568" s="664"/>
      <c r="J568" s="664"/>
      <c r="K568" s="664"/>
      <c r="L568" s="664"/>
      <c r="M568" s="664"/>
      <c r="N568" s="664"/>
      <c r="O568" s="664"/>
      <c r="P568" s="664"/>
    </row>
    <row r="569" spans="6:16" ht="15.75" customHeight="1">
      <c r="F569" s="664"/>
      <c r="G569" s="664"/>
      <c r="H569" s="664"/>
      <c r="I569" s="664"/>
      <c r="J569" s="664"/>
      <c r="K569" s="664"/>
      <c r="L569" s="664"/>
      <c r="M569" s="664"/>
      <c r="N569" s="664"/>
      <c r="O569" s="664"/>
      <c r="P569" s="664"/>
    </row>
    <row r="570" spans="6:16" ht="15.75" customHeight="1">
      <c r="F570" s="664"/>
      <c r="G570" s="664"/>
      <c r="H570" s="664"/>
      <c r="I570" s="664"/>
      <c r="J570" s="664"/>
      <c r="K570" s="664"/>
      <c r="L570" s="664"/>
      <c r="M570" s="664"/>
      <c r="N570" s="664"/>
      <c r="O570" s="664"/>
      <c r="P570" s="664"/>
    </row>
    <row r="571" spans="6:16" ht="15.75" customHeight="1">
      <c r="F571" s="664"/>
      <c r="G571" s="664"/>
      <c r="H571" s="664"/>
      <c r="I571" s="664"/>
      <c r="J571" s="664"/>
      <c r="K571" s="664"/>
      <c r="L571" s="664"/>
      <c r="M571" s="664"/>
      <c r="N571" s="664"/>
      <c r="O571" s="664"/>
      <c r="P571" s="664"/>
    </row>
    <row r="572" spans="6:16" ht="15.75" customHeight="1">
      <c r="F572" s="664"/>
      <c r="G572" s="664"/>
      <c r="H572" s="664"/>
      <c r="I572" s="664"/>
      <c r="J572" s="664"/>
      <c r="K572" s="664"/>
      <c r="L572" s="664"/>
      <c r="M572" s="664"/>
      <c r="N572" s="664"/>
      <c r="O572" s="664"/>
      <c r="P572" s="664"/>
    </row>
    <row r="573" spans="6:16" ht="15.75" customHeight="1">
      <c r="F573" s="664"/>
      <c r="G573" s="664"/>
      <c r="H573" s="664"/>
      <c r="I573" s="664"/>
      <c r="J573" s="664"/>
      <c r="K573" s="664"/>
      <c r="L573" s="664"/>
      <c r="M573" s="664"/>
      <c r="N573" s="664"/>
      <c r="O573" s="664"/>
      <c r="P573" s="664"/>
    </row>
    <row r="574" spans="6:16" ht="15.75" customHeight="1">
      <c r="F574" s="664"/>
      <c r="G574" s="664"/>
      <c r="H574" s="664"/>
      <c r="I574" s="664"/>
      <c r="J574" s="664"/>
      <c r="K574" s="664"/>
      <c r="L574" s="664"/>
      <c r="M574" s="664"/>
      <c r="N574" s="664"/>
      <c r="O574" s="664"/>
      <c r="P574" s="664"/>
    </row>
    <row r="575" spans="6:16" ht="15.75" customHeight="1">
      <c r="F575" s="664"/>
      <c r="G575" s="664"/>
      <c r="H575" s="664"/>
      <c r="I575" s="664"/>
      <c r="J575" s="664"/>
      <c r="K575" s="664"/>
      <c r="L575" s="664"/>
      <c r="M575" s="664"/>
      <c r="N575" s="664"/>
      <c r="O575" s="664"/>
      <c r="P575" s="664"/>
    </row>
    <row r="576" spans="6:16" ht="15.75" customHeight="1">
      <c r="F576" s="664"/>
      <c r="G576" s="664"/>
      <c r="H576" s="664"/>
      <c r="I576" s="664"/>
      <c r="J576" s="664"/>
      <c r="K576" s="664"/>
      <c r="L576" s="664"/>
      <c r="M576" s="664"/>
      <c r="N576" s="664"/>
      <c r="O576" s="664"/>
      <c r="P576" s="664"/>
    </row>
    <row r="577" spans="6:16" ht="15.75" customHeight="1">
      <c r="F577" s="664"/>
      <c r="G577" s="664"/>
      <c r="H577" s="664"/>
      <c r="I577" s="664"/>
      <c r="J577" s="664"/>
      <c r="K577" s="664"/>
      <c r="L577" s="664"/>
      <c r="M577" s="664"/>
      <c r="N577" s="664"/>
      <c r="O577" s="664"/>
      <c r="P577" s="664"/>
    </row>
    <row r="578" spans="6:16" ht="15.75" customHeight="1">
      <c r="F578" s="664"/>
      <c r="G578" s="664"/>
      <c r="H578" s="664"/>
      <c r="I578" s="664"/>
      <c r="J578" s="664"/>
      <c r="K578" s="664"/>
      <c r="L578" s="664"/>
      <c r="M578" s="664"/>
      <c r="N578" s="664"/>
      <c r="O578" s="664"/>
      <c r="P578" s="664"/>
    </row>
    <row r="579" spans="6:16" ht="15.75" customHeight="1">
      <c r="F579" s="664"/>
      <c r="G579" s="664"/>
      <c r="H579" s="664"/>
      <c r="I579" s="664"/>
      <c r="J579" s="664"/>
      <c r="K579" s="664"/>
      <c r="L579" s="664"/>
      <c r="M579" s="664"/>
      <c r="N579" s="664"/>
      <c r="O579" s="664"/>
      <c r="P579" s="664"/>
    </row>
    <row r="580" spans="6:16" ht="15.75" customHeight="1">
      <c r="F580" s="664"/>
      <c r="G580" s="664"/>
      <c r="H580" s="664"/>
      <c r="I580" s="664"/>
      <c r="J580" s="664"/>
      <c r="K580" s="664"/>
      <c r="L580" s="664"/>
      <c r="M580" s="664"/>
      <c r="N580" s="664"/>
      <c r="O580" s="664"/>
      <c r="P580" s="664"/>
    </row>
    <row r="581" spans="6:16" ht="15.75" customHeight="1">
      <c r="F581" s="664"/>
      <c r="G581" s="664"/>
      <c r="H581" s="664"/>
      <c r="I581" s="664"/>
      <c r="J581" s="664"/>
      <c r="K581" s="664"/>
      <c r="L581" s="664"/>
      <c r="M581" s="664"/>
      <c r="N581" s="664"/>
      <c r="O581" s="664"/>
      <c r="P581" s="664"/>
    </row>
    <row r="582" spans="6:16" ht="15.75" customHeight="1">
      <c r="F582" s="664"/>
      <c r="G582" s="664"/>
      <c r="H582" s="664"/>
      <c r="I582" s="664"/>
      <c r="J582" s="664"/>
      <c r="K582" s="664"/>
      <c r="L582" s="664"/>
      <c r="M582" s="664"/>
      <c r="N582" s="664"/>
      <c r="O582" s="664"/>
      <c r="P582" s="664"/>
    </row>
    <row r="583" spans="6:16" ht="15.75" customHeight="1">
      <c r="F583" s="664"/>
      <c r="G583" s="664"/>
      <c r="H583" s="664"/>
      <c r="I583" s="664"/>
      <c r="J583" s="664"/>
      <c r="K583" s="664"/>
      <c r="L583" s="664"/>
      <c r="M583" s="664"/>
      <c r="N583" s="664"/>
      <c r="O583" s="664"/>
      <c r="P583" s="664"/>
    </row>
    <row r="584" spans="6:16" ht="15.75" customHeight="1">
      <c r="F584" s="664"/>
      <c r="G584" s="664"/>
      <c r="H584" s="664"/>
      <c r="I584" s="664"/>
      <c r="J584" s="664"/>
      <c r="K584" s="664"/>
      <c r="L584" s="664"/>
      <c r="M584" s="664"/>
      <c r="N584" s="664"/>
      <c r="O584" s="664"/>
      <c r="P584" s="664"/>
    </row>
    <row r="585" spans="6:16" ht="15.75" customHeight="1">
      <c r="F585" s="664"/>
      <c r="G585" s="664"/>
      <c r="H585" s="664"/>
      <c r="I585" s="664"/>
      <c r="J585" s="664"/>
      <c r="K585" s="664"/>
      <c r="L585" s="664"/>
      <c r="M585" s="664"/>
      <c r="N585" s="664"/>
      <c r="O585" s="664"/>
      <c r="P585" s="664"/>
    </row>
    <row r="586" spans="6:16" ht="15.75" customHeight="1">
      <c r="F586" s="664"/>
      <c r="G586" s="664"/>
      <c r="H586" s="664"/>
      <c r="I586" s="664"/>
      <c r="J586" s="664"/>
      <c r="K586" s="664"/>
      <c r="L586" s="664"/>
      <c r="M586" s="664"/>
      <c r="N586" s="664"/>
      <c r="O586" s="664"/>
      <c r="P586" s="664"/>
    </row>
    <row r="587" spans="6:16" ht="15.75" customHeight="1">
      <c r="F587" s="664"/>
      <c r="G587" s="664"/>
      <c r="H587" s="664"/>
      <c r="I587" s="664"/>
      <c r="J587" s="664"/>
      <c r="K587" s="664"/>
      <c r="L587" s="664"/>
      <c r="M587" s="664"/>
      <c r="N587" s="664"/>
      <c r="O587" s="664"/>
      <c r="P587" s="664"/>
    </row>
    <row r="588" spans="6:16" ht="15.75" customHeight="1">
      <c r="F588" s="664"/>
      <c r="G588" s="664"/>
      <c r="H588" s="664"/>
      <c r="I588" s="664"/>
      <c r="J588" s="664"/>
      <c r="K588" s="664"/>
      <c r="L588" s="664"/>
      <c r="M588" s="664"/>
      <c r="N588" s="664"/>
      <c r="O588" s="664"/>
      <c r="P588" s="664"/>
    </row>
    <row r="589" spans="6:16" ht="15.75" customHeight="1">
      <c r="F589" s="664"/>
      <c r="G589" s="664"/>
      <c r="H589" s="664"/>
      <c r="I589" s="664"/>
      <c r="J589" s="664"/>
      <c r="K589" s="664"/>
      <c r="L589" s="664"/>
      <c r="M589" s="664"/>
      <c r="N589" s="664"/>
      <c r="O589" s="664"/>
      <c r="P589" s="664"/>
    </row>
    <row r="590" spans="6:16" ht="15.75" customHeight="1">
      <c r="F590" s="664"/>
      <c r="G590" s="664"/>
      <c r="H590" s="664"/>
      <c r="I590" s="664"/>
      <c r="J590" s="664"/>
      <c r="K590" s="664"/>
      <c r="L590" s="664"/>
      <c r="M590" s="664"/>
      <c r="N590" s="664"/>
      <c r="O590" s="664"/>
      <c r="P590" s="664"/>
    </row>
    <row r="591" spans="6:16" ht="15.75" customHeight="1">
      <c r="F591" s="664"/>
      <c r="G591" s="664"/>
      <c r="H591" s="664"/>
      <c r="I591" s="664"/>
      <c r="J591" s="664"/>
      <c r="K591" s="664"/>
      <c r="L591" s="664"/>
      <c r="M591" s="664"/>
      <c r="N591" s="664"/>
      <c r="O591" s="664"/>
      <c r="P591" s="664"/>
    </row>
    <row r="592" spans="6:16" ht="15.75" customHeight="1">
      <c r="F592" s="664"/>
      <c r="G592" s="664"/>
      <c r="H592" s="664"/>
      <c r="I592" s="664"/>
      <c r="J592" s="664"/>
      <c r="K592" s="664"/>
      <c r="L592" s="664"/>
      <c r="M592" s="664"/>
      <c r="N592" s="664"/>
      <c r="O592" s="664"/>
      <c r="P592" s="664"/>
    </row>
    <row r="593" spans="6:16" ht="15.75" customHeight="1">
      <c r="F593" s="664"/>
      <c r="G593" s="664"/>
      <c r="H593" s="664"/>
      <c r="I593" s="664"/>
      <c r="J593" s="664"/>
      <c r="K593" s="664"/>
      <c r="L593" s="664"/>
      <c r="M593" s="664"/>
      <c r="N593" s="664"/>
      <c r="O593" s="664"/>
      <c r="P593" s="664"/>
    </row>
    <row r="594" spans="6:16" ht="15.75" customHeight="1">
      <c r="F594" s="664"/>
      <c r="G594" s="664"/>
      <c r="H594" s="664"/>
      <c r="I594" s="664"/>
      <c r="J594" s="664"/>
      <c r="K594" s="664"/>
      <c r="L594" s="664"/>
      <c r="M594" s="664"/>
      <c r="N594" s="664"/>
      <c r="O594" s="664"/>
      <c r="P594" s="664"/>
    </row>
    <row r="595" spans="6:16" ht="15.75" customHeight="1">
      <c r="F595" s="664"/>
      <c r="G595" s="664"/>
      <c r="H595" s="664"/>
      <c r="I595" s="664"/>
      <c r="J595" s="664"/>
      <c r="K595" s="664"/>
      <c r="L595" s="664"/>
      <c r="M595" s="664"/>
      <c r="N595" s="664"/>
      <c r="O595" s="664"/>
      <c r="P595" s="664"/>
    </row>
    <row r="596" spans="6:16" ht="15.75" customHeight="1">
      <c r="F596" s="664"/>
      <c r="G596" s="664"/>
      <c r="H596" s="664"/>
      <c r="I596" s="664"/>
      <c r="J596" s="664"/>
      <c r="K596" s="664"/>
      <c r="L596" s="664"/>
      <c r="M596" s="664"/>
      <c r="N596" s="664"/>
      <c r="O596" s="664"/>
      <c r="P596" s="664"/>
    </row>
    <row r="597" spans="6:16" ht="15.75" customHeight="1">
      <c r="F597" s="664"/>
      <c r="G597" s="664"/>
      <c r="H597" s="664"/>
      <c r="I597" s="664"/>
      <c r="J597" s="664"/>
      <c r="K597" s="664"/>
      <c r="L597" s="664"/>
      <c r="M597" s="664"/>
      <c r="N597" s="664"/>
      <c r="O597" s="664"/>
      <c r="P597" s="664"/>
    </row>
    <row r="598" spans="6:16" ht="15.75" customHeight="1">
      <c r="F598" s="664"/>
      <c r="G598" s="664"/>
      <c r="H598" s="664"/>
      <c r="I598" s="664"/>
      <c r="J598" s="664"/>
      <c r="K598" s="664"/>
      <c r="L598" s="664"/>
      <c r="M598" s="664"/>
      <c r="N598" s="664"/>
      <c r="O598" s="664"/>
      <c r="P598" s="664"/>
    </row>
    <row r="599" spans="6:16" ht="15.75" customHeight="1">
      <c r="F599" s="664"/>
      <c r="G599" s="664"/>
      <c r="H599" s="664"/>
      <c r="I599" s="664"/>
      <c r="J599" s="664"/>
      <c r="K599" s="664"/>
      <c r="L599" s="664"/>
      <c r="M599" s="664"/>
      <c r="N599" s="664"/>
      <c r="O599" s="664"/>
      <c r="P599" s="664"/>
    </row>
    <row r="600" spans="6:16" ht="15.75" customHeight="1">
      <c r="F600" s="664"/>
      <c r="G600" s="664"/>
      <c r="H600" s="664"/>
      <c r="I600" s="664"/>
      <c r="J600" s="664"/>
      <c r="K600" s="664"/>
      <c r="L600" s="664"/>
      <c r="M600" s="664"/>
      <c r="N600" s="664"/>
      <c r="O600" s="664"/>
      <c r="P600" s="664"/>
    </row>
    <row r="601" spans="6:16" ht="15.75" customHeight="1">
      <c r="F601" s="664"/>
      <c r="G601" s="664"/>
      <c r="H601" s="664"/>
      <c r="I601" s="664"/>
      <c r="J601" s="664"/>
      <c r="K601" s="664"/>
      <c r="L601" s="664"/>
      <c r="M601" s="664"/>
      <c r="N601" s="664"/>
      <c r="O601" s="664"/>
      <c r="P601" s="664"/>
    </row>
    <row r="602" spans="6:16" ht="15.75" customHeight="1">
      <c r="F602" s="664"/>
      <c r="G602" s="664"/>
      <c r="H602" s="664"/>
      <c r="I602" s="664"/>
      <c r="J602" s="664"/>
      <c r="K602" s="664"/>
      <c r="L602" s="664"/>
      <c r="M602" s="664"/>
      <c r="N602" s="664"/>
      <c r="O602" s="664"/>
      <c r="P602" s="664"/>
    </row>
    <row r="603" spans="6:16" ht="15.75" customHeight="1">
      <c r="F603" s="664"/>
      <c r="G603" s="664"/>
      <c r="H603" s="664"/>
      <c r="I603" s="664"/>
      <c r="J603" s="664"/>
      <c r="K603" s="664"/>
      <c r="L603" s="664"/>
      <c r="M603" s="664"/>
      <c r="N603" s="664"/>
      <c r="O603" s="664"/>
      <c r="P603" s="664"/>
    </row>
    <row r="604" spans="6:16" ht="15.75" customHeight="1">
      <c r="F604" s="664"/>
      <c r="G604" s="664"/>
      <c r="H604" s="664"/>
      <c r="I604" s="664"/>
      <c r="J604" s="664"/>
      <c r="K604" s="664"/>
      <c r="L604" s="664"/>
      <c r="M604" s="664"/>
      <c r="N604" s="664"/>
      <c r="O604" s="664"/>
      <c r="P604" s="664"/>
    </row>
    <row r="605" spans="6:16" ht="15.75" customHeight="1">
      <c r="F605" s="664"/>
      <c r="G605" s="664"/>
      <c r="H605" s="664"/>
      <c r="I605" s="664"/>
      <c r="J605" s="664"/>
      <c r="K605" s="664"/>
      <c r="L605" s="664"/>
      <c r="M605" s="664"/>
      <c r="N605" s="664"/>
      <c r="O605" s="664"/>
      <c r="P605" s="664"/>
    </row>
    <row r="606" spans="6:16" ht="15.75" customHeight="1">
      <c r="F606" s="664"/>
      <c r="G606" s="664"/>
      <c r="H606" s="664"/>
      <c r="I606" s="664"/>
      <c r="J606" s="664"/>
      <c r="K606" s="664"/>
      <c r="L606" s="664"/>
      <c r="M606" s="664"/>
      <c r="N606" s="664"/>
      <c r="O606" s="664"/>
      <c r="P606" s="664"/>
    </row>
    <row r="607" spans="6:16" ht="15.75" customHeight="1">
      <c r="F607" s="664"/>
      <c r="G607" s="664"/>
      <c r="H607" s="664"/>
      <c r="I607" s="664"/>
      <c r="J607" s="664"/>
      <c r="K607" s="664"/>
      <c r="L607" s="664"/>
      <c r="M607" s="664"/>
      <c r="N607" s="664"/>
      <c r="O607" s="664"/>
      <c r="P607" s="664"/>
    </row>
    <row r="608" spans="6:16" ht="15.75" customHeight="1">
      <c r="F608" s="664"/>
      <c r="G608" s="664"/>
      <c r="H608" s="664"/>
      <c r="I608" s="664"/>
      <c r="J608" s="664"/>
      <c r="K608" s="664"/>
      <c r="L608" s="664"/>
      <c r="M608" s="664"/>
      <c r="N608" s="664"/>
      <c r="O608" s="664"/>
      <c r="P608" s="664"/>
    </row>
    <row r="609" spans="6:16" ht="15.75" customHeight="1">
      <c r="F609" s="664"/>
      <c r="G609" s="664"/>
      <c r="H609" s="664"/>
      <c r="I609" s="664"/>
      <c r="J609" s="664"/>
      <c r="K609" s="664"/>
      <c r="L609" s="664"/>
      <c r="M609" s="664"/>
      <c r="N609" s="664"/>
      <c r="O609" s="664"/>
      <c r="P609" s="664"/>
    </row>
    <row r="610" spans="6:16" ht="15.75" customHeight="1">
      <c r="F610" s="664"/>
      <c r="G610" s="664"/>
      <c r="H610" s="664"/>
      <c r="I610" s="664"/>
      <c r="J610" s="664"/>
      <c r="K610" s="664"/>
      <c r="L610" s="664"/>
      <c r="M610" s="664"/>
      <c r="N610" s="664"/>
      <c r="O610" s="664"/>
      <c r="P610" s="664"/>
    </row>
    <row r="611" spans="6:16" ht="15.75" customHeight="1">
      <c r="F611" s="664"/>
      <c r="G611" s="664"/>
      <c r="H611" s="664"/>
      <c r="I611" s="664"/>
      <c r="J611" s="664"/>
      <c r="K611" s="664"/>
      <c r="L611" s="664"/>
      <c r="M611" s="664"/>
      <c r="N611" s="664"/>
      <c r="O611" s="664"/>
      <c r="P611" s="664"/>
    </row>
    <row r="612" spans="6:16" ht="15.75" customHeight="1">
      <c r="F612" s="664"/>
      <c r="G612" s="664"/>
      <c r="H612" s="664"/>
      <c r="I612" s="664"/>
      <c r="J612" s="664"/>
      <c r="K612" s="664"/>
      <c r="L612" s="664"/>
      <c r="M612" s="664"/>
      <c r="N612" s="664"/>
      <c r="O612" s="664"/>
      <c r="P612" s="664"/>
    </row>
    <row r="613" spans="6:16" ht="15.75" customHeight="1">
      <c r="F613" s="664"/>
      <c r="G613" s="664"/>
      <c r="H613" s="664"/>
      <c r="I613" s="664"/>
      <c r="J613" s="664"/>
      <c r="K613" s="664"/>
      <c r="L613" s="664"/>
      <c r="M613" s="664"/>
      <c r="N613" s="664"/>
      <c r="O613" s="664"/>
      <c r="P613" s="664"/>
    </row>
    <row r="614" spans="6:16" ht="15.75" customHeight="1">
      <c r="F614" s="664"/>
      <c r="G614" s="664"/>
      <c r="H614" s="664"/>
      <c r="I614" s="664"/>
      <c r="J614" s="664"/>
      <c r="K614" s="664"/>
      <c r="L614" s="664"/>
      <c r="M614" s="664"/>
      <c r="N614" s="664"/>
      <c r="O614" s="664"/>
      <c r="P614" s="664"/>
    </row>
    <row r="615" spans="6:16" ht="15.75" customHeight="1">
      <c r="F615" s="664"/>
      <c r="G615" s="664"/>
      <c r="H615" s="664"/>
      <c r="I615" s="664"/>
      <c r="J615" s="664"/>
      <c r="K615" s="664"/>
      <c r="L615" s="664"/>
      <c r="M615" s="664"/>
      <c r="N615" s="664"/>
      <c r="O615" s="664"/>
      <c r="P615" s="664"/>
    </row>
    <row r="616" spans="6:16" ht="15.75" customHeight="1">
      <c r="F616" s="664"/>
      <c r="G616" s="664"/>
      <c r="H616" s="664"/>
      <c r="I616" s="664"/>
      <c r="J616" s="664"/>
      <c r="K616" s="664"/>
      <c r="L616" s="664"/>
      <c r="M616" s="664"/>
      <c r="N616" s="664"/>
      <c r="O616" s="664"/>
      <c r="P616" s="664"/>
    </row>
    <row r="617" spans="6:16" ht="15.75" customHeight="1">
      <c r="F617" s="664"/>
      <c r="G617" s="664"/>
      <c r="H617" s="664"/>
      <c r="I617" s="664"/>
      <c r="J617" s="664"/>
      <c r="K617" s="664"/>
      <c r="L617" s="664"/>
      <c r="M617" s="664"/>
      <c r="N617" s="664"/>
      <c r="O617" s="664"/>
      <c r="P617" s="664"/>
    </row>
    <row r="618" spans="6:16" ht="15.75" customHeight="1">
      <c r="F618" s="664"/>
      <c r="G618" s="664"/>
      <c r="H618" s="664"/>
      <c r="I618" s="664"/>
      <c r="J618" s="664"/>
      <c r="K618" s="664"/>
      <c r="L618" s="664"/>
      <c r="M618" s="664"/>
      <c r="N618" s="664"/>
      <c r="O618" s="664"/>
      <c r="P618" s="664"/>
    </row>
    <row r="619" spans="6:16" ht="15.75" customHeight="1">
      <c r="F619" s="664"/>
      <c r="G619" s="664"/>
      <c r="H619" s="664"/>
      <c r="I619" s="664"/>
      <c r="J619" s="664"/>
      <c r="K619" s="664"/>
      <c r="L619" s="664"/>
      <c r="M619" s="664"/>
      <c r="N619" s="664"/>
      <c r="O619" s="664"/>
      <c r="P619" s="664"/>
    </row>
    <row r="620" spans="6:16" ht="15.75" customHeight="1">
      <c r="F620" s="664"/>
      <c r="G620" s="664"/>
      <c r="H620" s="664"/>
      <c r="I620" s="664"/>
      <c r="J620" s="664"/>
      <c r="K620" s="664"/>
      <c r="L620" s="664"/>
      <c r="M620" s="664"/>
      <c r="N620" s="664"/>
      <c r="O620" s="664"/>
      <c r="P620" s="664"/>
    </row>
    <row r="621" spans="6:16" ht="15.75" customHeight="1">
      <c r="F621" s="664"/>
      <c r="G621" s="664"/>
      <c r="H621" s="664"/>
      <c r="I621" s="664"/>
      <c r="J621" s="664"/>
      <c r="K621" s="664"/>
      <c r="L621" s="664"/>
      <c r="M621" s="664"/>
      <c r="N621" s="664"/>
      <c r="O621" s="664"/>
      <c r="P621" s="664"/>
    </row>
    <row r="622" spans="6:16" ht="15.75" customHeight="1">
      <c r="F622" s="664"/>
      <c r="G622" s="664"/>
      <c r="H622" s="664"/>
      <c r="I622" s="664"/>
      <c r="J622" s="664"/>
      <c r="K622" s="664"/>
      <c r="L622" s="664"/>
      <c r="M622" s="664"/>
      <c r="N622" s="664"/>
      <c r="O622" s="664"/>
      <c r="P622" s="664"/>
    </row>
    <row r="623" spans="6:16" ht="15.75" customHeight="1">
      <c r="F623" s="664"/>
      <c r="G623" s="664"/>
      <c r="H623" s="664"/>
      <c r="I623" s="664"/>
      <c r="J623" s="664"/>
      <c r="K623" s="664"/>
      <c r="L623" s="664"/>
      <c r="M623" s="664"/>
      <c r="N623" s="664"/>
      <c r="O623" s="664"/>
      <c r="P623" s="664"/>
    </row>
    <row r="624" spans="6:16" ht="15.75" customHeight="1">
      <c r="F624" s="664"/>
      <c r="G624" s="664"/>
      <c r="H624" s="664"/>
      <c r="I624" s="664"/>
      <c r="J624" s="664"/>
      <c r="K624" s="664"/>
      <c r="L624" s="664"/>
      <c r="M624" s="664"/>
      <c r="N624" s="664"/>
      <c r="O624" s="664"/>
      <c r="P624" s="664"/>
    </row>
    <row r="625" spans="6:16" ht="15.75" customHeight="1">
      <c r="F625" s="664"/>
      <c r="G625" s="664"/>
      <c r="H625" s="664"/>
      <c r="I625" s="664"/>
      <c r="J625" s="664"/>
      <c r="K625" s="664"/>
      <c r="L625" s="664"/>
      <c r="M625" s="664"/>
      <c r="N625" s="664"/>
      <c r="O625" s="664"/>
      <c r="P625" s="664"/>
    </row>
    <row r="626" spans="6:16" ht="15.75" customHeight="1">
      <c r="F626" s="664"/>
      <c r="G626" s="664"/>
      <c r="H626" s="664"/>
      <c r="I626" s="664"/>
      <c r="J626" s="664"/>
      <c r="K626" s="664"/>
      <c r="L626" s="664"/>
      <c r="M626" s="664"/>
      <c r="N626" s="664"/>
      <c r="O626" s="664"/>
      <c r="P626" s="664"/>
    </row>
    <row r="627" spans="6:16" ht="15.75" customHeight="1">
      <c r="F627" s="664"/>
      <c r="G627" s="664"/>
      <c r="H627" s="664"/>
      <c r="I627" s="664"/>
      <c r="J627" s="664"/>
      <c r="K627" s="664"/>
      <c r="L627" s="664"/>
      <c r="M627" s="664"/>
      <c r="N627" s="664"/>
      <c r="O627" s="664"/>
      <c r="P627" s="664"/>
    </row>
    <row r="628" spans="6:16" ht="15.75" customHeight="1">
      <c r="F628" s="664"/>
      <c r="G628" s="664"/>
      <c r="H628" s="664"/>
      <c r="I628" s="664"/>
      <c r="J628" s="664"/>
      <c r="K628" s="664"/>
      <c r="L628" s="664"/>
      <c r="M628" s="664"/>
      <c r="N628" s="664"/>
      <c r="O628" s="664"/>
      <c r="P628" s="664"/>
    </row>
    <row r="629" spans="6:16" ht="15.75" customHeight="1">
      <c r="F629" s="664"/>
      <c r="G629" s="664"/>
      <c r="H629" s="664"/>
      <c r="I629" s="664"/>
      <c r="J629" s="664"/>
      <c r="K629" s="664"/>
      <c r="L629" s="664"/>
      <c r="M629" s="664"/>
      <c r="N629" s="664"/>
      <c r="O629" s="664"/>
      <c r="P629" s="664"/>
    </row>
    <row r="630" spans="6:16" ht="15.75" customHeight="1">
      <c r="F630" s="664"/>
      <c r="G630" s="664"/>
      <c r="H630" s="664"/>
      <c r="I630" s="664"/>
      <c r="J630" s="664"/>
      <c r="K630" s="664"/>
      <c r="L630" s="664"/>
      <c r="M630" s="664"/>
      <c r="N630" s="664"/>
      <c r="O630" s="664"/>
      <c r="P630" s="664"/>
    </row>
    <row r="631" spans="6:16" ht="15.75" customHeight="1">
      <c r="F631" s="664"/>
      <c r="G631" s="664"/>
      <c r="H631" s="664"/>
      <c r="I631" s="664"/>
      <c r="J631" s="664"/>
      <c r="K631" s="664"/>
      <c r="L631" s="664"/>
      <c r="M631" s="664"/>
      <c r="N631" s="664"/>
      <c r="O631" s="664"/>
      <c r="P631" s="664"/>
    </row>
    <row r="632" spans="6:16" ht="15.75" customHeight="1">
      <c r="F632" s="664"/>
      <c r="G632" s="664"/>
      <c r="H632" s="664"/>
      <c r="I632" s="664"/>
      <c r="J632" s="664"/>
      <c r="K632" s="664"/>
      <c r="L632" s="664"/>
      <c r="M632" s="664"/>
      <c r="N632" s="664"/>
      <c r="O632" s="664"/>
      <c r="P632" s="664"/>
    </row>
    <row r="633" spans="6:16" ht="15.75" customHeight="1">
      <c r="F633" s="664"/>
      <c r="G633" s="664"/>
      <c r="H633" s="664"/>
      <c r="I633" s="664"/>
      <c r="J633" s="664"/>
      <c r="K633" s="664"/>
      <c r="L633" s="664"/>
      <c r="M633" s="664"/>
      <c r="N633" s="664"/>
      <c r="O633" s="664"/>
      <c r="P633" s="664"/>
    </row>
    <row r="634" spans="6:16" ht="15.75" customHeight="1">
      <c r="F634" s="664"/>
      <c r="G634" s="664"/>
      <c r="H634" s="664"/>
      <c r="I634" s="664"/>
      <c r="J634" s="664"/>
      <c r="K634" s="664"/>
      <c r="L634" s="664"/>
      <c r="M634" s="664"/>
      <c r="N634" s="664"/>
      <c r="O634" s="664"/>
      <c r="P634" s="664"/>
    </row>
    <row r="635" spans="6:16" ht="15.75" customHeight="1">
      <c r="F635" s="664"/>
      <c r="G635" s="664"/>
      <c r="H635" s="664"/>
      <c r="I635" s="664"/>
      <c r="J635" s="664"/>
      <c r="K635" s="664"/>
      <c r="L635" s="664"/>
      <c r="M635" s="664"/>
      <c r="N635" s="664"/>
      <c r="O635" s="664"/>
      <c r="P635" s="664"/>
    </row>
    <row r="636" spans="6:16" ht="15.75" customHeight="1">
      <c r="F636" s="664"/>
      <c r="G636" s="664"/>
      <c r="H636" s="664"/>
      <c r="I636" s="664"/>
      <c r="J636" s="664"/>
      <c r="K636" s="664"/>
      <c r="L636" s="664"/>
      <c r="M636" s="664"/>
      <c r="N636" s="664"/>
      <c r="O636" s="664"/>
      <c r="P636" s="664"/>
    </row>
    <row r="637" spans="6:16" ht="15.75" customHeight="1">
      <c r="F637" s="664"/>
      <c r="G637" s="664"/>
      <c r="H637" s="664"/>
      <c r="I637" s="664"/>
      <c r="J637" s="664"/>
      <c r="K637" s="664"/>
      <c r="L637" s="664"/>
      <c r="M637" s="664"/>
      <c r="N637" s="664"/>
      <c r="O637" s="664"/>
      <c r="P637" s="664"/>
    </row>
    <row r="638" spans="6:16" ht="15.75" customHeight="1">
      <c r="F638" s="664"/>
      <c r="G638" s="664"/>
      <c r="H638" s="664"/>
      <c r="I638" s="664"/>
      <c r="J638" s="664"/>
      <c r="K638" s="664"/>
      <c r="L638" s="664"/>
      <c r="M638" s="664"/>
      <c r="N638" s="664"/>
      <c r="O638" s="664"/>
      <c r="P638" s="664"/>
    </row>
    <row r="639" spans="6:16" ht="15.75" customHeight="1">
      <c r="F639" s="664"/>
      <c r="G639" s="664"/>
      <c r="H639" s="664"/>
      <c r="I639" s="664"/>
      <c r="J639" s="664"/>
      <c r="K639" s="664"/>
      <c r="L639" s="664"/>
      <c r="M639" s="664"/>
      <c r="N639" s="664"/>
      <c r="O639" s="664"/>
      <c r="P639" s="664"/>
    </row>
    <row r="640" spans="6:16" ht="15.75" customHeight="1">
      <c r="F640" s="664"/>
      <c r="G640" s="664"/>
      <c r="H640" s="664"/>
      <c r="I640" s="664"/>
      <c r="J640" s="664"/>
      <c r="K640" s="664"/>
      <c r="L640" s="664"/>
      <c r="M640" s="664"/>
      <c r="N640" s="664"/>
      <c r="O640" s="664"/>
      <c r="P640" s="664"/>
    </row>
    <row r="641" spans="6:16" ht="15.75" customHeight="1">
      <c r="F641" s="664"/>
      <c r="G641" s="664"/>
      <c r="H641" s="664"/>
      <c r="I641" s="664"/>
      <c r="J641" s="664"/>
      <c r="K641" s="664"/>
      <c r="L641" s="664"/>
      <c r="M641" s="664"/>
      <c r="N641" s="664"/>
      <c r="O641" s="664"/>
      <c r="P641" s="664"/>
    </row>
    <row r="642" spans="6:16" ht="15.75" customHeight="1">
      <c r="F642" s="664"/>
      <c r="G642" s="664"/>
      <c r="H642" s="664"/>
      <c r="I642" s="664"/>
      <c r="J642" s="664"/>
      <c r="K642" s="664"/>
      <c r="L642" s="664"/>
      <c r="M642" s="664"/>
      <c r="N642" s="664"/>
      <c r="O642" s="664"/>
      <c r="P642" s="664"/>
    </row>
    <row r="643" spans="6:16" ht="15.75" customHeight="1">
      <c r="F643" s="664"/>
      <c r="G643" s="664"/>
      <c r="H643" s="664"/>
      <c r="I643" s="664"/>
      <c r="J643" s="664"/>
      <c r="K643" s="664"/>
      <c r="L643" s="664"/>
      <c r="M643" s="664"/>
      <c r="N643" s="664"/>
      <c r="O643" s="664"/>
      <c r="P643" s="664"/>
    </row>
    <row r="644" spans="6:16" ht="15.75" customHeight="1">
      <c r="F644" s="664"/>
      <c r="G644" s="664"/>
      <c r="H644" s="664"/>
      <c r="I644" s="664"/>
      <c r="J644" s="664"/>
      <c r="K644" s="664"/>
      <c r="L644" s="664"/>
      <c r="M644" s="664"/>
      <c r="N644" s="664"/>
      <c r="O644" s="664"/>
      <c r="P644" s="664"/>
    </row>
    <row r="645" spans="6:16" ht="15.75" customHeight="1">
      <c r="F645" s="664"/>
      <c r="G645" s="664"/>
      <c r="H645" s="664"/>
      <c r="I645" s="664"/>
      <c r="J645" s="664"/>
      <c r="K645" s="664"/>
      <c r="L645" s="664"/>
      <c r="M645" s="664"/>
      <c r="N645" s="664"/>
      <c r="O645" s="664"/>
      <c r="P645" s="664"/>
    </row>
    <row r="646" spans="6:16" ht="15.75" customHeight="1">
      <c r="F646" s="664"/>
      <c r="G646" s="664"/>
      <c r="H646" s="664"/>
      <c r="I646" s="664"/>
      <c r="J646" s="664"/>
      <c r="K646" s="664"/>
      <c r="L646" s="664"/>
      <c r="M646" s="664"/>
      <c r="N646" s="664"/>
      <c r="O646" s="664"/>
      <c r="P646" s="664"/>
    </row>
    <row r="647" spans="6:16" ht="15.75" customHeight="1">
      <c r="F647" s="664"/>
      <c r="G647" s="664"/>
      <c r="H647" s="664"/>
      <c r="I647" s="664"/>
      <c r="J647" s="664"/>
      <c r="K647" s="664"/>
      <c r="L647" s="664"/>
      <c r="M647" s="664"/>
      <c r="N647" s="664"/>
      <c r="O647" s="664"/>
      <c r="P647" s="664"/>
    </row>
    <row r="648" spans="6:16" ht="15.75" customHeight="1">
      <c r="F648" s="664"/>
      <c r="G648" s="664"/>
      <c r="H648" s="664"/>
      <c r="I648" s="664"/>
      <c r="J648" s="664"/>
      <c r="K648" s="664"/>
      <c r="L648" s="664"/>
      <c r="M648" s="664"/>
      <c r="N648" s="664"/>
      <c r="O648" s="664"/>
      <c r="P648" s="664"/>
    </row>
    <row r="649" spans="6:16" ht="15.75" customHeight="1">
      <c r="F649" s="664"/>
      <c r="G649" s="664"/>
      <c r="H649" s="664"/>
      <c r="I649" s="664"/>
      <c r="J649" s="664"/>
      <c r="K649" s="664"/>
      <c r="L649" s="664"/>
      <c r="M649" s="664"/>
      <c r="N649" s="664"/>
      <c r="O649" s="664"/>
      <c r="P649" s="664"/>
    </row>
    <row r="650" spans="6:16" ht="15.75" customHeight="1">
      <c r="F650" s="664"/>
      <c r="G650" s="664"/>
      <c r="H650" s="664"/>
      <c r="I650" s="664"/>
      <c r="J650" s="664"/>
      <c r="K650" s="664"/>
      <c r="L650" s="664"/>
      <c r="M650" s="664"/>
      <c r="N650" s="664"/>
      <c r="O650" s="664"/>
      <c r="P650" s="664"/>
    </row>
    <row r="651" spans="6:16" ht="15.75" customHeight="1">
      <c r="F651" s="664"/>
      <c r="G651" s="664"/>
      <c r="H651" s="664"/>
      <c r="I651" s="664"/>
      <c r="J651" s="664"/>
      <c r="K651" s="664"/>
      <c r="L651" s="664"/>
      <c r="M651" s="664"/>
      <c r="N651" s="664"/>
      <c r="O651" s="664"/>
      <c r="P651" s="664"/>
    </row>
    <row r="652" spans="6:16" ht="15.75" customHeight="1">
      <c r="F652" s="664"/>
      <c r="G652" s="664"/>
      <c r="H652" s="664"/>
      <c r="I652" s="664"/>
      <c r="J652" s="664"/>
      <c r="K652" s="664"/>
      <c r="L652" s="664"/>
      <c r="M652" s="664"/>
      <c r="N652" s="664"/>
      <c r="O652" s="664"/>
      <c r="P652" s="664"/>
    </row>
    <row r="653" spans="6:16" ht="15.75" customHeight="1">
      <c r="F653" s="664"/>
      <c r="G653" s="664"/>
      <c r="H653" s="664"/>
      <c r="I653" s="664"/>
      <c r="J653" s="664"/>
      <c r="K653" s="664"/>
      <c r="L653" s="664"/>
      <c r="M653" s="664"/>
      <c r="N653" s="664"/>
      <c r="O653" s="664"/>
      <c r="P653" s="664"/>
    </row>
    <row r="654" spans="6:16" ht="15.75" customHeight="1">
      <c r="F654" s="664"/>
      <c r="G654" s="664"/>
      <c r="H654" s="664"/>
      <c r="I654" s="664"/>
      <c r="J654" s="664"/>
      <c r="K654" s="664"/>
      <c r="L654" s="664"/>
      <c r="M654" s="664"/>
      <c r="N654" s="664"/>
      <c r="O654" s="664"/>
      <c r="P654" s="664"/>
    </row>
    <row r="655" spans="6:16" ht="15.75" customHeight="1">
      <c r="F655" s="664"/>
      <c r="G655" s="664"/>
      <c r="H655" s="664"/>
      <c r="I655" s="664"/>
      <c r="J655" s="664"/>
      <c r="K655" s="664"/>
      <c r="L655" s="664"/>
      <c r="M655" s="664"/>
      <c r="N655" s="664"/>
      <c r="O655" s="664"/>
      <c r="P655" s="664"/>
    </row>
    <row r="656" spans="6:16" ht="15.75" customHeight="1">
      <c r="F656" s="664"/>
      <c r="G656" s="664"/>
      <c r="H656" s="664"/>
      <c r="I656" s="664"/>
      <c r="J656" s="664"/>
      <c r="K656" s="664"/>
      <c r="L656" s="664"/>
      <c r="M656" s="664"/>
      <c r="N656" s="664"/>
      <c r="O656" s="664"/>
      <c r="P656" s="664"/>
    </row>
    <row r="657" spans="6:16" ht="15.75" customHeight="1">
      <c r="F657" s="664"/>
      <c r="G657" s="664"/>
      <c r="H657" s="664"/>
      <c r="I657" s="664"/>
      <c r="J657" s="664"/>
      <c r="K657" s="664"/>
      <c r="L657" s="664"/>
      <c r="M657" s="664"/>
      <c r="N657" s="664"/>
      <c r="O657" s="664"/>
      <c r="P657" s="664"/>
    </row>
    <row r="658" spans="6:16" ht="15.75" customHeight="1">
      <c r="F658" s="664"/>
      <c r="G658" s="664"/>
      <c r="H658" s="664"/>
      <c r="I658" s="664"/>
      <c r="J658" s="664"/>
      <c r="K658" s="664"/>
      <c r="L658" s="664"/>
      <c r="M658" s="664"/>
      <c r="N658" s="664"/>
      <c r="O658" s="664"/>
      <c r="P658" s="664"/>
    </row>
    <row r="659" spans="6:16" ht="15.75" customHeight="1">
      <c r="F659" s="664"/>
      <c r="G659" s="664"/>
      <c r="H659" s="664"/>
      <c r="I659" s="664"/>
      <c r="J659" s="664"/>
      <c r="K659" s="664"/>
      <c r="L659" s="664"/>
      <c r="M659" s="664"/>
      <c r="N659" s="664"/>
      <c r="O659" s="664"/>
      <c r="P659" s="664"/>
    </row>
    <row r="660" spans="6:16" ht="15.75" customHeight="1">
      <c r="F660" s="664"/>
      <c r="G660" s="664"/>
      <c r="H660" s="664"/>
      <c r="I660" s="664"/>
      <c r="J660" s="664"/>
      <c r="K660" s="664"/>
      <c r="L660" s="664"/>
      <c r="M660" s="664"/>
      <c r="N660" s="664"/>
      <c r="O660" s="664"/>
      <c r="P660" s="664"/>
    </row>
    <row r="661" spans="6:16" ht="15.75" customHeight="1">
      <c r="F661" s="664"/>
      <c r="G661" s="664"/>
      <c r="H661" s="664"/>
      <c r="I661" s="664"/>
      <c r="J661" s="664"/>
      <c r="K661" s="664"/>
      <c r="L661" s="664"/>
      <c r="M661" s="664"/>
      <c r="N661" s="664"/>
      <c r="O661" s="664"/>
      <c r="P661" s="664"/>
    </row>
    <row r="662" spans="6:16" ht="15.75" customHeight="1">
      <c r="F662" s="664"/>
      <c r="G662" s="664"/>
      <c r="H662" s="664"/>
      <c r="I662" s="664"/>
      <c r="J662" s="664"/>
      <c r="K662" s="664"/>
      <c r="L662" s="664"/>
      <c r="M662" s="664"/>
      <c r="N662" s="664"/>
      <c r="O662" s="664"/>
      <c r="P662" s="664"/>
    </row>
    <row r="663" spans="6:16" ht="15.75" customHeight="1">
      <c r="F663" s="664"/>
      <c r="G663" s="664"/>
      <c r="H663" s="664"/>
      <c r="I663" s="664"/>
      <c r="J663" s="664"/>
      <c r="K663" s="664"/>
      <c r="L663" s="664"/>
      <c r="M663" s="664"/>
      <c r="N663" s="664"/>
      <c r="O663" s="664"/>
      <c r="P663" s="664"/>
    </row>
    <row r="664" spans="6:16" ht="15.75" customHeight="1">
      <c r="F664" s="664"/>
      <c r="G664" s="664"/>
      <c r="H664" s="664"/>
      <c r="I664" s="664"/>
      <c r="J664" s="664"/>
      <c r="K664" s="664"/>
      <c r="L664" s="664"/>
      <c r="M664" s="664"/>
      <c r="N664" s="664"/>
      <c r="O664" s="664"/>
      <c r="P664" s="664"/>
    </row>
    <row r="665" spans="6:16" ht="15.75" customHeight="1">
      <c r="F665" s="664"/>
      <c r="G665" s="664"/>
      <c r="H665" s="664"/>
      <c r="I665" s="664"/>
      <c r="J665" s="664"/>
      <c r="K665" s="664"/>
      <c r="L665" s="664"/>
      <c r="M665" s="664"/>
      <c r="N665" s="664"/>
      <c r="O665" s="664"/>
      <c r="P665" s="664"/>
    </row>
    <row r="666" spans="6:16" ht="15.75" customHeight="1">
      <c r="F666" s="664"/>
      <c r="G666" s="664"/>
      <c r="H666" s="664"/>
      <c r="I666" s="664"/>
      <c r="J666" s="664"/>
      <c r="K666" s="664"/>
      <c r="L666" s="664"/>
      <c r="M666" s="664"/>
      <c r="N666" s="664"/>
      <c r="O666" s="664"/>
      <c r="P666" s="664"/>
    </row>
    <row r="667" spans="6:16" ht="15.75" customHeight="1">
      <c r="F667" s="664"/>
      <c r="G667" s="664"/>
      <c r="H667" s="664"/>
      <c r="I667" s="664"/>
      <c r="J667" s="664"/>
      <c r="K667" s="664"/>
      <c r="L667" s="664"/>
      <c r="M667" s="664"/>
      <c r="N667" s="664"/>
      <c r="O667" s="664"/>
      <c r="P667" s="664"/>
    </row>
    <row r="668" spans="6:16" ht="15.75" customHeight="1">
      <c r="F668" s="664"/>
      <c r="G668" s="664"/>
      <c r="H668" s="664"/>
      <c r="I668" s="664"/>
      <c r="J668" s="664"/>
      <c r="K668" s="664"/>
      <c r="L668" s="664"/>
      <c r="M668" s="664"/>
      <c r="N668" s="664"/>
      <c r="O668" s="664"/>
      <c r="P668" s="664"/>
    </row>
    <row r="669" spans="6:16" ht="15.75" customHeight="1">
      <c r="F669" s="664"/>
      <c r="G669" s="664"/>
      <c r="H669" s="664"/>
      <c r="I669" s="664"/>
      <c r="J669" s="664"/>
      <c r="K669" s="664"/>
      <c r="L669" s="664"/>
      <c r="M669" s="664"/>
      <c r="N669" s="664"/>
      <c r="O669" s="664"/>
      <c r="P669" s="664"/>
    </row>
    <row r="670" spans="6:16" ht="15.75" customHeight="1">
      <c r="F670" s="664"/>
      <c r="G670" s="664"/>
      <c r="H670" s="664"/>
      <c r="I670" s="664"/>
      <c r="J670" s="664"/>
      <c r="K670" s="664"/>
      <c r="L670" s="664"/>
      <c r="M670" s="664"/>
      <c r="N670" s="664"/>
      <c r="O670" s="664"/>
      <c r="P670" s="664"/>
    </row>
    <row r="671" spans="6:16" ht="15.75" customHeight="1">
      <c r="F671" s="664"/>
      <c r="G671" s="664"/>
      <c r="H671" s="664"/>
      <c r="I671" s="664"/>
      <c r="J671" s="664"/>
      <c r="K671" s="664"/>
      <c r="L671" s="664"/>
      <c r="M671" s="664"/>
      <c r="N671" s="664"/>
      <c r="O671" s="664"/>
      <c r="P671" s="664"/>
    </row>
    <row r="672" spans="6:16" ht="15.75" customHeight="1">
      <c r="F672" s="664"/>
      <c r="G672" s="664"/>
      <c r="H672" s="664"/>
      <c r="I672" s="664"/>
      <c r="J672" s="664"/>
      <c r="K672" s="664"/>
      <c r="L672" s="664"/>
      <c r="M672" s="664"/>
      <c r="N672" s="664"/>
      <c r="O672" s="664"/>
      <c r="P672" s="664"/>
    </row>
    <row r="673" spans="6:16" ht="15.75" customHeight="1">
      <c r="F673" s="664"/>
      <c r="G673" s="664"/>
      <c r="H673" s="664"/>
      <c r="I673" s="664"/>
      <c r="J673" s="664"/>
      <c r="K673" s="664"/>
      <c r="L673" s="664"/>
      <c r="M673" s="664"/>
      <c r="N673" s="664"/>
      <c r="O673" s="664"/>
      <c r="P673" s="664"/>
    </row>
    <row r="674" spans="6:16" ht="15.75" customHeight="1">
      <c r="F674" s="664"/>
      <c r="G674" s="664"/>
      <c r="H674" s="664"/>
      <c r="I674" s="664"/>
      <c r="J674" s="664"/>
      <c r="K674" s="664"/>
      <c r="L674" s="664"/>
      <c r="M674" s="664"/>
      <c r="N674" s="664"/>
      <c r="O674" s="664"/>
      <c r="P674" s="664"/>
    </row>
    <row r="675" spans="6:16" ht="15.75" customHeight="1">
      <c r="F675" s="664"/>
      <c r="G675" s="664"/>
      <c r="H675" s="664"/>
      <c r="I675" s="664"/>
      <c r="J675" s="664"/>
      <c r="K675" s="664"/>
      <c r="L675" s="664"/>
      <c r="M675" s="664"/>
      <c r="N675" s="664"/>
      <c r="O675" s="664"/>
      <c r="P675" s="664"/>
    </row>
    <row r="676" spans="6:16" ht="15.75" customHeight="1">
      <c r="F676" s="664"/>
      <c r="G676" s="664"/>
      <c r="H676" s="664"/>
      <c r="I676" s="664"/>
      <c r="J676" s="664"/>
      <c r="K676" s="664"/>
      <c r="L676" s="664"/>
      <c r="M676" s="664"/>
      <c r="N676" s="664"/>
      <c r="O676" s="664"/>
      <c r="P676" s="664"/>
    </row>
    <row r="677" spans="6:16" ht="15.75" customHeight="1">
      <c r="F677" s="664"/>
      <c r="G677" s="664"/>
      <c r="H677" s="664"/>
      <c r="I677" s="664"/>
      <c r="J677" s="664"/>
      <c r="K677" s="664"/>
      <c r="L677" s="664"/>
      <c r="M677" s="664"/>
      <c r="N677" s="664"/>
      <c r="O677" s="664"/>
      <c r="P677" s="664"/>
    </row>
    <row r="678" spans="6:16" ht="15.75" customHeight="1">
      <c r="F678" s="664"/>
      <c r="G678" s="664"/>
      <c r="H678" s="664"/>
      <c r="I678" s="664"/>
      <c r="J678" s="664"/>
      <c r="K678" s="664"/>
      <c r="L678" s="664"/>
      <c r="M678" s="664"/>
      <c r="N678" s="664"/>
      <c r="O678" s="664"/>
      <c r="P678" s="664"/>
    </row>
    <row r="679" spans="6:16" ht="15.75" customHeight="1">
      <c r="F679" s="664"/>
      <c r="G679" s="664"/>
      <c r="H679" s="664"/>
      <c r="I679" s="664"/>
      <c r="J679" s="664"/>
      <c r="K679" s="664"/>
      <c r="L679" s="664"/>
      <c r="M679" s="664"/>
      <c r="N679" s="664"/>
      <c r="O679" s="664"/>
      <c r="P679" s="664"/>
    </row>
    <row r="680" spans="6:16" ht="15.75" customHeight="1">
      <c r="F680" s="664"/>
      <c r="G680" s="664"/>
      <c r="H680" s="664"/>
      <c r="I680" s="664"/>
      <c r="J680" s="664"/>
      <c r="K680" s="664"/>
      <c r="L680" s="664"/>
      <c r="M680" s="664"/>
      <c r="N680" s="664"/>
      <c r="O680" s="664"/>
      <c r="P680" s="664"/>
    </row>
    <row r="681" spans="6:16" ht="15.75" customHeight="1">
      <c r="F681" s="664"/>
      <c r="G681" s="664"/>
      <c r="H681" s="664"/>
      <c r="I681" s="664"/>
      <c r="J681" s="664"/>
      <c r="K681" s="664"/>
      <c r="L681" s="664"/>
      <c r="M681" s="664"/>
      <c r="N681" s="664"/>
      <c r="O681" s="664"/>
      <c r="P681" s="664"/>
    </row>
    <row r="682" spans="6:16" ht="15.75" customHeight="1">
      <c r="F682" s="664"/>
      <c r="G682" s="664"/>
      <c r="H682" s="664"/>
      <c r="I682" s="664"/>
      <c r="J682" s="664"/>
      <c r="K682" s="664"/>
      <c r="L682" s="664"/>
      <c r="M682" s="664"/>
      <c r="N682" s="664"/>
      <c r="O682" s="664"/>
      <c r="P682" s="664"/>
    </row>
    <row r="683" spans="6:16" ht="15.75" customHeight="1">
      <c r="F683" s="664"/>
      <c r="G683" s="664"/>
      <c r="H683" s="664"/>
      <c r="I683" s="664"/>
      <c r="J683" s="664"/>
      <c r="K683" s="664"/>
      <c r="L683" s="664"/>
      <c r="M683" s="664"/>
      <c r="N683" s="664"/>
      <c r="O683" s="664"/>
      <c r="P683" s="664"/>
    </row>
    <row r="684" spans="6:16" ht="15.75" customHeight="1">
      <c r="F684" s="664"/>
      <c r="G684" s="664"/>
      <c r="H684" s="664"/>
      <c r="I684" s="664"/>
      <c r="J684" s="664"/>
      <c r="K684" s="664"/>
      <c r="L684" s="664"/>
      <c r="M684" s="664"/>
      <c r="N684" s="664"/>
      <c r="O684" s="664"/>
      <c r="P684" s="664"/>
    </row>
    <row r="685" spans="6:16" ht="15.75" customHeight="1">
      <c r="F685" s="664"/>
      <c r="G685" s="664"/>
      <c r="H685" s="664"/>
      <c r="I685" s="664"/>
      <c r="J685" s="664"/>
      <c r="K685" s="664"/>
      <c r="L685" s="664"/>
      <c r="M685" s="664"/>
      <c r="N685" s="664"/>
      <c r="O685" s="664"/>
      <c r="P685" s="664"/>
    </row>
    <row r="686" spans="6:16" ht="15.75" customHeight="1">
      <c r="F686" s="664"/>
      <c r="G686" s="664"/>
      <c r="H686" s="664"/>
      <c r="I686" s="664"/>
      <c r="J686" s="664"/>
      <c r="K686" s="664"/>
      <c r="L686" s="664"/>
      <c r="M686" s="664"/>
      <c r="N686" s="664"/>
      <c r="O686" s="664"/>
      <c r="P686" s="664"/>
    </row>
    <row r="687" spans="6:16" ht="15.75" customHeight="1">
      <c r="F687" s="664"/>
      <c r="G687" s="664"/>
      <c r="H687" s="664"/>
      <c r="I687" s="664"/>
      <c r="J687" s="664"/>
      <c r="K687" s="664"/>
      <c r="L687" s="664"/>
      <c r="M687" s="664"/>
      <c r="N687" s="664"/>
      <c r="O687" s="664"/>
      <c r="P687" s="664"/>
    </row>
    <row r="688" spans="6:16" ht="15.75" customHeight="1">
      <c r="F688" s="664"/>
      <c r="G688" s="664"/>
      <c r="H688" s="664"/>
      <c r="I688" s="664"/>
      <c r="J688" s="664"/>
      <c r="K688" s="664"/>
      <c r="L688" s="664"/>
      <c r="M688" s="664"/>
      <c r="N688" s="664"/>
      <c r="O688" s="664"/>
      <c r="P688" s="664"/>
    </row>
    <row r="689" spans="6:16" ht="15.75" customHeight="1">
      <c r="F689" s="664"/>
      <c r="G689" s="664"/>
      <c r="H689" s="664"/>
      <c r="I689" s="664"/>
      <c r="J689" s="664"/>
      <c r="K689" s="664"/>
      <c r="L689" s="664"/>
      <c r="M689" s="664"/>
      <c r="N689" s="664"/>
      <c r="O689" s="664"/>
      <c r="P689" s="664"/>
    </row>
    <row r="690" spans="6:16" ht="15.75" customHeight="1">
      <c r="F690" s="664"/>
      <c r="G690" s="664"/>
      <c r="H690" s="664"/>
      <c r="I690" s="664"/>
      <c r="J690" s="664"/>
      <c r="K690" s="664"/>
      <c r="L690" s="664"/>
      <c r="M690" s="664"/>
      <c r="N690" s="664"/>
      <c r="O690" s="664"/>
      <c r="P690" s="664"/>
    </row>
    <row r="691" spans="6:16" ht="15.75" customHeight="1">
      <c r="F691" s="664"/>
      <c r="G691" s="664"/>
      <c r="H691" s="664"/>
      <c r="I691" s="664"/>
      <c r="J691" s="664"/>
      <c r="K691" s="664"/>
      <c r="L691" s="664"/>
      <c r="M691" s="664"/>
      <c r="N691" s="664"/>
      <c r="O691" s="664"/>
      <c r="P691" s="664"/>
    </row>
    <row r="692" spans="6:16" ht="15.75" customHeight="1">
      <c r="F692" s="664"/>
      <c r="G692" s="664"/>
      <c r="H692" s="664"/>
      <c r="I692" s="664"/>
      <c r="J692" s="664"/>
      <c r="K692" s="664"/>
      <c r="L692" s="664"/>
      <c r="M692" s="664"/>
      <c r="N692" s="664"/>
      <c r="O692" s="664"/>
      <c r="P692" s="664"/>
    </row>
    <row r="693" spans="6:16" ht="15.75" customHeight="1">
      <c r="F693" s="664"/>
      <c r="G693" s="664"/>
      <c r="H693" s="664"/>
      <c r="I693" s="664"/>
      <c r="J693" s="664"/>
      <c r="K693" s="664"/>
      <c r="L693" s="664"/>
      <c r="M693" s="664"/>
      <c r="N693" s="664"/>
      <c r="O693" s="664"/>
      <c r="P693" s="664"/>
    </row>
    <row r="694" spans="6:16" ht="15.75" customHeight="1">
      <c r="F694" s="664"/>
      <c r="G694" s="664"/>
      <c r="H694" s="664"/>
      <c r="I694" s="664"/>
      <c r="J694" s="664"/>
      <c r="K694" s="664"/>
      <c r="L694" s="664"/>
      <c r="M694" s="664"/>
      <c r="N694" s="664"/>
      <c r="O694" s="664"/>
      <c r="P694" s="664"/>
    </row>
    <row r="695" spans="6:16" ht="15.75" customHeight="1">
      <c r="F695" s="664"/>
      <c r="G695" s="664"/>
      <c r="H695" s="664"/>
      <c r="I695" s="664"/>
      <c r="J695" s="664"/>
      <c r="K695" s="664"/>
      <c r="L695" s="664"/>
      <c r="M695" s="664"/>
      <c r="N695" s="664"/>
      <c r="O695" s="664"/>
      <c r="P695" s="664"/>
    </row>
    <row r="696" spans="6:16" ht="15.75" customHeight="1">
      <c r="F696" s="664"/>
      <c r="G696" s="664"/>
      <c r="H696" s="664"/>
      <c r="I696" s="664"/>
      <c r="J696" s="664"/>
      <c r="K696" s="664"/>
      <c r="L696" s="664"/>
      <c r="M696" s="664"/>
      <c r="N696" s="664"/>
      <c r="O696" s="664"/>
      <c r="P696" s="664"/>
    </row>
    <row r="697" spans="6:16" ht="15.75" customHeight="1">
      <c r="F697" s="664"/>
      <c r="G697" s="664"/>
      <c r="H697" s="664"/>
      <c r="I697" s="664"/>
      <c r="J697" s="664"/>
      <c r="K697" s="664"/>
      <c r="L697" s="664"/>
      <c r="M697" s="664"/>
      <c r="N697" s="664"/>
      <c r="O697" s="664"/>
      <c r="P697" s="664"/>
    </row>
    <row r="698" spans="6:16" ht="15.75" customHeight="1">
      <c r="F698" s="664"/>
      <c r="G698" s="664"/>
      <c r="H698" s="664"/>
      <c r="I698" s="664"/>
      <c r="J698" s="664"/>
      <c r="K698" s="664"/>
      <c r="L698" s="664"/>
      <c r="M698" s="664"/>
      <c r="N698" s="664"/>
      <c r="O698" s="664"/>
      <c r="P698" s="664"/>
    </row>
    <row r="699" spans="6:16" ht="15.75" customHeight="1">
      <c r="F699" s="664"/>
      <c r="G699" s="664"/>
      <c r="H699" s="664"/>
      <c r="I699" s="664"/>
      <c r="J699" s="664"/>
      <c r="K699" s="664"/>
      <c r="L699" s="664"/>
      <c r="M699" s="664"/>
      <c r="N699" s="664"/>
      <c r="O699" s="664"/>
      <c r="P699" s="664"/>
    </row>
    <row r="700" spans="6:16" ht="15.75" customHeight="1">
      <c r="F700" s="664"/>
      <c r="G700" s="664"/>
      <c r="H700" s="664"/>
      <c r="I700" s="664"/>
      <c r="J700" s="664"/>
      <c r="K700" s="664"/>
      <c r="L700" s="664"/>
      <c r="M700" s="664"/>
      <c r="N700" s="664"/>
      <c r="O700" s="664"/>
      <c r="P700" s="664"/>
    </row>
    <row r="701" spans="6:16" ht="15.75" customHeight="1">
      <c r="F701" s="664"/>
      <c r="G701" s="664"/>
      <c r="H701" s="664"/>
      <c r="I701" s="664"/>
      <c r="J701" s="664"/>
      <c r="K701" s="664"/>
      <c r="L701" s="664"/>
      <c r="M701" s="664"/>
      <c r="N701" s="664"/>
      <c r="O701" s="664"/>
      <c r="P701" s="664"/>
    </row>
    <row r="702" spans="6:16" ht="15.75" customHeight="1">
      <c r="F702" s="664"/>
      <c r="G702" s="664"/>
      <c r="H702" s="664"/>
      <c r="I702" s="664"/>
      <c r="J702" s="664"/>
      <c r="K702" s="664"/>
      <c r="L702" s="664"/>
      <c r="M702" s="664"/>
      <c r="N702" s="664"/>
      <c r="O702" s="664"/>
      <c r="P702" s="664"/>
    </row>
    <row r="703" spans="6:16" ht="15.75" customHeight="1">
      <c r="F703" s="664"/>
      <c r="G703" s="664"/>
      <c r="H703" s="664"/>
      <c r="I703" s="664"/>
      <c r="J703" s="664"/>
      <c r="K703" s="664"/>
      <c r="L703" s="664"/>
      <c r="M703" s="664"/>
      <c r="N703" s="664"/>
      <c r="O703" s="664"/>
      <c r="P703" s="664"/>
    </row>
    <row r="704" spans="6:16" ht="15.75" customHeight="1">
      <c r="F704" s="664"/>
      <c r="G704" s="664"/>
      <c r="H704" s="664"/>
      <c r="I704" s="664"/>
      <c r="J704" s="664"/>
      <c r="K704" s="664"/>
      <c r="L704" s="664"/>
      <c r="M704" s="664"/>
      <c r="N704" s="664"/>
      <c r="O704" s="664"/>
      <c r="P704" s="664"/>
    </row>
    <row r="705" spans="6:16" ht="15.75" customHeight="1">
      <c r="F705" s="664"/>
      <c r="G705" s="664"/>
      <c r="H705" s="664"/>
      <c r="I705" s="664"/>
      <c r="J705" s="664"/>
      <c r="K705" s="664"/>
      <c r="L705" s="664"/>
      <c r="M705" s="664"/>
      <c r="N705" s="664"/>
      <c r="O705" s="664"/>
      <c r="P705" s="664"/>
    </row>
    <row r="706" spans="6:16" ht="15.75" customHeight="1">
      <c r="F706" s="664"/>
      <c r="G706" s="664"/>
      <c r="H706" s="664"/>
      <c r="I706" s="664"/>
      <c r="J706" s="664"/>
      <c r="K706" s="664"/>
      <c r="L706" s="664"/>
      <c r="M706" s="664"/>
      <c r="N706" s="664"/>
      <c r="O706" s="664"/>
      <c r="P706" s="664"/>
    </row>
    <row r="707" spans="6:16" ht="15.75" customHeight="1">
      <c r="F707" s="664"/>
      <c r="G707" s="664"/>
      <c r="H707" s="664"/>
      <c r="I707" s="664"/>
      <c r="J707" s="664"/>
      <c r="K707" s="664"/>
      <c r="L707" s="664"/>
      <c r="M707" s="664"/>
      <c r="N707" s="664"/>
      <c r="O707" s="664"/>
      <c r="P707" s="664"/>
    </row>
    <row r="708" spans="6:16" ht="15.75" customHeight="1">
      <c r="F708" s="664"/>
      <c r="G708" s="664"/>
      <c r="H708" s="664"/>
      <c r="I708" s="664"/>
      <c r="J708" s="664"/>
      <c r="K708" s="664"/>
      <c r="L708" s="664"/>
      <c r="M708" s="664"/>
      <c r="N708" s="664"/>
      <c r="O708" s="664"/>
      <c r="P708" s="664"/>
    </row>
    <row r="709" spans="6:16" ht="15.75" customHeight="1">
      <c r="F709" s="664"/>
      <c r="G709" s="664"/>
      <c r="H709" s="664"/>
      <c r="I709" s="664"/>
      <c r="J709" s="664"/>
      <c r="K709" s="664"/>
      <c r="L709" s="664"/>
      <c r="M709" s="664"/>
      <c r="N709" s="664"/>
      <c r="O709" s="664"/>
      <c r="P709" s="664"/>
    </row>
    <row r="710" spans="6:16" ht="15.75" customHeight="1">
      <c r="F710" s="664"/>
      <c r="G710" s="664"/>
      <c r="H710" s="664"/>
      <c r="I710" s="664"/>
      <c r="J710" s="664"/>
      <c r="K710" s="664"/>
      <c r="L710" s="664"/>
      <c r="M710" s="664"/>
      <c r="N710" s="664"/>
      <c r="O710" s="664"/>
      <c r="P710" s="664"/>
    </row>
    <row r="711" spans="6:16" ht="15.75" customHeight="1">
      <c r="F711" s="664"/>
      <c r="G711" s="664"/>
      <c r="H711" s="664"/>
      <c r="I711" s="664"/>
      <c r="J711" s="664"/>
      <c r="K711" s="664"/>
      <c r="L711" s="664"/>
      <c r="M711" s="664"/>
      <c r="N711" s="664"/>
      <c r="O711" s="664"/>
      <c r="P711" s="664"/>
    </row>
    <row r="712" spans="6:16" ht="15.75" customHeight="1">
      <c r="F712" s="664"/>
      <c r="G712" s="664"/>
      <c r="H712" s="664"/>
      <c r="I712" s="664"/>
      <c r="J712" s="664"/>
      <c r="K712" s="664"/>
      <c r="L712" s="664"/>
      <c r="M712" s="664"/>
      <c r="N712" s="664"/>
      <c r="O712" s="664"/>
      <c r="P712" s="664"/>
    </row>
    <row r="713" spans="6:16" ht="15.75" customHeight="1">
      <c r="F713" s="664"/>
      <c r="G713" s="664"/>
      <c r="H713" s="664"/>
      <c r="I713" s="664"/>
      <c r="J713" s="664"/>
      <c r="K713" s="664"/>
      <c r="L713" s="664"/>
      <c r="M713" s="664"/>
      <c r="N713" s="664"/>
      <c r="O713" s="664"/>
      <c r="P713" s="664"/>
    </row>
    <row r="714" spans="6:16" ht="15.75" customHeight="1">
      <c r="F714" s="664"/>
      <c r="G714" s="664"/>
      <c r="H714" s="664"/>
      <c r="I714" s="664"/>
      <c r="J714" s="664"/>
      <c r="K714" s="664"/>
      <c r="L714" s="664"/>
      <c r="M714" s="664"/>
      <c r="N714" s="664"/>
      <c r="O714" s="664"/>
      <c r="P714" s="664"/>
    </row>
    <row r="715" spans="6:16" ht="15.75" customHeight="1">
      <c r="F715" s="664"/>
      <c r="G715" s="664"/>
      <c r="H715" s="664"/>
      <c r="I715" s="664"/>
      <c r="J715" s="664"/>
      <c r="K715" s="664"/>
      <c r="L715" s="664"/>
      <c r="M715" s="664"/>
      <c r="N715" s="664"/>
      <c r="O715" s="664"/>
      <c r="P715" s="664"/>
    </row>
    <row r="716" spans="6:16" ht="15.75" customHeight="1">
      <c r="F716" s="664"/>
      <c r="G716" s="664"/>
      <c r="H716" s="664"/>
      <c r="I716" s="664"/>
      <c r="J716" s="664"/>
      <c r="K716" s="664"/>
      <c r="L716" s="664"/>
      <c r="M716" s="664"/>
      <c r="N716" s="664"/>
      <c r="O716" s="664"/>
      <c r="P716" s="664"/>
    </row>
    <row r="717" spans="6:16" ht="15.75" customHeight="1">
      <c r="F717" s="664"/>
      <c r="G717" s="664"/>
      <c r="H717" s="664"/>
      <c r="I717" s="664"/>
      <c r="J717" s="664"/>
      <c r="K717" s="664"/>
      <c r="L717" s="664"/>
      <c r="M717" s="664"/>
      <c r="N717" s="664"/>
      <c r="O717" s="664"/>
      <c r="P717" s="664"/>
    </row>
    <row r="718" spans="6:16" ht="15.75" customHeight="1">
      <c r="F718" s="664"/>
      <c r="G718" s="664"/>
      <c r="H718" s="664"/>
      <c r="I718" s="664"/>
      <c r="J718" s="664"/>
      <c r="K718" s="664"/>
      <c r="L718" s="664"/>
      <c r="M718" s="664"/>
      <c r="N718" s="664"/>
      <c r="O718" s="664"/>
      <c r="P718" s="664"/>
    </row>
    <row r="719" spans="6:16" ht="15.75" customHeight="1">
      <c r="F719" s="664"/>
      <c r="G719" s="664"/>
      <c r="H719" s="664"/>
      <c r="I719" s="664"/>
      <c r="J719" s="664"/>
      <c r="K719" s="664"/>
      <c r="L719" s="664"/>
      <c r="M719" s="664"/>
      <c r="N719" s="664"/>
      <c r="O719" s="664"/>
      <c r="P719" s="664"/>
    </row>
    <row r="720" spans="6:16" ht="15.75" customHeight="1">
      <c r="F720" s="664"/>
      <c r="G720" s="664"/>
      <c r="H720" s="664"/>
      <c r="I720" s="664"/>
      <c r="J720" s="664"/>
      <c r="K720" s="664"/>
      <c r="L720" s="664"/>
      <c r="M720" s="664"/>
      <c r="N720" s="664"/>
      <c r="O720" s="664"/>
      <c r="P720" s="664"/>
    </row>
    <row r="721" spans="6:16" ht="15.75" customHeight="1">
      <c r="F721" s="664"/>
      <c r="G721" s="664"/>
      <c r="H721" s="664"/>
      <c r="I721" s="664"/>
      <c r="J721" s="664"/>
      <c r="K721" s="664"/>
      <c r="L721" s="664"/>
      <c r="M721" s="664"/>
      <c r="N721" s="664"/>
      <c r="O721" s="664"/>
      <c r="P721" s="664"/>
    </row>
    <row r="722" spans="6:16" ht="15.75" customHeight="1">
      <c r="F722" s="664"/>
      <c r="G722" s="664"/>
      <c r="H722" s="664"/>
      <c r="I722" s="664"/>
      <c r="J722" s="664"/>
      <c r="K722" s="664"/>
      <c r="L722" s="664"/>
      <c r="M722" s="664"/>
      <c r="N722" s="664"/>
      <c r="O722" s="664"/>
      <c r="P722" s="664"/>
    </row>
    <row r="723" spans="6:16" ht="15.75" customHeight="1">
      <c r="F723" s="664"/>
      <c r="G723" s="664"/>
      <c r="H723" s="664"/>
      <c r="I723" s="664"/>
      <c r="J723" s="664"/>
      <c r="K723" s="664"/>
      <c r="L723" s="664"/>
      <c r="M723" s="664"/>
      <c r="N723" s="664"/>
      <c r="O723" s="664"/>
      <c r="P723" s="664"/>
    </row>
    <row r="724" spans="6:16" ht="15.75" customHeight="1">
      <c r="F724" s="664"/>
      <c r="G724" s="664"/>
      <c r="H724" s="664"/>
      <c r="I724" s="664"/>
      <c r="J724" s="664"/>
      <c r="K724" s="664"/>
      <c r="L724" s="664"/>
      <c r="M724" s="664"/>
      <c r="N724" s="664"/>
      <c r="O724" s="664"/>
      <c r="P724" s="664"/>
    </row>
    <row r="725" spans="6:16" ht="15.75" customHeight="1">
      <c r="F725" s="664"/>
      <c r="G725" s="664"/>
      <c r="H725" s="664"/>
      <c r="I725" s="664"/>
      <c r="J725" s="664"/>
      <c r="K725" s="664"/>
      <c r="L725" s="664"/>
      <c r="M725" s="664"/>
      <c r="N725" s="664"/>
      <c r="O725" s="664"/>
      <c r="P725" s="664"/>
    </row>
    <row r="726" spans="6:16" ht="15.75" customHeight="1">
      <c r="F726" s="664"/>
      <c r="G726" s="664"/>
      <c r="H726" s="664"/>
      <c r="I726" s="664"/>
      <c r="J726" s="664"/>
      <c r="K726" s="664"/>
      <c r="L726" s="664"/>
      <c r="M726" s="664"/>
      <c r="N726" s="664"/>
      <c r="O726" s="664"/>
      <c r="P726" s="664"/>
    </row>
    <row r="727" spans="6:16" ht="15.75" customHeight="1">
      <c r="F727" s="664"/>
      <c r="G727" s="664"/>
      <c r="H727" s="664"/>
      <c r="I727" s="664"/>
      <c r="J727" s="664"/>
      <c r="K727" s="664"/>
      <c r="L727" s="664"/>
      <c r="M727" s="664"/>
      <c r="N727" s="664"/>
      <c r="O727" s="664"/>
      <c r="P727" s="664"/>
    </row>
    <row r="728" spans="6:16" ht="15.75" customHeight="1">
      <c r="F728" s="664"/>
      <c r="G728" s="664"/>
      <c r="H728" s="664"/>
      <c r="I728" s="664"/>
      <c r="J728" s="664"/>
      <c r="K728" s="664"/>
      <c r="L728" s="664"/>
      <c r="M728" s="664"/>
      <c r="N728" s="664"/>
      <c r="O728" s="664"/>
      <c r="P728" s="664"/>
    </row>
    <row r="729" spans="6:16" ht="15.75" customHeight="1">
      <c r="F729" s="664"/>
      <c r="G729" s="664"/>
      <c r="H729" s="664"/>
      <c r="I729" s="664"/>
      <c r="J729" s="664"/>
      <c r="K729" s="664"/>
      <c r="L729" s="664"/>
      <c r="M729" s="664"/>
      <c r="N729" s="664"/>
      <c r="O729" s="664"/>
      <c r="P729" s="664"/>
    </row>
    <row r="730" spans="6:16" ht="15.75" customHeight="1">
      <c r="F730" s="664"/>
      <c r="G730" s="664"/>
      <c r="H730" s="664"/>
      <c r="I730" s="664"/>
      <c r="J730" s="664"/>
      <c r="K730" s="664"/>
      <c r="L730" s="664"/>
      <c r="M730" s="664"/>
      <c r="N730" s="664"/>
      <c r="O730" s="664"/>
      <c r="P730" s="664"/>
    </row>
    <row r="731" spans="6:16" ht="15.75" customHeight="1">
      <c r="F731" s="664"/>
      <c r="G731" s="664"/>
      <c r="H731" s="664"/>
      <c r="I731" s="664"/>
      <c r="J731" s="664"/>
      <c r="K731" s="664"/>
      <c r="L731" s="664"/>
      <c r="M731" s="664"/>
      <c r="N731" s="664"/>
      <c r="O731" s="664"/>
      <c r="P731" s="664"/>
    </row>
    <row r="732" spans="6:16" ht="15.75" customHeight="1">
      <c r="F732" s="664"/>
      <c r="G732" s="664"/>
      <c r="H732" s="664"/>
      <c r="I732" s="664"/>
      <c r="J732" s="664"/>
      <c r="K732" s="664"/>
      <c r="L732" s="664"/>
      <c r="M732" s="664"/>
      <c r="N732" s="664"/>
      <c r="O732" s="664"/>
      <c r="P732" s="664"/>
    </row>
    <row r="733" spans="6:16" ht="15.75" customHeight="1">
      <c r="F733" s="664"/>
      <c r="G733" s="664"/>
      <c r="H733" s="664"/>
      <c r="I733" s="664"/>
      <c r="J733" s="664"/>
      <c r="K733" s="664"/>
      <c r="L733" s="664"/>
      <c r="M733" s="664"/>
      <c r="N733" s="664"/>
      <c r="O733" s="664"/>
      <c r="P733" s="664"/>
    </row>
    <row r="734" spans="6:16" ht="15.75" customHeight="1">
      <c r="F734" s="664"/>
      <c r="G734" s="664"/>
      <c r="H734" s="664"/>
      <c r="I734" s="664"/>
      <c r="J734" s="664"/>
      <c r="K734" s="664"/>
      <c r="L734" s="664"/>
      <c r="M734" s="664"/>
      <c r="N734" s="664"/>
      <c r="O734" s="664"/>
      <c r="P734" s="664"/>
    </row>
    <row r="735" spans="6:16" ht="15.75" customHeight="1">
      <c r="F735" s="664"/>
      <c r="G735" s="664"/>
      <c r="H735" s="664"/>
      <c r="I735" s="664"/>
      <c r="J735" s="664"/>
      <c r="K735" s="664"/>
      <c r="L735" s="664"/>
      <c r="M735" s="664"/>
      <c r="N735" s="664"/>
      <c r="O735" s="664"/>
      <c r="P735" s="664"/>
    </row>
    <row r="736" spans="6:16" ht="15.75" customHeight="1">
      <c r="F736" s="664"/>
      <c r="G736" s="664"/>
      <c r="H736" s="664"/>
      <c r="I736" s="664"/>
      <c r="J736" s="664"/>
      <c r="K736" s="664"/>
      <c r="L736" s="664"/>
      <c r="M736" s="664"/>
      <c r="N736" s="664"/>
      <c r="O736" s="664"/>
      <c r="P736" s="664"/>
    </row>
    <row r="737" spans="6:16" ht="15.75" customHeight="1">
      <c r="F737" s="664"/>
      <c r="G737" s="664"/>
      <c r="H737" s="664"/>
      <c r="I737" s="664"/>
      <c r="J737" s="664"/>
      <c r="K737" s="664"/>
      <c r="L737" s="664"/>
      <c r="M737" s="664"/>
      <c r="N737" s="664"/>
      <c r="O737" s="664"/>
      <c r="P737" s="664"/>
    </row>
    <row r="738" spans="6:16" ht="15.75" customHeight="1">
      <c r="F738" s="664"/>
      <c r="G738" s="664"/>
      <c r="H738" s="664"/>
      <c r="I738" s="664"/>
      <c r="J738" s="664"/>
      <c r="K738" s="664"/>
      <c r="L738" s="664"/>
      <c r="M738" s="664"/>
      <c r="N738" s="664"/>
      <c r="O738" s="664"/>
      <c r="P738" s="664"/>
    </row>
    <row r="739" spans="6:16" ht="15.75" customHeight="1">
      <c r="F739" s="664"/>
      <c r="G739" s="664"/>
      <c r="H739" s="664"/>
      <c r="I739" s="664"/>
      <c r="J739" s="664"/>
      <c r="K739" s="664"/>
      <c r="L739" s="664"/>
      <c r="M739" s="664"/>
      <c r="N739" s="664"/>
      <c r="O739" s="664"/>
      <c r="P739" s="664"/>
    </row>
    <row r="740" spans="6:16" ht="15.75" customHeight="1">
      <c r="F740" s="664"/>
      <c r="G740" s="664"/>
      <c r="H740" s="664"/>
      <c r="I740" s="664"/>
      <c r="J740" s="664"/>
      <c r="K740" s="664"/>
      <c r="L740" s="664"/>
      <c r="M740" s="664"/>
      <c r="N740" s="664"/>
      <c r="O740" s="664"/>
      <c r="P740" s="664"/>
    </row>
    <row r="741" spans="6:16" ht="15.75" customHeight="1">
      <c r="F741" s="664"/>
      <c r="G741" s="664"/>
      <c r="H741" s="664"/>
      <c r="I741" s="664"/>
      <c r="J741" s="664"/>
      <c r="K741" s="664"/>
      <c r="L741" s="664"/>
      <c r="M741" s="664"/>
      <c r="N741" s="664"/>
      <c r="O741" s="664"/>
      <c r="P741" s="664"/>
    </row>
    <row r="742" spans="6:16" ht="15.75" customHeight="1">
      <c r="F742" s="664"/>
      <c r="G742" s="664"/>
      <c r="H742" s="664"/>
      <c r="I742" s="664"/>
      <c r="J742" s="664"/>
      <c r="K742" s="664"/>
      <c r="L742" s="664"/>
      <c r="M742" s="664"/>
      <c r="N742" s="664"/>
      <c r="O742" s="664"/>
      <c r="P742" s="664"/>
    </row>
    <row r="743" spans="6:16" ht="15.75" customHeight="1">
      <c r="F743" s="664"/>
      <c r="G743" s="664"/>
      <c r="H743" s="664"/>
      <c r="I743" s="664"/>
      <c r="J743" s="664"/>
      <c r="K743" s="664"/>
      <c r="L743" s="664"/>
      <c r="M743" s="664"/>
      <c r="N743" s="664"/>
      <c r="O743" s="664"/>
      <c r="P743" s="664"/>
    </row>
    <row r="744" spans="6:16" ht="15.75" customHeight="1">
      <c r="F744" s="664"/>
      <c r="G744" s="664"/>
      <c r="H744" s="664"/>
      <c r="I744" s="664"/>
      <c r="J744" s="664"/>
      <c r="K744" s="664"/>
      <c r="L744" s="664"/>
      <c r="M744" s="664"/>
      <c r="N744" s="664"/>
      <c r="O744" s="664"/>
      <c r="P744" s="664"/>
    </row>
    <row r="745" spans="6:16" ht="15.75" customHeight="1">
      <c r="F745" s="664"/>
      <c r="G745" s="664"/>
      <c r="H745" s="664"/>
      <c r="I745" s="664"/>
      <c r="J745" s="664"/>
      <c r="K745" s="664"/>
      <c r="L745" s="664"/>
      <c r="M745" s="664"/>
      <c r="N745" s="664"/>
      <c r="O745" s="664"/>
      <c r="P745" s="664"/>
    </row>
    <row r="746" spans="6:16" ht="15.75" customHeight="1">
      <c r="F746" s="664"/>
      <c r="G746" s="664"/>
      <c r="H746" s="664"/>
      <c r="I746" s="664"/>
      <c r="J746" s="664"/>
      <c r="K746" s="664"/>
      <c r="L746" s="664"/>
      <c r="M746" s="664"/>
      <c r="N746" s="664"/>
      <c r="O746" s="664"/>
      <c r="P746" s="664"/>
    </row>
    <row r="747" spans="6:16" ht="15.75" customHeight="1">
      <c r="F747" s="664"/>
      <c r="G747" s="664"/>
      <c r="H747" s="664"/>
      <c r="I747" s="664"/>
      <c r="J747" s="664"/>
      <c r="K747" s="664"/>
      <c r="L747" s="664"/>
      <c r="M747" s="664"/>
      <c r="N747" s="664"/>
      <c r="O747" s="664"/>
      <c r="P747" s="664"/>
    </row>
    <row r="748" spans="6:16" ht="15.75" customHeight="1">
      <c r="F748" s="664"/>
      <c r="G748" s="664"/>
      <c r="H748" s="664"/>
      <c r="I748" s="664"/>
      <c r="J748" s="664"/>
      <c r="K748" s="664"/>
      <c r="L748" s="664"/>
      <c r="M748" s="664"/>
      <c r="N748" s="664"/>
      <c r="O748" s="664"/>
      <c r="P748" s="664"/>
    </row>
    <row r="749" spans="6:16" ht="15.75" customHeight="1">
      <c r="F749" s="664"/>
      <c r="G749" s="664"/>
      <c r="H749" s="664"/>
      <c r="I749" s="664"/>
      <c r="J749" s="664"/>
      <c r="K749" s="664"/>
      <c r="L749" s="664"/>
      <c r="M749" s="664"/>
      <c r="N749" s="664"/>
      <c r="O749" s="664"/>
      <c r="P749" s="664"/>
    </row>
    <row r="750" spans="6:16" ht="15.75" customHeight="1">
      <c r="F750" s="664"/>
      <c r="G750" s="664"/>
      <c r="H750" s="664"/>
      <c r="I750" s="664"/>
      <c r="J750" s="664"/>
      <c r="K750" s="664"/>
      <c r="L750" s="664"/>
      <c r="M750" s="664"/>
      <c r="N750" s="664"/>
      <c r="O750" s="664"/>
      <c r="P750" s="664"/>
    </row>
    <row r="751" spans="6:16" ht="15.75" customHeight="1">
      <c r="F751" s="664"/>
      <c r="G751" s="664"/>
      <c r="H751" s="664"/>
      <c r="I751" s="664"/>
      <c r="J751" s="664"/>
      <c r="K751" s="664"/>
      <c r="L751" s="664"/>
      <c r="M751" s="664"/>
      <c r="N751" s="664"/>
      <c r="O751" s="664"/>
      <c r="P751" s="664"/>
    </row>
    <row r="752" spans="6:16" ht="15.75" customHeight="1">
      <c r="F752" s="664"/>
      <c r="G752" s="664"/>
      <c r="H752" s="664"/>
      <c r="I752" s="664"/>
      <c r="J752" s="664"/>
      <c r="K752" s="664"/>
      <c r="L752" s="664"/>
      <c r="M752" s="664"/>
      <c r="N752" s="664"/>
      <c r="O752" s="664"/>
      <c r="P752" s="664"/>
    </row>
    <row r="753" spans="6:16" ht="15.75" customHeight="1">
      <c r="F753" s="664"/>
      <c r="G753" s="664"/>
      <c r="H753" s="664"/>
      <c r="I753" s="664"/>
      <c r="J753" s="664"/>
      <c r="K753" s="664"/>
      <c r="L753" s="664"/>
      <c r="M753" s="664"/>
      <c r="N753" s="664"/>
      <c r="O753" s="664"/>
      <c r="P753" s="664"/>
    </row>
    <row r="754" spans="6:16" ht="15.75" customHeight="1">
      <c r="F754" s="664"/>
      <c r="G754" s="664"/>
      <c r="H754" s="664"/>
      <c r="I754" s="664"/>
      <c r="J754" s="664"/>
      <c r="K754" s="664"/>
      <c r="L754" s="664"/>
      <c r="M754" s="664"/>
      <c r="N754" s="664"/>
      <c r="O754" s="664"/>
      <c r="P754" s="664"/>
    </row>
    <row r="755" spans="6:16" ht="15.75" customHeight="1">
      <c r="F755" s="664"/>
      <c r="G755" s="664"/>
      <c r="H755" s="664"/>
      <c r="I755" s="664"/>
      <c r="J755" s="664"/>
      <c r="K755" s="664"/>
      <c r="L755" s="664"/>
      <c r="M755" s="664"/>
      <c r="N755" s="664"/>
      <c r="O755" s="664"/>
      <c r="P755" s="664"/>
    </row>
    <row r="756" spans="6:16" ht="15.75" customHeight="1">
      <c r="F756" s="664"/>
      <c r="G756" s="664"/>
      <c r="H756" s="664"/>
      <c r="I756" s="664"/>
      <c r="J756" s="664"/>
      <c r="K756" s="664"/>
      <c r="L756" s="664"/>
      <c r="M756" s="664"/>
      <c r="N756" s="664"/>
      <c r="O756" s="664"/>
      <c r="P756" s="664"/>
    </row>
    <row r="757" spans="6:16" ht="15.75" customHeight="1">
      <c r="F757" s="664"/>
      <c r="G757" s="664"/>
      <c r="H757" s="664"/>
      <c r="I757" s="664"/>
      <c r="J757" s="664"/>
      <c r="K757" s="664"/>
      <c r="L757" s="664"/>
      <c r="M757" s="664"/>
      <c r="N757" s="664"/>
      <c r="O757" s="664"/>
      <c r="P757" s="664"/>
    </row>
    <row r="758" spans="6:16" ht="15.75" customHeight="1">
      <c r="F758" s="664"/>
      <c r="G758" s="664"/>
      <c r="H758" s="664"/>
      <c r="I758" s="664"/>
      <c r="J758" s="664"/>
      <c r="K758" s="664"/>
      <c r="L758" s="664"/>
      <c r="M758" s="664"/>
      <c r="N758" s="664"/>
      <c r="O758" s="664"/>
      <c r="P758" s="664"/>
    </row>
    <row r="759" spans="6:16" ht="15.75" customHeight="1">
      <c r="F759" s="664"/>
      <c r="G759" s="664"/>
      <c r="H759" s="664"/>
      <c r="I759" s="664"/>
      <c r="J759" s="664"/>
      <c r="K759" s="664"/>
      <c r="L759" s="664"/>
      <c r="M759" s="664"/>
      <c r="N759" s="664"/>
      <c r="O759" s="664"/>
      <c r="P759" s="664"/>
    </row>
    <row r="760" spans="6:16" ht="15.75" customHeight="1">
      <c r="F760" s="664"/>
      <c r="G760" s="664"/>
      <c r="H760" s="664"/>
      <c r="I760" s="664"/>
      <c r="J760" s="664"/>
      <c r="K760" s="664"/>
      <c r="L760" s="664"/>
      <c r="M760" s="664"/>
      <c r="N760" s="664"/>
      <c r="O760" s="664"/>
      <c r="P760" s="664"/>
    </row>
    <row r="761" spans="6:16" ht="15.75" customHeight="1">
      <c r="F761" s="664"/>
      <c r="G761" s="664"/>
      <c r="H761" s="664"/>
      <c r="I761" s="664"/>
      <c r="J761" s="664"/>
      <c r="K761" s="664"/>
      <c r="L761" s="664"/>
      <c r="M761" s="664"/>
      <c r="N761" s="664"/>
      <c r="O761" s="664"/>
      <c r="P761" s="664"/>
    </row>
    <row r="762" spans="6:16" ht="15.75" customHeight="1">
      <c r="F762" s="664"/>
      <c r="G762" s="664"/>
      <c r="H762" s="664"/>
      <c r="I762" s="664"/>
      <c r="J762" s="664"/>
      <c r="K762" s="664"/>
      <c r="L762" s="664"/>
      <c r="M762" s="664"/>
      <c r="N762" s="664"/>
      <c r="O762" s="664"/>
      <c r="P762" s="664"/>
    </row>
    <row r="763" spans="6:16" ht="15.75" customHeight="1">
      <c r="F763" s="664"/>
      <c r="G763" s="664"/>
      <c r="H763" s="664"/>
      <c r="I763" s="664"/>
      <c r="J763" s="664"/>
      <c r="K763" s="664"/>
      <c r="L763" s="664"/>
      <c r="M763" s="664"/>
      <c r="N763" s="664"/>
      <c r="O763" s="664"/>
      <c r="P763" s="664"/>
    </row>
    <row r="764" spans="6:16" ht="15.75" customHeight="1">
      <c r="F764" s="664"/>
      <c r="G764" s="664"/>
      <c r="H764" s="664"/>
      <c r="I764" s="664"/>
      <c r="J764" s="664"/>
      <c r="K764" s="664"/>
      <c r="L764" s="664"/>
      <c r="M764" s="664"/>
      <c r="N764" s="664"/>
      <c r="O764" s="664"/>
      <c r="P764" s="664"/>
    </row>
    <row r="765" spans="6:16" ht="15.75" customHeight="1">
      <c r="F765" s="664"/>
      <c r="G765" s="664"/>
      <c r="H765" s="664"/>
      <c r="I765" s="664"/>
      <c r="J765" s="664"/>
      <c r="K765" s="664"/>
      <c r="L765" s="664"/>
      <c r="M765" s="664"/>
      <c r="N765" s="664"/>
      <c r="O765" s="664"/>
      <c r="P765" s="664"/>
    </row>
    <row r="766" spans="6:16" ht="15.75" customHeight="1">
      <c r="F766" s="664"/>
      <c r="G766" s="664"/>
      <c r="H766" s="664"/>
      <c r="I766" s="664"/>
      <c r="J766" s="664"/>
      <c r="K766" s="664"/>
      <c r="L766" s="664"/>
      <c r="M766" s="664"/>
      <c r="N766" s="664"/>
      <c r="O766" s="664"/>
      <c r="P766" s="664"/>
    </row>
    <row r="767" spans="6:16" ht="15.75" customHeight="1">
      <c r="F767" s="664"/>
      <c r="G767" s="664"/>
      <c r="H767" s="664"/>
      <c r="I767" s="664"/>
      <c r="J767" s="664"/>
      <c r="K767" s="664"/>
      <c r="L767" s="664"/>
      <c r="M767" s="664"/>
      <c r="N767" s="664"/>
      <c r="O767" s="664"/>
      <c r="P767" s="664"/>
    </row>
    <row r="768" spans="6:16" ht="15.75" customHeight="1">
      <c r="F768" s="664"/>
      <c r="G768" s="664"/>
      <c r="H768" s="664"/>
      <c r="I768" s="664"/>
      <c r="J768" s="664"/>
      <c r="K768" s="664"/>
      <c r="L768" s="664"/>
      <c r="M768" s="664"/>
      <c r="N768" s="664"/>
      <c r="O768" s="664"/>
      <c r="P768" s="664"/>
    </row>
    <row r="769" spans="6:16" ht="15.75" customHeight="1">
      <c r="F769" s="664"/>
      <c r="G769" s="664"/>
      <c r="H769" s="664"/>
      <c r="I769" s="664"/>
      <c r="J769" s="664"/>
      <c r="K769" s="664"/>
      <c r="L769" s="664"/>
      <c r="M769" s="664"/>
      <c r="N769" s="664"/>
      <c r="O769" s="664"/>
      <c r="P769" s="664"/>
    </row>
    <row r="770" spans="6:16" ht="15.75" customHeight="1">
      <c r="F770" s="664"/>
      <c r="G770" s="664"/>
      <c r="H770" s="664"/>
      <c r="I770" s="664"/>
      <c r="J770" s="664"/>
      <c r="K770" s="664"/>
      <c r="L770" s="664"/>
      <c r="M770" s="664"/>
      <c r="N770" s="664"/>
      <c r="O770" s="664"/>
      <c r="P770" s="664"/>
    </row>
    <row r="771" spans="6:16" ht="15.75" customHeight="1">
      <c r="F771" s="664"/>
      <c r="G771" s="664"/>
      <c r="H771" s="664"/>
      <c r="I771" s="664"/>
      <c r="J771" s="664"/>
      <c r="K771" s="664"/>
      <c r="L771" s="664"/>
      <c r="M771" s="664"/>
      <c r="N771" s="664"/>
      <c r="O771" s="664"/>
      <c r="P771" s="664"/>
    </row>
    <row r="772" spans="6:16" ht="15.75" customHeight="1">
      <c r="F772" s="664"/>
      <c r="G772" s="664"/>
      <c r="H772" s="664"/>
      <c r="I772" s="664"/>
      <c r="J772" s="664"/>
      <c r="K772" s="664"/>
      <c r="L772" s="664"/>
      <c r="M772" s="664"/>
      <c r="N772" s="664"/>
      <c r="O772" s="664"/>
      <c r="P772" s="664"/>
    </row>
    <row r="773" spans="6:16" ht="15.75" customHeight="1">
      <c r="F773" s="664"/>
      <c r="G773" s="664"/>
      <c r="H773" s="664"/>
      <c r="I773" s="664"/>
      <c r="J773" s="664"/>
      <c r="K773" s="664"/>
      <c r="L773" s="664"/>
      <c r="M773" s="664"/>
      <c r="N773" s="664"/>
      <c r="O773" s="664"/>
      <c r="P773" s="664"/>
    </row>
    <row r="774" spans="6:16" ht="15.75" customHeight="1">
      <c r="F774" s="664"/>
      <c r="G774" s="664"/>
      <c r="H774" s="664"/>
      <c r="I774" s="664"/>
      <c r="J774" s="664"/>
      <c r="K774" s="664"/>
      <c r="L774" s="664"/>
      <c r="M774" s="664"/>
      <c r="N774" s="664"/>
      <c r="O774" s="664"/>
      <c r="P774" s="664"/>
    </row>
    <row r="775" spans="6:16" ht="15.75" customHeight="1">
      <c r="F775" s="664"/>
      <c r="G775" s="664"/>
      <c r="H775" s="664"/>
      <c r="I775" s="664"/>
      <c r="J775" s="664"/>
      <c r="K775" s="664"/>
      <c r="L775" s="664"/>
      <c r="M775" s="664"/>
      <c r="N775" s="664"/>
      <c r="O775" s="664"/>
      <c r="P775" s="664"/>
    </row>
    <row r="776" spans="6:16" ht="15.75" customHeight="1">
      <c r="F776" s="664"/>
      <c r="G776" s="664"/>
      <c r="H776" s="664"/>
      <c r="I776" s="664"/>
      <c r="J776" s="664"/>
      <c r="K776" s="664"/>
      <c r="L776" s="664"/>
      <c r="M776" s="664"/>
      <c r="N776" s="664"/>
      <c r="O776" s="664"/>
      <c r="P776" s="664"/>
    </row>
    <row r="777" spans="6:16" ht="15.75" customHeight="1">
      <c r="F777" s="664"/>
      <c r="G777" s="664"/>
      <c r="H777" s="664"/>
      <c r="I777" s="664"/>
      <c r="J777" s="664"/>
      <c r="K777" s="664"/>
      <c r="L777" s="664"/>
      <c r="M777" s="664"/>
      <c r="N777" s="664"/>
      <c r="O777" s="664"/>
      <c r="P777" s="664"/>
    </row>
    <row r="778" spans="6:16" ht="15.75" customHeight="1">
      <c r="F778" s="664"/>
      <c r="G778" s="664"/>
      <c r="H778" s="664"/>
      <c r="I778" s="664"/>
      <c r="J778" s="664"/>
      <c r="K778" s="664"/>
      <c r="L778" s="664"/>
      <c r="M778" s="664"/>
      <c r="N778" s="664"/>
      <c r="O778" s="664"/>
      <c r="P778" s="664"/>
    </row>
    <row r="779" spans="6:16" ht="15.75" customHeight="1">
      <c r="F779" s="664"/>
      <c r="G779" s="664"/>
      <c r="H779" s="664"/>
      <c r="I779" s="664"/>
      <c r="J779" s="664"/>
      <c r="K779" s="664"/>
      <c r="L779" s="664"/>
      <c r="M779" s="664"/>
      <c r="N779" s="664"/>
      <c r="O779" s="664"/>
      <c r="P779" s="664"/>
    </row>
    <row r="780" spans="6:16" ht="15.75" customHeight="1">
      <c r="F780" s="664"/>
      <c r="G780" s="664"/>
      <c r="H780" s="664"/>
      <c r="I780" s="664"/>
      <c r="J780" s="664"/>
      <c r="K780" s="664"/>
      <c r="L780" s="664"/>
      <c r="M780" s="664"/>
      <c r="N780" s="664"/>
      <c r="O780" s="664"/>
      <c r="P780" s="664"/>
    </row>
    <row r="781" spans="6:16" ht="15.75" customHeight="1">
      <c r="F781" s="664"/>
      <c r="G781" s="664"/>
      <c r="H781" s="664"/>
      <c r="I781" s="664"/>
      <c r="J781" s="664"/>
      <c r="K781" s="664"/>
      <c r="L781" s="664"/>
      <c r="M781" s="664"/>
      <c r="N781" s="664"/>
      <c r="O781" s="664"/>
      <c r="P781" s="664"/>
    </row>
    <row r="782" spans="6:16" ht="15.75" customHeight="1">
      <c r="F782" s="664"/>
      <c r="G782" s="664"/>
      <c r="H782" s="664"/>
      <c r="I782" s="664"/>
      <c r="J782" s="664"/>
      <c r="K782" s="664"/>
      <c r="L782" s="664"/>
      <c r="M782" s="664"/>
      <c r="N782" s="664"/>
      <c r="O782" s="664"/>
      <c r="P782" s="664"/>
    </row>
    <row r="783" spans="6:16" ht="15.75" customHeight="1">
      <c r="F783" s="664"/>
      <c r="G783" s="664"/>
      <c r="H783" s="664"/>
      <c r="I783" s="664"/>
      <c r="J783" s="664"/>
      <c r="K783" s="664"/>
      <c r="L783" s="664"/>
      <c r="M783" s="664"/>
      <c r="N783" s="664"/>
      <c r="O783" s="664"/>
      <c r="P783" s="664"/>
    </row>
    <row r="784" spans="6:16" ht="15.75" customHeight="1">
      <c r="F784" s="664"/>
      <c r="G784" s="664"/>
      <c r="H784" s="664"/>
      <c r="I784" s="664"/>
      <c r="J784" s="664"/>
      <c r="K784" s="664"/>
      <c r="L784" s="664"/>
      <c r="M784" s="664"/>
      <c r="N784" s="664"/>
      <c r="O784" s="664"/>
      <c r="P784" s="664"/>
    </row>
    <row r="785" spans="6:16" ht="15.75" customHeight="1">
      <c r="F785" s="664"/>
      <c r="G785" s="664"/>
      <c r="H785" s="664"/>
      <c r="I785" s="664"/>
      <c r="J785" s="664"/>
      <c r="K785" s="664"/>
      <c r="L785" s="664"/>
      <c r="M785" s="664"/>
      <c r="N785" s="664"/>
      <c r="O785" s="664"/>
      <c r="P785" s="664"/>
    </row>
    <row r="786" spans="6:16" ht="15.75" customHeight="1">
      <c r="F786" s="664"/>
      <c r="G786" s="664"/>
      <c r="H786" s="664"/>
      <c r="I786" s="664"/>
      <c r="J786" s="664"/>
      <c r="K786" s="664"/>
      <c r="L786" s="664"/>
      <c r="M786" s="664"/>
      <c r="N786" s="664"/>
      <c r="O786" s="664"/>
      <c r="P786" s="664"/>
    </row>
    <row r="787" spans="6:16" ht="15.75" customHeight="1">
      <c r="F787" s="664"/>
      <c r="G787" s="664"/>
      <c r="H787" s="664"/>
      <c r="I787" s="664"/>
      <c r="J787" s="664"/>
      <c r="K787" s="664"/>
      <c r="L787" s="664"/>
      <c r="M787" s="664"/>
      <c r="N787" s="664"/>
      <c r="O787" s="664"/>
      <c r="P787" s="664"/>
    </row>
    <row r="788" spans="6:16" ht="15.75" customHeight="1">
      <c r="F788" s="664"/>
      <c r="G788" s="664"/>
      <c r="H788" s="664"/>
      <c r="I788" s="664"/>
      <c r="J788" s="664"/>
      <c r="K788" s="664"/>
      <c r="L788" s="664"/>
      <c r="M788" s="664"/>
      <c r="N788" s="664"/>
      <c r="O788" s="664"/>
      <c r="P788" s="664"/>
    </row>
    <row r="789" spans="6:16" ht="15.75" customHeight="1">
      <c r="F789" s="664"/>
      <c r="G789" s="664"/>
      <c r="H789" s="664"/>
      <c r="I789" s="664"/>
      <c r="J789" s="664"/>
      <c r="K789" s="664"/>
      <c r="L789" s="664"/>
      <c r="M789" s="664"/>
      <c r="N789" s="664"/>
      <c r="O789" s="664"/>
      <c r="P789" s="664"/>
    </row>
    <row r="790" spans="6:16" ht="15.75" customHeight="1">
      <c r="F790" s="664"/>
      <c r="G790" s="664"/>
      <c r="H790" s="664"/>
      <c r="I790" s="664"/>
      <c r="J790" s="664"/>
      <c r="K790" s="664"/>
      <c r="L790" s="664"/>
      <c r="M790" s="664"/>
      <c r="N790" s="664"/>
      <c r="O790" s="664"/>
      <c r="P790" s="664"/>
    </row>
    <row r="791" spans="6:16" ht="15.75" customHeight="1">
      <c r="F791" s="664"/>
      <c r="G791" s="664"/>
      <c r="H791" s="664"/>
      <c r="I791" s="664"/>
      <c r="J791" s="664"/>
      <c r="K791" s="664"/>
      <c r="L791" s="664"/>
      <c r="M791" s="664"/>
      <c r="N791" s="664"/>
      <c r="O791" s="664"/>
      <c r="P791" s="664"/>
    </row>
    <row r="792" spans="6:16" ht="15.75" customHeight="1">
      <c r="F792" s="664"/>
      <c r="G792" s="664"/>
      <c r="H792" s="664"/>
      <c r="I792" s="664"/>
      <c r="J792" s="664"/>
      <c r="K792" s="664"/>
      <c r="L792" s="664"/>
      <c r="M792" s="664"/>
      <c r="N792" s="664"/>
      <c r="O792" s="664"/>
      <c r="P792" s="664"/>
    </row>
    <row r="793" spans="6:16" ht="15.75" customHeight="1">
      <c r="F793" s="664"/>
      <c r="G793" s="664"/>
      <c r="H793" s="664"/>
      <c r="I793" s="664"/>
      <c r="J793" s="664"/>
      <c r="K793" s="664"/>
      <c r="L793" s="664"/>
      <c r="M793" s="664"/>
      <c r="N793" s="664"/>
      <c r="O793" s="664"/>
      <c r="P793" s="664"/>
    </row>
    <row r="794" spans="6:16" ht="15.75" customHeight="1">
      <c r="F794" s="664"/>
      <c r="G794" s="664"/>
      <c r="H794" s="664"/>
      <c r="I794" s="664"/>
      <c r="J794" s="664"/>
      <c r="K794" s="664"/>
      <c r="L794" s="664"/>
      <c r="M794" s="664"/>
      <c r="N794" s="664"/>
      <c r="O794" s="664"/>
      <c r="P794" s="664"/>
    </row>
    <row r="795" spans="6:16" ht="15.75" customHeight="1">
      <c r="F795" s="664"/>
      <c r="G795" s="664"/>
      <c r="H795" s="664"/>
      <c r="I795" s="664"/>
      <c r="J795" s="664"/>
      <c r="K795" s="664"/>
      <c r="L795" s="664"/>
      <c r="M795" s="664"/>
      <c r="N795" s="664"/>
      <c r="O795" s="664"/>
      <c r="P795" s="664"/>
    </row>
    <row r="796" spans="6:16" ht="15.75" customHeight="1">
      <c r="F796" s="664"/>
      <c r="G796" s="664"/>
      <c r="H796" s="664"/>
      <c r="I796" s="664"/>
      <c r="J796" s="664"/>
      <c r="K796" s="664"/>
      <c r="L796" s="664"/>
      <c r="M796" s="664"/>
      <c r="N796" s="664"/>
      <c r="O796" s="664"/>
      <c r="P796" s="664"/>
    </row>
    <row r="797" spans="6:16" ht="15.75" customHeight="1">
      <c r="F797" s="664"/>
      <c r="G797" s="664"/>
      <c r="H797" s="664"/>
      <c r="I797" s="664"/>
      <c r="J797" s="664"/>
      <c r="K797" s="664"/>
      <c r="L797" s="664"/>
      <c r="M797" s="664"/>
      <c r="N797" s="664"/>
      <c r="O797" s="664"/>
      <c r="P797" s="664"/>
    </row>
    <row r="798" spans="6:16" ht="15.75" customHeight="1">
      <c r="F798" s="664"/>
      <c r="G798" s="664"/>
      <c r="H798" s="664"/>
      <c r="I798" s="664"/>
      <c r="J798" s="664"/>
      <c r="K798" s="664"/>
      <c r="L798" s="664"/>
      <c r="M798" s="664"/>
      <c r="N798" s="664"/>
      <c r="O798" s="664"/>
      <c r="P798" s="664"/>
    </row>
    <row r="799" spans="6:16" ht="15.75" customHeight="1">
      <c r="F799" s="664"/>
      <c r="G799" s="664"/>
      <c r="H799" s="664"/>
      <c r="I799" s="664"/>
      <c r="J799" s="664"/>
      <c r="K799" s="664"/>
      <c r="L799" s="664"/>
      <c r="M799" s="664"/>
      <c r="N799" s="664"/>
      <c r="O799" s="664"/>
      <c r="P799" s="664"/>
    </row>
    <row r="800" spans="6:16" ht="15.75" customHeight="1">
      <c r="F800" s="664"/>
      <c r="G800" s="664"/>
      <c r="H800" s="664"/>
      <c r="I800" s="664"/>
      <c r="J800" s="664"/>
      <c r="K800" s="664"/>
      <c r="L800" s="664"/>
      <c r="M800" s="664"/>
      <c r="N800" s="664"/>
      <c r="O800" s="664"/>
      <c r="P800" s="664"/>
    </row>
    <row r="801" spans="6:16" ht="15.75" customHeight="1">
      <c r="F801" s="664"/>
      <c r="G801" s="664"/>
      <c r="H801" s="664"/>
      <c r="I801" s="664"/>
      <c r="J801" s="664"/>
      <c r="K801" s="664"/>
      <c r="L801" s="664"/>
      <c r="M801" s="664"/>
      <c r="N801" s="664"/>
      <c r="O801" s="664"/>
      <c r="P801" s="664"/>
    </row>
    <row r="802" spans="6:16" ht="15.75" customHeight="1">
      <c r="F802" s="664"/>
      <c r="G802" s="664"/>
      <c r="H802" s="664"/>
      <c r="I802" s="664"/>
      <c r="J802" s="664"/>
      <c r="K802" s="664"/>
      <c r="L802" s="664"/>
      <c r="M802" s="664"/>
      <c r="N802" s="664"/>
      <c r="O802" s="664"/>
      <c r="P802" s="664"/>
    </row>
    <row r="803" spans="6:16" ht="15.75" customHeight="1">
      <c r="F803" s="664"/>
      <c r="G803" s="664"/>
      <c r="H803" s="664"/>
      <c r="I803" s="664"/>
      <c r="J803" s="664"/>
      <c r="K803" s="664"/>
      <c r="L803" s="664"/>
      <c r="M803" s="664"/>
      <c r="N803" s="664"/>
      <c r="O803" s="664"/>
      <c r="P803" s="664"/>
    </row>
    <row r="804" spans="6:16" ht="15.75" customHeight="1">
      <c r="F804" s="664"/>
      <c r="G804" s="664"/>
      <c r="H804" s="664"/>
      <c r="I804" s="664"/>
      <c r="J804" s="664"/>
      <c r="K804" s="664"/>
      <c r="L804" s="664"/>
      <c r="M804" s="664"/>
      <c r="N804" s="664"/>
      <c r="O804" s="664"/>
      <c r="P804" s="664"/>
    </row>
    <row r="805" spans="6:16" ht="15.75" customHeight="1">
      <c r="F805" s="664"/>
      <c r="G805" s="664"/>
      <c r="H805" s="664"/>
      <c r="I805" s="664"/>
      <c r="J805" s="664"/>
      <c r="K805" s="664"/>
      <c r="L805" s="664"/>
      <c r="M805" s="664"/>
      <c r="N805" s="664"/>
      <c r="O805" s="664"/>
      <c r="P805" s="664"/>
    </row>
    <row r="806" spans="6:16" ht="15.75" customHeight="1">
      <c r="F806" s="664"/>
      <c r="G806" s="664"/>
      <c r="H806" s="664"/>
      <c r="I806" s="664"/>
      <c r="J806" s="664"/>
      <c r="K806" s="664"/>
      <c r="L806" s="664"/>
      <c r="M806" s="664"/>
      <c r="N806" s="664"/>
      <c r="O806" s="664"/>
      <c r="P806" s="664"/>
    </row>
    <row r="807" spans="6:16" ht="15.75" customHeight="1">
      <c r="F807" s="664"/>
      <c r="G807" s="664"/>
      <c r="H807" s="664"/>
      <c r="I807" s="664"/>
      <c r="J807" s="664"/>
      <c r="K807" s="664"/>
      <c r="L807" s="664"/>
      <c r="M807" s="664"/>
      <c r="N807" s="664"/>
      <c r="O807" s="664"/>
      <c r="P807" s="664"/>
    </row>
    <row r="808" spans="6:16" ht="15.75" customHeight="1">
      <c r="F808" s="664"/>
      <c r="G808" s="664"/>
      <c r="H808" s="664"/>
      <c r="I808" s="664"/>
      <c r="J808" s="664"/>
      <c r="K808" s="664"/>
      <c r="L808" s="664"/>
      <c r="M808" s="664"/>
      <c r="N808" s="664"/>
      <c r="O808" s="664"/>
      <c r="P808" s="664"/>
    </row>
    <row r="809" spans="6:16" ht="15.75" customHeight="1">
      <c r="F809" s="664"/>
      <c r="G809" s="664"/>
      <c r="H809" s="664"/>
      <c r="I809" s="664"/>
      <c r="J809" s="664"/>
      <c r="K809" s="664"/>
      <c r="L809" s="664"/>
      <c r="M809" s="664"/>
      <c r="N809" s="664"/>
      <c r="O809" s="664"/>
      <c r="P809" s="664"/>
    </row>
    <row r="810" spans="6:16" ht="15.75" customHeight="1">
      <c r="F810" s="664"/>
      <c r="G810" s="664"/>
      <c r="H810" s="664"/>
      <c r="I810" s="664"/>
      <c r="J810" s="664"/>
      <c r="K810" s="664"/>
      <c r="L810" s="664"/>
      <c r="M810" s="664"/>
      <c r="N810" s="664"/>
      <c r="O810" s="664"/>
      <c r="P810" s="664"/>
    </row>
    <row r="811" spans="6:16" ht="15.75" customHeight="1">
      <c r="F811" s="664"/>
      <c r="G811" s="664"/>
      <c r="H811" s="664"/>
      <c r="I811" s="664"/>
      <c r="J811" s="664"/>
      <c r="K811" s="664"/>
      <c r="L811" s="664"/>
      <c r="M811" s="664"/>
      <c r="N811" s="664"/>
      <c r="O811" s="664"/>
      <c r="P811" s="664"/>
    </row>
    <row r="812" spans="6:16" ht="15.75" customHeight="1">
      <c r="F812" s="664"/>
      <c r="G812" s="664"/>
      <c r="H812" s="664"/>
      <c r="I812" s="664"/>
      <c r="J812" s="664"/>
      <c r="K812" s="664"/>
      <c r="L812" s="664"/>
      <c r="M812" s="664"/>
      <c r="N812" s="664"/>
      <c r="O812" s="664"/>
      <c r="P812" s="664"/>
    </row>
    <row r="813" spans="6:16" ht="15.75" customHeight="1">
      <c r="F813" s="664"/>
      <c r="G813" s="664"/>
      <c r="H813" s="664"/>
      <c r="I813" s="664"/>
      <c r="J813" s="664"/>
      <c r="K813" s="664"/>
      <c r="L813" s="664"/>
      <c r="M813" s="664"/>
      <c r="N813" s="664"/>
      <c r="O813" s="664"/>
      <c r="P813" s="664"/>
    </row>
    <row r="814" spans="6:16" ht="15.75" customHeight="1">
      <c r="F814" s="664"/>
      <c r="G814" s="664"/>
      <c r="H814" s="664"/>
      <c r="I814" s="664"/>
      <c r="J814" s="664"/>
      <c r="K814" s="664"/>
      <c r="L814" s="664"/>
      <c r="M814" s="664"/>
      <c r="N814" s="664"/>
      <c r="O814" s="664"/>
      <c r="P814" s="664"/>
    </row>
    <row r="815" spans="6:16" ht="15.75" customHeight="1">
      <c r="F815" s="664"/>
      <c r="G815" s="664"/>
      <c r="H815" s="664"/>
      <c r="I815" s="664"/>
      <c r="J815" s="664"/>
      <c r="K815" s="664"/>
      <c r="L815" s="664"/>
      <c r="M815" s="664"/>
      <c r="N815" s="664"/>
      <c r="O815" s="664"/>
      <c r="P815" s="664"/>
    </row>
    <row r="816" spans="6:16" ht="15.75" customHeight="1">
      <c r="F816" s="664"/>
      <c r="G816" s="664"/>
      <c r="H816" s="664"/>
      <c r="I816" s="664"/>
      <c r="J816" s="664"/>
      <c r="K816" s="664"/>
      <c r="L816" s="664"/>
      <c r="M816" s="664"/>
      <c r="N816" s="664"/>
      <c r="O816" s="664"/>
      <c r="P816" s="664"/>
    </row>
    <row r="817" spans="6:16" ht="15.75" customHeight="1">
      <c r="F817" s="664"/>
      <c r="G817" s="664"/>
      <c r="H817" s="664"/>
      <c r="I817" s="664"/>
      <c r="J817" s="664"/>
      <c r="K817" s="664"/>
      <c r="L817" s="664"/>
      <c r="M817" s="664"/>
      <c r="N817" s="664"/>
      <c r="O817" s="664"/>
      <c r="P817" s="664"/>
    </row>
    <row r="818" spans="6:16" ht="15.75" customHeight="1">
      <c r="F818" s="664"/>
      <c r="G818" s="664"/>
      <c r="H818" s="664"/>
      <c r="I818" s="664"/>
      <c r="J818" s="664"/>
      <c r="K818" s="664"/>
      <c r="L818" s="664"/>
      <c r="M818" s="664"/>
      <c r="N818" s="664"/>
      <c r="O818" s="664"/>
      <c r="P818" s="664"/>
    </row>
    <row r="819" spans="6:16" ht="15.75" customHeight="1">
      <c r="F819" s="664"/>
      <c r="G819" s="664"/>
      <c r="H819" s="664"/>
      <c r="I819" s="664"/>
      <c r="J819" s="664"/>
      <c r="K819" s="664"/>
      <c r="L819" s="664"/>
      <c r="M819" s="664"/>
      <c r="N819" s="664"/>
      <c r="O819" s="664"/>
      <c r="P819" s="664"/>
    </row>
    <row r="820" spans="6:16" ht="15.75" customHeight="1">
      <c r="F820" s="664"/>
      <c r="G820" s="664"/>
      <c r="H820" s="664"/>
      <c r="I820" s="664"/>
      <c r="J820" s="664"/>
      <c r="K820" s="664"/>
      <c r="L820" s="664"/>
      <c r="M820" s="664"/>
      <c r="N820" s="664"/>
      <c r="O820" s="664"/>
      <c r="P820" s="664"/>
    </row>
    <row r="821" spans="6:16" ht="15.75" customHeight="1">
      <c r="F821" s="664"/>
      <c r="G821" s="664"/>
      <c r="H821" s="664"/>
      <c r="I821" s="664"/>
      <c r="J821" s="664"/>
      <c r="K821" s="664"/>
      <c r="L821" s="664"/>
      <c r="M821" s="664"/>
      <c r="N821" s="664"/>
      <c r="O821" s="664"/>
      <c r="P821" s="664"/>
    </row>
    <row r="822" spans="6:16" ht="15.75" customHeight="1">
      <c r="F822" s="664"/>
      <c r="G822" s="664"/>
      <c r="H822" s="664"/>
      <c r="I822" s="664"/>
      <c r="J822" s="664"/>
      <c r="K822" s="664"/>
      <c r="L822" s="664"/>
      <c r="M822" s="664"/>
      <c r="N822" s="664"/>
      <c r="O822" s="664"/>
      <c r="P822" s="664"/>
    </row>
    <row r="823" spans="6:16" ht="15.75" customHeight="1">
      <c r="F823" s="664"/>
      <c r="G823" s="664"/>
      <c r="H823" s="664"/>
      <c r="I823" s="664"/>
      <c r="J823" s="664"/>
      <c r="K823" s="664"/>
      <c r="L823" s="664"/>
      <c r="M823" s="664"/>
      <c r="N823" s="664"/>
      <c r="O823" s="664"/>
      <c r="P823" s="664"/>
    </row>
    <row r="824" spans="6:16" ht="15.75" customHeight="1">
      <c r="F824" s="664"/>
      <c r="G824" s="664"/>
      <c r="H824" s="664"/>
      <c r="I824" s="664"/>
      <c r="J824" s="664"/>
      <c r="K824" s="664"/>
      <c r="L824" s="664"/>
      <c r="M824" s="664"/>
      <c r="N824" s="664"/>
      <c r="O824" s="664"/>
      <c r="P824" s="664"/>
    </row>
    <row r="825" spans="6:16" ht="15.75" customHeight="1">
      <c r="F825" s="664"/>
      <c r="G825" s="664"/>
      <c r="H825" s="664"/>
      <c r="I825" s="664"/>
      <c r="J825" s="664"/>
      <c r="K825" s="664"/>
      <c r="L825" s="664"/>
      <c r="M825" s="664"/>
      <c r="N825" s="664"/>
      <c r="O825" s="664"/>
      <c r="P825" s="664"/>
    </row>
    <row r="826" spans="6:16" ht="15.75" customHeight="1">
      <c r="F826" s="664"/>
      <c r="G826" s="664"/>
      <c r="H826" s="664"/>
      <c r="I826" s="664"/>
      <c r="J826" s="664"/>
      <c r="K826" s="664"/>
      <c r="L826" s="664"/>
      <c r="M826" s="664"/>
      <c r="N826" s="664"/>
      <c r="O826" s="664"/>
      <c r="P826" s="664"/>
    </row>
    <row r="827" spans="6:16" ht="15.75" customHeight="1">
      <c r="F827" s="664"/>
      <c r="G827" s="664"/>
      <c r="H827" s="664"/>
      <c r="I827" s="664"/>
      <c r="J827" s="664"/>
      <c r="K827" s="664"/>
      <c r="L827" s="664"/>
      <c r="M827" s="664"/>
      <c r="N827" s="664"/>
      <c r="O827" s="664"/>
      <c r="P827" s="664"/>
    </row>
    <row r="828" spans="6:16" ht="15.75" customHeight="1">
      <c r="F828" s="664"/>
      <c r="G828" s="664"/>
      <c r="H828" s="664"/>
      <c r="I828" s="664"/>
      <c r="J828" s="664"/>
      <c r="K828" s="664"/>
      <c r="L828" s="664"/>
      <c r="M828" s="664"/>
      <c r="N828" s="664"/>
      <c r="O828" s="664"/>
      <c r="P828" s="664"/>
    </row>
    <row r="829" spans="6:16" ht="15.75" customHeight="1">
      <c r="F829" s="664"/>
      <c r="G829" s="664"/>
      <c r="H829" s="664"/>
      <c r="I829" s="664"/>
      <c r="J829" s="664"/>
      <c r="K829" s="664"/>
      <c r="L829" s="664"/>
      <c r="M829" s="664"/>
      <c r="N829" s="664"/>
      <c r="O829" s="664"/>
      <c r="P829" s="664"/>
    </row>
    <row r="830" spans="6:16" ht="15.75" customHeight="1">
      <c r="F830" s="664"/>
      <c r="G830" s="664"/>
      <c r="H830" s="664"/>
      <c r="I830" s="664"/>
      <c r="J830" s="664"/>
      <c r="K830" s="664"/>
      <c r="L830" s="664"/>
      <c r="M830" s="664"/>
      <c r="N830" s="664"/>
      <c r="O830" s="664"/>
      <c r="P830" s="664"/>
    </row>
    <row r="831" spans="6:16" ht="15.75" customHeight="1">
      <c r="F831" s="664"/>
      <c r="G831" s="664"/>
      <c r="H831" s="664"/>
      <c r="I831" s="664"/>
      <c r="J831" s="664"/>
      <c r="K831" s="664"/>
      <c r="L831" s="664"/>
      <c r="M831" s="664"/>
      <c r="N831" s="664"/>
      <c r="O831" s="664"/>
      <c r="P831" s="664"/>
    </row>
    <row r="832" spans="6:16" ht="15.75" customHeight="1">
      <c r="F832" s="664"/>
      <c r="G832" s="664"/>
      <c r="H832" s="664"/>
      <c r="I832" s="664"/>
      <c r="J832" s="664"/>
      <c r="K832" s="664"/>
      <c r="L832" s="664"/>
      <c r="M832" s="664"/>
      <c r="N832" s="664"/>
      <c r="O832" s="664"/>
      <c r="P832" s="664"/>
    </row>
    <row r="833" spans="6:16" ht="15.75" customHeight="1">
      <c r="F833" s="664"/>
      <c r="G833" s="664"/>
      <c r="H833" s="664"/>
      <c r="I833" s="664"/>
      <c r="J833" s="664"/>
      <c r="K833" s="664"/>
      <c r="L833" s="664"/>
      <c r="M833" s="664"/>
      <c r="N833" s="664"/>
      <c r="O833" s="664"/>
      <c r="P833" s="664"/>
    </row>
    <row r="834" spans="6:16" ht="15.75" customHeight="1">
      <c r="F834" s="664"/>
      <c r="G834" s="664"/>
      <c r="H834" s="664"/>
      <c r="I834" s="664"/>
      <c r="J834" s="664"/>
      <c r="K834" s="664"/>
      <c r="L834" s="664"/>
      <c r="M834" s="664"/>
      <c r="N834" s="664"/>
      <c r="O834" s="664"/>
      <c r="P834" s="664"/>
    </row>
    <row r="835" spans="6:16" ht="15.75" customHeight="1">
      <c r="F835" s="664"/>
      <c r="G835" s="664"/>
      <c r="H835" s="664"/>
      <c r="I835" s="664"/>
      <c r="J835" s="664"/>
      <c r="K835" s="664"/>
      <c r="L835" s="664"/>
      <c r="M835" s="664"/>
      <c r="N835" s="664"/>
      <c r="O835" s="664"/>
      <c r="P835" s="664"/>
    </row>
    <row r="836" spans="6:16" ht="15.75" customHeight="1">
      <c r="F836" s="664"/>
      <c r="G836" s="664"/>
      <c r="H836" s="664"/>
      <c r="I836" s="664"/>
      <c r="J836" s="664"/>
      <c r="K836" s="664"/>
      <c r="L836" s="664"/>
      <c r="M836" s="664"/>
      <c r="N836" s="664"/>
      <c r="O836" s="664"/>
      <c r="P836" s="664"/>
    </row>
    <row r="837" spans="6:16" ht="15.75" customHeight="1">
      <c r="F837" s="664"/>
      <c r="G837" s="664"/>
      <c r="H837" s="664"/>
      <c r="I837" s="664"/>
      <c r="J837" s="664"/>
      <c r="K837" s="664"/>
      <c r="L837" s="664"/>
      <c r="M837" s="664"/>
      <c r="N837" s="664"/>
      <c r="O837" s="664"/>
      <c r="P837" s="664"/>
    </row>
    <row r="838" spans="6:16" ht="15.75" customHeight="1">
      <c r="F838" s="664"/>
      <c r="G838" s="664"/>
      <c r="H838" s="664"/>
      <c r="I838" s="664"/>
      <c r="J838" s="664"/>
      <c r="K838" s="664"/>
      <c r="L838" s="664"/>
      <c r="M838" s="664"/>
      <c r="N838" s="664"/>
      <c r="O838" s="664"/>
      <c r="P838" s="664"/>
    </row>
    <row r="839" spans="6:16" ht="15.75" customHeight="1">
      <c r="F839" s="664"/>
      <c r="G839" s="664"/>
      <c r="H839" s="664"/>
      <c r="I839" s="664"/>
      <c r="J839" s="664"/>
      <c r="K839" s="664"/>
      <c r="L839" s="664"/>
      <c r="M839" s="664"/>
      <c r="N839" s="664"/>
      <c r="O839" s="664"/>
      <c r="P839" s="664"/>
    </row>
    <row r="840" spans="6:16" ht="15.75" customHeight="1">
      <c r="F840" s="664"/>
      <c r="G840" s="664"/>
      <c r="H840" s="664"/>
      <c r="I840" s="664"/>
      <c r="J840" s="664"/>
      <c r="K840" s="664"/>
      <c r="L840" s="664"/>
      <c r="M840" s="664"/>
      <c r="N840" s="664"/>
      <c r="O840" s="664"/>
      <c r="P840" s="664"/>
    </row>
    <row r="841" spans="6:16" ht="15.75" customHeight="1">
      <c r="F841" s="664"/>
      <c r="G841" s="664"/>
      <c r="H841" s="664"/>
      <c r="I841" s="664"/>
      <c r="J841" s="664"/>
      <c r="K841" s="664"/>
      <c r="L841" s="664"/>
      <c r="M841" s="664"/>
      <c r="N841" s="664"/>
      <c r="O841" s="664"/>
      <c r="P841" s="664"/>
    </row>
    <row r="842" spans="6:16" ht="15.75" customHeight="1">
      <c r="F842" s="664"/>
      <c r="G842" s="664"/>
      <c r="H842" s="664"/>
      <c r="I842" s="664"/>
      <c r="J842" s="664"/>
      <c r="K842" s="664"/>
      <c r="L842" s="664"/>
      <c r="M842" s="664"/>
      <c r="N842" s="664"/>
      <c r="O842" s="664"/>
      <c r="P842" s="664"/>
    </row>
    <row r="843" spans="6:16" ht="15.75" customHeight="1">
      <c r="F843" s="664"/>
      <c r="G843" s="664"/>
      <c r="H843" s="664"/>
      <c r="I843" s="664"/>
      <c r="J843" s="664"/>
      <c r="K843" s="664"/>
      <c r="L843" s="664"/>
      <c r="M843" s="664"/>
      <c r="N843" s="664"/>
      <c r="O843" s="664"/>
      <c r="P843" s="664"/>
    </row>
    <row r="844" spans="6:16" ht="15.75" customHeight="1">
      <c r="F844" s="664"/>
      <c r="G844" s="664"/>
      <c r="H844" s="664"/>
      <c r="I844" s="664"/>
      <c r="J844" s="664"/>
      <c r="K844" s="664"/>
      <c r="L844" s="664"/>
      <c r="M844" s="664"/>
      <c r="N844" s="664"/>
      <c r="O844" s="664"/>
      <c r="P844" s="664"/>
    </row>
    <row r="845" spans="6:16" ht="15.75" customHeight="1">
      <c r="F845" s="664"/>
      <c r="G845" s="664"/>
      <c r="H845" s="664"/>
      <c r="I845" s="664"/>
      <c r="J845" s="664"/>
      <c r="K845" s="664"/>
      <c r="L845" s="664"/>
      <c r="M845" s="664"/>
      <c r="N845" s="664"/>
      <c r="O845" s="664"/>
      <c r="P845" s="664"/>
    </row>
    <row r="846" spans="6:16" ht="15.75" customHeight="1">
      <c r="F846" s="664"/>
      <c r="G846" s="664"/>
      <c r="H846" s="664"/>
      <c r="I846" s="664"/>
      <c r="J846" s="664"/>
      <c r="K846" s="664"/>
      <c r="L846" s="664"/>
      <c r="M846" s="664"/>
      <c r="N846" s="664"/>
      <c r="O846" s="664"/>
      <c r="P846" s="664"/>
    </row>
    <row r="847" spans="6:16" ht="15.75" customHeight="1">
      <c r="F847" s="664"/>
      <c r="G847" s="664"/>
      <c r="H847" s="664"/>
      <c r="I847" s="664"/>
      <c r="J847" s="664"/>
      <c r="K847" s="664"/>
      <c r="L847" s="664"/>
      <c r="M847" s="664"/>
      <c r="N847" s="664"/>
      <c r="O847" s="664"/>
      <c r="P847" s="664"/>
    </row>
    <row r="848" spans="6:16" ht="15.75" customHeight="1">
      <c r="F848" s="664"/>
      <c r="G848" s="664"/>
      <c r="H848" s="664"/>
      <c r="I848" s="664"/>
      <c r="J848" s="664"/>
      <c r="K848" s="664"/>
      <c r="L848" s="664"/>
      <c r="M848" s="664"/>
      <c r="N848" s="664"/>
      <c r="O848" s="664"/>
      <c r="P848" s="664"/>
    </row>
    <row r="849" spans="6:16" ht="15.75" customHeight="1">
      <c r="F849" s="664"/>
      <c r="G849" s="664"/>
      <c r="H849" s="664"/>
      <c r="I849" s="664"/>
      <c r="J849" s="664"/>
      <c r="K849" s="664"/>
      <c r="L849" s="664"/>
      <c r="M849" s="664"/>
      <c r="N849" s="664"/>
      <c r="O849" s="664"/>
      <c r="P849" s="664"/>
    </row>
    <row r="850" spans="6:16" ht="15.75" customHeight="1">
      <c r="F850" s="664"/>
      <c r="G850" s="664"/>
      <c r="H850" s="664"/>
      <c r="I850" s="664"/>
      <c r="J850" s="664"/>
      <c r="K850" s="664"/>
      <c r="L850" s="664"/>
      <c r="M850" s="664"/>
      <c r="N850" s="664"/>
      <c r="O850" s="664"/>
      <c r="P850" s="664"/>
    </row>
    <row r="851" spans="6:16" ht="15.75" customHeight="1">
      <c r="F851" s="664"/>
      <c r="G851" s="664"/>
      <c r="H851" s="664"/>
      <c r="I851" s="664"/>
      <c r="J851" s="664"/>
      <c r="K851" s="664"/>
      <c r="L851" s="664"/>
      <c r="M851" s="664"/>
      <c r="N851" s="664"/>
      <c r="O851" s="664"/>
      <c r="P851" s="664"/>
    </row>
    <row r="852" spans="6:16" ht="15.75" customHeight="1">
      <c r="F852" s="664"/>
      <c r="G852" s="664"/>
      <c r="H852" s="664"/>
      <c r="I852" s="664"/>
      <c r="J852" s="664"/>
      <c r="K852" s="664"/>
      <c r="L852" s="664"/>
      <c r="M852" s="664"/>
      <c r="N852" s="664"/>
      <c r="O852" s="664"/>
      <c r="P852" s="664"/>
    </row>
    <row r="853" spans="6:16" ht="15.75" customHeight="1">
      <c r="F853" s="664"/>
      <c r="G853" s="664"/>
      <c r="H853" s="664"/>
      <c r="I853" s="664"/>
      <c r="J853" s="664"/>
      <c r="K853" s="664"/>
      <c r="L853" s="664"/>
      <c r="M853" s="664"/>
      <c r="N853" s="664"/>
      <c r="O853" s="664"/>
      <c r="P853" s="664"/>
    </row>
    <row r="854" spans="6:16" ht="15.75" customHeight="1">
      <c r="F854" s="664"/>
      <c r="G854" s="664"/>
      <c r="H854" s="664"/>
      <c r="I854" s="664"/>
      <c r="J854" s="664"/>
      <c r="K854" s="664"/>
      <c r="L854" s="664"/>
      <c r="M854" s="664"/>
      <c r="N854" s="664"/>
      <c r="O854" s="664"/>
      <c r="P854" s="664"/>
    </row>
    <row r="855" spans="6:16" ht="15.75" customHeight="1">
      <c r="F855" s="664"/>
      <c r="G855" s="664"/>
      <c r="H855" s="664"/>
      <c r="I855" s="664"/>
      <c r="J855" s="664"/>
      <c r="K855" s="664"/>
      <c r="L855" s="664"/>
      <c r="M855" s="664"/>
      <c r="N855" s="664"/>
      <c r="O855" s="664"/>
      <c r="P855" s="664"/>
    </row>
    <row r="856" spans="6:16" ht="15.75" customHeight="1">
      <c r="F856" s="664"/>
      <c r="G856" s="664"/>
      <c r="H856" s="664"/>
      <c r="I856" s="664"/>
      <c r="J856" s="664"/>
      <c r="K856" s="664"/>
      <c r="L856" s="664"/>
      <c r="M856" s="664"/>
      <c r="N856" s="664"/>
      <c r="O856" s="664"/>
      <c r="P856" s="664"/>
    </row>
    <row r="857" spans="6:16" ht="15.75" customHeight="1">
      <c r="F857" s="664"/>
      <c r="G857" s="664"/>
      <c r="H857" s="664"/>
      <c r="I857" s="664"/>
      <c r="J857" s="664"/>
      <c r="K857" s="664"/>
      <c r="L857" s="664"/>
      <c r="M857" s="664"/>
      <c r="N857" s="664"/>
      <c r="O857" s="664"/>
      <c r="P857" s="664"/>
    </row>
    <row r="858" spans="6:16" ht="15.75" customHeight="1">
      <c r="F858" s="664"/>
      <c r="G858" s="664"/>
      <c r="H858" s="664"/>
      <c r="I858" s="664"/>
      <c r="J858" s="664"/>
      <c r="K858" s="664"/>
      <c r="L858" s="664"/>
      <c r="M858" s="664"/>
      <c r="N858" s="664"/>
      <c r="O858" s="664"/>
      <c r="P858" s="664"/>
    </row>
    <row r="859" spans="6:16" ht="15.75" customHeight="1">
      <c r="F859" s="664"/>
      <c r="G859" s="664"/>
      <c r="H859" s="664"/>
      <c r="I859" s="664"/>
      <c r="J859" s="664"/>
      <c r="K859" s="664"/>
      <c r="L859" s="664"/>
      <c r="M859" s="664"/>
      <c r="N859" s="664"/>
      <c r="O859" s="664"/>
      <c r="P859" s="664"/>
    </row>
    <row r="860" spans="6:16" ht="15.75" customHeight="1">
      <c r="F860" s="664"/>
      <c r="G860" s="664"/>
      <c r="H860" s="664"/>
      <c r="I860" s="664"/>
      <c r="J860" s="664"/>
      <c r="K860" s="664"/>
      <c r="L860" s="664"/>
      <c r="M860" s="664"/>
      <c r="N860" s="664"/>
      <c r="O860" s="664"/>
      <c r="P860" s="664"/>
    </row>
    <row r="861" spans="6:16" ht="15.75" customHeight="1">
      <c r="F861" s="664"/>
      <c r="G861" s="664"/>
      <c r="H861" s="664"/>
      <c r="I861" s="664"/>
      <c r="J861" s="664"/>
      <c r="K861" s="664"/>
      <c r="L861" s="664"/>
      <c r="M861" s="664"/>
      <c r="N861" s="664"/>
      <c r="O861" s="664"/>
      <c r="P861" s="664"/>
    </row>
    <row r="862" spans="6:16" ht="15.75" customHeight="1">
      <c r="F862" s="664"/>
      <c r="G862" s="664"/>
      <c r="H862" s="664"/>
      <c r="I862" s="664"/>
      <c r="J862" s="664"/>
      <c r="K862" s="664"/>
      <c r="L862" s="664"/>
      <c r="M862" s="664"/>
      <c r="N862" s="664"/>
      <c r="O862" s="664"/>
      <c r="P862" s="664"/>
    </row>
    <row r="863" spans="6:16" ht="15.75" customHeight="1">
      <c r="F863" s="664"/>
      <c r="G863" s="664"/>
      <c r="H863" s="664"/>
      <c r="I863" s="664"/>
      <c r="J863" s="664"/>
      <c r="K863" s="664"/>
      <c r="L863" s="664"/>
      <c r="M863" s="664"/>
      <c r="N863" s="664"/>
      <c r="O863" s="664"/>
      <c r="P863" s="664"/>
    </row>
    <row r="864" spans="6:16" ht="15.75" customHeight="1">
      <c r="F864" s="664"/>
      <c r="G864" s="664"/>
      <c r="H864" s="664"/>
      <c r="I864" s="664"/>
      <c r="J864" s="664"/>
      <c r="K864" s="664"/>
      <c r="L864" s="664"/>
      <c r="M864" s="664"/>
      <c r="N864" s="664"/>
      <c r="O864" s="664"/>
      <c r="P864" s="664"/>
    </row>
    <row r="865" spans="6:16" ht="15.75" customHeight="1">
      <c r="F865" s="664"/>
      <c r="G865" s="664"/>
      <c r="H865" s="664"/>
      <c r="I865" s="664"/>
      <c r="J865" s="664"/>
      <c r="K865" s="664"/>
      <c r="L865" s="664"/>
      <c r="M865" s="664"/>
      <c r="N865" s="664"/>
      <c r="O865" s="664"/>
      <c r="P865" s="664"/>
    </row>
    <row r="866" spans="6:16" ht="15.75" customHeight="1">
      <c r="F866" s="664"/>
      <c r="G866" s="664"/>
      <c r="H866" s="664"/>
      <c r="I866" s="664"/>
      <c r="J866" s="664"/>
      <c r="K866" s="664"/>
      <c r="L866" s="664"/>
      <c r="M866" s="664"/>
      <c r="N866" s="664"/>
      <c r="O866" s="664"/>
      <c r="P866" s="664"/>
    </row>
    <row r="867" spans="6:16" ht="15.75" customHeight="1">
      <c r="F867" s="664"/>
      <c r="G867" s="664"/>
      <c r="H867" s="664"/>
      <c r="I867" s="664"/>
      <c r="J867" s="664"/>
      <c r="K867" s="664"/>
      <c r="L867" s="664"/>
      <c r="M867" s="664"/>
      <c r="N867" s="664"/>
      <c r="O867" s="664"/>
      <c r="P867" s="664"/>
    </row>
    <row r="868" spans="6:16" ht="15.75" customHeight="1">
      <c r="F868" s="664"/>
      <c r="G868" s="664"/>
      <c r="H868" s="664"/>
      <c r="I868" s="664"/>
      <c r="J868" s="664"/>
      <c r="K868" s="664"/>
      <c r="L868" s="664"/>
      <c r="M868" s="664"/>
      <c r="N868" s="664"/>
      <c r="O868" s="664"/>
      <c r="P868" s="664"/>
    </row>
    <row r="869" spans="6:16" ht="15.75" customHeight="1">
      <c r="F869" s="664"/>
      <c r="G869" s="664"/>
      <c r="H869" s="664"/>
      <c r="I869" s="664"/>
      <c r="J869" s="664"/>
      <c r="K869" s="664"/>
      <c r="L869" s="664"/>
      <c r="M869" s="664"/>
      <c r="N869" s="664"/>
      <c r="O869" s="664"/>
      <c r="P869" s="664"/>
    </row>
    <row r="870" spans="6:16" ht="15.75" customHeight="1">
      <c r="F870" s="664"/>
      <c r="G870" s="664"/>
      <c r="H870" s="664"/>
      <c r="I870" s="664"/>
      <c r="J870" s="664"/>
      <c r="K870" s="664"/>
      <c r="L870" s="664"/>
      <c r="M870" s="664"/>
      <c r="N870" s="664"/>
      <c r="O870" s="664"/>
      <c r="P870" s="664"/>
    </row>
    <row r="871" spans="6:16" ht="15.75" customHeight="1">
      <c r="F871" s="664"/>
      <c r="G871" s="664"/>
      <c r="H871" s="664"/>
      <c r="I871" s="664"/>
      <c r="J871" s="664"/>
      <c r="K871" s="664"/>
      <c r="L871" s="664"/>
      <c r="M871" s="664"/>
      <c r="N871" s="664"/>
      <c r="O871" s="664"/>
      <c r="P871" s="664"/>
    </row>
    <row r="872" spans="6:16" ht="15.75" customHeight="1">
      <c r="F872" s="664"/>
      <c r="G872" s="664"/>
      <c r="H872" s="664"/>
      <c r="I872" s="664"/>
      <c r="J872" s="664"/>
      <c r="K872" s="664"/>
      <c r="L872" s="664"/>
      <c r="M872" s="664"/>
      <c r="N872" s="664"/>
      <c r="O872" s="664"/>
      <c r="P872" s="664"/>
    </row>
    <row r="873" spans="6:16" ht="15.75" customHeight="1">
      <c r="F873" s="664"/>
      <c r="G873" s="664"/>
      <c r="H873" s="664"/>
      <c r="I873" s="664"/>
      <c r="J873" s="664"/>
      <c r="K873" s="664"/>
      <c r="L873" s="664"/>
      <c r="M873" s="664"/>
      <c r="N873" s="664"/>
      <c r="O873" s="664"/>
      <c r="P873" s="664"/>
    </row>
    <row r="874" spans="6:16" ht="15.75" customHeight="1">
      <c r="F874" s="664"/>
      <c r="G874" s="664"/>
      <c r="H874" s="664"/>
      <c r="I874" s="664"/>
      <c r="J874" s="664"/>
      <c r="K874" s="664"/>
      <c r="L874" s="664"/>
      <c r="M874" s="664"/>
      <c r="N874" s="664"/>
      <c r="O874" s="664"/>
      <c r="P874" s="664"/>
    </row>
    <row r="875" spans="6:16" ht="15.75" customHeight="1">
      <c r="F875" s="664"/>
      <c r="G875" s="664"/>
      <c r="H875" s="664"/>
      <c r="I875" s="664"/>
      <c r="J875" s="664"/>
      <c r="K875" s="664"/>
      <c r="L875" s="664"/>
      <c r="M875" s="664"/>
      <c r="N875" s="664"/>
      <c r="O875" s="664"/>
      <c r="P875" s="664"/>
    </row>
    <row r="876" spans="6:16" ht="15.75" customHeight="1">
      <c r="F876" s="664"/>
      <c r="G876" s="664"/>
      <c r="H876" s="664"/>
      <c r="I876" s="664"/>
      <c r="J876" s="664"/>
      <c r="K876" s="664"/>
      <c r="L876" s="664"/>
      <c r="M876" s="664"/>
      <c r="N876" s="664"/>
      <c r="O876" s="664"/>
      <c r="P876" s="664"/>
    </row>
    <row r="877" spans="6:16" ht="15.75" customHeight="1">
      <c r="F877" s="664"/>
      <c r="G877" s="664"/>
      <c r="H877" s="664"/>
      <c r="I877" s="664"/>
      <c r="J877" s="664"/>
      <c r="K877" s="664"/>
      <c r="L877" s="664"/>
      <c r="M877" s="664"/>
      <c r="N877" s="664"/>
      <c r="O877" s="664"/>
      <c r="P877" s="664"/>
    </row>
    <row r="878" spans="6:16" ht="15.75" customHeight="1">
      <c r="F878" s="664"/>
      <c r="G878" s="664"/>
      <c r="H878" s="664"/>
      <c r="I878" s="664"/>
      <c r="J878" s="664"/>
      <c r="K878" s="664"/>
      <c r="L878" s="664"/>
      <c r="M878" s="664"/>
      <c r="N878" s="664"/>
      <c r="O878" s="664"/>
      <c r="P878" s="664"/>
    </row>
    <row r="879" spans="6:16" ht="15.75" customHeight="1">
      <c r="F879" s="664"/>
      <c r="G879" s="664"/>
      <c r="H879" s="664"/>
      <c r="I879" s="664"/>
      <c r="J879" s="664"/>
      <c r="K879" s="664"/>
      <c r="L879" s="664"/>
      <c r="M879" s="664"/>
      <c r="N879" s="664"/>
      <c r="O879" s="664"/>
      <c r="P879" s="664"/>
    </row>
    <row r="880" spans="6:16" ht="15.75" customHeight="1">
      <c r="F880" s="664"/>
      <c r="G880" s="664"/>
      <c r="H880" s="664"/>
      <c r="I880" s="664"/>
      <c r="J880" s="664"/>
      <c r="K880" s="664"/>
      <c r="L880" s="664"/>
      <c r="M880" s="664"/>
      <c r="N880" s="664"/>
      <c r="O880" s="664"/>
      <c r="P880" s="664"/>
    </row>
    <row r="881" spans="6:16" ht="15.75" customHeight="1">
      <c r="F881" s="664"/>
      <c r="G881" s="664"/>
      <c r="H881" s="664"/>
      <c r="I881" s="664"/>
      <c r="J881" s="664"/>
      <c r="K881" s="664"/>
      <c r="L881" s="664"/>
      <c r="M881" s="664"/>
      <c r="N881" s="664"/>
      <c r="O881" s="664"/>
      <c r="P881" s="664"/>
    </row>
    <row r="882" spans="6:16" ht="15.75" customHeight="1">
      <c r="F882" s="664"/>
      <c r="G882" s="664"/>
      <c r="H882" s="664"/>
      <c r="I882" s="664"/>
      <c r="J882" s="664"/>
      <c r="K882" s="664"/>
      <c r="L882" s="664"/>
      <c r="M882" s="664"/>
      <c r="N882" s="664"/>
      <c r="O882" s="664"/>
      <c r="P882" s="664"/>
    </row>
    <row r="883" spans="6:16" ht="15.75" customHeight="1">
      <c r="F883" s="664"/>
      <c r="G883" s="664"/>
      <c r="H883" s="664"/>
      <c r="I883" s="664"/>
      <c r="J883" s="664"/>
      <c r="K883" s="664"/>
      <c r="L883" s="664"/>
      <c r="M883" s="664"/>
      <c r="N883" s="664"/>
      <c r="O883" s="664"/>
      <c r="P883" s="664"/>
    </row>
    <row r="884" spans="6:16" ht="15.75" customHeight="1">
      <c r="F884" s="664"/>
      <c r="G884" s="664"/>
      <c r="H884" s="664"/>
      <c r="I884" s="664"/>
      <c r="J884" s="664"/>
      <c r="K884" s="664"/>
      <c r="L884" s="664"/>
      <c r="M884" s="664"/>
      <c r="N884" s="664"/>
      <c r="O884" s="664"/>
      <c r="P884" s="664"/>
    </row>
    <row r="885" spans="6:16" ht="15.75" customHeight="1">
      <c r="F885" s="664"/>
      <c r="G885" s="664"/>
      <c r="H885" s="664"/>
      <c r="I885" s="664"/>
      <c r="J885" s="664"/>
      <c r="K885" s="664"/>
      <c r="L885" s="664"/>
      <c r="M885" s="664"/>
      <c r="N885" s="664"/>
      <c r="O885" s="664"/>
      <c r="P885" s="664"/>
    </row>
    <row r="886" spans="6:16" ht="15.75" customHeight="1">
      <c r="F886" s="664"/>
      <c r="G886" s="664"/>
      <c r="H886" s="664"/>
      <c r="I886" s="664"/>
      <c r="J886" s="664"/>
      <c r="K886" s="664"/>
      <c r="L886" s="664"/>
      <c r="M886" s="664"/>
      <c r="N886" s="664"/>
      <c r="O886" s="664"/>
      <c r="P886" s="664"/>
    </row>
    <row r="887" spans="6:16" ht="15.75" customHeight="1">
      <c r="F887" s="664"/>
      <c r="G887" s="664"/>
      <c r="H887" s="664"/>
      <c r="I887" s="664"/>
      <c r="J887" s="664"/>
      <c r="K887" s="664"/>
      <c r="L887" s="664"/>
      <c r="M887" s="664"/>
      <c r="N887" s="664"/>
      <c r="O887" s="664"/>
      <c r="P887" s="664"/>
    </row>
    <row r="888" spans="6:16" ht="15.75" customHeight="1">
      <c r="F888" s="664"/>
      <c r="G888" s="664"/>
      <c r="H888" s="664"/>
      <c r="I888" s="664"/>
      <c r="J888" s="664"/>
      <c r="K888" s="664"/>
      <c r="L888" s="664"/>
      <c r="M888" s="664"/>
      <c r="N888" s="664"/>
      <c r="O888" s="664"/>
      <c r="P888" s="664"/>
    </row>
    <row r="889" spans="6:16" ht="15.75" customHeight="1">
      <c r="F889" s="664"/>
      <c r="G889" s="664"/>
      <c r="H889" s="664"/>
      <c r="I889" s="664"/>
      <c r="J889" s="664"/>
      <c r="K889" s="664"/>
      <c r="L889" s="664"/>
      <c r="M889" s="664"/>
      <c r="N889" s="664"/>
      <c r="O889" s="664"/>
      <c r="P889" s="664"/>
    </row>
    <row r="890" spans="6:16" ht="15.75" customHeight="1">
      <c r="F890" s="664"/>
      <c r="G890" s="664"/>
      <c r="H890" s="664"/>
      <c r="I890" s="664"/>
      <c r="J890" s="664"/>
      <c r="K890" s="664"/>
      <c r="L890" s="664"/>
      <c r="M890" s="664"/>
      <c r="N890" s="664"/>
      <c r="O890" s="664"/>
      <c r="P890" s="664"/>
    </row>
    <row r="891" spans="6:16" ht="15.75" customHeight="1">
      <c r="F891" s="664"/>
      <c r="G891" s="664"/>
      <c r="H891" s="664"/>
      <c r="I891" s="664"/>
      <c r="J891" s="664"/>
      <c r="K891" s="664"/>
      <c r="L891" s="664"/>
      <c r="M891" s="664"/>
      <c r="N891" s="664"/>
      <c r="O891" s="664"/>
      <c r="P891" s="664"/>
    </row>
    <row r="892" spans="6:16" ht="15.75" customHeight="1">
      <c r="F892" s="664"/>
      <c r="G892" s="664"/>
      <c r="H892" s="664"/>
      <c r="I892" s="664"/>
      <c r="J892" s="664"/>
      <c r="K892" s="664"/>
      <c r="L892" s="664"/>
      <c r="M892" s="664"/>
      <c r="N892" s="664"/>
      <c r="O892" s="664"/>
      <c r="P892" s="664"/>
    </row>
    <row r="893" spans="6:16" ht="15.75" customHeight="1">
      <c r="F893" s="664"/>
      <c r="G893" s="664"/>
      <c r="H893" s="664"/>
      <c r="I893" s="664"/>
      <c r="J893" s="664"/>
      <c r="K893" s="664"/>
      <c r="L893" s="664"/>
      <c r="M893" s="664"/>
      <c r="N893" s="664"/>
      <c r="O893" s="664"/>
      <c r="P893" s="664"/>
    </row>
    <row r="894" spans="6:16" ht="15.75" customHeight="1">
      <c r="F894" s="664"/>
      <c r="G894" s="664"/>
      <c r="H894" s="664"/>
      <c r="I894" s="664"/>
      <c r="J894" s="664"/>
      <c r="K894" s="664"/>
      <c r="L894" s="664"/>
      <c r="M894" s="664"/>
      <c r="N894" s="664"/>
      <c r="O894" s="664"/>
      <c r="P894" s="664"/>
    </row>
    <row r="895" spans="6:16" ht="15.75" customHeight="1">
      <c r="F895" s="664"/>
      <c r="G895" s="664"/>
      <c r="H895" s="664"/>
      <c r="I895" s="664"/>
      <c r="J895" s="664"/>
      <c r="K895" s="664"/>
      <c r="L895" s="664"/>
      <c r="M895" s="664"/>
      <c r="N895" s="664"/>
      <c r="O895" s="664"/>
      <c r="P895" s="664"/>
    </row>
    <row r="896" spans="6:16" ht="15.75" customHeight="1">
      <c r="F896" s="664"/>
      <c r="G896" s="664"/>
      <c r="H896" s="664"/>
      <c r="I896" s="664"/>
      <c r="J896" s="664"/>
      <c r="K896" s="664"/>
      <c r="L896" s="664"/>
      <c r="M896" s="664"/>
      <c r="N896" s="664"/>
      <c r="O896" s="664"/>
      <c r="P896" s="664"/>
    </row>
    <row r="897" spans="6:16" ht="15.75" customHeight="1">
      <c r="F897" s="664"/>
      <c r="G897" s="664"/>
      <c r="H897" s="664"/>
      <c r="I897" s="664"/>
      <c r="J897" s="664"/>
      <c r="K897" s="664"/>
      <c r="L897" s="664"/>
      <c r="M897" s="664"/>
      <c r="N897" s="664"/>
      <c r="O897" s="664"/>
      <c r="P897" s="664"/>
    </row>
    <row r="898" spans="6:16" ht="15.75" customHeight="1">
      <c r="F898" s="664"/>
      <c r="G898" s="664"/>
      <c r="H898" s="664"/>
      <c r="I898" s="664"/>
      <c r="J898" s="664"/>
      <c r="K898" s="664"/>
      <c r="L898" s="664"/>
      <c r="M898" s="664"/>
      <c r="N898" s="664"/>
      <c r="O898" s="664"/>
      <c r="P898" s="664"/>
    </row>
    <row r="899" spans="6:16" ht="15.75" customHeight="1">
      <c r="F899" s="664"/>
      <c r="G899" s="664"/>
      <c r="H899" s="664"/>
      <c r="I899" s="664"/>
      <c r="J899" s="664"/>
      <c r="K899" s="664"/>
      <c r="L899" s="664"/>
      <c r="M899" s="664"/>
      <c r="N899" s="664"/>
      <c r="O899" s="664"/>
      <c r="P899" s="664"/>
    </row>
    <row r="900" spans="6:16" ht="15.75" customHeight="1">
      <c r="F900" s="664"/>
      <c r="G900" s="664"/>
      <c r="H900" s="664"/>
      <c r="I900" s="664"/>
      <c r="J900" s="664"/>
      <c r="K900" s="664"/>
      <c r="L900" s="664"/>
      <c r="M900" s="664"/>
      <c r="N900" s="664"/>
      <c r="O900" s="664"/>
      <c r="P900" s="664"/>
    </row>
    <row r="901" spans="6:16" ht="15.75" customHeight="1">
      <c r="F901" s="664"/>
      <c r="G901" s="664"/>
      <c r="H901" s="664"/>
      <c r="I901" s="664"/>
      <c r="J901" s="664"/>
      <c r="K901" s="664"/>
      <c r="L901" s="664"/>
      <c r="M901" s="664"/>
      <c r="N901" s="664"/>
      <c r="O901" s="664"/>
      <c r="P901" s="664"/>
    </row>
    <row r="902" spans="6:16" ht="15.75" customHeight="1">
      <c r="F902" s="664"/>
      <c r="G902" s="664"/>
      <c r="H902" s="664"/>
      <c r="I902" s="664"/>
      <c r="J902" s="664"/>
      <c r="K902" s="664"/>
      <c r="L902" s="664"/>
      <c r="M902" s="664"/>
      <c r="N902" s="664"/>
      <c r="O902" s="664"/>
      <c r="P902" s="664"/>
    </row>
    <row r="903" spans="6:16" ht="15.75" customHeight="1">
      <c r="F903" s="664"/>
      <c r="G903" s="664"/>
      <c r="H903" s="664"/>
      <c r="I903" s="664"/>
      <c r="J903" s="664"/>
      <c r="K903" s="664"/>
      <c r="L903" s="664"/>
      <c r="M903" s="664"/>
      <c r="N903" s="664"/>
      <c r="O903" s="664"/>
      <c r="P903" s="664"/>
    </row>
    <row r="904" spans="6:16" ht="15.75" customHeight="1">
      <c r="F904" s="664"/>
      <c r="G904" s="664"/>
      <c r="H904" s="664"/>
      <c r="I904" s="664"/>
      <c r="J904" s="664"/>
      <c r="K904" s="664"/>
      <c r="L904" s="664"/>
      <c r="M904" s="664"/>
      <c r="N904" s="664"/>
      <c r="O904" s="664"/>
      <c r="P904" s="664"/>
    </row>
    <row r="905" spans="6:16" ht="15.75" customHeight="1">
      <c r="F905" s="664"/>
      <c r="G905" s="664"/>
      <c r="H905" s="664"/>
      <c r="I905" s="664"/>
      <c r="J905" s="664"/>
      <c r="K905" s="664"/>
      <c r="L905" s="664"/>
      <c r="M905" s="664"/>
      <c r="N905" s="664"/>
      <c r="O905" s="664"/>
      <c r="P905" s="664"/>
    </row>
    <row r="906" spans="6:16" ht="15.75" customHeight="1">
      <c r="F906" s="664"/>
      <c r="G906" s="664"/>
      <c r="H906" s="664"/>
      <c r="I906" s="664"/>
      <c r="J906" s="664"/>
      <c r="K906" s="664"/>
      <c r="L906" s="664"/>
      <c r="M906" s="664"/>
      <c r="N906" s="664"/>
      <c r="O906" s="664"/>
      <c r="P906" s="664"/>
    </row>
    <row r="907" spans="6:16" ht="15.75" customHeight="1">
      <c r="F907" s="664"/>
      <c r="G907" s="664"/>
      <c r="H907" s="664"/>
      <c r="I907" s="664"/>
      <c r="J907" s="664"/>
      <c r="K907" s="664"/>
      <c r="L907" s="664"/>
      <c r="M907" s="664"/>
      <c r="N907" s="664"/>
      <c r="O907" s="664"/>
      <c r="P907" s="664"/>
    </row>
    <row r="908" spans="6:16" ht="15.75" customHeight="1">
      <c r="F908" s="664"/>
      <c r="G908" s="664"/>
      <c r="H908" s="664"/>
      <c r="I908" s="664"/>
      <c r="J908" s="664"/>
      <c r="K908" s="664"/>
      <c r="L908" s="664"/>
      <c r="M908" s="664"/>
      <c r="N908" s="664"/>
      <c r="O908" s="664"/>
      <c r="P908" s="664"/>
    </row>
    <row r="909" spans="6:16" ht="15.75" customHeight="1">
      <c r="F909" s="664"/>
      <c r="G909" s="664"/>
      <c r="H909" s="664"/>
      <c r="I909" s="664"/>
      <c r="J909" s="664"/>
      <c r="K909" s="664"/>
      <c r="L909" s="664"/>
      <c r="M909" s="664"/>
      <c r="N909" s="664"/>
      <c r="O909" s="664"/>
      <c r="P909" s="664"/>
    </row>
    <row r="910" spans="6:16" ht="15.75" customHeight="1">
      <c r="F910" s="664"/>
      <c r="G910" s="664"/>
      <c r="H910" s="664"/>
      <c r="I910" s="664"/>
      <c r="J910" s="664"/>
      <c r="K910" s="664"/>
      <c r="L910" s="664"/>
      <c r="M910" s="664"/>
      <c r="N910" s="664"/>
      <c r="O910" s="664"/>
      <c r="P910" s="664"/>
    </row>
    <row r="911" spans="6:16" ht="15.75" customHeight="1">
      <c r="F911" s="664"/>
      <c r="G911" s="664"/>
      <c r="H911" s="664"/>
      <c r="I911" s="664"/>
      <c r="J911" s="664"/>
      <c r="K911" s="664"/>
      <c r="L911" s="664"/>
      <c r="M911" s="664"/>
      <c r="N911" s="664"/>
      <c r="O911" s="664"/>
      <c r="P911" s="664"/>
    </row>
    <row r="912" spans="6:16" ht="15.75" customHeight="1">
      <c r="F912" s="664"/>
      <c r="G912" s="664"/>
      <c r="H912" s="664"/>
      <c r="I912" s="664"/>
      <c r="J912" s="664"/>
      <c r="K912" s="664"/>
      <c r="L912" s="664"/>
      <c r="M912" s="664"/>
      <c r="N912" s="664"/>
      <c r="O912" s="664"/>
      <c r="P912" s="664"/>
    </row>
    <row r="913" spans="6:16" ht="15.75" customHeight="1">
      <c r="F913" s="664"/>
      <c r="G913" s="664"/>
      <c r="H913" s="664"/>
      <c r="I913" s="664"/>
      <c r="J913" s="664"/>
      <c r="K913" s="664"/>
      <c r="L913" s="664"/>
      <c r="M913" s="664"/>
      <c r="N913" s="664"/>
      <c r="O913" s="664"/>
      <c r="P913" s="664"/>
    </row>
    <row r="914" spans="6:16" ht="15.75" customHeight="1">
      <c r="F914" s="664"/>
      <c r="G914" s="664"/>
      <c r="H914" s="664"/>
      <c r="I914" s="664"/>
      <c r="J914" s="664"/>
      <c r="K914" s="664"/>
      <c r="L914" s="664"/>
      <c r="M914" s="664"/>
      <c r="N914" s="664"/>
      <c r="O914" s="664"/>
      <c r="P914" s="664"/>
    </row>
    <row r="915" spans="6:16" ht="15.75" customHeight="1">
      <c r="F915" s="664"/>
      <c r="G915" s="664"/>
      <c r="H915" s="664"/>
      <c r="I915" s="664"/>
      <c r="J915" s="664"/>
      <c r="K915" s="664"/>
      <c r="L915" s="664"/>
      <c r="M915" s="664"/>
      <c r="N915" s="664"/>
      <c r="O915" s="664"/>
      <c r="P915" s="664"/>
    </row>
    <row r="916" spans="6:16" ht="15.75" customHeight="1">
      <c r="F916" s="664"/>
      <c r="G916" s="664"/>
      <c r="H916" s="664"/>
      <c r="I916" s="664"/>
      <c r="J916" s="664"/>
      <c r="K916" s="664"/>
      <c r="L916" s="664"/>
      <c r="M916" s="664"/>
      <c r="N916" s="664"/>
      <c r="O916" s="664"/>
      <c r="P916" s="664"/>
    </row>
    <row r="917" spans="6:16" ht="15.75" customHeight="1">
      <c r="F917" s="664"/>
      <c r="G917" s="664"/>
      <c r="H917" s="664"/>
      <c r="I917" s="664"/>
      <c r="J917" s="664"/>
      <c r="K917" s="664"/>
      <c r="L917" s="664"/>
      <c r="M917" s="664"/>
      <c r="N917" s="664"/>
      <c r="O917" s="664"/>
      <c r="P917" s="664"/>
    </row>
    <row r="918" spans="6:16" ht="15.75" customHeight="1">
      <c r="F918" s="664"/>
      <c r="G918" s="664"/>
      <c r="H918" s="664"/>
      <c r="I918" s="664"/>
      <c r="J918" s="664"/>
      <c r="K918" s="664"/>
      <c r="L918" s="664"/>
      <c r="M918" s="664"/>
      <c r="N918" s="664"/>
      <c r="O918" s="664"/>
      <c r="P918" s="664"/>
    </row>
    <row r="919" spans="6:16" ht="15.75" customHeight="1">
      <c r="F919" s="664"/>
      <c r="G919" s="664"/>
      <c r="H919" s="664"/>
      <c r="I919" s="664"/>
      <c r="J919" s="664"/>
      <c r="K919" s="664"/>
      <c r="L919" s="664"/>
      <c r="M919" s="664"/>
      <c r="N919" s="664"/>
      <c r="O919" s="664"/>
      <c r="P919" s="664"/>
    </row>
    <row r="920" spans="6:16" ht="15.75" customHeight="1">
      <c r="F920" s="664"/>
      <c r="G920" s="664"/>
      <c r="H920" s="664"/>
      <c r="I920" s="664"/>
      <c r="J920" s="664"/>
      <c r="K920" s="664"/>
      <c r="L920" s="664"/>
      <c r="M920" s="664"/>
      <c r="N920" s="664"/>
      <c r="O920" s="664"/>
      <c r="P920" s="664"/>
    </row>
    <row r="921" spans="6:16" ht="15.75" customHeight="1">
      <c r="F921" s="664"/>
      <c r="G921" s="664"/>
      <c r="H921" s="664"/>
      <c r="I921" s="664"/>
      <c r="J921" s="664"/>
      <c r="K921" s="664"/>
      <c r="L921" s="664"/>
      <c r="M921" s="664"/>
      <c r="N921" s="664"/>
      <c r="O921" s="664"/>
      <c r="P921" s="664"/>
    </row>
    <row r="922" spans="6:16" ht="15.75" customHeight="1">
      <c r="F922" s="664"/>
      <c r="G922" s="664"/>
      <c r="H922" s="664"/>
      <c r="I922" s="664"/>
      <c r="J922" s="664"/>
      <c r="K922" s="664"/>
      <c r="L922" s="664"/>
      <c r="M922" s="664"/>
      <c r="N922" s="664"/>
      <c r="O922" s="664"/>
      <c r="P922" s="664"/>
    </row>
    <row r="923" spans="6:16" ht="15.75" customHeight="1">
      <c r="F923" s="664"/>
      <c r="G923" s="664"/>
      <c r="H923" s="664"/>
      <c r="I923" s="664"/>
      <c r="J923" s="664"/>
      <c r="K923" s="664"/>
      <c r="L923" s="664"/>
      <c r="M923" s="664"/>
      <c r="N923" s="664"/>
      <c r="O923" s="664"/>
      <c r="P923" s="664"/>
    </row>
    <row r="924" spans="6:16" ht="15.75" customHeight="1">
      <c r="F924" s="664"/>
      <c r="G924" s="664"/>
      <c r="H924" s="664"/>
      <c r="I924" s="664"/>
      <c r="J924" s="664"/>
      <c r="K924" s="664"/>
      <c r="L924" s="664"/>
      <c r="M924" s="664"/>
      <c r="N924" s="664"/>
      <c r="O924" s="664"/>
      <c r="P924" s="664"/>
    </row>
    <row r="925" spans="6:16" ht="15.75" customHeight="1">
      <c r="F925" s="664"/>
      <c r="G925" s="664"/>
      <c r="H925" s="664"/>
      <c r="I925" s="664"/>
      <c r="J925" s="664"/>
      <c r="K925" s="664"/>
      <c r="L925" s="664"/>
      <c r="M925" s="664"/>
      <c r="N925" s="664"/>
      <c r="O925" s="664"/>
      <c r="P925" s="664"/>
    </row>
    <row r="926" spans="6:16" ht="15.75" customHeight="1">
      <c r="F926" s="664"/>
      <c r="G926" s="664"/>
      <c r="H926" s="664"/>
      <c r="I926" s="664"/>
      <c r="J926" s="664"/>
      <c r="K926" s="664"/>
      <c r="L926" s="664"/>
      <c r="M926" s="664"/>
      <c r="N926" s="664"/>
      <c r="O926" s="664"/>
      <c r="P926" s="664"/>
    </row>
    <row r="927" spans="6:16" ht="15.75" customHeight="1">
      <c r="F927" s="664"/>
      <c r="G927" s="664"/>
      <c r="H927" s="664"/>
      <c r="I927" s="664"/>
      <c r="J927" s="664"/>
      <c r="K927" s="664"/>
      <c r="L927" s="664"/>
      <c r="M927" s="664"/>
      <c r="N927" s="664"/>
      <c r="O927" s="664"/>
      <c r="P927" s="664"/>
    </row>
    <row r="928" spans="6:16" ht="15.75" customHeight="1">
      <c r="F928" s="664"/>
      <c r="G928" s="664"/>
      <c r="H928" s="664"/>
      <c r="I928" s="664"/>
      <c r="J928" s="664"/>
      <c r="K928" s="664"/>
      <c r="L928" s="664"/>
      <c r="M928" s="664"/>
      <c r="N928" s="664"/>
      <c r="O928" s="664"/>
      <c r="P928" s="664"/>
    </row>
    <row r="929" spans="6:16" ht="15.75" customHeight="1">
      <c r="F929" s="664"/>
      <c r="G929" s="664"/>
      <c r="H929" s="664"/>
      <c r="I929" s="664"/>
      <c r="J929" s="664"/>
      <c r="K929" s="664"/>
      <c r="L929" s="664"/>
      <c r="M929" s="664"/>
      <c r="N929" s="664"/>
      <c r="O929" s="664"/>
      <c r="P929" s="664"/>
    </row>
    <row r="930" spans="6:16" ht="15.75" customHeight="1">
      <c r="F930" s="664"/>
      <c r="G930" s="664"/>
      <c r="H930" s="664"/>
      <c r="I930" s="664"/>
      <c r="J930" s="664"/>
      <c r="K930" s="664"/>
      <c r="L930" s="664"/>
      <c r="M930" s="664"/>
      <c r="N930" s="664"/>
      <c r="O930" s="664"/>
      <c r="P930" s="664"/>
    </row>
    <row r="931" spans="6:16" ht="15.75" customHeight="1">
      <c r="F931" s="664"/>
      <c r="G931" s="664"/>
      <c r="H931" s="664"/>
      <c r="I931" s="664"/>
      <c r="J931" s="664"/>
      <c r="K931" s="664"/>
      <c r="L931" s="664"/>
      <c r="M931" s="664"/>
      <c r="N931" s="664"/>
      <c r="O931" s="664"/>
      <c r="P931" s="664"/>
    </row>
    <row r="932" spans="6:16" ht="15.75" customHeight="1">
      <c r="F932" s="664"/>
      <c r="G932" s="664"/>
      <c r="H932" s="664"/>
      <c r="I932" s="664"/>
      <c r="J932" s="664"/>
      <c r="K932" s="664"/>
      <c r="L932" s="664"/>
      <c r="M932" s="664"/>
      <c r="N932" s="664"/>
      <c r="O932" s="664"/>
      <c r="P932" s="664"/>
    </row>
    <row r="933" spans="6:16" ht="15.75" customHeight="1">
      <c r="F933" s="664"/>
      <c r="G933" s="664"/>
      <c r="H933" s="664"/>
      <c r="I933" s="664"/>
      <c r="J933" s="664"/>
      <c r="K933" s="664"/>
      <c r="L933" s="664"/>
      <c r="M933" s="664"/>
      <c r="N933" s="664"/>
      <c r="O933" s="664"/>
      <c r="P933" s="664"/>
    </row>
    <row r="934" spans="6:16" ht="15.75" customHeight="1">
      <c r="F934" s="664"/>
      <c r="G934" s="664"/>
      <c r="H934" s="664"/>
      <c r="I934" s="664"/>
      <c r="J934" s="664"/>
      <c r="K934" s="664"/>
      <c r="L934" s="664"/>
      <c r="M934" s="664"/>
      <c r="N934" s="664"/>
      <c r="O934" s="664"/>
      <c r="P934" s="664"/>
    </row>
    <row r="935" spans="6:16" ht="15.75" customHeight="1">
      <c r="F935" s="664"/>
      <c r="G935" s="664"/>
      <c r="H935" s="664"/>
      <c r="I935" s="664"/>
      <c r="J935" s="664"/>
      <c r="K935" s="664"/>
      <c r="L935" s="664"/>
      <c r="M935" s="664"/>
      <c r="N935" s="664"/>
      <c r="O935" s="664"/>
      <c r="P935" s="664"/>
    </row>
    <row r="936" spans="6:16" ht="15.75" customHeight="1">
      <c r="F936" s="664"/>
      <c r="G936" s="664"/>
      <c r="H936" s="664"/>
      <c r="I936" s="664"/>
      <c r="J936" s="664"/>
      <c r="K936" s="664"/>
      <c r="L936" s="664"/>
      <c r="M936" s="664"/>
      <c r="N936" s="664"/>
      <c r="O936" s="664"/>
      <c r="P936" s="664"/>
    </row>
    <row r="937" spans="6:16" ht="15.75" customHeight="1">
      <c r="F937" s="664"/>
      <c r="G937" s="664"/>
      <c r="H937" s="664"/>
      <c r="I937" s="664"/>
      <c r="J937" s="664"/>
      <c r="K937" s="664"/>
      <c r="L937" s="664"/>
      <c r="M937" s="664"/>
      <c r="N937" s="664"/>
      <c r="O937" s="664"/>
      <c r="P937" s="664"/>
    </row>
    <row r="938" spans="6:16" ht="15.75" customHeight="1">
      <c r="F938" s="664"/>
      <c r="G938" s="664"/>
      <c r="H938" s="664"/>
      <c r="I938" s="664"/>
      <c r="J938" s="664"/>
      <c r="K938" s="664"/>
      <c r="L938" s="664"/>
      <c r="M938" s="664"/>
      <c r="N938" s="664"/>
      <c r="O938" s="664"/>
      <c r="P938" s="664"/>
    </row>
    <row r="939" spans="6:16" ht="15.75" customHeight="1">
      <c r="F939" s="664"/>
      <c r="G939" s="664"/>
      <c r="H939" s="664"/>
      <c r="I939" s="664"/>
      <c r="J939" s="664"/>
      <c r="K939" s="664"/>
      <c r="L939" s="664"/>
      <c r="M939" s="664"/>
      <c r="N939" s="664"/>
      <c r="O939" s="664"/>
      <c r="P939" s="664"/>
    </row>
    <row r="940" spans="6:16" ht="15.75" customHeight="1">
      <c r="F940" s="664"/>
      <c r="G940" s="664"/>
      <c r="H940" s="664"/>
      <c r="I940" s="664"/>
      <c r="J940" s="664"/>
      <c r="K940" s="664"/>
      <c r="L940" s="664"/>
      <c r="M940" s="664"/>
      <c r="N940" s="664"/>
      <c r="O940" s="664"/>
      <c r="P940" s="664"/>
    </row>
    <row r="941" spans="6:16" ht="15.75" customHeight="1">
      <c r="F941" s="664"/>
      <c r="G941" s="664"/>
      <c r="H941" s="664"/>
      <c r="I941" s="664"/>
      <c r="J941" s="664"/>
      <c r="K941" s="664"/>
      <c r="L941" s="664"/>
      <c r="M941" s="664"/>
      <c r="N941" s="664"/>
      <c r="O941" s="664"/>
      <c r="P941" s="664"/>
    </row>
    <row r="942" spans="6:16" ht="15.75" customHeight="1">
      <c r="F942" s="664"/>
      <c r="G942" s="664"/>
      <c r="H942" s="664"/>
      <c r="I942" s="664"/>
      <c r="J942" s="664"/>
      <c r="K942" s="664"/>
      <c r="L942" s="664"/>
      <c r="M942" s="664"/>
      <c r="N942" s="664"/>
      <c r="O942" s="664"/>
      <c r="P942" s="664"/>
    </row>
    <row r="943" spans="6:16" ht="15.75" customHeight="1">
      <c r="F943" s="664"/>
      <c r="G943" s="664"/>
      <c r="H943" s="664"/>
      <c r="I943" s="664"/>
      <c r="J943" s="664"/>
      <c r="K943" s="664"/>
      <c r="L943" s="664"/>
      <c r="M943" s="664"/>
      <c r="N943" s="664"/>
      <c r="O943" s="664"/>
      <c r="P943" s="664"/>
    </row>
    <row r="944" spans="6:16" ht="15.75" customHeight="1">
      <c r="F944" s="664"/>
      <c r="G944" s="664"/>
      <c r="H944" s="664"/>
      <c r="I944" s="664"/>
      <c r="J944" s="664"/>
      <c r="K944" s="664"/>
      <c r="L944" s="664"/>
      <c r="M944" s="664"/>
      <c r="N944" s="664"/>
      <c r="O944" s="664"/>
      <c r="P944" s="664"/>
    </row>
    <row r="945" spans="6:16" ht="15.75" customHeight="1">
      <c r="F945" s="664"/>
      <c r="G945" s="664"/>
      <c r="H945" s="664"/>
      <c r="I945" s="664"/>
      <c r="J945" s="664"/>
      <c r="K945" s="664"/>
      <c r="L945" s="664"/>
      <c r="M945" s="664"/>
      <c r="N945" s="664"/>
      <c r="O945" s="664"/>
      <c r="P945" s="664"/>
    </row>
    <row r="946" spans="6:16" ht="15.75" customHeight="1">
      <c r="F946" s="664"/>
      <c r="G946" s="664"/>
      <c r="H946" s="664"/>
      <c r="I946" s="664"/>
      <c r="J946" s="664"/>
      <c r="K946" s="664"/>
      <c r="L946" s="664"/>
      <c r="M946" s="664"/>
      <c r="N946" s="664"/>
      <c r="O946" s="664"/>
      <c r="P946" s="664"/>
    </row>
    <row r="947" spans="6:16" ht="15.75" customHeight="1">
      <c r="F947" s="664"/>
      <c r="G947" s="664"/>
      <c r="H947" s="664"/>
      <c r="I947" s="664"/>
      <c r="J947" s="664"/>
      <c r="K947" s="664"/>
      <c r="L947" s="664"/>
      <c r="M947" s="664"/>
      <c r="N947" s="664"/>
      <c r="O947" s="664"/>
      <c r="P947" s="664"/>
    </row>
    <row r="948" spans="6:16" ht="15.75" customHeight="1">
      <c r="F948" s="664"/>
      <c r="G948" s="664"/>
      <c r="H948" s="664"/>
      <c r="I948" s="664"/>
      <c r="J948" s="664"/>
      <c r="K948" s="664"/>
      <c r="L948" s="664"/>
      <c r="M948" s="664"/>
      <c r="N948" s="664"/>
      <c r="O948" s="664"/>
      <c r="P948" s="664"/>
    </row>
    <row r="949" spans="6:16" ht="15.75" customHeight="1">
      <c r="F949" s="664"/>
      <c r="G949" s="664"/>
      <c r="H949" s="664"/>
      <c r="I949" s="664"/>
      <c r="J949" s="664"/>
      <c r="K949" s="664"/>
      <c r="L949" s="664"/>
      <c r="M949" s="664"/>
      <c r="N949" s="664"/>
      <c r="O949" s="664"/>
      <c r="P949" s="664"/>
    </row>
    <row r="950" spans="6:16" ht="15.75" customHeight="1">
      <c r="F950" s="664"/>
      <c r="G950" s="664"/>
      <c r="H950" s="664"/>
      <c r="I950" s="664"/>
      <c r="J950" s="664"/>
      <c r="K950" s="664"/>
      <c r="L950" s="664"/>
      <c r="M950" s="664"/>
      <c r="N950" s="664"/>
      <c r="O950" s="664"/>
      <c r="P950" s="664"/>
    </row>
    <row r="951" spans="6:16" ht="15.75" customHeight="1">
      <c r="F951" s="664"/>
      <c r="G951" s="664"/>
      <c r="H951" s="664"/>
      <c r="I951" s="664"/>
      <c r="J951" s="664"/>
      <c r="K951" s="664"/>
      <c r="L951" s="664"/>
      <c r="M951" s="664"/>
      <c r="N951" s="664"/>
      <c r="O951" s="664"/>
      <c r="P951" s="664"/>
    </row>
    <row r="952" spans="6:16" ht="15.75" customHeight="1">
      <c r="F952" s="664"/>
      <c r="G952" s="664"/>
      <c r="H952" s="664"/>
      <c r="I952" s="664"/>
      <c r="J952" s="664"/>
      <c r="K952" s="664"/>
      <c r="L952" s="664"/>
      <c r="M952" s="664"/>
      <c r="N952" s="664"/>
      <c r="O952" s="664"/>
      <c r="P952" s="664"/>
    </row>
    <row r="953" spans="6:16" ht="15.75" customHeight="1">
      <c r="F953" s="664"/>
      <c r="G953" s="664"/>
      <c r="H953" s="664"/>
      <c r="I953" s="664"/>
      <c r="J953" s="664"/>
      <c r="K953" s="664"/>
      <c r="L953" s="664"/>
      <c r="M953" s="664"/>
      <c r="N953" s="664"/>
      <c r="O953" s="664"/>
      <c r="P953" s="664"/>
    </row>
    <row r="954" spans="6:16" ht="15.75" customHeight="1">
      <c r="F954" s="664"/>
      <c r="G954" s="664"/>
      <c r="H954" s="664"/>
      <c r="I954" s="664"/>
      <c r="J954" s="664"/>
      <c r="K954" s="664"/>
      <c r="L954" s="664"/>
      <c r="M954" s="664"/>
      <c r="N954" s="664"/>
      <c r="O954" s="664"/>
      <c r="P954" s="664"/>
    </row>
    <row r="955" spans="6:16" ht="15.75" customHeight="1">
      <c r="F955" s="664"/>
      <c r="G955" s="664"/>
      <c r="H955" s="664"/>
      <c r="I955" s="664"/>
      <c r="J955" s="664"/>
      <c r="K955" s="664"/>
      <c r="L955" s="664"/>
      <c r="M955" s="664"/>
      <c r="N955" s="664"/>
      <c r="O955" s="664"/>
      <c r="P955" s="664"/>
    </row>
    <row r="956" spans="6:16" ht="15.75" customHeight="1">
      <c r="F956" s="664"/>
      <c r="G956" s="664"/>
      <c r="H956" s="664"/>
      <c r="I956" s="664"/>
      <c r="J956" s="664"/>
      <c r="K956" s="664"/>
      <c r="L956" s="664"/>
      <c r="M956" s="664"/>
      <c r="N956" s="664"/>
      <c r="O956" s="664"/>
      <c r="P956" s="664"/>
    </row>
    <row r="957" spans="6:16" ht="15.75" customHeight="1">
      <c r="F957" s="664"/>
      <c r="G957" s="664"/>
      <c r="H957" s="664"/>
      <c r="I957" s="664"/>
      <c r="J957" s="664"/>
      <c r="K957" s="664"/>
      <c r="L957" s="664"/>
      <c r="M957" s="664"/>
      <c r="N957" s="664"/>
      <c r="O957" s="664"/>
      <c r="P957" s="664"/>
    </row>
    <row r="958" spans="6:16" ht="15.75" customHeight="1">
      <c r="F958" s="664"/>
      <c r="G958" s="664"/>
      <c r="H958" s="664"/>
      <c r="I958" s="664"/>
      <c r="J958" s="664"/>
      <c r="K958" s="664"/>
      <c r="L958" s="664"/>
      <c r="M958" s="664"/>
      <c r="N958" s="664"/>
      <c r="O958" s="664"/>
      <c r="P958" s="664"/>
    </row>
    <row r="959" spans="6:16" ht="15.75" customHeight="1">
      <c r="F959" s="664"/>
      <c r="G959" s="664"/>
      <c r="H959" s="664"/>
      <c r="I959" s="664"/>
      <c r="J959" s="664"/>
      <c r="K959" s="664"/>
      <c r="L959" s="664"/>
      <c r="M959" s="664"/>
      <c r="N959" s="664"/>
      <c r="O959" s="664"/>
      <c r="P959" s="664"/>
    </row>
    <row r="960" spans="6:16" ht="15.75" customHeight="1">
      <c r="F960" s="664"/>
      <c r="G960" s="664"/>
      <c r="H960" s="664"/>
      <c r="I960" s="664"/>
      <c r="J960" s="664"/>
      <c r="K960" s="664"/>
      <c r="L960" s="664"/>
      <c r="M960" s="664"/>
      <c r="N960" s="664"/>
      <c r="O960" s="664"/>
      <c r="P960" s="664"/>
    </row>
    <row r="961" spans="6:16" ht="15.75" customHeight="1">
      <c r="F961" s="664"/>
      <c r="G961" s="664"/>
      <c r="H961" s="664"/>
      <c r="I961" s="664"/>
      <c r="J961" s="664"/>
      <c r="K961" s="664"/>
      <c r="L961" s="664"/>
      <c r="M961" s="664"/>
      <c r="N961" s="664"/>
      <c r="O961" s="664"/>
      <c r="P961" s="664"/>
    </row>
    <row r="962" spans="6:16" ht="15.75" customHeight="1">
      <c r="F962" s="664"/>
      <c r="G962" s="664"/>
      <c r="H962" s="664"/>
      <c r="I962" s="664"/>
      <c r="J962" s="664"/>
      <c r="K962" s="664"/>
      <c r="L962" s="664"/>
      <c r="M962" s="664"/>
      <c r="N962" s="664"/>
      <c r="O962" s="664"/>
      <c r="P962" s="664"/>
    </row>
    <row r="963" spans="6:16" ht="15.75" customHeight="1">
      <c r="F963" s="664"/>
      <c r="G963" s="664"/>
      <c r="H963" s="664"/>
      <c r="I963" s="664"/>
      <c r="J963" s="664"/>
      <c r="K963" s="664"/>
      <c r="L963" s="664"/>
      <c r="M963" s="664"/>
      <c r="N963" s="664"/>
      <c r="O963" s="664"/>
      <c r="P963" s="664"/>
    </row>
    <row r="964" spans="6:16" ht="15.75" customHeight="1">
      <c r="F964" s="664"/>
      <c r="G964" s="664"/>
      <c r="H964" s="664"/>
      <c r="I964" s="664"/>
      <c r="J964" s="664"/>
      <c r="K964" s="664"/>
      <c r="L964" s="664"/>
      <c r="M964" s="664"/>
      <c r="N964" s="664"/>
      <c r="O964" s="664"/>
      <c r="P964" s="664"/>
    </row>
    <row r="965" spans="6:16" ht="15.75" customHeight="1">
      <c r="F965" s="664"/>
      <c r="G965" s="664"/>
      <c r="H965" s="664"/>
      <c r="I965" s="664"/>
      <c r="J965" s="664"/>
      <c r="K965" s="664"/>
      <c r="L965" s="664"/>
      <c r="M965" s="664"/>
      <c r="N965" s="664"/>
      <c r="O965" s="664"/>
      <c r="P965" s="664"/>
    </row>
    <row r="966" spans="6:16" ht="15.75" customHeight="1">
      <c r="F966" s="664"/>
      <c r="G966" s="664"/>
      <c r="H966" s="664"/>
      <c r="I966" s="664"/>
      <c r="J966" s="664"/>
      <c r="K966" s="664"/>
      <c r="L966" s="664"/>
      <c r="M966" s="664"/>
      <c r="N966" s="664"/>
      <c r="O966" s="664"/>
      <c r="P966" s="664"/>
    </row>
    <row r="967" spans="6:16" ht="15.75" customHeight="1">
      <c r="F967" s="664"/>
      <c r="G967" s="664"/>
      <c r="H967" s="664"/>
      <c r="I967" s="664"/>
      <c r="J967" s="664"/>
      <c r="K967" s="664"/>
      <c r="L967" s="664"/>
      <c r="M967" s="664"/>
      <c r="N967" s="664"/>
      <c r="O967" s="664"/>
      <c r="P967" s="664"/>
    </row>
    <row r="968" spans="6:16" ht="15.75" customHeight="1">
      <c r="F968" s="664"/>
      <c r="G968" s="664"/>
      <c r="H968" s="664"/>
      <c r="I968" s="664"/>
      <c r="J968" s="664"/>
      <c r="K968" s="664"/>
      <c r="L968" s="664"/>
      <c r="M968" s="664"/>
      <c r="N968" s="664"/>
      <c r="O968" s="664"/>
      <c r="P968" s="664"/>
    </row>
    <row r="969" spans="6:16" ht="15.75" customHeight="1">
      <c r="F969" s="664"/>
      <c r="G969" s="664"/>
      <c r="H969" s="664"/>
      <c r="I969" s="664"/>
      <c r="J969" s="664"/>
      <c r="K969" s="664"/>
      <c r="L969" s="664"/>
      <c r="M969" s="664"/>
      <c r="N969" s="664"/>
      <c r="O969" s="664"/>
      <c r="P969" s="664"/>
    </row>
    <row r="970" spans="6:16" ht="15.75" customHeight="1">
      <c r="F970" s="664"/>
      <c r="G970" s="664"/>
      <c r="H970" s="664"/>
      <c r="I970" s="664"/>
      <c r="J970" s="664"/>
      <c r="K970" s="664"/>
      <c r="L970" s="664"/>
      <c r="M970" s="664"/>
      <c r="N970" s="664"/>
      <c r="O970" s="664"/>
      <c r="P970" s="664"/>
    </row>
    <row r="971" spans="6:16" ht="15.75" customHeight="1">
      <c r="F971" s="664"/>
      <c r="G971" s="664"/>
      <c r="H971" s="664"/>
      <c r="I971" s="664"/>
      <c r="J971" s="664"/>
      <c r="K971" s="664"/>
      <c r="L971" s="664"/>
      <c r="M971" s="664"/>
      <c r="N971" s="664"/>
      <c r="O971" s="664"/>
      <c r="P971" s="664"/>
    </row>
    <row r="972" spans="6:16" ht="15.75" customHeight="1">
      <c r="F972" s="664"/>
      <c r="G972" s="664"/>
      <c r="H972" s="664"/>
      <c r="I972" s="664"/>
      <c r="J972" s="664"/>
      <c r="K972" s="664"/>
      <c r="L972" s="664"/>
      <c r="M972" s="664"/>
      <c r="N972" s="664"/>
      <c r="O972" s="664"/>
      <c r="P972" s="664"/>
    </row>
    <row r="973" spans="6:16" ht="15.75" customHeight="1">
      <c r="F973" s="664"/>
      <c r="G973" s="664"/>
      <c r="H973" s="664"/>
      <c r="I973" s="664"/>
      <c r="J973" s="664"/>
      <c r="K973" s="664"/>
      <c r="L973" s="664"/>
      <c r="M973" s="664"/>
      <c r="N973" s="664"/>
      <c r="O973" s="664"/>
      <c r="P973" s="664"/>
    </row>
    <row r="974" spans="6:16" ht="15.75" customHeight="1">
      <c r="F974" s="664"/>
      <c r="G974" s="664"/>
      <c r="H974" s="664"/>
      <c r="I974" s="664"/>
      <c r="J974" s="664"/>
      <c r="K974" s="664"/>
      <c r="L974" s="664"/>
      <c r="M974" s="664"/>
      <c r="N974" s="664"/>
      <c r="O974" s="664"/>
      <c r="P974" s="664"/>
    </row>
    <row r="975" spans="6:16" ht="15.75" customHeight="1">
      <c r="F975" s="664"/>
      <c r="G975" s="664"/>
      <c r="H975" s="664"/>
      <c r="I975" s="664"/>
      <c r="J975" s="664"/>
      <c r="K975" s="664"/>
      <c r="L975" s="664"/>
      <c r="M975" s="664"/>
      <c r="N975" s="664"/>
      <c r="O975" s="664"/>
      <c r="P975" s="664"/>
    </row>
    <row r="976" spans="6:16" ht="15.75" customHeight="1">
      <c r="F976" s="664"/>
      <c r="G976" s="664"/>
      <c r="H976" s="664"/>
      <c r="I976" s="664"/>
      <c r="J976" s="664"/>
      <c r="K976" s="664"/>
      <c r="L976" s="664"/>
      <c r="M976" s="664"/>
      <c r="N976" s="664"/>
      <c r="O976" s="664"/>
      <c r="P976" s="664"/>
    </row>
    <row r="977" spans="6:16" ht="15.75" customHeight="1">
      <c r="F977" s="664"/>
      <c r="G977" s="664"/>
      <c r="H977" s="664"/>
      <c r="I977" s="664"/>
      <c r="J977" s="664"/>
      <c r="K977" s="664"/>
      <c r="L977" s="664"/>
      <c r="M977" s="664"/>
      <c r="N977" s="664"/>
      <c r="O977" s="664"/>
      <c r="P977" s="664"/>
    </row>
    <row r="978" spans="6:16" ht="15.75" customHeight="1">
      <c r="F978" s="664"/>
      <c r="G978" s="664"/>
      <c r="H978" s="664"/>
      <c r="I978" s="664"/>
      <c r="J978" s="664"/>
      <c r="K978" s="664"/>
      <c r="L978" s="664"/>
      <c r="M978" s="664"/>
      <c r="N978" s="664"/>
      <c r="O978" s="664"/>
      <c r="P978" s="664"/>
    </row>
    <row r="979" spans="6:16" ht="15.75" customHeight="1">
      <c r="F979" s="664"/>
      <c r="G979" s="664"/>
      <c r="H979" s="664"/>
      <c r="I979" s="664"/>
      <c r="J979" s="664"/>
      <c r="K979" s="664"/>
      <c r="L979" s="664"/>
      <c r="M979" s="664"/>
      <c r="N979" s="664"/>
      <c r="O979" s="664"/>
      <c r="P979" s="664"/>
    </row>
    <row r="980" spans="6:16" ht="15.75" customHeight="1">
      <c r="F980" s="664"/>
      <c r="G980" s="664"/>
      <c r="H980" s="664"/>
      <c r="I980" s="664"/>
      <c r="J980" s="664"/>
      <c r="K980" s="664"/>
      <c r="L980" s="664"/>
      <c r="M980" s="664"/>
      <c r="N980" s="664"/>
      <c r="O980" s="664"/>
      <c r="P980" s="664"/>
    </row>
    <row r="981" spans="6:16" ht="15.75" customHeight="1">
      <c r="F981" s="664"/>
      <c r="G981" s="664"/>
      <c r="H981" s="664"/>
      <c r="I981" s="664"/>
      <c r="J981" s="664"/>
      <c r="K981" s="664"/>
      <c r="L981" s="664"/>
      <c r="M981" s="664"/>
      <c r="N981" s="664"/>
      <c r="O981" s="664"/>
      <c r="P981" s="664"/>
    </row>
    <row r="982" spans="6:16" ht="15.75" customHeight="1">
      <c r="F982" s="664"/>
      <c r="G982" s="664"/>
      <c r="H982" s="664"/>
      <c r="I982" s="664"/>
      <c r="J982" s="664"/>
      <c r="K982" s="664"/>
      <c r="L982" s="664"/>
      <c r="M982" s="664"/>
      <c r="N982" s="664"/>
      <c r="O982" s="664"/>
      <c r="P982" s="664"/>
    </row>
    <row r="983" spans="6:16" ht="15.75" customHeight="1">
      <c r="F983" s="664"/>
      <c r="G983" s="664"/>
      <c r="H983" s="664"/>
      <c r="I983" s="664"/>
      <c r="J983" s="664"/>
      <c r="K983" s="664"/>
      <c r="L983" s="664"/>
      <c r="M983" s="664"/>
      <c r="N983" s="664"/>
      <c r="O983" s="664"/>
      <c r="P983" s="664"/>
    </row>
    <row r="984" spans="6:16" ht="15.75" customHeight="1">
      <c r="F984" s="664"/>
      <c r="G984" s="664"/>
      <c r="H984" s="664"/>
      <c r="I984" s="664"/>
      <c r="J984" s="664"/>
      <c r="K984" s="664"/>
      <c r="L984" s="664"/>
      <c r="M984" s="664"/>
      <c r="N984" s="664"/>
      <c r="O984" s="664"/>
      <c r="P984" s="664"/>
    </row>
    <row r="985" spans="6:16" ht="15.75" customHeight="1">
      <c r="F985" s="664"/>
      <c r="G985" s="664"/>
      <c r="H985" s="664"/>
      <c r="I985" s="664"/>
      <c r="J985" s="664"/>
      <c r="K985" s="664"/>
      <c r="L985" s="664"/>
      <c r="M985" s="664"/>
      <c r="N985" s="664"/>
      <c r="O985" s="664"/>
      <c r="P985" s="664"/>
    </row>
    <row r="986" spans="6:16" ht="15.75" customHeight="1">
      <c r="F986" s="664"/>
      <c r="G986" s="664"/>
      <c r="H986" s="664"/>
      <c r="I986" s="664"/>
      <c r="J986" s="664"/>
      <c r="K986" s="664"/>
      <c r="L986" s="664"/>
      <c r="M986" s="664"/>
      <c r="N986" s="664"/>
      <c r="O986" s="664"/>
      <c r="P986" s="664"/>
    </row>
    <row r="987" spans="6:16" ht="15.75" customHeight="1">
      <c r="F987" s="664"/>
      <c r="G987" s="664"/>
      <c r="H987" s="664"/>
      <c r="I987" s="664"/>
      <c r="J987" s="664"/>
      <c r="K987" s="664"/>
      <c r="L987" s="664"/>
      <c r="M987" s="664"/>
      <c r="N987" s="664"/>
      <c r="O987" s="664"/>
      <c r="P987" s="664"/>
    </row>
    <row r="988" spans="6:16" ht="15.75" customHeight="1">
      <c r="F988" s="664"/>
      <c r="G988" s="664"/>
      <c r="H988" s="664"/>
      <c r="I988" s="664"/>
      <c r="J988" s="664"/>
      <c r="K988" s="664"/>
      <c r="L988" s="664"/>
      <c r="M988" s="664"/>
      <c r="N988" s="664"/>
      <c r="O988" s="664"/>
      <c r="P988" s="664"/>
    </row>
    <row r="989" spans="6:16" ht="15.75" customHeight="1">
      <c r="F989" s="664"/>
      <c r="G989" s="664"/>
      <c r="H989" s="664"/>
      <c r="I989" s="664"/>
      <c r="J989" s="664"/>
      <c r="K989" s="664"/>
      <c r="L989" s="664"/>
      <c r="M989" s="664"/>
      <c r="N989" s="664"/>
      <c r="O989" s="664"/>
      <c r="P989" s="664"/>
    </row>
    <row r="990" spans="6:16" ht="15.75" customHeight="1">
      <c r="F990" s="664"/>
      <c r="G990" s="664"/>
      <c r="H990" s="664"/>
      <c r="I990" s="664"/>
      <c r="J990" s="664"/>
      <c r="K990" s="664"/>
      <c r="L990" s="664"/>
      <c r="M990" s="664"/>
      <c r="N990" s="664"/>
      <c r="O990" s="664"/>
      <c r="P990" s="664"/>
    </row>
    <row r="991" spans="6:16" ht="15.75" customHeight="1">
      <c r="F991" s="664"/>
      <c r="G991" s="664"/>
      <c r="H991" s="664"/>
      <c r="I991" s="664"/>
      <c r="J991" s="664"/>
      <c r="K991" s="664"/>
      <c r="L991" s="664"/>
      <c r="M991" s="664"/>
      <c r="N991" s="664"/>
      <c r="O991" s="664"/>
      <c r="P991" s="664"/>
    </row>
    <row r="992" spans="6:16" ht="15.75" customHeight="1">
      <c r="F992" s="664"/>
      <c r="G992" s="664"/>
      <c r="H992" s="664"/>
      <c r="I992" s="664"/>
      <c r="J992" s="664"/>
      <c r="K992" s="664"/>
      <c r="L992" s="664"/>
      <c r="M992" s="664"/>
      <c r="N992" s="664"/>
      <c r="O992" s="664"/>
      <c r="P992" s="664"/>
    </row>
    <row r="993" spans="6:16" ht="15.75" customHeight="1">
      <c r="F993" s="664"/>
      <c r="G993" s="664"/>
      <c r="H993" s="664"/>
      <c r="I993" s="664"/>
      <c r="J993" s="664"/>
      <c r="K993" s="664"/>
      <c r="L993" s="664"/>
      <c r="M993" s="664"/>
      <c r="N993" s="664"/>
      <c r="O993" s="664"/>
      <c r="P993" s="664"/>
    </row>
    <row r="994" spans="6:16" ht="15.75" customHeight="1">
      <c r="F994" s="664"/>
      <c r="G994" s="664"/>
      <c r="H994" s="664"/>
      <c r="I994" s="664"/>
      <c r="J994" s="664"/>
      <c r="K994" s="664"/>
      <c r="L994" s="664"/>
      <c r="M994" s="664"/>
      <c r="N994" s="664"/>
      <c r="O994" s="664"/>
      <c r="P994" s="664"/>
    </row>
    <row r="995" spans="6:16" ht="15.75" customHeight="1">
      <c r="F995" s="664"/>
      <c r="G995" s="664"/>
      <c r="H995" s="664"/>
      <c r="I995" s="664"/>
      <c r="J995" s="664"/>
      <c r="K995" s="664"/>
      <c r="L995" s="664"/>
      <c r="M995" s="664"/>
      <c r="N995" s="664"/>
      <c r="O995" s="664"/>
      <c r="P995" s="664"/>
    </row>
    <row r="996" spans="6:16" ht="15.75" customHeight="1">
      <c r="F996" s="664"/>
      <c r="G996" s="664"/>
      <c r="H996" s="664"/>
      <c r="I996" s="664"/>
      <c r="J996" s="664"/>
      <c r="K996" s="664"/>
      <c r="L996" s="664"/>
      <c r="M996" s="664"/>
      <c r="N996" s="664"/>
      <c r="O996" s="664"/>
      <c r="P996" s="664"/>
    </row>
    <row r="997" spans="6:16" ht="15.75" customHeight="1">
      <c r="F997" s="664"/>
      <c r="G997" s="664"/>
      <c r="H997" s="664"/>
      <c r="I997" s="664"/>
      <c r="J997" s="664"/>
      <c r="K997" s="664"/>
      <c r="L997" s="664"/>
      <c r="M997" s="664"/>
      <c r="N997" s="664"/>
      <c r="O997" s="664"/>
      <c r="P997" s="664"/>
    </row>
    <row r="998" spans="6:16" ht="15.75" customHeight="1">
      <c r="F998" s="664"/>
      <c r="G998" s="664"/>
      <c r="H998" s="664"/>
      <c r="I998" s="664"/>
      <c r="J998" s="664"/>
      <c r="K998" s="664"/>
      <c r="L998" s="664"/>
      <c r="M998" s="664"/>
      <c r="N998" s="664"/>
      <c r="O998" s="664"/>
      <c r="P998" s="664"/>
    </row>
    <row r="999" spans="6:16" ht="15.75" customHeight="1">
      <c r="F999" s="664"/>
      <c r="G999" s="664"/>
      <c r="H999" s="664"/>
      <c r="I999" s="664"/>
      <c r="J999" s="664"/>
      <c r="K999" s="664"/>
      <c r="L999" s="664"/>
      <c r="M999" s="664"/>
      <c r="N999" s="664"/>
      <c r="O999" s="664"/>
      <c r="P999" s="664"/>
    </row>
  </sheetData>
  <mergeCells count="1">
    <mergeCell ref="A2:B2"/>
  </mergeCells>
  <pageMargins left="0.70866141732283505" right="0.70866141732283505" top="0.74803149606299202" bottom="0.74803149606299202" header="0" footer="0"/>
  <pageSetup scale="83"/>
  <headerFooter>
    <oddFooter>&amp;C&amp;P</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pageSetUpPr fitToPage="1"/>
  </sheetPr>
  <dimension ref="A1:P1030"/>
  <sheetViews>
    <sheetView workbookViewId="0">
      <pane ySplit="2" topLeftCell="A6" activePane="bottomLeft" state="frozen"/>
      <selection pane="bottomLeft" activeCell="P121" sqref="P121"/>
    </sheetView>
  </sheetViews>
  <sheetFormatPr defaultColWidth="14.42578125" defaultRowHeight="15" customHeight="1"/>
  <cols>
    <col min="1" max="1" width="10.42578125" style="39" customWidth="1"/>
    <col min="2" max="2" width="68.42578125" style="39" customWidth="1"/>
    <col min="3" max="4" width="7.85546875" style="39" hidden="1" customWidth="1"/>
    <col min="5" max="6" width="14.42578125" style="39" hidden="1" customWidth="1"/>
    <col min="7" max="7" width="17.85546875" style="39" hidden="1" customWidth="1"/>
    <col min="8" max="8" width="14.42578125" style="39" hidden="1" customWidth="1"/>
    <col min="9" max="9" width="17.85546875" style="39" hidden="1" customWidth="1"/>
    <col min="10" max="10" width="14.42578125" style="39" hidden="1" customWidth="1"/>
    <col min="11" max="11" width="3.5703125" style="39" hidden="1" customWidth="1"/>
    <col min="12" max="12" width="6" style="39" hidden="1" customWidth="1"/>
    <col min="13" max="13" width="14.42578125" style="39" hidden="1" customWidth="1"/>
    <col min="14" max="14" width="16.5703125" style="39" hidden="1" customWidth="1"/>
    <col min="15" max="16384" width="14.42578125" style="39"/>
  </cols>
  <sheetData>
    <row r="1" spans="1:16" ht="15.75" customHeight="1">
      <c r="A1" s="1523" t="s">
        <v>196</v>
      </c>
      <c r="B1" s="1524"/>
      <c r="C1" s="1304"/>
      <c r="D1" s="1304"/>
      <c r="E1" s="1304"/>
      <c r="F1" s="1304"/>
      <c r="G1" s="1304"/>
      <c r="H1" s="1304"/>
      <c r="I1" s="1304"/>
      <c r="J1" s="1304"/>
      <c r="K1" s="1304"/>
      <c r="L1" s="1304"/>
      <c r="M1" s="1304"/>
      <c r="N1" s="1304"/>
      <c r="O1" s="1304"/>
      <c r="P1" s="1304"/>
    </row>
    <row r="2" spans="1:16" ht="79.5" customHeight="1">
      <c r="A2" s="1845" t="s">
        <v>2537</v>
      </c>
      <c r="B2" s="1817"/>
      <c r="C2" s="1525" t="s">
        <v>2776</v>
      </c>
      <c r="D2" s="1526" t="s">
        <v>2538</v>
      </c>
      <c r="E2" s="1526" t="s">
        <v>177</v>
      </c>
      <c r="F2" s="1527" t="s">
        <v>218</v>
      </c>
      <c r="G2" s="1527" t="s">
        <v>115</v>
      </c>
      <c r="H2" s="941" t="s">
        <v>2539</v>
      </c>
      <c r="I2" s="941" t="s">
        <v>115</v>
      </c>
      <c r="J2" s="560" t="s">
        <v>202</v>
      </c>
      <c r="K2" s="1527" t="s">
        <v>114</v>
      </c>
      <c r="L2" s="559" t="s">
        <v>111</v>
      </c>
      <c r="M2" s="1527" t="s">
        <v>3054</v>
      </c>
      <c r="N2" s="1527" t="s">
        <v>111</v>
      </c>
      <c r="O2" s="1527" t="s">
        <v>117</v>
      </c>
      <c r="P2" s="941" t="s">
        <v>118</v>
      </c>
    </row>
    <row r="3" spans="1:16" ht="15.75">
      <c r="A3" s="1528">
        <v>11401</v>
      </c>
      <c r="B3" s="1528" t="s">
        <v>2540</v>
      </c>
      <c r="C3" s="200"/>
      <c r="D3" s="200"/>
      <c r="E3" s="200"/>
      <c r="F3" s="200"/>
      <c r="G3" s="200"/>
      <c r="H3" s="200"/>
      <c r="I3" s="200"/>
      <c r="J3" s="200"/>
      <c r="K3" s="200"/>
      <c r="L3" s="200"/>
      <c r="M3" s="200"/>
      <c r="N3" s="200"/>
      <c r="O3" s="200"/>
      <c r="P3" s="200"/>
    </row>
    <row r="4" spans="1:16" ht="15.75">
      <c r="A4" s="1528">
        <v>2100000</v>
      </c>
      <c r="B4" s="1528" t="s">
        <v>2541</v>
      </c>
      <c r="C4" s="200"/>
      <c r="D4" s="200"/>
      <c r="E4" s="200"/>
      <c r="F4" s="200"/>
      <c r="G4" s="200"/>
      <c r="H4" s="200"/>
      <c r="I4" s="200"/>
      <c r="J4" s="200"/>
      <c r="K4" s="200"/>
      <c r="L4" s="200"/>
      <c r="M4" s="200"/>
      <c r="N4" s="200"/>
      <c r="O4" s="200"/>
      <c r="P4" s="200"/>
    </row>
    <row r="5" spans="1:16" ht="15.75" customHeight="1">
      <c r="A5" s="962"/>
      <c r="B5" s="173" t="s">
        <v>2542</v>
      </c>
      <c r="C5" s="648"/>
      <c r="D5" s="648"/>
      <c r="E5" s="648"/>
      <c r="F5" s="648"/>
      <c r="G5" s="648"/>
      <c r="H5" s="648"/>
      <c r="I5" s="648"/>
      <c r="J5" s="648"/>
      <c r="K5" s="648"/>
      <c r="L5" s="648"/>
      <c r="M5" s="648"/>
      <c r="N5" s="648"/>
      <c r="O5" s="648"/>
      <c r="P5" s="648"/>
    </row>
    <row r="6" spans="1:16" ht="15.75" customHeight="1">
      <c r="A6" s="145" t="s">
        <v>2543</v>
      </c>
      <c r="B6" s="173" t="s">
        <v>2544</v>
      </c>
      <c r="C6" s="174">
        <v>3000000</v>
      </c>
      <c r="D6" s="174"/>
      <c r="E6" s="174">
        <f t="shared" ref="E6:F6" si="0">SUM(C6:D6)</f>
        <v>3000000</v>
      </c>
      <c r="F6" s="174">
        <f t="shared" si="0"/>
        <v>3000000</v>
      </c>
      <c r="G6" s="174"/>
      <c r="H6" s="174">
        <f>F6+G6</f>
        <v>3000000</v>
      </c>
      <c r="I6" s="174"/>
      <c r="J6" s="174">
        <f>H6+I6</f>
        <v>3000000</v>
      </c>
      <c r="K6" s="174">
        <v>3000000</v>
      </c>
      <c r="L6" s="174"/>
      <c r="M6" s="174">
        <f t="shared" ref="M6:O6" si="1">SUM(K6:L6)</f>
        <v>3000000</v>
      </c>
      <c r="N6" s="174"/>
      <c r="O6" s="174">
        <f t="shared" si="1"/>
        <v>3000000</v>
      </c>
      <c r="P6" s="174">
        <v>3000000</v>
      </c>
    </row>
    <row r="7" spans="1:16" ht="15.75" customHeight="1">
      <c r="A7" s="1529" t="s">
        <v>413</v>
      </c>
      <c r="B7" s="1530"/>
      <c r="C7" s="1531">
        <v>3000000</v>
      </c>
      <c r="D7" s="1531">
        <f t="shared" ref="D7:F7" si="2">SUM(D6)</f>
        <v>0</v>
      </c>
      <c r="E7" s="1531">
        <f t="shared" si="2"/>
        <v>3000000</v>
      </c>
      <c r="F7" s="1531">
        <f t="shared" si="2"/>
        <v>3000000</v>
      </c>
      <c r="G7" s="1531">
        <f t="shared" ref="G7:I7" si="3">SUM(G6)</f>
        <v>0</v>
      </c>
      <c r="H7" s="1531">
        <f>F7+G7</f>
        <v>3000000</v>
      </c>
      <c r="I7" s="1531">
        <f t="shared" si="3"/>
        <v>0</v>
      </c>
      <c r="J7" s="1531">
        <f t="shared" ref="J7" si="4">H7+I7</f>
        <v>3000000</v>
      </c>
      <c r="K7" s="1531">
        <f t="shared" ref="K7:L7" si="5">SUM(K6)</f>
        <v>3000000</v>
      </c>
      <c r="L7" s="1531">
        <f t="shared" si="5"/>
        <v>0</v>
      </c>
      <c r="M7" s="1531">
        <f>SUM(K7:L7)</f>
        <v>3000000</v>
      </c>
      <c r="N7" s="1531">
        <f t="shared" ref="N7" si="6">SUM(N6)</f>
        <v>0</v>
      </c>
      <c r="O7" s="1531">
        <f t="shared" ref="O7" si="7">SUM(M7:N7)</f>
        <v>3000000</v>
      </c>
      <c r="P7" s="1531">
        <f>SUM(P6)</f>
        <v>3000000</v>
      </c>
    </row>
    <row r="8" spans="1:16" s="175" customFormat="1" ht="15.75" customHeight="1">
      <c r="A8" s="182"/>
      <c r="B8" s="176" t="s">
        <v>2545</v>
      </c>
      <c r="C8" s="950"/>
      <c r="D8" s="950"/>
      <c r="E8" s="178"/>
      <c r="F8" s="178"/>
      <c r="G8" s="178"/>
      <c r="H8" s="1550"/>
      <c r="I8" s="178"/>
      <c r="J8" s="1550"/>
      <c r="K8" s="178"/>
      <c r="L8" s="178"/>
      <c r="M8" s="178"/>
      <c r="N8" s="178"/>
      <c r="O8" s="178"/>
      <c r="P8" s="178"/>
    </row>
    <row r="9" spans="1:16" ht="15.75" customHeight="1">
      <c r="A9" s="145" t="s">
        <v>2546</v>
      </c>
      <c r="B9" s="173" t="s">
        <v>2547</v>
      </c>
      <c r="C9" s="648">
        <v>500000</v>
      </c>
      <c r="D9" s="648"/>
      <c r="E9" s="174">
        <f t="shared" ref="E9:F9" si="8">SUM(C9:D9)</f>
        <v>500000</v>
      </c>
      <c r="F9" s="174">
        <f t="shared" si="8"/>
        <v>500000</v>
      </c>
      <c r="G9" s="174"/>
      <c r="H9" s="174">
        <f>F9+G9</f>
        <v>500000</v>
      </c>
      <c r="I9" s="174"/>
      <c r="J9" s="174">
        <f t="shared" ref="J9:J13" si="9">H9+I9</f>
        <v>500000</v>
      </c>
      <c r="K9" s="174">
        <v>500000</v>
      </c>
      <c r="L9" s="174"/>
      <c r="M9" s="174">
        <f>SUM(K9:L9)</f>
        <v>500000</v>
      </c>
      <c r="N9" s="174"/>
      <c r="O9" s="174">
        <f t="shared" ref="O9:O13" si="10">SUM(M9:N9)</f>
        <v>500000</v>
      </c>
      <c r="P9" s="174">
        <v>500000</v>
      </c>
    </row>
    <row r="10" spans="1:16" ht="15.75" customHeight="1">
      <c r="A10" s="145" t="s">
        <v>2548</v>
      </c>
      <c r="B10" s="173" t="s">
        <v>2549</v>
      </c>
      <c r="C10" s="648">
        <v>500000</v>
      </c>
      <c r="D10" s="648"/>
      <c r="E10" s="174">
        <f t="shared" ref="E10:F10" si="11">SUM(C10:D10)</f>
        <v>500000</v>
      </c>
      <c r="F10" s="174">
        <f t="shared" si="11"/>
        <v>500000</v>
      </c>
      <c r="G10" s="174"/>
      <c r="H10" s="174">
        <f>F10+G10</f>
        <v>500000</v>
      </c>
      <c r="I10" s="174"/>
      <c r="J10" s="174">
        <f t="shared" si="9"/>
        <v>500000</v>
      </c>
      <c r="K10" s="174">
        <v>500000</v>
      </c>
      <c r="L10" s="174"/>
      <c r="M10" s="174">
        <f>SUM(K10:L10)</f>
        <v>500000</v>
      </c>
      <c r="N10" s="174"/>
      <c r="O10" s="174">
        <f t="shared" si="10"/>
        <v>500000</v>
      </c>
      <c r="P10" s="174">
        <v>500000</v>
      </c>
    </row>
    <row r="11" spans="1:16" ht="15.75" customHeight="1">
      <c r="A11" s="145" t="s">
        <v>2550</v>
      </c>
      <c r="B11" s="173" t="s">
        <v>2551</v>
      </c>
      <c r="C11" s="648">
        <v>300000</v>
      </c>
      <c r="D11" s="964"/>
      <c r="E11" s="174">
        <f t="shared" ref="E11:F11" si="12">SUM(C11:D11)</f>
        <v>300000</v>
      </c>
      <c r="F11" s="174">
        <f t="shared" si="12"/>
        <v>300000</v>
      </c>
      <c r="G11" s="174"/>
      <c r="H11" s="174">
        <f>F11+G11</f>
        <v>300000</v>
      </c>
      <c r="I11" s="174"/>
      <c r="J11" s="174">
        <f t="shared" si="9"/>
        <v>300000</v>
      </c>
      <c r="K11" s="174">
        <v>300000</v>
      </c>
      <c r="L11" s="174"/>
      <c r="M11" s="174">
        <f>SUM(K11:L11)</f>
        <v>300000</v>
      </c>
      <c r="N11" s="174"/>
      <c r="O11" s="174">
        <f t="shared" si="10"/>
        <v>300000</v>
      </c>
      <c r="P11" s="174">
        <v>300000</v>
      </c>
    </row>
    <row r="12" spans="1:16" ht="15.75" customHeight="1">
      <c r="A12" s="1529" t="s">
        <v>413</v>
      </c>
      <c r="B12" s="1530"/>
      <c r="C12" s="1531">
        <v>1300000</v>
      </c>
      <c r="D12" s="1531">
        <f t="shared" ref="D12:F12" si="13">SUM(D9:D11)</f>
        <v>0</v>
      </c>
      <c r="E12" s="1531">
        <f t="shared" si="13"/>
        <v>1300000</v>
      </c>
      <c r="F12" s="1531">
        <f t="shared" si="13"/>
        <v>1300000</v>
      </c>
      <c r="G12" s="1531">
        <f t="shared" ref="G12:I12" si="14">SUM(G9:G11)</f>
        <v>0</v>
      </c>
      <c r="H12" s="1531">
        <f>F12+G12</f>
        <v>1300000</v>
      </c>
      <c r="I12" s="1531">
        <f t="shared" si="14"/>
        <v>0</v>
      </c>
      <c r="J12" s="1531">
        <f t="shared" si="9"/>
        <v>1300000</v>
      </c>
      <c r="K12" s="1531">
        <f t="shared" ref="K12" si="15">SUM(K9:K11)</f>
        <v>1300000</v>
      </c>
      <c r="L12" s="1531">
        <f t="shared" ref="L12:N12" si="16">SUM(L9:L11)</f>
        <v>0</v>
      </c>
      <c r="M12" s="1531">
        <f>SUM(K12:L12)</f>
        <v>1300000</v>
      </c>
      <c r="N12" s="1531">
        <f t="shared" si="16"/>
        <v>0</v>
      </c>
      <c r="O12" s="1531">
        <f t="shared" si="10"/>
        <v>1300000</v>
      </c>
      <c r="P12" s="1531">
        <f>SUM(P9:P11)</f>
        <v>1300000</v>
      </c>
    </row>
    <row r="13" spans="1:16" ht="15.75" customHeight="1">
      <c r="A13" s="1533" t="s">
        <v>2557</v>
      </c>
      <c r="B13" s="1534"/>
      <c r="C13" s="1535">
        <v>4300000</v>
      </c>
      <c r="D13" s="1535">
        <f t="shared" ref="D13:F13" si="17">SUM(D7,D12)</f>
        <v>0</v>
      </c>
      <c r="E13" s="1535">
        <f t="shared" si="17"/>
        <v>4300000</v>
      </c>
      <c r="F13" s="1535">
        <f t="shared" si="17"/>
        <v>4300000</v>
      </c>
      <c r="G13" s="1535">
        <f t="shared" ref="G13:I13" si="18">SUM(G7,G12)</f>
        <v>0</v>
      </c>
      <c r="H13" s="1535">
        <f>F13+G13</f>
        <v>4300000</v>
      </c>
      <c r="I13" s="1535">
        <f t="shared" si="18"/>
        <v>0</v>
      </c>
      <c r="J13" s="1535">
        <f t="shared" si="9"/>
        <v>4300000</v>
      </c>
      <c r="K13" s="1535">
        <f t="shared" ref="K13" si="19">SUM(K7,K12)</f>
        <v>4300000</v>
      </c>
      <c r="L13" s="1535">
        <f t="shared" ref="L13:N13" si="20">SUM(L7,L12)</f>
        <v>0</v>
      </c>
      <c r="M13" s="1535">
        <f>SUM(K13:L13)</f>
        <v>4300000</v>
      </c>
      <c r="N13" s="1535">
        <f t="shared" si="20"/>
        <v>0</v>
      </c>
      <c r="O13" s="1535">
        <f t="shared" si="10"/>
        <v>4300000</v>
      </c>
      <c r="P13" s="1535">
        <f>SUM(P12,P7)</f>
        <v>4300000</v>
      </c>
    </row>
    <row r="14" spans="1:16" ht="15.75" customHeight="1">
      <c r="A14" s="1528">
        <v>2200000</v>
      </c>
      <c r="B14" s="963" t="s">
        <v>2558</v>
      </c>
      <c r="C14" s="648"/>
      <c r="D14" s="648"/>
      <c r="E14" s="174"/>
      <c r="F14" s="174"/>
      <c r="G14" s="174"/>
      <c r="H14" s="174"/>
      <c r="I14" s="174"/>
      <c r="J14" s="174"/>
      <c r="K14" s="174"/>
      <c r="L14" s="174"/>
      <c r="M14" s="174"/>
      <c r="N14" s="174"/>
      <c r="O14" s="174"/>
      <c r="P14" s="174"/>
    </row>
    <row r="15" spans="1:16" s="175" customFormat="1" ht="15.75" customHeight="1">
      <c r="A15" s="1551"/>
      <c r="B15" s="176" t="s">
        <v>2559</v>
      </c>
      <c r="C15" s="950"/>
      <c r="D15" s="950"/>
      <c r="E15" s="178"/>
      <c r="F15" s="178"/>
      <c r="G15" s="178"/>
      <c r="H15" s="1550"/>
      <c r="I15" s="178"/>
      <c r="J15" s="1550"/>
      <c r="K15" s="178"/>
      <c r="L15" s="178"/>
      <c r="M15" s="178"/>
      <c r="N15" s="178"/>
      <c r="O15" s="178"/>
      <c r="P15" s="178"/>
    </row>
    <row r="16" spans="1:16" ht="15.75" hidden="1" customHeight="1">
      <c r="A16" s="145">
        <v>2210101</v>
      </c>
      <c r="B16" s="173" t="s">
        <v>2561</v>
      </c>
      <c r="C16" s="648"/>
      <c r="D16" s="648"/>
      <c r="E16" s="174"/>
      <c r="F16" s="174"/>
      <c r="G16" s="174"/>
      <c r="H16" s="1552">
        <f>F16+G16</f>
        <v>0</v>
      </c>
      <c r="I16" s="174"/>
      <c r="J16" s="1552">
        <f t="shared" ref="J16:J19" si="21">H16+I16</f>
        <v>0</v>
      </c>
      <c r="K16" s="174"/>
      <c r="L16" s="174"/>
      <c r="M16" s="174">
        <f>SUM(K16:L16)</f>
        <v>0</v>
      </c>
      <c r="N16" s="174"/>
      <c r="O16" s="174">
        <f t="shared" ref="O16:O19" si="22">SUM(M16:N16)</f>
        <v>0</v>
      </c>
      <c r="P16" s="174"/>
    </row>
    <row r="17" spans="1:16" ht="15.75" customHeight="1">
      <c r="A17" s="145" t="s">
        <v>2560</v>
      </c>
      <c r="B17" s="1553" t="s">
        <v>2561</v>
      </c>
      <c r="C17" s="648"/>
      <c r="D17" s="648"/>
      <c r="E17" s="174"/>
      <c r="F17" s="174"/>
      <c r="G17" s="174"/>
      <c r="H17" s="1552"/>
      <c r="I17" s="174"/>
      <c r="J17" s="1552"/>
      <c r="K17" s="174">
        <v>200000</v>
      </c>
      <c r="L17" s="174"/>
      <c r="M17" s="174">
        <f>SUM(K17:L17)</f>
        <v>200000</v>
      </c>
      <c r="N17" s="174"/>
      <c r="O17" s="174">
        <f t="shared" si="22"/>
        <v>200000</v>
      </c>
      <c r="P17" s="174">
        <v>200000</v>
      </c>
    </row>
    <row r="18" spans="1:16" ht="15.75" customHeight="1">
      <c r="A18" s="145" t="s">
        <v>2562</v>
      </c>
      <c r="B18" s="1553" t="s">
        <v>2563</v>
      </c>
      <c r="C18" s="648"/>
      <c r="D18" s="648"/>
      <c r="E18" s="174"/>
      <c r="F18" s="174">
        <v>50000</v>
      </c>
      <c r="G18" s="174"/>
      <c r="H18" s="174">
        <f>F18+G18</f>
        <v>50000</v>
      </c>
      <c r="I18" s="174"/>
      <c r="J18" s="174">
        <f t="shared" si="21"/>
        <v>50000</v>
      </c>
      <c r="K18" s="174">
        <v>50000</v>
      </c>
      <c r="L18" s="174"/>
      <c r="M18" s="174">
        <f>SUM(K18:L18)</f>
        <v>50000</v>
      </c>
      <c r="N18" s="174"/>
      <c r="O18" s="174">
        <f t="shared" si="22"/>
        <v>50000</v>
      </c>
      <c r="P18" s="174">
        <v>50000</v>
      </c>
    </row>
    <row r="19" spans="1:16" ht="15.75" customHeight="1">
      <c r="A19" s="1554" t="s">
        <v>413</v>
      </c>
      <c r="B19" s="1555"/>
      <c r="C19" s="1556"/>
      <c r="D19" s="1556"/>
      <c r="E19" s="1557"/>
      <c r="F19" s="1558">
        <f>SUM(F16:F18)</f>
        <v>50000</v>
      </c>
      <c r="G19" s="1531">
        <f>SUM(G16:G18)</f>
        <v>0</v>
      </c>
      <c r="H19" s="1558">
        <f>F19+G19</f>
        <v>50000</v>
      </c>
      <c r="I19" s="1531">
        <f>SUM(I16:I18)</f>
        <v>0</v>
      </c>
      <c r="J19" s="1558">
        <f t="shared" si="21"/>
        <v>50000</v>
      </c>
      <c r="K19" s="1531">
        <f t="shared" ref="K19:P19" si="23">SUM(K17:K18)</f>
        <v>250000</v>
      </c>
      <c r="L19" s="1531">
        <f t="shared" si="23"/>
        <v>0</v>
      </c>
      <c r="M19" s="1531">
        <f>SUM(K19:L19)</f>
        <v>250000</v>
      </c>
      <c r="N19" s="1531">
        <f t="shared" si="23"/>
        <v>0</v>
      </c>
      <c r="O19" s="1531">
        <f t="shared" si="22"/>
        <v>250000</v>
      </c>
      <c r="P19" s="1531">
        <f t="shared" si="23"/>
        <v>250000</v>
      </c>
    </row>
    <row r="20" spans="1:16" customFormat="1" ht="15.75" customHeight="1">
      <c r="A20" s="853"/>
      <c r="B20" s="792" t="s">
        <v>2569</v>
      </c>
      <c r="C20" s="1556"/>
      <c r="D20" s="1556"/>
      <c r="E20" s="1557"/>
      <c r="F20" s="1558"/>
      <c r="G20" s="1531"/>
      <c r="H20" s="1558"/>
      <c r="I20" s="1531"/>
      <c r="J20" s="1558"/>
      <c r="K20" s="1531"/>
      <c r="L20" s="1531"/>
      <c r="M20" s="1531"/>
      <c r="N20" s="1531"/>
      <c r="O20" s="1531"/>
      <c r="P20" s="1531"/>
    </row>
    <row r="21" spans="1:16" customFormat="1" ht="15.75" customHeight="1">
      <c r="A21" s="793" t="s">
        <v>2649</v>
      </c>
      <c r="B21" s="786" t="s">
        <v>2570</v>
      </c>
      <c r="C21" s="1556"/>
      <c r="D21" s="1556"/>
      <c r="E21" s="1557"/>
      <c r="F21" s="1558"/>
      <c r="G21" s="1531"/>
      <c r="H21" s="1558"/>
      <c r="I21" s="1531"/>
      <c r="J21" s="1558"/>
      <c r="K21" s="1531"/>
      <c r="L21" s="1531"/>
      <c r="M21" s="1531"/>
      <c r="N21" s="1531"/>
      <c r="O21" s="786"/>
      <c r="P21" s="794">
        <v>100000</v>
      </c>
    </row>
    <row r="22" spans="1:16" customFormat="1" ht="15.75" customHeight="1">
      <c r="A22" s="793" t="s">
        <v>2571</v>
      </c>
      <c r="B22" s="786" t="s">
        <v>2572</v>
      </c>
      <c r="C22" s="1556"/>
      <c r="D22" s="1556"/>
      <c r="E22" s="1557"/>
      <c r="F22" s="1558"/>
      <c r="G22" s="1531"/>
      <c r="H22" s="1558"/>
      <c r="I22" s="1531"/>
      <c r="J22" s="1558"/>
      <c r="K22" s="1531"/>
      <c r="L22" s="1531"/>
      <c r="M22" s="1531"/>
      <c r="N22" s="1531"/>
      <c r="O22" s="786"/>
      <c r="P22" s="794">
        <v>1600000</v>
      </c>
    </row>
    <row r="23" spans="1:16" customFormat="1" ht="15.75" customHeight="1">
      <c r="A23" s="793" t="s">
        <v>2573</v>
      </c>
      <c r="B23" s="786" t="s">
        <v>2574</v>
      </c>
      <c r="C23" s="1556"/>
      <c r="D23" s="1556"/>
      <c r="E23" s="1557"/>
      <c r="F23" s="1558"/>
      <c r="G23" s="1531"/>
      <c r="H23" s="1558"/>
      <c r="I23" s="1531"/>
      <c r="J23" s="1558"/>
      <c r="K23" s="1531"/>
      <c r="L23" s="1531"/>
      <c r="M23" s="1531"/>
      <c r="N23" s="1531"/>
      <c r="O23" s="786"/>
      <c r="P23" s="794">
        <v>800000</v>
      </c>
    </row>
    <row r="24" spans="1:16" customFormat="1" ht="15.75" customHeight="1">
      <c r="A24" s="793">
        <v>2210309</v>
      </c>
      <c r="B24" s="786" t="s">
        <v>2847</v>
      </c>
      <c r="C24" s="1556"/>
      <c r="D24" s="1556"/>
      <c r="E24" s="1557"/>
      <c r="F24" s="1558"/>
      <c r="G24" s="1531"/>
      <c r="H24" s="1558"/>
      <c r="I24" s="1531"/>
      <c r="J24" s="1558"/>
      <c r="K24" s="1531"/>
      <c r="L24" s="1531"/>
      <c r="M24" s="1531"/>
      <c r="N24" s="1531"/>
      <c r="O24" s="786"/>
      <c r="P24" s="794">
        <v>100000</v>
      </c>
    </row>
    <row r="25" spans="1:16" customFormat="1" ht="15.75" customHeight="1">
      <c r="A25" s="1559" t="s">
        <v>413</v>
      </c>
      <c r="B25" s="1555"/>
      <c r="C25" s="1556"/>
      <c r="D25" s="1556"/>
      <c r="E25" s="1557"/>
      <c r="F25" s="1558"/>
      <c r="G25" s="1531"/>
      <c r="H25" s="1558"/>
      <c r="I25" s="1531"/>
      <c r="J25" s="1558"/>
      <c r="K25" s="1531"/>
      <c r="L25" s="1531"/>
      <c r="M25" s="1531"/>
      <c r="N25" s="1531"/>
      <c r="O25" s="1531"/>
      <c r="P25" s="1531">
        <f>SUM(P21:P24)</f>
        <v>2600000</v>
      </c>
    </row>
    <row r="26" spans="1:16" s="175" customFormat="1" ht="15.75" customHeight="1">
      <c r="A26" s="1560"/>
      <c r="B26" s="176" t="s">
        <v>2605</v>
      </c>
      <c r="C26" s="1561"/>
      <c r="D26" s="1561"/>
      <c r="E26" s="1562"/>
      <c r="F26" s="1563"/>
      <c r="G26" s="1563"/>
      <c r="H26" s="1563"/>
      <c r="I26" s="1563"/>
      <c r="J26" s="1563"/>
      <c r="K26" s="1563"/>
      <c r="L26" s="1563"/>
      <c r="M26" s="1563"/>
      <c r="N26" s="1563"/>
      <c r="O26" s="1563"/>
      <c r="P26" s="1563"/>
    </row>
    <row r="27" spans="1:16" ht="15.75" customHeight="1">
      <c r="A27" s="145">
        <v>2211101</v>
      </c>
      <c r="B27" s="1553" t="s">
        <v>2607</v>
      </c>
      <c r="C27" s="1316"/>
      <c r="D27" s="1316"/>
      <c r="E27" s="1564"/>
      <c r="F27" s="1471">
        <v>100000</v>
      </c>
      <c r="G27" s="1471"/>
      <c r="H27" s="1471">
        <f>F27+G27</f>
        <v>100000</v>
      </c>
      <c r="I27" s="1471"/>
      <c r="J27" s="1471">
        <f>H27+I27</f>
        <v>100000</v>
      </c>
      <c r="K27" s="1471">
        <v>1000000</v>
      </c>
      <c r="L27" s="1471"/>
      <c r="M27" s="1471">
        <f>SUM(K27:L27)</f>
        <v>1000000</v>
      </c>
      <c r="N27" s="1471"/>
      <c r="O27" s="1471">
        <f>SUM(M27:N27)</f>
        <v>1000000</v>
      </c>
      <c r="P27" s="1471">
        <v>1000000</v>
      </c>
    </row>
    <row r="28" spans="1:16" ht="15.75" customHeight="1">
      <c r="A28" s="1565">
        <v>2211102</v>
      </c>
      <c r="B28" s="1553" t="s">
        <v>2609</v>
      </c>
      <c r="C28" s="1316"/>
      <c r="D28" s="1316"/>
      <c r="E28" s="1564"/>
      <c r="F28" s="1566">
        <v>85175</v>
      </c>
      <c r="G28" s="1566"/>
      <c r="H28" s="1566">
        <f>F28+G28</f>
        <v>85175</v>
      </c>
      <c r="I28" s="1566"/>
      <c r="J28" s="1566">
        <f>H28+I28</f>
        <v>85175</v>
      </c>
      <c r="K28" s="1566">
        <v>500000</v>
      </c>
      <c r="L28" s="1566"/>
      <c r="M28" s="1566">
        <f>SUM(K28:L28)</f>
        <v>500000</v>
      </c>
      <c r="N28" s="1566"/>
      <c r="O28" s="1566">
        <f>SUM(M28:N28)</f>
        <v>500000</v>
      </c>
      <c r="P28" s="1566">
        <v>400000</v>
      </c>
    </row>
    <row r="29" spans="1:16" ht="15.75" customHeight="1">
      <c r="A29" s="1565">
        <v>2211103</v>
      </c>
      <c r="B29" s="1553" t="s">
        <v>2611</v>
      </c>
      <c r="C29" s="1316"/>
      <c r="D29" s="1316"/>
      <c r="E29" s="1564"/>
      <c r="F29" s="1566">
        <v>50000</v>
      </c>
      <c r="G29" s="1566"/>
      <c r="H29" s="1566">
        <f>F29+G29</f>
        <v>50000</v>
      </c>
      <c r="I29" s="1566"/>
      <c r="J29" s="1566">
        <f>H29+I29</f>
        <v>50000</v>
      </c>
      <c r="K29" s="1566">
        <v>500000</v>
      </c>
      <c r="L29" s="1566"/>
      <c r="M29" s="1566">
        <f>SUM(K29:L29)</f>
        <v>500000</v>
      </c>
      <c r="N29" s="1566"/>
      <c r="O29" s="1566">
        <f>SUM(M29:N29)</f>
        <v>500000</v>
      </c>
      <c r="P29" s="1566">
        <v>600000</v>
      </c>
    </row>
    <row r="30" spans="1:16" ht="15.75" customHeight="1">
      <c r="A30" s="1565"/>
      <c r="B30" s="1553"/>
      <c r="C30" s="1316"/>
      <c r="D30" s="1316"/>
      <c r="E30" s="1564"/>
      <c r="F30" s="1566"/>
      <c r="G30" s="1567"/>
      <c r="H30" s="1566"/>
      <c r="I30" s="1567"/>
      <c r="J30" s="1566"/>
      <c r="K30" s="1567"/>
      <c r="L30" s="1567"/>
      <c r="M30" s="1567"/>
      <c r="N30" s="1567"/>
      <c r="O30" s="1567"/>
      <c r="P30" s="1567"/>
    </row>
    <row r="31" spans="1:16" ht="15.75" customHeight="1">
      <c r="A31" s="1559" t="s">
        <v>413</v>
      </c>
      <c r="B31" s="1555"/>
      <c r="C31" s="1556"/>
      <c r="D31" s="1556"/>
      <c r="E31" s="1557"/>
      <c r="F31" s="1558">
        <f>SUM(F27:F29)</f>
        <v>235175</v>
      </c>
      <c r="G31" s="1531">
        <f>SUM(G27:G29)</f>
        <v>0</v>
      </c>
      <c r="H31" s="1558">
        <f>F31+G31</f>
        <v>235175</v>
      </c>
      <c r="I31" s="1531">
        <f>SUM(I27:I29)</f>
        <v>0</v>
      </c>
      <c r="J31" s="1558">
        <f>H31+I31</f>
        <v>235175</v>
      </c>
      <c r="K31" s="1531">
        <f t="shared" ref="K31:P31" si="24">SUM(K27:K29)</f>
        <v>2000000</v>
      </c>
      <c r="L31" s="1531">
        <f t="shared" si="24"/>
        <v>0</v>
      </c>
      <c r="M31" s="1531">
        <f t="shared" ref="M31:M36" si="25">SUM(K31:L31)</f>
        <v>2000000</v>
      </c>
      <c r="N31" s="1531">
        <f t="shared" si="24"/>
        <v>0</v>
      </c>
      <c r="O31" s="1531">
        <f t="shared" ref="O31:O36" si="26">SUM(M31:N31)</f>
        <v>2000000</v>
      </c>
      <c r="P31" s="1531">
        <f t="shared" si="24"/>
        <v>2000000</v>
      </c>
    </row>
    <row r="32" spans="1:16" s="175" customFormat="1" ht="15.75" customHeight="1">
      <c r="A32" s="1568"/>
      <c r="B32" s="176" t="s">
        <v>2617</v>
      </c>
      <c r="C32" s="1561"/>
      <c r="D32" s="1561"/>
      <c r="E32" s="1562"/>
      <c r="F32" s="1563"/>
      <c r="G32" s="1563"/>
      <c r="H32" s="1563"/>
      <c r="I32" s="1563"/>
      <c r="J32" s="1563"/>
      <c r="K32" s="1563"/>
      <c r="L32" s="1563"/>
      <c r="M32" s="1563">
        <f t="shared" si="25"/>
        <v>0</v>
      </c>
      <c r="N32" s="1563"/>
      <c r="O32" s="1563">
        <f t="shared" si="26"/>
        <v>0</v>
      </c>
      <c r="P32" s="1563"/>
    </row>
    <row r="33" spans="1:16" ht="15.75" customHeight="1">
      <c r="A33" s="1569"/>
      <c r="B33" s="939" t="s">
        <v>3441</v>
      </c>
      <c r="C33" s="1316"/>
      <c r="D33" s="1316"/>
      <c r="E33" s="1564"/>
      <c r="F33" s="1570"/>
      <c r="G33" s="1570"/>
      <c r="H33" s="1570"/>
      <c r="I33" s="1570"/>
      <c r="J33" s="1570"/>
      <c r="K33" s="1564">
        <v>2000000</v>
      </c>
      <c r="L33" s="1564">
        <v>-2000000</v>
      </c>
      <c r="M33" s="1564">
        <f t="shared" si="25"/>
        <v>0</v>
      </c>
      <c r="N33" s="1564"/>
      <c r="O33" s="1564">
        <f t="shared" si="26"/>
        <v>0</v>
      </c>
      <c r="P33" s="1564">
        <v>400000</v>
      </c>
    </row>
    <row r="34" spans="1:16" ht="15.75" customHeight="1">
      <c r="A34" s="1569"/>
      <c r="B34" s="939" t="s">
        <v>2612</v>
      </c>
      <c r="C34" s="1316"/>
      <c r="D34" s="1316"/>
      <c r="E34" s="1564"/>
      <c r="F34" s="1570"/>
      <c r="G34" s="1570"/>
      <c r="H34" s="1570"/>
      <c r="I34" s="1570"/>
      <c r="J34" s="1570"/>
      <c r="K34" s="1564">
        <v>500000</v>
      </c>
      <c r="L34" s="1564"/>
      <c r="M34" s="1564">
        <f t="shared" si="25"/>
        <v>500000</v>
      </c>
      <c r="N34" s="1564"/>
      <c r="O34" s="1564">
        <f t="shared" si="26"/>
        <v>500000</v>
      </c>
      <c r="P34" s="1564">
        <v>500000</v>
      </c>
    </row>
    <row r="35" spans="1:16" ht="15.75" customHeight="1">
      <c r="A35" s="145">
        <v>3111001</v>
      </c>
      <c r="B35" s="939" t="s">
        <v>2659</v>
      </c>
      <c r="C35" s="1316"/>
      <c r="D35" s="1316"/>
      <c r="E35" s="1564"/>
      <c r="F35" s="1564">
        <v>1500000</v>
      </c>
      <c r="G35" s="1564"/>
      <c r="H35" s="1564">
        <f>F35+G35</f>
        <v>1500000</v>
      </c>
      <c r="I35" s="1564"/>
      <c r="J35" s="1564">
        <f>H35+I35</f>
        <v>1500000</v>
      </c>
      <c r="K35" s="1564">
        <v>1500000</v>
      </c>
      <c r="L35" s="1564"/>
      <c r="M35" s="1564">
        <f t="shared" si="25"/>
        <v>1500000</v>
      </c>
      <c r="N35" s="1564"/>
      <c r="O35" s="1564">
        <f t="shared" si="26"/>
        <v>1500000</v>
      </c>
      <c r="P35" s="1564"/>
    </row>
    <row r="36" spans="1:16" ht="15.75" customHeight="1">
      <c r="A36" s="1559" t="s">
        <v>413</v>
      </c>
      <c r="B36" s="1555"/>
      <c r="C36" s="1556"/>
      <c r="D36" s="1556"/>
      <c r="E36" s="1557"/>
      <c r="F36" s="1558">
        <f>SUM(F35)</f>
        <v>1500000</v>
      </c>
      <c r="G36" s="1531">
        <f>SUM(G35)</f>
        <v>0</v>
      </c>
      <c r="H36" s="1558">
        <f>F36+G36</f>
        <v>1500000</v>
      </c>
      <c r="I36" s="1531">
        <f>SUM(I35)</f>
        <v>0</v>
      </c>
      <c r="J36" s="1558">
        <f>H36+I36</f>
        <v>1500000</v>
      </c>
      <c r="K36" s="1531">
        <f t="shared" ref="K36:P36" si="27">SUM(K33:K35)</f>
        <v>4000000</v>
      </c>
      <c r="L36" s="1531">
        <f t="shared" si="27"/>
        <v>-2000000</v>
      </c>
      <c r="M36" s="1531">
        <f t="shared" si="25"/>
        <v>2000000</v>
      </c>
      <c r="N36" s="1531">
        <f t="shared" si="27"/>
        <v>0</v>
      </c>
      <c r="O36" s="1531">
        <f t="shared" si="26"/>
        <v>2000000</v>
      </c>
      <c r="P36" s="1531">
        <f t="shared" si="27"/>
        <v>900000</v>
      </c>
    </row>
    <row r="37" spans="1:16" ht="15.75" customHeight="1">
      <c r="A37" s="1569"/>
      <c r="B37" s="880" t="s">
        <v>2594</v>
      </c>
      <c r="C37" s="648"/>
      <c r="D37" s="648"/>
      <c r="E37" s="174"/>
      <c r="F37" s="174"/>
      <c r="G37" s="596"/>
      <c r="H37" s="174"/>
      <c r="I37" s="596"/>
      <c r="J37" s="174"/>
      <c r="K37" s="596"/>
      <c r="L37" s="596"/>
      <c r="M37" s="596"/>
      <c r="N37" s="596"/>
      <c r="O37" s="596"/>
      <c r="P37" s="596"/>
    </row>
    <row r="38" spans="1:16" ht="15.75" customHeight="1">
      <c r="A38" s="1569"/>
      <c r="B38" s="875" t="s">
        <v>2596</v>
      </c>
      <c r="C38" s="648"/>
      <c r="D38" s="648"/>
      <c r="E38" s="174"/>
      <c r="F38" s="174"/>
      <c r="G38" s="596"/>
      <c r="H38" s="174"/>
      <c r="I38" s="596"/>
      <c r="J38" s="174"/>
      <c r="K38" s="596"/>
      <c r="L38" s="596"/>
      <c r="M38" s="596"/>
      <c r="N38" s="596"/>
      <c r="O38" s="596"/>
      <c r="P38" s="794">
        <v>200000</v>
      </c>
    </row>
    <row r="39" spans="1:16" ht="15.75" customHeight="1">
      <c r="A39" s="1569"/>
      <c r="B39" s="875" t="s">
        <v>2824</v>
      </c>
      <c r="C39" s="648"/>
      <c r="D39" s="648"/>
      <c r="E39" s="174"/>
      <c r="F39" s="174"/>
      <c r="G39" s="596"/>
      <c r="H39" s="174"/>
      <c r="I39" s="596"/>
      <c r="J39" s="174"/>
      <c r="K39" s="596"/>
      <c r="L39" s="596"/>
      <c r="M39" s="596"/>
      <c r="N39" s="596"/>
      <c r="O39" s="596"/>
      <c r="P39" s="794">
        <v>700000</v>
      </c>
    </row>
    <row r="40" spans="1:16" ht="15.75" customHeight="1">
      <c r="A40" s="1569"/>
      <c r="B40" s="875" t="s">
        <v>2822</v>
      </c>
      <c r="C40" s="648"/>
      <c r="D40" s="648"/>
      <c r="E40" s="174"/>
      <c r="F40" s="174"/>
      <c r="G40" s="596"/>
      <c r="H40" s="174"/>
      <c r="I40" s="596"/>
      <c r="J40" s="174"/>
      <c r="K40" s="596"/>
      <c r="L40" s="596"/>
      <c r="M40" s="596"/>
      <c r="N40" s="596"/>
      <c r="O40" s="596"/>
      <c r="P40" s="794">
        <v>500000</v>
      </c>
    </row>
    <row r="41" spans="1:16" ht="15.75" customHeight="1">
      <c r="A41" s="1569"/>
      <c r="B41" s="875" t="s">
        <v>2654</v>
      </c>
      <c r="C41" s="648"/>
      <c r="D41" s="648"/>
      <c r="E41" s="174"/>
      <c r="F41" s="174"/>
      <c r="G41" s="596"/>
      <c r="H41" s="174"/>
      <c r="I41" s="596"/>
      <c r="J41" s="174"/>
      <c r="K41" s="596"/>
      <c r="L41" s="596"/>
      <c r="M41" s="596"/>
      <c r="N41" s="596"/>
      <c r="O41" s="596"/>
      <c r="P41" s="794">
        <v>500000</v>
      </c>
    </row>
    <row r="42" spans="1:16" ht="15.75" customHeight="1">
      <c r="A42" s="1559" t="s">
        <v>413</v>
      </c>
      <c r="B42" s="1555"/>
      <c r="C42" s="648"/>
      <c r="D42" s="648"/>
      <c r="E42" s="174"/>
      <c r="F42" s="174"/>
      <c r="G42" s="596"/>
      <c r="H42" s="174"/>
      <c r="I42" s="596"/>
      <c r="J42" s="174"/>
      <c r="K42" s="596"/>
      <c r="L42" s="596"/>
      <c r="M42" s="596"/>
      <c r="N42" s="596"/>
      <c r="O42" s="1555"/>
      <c r="P42" s="1531">
        <f>SUM(P38:P41)</f>
        <v>1900000</v>
      </c>
    </row>
    <row r="43" spans="1:16" ht="15.75" hidden="1" customHeight="1">
      <c r="A43" s="145"/>
      <c r="B43" s="173" t="s">
        <v>2559</v>
      </c>
      <c r="C43" s="648"/>
      <c r="D43" s="648"/>
      <c r="E43" s="174"/>
      <c r="F43" s="174"/>
      <c r="G43" s="174"/>
      <c r="H43" s="174">
        <f t="shared" ref="H43:H86" si="28">F43+G43</f>
        <v>0</v>
      </c>
      <c r="I43" s="174"/>
      <c r="J43" s="174">
        <f t="shared" ref="J43:J104" si="29">H43+I43</f>
        <v>0</v>
      </c>
      <c r="K43" s="174">
        <v>0</v>
      </c>
      <c r="L43" s="174"/>
      <c r="M43" s="174">
        <f t="shared" ref="M43:M83" si="30">SUM(K43:L43)</f>
        <v>0</v>
      </c>
      <c r="N43" s="174"/>
      <c r="O43" s="174">
        <f t="shared" ref="O43:O97" si="31">SUM(M43:N43)</f>
        <v>0</v>
      </c>
      <c r="P43" s="174">
        <v>0</v>
      </c>
    </row>
    <row r="44" spans="1:16" ht="15.75" hidden="1" customHeight="1">
      <c r="A44" s="145" t="s">
        <v>2560</v>
      </c>
      <c r="B44" s="173" t="s">
        <v>2561</v>
      </c>
      <c r="C44" s="174"/>
      <c r="D44" s="174"/>
      <c r="E44" s="174"/>
      <c r="F44" s="174"/>
      <c r="G44" s="174"/>
      <c r="H44" s="174">
        <f t="shared" si="28"/>
        <v>0</v>
      </c>
      <c r="I44" s="174"/>
      <c r="J44" s="174">
        <f t="shared" si="29"/>
        <v>0</v>
      </c>
      <c r="K44" s="174">
        <v>0</v>
      </c>
      <c r="L44" s="174"/>
      <c r="M44" s="174">
        <f t="shared" si="30"/>
        <v>0</v>
      </c>
      <c r="N44" s="174"/>
      <c r="O44" s="174">
        <f t="shared" si="31"/>
        <v>0</v>
      </c>
      <c r="P44" s="174">
        <v>0</v>
      </c>
    </row>
    <row r="45" spans="1:16" ht="15.75" hidden="1" customHeight="1">
      <c r="A45" s="1529" t="s">
        <v>413</v>
      </c>
      <c r="B45" s="1530"/>
      <c r="C45" s="1531">
        <v>0</v>
      </c>
      <c r="D45" s="1531"/>
      <c r="E45" s="174"/>
      <c r="F45" s="174"/>
      <c r="G45" s="174"/>
      <c r="H45" s="174">
        <f t="shared" si="28"/>
        <v>0</v>
      </c>
      <c r="I45" s="174"/>
      <c r="J45" s="174">
        <f t="shared" si="29"/>
        <v>0</v>
      </c>
      <c r="K45" s="174">
        <v>0</v>
      </c>
      <c r="L45" s="174"/>
      <c r="M45" s="174">
        <f t="shared" si="30"/>
        <v>0</v>
      </c>
      <c r="N45" s="174"/>
      <c r="O45" s="174">
        <f t="shared" si="31"/>
        <v>0</v>
      </c>
      <c r="P45" s="174">
        <v>0</v>
      </c>
    </row>
    <row r="46" spans="1:16" ht="15.75" hidden="1" customHeight="1">
      <c r="A46" s="145"/>
      <c r="B46" s="173" t="s">
        <v>2564</v>
      </c>
      <c r="C46" s="648"/>
      <c r="D46" s="648"/>
      <c r="E46" s="174"/>
      <c r="F46" s="174"/>
      <c r="G46" s="174"/>
      <c r="H46" s="174">
        <f t="shared" si="28"/>
        <v>0</v>
      </c>
      <c r="I46" s="174"/>
      <c r="J46" s="174">
        <f t="shared" si="29"/>
        <v>0</v>
      </c>
      <c r="K46" s="174">
        <v>0</v>
      </c>
      <c r="L46" s="174"/>
      <c r="M46" s="174">
        <f t="shared" si="30"/>
        <v>0</v>
      </c>
      <c r="N46" s="174"/>
      <c r="O46" s="174">
        <f t="shared" si="31"/>
        <v>0</v>
      </c>
      <c r="P46" s="174">
        <v>0</v>
      </c>
    </row>
    <row r="47" spans="1:16" ht="15.75" hidden="1" customHeight="1">
      <c r="A47" s="145" t="s">
        <v>2565</v>
      </c>
      <c r="B47" s="173" t="s">
        <v>2566</v>
      </c>
      <c r="C47" s="174"/>
      <c r="D47" s="174"/>
      <c r="E47" s="174"/>
      <c r="F47" s="174"/>
      <c r="G47" s="174"/>
      <c r="H47" s="174">
        <f t="shared" si="28"/>
        <v>0</v>
      </c>
      <c r="I47" s="174"/>
      <c r="J47" s="174">
        <f t="shared" si="29"/>
        <v>0</v>
      </c>
      <c r="K47" s="174">
        <v>0</v>
      </c>
      <c r="L47" s="174"/>
      <c r="M47" s="174">
        <f t="shared" si="30"/>
        <v>0</v>
      </c>
      <c r="N47" s="174"/>
      <c r="O47" s="174">
        <f t="shared" si="31"/>
        <v>0</v>
      </c>
      <c r="P47" s="174">
        <v>0</v>
      </c>
    </row>
    <row r="48" spans="1:16" ht="15.75" hidden="1" customHeight="1">
      <c r="A48" s="1529" t="s">
        <v>413</v>
      </c>
      <c r="B48" s="1530"/>
      <c r="C48" s="1531">
        <v>0</v>
      </c>
      <c r="D48" s="1531"/>
      <c r="E48" s="174"/>
      <c r="F48" s="174"/>
      <c r="G48" s="174"/>
      <c r="H48" s="174">
        <f t="shared" si="28"/>
        <v>0</v>
      </c>
      <c r="I48" s="174"/>
      <c r="J48" s="174">
        <f t="shared" si="29"/>
        <v>0</v>
      </c>
      <c r="K48" s="174">
        <v>0</v>
      </c>
      <c r="L48" s="174"/>
      <c r="M48" s="174">
        <f t="shared" si="30"/>
        <v>0</v>
      </c>
      <c r="N48" s="174"/>
      <c r="O48" s="174">
        <f t="shared" si="31"/>
        <v>0</v>
      </c>
      <c r="P48" s="174">
        <v>0</v>
      </c>
    </row>
    <row r="49" spans="1:16" ht="15.75" hidden="1" customHeight="1">
      <c r="A49" s="145"/>
      <c r="B49" s="173" t="s">
        <v>2569</v>
      </c>
      <c r="C49" s="648"/>
      <c r="D49" s="648"/>
      <c r="E49" s="174"/>
      <c r="F49" s="174"/>
      <c r="G49" s="174"/>
      <c r="H49" s="174">
        <f t="shared" si="28"/>
        <v>0</v>
      </c>
      <c r="I49" s="174"/>
      <c r="J49" s="174">
        <f t="shared" si="29"/>
        <v>0</v>
      </c>
      <c r="K49" s="174">
        <v>0</v>
      </c>
      <c r="L49" s="174"/>
      <c r="M49" s="174">
        <f t="shared" si="30"/>
        <v>0</v>
      </c>
      <c r="N49" s="174"/>
      <c r="O49" s="174">
        <f t="shared" si="31"/>
        <v>0</v>
      </c>
      <c r="P49" s="174">
        <v>0</v>
      </c>
    </row>
    <row r="50" spans="1:16" ht="15.75" hidden="1" customHeight="1">
      <c r="A50" s="145" t="s">
        <v>2649</v>
      </c>
      <c r="B50" s="173" t="s">
        <v>2570</v>
      </c>
      <c r="C50" s="648"/>
      <c r="D50" s="648"/>
      <c r="E50" s="174"/>
      <c r="F50" s="174"/>
      <c r="G50" s="174"/>
      <c r="H50" s="174">
        <f t="shared" si="28"/>
        <v>0</v>
      </c>
      <c r="I50" s="174"/>
      <c r="J50" s="174">
        <f t="shared" si="29"/>
        <v>0</v>
      </c>
      <c r="K50" s="174">
        <v>0</v>
      </c>
      <c r="L50" s="174"/>
      <c r="M50" s="174">
        <f t="shared" si="30"/>
        <v>0</v>
      </c>
      <c r="N50" s="174"/>
      <c r="O50" s="174">
        <f t="shared" si="31"/>
        <v>0</v>
      </c>
      <c r="P50" s="174">
        <v>0</v>
      </c>
    </row>
    <row r="51" spans="1:16" ht="15.75" hidden="1" customHeight="1">
      <c r="A51" s="145" t="s">
        <v>2571</v>
      </c>
      <c r="B51" s="173" t="s">
        <v>2572</v>
      </c>
      <c r="C51" s="648"/>
      <c r="D51" s="648"/>
      <c r="E51" s="174"/>
      <c r="F51" s="174"/>
      <c r="G51" s="174"/>
      <c r="H51" s="174">
        <f t="shared" si="28"/>
        <v>0</v>
      </c>
      <c r="I51" s="174"/>
      <c r="J51" s="174">
        <f t="shared" si="29"/>
        <v>0</v>
      </c>
      <c r="K51" s="174">
        <v>0</v>
      </c>
      <c r="L51" s="174"/>
      <c r="M51" s="174">
        <f t="shared" si="30"/>
        <v>0</v>
      </c>
      <c r="N51" s="174"/>
      <c r="O51" s="174">
        <f t="shared" si="31"/>
        <v>0</v>
      </c>
      <c r="P51" s="174">
        <v>0</v>
      </c>
    </row>
    <row r="52" spans="1:16" ht="15.75" hidden="1" customHeight="1">
      <c r="A52" s="145" t="s">
        <v>2573</v>
      </c>
      <c r="B52" s="173" t="s">
        <v>2574</v>
      </c>
      <c r="C52" s="648"/>
      <c r="D52" s="648"/>
      <c r="E52" s="174"/>
      <c r="F52" s="174"/>
      <c r="G52" s="174"/>
      <c r="H52" s="174">
        <f t="shared" si="28"/>
        <v>0</v>
      </c>
      <c r="I52" s="174"/>
      <c r="J52" s="174">
        <f t="shared" si="29"/>
        <v>0</v>
      </c>
      <c r="K52" s="174">
        <v>0</v>
      </c>
      <c r="L52" s="174"/>
      <c r="M52" s="174">
        <f t="shared" si="30"/>
        <v>0</v>
      </c>
      <c r="N52" s="174"/>
      <c r="O52" s="174">
        <f t="shared" si="31"/>
        <v>0</v>
      </c>
      <c r="P52" s="174">
        <v>0</v>
      </c>
    </row>
    <row r="53" spans="1:16" ht="15.75" hidden="1" customHeight="1">
      <c r="A53" s="145" t="s">
        <v>2873</v>
      </c>
      <c r="B53" s="173" t="s">
        <v>3424</v>
      </c>
      <c r="C53" s="648"/>
      <c r="D53" s="648"/>
      <c r="E53" s="174"/>
      <c r="F53" s="174"/>
      <c r="G53" s="174"/>
      <c r="H53" s="174">
        <f t="shared" si="28"/>
        <v>0</v>
      </c>
      <c r="I53" s="174"/>
      <c r="J53" s="174">
        <f t="shared" si="29"/>
        <v>0</v>
      </c>
      <c r="K53" s="174">
        <v>0</v>
      </c>
      <c r="L53" s="174"/>
      <c r="M53" s="174">
        <f t="shared" si="30"/>
        <v>0</v>
      </c>
      <c r="N53" s="174"/>
      <c r="O53" s="174">
        <f t="shared" si="31"/>
        <v>0</v>
      </c>
      <c r="P53" s="174">
        <v>0</v>
      </c>
    </row>
    <row r="54" spans="1:16" ht="15.75" hidden="1" customHeight="1">
      <c r="A54" s="1529" t="s">
        <v>413</v>
      </c>
      <c r="B54" s="1530"/>
      <c r="C54" s="1531">
        <v>0</v>
      </c>
      <c r="D54" s="1531"/>
      <c r="E54" s="174"/>
      <c r="F54" s="174"/>
      <c r="G54" s="174"/>
      <c r="H54" s="174">
        <f t="shared" si="28"/>
        <v>0</v>
      </c>
      <c r="I54" s="174"/>
      <c r="J54" s="174">
        <f t="shared" si="29"/>
        <v>0</v>
      </c>
      <c r="K54" s="174">
        <v>0</v>
      </c>
      <c r="L54" s="174"/>
      <c r="M54" s="174">
        <f t="shared" si="30"/>
        <v>0</v>
      </c>
      <c r="N54" s="174"/>
      <c r="O54" s="174">
        <f t="shared" si="31"/>
        <v>0</v>
      </c>
      <c r="P54" s="174">
        <v>0</v>
      </c>
    </row>
    <row r="55" spans="1:16" ht="15.75" hidden="1" customHeight="1">
      <c r="A55" s="145"/>
      <c r="B55" s="173" t="s">
        <v>2577</v>
      </c>
      <c r="C55" s="648"/>
      <c r="D55" s="648"/>
      <c r="E55" s="174"/>
      <c r="F55" s="174"/>
      <c r="G55" s="174"/>
      <c r="H55" s="174">
        <f t="shared" si="28"/>
        <v>0</v>
      </c>
      <c r="I55" s="174"/>
      <c r="J55" s="174">
        <f t="shared" si="29"/>
        <v>0</v>
      </c>
      <c r="K55" s="174">
        <v>0</v>
      </c>
      <c r="L55" s="174"/>
      <c r="M55" s="174">
        <f t="shared" si="30"/>
        <v>0</v>
      </c>
      <c r="N55" s="174"/>
      <c r="O55" s="174">
        <f t="shared" si="31"/>
        <v>0</v>
      </c>
      <c r="P55" s="174">
        <v>0</v>
      </c>
    </row>
    <row r="56" spans="1:16" ht="15.75" hidden="1" customHeight="1">
      <c r="A56" s="145" t="s">
        <v>2687</v>
      </c>
      <c r="B56" s="173" t="s">
        <v>2578</v>
      </c>
      <c r="C56" s="648"/>
      <c r="D56" s="648"/>
      <c r="E56" s="174"/>
      <c r="F56" s="174"/>
      <c r="G56" s="174"/>
      <c r="H56" s="174">
        <f t="shared" si="28"/>
        <v>0</v>
      </c>
      <c r="I56" s="174"/>
      <c r="J56" s="174">
        <f t="shared" si="29"/>
        <v>0</v>
      </c>
      <c r="K56" s="174">
        <v>0</v>
      </c>
      <c r="L56" s="174"/>
      <c r="M56" s="174">
        <f t="shared" si="30"/>
        <v>0</v>
      </c>
      <c r="N56" s="174"/>
      <c r="O56" s="174">
        <f t="shared" si="31"/>
        <v>0</v>
      </c>
      <c r="P56" s="174">
        <v>0</v>
      </c>
    </row>
    <row r="57" spans="1:16" ht="15.75" hidden="1" customHeight="1">
      <c r="A57" s="145" t="s">
        <v>2579</v>
      </c>
      <c r="B57" s="173" t="s">
        <v>2580</v>
      </c>
      <c r="C57" s="648"/>
      <c r="D57" s="648"/>
      <c r="E57" s="174"/>
      <c r="F57" s="174"/>
      <c r="G57" s="174"/>
      <c r="H57" s="174">
        <f t="shared" si="28"/>
        <v>0</v>
      </c>
      <c r="I57" s="174"/>
      <c r="J57" s="174">
        <f t="shared" si="29"/>
        <v>0</v>
      </c>
      <c r="K57" s="174">
        <v>0</v>
      </c>
      <c r="L57" s="174"/>
      <c r="M57" s="174">
        <f t="shared" si="30"/>
        <v>0</v>
      </c>
      <c r="N57" s="174"/>
      <c r="O57" s="174">
        <f t="shared" si="31"/>
        <v>0</v>
      </c>
      <c r="P57" s="174">
        <v>0</v>
      </c>
    </row>
    <row r="58" spans="1:16" ht="15.75" hidden="1" customHeight="1">
      <c r="A58" s="145" t="s">
        <v>2581</v>
      </c>
      <c r="B58" s="173" t="s">
        <v>2574</v>
      </c>
      <c r="C58" s="648"/>
      <c r="D58" s="648"/>
      <c r="E58" s="174"/>
      <c r="F58" s="174"/>
      <c r="G58" s="174"/>
      <c r="H58" s="174">
        <f t="shared" si="28"/>
        <v>0</v>
      </c>
      <c r="I58" s="174"/>
      <c r="J58" s="174">
        <f t="shared" si="29"/>
        <v>0</v>
      </c>
      <c r="K58" s="174">
        <v>0</v>
      </c>
      <c r="L58" s="174"/>
      <c r="M58" s="174">
        <f t="shared" si="30"/>
        <v>0</v>
      </c>
      <c r="N58" s="174"/>
      <c r="O58" s="174">
        <f t="shared" si="31"/>
        <v>0</v>
      </c>
      <c r="P58" s="174">
        <v>0</v>
      </c>
    </row>
    <row r="59" spans="1:16" ht="15.75" hidden="1" customHeight="1">
      <c r="A59" s="1529" t="s">
        <v>413</v>
      </c>
      <c r="B59" s="1530"/>
      <c r="C59" s="1531">
        <v>0</v>
      </c>
      <c r="D59" s="1531"/>
      <c r="E59" s="174"/>
      <c r="F59" s="174"/>
      <c r="G59" s="174"/>
      <c r="H59" s="174">
        <f t="shared" si="28"/>
        <v>0</v>
      </c>
      <c r="I59" s="174"/>
      <c r="J59" s="174">
        <f t="shared" si="29"/>
        <v>0</v>
      </c>
      <c r="K59" s="174">
        <v>0</v>
      </c>
      <c r="L59" s="174"/>
      <c r="M59" s="174">
        <f t="shared" si="30"/>
        <v>0</v>
      </c>
      <c r="N59" s="174"/>
      <c r="O59" s="174">
        <f t="shared" si="31"/>
        <v>0</v>
      </c>
      <c r="P59" s="174">
        <v>0</v>
      </c>
    </row>
    <row r="60" spans="1:16" ht="15.75" hidden="1" customHeight="1">
      <c r="A60" s="173"/>
      <c r="B60" s="173" t="s">
        <v>2584</v>
      </c>
      <c r="C60" s="648"/>
      <c r="D60" s="648"/>
      <c r="E60" s="174"/>
      <c r="F60" s="174"/>
      <c r="G60" s="174"/>
      <c r="H60" s="174">
        <f t="shared" si="28"/>
        <v>0</v>
      </c>
      <c r="I60" s="174"/>
      <c r="J60" s="174">
        <f t="shared" si="29"/>
        <v>0</v>
      </c>
      <c r="K60" s="174">
        <v>0</v>
      </c>
      <c r="L60" s="174"/>
      <c r="M60" s="174">
        <f t="shared" si="30"/>
        <v>0</v>
      </c>
      <c r="N60" s="174"/>
      <c r="O60" s="174">
        <f t="shared" si="31"/>
        <v>0</v>
      </c>
      <c r="P60" s="174">
        <v>0</v>
      </c>
    </row>
    <row r="61" spans="1:16" ht="15.75" hidden="1" customHeight="1">
      <c r="A61" s="173" t="s">
        <v>2585</v>
      </c>
      <c r="B61" s="173" t="s">
        <v>2586</v>
      </c>
      <c r="C61" s="648"/>
      <c r="D61" s="648"/>
      <c r="E61" s="174"/>
      <c r="F61" s="174"/>
      <c r="G61" s="174"/>
      <c r="H61" s="174">
        <f t="shared" si="28"/>
        <v>0</v>
      </c>
      <c r="I61" s="174"/>
      <c r="J61" s="174">
        <f t="shared" si="29"/>
        <v>0</v>
      </c>
      <c r="K61" s="174">
        <v>0</v>
      </c>
      <c r="L61" s="174"/>
      <c r="M61" s="174">
        <f t="shared" si="30"/>
        <v>0</v>
      </c>
      <c r="N61" s="174"/>
      <c r="O61" s="174">
        <f t="shared" si="31"/>
        <v>0</v>
      </c>
      <c r="P61" s="174">
        <v>0</v>
      </c>
    </row>
    <row r="62" spans="1:16" ht="15.75" hidden="1" customHeight="1">
      <c r="A62" s="173" t="s">
        <v>2587</v>
      </c>
      <c r="B62" s="173" t="s">
        <v>2588</v>
      </c>
      <c r="C62" s="648"/>
      <c r="D62" s="648"/>
      <c r="E62" s="174"/>
      <c r="F62" s="174"/>
      <c r="G62" s="174"/>
      <c r="H62" s="174">
        <f t="shared" si="28"/>
        <v>0</v>
      </c>
      <c r="I62" s="174"/>
      <c r="J62" s="174">
        <f t="shared" si="29"/>
        <v>0</v>
      </c>
      <c r="K62" s="174">
        <v>0</v>
      </c>
      <c r="L62" s="174"/>
      <c r="M62" s="174">
        <f t="shared" si="30"/>
        <v>0</v>
      </c>
      <c r="N62" s="174"/>
      <c r="O62" s="174">
        <f t="shared" si="31"/>
        <v>0</v>
      </c>
      <c r="P62" s="174">
        <v>0</v>
      </c>
    </row>
    <row r="63" spans="1:16" ht="15.75" hidden="1" customHeight="1">
      <c r="A63" s="173" t="s">
        <v>2589</v>
      </c>
      <c r="B63" s="173" t="s">
        <v>2590</v>
      </c>
      <c r="C63" s="648"/>
      <c r="D63" s="648"/>
      <c r="E63" s="174"/>
      <c r="F63" s="174"/>
      <c r="G63" s="174"/>
      <c r="H63" s="174">
        <f t="shared" si="28"/>
        <v>0</v>
      </c>
      <c r="I63" s="174"/>
      <c r="J63" s="174">
        <f t="shared" si="29"/>
        <v>0</v>
      </c>
      <c r="K63" s="174">
        <v>0</v>
      </c>
      <c r="L63" s="174"/>
      <c r="M63" s="174">
        <f t="shared" si="30"/>
        <v>0</v>
      </c>
      <c r="N63" s="174"/>
      <c r="O63" s="174">
        <f t="shared" si="31"/>
        <v>0</v>
      </c>
      <c r="P63" s="174">
        <v>0</v>
      </c>
    </row>
    <row r="64" spans="1:16" ht="15.75" hidden="1" customHeight="1">
      <c r="A64" s="1529" t="s">
        <v>413</v>
      </c>
      <c r="B64" s="1530"/>
      <c r="C64" s="1531">
        <v>0</v>
      </c>
      <c r="D64" s="1531"/>
      <c r="E64" s="174"/>
      <c r="F64" s="174"/>
      <c r="G64" s="174"/>
      <c r="H64" s="174">
        <f t="shared" si="28"/>
        <v>0</v>
      </c>
      <c r="I64" s="174"/>
      <c r="J64" s="174">
        <f t="shared" si="29"/>
        <v>0</v>
      </c>
      <c r="K64" s="174">
        <v>0</v>
      </c>
      <c r="L64" s="174"/>
      <c r="M64" s="174">
        <f t="shared" si="30"/>
        <v>0</v>
      </c>
      <c r="N64" s="174"/>
      <c r="O64" s="174">
        <f t="shared" si="31"/>
        <v>0</v>
      </c>
      <c r="P64" s="174">
        <v>0</v>
      </c>
    </row>
    <row r="65" spans="1:16" ht="15.75" hidden="1" customHeight="1">
      <c r="A65" s="145"/>
      <c r="B65" s="173" t="s">
        <v>2591</v>
      </c>
      <c r="C65" s="648"/>
      <c r="D65" s="648"/>
      <c r="E65" s="174"/>
      <c r="F65" s="174"/>
      <c r="G65" s="174"/>
      <c r="H65" s="174">
        <f t="shared" si="28"/>
        <v>0</v>
      </c>
      <c r="I65" s="174"/>
      <c r="J65" s="174">
        <f t="shared" si="29"/>
        <v>0</v>
      </c>
      <c r="K65" s="174">
        <v>0</v>
      </c>
      <c r="L65" s="174"/>
      <c r="M65" s="174">
        <f t="shared" si="30"/>
        <v>0</v>
      </c>
      <c r="N65" s="174"/>
      <c r="O65" s="174">
        <f t="shared" si="31"/>
        <v>0</v>
      </c>
      <c r="P65" s="174">
        <v>0</v>
      </c>
    </row>
    <row r="66" spans="1:16" ht="15.75" hidden="1" customHeight="1">
      <c r="A66" s="145" t="s">
        <v>3299</v>
      </c>
      <c r="B66" s="173" t="s">
        <v>3300</v>
      </c>
      <c r="C66" s="174"/>
      <c r="D66" s="174"/>
      <c r="E66" s="174"/>
      <c r="F66" s="174"/>
      <c r="G66" s="174"/>
      <c r="H66" s="174">
        <f t="shared" si="28"/>
        <v>0</v>
      </c>
      <c r="I66" s="174"/>
      <c r="J66" s="174">
        <f t="shared" si="29"/>
        <v>0</v>
      </c>
      <c r="K66" s="174">
        <v>0</v>
      </c>
      <c r="L66" s="174"/>
      <c r="M66" s="174">
        <f t="shared" si="30"/>
        <v>0</v>
      </c>
      <c r="N66" s="174"/>
      <c r="O66" s="174">
        <f t="shared" si="31"/>
        <v>0</v>
      </c>
      <c r="P66" s="174">
        <v>0</v>
      </c>
    </row>
    <row r="67" spans="1:16" ht="15.75" hidden="1" customHeight="1">
      <c r="A67" s="1529" t="s">
        <v>413</v>
      </c>
      <c r="B67" s="1530"/>
      <c r="C67" s="1531">
        <v>0</v>
      </c>
      <c r="D67" s="1531"/>
      <c r="E67" s="174"/>
      <c r="F67" s="174"/>
      <c r="G67" s="174"/>
      <c r="H67" s="174">
        <f t="shared" si="28"/>
        <v>0</v>
      </c>
      <c r="I67" s="174"/>
      <c r="J67" s="174">
        <f t="shared" si="29"/>
        <v>0</v>
      </c>
      <c r="K67" s="174">
        <v>0</v>
      </c>
      <c r="L67" s="174"/>
      <c r="M67" s="174">
        <f t="shared" si="30"/>
        <v>0</v>
      </c>
      <c r="N67" s="174"/>
      <c r="O67" s="174">
        <f t="shared" si="31"/>
        <v>0</v>
      </c>
      <c r="P67" s="174">
        <v>0</v>
      </c>
    </row>
    <row r="68" spans="1:16" ht="15.75" hidden="1" customHeight="1">
      <c r="A68" s="145"/>
      <c r="B68" s="173" t="s">
        <v>2594</v>
      </c>
      <c r="C68" s="648"/>
      <c r="D68" s="648"/>
      <c r="E68" s="174"/>
      <c r="F68" s="174"/>
      <c r="G68" s="174"/>
      <c r="H68" s="174">
        <f t="shared" si="28"/>
        <v>0</v>
      </c>
      <c r="I68" s="174"/>
      <c r="J68" s="174">
        <f t="shared" si="29"/>
        <v>0</v>
      </c>
      <c r="K68" s="174">
        <v>0</v>
      </c>
      <c r="L68" s="174"/>
      <c r="M68" s="174">
        <f t="shared" si="30"/>
        <v>0</v>
      </c>
      <c r="N68" s="174"/>
      <c r="O68" s="174">
        <f t="shared" si="31"/>
        <v>0</v>
      </c>
      <c r="P68" s="174">
        <v>0</v>
      </c>
    </row>
    <row r="69" spans="1:16" ht="15.75" hidden="1" customHeight="1">
      <c r="A69" s="145" t="s">
        <v>2595</v>
      </c>
      <c r="B69" s="173" t="s">
        <v>2596</v>
      </c>
      <c r="C69" s="648"/>
      <c r="D69" s="648"/>
      <c r="E69" s="174"/>
      <c r="F69" s="174"/>
      <c r="G69" s="174"/>
      <c r="H69" s="174">
        <f t="shared" si="28"/>
        <v>0</v>
      </c>
      <c r="I69" s="174"/>
      <c r="J69" s="174">
        <f t="shared" si="29"/>
        <v>0</v>
      </c>
      <c r="K69" s="174">
        <v>0</v>
      </c>
      <c r="L69" s="174"/>
      <c r="M69" s="174">
        <f t="shared" si="30"/>
        <v>0</v>
      </c>
      <c r="N69" s="174"/>
      <c r="O69" s="174">
        <f t="shared" si="31"/>
        <v>0</v>
      </c>
      <c r="P69" s="174">
        <v>0</v>
      </c>
    </row>
    <row r="70" spans="1:16" ht="15.75" hidden="1" customHeight="1">
      <c r="A70" s="145" t="s">
        <v>2690</v>
      </c>
      <c r="B70" s="173" t="s">
        <v>2691</v>
      </c>
      <c r="C70" s="648"/>
      <c r="D70" s="648"/>
      <c r="E70" s="174"/>
      <c r="F70" s="174"/>
      <c r="G70" s="174"/>
      <c r="H70" s="174">
        <f t="shared" si="28"/>
        <v>0</v>
      </c>
      <c r="I70" s="174"/>
      <c r="J70" s="174">
        <f t="shared" si="29"/>
        <v>0</v>
      </c>
      <c r="K70" s="174">
        <v>0</v>
      </c>
      <c r="L70" s="174"/>
      <c r="M70" s="174">
        <f t="shared" si="30"/>
        <v>0</v>
      </c>
      <c r="N70" s="174"/>
      <c r="O70" s="174">
        <f t="shared" si="31"/>
        <v>0</v>
      </c>
      <c r="P70" s="174">
        <v>0</v>
      </c>
    </row>
    <row r="71" spans="1:16" ht="15.75" hidden="1" customHeight="1">
      <c r="A71" s="145" t="s">
        <v>2597</v>
      </c>
      <c r="B71" s="173" t="s">
        <v>2598</v>
      </c>
      <c r="C71" s="648"/>
      <c r="D71" s="648"/>
      <c r="E71" s="174"/>
      <c r="F71" s="174"/>
      <c r="G71" s="174"/>
      <c r="H71" s="174">
        <f t="shared" si="28"/>
        <v>0</v>
      </c>
      <c r="I71" s="174"/>
      <c r="J71" s="174">
        <f t="shared" si="29"/>
        <v>0</v>
      </c>
      <c r="K71" s="174">
        <v>0</v>
      </c>
      <c r="L71" s="174"/>
      <c r="M71" s="174">
        <f t="shared" si="30"/>
        <v>0</v>
      </c>
      <c r="N71" s="174"/>
      <c r="O71" s="174">
        <f t="shared" si="31"/>
        <v>0</v>
      </c>
      <c r="P71" s="174">
        <v>0</v>
      </c>
    </row>
    <row r="72" spans="1:16" ht="15.75" hidden="1" customHeight="1">
      <c r="A72" s="145" t="s">
        <v>2599</v>
      </c>
      <c r="B72" s="173" t="s">
        <v>2600</v>
      </c>
      <c r="C72" s="648"/>
      <c r="D72" s="648"/>
      <c r="E72" s="174"/>
      <c r="F72" s="174"/>
      <c r="G72" s="174"/>
      <c r="H72" s="174">
        <f t="shared" si="28"/>
        <v>0</v>
      </c>
      <c r="I72" s="174"/>
      <c r="J72" s="174">
        <f t="shared" si="29"/>
        <v>0</v>
      </c>
      <c r="K72" s="174">
        <v>0</v>
      </c>
      <c r="L72" s="174"/>
      <c r="M72" s="174">
        <f t="shared" si="30"/>
        <v>0</v>
      </c>
      <c r="N72" s="174"/>
      <c r="O72" s="174">
        <f t="shared" si="31"/>
        <v>0</v>
      </c>
      <c r="P72" s="174">
        <v>0</v>
      </c>
    </row>
    <row r="73" spans="1:16" ht="15.75" hidden="1" customHeight="1">
      <c r="A73" s="1529" t="s">
        <v>413</v>
      </c>
      <c r="B73" s="1530"/>
      <c r="C73" s="1531">
        <v>0</v>
      </c>
      <c r="D73" s="1531"/>
      <c r="E73" s="174"/>
      <c r="F73" s="174"/>
      <c r="G73" s="174"/>
      <c r="H73" s="174">
        <f t="shared" si="28"/>
        <v>0</v>
      </c>
      <c r="I73" s="174"/>
      <c r="J73" s="174">
        <f t="shared" si="29"/>
        <v>0</v>
      </c>
      <c r="K73" s="174">
        <v>0</v>
      </c>
      <c r="L73" s="174"/>
      <c r="M73" s="174">
        <f t="shared" si="30"/>
        <v>0</v>
      </c>
      <c r="N73" s="174"/>
      <c r="O73" s="174">
        <f t="shared" si="31"/>
        <v>0</v>
      </c>
      <c r="P73" s="174">
        <v>0</v>
      </c>
    </row>
    <row r="74" spans="1:16" ht="15.75" hidden="1" customHeight="1">
      <c r="A74" s="145"/>
      <c r="B74" s="173" t="s">
        <v>2693</v>
      </c>
      <c r="C74" s="648"/>
      <c r="D74" s="648"/>
      <c r="E74" s="174"/>
      <c r="F74" s="174"/>
      <c r="G74" s="174"/>
      <c r="H74" s="174">
        <f t="shared" si="28"/>
        <v>0</v>
      </c>
      <c r="I74" s="174"/>
      <c r="J74" s="174">
        <f t="shared" si="29"/>
        <v>0</v>
      </c>
      <c r="K74" s="174">
        <v>0</v>
      </c>
      <c r="L74" s="174"/>
      <c r="M74" s="174">
        <f t="shared" si="30"/>
        <v>0</v>
      </c>
      <c r="N74" s="174"/>
      <c r="O74" s="174">
        <f t="shared" si="31"/>
        <v>0</v>
      </c>
      <c r="P74" s="174">
        <v>0</v>
      </c>
    </row>
    <row r="75" spans="1:16" ht="15.75" hidden="1" customHeight="1">
      <c r="A75" s="145" t="s">
        <v>2729</v>
      </c>
      <c r="B75" s="173" t="s">
        <v>2730</v>
      </c>
      <c r="C75" s="596"/>
      <c r="D75" s="596"/>
      <c r="E75" s="174"/>
      <c r="F75" s="174"/>
      <c r="G75" s="174"/>
      <c r="H75" s="174">
        <f t="shared" si="28"/>
        <v>0</v>
      </c>
      <c r="I75" s="174"/>
      <c r="J75" s="174">
        <f t="shared" si="29"/>
        <v>0</v>
      </c>
      <c r="K75" s="174">
        <v>0</v>
      </c>
      <c r="L75" s="174"/>
      <c r="M75" s="174">
        <f t="shared" si="30"/>
        <v>0</v>
      </c>
      <c r="N75" s="174"/>
      <c r="O75" s="174">
        <f t="shared" si="31"/>
        <v>0</v>
      </c>
      <c r="P75" s="174">
        <v>0</v>
      </c>
    </row>
    <row r="76" spans="1:16" ht="15.75" hidden="1" customHeight="1">
      <c r="A76" s="1529" t="s">
        <v>413</v>
      </c>
      <c r="B76" s="1530"/>
      <c r="C76" s="1531">
        <v>0</v>
      </c>
      <c r="D76" s="1531"/>
      <c r="E76" s="174"/>
      <c r="F76" s="174"/>
      <c r="G76" s="174"/>
      <c r="H76" s="174">
        <f t="shared" si="28"/>
        <v>0</v>
      </c>
      <c r="I76" s="174"/>
      <c r="J76" s="174">
        <f t="shared" si="29"/>
        <v>0</v>
      </c>
      <c r="K76" s="174">
        <v>0</v>
      </c>
      <c r="L76" s="174"/>
      <c r="M76" s="174">
        <f t="shared" si="30"/>
        <v>0</v>
      </c>
      <c r="N76" s="174"/>
      <c r="O76" s="174">
        <f t="shared" si="31"/>
        <v>0</v>
      </c>
      <c r="P76" s="174">
        <v>0</v>
      </c>
    </row>
    <row r="77" spans="1:16" ht="15.75" hidden="1" customHeight="1">
      <c r="A77" s="145"/>
      <c r="B77" s="173" t="s">
        <v>2605</v>
      </c>
      <c r="C77" s="648"/>
      <c r="D77" s="648"/>
      <c r="E77" s="174"/>
      <c r="F77" s="174"/>
      <c r="G77" s="174"/>
      <c r="H77" s="174">
        <f t="shared" si="28"/>
        <v>0</v>
      </c>
      <c r="I77" s="174"/>
      <c r="J77" s="174">
        <f t="shared" si="29"/>
        <v>0</v>
      </c>
      <c r="K77" s="174">
        <v>0</v>
      </c>
      <c r="L77" s="174"/>
      <c r="M77" s="174">
        <f t="shared" si="30"/>
        <v>0</v>
      </c>
      <c r="N77" s="174"/>
      <c r="O77" s="174">
        <f t="shared" si="31"/>
        <v>0</v>
      </c>
      <c r="P77" s="174">
        <v>0</v>
      </c>
    </row>
    <row r="78" spans="1:16" ht="15.75" hidden="1" customHeight="1">
      <c r="A78" s="145" t="s">
        <v>2606</v>
      </c>
      <c r="B78" s="173" t="s">
        <v>2607</v>
      </c>
      <c r="C78" s="648"/>
      <c r="D78" s="648"/>
      <c r="E78" s="174"/>
      <c r="F78" s="174"/>
      <c r="G78" s="174"/>
      <c r="H78" s="174">
        <f t="shared" si="28"/>
        <v>0</v>
      </c>
      <c r="I78" s="174"/>
      <c r="J78" s="174">
        <f t="shared" si="29"/>
        <v>0</v>
      </c>
      <c r="K78" s="174">
        <v>0</v>
      </c>
      <c r="L78" s="174"/>
      <c r="M78" s="174">
        <f t="shared" si="30"/>
        <v>0</v>
      </c>
      <c r="N78" s="174"/>
      <c r="O78" s="174">
        <f t="shared" si="31"/>
        <v>0</v>
      </c>
      <c r="P78" s="174">
        <v>0</v>
      </c>
    </row>
    <row r="79" spans="1:16" ht="15.75" hidden="1" customHeight="1">
      <c r="A79" s="145" t="s">
        <v>2608</v>
      </c>
      <c r="B79" s="173" t="s">
        <v>2609</v>
      </c>
      <c r="C79" s="648"/>
      <c r="D79" s="648"/>
      <c r="E79" s="174"/>
      <c r="F79" s="174"/>
      <c r="G79" s="174"/>
      <c r="H79" s="174">
        <f t="shared" si="28"/>
        <v>0</v>
      </c>
      <c r="I79" s="174"/>
      <c r="J79" s="174">
        <f t="shared" si="29"/>
        <v>0</v>
      </c>
      <c r="K79" s="174">
        <v>0</v>
      </c>
      <c r="L79" s="174"/>
      <c r="M79" s="174">
        <f t="shared" si="30"/>
        <v>0</v>
      </c>
      <c r="N79" s="174"/>
      <c r="O79" s="174">
        <f t="shared" si="31"/>
        <v>0</v>
      </c>
      <c r="P79" s="174">
        <v>0</v>
      </c>
    </row>
    <row r="80" spans="1:16" ht="15.75" hidden="1" customHeight="1">
      <c r="A80" s="145" t="s">
        <v>2610</v>
      </c>
      <c r="B80" s="173" t="s">
        <v>2611</v>
      </c>
      <c r="C80" s="648"/>
      <c r="D80" s="648"/>
      <c r="E80" s="174"/>
      <c r="F80" s="174"/>
      <c r="G80" s="174"/>
      <c r="H80" s="174">
        <f t="shared" si="28"/>
        <v>0</v>
      </c>
      <c r="I80" s="174"/>
      <c r="J80" s="174">
        <f t="shared" si="29"/>
        <v>0</v>
      </c>
      <c r="K80" s="174">
        <v>0</v>
      </c>
      <c r="L80" s="174"/>
      <c r="M80" s="174">
        <f t="shared" si="30"/>
        <v>0</v>
      </c>
      <c r="N80" s="174"/>
      <c r="O80" s="174">
        <f t="shared" si="31"/>
        <v>0</v>
      </c>
      <c r="P80" s="174">
        <v>0</v>
      </c>
    </row>
    <row r="81" spans="1:16" ht="15.75" hidden="1" customHeight="1">
      <c r="A81" s="1529" t="s">
        <v>413</v>
      </c>
      <c r="B81" s="1530"/>
      <c r="C81" s="1531">
        <v>0</v>
      </c>
      <c r="D81" s="1531"/>
      <c r="E81" s="174"/>
      <c r="F81" s="174"/>
      <c r="G81" s="174"/>
      <c r="H81" s="174">
        <f t="shared" si="28"/>
        <v>0</v>
      </c>
      <c r="I81" s="174"/>
      <c r="J81" s="174">
        <f t="shared" si="29"/>
        <v>0</v>
      </c>
      <c r="K81" s="174">
        <v>0</v>
      </c>
      <c r="L81" s="174"/>
      <c r="M81" s="174">
        <f t="shared" si="30"/>
        <v>0</v>
      </c>
      <c r="N81" s="174"/>
      <c r="O81" s="174">
        <f t="shared" si="31"/>
        <v>0</v>
      </c>
      <c r="P81" s="174">
        <v>0</v>
      </c>
    </row>
    <row r="82" spans="1:16" ht="15.75" hidden="1" customHeight="1">
      <c r="A82" s="145"/>
      <c r="B82" s="173" t="s">
        <v>2612</v>
      </c>
      <c r="C82" s="648"/>
      <c r="D82" s="648"/>
      <c r="E82" s="174"/>
      <c r="F82" s="174"/>
      <c r="G82" s="174"/>
      <c r="H82" s="174">
        <f t="shared" si="28"/>
        <v>0</v>
      </c>
      <c r="I82" s="174"/>
      <c r="J82" s="174">
        <f t="shared" si="29"/>
        <v>0</v>
      </c>
      <c r="K82" s="174">
        <v>0</v>
      </c>
      <c r="L82" s="174"/>
      <c r="M82" s="174">
        <f t="shared" si="30"/>
        <v>0</v>
      </c>
      <c r="N82" s="174"/>
      <c r="O82" s="174">
        <f t="shared" si="31"/>
        <v>0</v>
      </c>
      <c r="P82" s="174">
        <v>0</v>
      </c>
    </row>
    <row r="83" spans="1:16" ht="15.75" hidden="1" customHeight="1">
      <c r="A83" s="145" t="s">
        <v>2613</v>
      </c>
      <c r="B83" s="173" t="s">
        <v>2614</v>
      </c>
      <c r="C83" s="648">
        <v>0</v>
      </c>
      <c r="D83" s="648"/>
      <c r="E83" s="174"/>
      <c r="F83" s="174"/>
      <c r="G83" s="174"/>
      <c r="H83" s="174">
        <f t="shared" si="28"/>
        <v>0</v>
      </c>
      <c r="I83" s="174"/>
      <c r="J83" s="174">
        <f t="shared" si="29"/>
        <v>0</v>
      </c>
      <c r="K83" s="174">
        <v>0</v>
      </c>
      <c r="L83" s="174"/>
      <c r="M83" s="174">
        <f t="shared" si="30"/>
        <v>0</v>
      </c>
      <c r="N83" s="174"/>
      <c r="O83" s="174">
        <f t="shared" si="31"/>
        <v>0</v>
      </c>
      <c r="P83" s="174">
        <v>0</v>
      </c>
    </row>
    <row r="84" spans="1:16" ht="15.75" hidden="1" customHeight="1">
      <c r="A84" s="1529" t="s">
        <v>413</v>
      </c>
      <c r="B84" s="1530"/>
      <c r="C84" s="1571">
        <v>0</v>
      </c>
      <c r="D84" s="1571"/>
      <c r="E84" s="174"/>
      <c r="F84" s="174"/>
      <c r="G84" s="174"/>
      <c r="H84" s="174">
        <f t="shared" si="28"/>
        <v>0</v>
      </c>
      <c r="I84" s="174"/>
      <c r="J84" s="174">
        <f t="shared" si="29"/>
        <v>0</v>
      </c>
      <c r="K84" s="174">
        <v>0</v>
      </c>
      <c r="L84" s="174"/>
      <c r="M84" s="174">
        <f t="shared" ref="M84:M141" si="32">SUM(K84:L84)</f>
        <v>0</v>
      </c>
      <c r="N84" s="174"/>
      <c r="O84" s="174">
        <f t="shared" si="31"/>
        <v>0</v>
      </c>
      <c r="P84" s="174">
        <v>0</v>
      </c>
    </row>
    <row r="85" spans="1:16" ht="15.75" hidden="1" customHeight="1">
      <c r="A85" s="145"/>
      <c r="B85" s="173" t="s">
        <v>2612</v>
      </c>
      <c r="C85" s="964"/>
      <c r="D85" s="964"/>
      <c r="E85" s="174"/>
      <c r="F85" s="174"/>
      <c r="G85" s="174"/>
      <c r="H85" s="174">
        <f t="shared" si="28"/>
        <v>0</v>
      </c>
      <c r="I85" s="174"/>
      <c r="J85" s="174">
        <f t="shared" si="29"/>
        <v>0</v>
      </c>
      <c r="K85" s="174">
        <v>0</v>
      </c>
      <c r="L85" s="174"/>
      <c r="M85" s="174">
        <f t="shared" si="32"/>
        <v>0</v>
      </c>
      <c r="N85" s="174"/>
      <c r="O85" s="174">
        <f t="shared" si="31"/>
        <v>0</v>
      </c>
      <c r="P85" s="174">
        <v>0</v>
      </c>
    </row>
    <row r="86" spans="1:16" ht="15.75" hidden="1" customHeight="1">
      <c r="A86" s="145" t="s">
        <v>2613</v>
      </c>
      <c r="B86" s="173" t="s">
        <v>2614</v>
      </c>
      <c r="C86" s="174"/>
      <c r="D86" s="174"/>
      <c r="E86" s="174"/>
      <c r="F86" s="174"/>
      <c r="G86" s="174"/>
      <c r="H86" s="174">
        <f t="shared" si="28"/>
        <v>0</v>
      </c>
      <c r="I86" s="174"/>
      <c r="J86" s="174">
        <f t="shared" si="29"/>
        <v>0</v>
      </c>
      <c r="K86" s="174">
        <v>0</v>
      </c>
      <c r="L86" s="174"/>
      <c r="M86" s="174">
        <f t="shared" si="32"/>
        <v>0</v>
      </c>
      <c r="N86" s="174"/>
      <c r="O86" s="174">
        <f t="shared" si="31"/>
        <v>0</v>
      </c>
      <c r="P86" s="174">
        <v>0</v>
      </c>
    </row>
    <row r="87" spans="1:16" ht="15.75" hidden="1" customHeight="1">
      <c r="A87" s="1529" t="s">
        <v>413</v>
      </c>
      <c r="B87" s="1530"/>
      <c r="C87" s="1531">
        <v>0</v>
      </c>
      <c r="D87" s="1531"/>
      <c r="E87" s="174"/>
      <c r="F87" s="174"/>
      <c r="G87" s="174"/>
      <c r="H87" s="174">
        <f t="shared" ref="H87:H135" si="33">F87+G87</f>
        <v>0</v>
      </c>
      <c r="I87" s="174"/>
      <c r="J87" s="174">
        <f t="shared" si="29"/>
        <v>0</v>
      </c>
      <c r="K87" s="174">
        <v>0</v>
      </c>
      <c r="L87" s="174"/>
      <c r="M87" s="174">
        <f t="shared" si="32"/>
        <v>0</v>
      </c>
      <c r="N87" s="174"/>
      <c r="O87" s="174">
        <f t="shared" si="31"/>
        <v>0</v>
      </c>
      <c r="P87" s="174">
        <v>0</v>
      </c>
    </row>
    <row r="88" spans="1:16" ht="15.75" hidden="1" customHeight="1">
      <c r="A88" s="145"/>
      <c r="B88" s="173" t="s">
        <v>2617</v>
      </c>
      <c r="C88" s="648"/>
      <c r="D88" s="648"/>
      <c r="E88" s="174"/>
      <c r="F88" s="174"/>
      <c r="G88" s="174"/>
      <c r="H88" s="174">
        <f t="shared" si="33"/>
        <v>0</v>
      </c>
      <c r="I88" s="174"/>
      <c r="J88" s="174">
        <f t="shared" si="29"/>
        <v>0</v>
      </c>
      <c r="K88" s="174">
        <v>0</v>
      </c>
      <c r="L88" s="174"/>
      <c r="M88" s="174">
        <f t="shared" si="32"/>
        <v>0</v>
      </c>
      <c r="N88" s="174"/>
      <c r="O88" s="174">
        <f t="shared" si="31"/>
        <v>0</v>
      </c>
      <c r="P88" s="174">
        <v>0</v>
      </c>
    </row>
    <row r="89" spans="1:16" ht="15.75" hidden="1" customHeight="1">
      <c r="A89" s="145" t="s">
        <v>2943</v>
      </c>
      <c r="B89" s="1305" t="s">
        <v>3426</v>
      </c>
      <c r="C89" s="174"/>
      <c r="D89" s="174"/>
      <c r="E89" s="174"/>
      <c r="F89" s="174"/>
      <c r="G89" s="174"/>
      <c r="H89" s="174">
        <f t="shared" si="33"/>
        <v>0</v>
      </c>
      <c r="I89" s="174"/>
      <c r="J89" s="174">
        <f t="shared" si="29"/>
        <v>0</v>
      </c>
      <c r="K89" s="174">
        <v>0</v>
      </c>
      <c r="L89" s="174"/>
      <c r="M89" s="174">
        <f t="shared" si="32"/>
        <v>0</v>
      </c>
      <c r="N89" s="174"/>
      <c r="O89" s="174">
        <f t="shared" si="31"/>
        <v>0</v>
      </c>
      <c r="P89" s="174">
        <v>0</v>
      </c>
    </row>
    <row r="90" spans="1:16" ht="15.75" hidden="1" customHeight="1">
      <c r="A90" s="145" t="s">
        <v>3200</v>
      </c>
      <c r="B90" s="173" t="s">
        <v>3151</v>
      </c>
      <c r="C90" s="174"/>
      <c r="D90" s="174"/>
      <c r="E90" s="174"/>
      <c r="F90" s="174"/>
      <c r="G90" s="174"/>
      <c r="H90" s="174">
        <f t="shared" si="33"/>
        <v>0</v>
      </c>
      <c r="I90" s="174"/>
      <c r="J90" s="174">
        <f t="shared" si="29"/>
        <v>0</v>
      </c>
      <c r="K90" s="174">
        <v>0</v>
      </c>
      <c r="L90" s="174"/>
      <c r="M90" s="174">
        <f t="shared" si="32"/>
        <v>0</v>
      </c>
      <c r="N90" s="174"/>
      <c r="O90" s="174">
        <f t="shared" si="31"/>
        <v>0</v>
      </c>
      <c r="P90" s="174">
        <v>0</v>
      </c>
    </row>
    <row r="91" spans="1:16" ht="15.75" hidden="1" customHeight="1">
      <c r="A91" s="145">
        <v>3111001</v>
      </c>
      <c r="B91" s="173" t="s">
        <v>2659</v>
      </c>
      <c r="C91" s="174">
        <v>0</v>
      </c>
      <c r="D91" s="174"/>
      <c r="E91" s="174"/>
      <c r="F91" s="174"/>
      <c r="G91" s="174"/>
      <c r="H91" s="174">
        <f t="shared" si="33"/>
        <v>0</v>
      </c>
      <c r="I91" s="174"/>
      <c r="J91" s="174">
        <f t="shared" si="29"/>
        <v>0</v>
      </c>
      <c r="K91" s="174">
        <v>0</v>
      </c>
      <c r="L91" s="174"/>
      <c r="M91" s="174">
        <f t="shared" si="32"/>
        <v>0</v>
      </c>
      <c r="N91" s="174"/>
      <c r="O91" s="174">
        <f t="shared" si="31"/>
        <v>0</v>
      </c>
      <c r="P91" s="174">
        <v>0</v>
      </c>
    </row>
    <row r="92" spans="1:16" ht="15.75" hidden="1" customHeight="1">
      <c r="A92" s="145" t="s">
        <v>2931</v>
      </c>
      <c r="B92" s="173" t="s">
        <v>3427</v>
      </c>
      <c r="C92" s="173"/>
      <c r="D92" s="173"/>
      <c r="E92" s="174"/>
      <c r="F92" s="174"/>
      <c r="G92" s="174"/>
      <c r="H92" s="174">
        <f t="shared" si="33"/>
        <v>0</v>
      </c>
      <c r="I92" s="174"/>
      <c r="J92" s="174">
        <f t="shared" si="29"/>
        <v>0</v>
      </c>
      <c r="K92" s="174">
        <v>0</v>
      </c>
      <c r="L92" s="174"/>
      <c r="M92" s="174">
        <f t="shared" si="32"/>
        <v>0</v>
      </c>
      <c r="N92" s="174"/>
      <c r="O92" s="174">
        <f t="shared" si="31"/>
        <v>0</v>
      </c>
      <c r="P92" s="174">
        <v>0</v>
      </c>
    </row>
    <row r="93" spans="1:16" ht="15.75" hidden="1" customHeight="1">
      <c r="A93" s="145" t="s">
        <v>2931</v>
      </c>
      <c r="B93" s="173" t="s">
        <v>2941</v>
      </c>
      <c r="C93" s="648"/>
      <c r="D93" s="648"/>
      <c r="E93" s="174"/>
      <c r="F93" s="174"/>
      <c r="G93" s="174"/>
      <c r="H93" s="174">
        <f t="shared" si="33"/>
        <v>0</v>
      </c>
      <c r="I93" s="174"/>
      <c r="J93" s="174">
        <f t="shared" si="29"/>
        <v>0</v>
      </c>
      <c r="K93" s="174">
        <v>0</v>
      </c>
      <c r="L93" s="174"/>
      <c r="M93" s="174">
        <f t="shared" si="32"/>
        <v>0</v>
      </c>
      <c r="N93" s="174"/>
      <c r="O93" s="174">
        <f t="shared" si="31"/>
        <v>0</v>
      </c>
      <c r="P93" s="174">
        <v>0</v>
      </c>
    </row>
    <row r="94" spans="1:16" ht="15.75" hidden="1" customHeight="1">
      <c r="A94" s="1540" t="s">
        <v>3304</v>
      </c>
      <c r="B94" s="1541" t="s">
        <v>2828</v>
      </c>
      <c r="C94" s="648"/>
      <c r="D94" s="648"/>
      <c r="E94" s="174"/>
      <c r="F94" s="174"/>
      <c r="G94" s="174"/>
      <c r="H94" s="174">
        <f t="shared" si="33"/>
        <v>0</v>
      </c>
      <c r="I94" s="174"/>
      <c r="J94" s="174">
        <f t="shared" si="29"/>
        <v>0</v>
      </c>
      <c r="K94" s="174">
        <v>0</v>
      </c>
      <c r="L94" s="174"/>
      <c r="M94" s="174">
        <f t="shared" si="32"/>
        <v>0</v>
      </c>
      <c r="N94" s="174"/>
      <c r="O94" s="174">
        <f t="shared" si="31"/>
        <v>0</v>
      </c>
      <c r="P94" s="174">
        <v>0</v>
      </c>
    </row>
    <row r="95" spans="1:16" ht="15.75" hidden="1" customHeight="1">
      <c r="A95" s="145">
        <v>2211016</v>
      </c>
      <c r="B95" s="173" t="s">
        <v>3429</v>
      </c>
      <c r="C95" s="648"/>
      <c r="D95" s="648"/>
      <c r="E95" s="174"/>
      <c r="F95" s="174"/>
      <c r="G95" s="174"/>
      <c r="H95" s="174">
        <f t="shared" si="33"/>
        <v>0</v>
      </c>
      <c r="I95" s="174"/>
      <c r="J95" s="174">
        <f t="shared" si="29"/>
        <v>0</v>
      </c>
      <c r="K95" s="174">
        <v>0</v>
      </c>
      <c r="L95" s="174"/>
      <c r="M95" s="174">
        <f t="shared" si="32"/>
        <v>0</v>
      </c>
      <c r="N95" s="174"/>
      <c r="O95" s="174">
        <f t="shared" si="31"/>
        <v>0</v>
      </c>
      <c r="P95" s="174">
        <v>0</v>
      </c>
    </row>
    <row r="96" spans="1:16" ht="15.75" hidden="1" customHeight="1">
      <c r="A96" s="145">
        <v>3111004</v>
      </c>
      <c r="B96" s="173" t="s">
        <v>3430</v>
      </c>
      <c r="C96" s="648"/>
      <c r="D96" s="648"/>
      <c r="E96" s="174"/>
      <c r="F96" s="174"/>
      <c r="G96" s="174"/>
      <c r="H96" s="174">
        <f t="shared" si="33"/>
        <v>0</v>
      </c>
      <c r="I96" s="174"/>
      <c r="J96" s="174">
        <f t="shared" si="29"/>
        <v>0</v>
      </c>
      <c r="K96" s="174">
        <v>0</v>
      </c>
      <c r="L96" s="174"/>
      <c r="M96" s="174">
        <f t="shared" si="32"/>
        <v>0</v>
      </c>
      <c r="N96" s="174"/>
      <c r="O96" s="174">
        <f t="shared" si="31"/>
        <v>0</v>
      </c>
      <c r="P96" s="174">
        <v>0</v>
      </c>
    </row>
    <row r="97" spans="1:16" ht="15.75" hidden="1" customHeight="1">
      <c r="A97" s="145">
        <v>3111009</v>
      </c>
      <c r="B97" s="173" t="s">
        <v>3431</v>
      </c>
      <c r="C97" s="648"/>
      <c r="D97" s="648"/>
      <c r="E97" s="174"/>
      <c r="F97" s="174"/>
      <c r="G97" s="174"/>
      <c r="H97" s="174">
        <f t="shared" si="33"/>
        <v>0</v>
      </c>
      <c r="I97" s="174"/>
      <c r="J97" s="174">
        <f t="shared" si="29"/>
        <v>0</v>
      </c>
      <c r="K97" s="174">
        <v>0</v>
      </c>
      <c r="L97" s="174"/>
      <c r="M97" s="174">
        <f t="shared" si="32"/>
        <v>0</v>
      </c>
      <c r="N97" s="174"/>
      <c r="O97" s="174">
        <f t="shared" si="31"/>
        <v>0</v>
      </c>
      <c r="P97" s="174">
        <v>0</v>
      </c>
    </row>
    <row r="98" spans="1:16" ht="15.75" hidden="1" customHeight="1">
      <c r="A98" s="173"/>
      <c r="B98" s="1572" t="s">
        <v>3442</v>
      </c>
      <c r="C98" s="648"/>
      <c r="D98" s="648"/>
      <c r="E98" s="174"/>
      <c r="F98" s="174"/>
      <c r="G98" s="174"/>
      <c r="H98" s="174">
        <f t="shared" si="33"/>
        <v>0</v>
      </c>
      <c r="I98" s="174"/>
      <c r="J98" s="174">
        <f t="shared" si="29"/>
        <v>0</v>
      </c>
      <c r="K98" s="174">
        <v>0</v>
      </c>
      <c r="L98" s="174"/>
      <c r="M98" s="174">
        <f t="shared" si="32"/>
        <v>0</v>
      </c>
      <c r="N98" s="174"/>
      <c r="O98" s="174">
        <f t="shared" ref="O98:O108" si="34">SUM(M98:N98)</f>
        <v>0</v>
      </c>
      <c r="P98" s="174">
        <v>0</v>
      </c>
    </row>
    <row r="99" spans="1:16" ht="15.75" hidden="1" customHeight="1">
      <c r="A99" s="145">
        <v>2211311</v>
      </c>
      <c r="B99" s="173" t="s">
        <v>3443</v>
      </c>
      <c r="C99" s="174"/>
      <c r="D99" s="174"/>
      <c r="E99" s="174"/>
      <c r="F99" s="174"/>
      <c r="G99" s="174"/>
      <c r="H99" s="174">
        <f t="shared" si="33"/>
        <v>0</v>
      </c>
      <c r="I99" s="174"/>
      <c r="J99" s="174">
        <f t="shared" si="29"/>
        <v>0</v>
      </c>
      <c r="K99" s="174">
        <v>0</v>
      </c>
      <c r="L99" s="174"/>
      <c r="M99" s="174">
        <f t="shared" si="32"/>
        <v>0</v>
      </c>
      <c r="N99" s="174"/>
      <c r="O99" s="174">
        <f t="shared" si="34"/>
        <v>0</v>
      </c>
      <c r="P99" s="174">
        <v>0</v>
      </c>
    </row>
    <row r="100" spans="1:16" ht="15.75" hidden="1" customHeight="1">
      <c r="A100" s="1529" t="s">
        <v>413</v>
      </c>
      <c r="B100" s="1530"/>
      <c r="C100" s="1531">
        <v>0</v>
      </c>
      <c r="D100" s="1531"/>
      <c r="E100" s="174"/>
      <c r="F100" s="174"/>
      <c r="G100" s="174"/>
      <c r="H100" s="174">
        <f t="shared" si="33"/>
        <v>0</v>
      </c>
      <c r="I100" s="174"/>
      <c r="J100" s="174">
        <f t="shared" si="29"/>
        <v>0</v>
      </c>
      <c r="K100" s="174">
        <v>0</v>
      </c>
      <c r="L100" s="174"/>
      <c r="M100" s="174">
        <f t="shared" si="32"/>
        <v>0</v>
      </c>
      <c r="N100" s="174"/>
      <c r="O100" s="174">
        <f t="shared" si="34"/>
        <v>0</v>
      </c>
      <c r="P100" s="174">
        <v>0</v>
      </c>
    </row>
    <row r="101" spans="1:16" ht="15.75" hidden="1" customHeight="1">
      <c r="A101" s="145"/>
      <c r="B101" s="173" t="s">
        <v>2633</v>
      </c>
      <c r="C101" s="648"/>
      <c r="D101" s="648"/>
      <c r="E101" s="174"/>
      <c r="F101" s="174"/>
      <c r="G101" s="174"/>
      <c r="H101" s="174">
        <f t="shared" si="33"/>
        <v>0</v>
      </c>
      <c r="I101" s="174"/>
      <c r="J101" s="174">
        <f t="shared" si="29"/>
        <v>0</v>
      </c>
      <c r="K101" s="174">
        <v>0</v>
      </c>
      <c r="L101" s="174"/>
      <c r="M101" s="174">
        <f t="shared" si="32"/>
        <v>0</v>
      </c>
      <c r="N101" s="174"/>
      <c r="O101" s="174">
        <f t="shared" si="34"/>
        <v>0</v>
      </c>
      <c r="P101" s="174">
        <v>0</v>
      </c>
    </row>
    <row r="102" spans="1:16" ht="15.75" hidden="1" customHeight="1">
      <c r="A102" s="145" t="s">
        <v>2634</v>
      </c>
      <c r="B102" s="173" t="s">
        <v>2635</v>
      </c>
      <c r="C102" s="174"/>
      <c r="D102" s="174"/>
      <c r="E102" s="174"/>
      <c r="F102" s="174"/>
      <c r="G102" s="174"/>
      <c r="H102" s="174">
        <f t="shared" si="33"/>
        <v>0</v>
      </c>
      <c r="I102" s="174"/>
      <c r="J102" s="174">
        <f t="shared" si="29"/>
        <v>0</v>
      </c>
      <c r="K102" s="174">
        <v>0</v>
      </c>
      <c r="L102" s="174"/>
      <c r="M102" s="174">
        <f t="shared" si="32"/>
        <v>0</v>
      </c>
      <c r="N102" s="174"/>
      <c r="O102" s="174">
        <f t="shared" si="34"/>
        <v>0</v>
      </c>
      <c r="P102" s="174">
        <v>0</v>
      </c>
    </row>
    <row r="103" spans="1:16" ht="15.75" hidden="1" customHeight="1">
      <c r="A103" s="1529" t="s">
        <v>413</v>
      </c>
      <c r="B103" s="1530"/>
      <c r="C103" s="1531">
        <v>0</v>
      </c>
      <c r="D103" s="1531"/>
      <c r="E103" s="174"/>
      <c r="F103" s="174"/>
      <c r="G103" s="174"/>
      <c r="H103" s="174">
        <f t="shared" si="33"/>
        <v>0</v>
      </c>
      <c r="I103" s="174"/>
      <c r="J103" s="174">
        <f t="shared" si="29"/>
        <v>0</v>
      </c>
      <c r="K103" s="174">
        <v>0</v>
      </c>
      <c r="L103" s="174"/>
      <c r="M103" s="174">
        <f t="shared" si="32"/>
        <v>0</v>
      </c>
      <c r="N103" s="174"/>
      <c r="O103" s="174">
        <f t="shared" si="34"/>
        <v>0</v>
      </c>
      <c r="P103" s="174">
        <v>0</v>
      </c>
    </row>
    <row r="104" spans="1:16" ht="15.75" hidden="1" customHeight="1">
      <c r="A104" s="145"/>
      <c r="B104" s="173" t="s">
        <v>2636</v>
      </c>
      <c r="C104" s="648"/>
      <c r="D104" s="648"/>
      <c r="E104" s="174"/>
      <c r="F104" s="174"/>
      <c r="G104" s="174"/>
      <c r="H104" s="174">
        <f t="shared" si="33"/>
        <v>0</v>
      </c>
      <c r="I104" s="174"/>
      <c r="J104" s="174">
        <f t="shared" si="29"/>
        <v>0</v>
      </c>
      <c r="K104" s="174">
        <v>0</v>
      </c>
      <c r="L104" s="174"/>
      <c r="M104" s="174">
        <f t="shared" si="32"/>
        <v>0</v>
      </c>
      <c r="N104" s="174"/>
      <c r="O104" s="174">
        <f t="shared" si="34"/>
        <v>0</v>
      </c>
      <c r="P104" s="174">
        <v>0</v>
      </c>
    </row>
    <row r="105" spans="1:16" ht="15.75" hidden="1" customHeight="1">
      <c r="A105" s="145" t="s">
        <v>2637</v>
      </c>
      <c r="B105" s="173" t="s">
        <v>2638</v>
      </c>
      <c r="C105" s="648"/>
      <c r="D105" s="648"/>
      <c r="E105" s="174"/>
      <c r="F105" s="174"/>
      <c r="G105" s="174"/>
      <c r="H105" s="174">
        <f t="shared" si="33"/>
        <v>0</v>
      </c>
      <c r="I105" s="174"/>
      <c r="J105" s="174">
        <f t="shared" ref="J105:J108" si="35">H105+I105</f>
        <v>0</v>
      </c>
      <c r="K105" s="174">
        <v>0</v>
      </c>
      <c r="L105" s="174"/>
      <c r="M105" s="174">
        <f t="shared" si="32"/>
        <v>0</v>
      </c>
      <c r="N105" s="174"/>
      <c r="O105" s="174">
        <f t="shared" si="34"/>
        <v>0</v>
      </c>
      <c r="P105" s="174">
        <v>0</v>
      </c>
    </row>
    <row r="106" spans="1:16" ht="15.75" hidden="1" customHeight="1">
      <c r="A106" s="145" t="s">
        <v>3206</v>
      </c>
      <c r="B106" s="173" t="s">
        <v>3275</v>
      </c>
      <c r="C106" s="648"/>
      <c r="D106" s="648"/>
      <c r="E106" s="174"/>
      <c r="F106" s="174"/>
      <c r="G106" s="174"/>
      <c r="H106" s="174">
        <f t="shared" si="33"/>
        <v>0</v>
      </c>
      <c r="I106" s="174"/>
      <c r="J106" s="174">
        <f t="shared" si="35"/>
        <v>0</v>
      </c>
      <c r="K106" s="174">
        <v>0</v>
      </c>
      <c r="L106" s="174"/>
      <c r="M106" s="174">
        <f t="shared" si="32"/>
        <v>0</v>
      </c>
      <c r="N106" s="174"/>
      <c r="O106" s="174">
        <f t="shared" si="34"/>
        <v>0</v>
      </c>
      <c r="P106" s="174">
        <v>0</v>
      </c>
    </row>
    <row r="107" spans="1:16" ht="15.75" hidden="1" customHeight="1">
      <c r="A107" s="145" t="s">
        <v>3009</v>
      </c>
      <c r="B107" s="173" t="s">
        <v>3010</v>
      </c>
      <c r="C107" s="174"/>
      <c r="D107" s="174"/>
      <c r="E107" s="174"/>
      <c r="F107" s="174"/>
      <c r="G107" s="174"/>
      <c r="H107" s="174">
        <f t="shared" si="33"/>
        <v>0</v>
      </c>
      <c r="I107" s="174"/>
      <c r="J107" s="174">
        <f t="shared" si="35"/>
        <v>0</v>
      </c>
      <c r="K107" s="174">
        <v>0</v>
      </c>
      <c r="L107" s="174"/>
      <c r="M107" s="174">
        <f t="shared" si="32"/>
        <v>0</v>
      </c>
      <c r="N107" s="174"/>
      <c r="O107" s="174">
        <f t="shared" si="34"/>
        <v>0</v>
      </c>
      <c r="P107" s="174">
        <v>0</v>
      </c>
    </row>
    <row r="108" spans="1:16" ht="15.75" hidden="1" customHeight="1">
      <c r="A108" s="1529" t="s">
        <v>413</v>
      </c>
      <c r="B108" s="1542"/>
      <c r="C108" s="1531">
        <v>0</v>
      </c>
      <c r="D108" s="1531"/>
      <c r="E108" s="174"/>
      <c r="F108" s="174"/>
      <c r="G108" s="174"/>
      <c r="H108" s="174">
        <f t="shared" si="33"/>
        <v>0</v>
      </c>
      <c r="I108" s="174"/>
      <c r="J108" s="174">
        <f t="shared" si="35"/>
        <v>0</v>
      </c>
      <c r="K108" s="174">
        <v>0</v>
      </c>
      <c r="L108" s="174"/>
      <c r="M108" s="174">
        <f t="shared" si="32"/>
        <v>0</v>
      </c>
      <c r="N108" s="174"/>
      <c r="O108" s="174">
        <f t="shared" si="34"/>
        <v>0</v>
      </c>
      <c r="P108" s="174">
        <v>0</v>
      </c>
    </row>
    <row r="109" spans="1:16" ht="15.75" customHeight="1">
      <c r="A109" s="1545" t="s">
        <v>3444</v>
      </c>
      <c r="B109" s="1573"/>
      <c r="C109" s="1574"/>
      <c r="D109" s="1574"/>
      <c r="E109" s="1575"/>
      <c r="F109" s="1575"/>
      <c r="G109" s="1575"/>
      <c r="H109" s="1576"/>
      <c r="I109" s="1575"/>
      <c r="J109" s="1576"/>
      <c r="K109" s="1575"/>
      <c r="L109" s="1575"/>
      <c r="M109" s="1575"/>
      <c r="N109" s="1575"/>
      <c r="O109" s="1575"/>
      <c r="P109" s="1575"/>
    </row>
    <row r="110" spans="1:16" s="175" customFormat="1" ht="15.75" customHeight="1">
      <c r="A110" s="182"/>
      <c r="B110" s="176" t="s">
        <v>2569</v>
      </c>
      <c r="C110" s="950"/>
      <c r="D110" s="950"/>
      <c r="E110" s="178"/>
      <c r="F110" s="178"/>
      <c r="G110" s="178"/>
      <c r="H110" s="1550"/>
      <c r="I110" s="178"/>
      <c r="J110" s="1550"/>
      <c r="K110" s="178"/>
      <c r="L110" s="178"/>
      <c r="M110" s="178"/>
      <c r="N110" s="178"/>
      <c r="O110" s="178"/>
      <c r="P110" s="178"/>
    </row>
    <row r="111" spans="1:16" ht="15.75" customHeight="1">
      <c r="A111" s="145" t="s">
        <v>2649</v>
      </c>
      <c r="B111" s="173" t="s">
        <v>2570</v>
      </c>
      <c r="C111" s="648">
        <v>500000</v>
      </c>
      <c r="D111" s="648"/>
      <c r="E111" s="174">
        <f t="shared" ref="E111:E114" si="36">SUM(C111:D111)</f>
        <v>500000</v>
      </c>
      <c r="F111" s="1471">
        <v>500000</v>
      </c>
      <c r="G111" s="1471"/>
      <c r="H111" s="1552">
        <f t="shared" si="33"/>
        <v>500000</v>
      </c>
      <c r="I111" s="1471"/>
      <c r="J111" s="1552">
        <f t="shared" ref="J111:J117" si="37">H111+I111</f>
        <v>500000</v>
      </c>
      <c r="K111" s="648">
        <v>200000</v>
      </c>
      <c r="L111" s="1471"/>
      <c r="M111" s="648">
        <f t="shared" si="32"/>
        <v>200000</v>
      </c>
      <c r="N111" s="1471"/>
      <c r="O111" s="648">
        <f t="shared" ref="O111:O141" si="38">SUM(M111:N111)</f>
        <v>200000</v>
      </c>
      <c r="P111" s="648">
        <v>200000</v>
      </c>
    </row>
    <row r="112" spans="1:16" ht="15.75" customHeight="1">
      <c r="A112" s="145" t="s">
        <v>2571</v>
      </c>
      <c r="B112" s="173" t="s">
        <v>2572</v>
      </c>
      <c r="C112" s="648">
        <v>2000000</v>
      </c>
      <c r="D112" s="648"/>
      <c r="E112" s="174">
        <f t="shared" si="36"/>
        <v>2000000</v>
      </c>
      <c r="F112" s="1566">
        <v>1500000</v>
      </c>
      <c r="G112" s="1421">
        <v>-1000000</v>
      </c>
      <c r="H112" s="1552">
        <f t="shared" si="33"/>
        <v>500000</v>
      </c>
      <c r="I112" s="1421"/>
      <c r="J112" s="1552">
        <f t="shared" si="37"/>
        <v>500000</v>
      </c>
      <c r="K112" s="648">
        <v>500000</v>
      </c>
      <c r="L112" s="1421"/>
      <c r="M112" s="648">
        <f t="shared" si="32"/>
        <v>500000</v>
      </c>
      <c r="N112" s="1421"/>
      <c r="O112" s="648">
        <f t="shared" si="38"/>
        <v>500000</v>
      </c>
      <c r="P112" s="648">
        <v>500000</v>
      </c>
    </row>
    <row r="113" spans="1:16" ht="15.75" customHeight="1">
      <c r="A113" s="145">
        <v>2210303</v>
      </c>
      <c r="B113" s="173" t="s">
        <v>2574</v>
      </c>
      <c r="C113" s="648">
        <v>2000000</v>
      </c>
      <c r="D113" s="648"/>
      <c r="E113" s="174">
        <f t="shared" si="36"/>
        <v>2000000</v>
      </c>
      <c r="F113" s="1566">
        <v>2000000</v>
      </c>
      <c r="G113" s="1421">
        <v>-1000000</v>
      </c>
      <c r="H113" s="1552">
        <f t="shared" si="33"/>
        <v>1000000</v>
      </c>
      <c r="I113" s="1421"/>
      <c r="J113" s="1552">
        <f t="shared" si="37"/>
        <v>1000000</v>
      </c>
      <c r="K113" s="648">
        <v>1800000</v>
      </c>
      <c r="L113" s="1421">
        <v>-1000000</v>
      </c>
      <c r="M113" s="648">
        <f t="shared" si="32"/>
        <v>800000</v>
      </c>
      <c r="N113" s="1421"/>
      <c r="O113" s="648">
        <f t="shared" si="38"/>
        <v>800000</v>
      </c>
      <c r="P113" s="648">
        <v>500000</v>
      </c>
    </row>
    <row r="114" spans="1:16" ht="15.75" hidden="1" customHeight="1">
      <c r="A114" s="145">
        <v>2210310</v>
      </c>
      <c r="B114" s="173" t="s">
        <v>2795</v>
      </c>
      <c r="C114" s="648"/>
      <c r="D114" s="648"/>
      <c r="E114" s="174">
        <f t="shared" si="36"/>
        <v>0</v>
      </c>
      <c r="F114" s="1577"/>
      <c r="G114" s="1577"/>
      <c r="H114" s="1552">
        <f t="shared" si="33"/>
        <v>0</v>
      </c>
      <c r="I114" s="1577"/>
      <c r="J114" s="1552">
        <f t="shared" si="37"/>
        <v>0</v>
      </c>
      <c r="K114" s="648">
        <v>0</v>
      </c>
      <c r="L114" s="1577"/>
      <c r="M114" s="648">
        <f t="shared" si="32"/>
        <v>0</v>
      </c>
      <c r="N114" s="1577"/>
      <c r="O114" s="648">
        <f t="shared" si="38"/>
        <v>0</v>
      </c>
      <c r="P114" s="648">
        <v>0</v>
      </c>
    </row>
    <row r="115" spans="1:16" ht="15.75" customHeight="1">
      <c r="A115" s="145"/>
      <c r="B115" s="173" t="s">
        <v>2602</v>
      </c>
      <c r="C115" s="648"/>
      <c r="D115" s="648"/>
      <c r="E115" s="174"/>
      <c r="F115" s="1577"/>
      <c r="G115" s="1577"/>
      <c r="H115" s="1552"/>
      <c r="I115" s="1577"/>
      <c r="J115" s="1552">
        <f t="shared" si="37"/>
        <v>0</v>
      </c>
      <c r="K115" s="648"/>
      <c r="L115" s="1577"/>
      <c r="M115" s="648">
        <f t="shared" si="32"/>
        <v>0</v>
      </c>
      <c r="N115" s="1577"/>
      <c r="O115" s="648">
        <f t="shared" si="38"/>
        <v>0</v>
      </c>
      <c r="P115" s="648">
        <v>50000</v>
      </c>
    </row>
    <row r="116" spans="1:16" ht="15.75" customHeight="1">
      <c r="A116" s="145" t="s">
        <v>2655</v>
      </c>
      <c r="B116" s="173" t="s">
        <v>2656</v>
      </c>
      <c r="C116" s="648">
        <v>200000</v>
      </c>
      <c r="D116" s="648"/>
      <c r="E116" s="174">
        <f t="shared" ref="E116:E117" si="39">SUM(C116:D116)</f>
        <v>200000</v>
      </c>
      <c r="F116" s="1566">
        <v>200000</v>
      </c>
      <c r="G116" s="1566"/>
      <c r="H116" s="1566">
        <f t="shared" si="33"/>
        <v>200000</v>
      </c>
      <c r="I116" s="1566"/>
      <c r="J116" s="1566">
        <f t="shared" si="37"/>
        <v>200000</v>
      </c>
      <c r="K116" s="648">
        <v>200000</v>
      </c>
      <c r="L116" s="1566"/>
      <c r="M116" s="648">
        <f t="shared" si="32"/>
        <v>200000</v>
      </c>
      <c r="N116" s="1566"/>
      <c r="O116" s="648">
        <f t="shared" si="38"/>
        <v>200000</v>
      </c>
      <c r="P116" s="648">
        <v>200000</v>
      </c>
    </row>
    <row r="117" spans="1:16" s="175" customFormat="1" ht="15.75" customHeight="1">
      <c r="A117" s="145" t="s">
        <v>2603</v>
      </c>
      <c r="B117" s="173" t="s">
        <v>2604</v>
      </c>
      <c r="C117" s="648">
        <v>3000000</v>
      </c>
      <c r="D117" s="648"/>
      <c r="E117" s="174">
        <f t="shared" si="39"/>
        <v>3000000</v>
      </c>
      <c r="F117" s="1566">
        <v>1000000</v>
      </c>
      <c r="G117" s="1566">
        <v>1500000</v>
      </c>
      <c r="H117" s="1566">
        <f t="shared" si="33"/>
        <v>2500000</v>
      </c>
      <c r="I117" s="1566"/>
      <c r="J117" s="1566">
        <f t="shared" si="37"/>
        <v>2500000</v>
      </c>
      <c r="K117" s="648">
        <v>735175</v>
      </c>
      <c r="L117" s="1566"/>
      <c r="M117" s="648">
        <f t="shared" si="32"/>
        <v>735175</v>
      </c>
      <c r="N117" s="1566">
        <v>800000</v>
      </c>
      <c r="O117" s="648">
        <f t="shared" si="38"/>
        <v>1535175</v>
      </c>
      <c r="P117" s="648">
        <v>2000000</v>
      </c>
    </row>
    <row r="118" spans="1:16" ht="15.75" customHeight="1">
      <c r="A118" s="145"/>
      <c r="B118" s="173" t="s">
        <v>2617</v>
      </c>
      <c r="C118" s="757"/>
      <c r="D118" s="757"/>
      <c r="E118" s="174"/>
      <c r="F118" s="1577"/>
      <c r="G118" s="1577"/>
      <c r="H118" s="964"/>
      <c r="I118" s="1577"/>
      <c r="J118" s="964"/>
      <c r="K118" s="648">
        <v>0</v>
      </c>
      <c r="L118" s="1577"/>
      <c r="M118" s="648">
        <f t="shared" si="32"/>
        <v>0</v>
      </c>
      <c r="N118" s="1577"/>
      <c r="O118" s="648">
        <f t="shared" si="38"/>
        <v>0</v>
      </c>
      <c r="P118" s="648">
        <v>204000</v>
      </c>
    </row>
    <row r="119" spans="1:16" ht="15.75" hidden="1" customHeight="1">
      <c r="A119" s="145">
        <v>2211324</v>
      </c>
      <c r="B119" s="173" t="s">
        <v>3266</v>
      </c>
      <c r="C119" s="648">
        <v>1000000</v>
      </c>
      <c r="D119" s="648"/>
      <c r="E119" s="174">
        <f t="shared" ref="E119:E120" si="40">SUM(C119:D119)</f>
        <v>1000000</v>
      </c>
      <c r="F119" s="1577"/>
      <c r="G119" s="1577"/>
      <c r="H119" s="964">
        <f t="shared" si="33"/>
        <v>0</v>
      </c>
      <c r="I119" s="1577"/>
      <c r="J119" s="964">
        <f t="shared" ref="J119:J135" si="41">H119+I119</f>
        <v>0</v>
      </c>
      <c r="K119" s="648">
        <v>0</v>
      </c>
      <c r="L119" s="1577"/>
      <c r="M119" s="648">
        <f t="shared" si="32"/>
        <v>0</v>
      </c>
      <c r="N119" s="1577"/>
      <c r="O119" s="648">
        <f t="shared" si="38"/>
        <v>0</v>
      </c>
      <c r="P119" s="648">
        <v>0</v>
      </c>
    </row>
    <row r="120" spans="1:16" ht="15.75" customHeight="1">
      <c r="A120" s="145"/>
      <c r="B120" s="173" t="s">
        <v>3267</v>
      </c>
      <c r="C120" s="173">
        <v>1000000</v>
      </c>
      <c r="D120" s="173"/>
      <c r="E120" s="173">
        <f t="shared" si="40"/>
        <v>1000000</v>
      </c>
      <c r="F120" s="174">
        <v>500000</v>
      </c>
      <c r="G120" s="174"/>
      <c r="H120" s="174">
        <f t="shared" si="33"/>
        <v>500000</v>
      </c>
      <c r="I120" s="174"/>
      <c r="J120" s="174">
        <f t="shared" si="41"/>
        <v>500000</v>
      </c>
      <c r="K120" s="648">
        <v>500000</v>
      </c>
      <c r="L120" s="174"/>
      <c r="M120" s="648">
        <f t="shared" si="32"/>
        <v>500000</v>
      </c>
      <c r="N120" s="174"/>
      <c r="O120" s="648">
        <f t="shared" si="38"/>
        <v>500000</v>
      </c>
      <c r="P120" s="648">
        <v>500000</v>
      </c>
    </row>
    <row r="121" spans="1:16" ht="15.75" customHeight="1">
      <c r="A121" s="145"/>
      <c r="B121" s="173" t="s">
        <v>2940</v>
      </c>
      <c r="C121" s="173"/>
      <c r="D121" s="173"/>
      <c r="E121" s="173"/>
      <c r="F121" s="174"/>
      <c r="G121" s="174"/>
      <c r="H121" s="174"/>
      <c r="I121" s="174"/>
      <c r="J121" s="174"/>
      <c r="K121" s="648">
        <v>500000</v>
      </c>
      <c r="L121" s="174"/>
      <c r="M121" s="648">
        <f t="shared" si="32"/>
        <v>500000</v>
      </c>
      <c r="N121" s="174"/>
      <c r="O121" s="648">
        <f t="shared" si="38"/>
        <v>500000</v>
      </c>
      <c r="P121" s="648">
        <v>1084582</v>
      </c>
    </row>
    <row r="122" spans="1:16" ht="15.75" customHeight="1">
      <c r="A122" s="145"/>
      <c r="B122" s="173" t="s">
        <v>2941</v>
      </c>
      <c r="C122" s="173"/>
      <c r="D122" s="173"/>
      <c r="E122" s="173"/>
      <c r="F122" s="174">
        <v>3200000</v>
      </c>
      <c r="G122" s="174"/>
      <c r="H122" s="174">
        <f t="shared" si="33"/>
        <v>3200000</v>
      </c>
      <c r="I122" s="174"/>
      <c r="J122" s="174">
        <f t="shared" si="41"/>
        <v>3200000</v>
      </c>
      <c r="K122" s="648">
        <v>0</v>
      </c>
      <c r="L122" s="174"/>
      <c r="M122" s="648">
        <f t="shared" si="32"/>
        <v>0</v>
      </c>
      <c r="N122" s="174"/>
      <c r="O122" s="648">
        <f t="shared" si="38"/>
        <v>0</v>
      </c>
      <c r="P122" s="648">
        <v>0</v>
      </c>
    </row>
    <row r="123" spans="1:16" ht="15.75" customHeight="1">
      <c r="A123" s="1529" t="s">
        <v>413</v>
      </c>
      <c r="B123" s="1542"/>
      <c r="C123" s="1531">
        <v>9700000</v>
      </c>
      <c r="D123" s="1531">
        <f t="shared" ref="D123:E123" si="42">SUM(D111:D120)</f>
        <v>0</v>
      </c>
      <c r="E123" s="1531">
        <f t="shared" si="42"/>
        <v>9700000</v>
      </c>
      <c r="F123" s="1531">
        <f>SUM(F111:F122)</f>
        <v>8900000</v>
      </c>
      <c r="G123" s="1531">
        <f>SUM(G111:G122)</f>
        <v>-500000</v>
      </c>
      <c r="H123" s="1531">
        <f t="shared" si="33"/>
        <v>8400000</v>
      </c>
      <c r="I123" s="1531">
        <f>SUM(I111:I122)</f>
        <v>0</v>
      </c>
      <c r="J123" s="1531">
        <f t="shared" si="41"/>
        <v>8400000</v>
      </c>
      <c r="K123" s="1531">
        <f t="shared" ref="K123:P123" si="43">SUM(K111:K122)</f>
        <v>4435175</v>
      </c>
      <c r="L123" s="1531">
        <f t="shared" si="43"/>
        <v>-1000000</v>
      </c>
      <c r="M123" s="1531">
        <f t="shared" si="32"/>
        <v>3435175</v>
      </c>
      <c r="N123" s="1531">
        <f t="shared" si="43"/>
        <v>800000</v>
      </c>
      <c r="O123" s="1531">
        <f t="shared" si="38"/>
        <v>4235175</v>
      </c>
      <c r="P123" s="1531">
        <f t="shared" si="43"/>
        <v>5238582</v>
      </c>
    </row>
    <row r="124" spans="1:16" ht="15.75" hidden="1" customHeight="1">
      <c r="A124" s="1545" t="s">
        <v>3445</v>
      </c>
      <c r="B124" s="1578"/>
      <c r="C124" s="1579"/>
      <c r="D124" s="1579"/>
      <c r="E124" s="1579"/>
      <c r="F124" s="1579"/>
      <c r="G124" s="1579"/>
      <c r="H124" s="1579">
        <f t="shared" si="33"/>
        <v>0</v>
      </c>
      <c r="I124" s="1579"/>
      <c r="J124" s="1579">
        <f t="shared" si="41"/>
        <v>0</v>
      </c>
      <c r="K124" s="1579">
        <v>0</v>
      </c>
      <c r="L124" s="1579">
        <v>0</v>
      </c>
      <c r="M124" s="1579">
        <f t="shared" si="32"/>
        <v>0</v>
      </c>
      <c r="N124" s="1579">
        <v>0</v>
      </c>
      <c r="O124" s="1579">
        <f t="shared" si="38"/>
        <v>0</v>
      </c>
      <c r="P124" s="1579">
        <v>0</v>
      </c>
    </row>
    <row r="125" spans="1:16" ht="15.75" hidden="1" customHeight="1">
      <c r="A125" s="145"/>
      <c r="B125" s="173" t="s">
        <v>2569</v>
      </c>
      <c r="C125" s="648"/>
      <c r="D125" s="648"/>
      <c r="E125" s="648"/>
      <c r="F125" s="648"/>
      <c r="G125" s="648"/>
      <c r="H125" s="648">
        <f t="shared" si="33"/>
        <v>0</v>
      </c>
      <c r="I125" s="648"/>
      <c r="J125" s="648">
        <f t="shared" si="41"/>
        <v>0</v>
      </c>
      <c r="K125" s="648">
        <v>0</v>
      </c>
      <c r="L125" s="648">
        <v>0</v>
      </c>
      <c r="M125" s="648">
        <f t="shared" si="32"/>
        <v>0</v>
      </c>
      <c r="N125" s="648">
        <v>0</v>
      </c>
      <c r="O125" s="648">
        <f t="shared" si="38"/>
        <v>0</v>
      </c>
      <c r="P125" s="648">
        <v>0</v>
      </c>
    </row>
    <row r="126" spans="1:16" ht="15.75" hidden="1" customHeight="1">
      <c r="A126" s="145" t="s">
        <v>2649</v>
      </c>
      <c r="B126" s="173" t="s">
        <v>2570</v>
      </c>
      <c r="C126" s="648"/>
      <c r="D126" s="648"/>
      <c r="E126" s="648"/>
      <c r="F126" s="648"/>
      <c r="G126" s="648"/>
      <c r="H126" s="648">
        <f t="shared" si="33"/>
        <v>0</v>
      </c>
      <c r="I126" s="648"/>
      <c r="J126" s="648">
        <f t="shared" si="41"/>
        <v>0</v>
      </c>
      <c r="K126" s="648">
        <v>0</v>
      </c>
      <c r="L126" s="648">
        <v>0</v>
      </c>
      <c r="M126" s="648">
        <f t="shared" si="32"/>
        <v>0</v>
      </c>
      <c r="N126" s="648">
        <v>0</v>
      </c>
      <c r="O126" s="648">
        <f t="shared" si="38"/>
        <v>0</v>
      </c>
      <c r="P126" s="648">
        <v>0</v>
      </c>
    </row>
    <row r="127" spans="1:16" ht="15.75" hidden="1" customHeight="1">
      <c r="A127" s="145" t="s">
        <v>2571</v>
      </c>
      <c r="B127" s="173" t="s">
        <v>2572</v>
      </c>
      <c r="C127" s="648"/>
      <c r="D127" s="648"/>
      <c r="E127" s="648"/>
      <c r="F127" s="648"/>
      <c r="G127" s="648"/>
      <c r="H127" s="648">
        <f t="shared" si="33"/>
        <v>0</v>
      </c>
      <c r="I127" s="648"/>
      <c r="J127" s="648">
        <f t="shared" si="41"/>
        <v>0</v>
      </c>
      <c r="K127" s="648">
        <v>0</v>
      </c>
      <c r="L127" s="648">
        <v>0</v>
      </c>
      <c r="M127" s="648">
        <f t="shared" si="32"/>
        <v>0</v>
      </c>
      <c r="N127" s="648">
        <v>0</v>
      </c>
      <c r="O127" s="648">
        <f t="shared" si="38"/>
        <v>0</v>
      </c>
      <c r="P127" s="648">
        <v>0</v>
      </c>
    </row>
    <row r="128" spans="1:16" ht="15.75" hidden="1" customHeight="1">
      <c r="A128" s="145"/>
      <c r="B128" s="173" t="s">
        <v>2617</v>
      </c>
      <c r="C128" s="648"/>
      <c r="D128" s="648"/>
      <c r="E128" s="648"/>
      <c r="F128" s="648"/>
      <c r="G128" s="648"/>
      <c r="H128" s="648">
        <f t="shared" si="33"/>
        <v>0</v>
      </c>
      <c r="I128" s="648"/>
      <c r="J128" s="648">
        <f t="shared" si="41"/>
        <v>0</v>
      </c>
      <c r="K128" s="648">
        <v>0</v>
      </c>
      <c r="L128" s="648">
        <v>0</v>
      </c>
      <c r="M128" s="648">
        <f t="shared" si="32"/>
        <v>0</v>
      </c>
      <c r="N128" s="648">
        <v>0</v>
      </c>
      <c r="O128" s="648">
        <f t="shared" si="38"/>
        <v>0</v>
      </c>
      <c r="P128" s="648">
        <v>0</v>
      </c>
    </row>
    <row r="129" spans="1:16" ht="15.75" hidden="1" customHeight="1">
      <c r="A129" s="145">
        <v>3111009</v>
      </c>
      <c r="B129" s="173" t="s">
        <v>3436</v>
      </c>
      <c r="C129" s="648"/>
      <c r="D129" s="648"/>
      <c r="E129" s="648"/>
      <c r="F129" s="648"/>
      <c r="G129" s="648"/>
      <c r="H129" s="648">
        <f t="shared" si="33"/>
        <v>0</v>
      </c>
      <c r="I129" s="648"/>
      <c r="J129" s="648">
        <f t="shared" si="41"/>
        <v>0</v>
      </c>
      <c r="K129" s="648">
        <v>0</v>
      </c>
      <c r="L129" s="648">
        <v>0</v>
      </c>
      <c r="M129" s="648">
        <f t="shared" si="32"/>
        <v>0</v>
      </c>
      <c r="N129" s="648">
        <v>0</v>
      </c>
      <c r="O129" s="648">
        <f t="shared" si="38"/>
        <v>0</v>
      </c>
      <c r="P129" s="648">
        <v>0</v>
      </c>
    </row>
    <row r="130" spans="1:16" ht="15.75" hidden="1" customHeight="1">
      <c r="A130" s="145">
        <v>2210802</v>
      </c>
      <c r="B130" s="173" t="s">
        <v>2604</v>
      </c>
      <c r="C130" s="648"/>
      <c r="D130" s="648"/>
      <c r="E130" s="648"/>
      <c r="F130" s="648"/>
      <c r="G130" s="648"/>
      <c r="H130" s="648">
        <f t="shared" si="33"/>
        <v>0</v>
      </c>
      <c r="I130" s="648"/>
      <c r="J130" s="648">
        <f t="shared" si="41"/>
        <v>0</v>
      </c>
      <c r="K130" s="648">
        <v>0</v>
      </c>
      <c r="L130" s="648">
        <v>0</v>
      </c>
      <c r="M130" s="648">
        <f t="shared" si="32"/>
        <v>0</v>
      </c>
      <c r="N130" s="648">
        <v>0</v>
      </c>
      <c r="O130" s="648">
        <f t="shared" si="38"/>
        <v>0</v>
      </c>
      <c r="P130" s="648">
        <v>0</v>
      </c>
    </row>
    <row r="131" spans="1:16" ht="15.75" hidden="1" customHeight="1">
      <c r="A131" s="145">
        <v>2211101</v>
      </c>
      <c r="B131" s="173" t="s">
        <v>2607</v>
      </c>
      <c r="C131" s="648"/>
      <c r="D131" s="648"/>
      <c r="E131" s="648"/>
      <c r="F131" s="648"/>
      <c r="G131" s="648"/>
      <c r="H131" s="648">
        <f t="shared" si="33"/>
        <v>0</v>
      </c>
      <c r="I131" s="648"/>
      <c r="J131" s="648">
        <f t="shared" si="41"/>
        <v>0</v>
      </c>
      <c r="K131" s="648">
        <v>0</v>
      </c>
      <c r="L131" s="648">
        <v>0</v>
      </c>
      <c r="M131" s="648">
        <f t="shared" si="32"/>
        <v>0</v>
      </c>
      <c r="N131" s="648">
        <v>0</v>
      </c>
      <c r="O131" s="648">
        <f t="shared" si="38"/>
        <v>0</v>
      </c>
      <c r="P131" s="648">
        <v>0</v>
      </c>
    </row>
    <row r="132" spans="1:16" ht="15.75" hidden="1" customHeight="1">
      <c r="A132" s="145">
        <v>3111002</v>
      </c>
      <c r="B132" s="173" t="s">
        <v>3437</v>
      </c>
      <c r="C132" s="648"/>
      <c r="D132" s="648"/>
      <c r="E132" s="648"/>
      <c r="F132" s="648"/>
      <c r="G132" s="648"/>
      <c r="H132" s="648">
        <f t="shared" si="33"/>
        <v>0</v>
      </c>
      <c r="I132" s="648"/>
      <c r="J132" s="648">
        <f t="shared" si="41"/>
        <v>0</v>
      </c>
      <c r="K132" s="648">
        <v>0</v>
      </c>
      <c r="L132" s="648">
        <v>0</v>
      </c>
      <c r="M132" s="648">
        <f t="shared" si="32"/>
        <v>0</v>
      </c>
      <c r="N132" s="648">
        <v>0</v>
      </c>
      <c r="O132" s="648">
        <f t="shared" si="38"/>
        <v>0</v>
      </c>
      <c r="P132" s="648">
        <v>0</v>
      </c>
    </row>
    <row r="133" spans="1:16" ht="15.75" hidden="1" customHeight="1">
      <c r="A133" s="1529" t="s">
        <v>413</v>
      </c>
      <c r="B133" s="1530"/>
      <c r="C133" s="1531">
        <v>0</v>
      </c>
      <c r="D133" s="1531">
        <v>1</v>
      </c>
      <c r="E133" s="1531">
        <v>2</v>
      </c>
      <c r="F133" s="1531">
        <v>3</v>
      </c>
      <c r="G133" s="1531">
        <v>3</v>
      </c>
      <c r="H133" s="1531">
        <f t="shared" si="33"/>
        <v>6</v>
      </c>
      <c r="I133" s="1531">
        <v>3</v>
      </c>
      <c r="J133" s="1531">
        <f t="shared" si="41"/>
        <v>9</v>
      </c>
      <c r="K133" s="1531">
        <v>6</v>
      </c>
      <c r="L133" s="1531">
        <v>6</v>
      </c>
      <c r="M133" s="1531">
        <f t="shared" si="32"/>
        <v>12</v>
      </c>
      <c r="N133" s="1531">
        <v>6</v>
      </c>
      <c r="O133" s="1531">
        <f t="shared" si="38"/>
        <v>18</v>
      </c>
      <c r="P133" s="1531">
        <v>6</v>
      </c>
    </row>
    <row r="134" spans="1:16" ht="15.75" customHeight="1">
      <c r="A134" s="1543"/>
      <c r="B134" s="1543" t="s">
        <v>2917</v>
      </c>
      <c r="C134" s="1544">
        <v>9700000</v>
      </c>
      <c r="D134" s="1544">
        <f t="shared" ref="D134:E134" si="44">SUM(D123,D108,D103,D100,D87,D81,D76,D73,D67,D64,D59,D54,D48,D45, )</f>
        <v>0</v>
      </c>
      <c r="E134" s="1544">
        <f t="shared" si="44"/>
        <v>9700000</v>
      </c>
      <c r="F134" s="1544">
        <f>SUM(F123,F108,F103,F100,F87,F81,F76,F73,F67,F64,F59,F54,F48,F45,F36,F31,F19)</f>
        <v>10685175</v>
      </c>
      <c r="G134" s="1544">
        <f>SUM(G123,G108,G103,G100,G87,G81,G76,G73,G67,G64,G59,G54,G48,G45,G36,G31,G19)</f>
        <v>-500000</v>
      </c>
      <c r="H134" s="1544">
        <f t="shared" si="33"/>
        <v>10185175</v>
      </c>
      <c r="I134" s="1544">
        <f t="shared" ref="I134:I135" si="45">G134+H134</f>
        <v>9685175</v>
      </c>
      <c r="J134" s="1544">
        <f t="shared" si="41"/>
        <v>19870350</v>
      </c>
      <c r="K134" s="1544">
        <f t="shared" ref="K134:N134" si="46">SUM(K123,K36,K31,K19)</f>
        <v>10685175</v>
      </c>
      <c r="L134" s="1544">
        <f t="shared" si="46"/>
        <v>-3000000</v>
      </c>
      <c r="M134" s="1544">
        <f t="shared" si="32"/>
        <v>7685175</v>
      </c>
      <c r="N134" s="1544">
        <f t="shared" si="46"/>
        <v>800000</v>
      </c>
      <c r="O134" s="1544">
        <f t="shared" si="38"/>
        <v>8485175</v>
      </c>
      <c r="P134" s="1544">
        <f>SUM(P123,P42,P36,P31,P25,P19)</f>
        <v>12888582</v>
      </c>
    </row>
    <row r="135" spans="1:16" ht="15.75" customHeight="1">
      <c r="A135" s="1545"/>
      <c r="B135" s="1545" t="s">
        <v>2681</v>
      </c>
      <c r="C135" s="1546">
        <v>14000000</v>
      </c>
      <c r="D135" s="1546">
        <f t="shared" ref="D135:F135" si="47">SUM(D134,D13)</f>
        <v>0</v>
      </c>
      <c r="E135" s="1546">
        <f t="shared" si="47"/>
        <v>14000000</v>
      </c>
      <c r="F135" s="1546">
        <f t="shared" si="47"/>
        <v>14985175</v>
      </c>
      <c r="G135" s="1546">
        <f t="shared" ref="G135" si="48">SUM(G134,G13)</f>
        <v>-500000</v>
      </c>
      <c r="H135" s="1546">
        <f t="shared" si="33"/>
        <v>14485175</v>
      </c>
      <c r="I135" s="1546">
        <f t="shared" si="45"/>
        <v>13985175</v>
      </c>
      <c r="J135" s="1546">
        <f t="shared" si="41"/>
        <v>28470350</v>
      </c>
      <c r="K135" s="1546">
        <f t="shared" ref="K135:N135" si="49">SUM(K134,K13)</f>
        <v>14985175</v>
      </c>
      <c r="L135" s="1546">
        <f t="shared" si="49"/>
        <v>-3000000</v>
      </c>
      <c r="M135" s="1546">
        <f t="shared" si="32"/>
        <v>11985175</v>
      </c>
      <c r="N135" s="1546">
        <f t="shared" si="49"/>
        <v>800000</v>
      </c>
      <c r="O135" s="1546">
        <f t="shared" si="38"/>
        <v>12785175</v>
      </c>
      <c r="P135" s="1546">
        <f>SUM(P134,P13)</f>
        <v>17188582</v>
      </c>
    </row>
    <row r="136" spans="1:16" ht="15.75" hidden="1" customHeight="1">
      <c r="A136" s="1529"/>
      <c r="B136" s="1530" t="s">
        <v>2682</v>
      </c>
      <c r="C136" s="1580"/>
      <c r="D136" s="1580"/>
      <c r="E136" s="1580"/>
      <c r="F136" s="1580"/>
      <c r="G136" s="174">
        <f t="shared" ref="G136:H136" si="50">F136*1.04</f>
        <v>0</v>
      </c>
      <c r="H136" s="174">
        <f t="shared" si="50"/>
        <v>0</v>
      </c>
      <c r="I136" s="174">
        <f t="shared" ref="I136:I141" si="51">H136*1.04</f>
        <v>0</v>
      </c>
      <c r="J136" s="174">
        <f t="shared" ref="J136:J141" si="52">I136*1.04</f>
        <v>0</v>
      </c>
      <c r="K136" s="174"/>
      <c r="L136" s="174"/>
      <c r="M136" s="174">
        <f t="shared" si="32"/>
        <v>0</v>
      </c>
      <c r="N136" s="174"/>
      <c r="O136" s="174">
        <f t="shared" si="38"/>
        <v>0</v>
      </c>
      <c r="P136" s="174">
        <f t="shared" ref="P136:P141" si="53">SUM(N136:O136)</f>
        <v>0</v>
      </c>
    </row>
    <row r="137" spans="1:16" ht="15.75" hidden="1" customHeight="1">
      <c r="A137" s="1581"/>
      <c r="B137" s="1530" t="s">
        <v>3446</v>
      </c>
      <c r="C137" s="1580"/>
      <c r="D137" s="1580"/>
      <c r="E137" s="1580"/>
      <c r="F137" s="1580"/>
      <c r="G137" s="174">
        <f t="shared" ref="G137:H137" si="54">F137*1.04</f>
        <v>0</v>
      </c>
      <c r="H137" s="174">
        <f t="shared" si="54"/>
        <v>0</v>
      </c>
      <c r="I137" s="174">
        <f t="shared" si="51"/>
        <v>0</v>
      </c>
      <c r="J137" s="174">
        <f t="shared" si="52"/>
        <v>0</v>
      </c>
      <c r="K137" s="174"/>
      <c r="L137" s="174"/>
      <c r="M137" s="174">
        <f t="shared" si="32"/>
        <v>0</v>
      </c>
      <c r="N137" s="174"/>
      <c r="O137" s="174">
        <f t="shared" si="38"/>
        <v>0</v>
      </c>
      <c r="P137" s="174">
        <f t="shared" si="53"/>
        <v>0</v>
      </c>
    </row>
    <row r="138" spans="1:16" ht="15.75" hidden="1" customHeight="1">
      <c r="A138" s="962">
        <v>11402</v>
      </c>
      <c r="B138" s="963" t="s">
        <v>1430</v>
      </c>
      <c r="C138" s="648"/>
      <c r="D138" s="648"/>
      <c r="E138" s="648"/>
      <c r="F138" s="648"/>
      <c r="G138" s="174">
        <f t="shared" ref="G138:H138" si="55">F138*1.04</f>
        <v>0</v>
      </c>
      <c r="H138" s="174">
        <f t="shared" si="55"/>
        <v>0</v>
      </c>
      <c r="I138" s="174">
        <f t="shared" si="51"/>
        <v>0</v>
      </c>
      <c r="J138" s="174">
        <f t="shared" si="52"/>
        <v>0</v>
      </c>
      <c r="K138" s="174"/>
      <c r="L138" s="174"/>
      <c r="M138" s="174">
        <f t="shared" si="32"/>
        <v>0</v>
      </c>
      <c r="N138" s="174"/>
      <c r="O138" s="174">
        <f t="shared" si="38"/>
        <v>0</v>
      </c>
      <c r="P138" s="174">
        <f t="shared" si="53"/>
        <v>0</v>
      </c>
    </row>
    <row r="139" spans="1:16" ht="15.75" hidden="1" customHeight="1">
      <c r="A139" s="759">
        <v>3110504</v>
      </c>
      <c r="B139" s="173" t="s">
        <v>3439</v>
      </c>
      <c r="C139" s="648">
        <v>60000000</v>
      </c>
      <c r="D139" s="648"/>
      <c r="E139" s="648">
        <f>'PROJECTS DETAILS'!F2230</f>
        <v>8000000</v>
      </c>
      <c r="F139" s="648"/>
      <c r="G139" s="174">
        <f t="shared" ref="G139:H139" si="56">F139*1.04</f>
        <v>0</v>
      </c>
      <c r="H139" s="174">
        <f t="shared" si="56"/>
        <v>0</v>
      </c>
      <c r="I139" s="174">
        <f t="shared" si="51"/>
        <v>0</v>
      </c>
      <c r="J139" s="174">
        <f t="shared" si="52"/>
        <v>0</v>
      </c>
      <c r="K139" s="174"/>
      <c r="L139" s="174"/>
      <c r="M139" s="174">
        <f t="shared" si="32"/>
        <v>0</v>
      </c>
      <c r="N139" s="174"/>
      <c r="O139" s="174">
        <f t="shared" si="38"/>
        <v>0</v>
      </c>
      <c r="P139" s="174">
        <f t="shared" si="53"/>
        <v>0</v>
      </c>
    </row>
    <row r="140" spans="1:16" ht="15.75" hidden="1" customHeight="1">
      <c r="A140" s="1529"/>
      <c r="B140" s="1530" t="s">
        <v>3440</v>
      </c>
      <c r="C140" s="1547">
        <v>60000000</v>
      </c>
      <c r="D140" s="1547"/>
      <c r="E140" s="1547">
        <f>SUM(E139)</f>
        <v>8000000</v>
      </c>
      <c r="F140" s="1547"/>
      <c r="G140" s="174">
        <f t="shared" ref="G140:H140" si="57">F140*1.04</f>
        <v>0</v>
      </c>
      <c r="H140" s="174">
        <f t="shared" si="57"/>
        <v>0</v>
      </c>
      <c r="I140" s="174">
        <f t="shared" si="51"/>
        <v>0</v>
      </c>
      <c r="J140" s="174">
        <f t="shared" si="52"/>
        <v>0</v>
      </c>
      <c r="K140" s="174"/>
      <c r="L140" s="174"/>
      <c r="M140" s="174">
        <f t="shared" si="32"/>
        <v>0</v>
      </c>
      <c r="N140" s="174"/>
      <c r="O140" s="174">
        <f t="shared" si="38"/>
        <v>0</v>
      </c>
      <c r="P140" s="174">
        <f t="shared" si="53"/>
        <v>0</v>
      </c>
    </row>
    <row r="141" spans="1:16" ht="15.75" hidden="1" customHeight="1">
      <c r="A141" s="1582"/>
      <c r="B141" s="1583" t="s">
        <v>3447</v>
      </c>
      <c r="C141" s="1584">
        <v>74000000</v>
      </c>
      <c r="D141" s="1584"/>
      <c r="E141" s="1584">
        <f>E135+E140</f>
        <v>22000000</v>
      </c>
      <c r="F141" s="1584"/>
      <c r="G141" s="174">
        <f t="shared" ref="G141:H141" si="58">F141*1.04</f>
        <v>0</v>
      </c>
      <c r="H141" s="174">
        <f t="shared" si="58"/>
        <v>0</v>
      </c>
      <c r="I141" s="174">
        <f t="shared" si="51"/>
        <v>0</v>
      </c>
      <c r="J141" s="174">
        <f t="shared" si="52"/>
        <v>0</v>
      </c>
      <c r="K141" s="174"/>
      <c r="L141" s="174"/>
      <c r="M141" s="174">
        <f t="shared" si="32"/>
        <v>0</v>
      </c>
      <c r="N141" s="174"/>
      <c r="O141" s="174">
        <f t="shared" si="38"/>
        <v>0</v>
      </c>
      <c r="P141" s="174">
        <f t="shared" si="53"/>
        <v>0</v>
      </c>
    </row>
    <row r="142" spans="1:16" ht="14.25" customHeight="1">
      <c r="A142" s="781"/>
      <c r="C142" s="125"/>
      <c r="D142" s="125"/>
      <c r="E142" s="125"/>
      <c r="F142" s="125"/>
      <c r="G142" s="125"/>
      <c r="H142" s="125"/>
      <c r="I142" s="125"/>
      <c r="J142" s="125"/>
      <c r="K142" s="125"/>
      <c r="L142" s="125"/>
      <c r="M142" s="125"/>
      <c r="N142" s="125"/>
      <c r="O142" s="125"/>
      <c r="P142" s="125"/>
    </row>
    <row r="143" spans="1:16" ht="14.25" customHeight="1">
      <c r="A143" s="781"/>
      <c r="C143" s="125"/>
      <c r="D143" s="125"/>
      <c r="E143" s="125"/>
      <c r="F143" s="125"/>
      <c r="G143" s="125"/>
      <c r="H143" s="125"/>
      <c r="I143" s="125"/>
      <c r="J143" s="125"/>
      <c r="K143" s="125"/>
      <c r="L143" s="125"/>
      <c r="M143" s="125"/>
      <c r="N143" s="125"/>
      <c r="O143" s="125"/>
      <c r="P143" s="125"/>
    </row>
    <row r="144" spans="1:16" ht="14.25" customHeight="1">
      <c r="A144" s="781"/>
      <c r="C144" s="125"/>
      <c r="D144" s="125"/>
      <c r="E144" s="125"/>
      <c r="F144" s="125"/>
      <c r="G144" s="125"/>
      <c r="H144" s="125"/>
      <c r="I144" s="125"/>
      <c r="J144" s="125"/>
      <c r="K144" s="125"/>
      <c r="L144" s="125"/>
      <c r="M144" s="125"/>
      <c r="N144" s="125"/>
      <c r="O144" s="125"/>
      <c r="P144" s="125"/>
    </row>
    <row r="145" spans="1:16" ht="14.25" customHeight="1">
      <c r="A145" s="781"/>
      <c r="C145" s="125"/>
      <c r="D145" s="125"/>
      <c r="E145" s="125"/>
      <c r="F145" s="125"/>
      <c r="G145" s="125"/>
      <c r="H145" s="125"/>
      <c r="I145" s="125"/>
      <c r="J145" s="125"/>
      <c r="K145" s="125"/>
      <c r="L145" s="125"/>
      <c r="M145" s="125"/>
      <c r="N145" s="125"/>
      <c r="O145" s="125"/>
      <c r="P145" s="125"/>
    </row>
    <row r="146" spans="1:16" ht="14.25" customHeight="1">
      <c r="A146" s="781"/>
      <c r="C146" s="125"/>
      <c r="D146" s="125"/>
      <c r="E146" s="125"/>
      <c r="F146" s="125"/>
      <c r="G146" s="125"/>
      <c r="H146" s="125"/>
      <c r="I146" s="125"/>
      <c r="J146" s="125"/>
      <c r="K146" s="125"/>
      <c r="L146" s="125"/>
      <c r="M146" s="125"/>
      <c r="N146" s="125"/>
      <c r="O146" s="125"/>
      <c r="P146" s="125"/>
    </row>
    <row r="147" spans="1:16" ht="14.25" customHeight="1">
      <c r="A147" s="781"/>
      <c r="C147" s="125"/>
      <c r="D147" s="125"/>
      <c r="E147" s="125"/>
      <c r="F147" s="125"/>
      <c r="G147" s="125"/>
      <c r="H147" s="125"/>
      <c r="I147" s="125"/>
      <c r="J147" s="125"/>
      <c r="K147" s="125"/>
      <c r="L147" s="125"/>
      <c r="M147" s="125"/>
      <c r="N147" s="125"/>
      <c r="O147" s="125"/>
      <c r="P147" s="125"/>
    </row>
    <row r="148" spans="1:16" ht="14.25" customHeight="1">
      <c r="A148" s="781"/>
      <c r="C148" s="125"/>
      <c r="D148" s="125"/>
      <c r="E148" s="125"/>
      <c r="F148" s="125"/>
      <c r="G148" s="125"/>
      <c r="H148" s="125"/>
      <c r="I148" s="125"/>
      <c r="J148" s="125"/>
      <c r="K148" s="125"/>
      <c r="L148" s="125"/>
      <c r="M148" s="125"/>
      <c r="N148" s="125"/>
      <c r="O148" s="125"/>
      <c r="P148" s="125"/>
    </row>
    <row r="149" spans="1:16" ht="14.25" customHeight="1">
      <c r="A149" s="781"/>
      <c r="C149" s="125"/>
      <c r="D149" s="125"/>
      <c r="E149" s="125"/>
      <c r="F149" s="125"/>
      <c r="G149" s="125"/>
      <c r="H149" s="125"/>
      <c r="I149" s="125"/>
      <c r="J149" s="125"/>
      <c r="K149" s="125"/>
      <c r="L149" s="125"/>
      <c r="M149" s="125"/>
      <c r="N149" s="125"/>
      <c r="O149" s="125"/>
      <c r="P149" s="125"/>
    </row>
    <row r="150" spans="1:16" ht="14.25" customHeight="1">
      <c r="A150" s="781"/>
      <c r="C150" s="125"/>
      <c r="D150" s="125"/>
      <c r="E150" s="125"/>
      <c r="F150" s="125"/>
      <c r="G150" s="125"/>
      <c r="H150" s="125"/>
      <c r="I150" s="125"/>
      <c r="J150" s="125"/>
      <c r="K150" s="125"/>
      <c r="L150" s="125"/>
      <c r="M150" s="125"/>
      <c r="N150" s="125"/>
      <c r="O150" s="125"/>
      <c r="P150" s="125"/>
    </row>
    <row r="151" spans="1:16" ht="14.25" customHeight="1">
      <c r="A151" s="781"/>
      <c r="C151" s="125"/>
      <c r="D151" s="125"/>
      <c r="E151" s="125"/>
      <c r="F151" s="125"/>
      <c r="G151" s="125"/>
      <c r="H151" s="125"/>
      <c r="I151" s="125"/>
      <c r="J151" s="125"/>
      <c r="K151" s="125"/>
      <c r="L151" s="125"/>
      <c r="M151" s="125"/>
      <c r="N151" s="125"/>
      <c r="O151" s="125"/>
      <c r="P151" s="125"/>
    </row>
    <row r="152" spans="1:16" ht="14.25" customHeight="1">
      <c r="A152" s="781"/>
      <c r="C152" s="125"/>
      <c r="D152" s="125"/>
      <c r="E152" s="125"/>
      <c r="F152" s="125"/>
      <c r="G152" s="125"/>
      <c r="H152" s="125"/>
      <c r="I152" s="125"/>
      <c r="J152" s="125"/>
      <c r="K152" s="125"/>
      <c r="L152" s="125"/>
      <c r="M152" s="125"/>
      <c r="N152" s="125"/>
      <c r="O152" s="125"/>
      <c r="P152" s="125"/>
    </row>
    <row r="153" spans="1:16" ht="14.25" customHeight="1">
      <c r="A153" s="781"/>
      <c r="C153" s="125"/>
      <c r="D153" s="125"/>
      <c r="E153" s="125"/>
      <c r="F153" s="125"/>
      <c r="G153" s="125"/>
      <c r="H153" s="125"/>
      <c r="I153" s="125"/>
      <c r="J153" s="125"/>
      <c r="K153" s="125"/>
      <c r="L153" s="125"/>
      <c r="M153" s="125"/>
      <c r="N153" s="125"/>
      <c r="O153" s="125"/>
      <c r="P153" s="125"/>
    </row>
    <row r="154" spans="1:16" ht="14.25" customHeight="1">
      <c r="A154" s="781"/>
      <c r="C154" s="125"/>
      <c r="D154" s="125"/>
      <c r="E154" s="125"/>
      <c r="F154" s="125"/>
      <c r="G154" s="125"/>
      <c r="H154" s="125"/>
      <c r="I154" s="125"/>
      <c r="J154" s="125"/>
      <c r="K154" s="125"/>
      <c r="L154" s="125"/>
      <c r="M154" s="125"/>
      <c r="N154" s="125"/>
      <c r="O154" s="125"/>
      <c r="P154" s="125"/>
    </row>
    <row r="155" spans="1:16" ht="14.25" customHeight="1">
      <c r="A155" s="781"/>
      <c r="C155" s="125"/>
      <c r="D155" s="125"/>
      <c r="E155" s="125"/>
      <c r="F155" s="125"/>
      <c r="G155" s="125"/>
      <c r="H155" s="125"/>
      <c r="I155" s="125"/>
      <c r="J155" s="125"/>
      <c r="K155" s="125"/>
      <c r="L155" s="125"/>
      <c r="M155" s="125"/>
      <c r="N155" s="125"/>
      <c r="O155" s="125"/>
      <c r="P155" s="125"/>
    </row>
    <row r="156" spans="1:16" ht="14.25" customHeight="1">
      <c r="A156" s="781"/>
      <c r="C156" s="125"/>
      <c r="D156" s="125"/>
      <c r="E156" s="125"/>
      <c r="F156" s="125"/>
      <c r="G156" s="125"/>
      <c r="H156" s="125"/>
      <c r="I156" s="125"/>
      <c r="J156" s="125"/>
      <c r="K156" s="125"/>
      <c r="L156" s="125"/>
      <c r="M156" s="125"/>
      <c r="N156" s="125"/>
      <c r="O156" s="125"/>
      <c r="P156" s="125"/>
    </row>
    <row r="157" spans="1:16" ht="14.25" customHeight="1">
      <c r="A157" s="781"/>
      <c r="C157" s="125"/>
      <c r="D157" s="125"/>
      <c r="E157" s="125"/>
      <c r="F157" s="125"/>
      <c r="G157" s="125"/>
      <c r="H157" s="125"/>
      <c r="I157" s="125"/>
      <c r="J157" s="125"/>
      <c r="K157" s="125"/>
      <c r="L157" s="125"/>
      <c r="M157" s="125"/>
      <c r="N157" s="125"/>
      <c r="O157" s="125"/>
      <c r="P157" s="125"/>
    </row>
    <row r="158" spans="1:16" ht="14.25" customHeight="1">
      <c r="A158" s="781"/>
      <c r="C158" s="125"/>
      <c r="D158" s="125"/>
      <c r="E158" s="125"/>
      <c r="F158" s="125"/>
      <c r="G158" s="125"/>
      <c r="H158" s="125"/>
      <c r="I158" s="125"/>
      <c r="J158" s="125"/>
      <c r="K158" s="125"/>
      <c r="L158" s="125"/>
      <c r="M158" s="125"/>
      <c r="N158" s="125"/>
      <c r="O158" s="125"/>
      <c r="P158" s="125"/>
    </row>
    <row r="159" spans="1:16" ht="14.25" customHeight="1">
      <c r="A159" s="781"/>
      <c r="C159" s="125"/>
      <c r="D159" s="125"/>
      <c r="E159" s="125"/>
      <c r="F159" s="125"/>
      <c r="G159" s="125"/>
      <c r="H159" s="125"/>
      <c r="I159" s="125"/>
      <c r="J159" s="125"/>
      <c r="K159" s="125"/>
      <c r="L159" s="125"/>
      <c r="M159" s="125"/>
      <c r="N159" s="125"/>
      <c r="O159" s="125"/>
      <c r="P159" s="125"/>
    </row>
    <row r="160" spans="1:16" ht="14.25" customHeight="1">
      <c r="A160" s="781"/>
      <c r="C160" s="125"/>
      <c r="D160" s="125"/>
      <c r="E160" s="125"/>
      <c r="F160" s="125"/>
      <c r="G160" s="125"/>
      <c r="H160" s="125"/>
      <c r="I160" s="125"/>
      <c r="J160" s="125"/>
      <c r="K160" s="125"/>
      <c r="L160" s="125"/>
      <c r="M160" s="125"/>
      <c r="N160" s="125"/>
      <c r="O160" s="125"/>
      <c r="P160" s="125"/>
    </row>
    <row r="161" spans="1:16" ht="14.25" customHeight="1">
      <c r="A161" s="781"/>
      <c r="C161" s="125"/>
      <c r="D161" s="125"/>
      <c r="E161" s="125"/>
      <c r="F161" s="125"/>
      <c r="G161" s="125"/>
      <c r="H161" s="125"/>
      <c r="I161" s="125"/>
      <c r="J161" s="125"/>
      <c r="K161" s="125"/>
      <c r="L161" s="125"/>
      <c r="M161" s="125"/>
      <c r="N161" s="125"/>
      <c r="O161" s="125"/>
      <c r="P161" s="125"/>
    </row>
    <row r="162" spans="1:16" ht="14.25" customHeight="1">
      <c r="A162" s="781"/>
      <c r="C162" s="125"/>
      <c r="D162" s="125"/>
      <c r="E162" s="125"/>
      <c r="F162" s="125"/>
      <c r="G162" s="125"/>
      <c r="H162" s="125"/>
      <c r="I162" s="125"/>
      <c r="J162" s="125"/>
      <c r="K162" s="125"/>
      <c r="L162" s="125"/>
      <c r="M162" s="125"/>
      <c r="N162" s="125"/>
      <c r="O162" s="125"/>
      <c r="P162" s="125"/>
    </row>
    <row r="163" spans="1:16" ht="14.25" customHeight="1">
      <c r="A163" s="781"/>
      <c r="C163" s="125"/>
      <c r="D163" s="125"/>
      <c r="E163" s="125"/>
      <c r="F163" s="125"/>
      <c r="G163" s="125"/>
      <c r="H163" s="125"/>
      <c r="I163" s="125"/>
      <c r="J163" s="125"/>
      <c r="K163" s="125"/>
      <c r="L163" s="125"/>
      <c r="M163" s="125"/>
      <c r="N163" s="125"/>
      <c r="O163" s="125"/>
      <c r="P163" s="125"/>
    </row>
    <row r="164" spans="1:16" ht="14.25" customHeight="1">
      <c r="A164" s="781"/>
      <c r="C164" s="125"/>
      <c r="D164" s="125"/>
      <c r="E164" s="125"/>
      <c r="F164" s="125"/>
      <c r="G164" s="125"/>
      <c r="H164" s="125"/>
      <c r="I164" s="125"/>
      <c r="J164" s="125"/>
      <c r="K164" s="125"/>
      <c r="L164" s="125"/>
      <c r="M164" s="125"/>
      <c r="N164" s="125"/>
      <c r="O164" s="125"/>
      <c r="P164" s="125"/>
    </row>
    <row r="165" spans="1:16" ht="14.25" customHeight="1">
      <c r="A165" s="781"/>
      <c r="C165" s="125"/>
      <c r="D165" s="125"/>
      <c r="E165" s="125"/>
      <c r="F165" s="125"/>
      <c r="G165" s="125"/>
      <c r="H165" s="125"/>
      <c r="I165" s="125"/>
      <c r="J165" s="125"/>
      <c r="K165" s="125"/>
      <c r="L165" s="125"/>
      <c r="M165" s="125"/>
      <c r="N165" s="125"/>
      <c r="O165" s="125"/>
      <c r="P165" s="125"/>
    </row>
    <row r="166" spans="1:16" ht="14.25" customHeight="1">
      <c r="A166" s="781"/>
      <c r="C166" s="125"/>
      <c r="D166" s="125"/>
      <c r="E166" s="125"/>
      <c r="F166" s="125"/>
      <c r="G166" s="125"/>
      <c r="H166" s="125"/>
      <c r="I166" s="125"/>
      <c r="J166" s="125"/>
      <c r="K166" s="125"/>
      <c r="L166" s="125"/>
      <c r="M166" s="125"/>
      <c r="N166" s="125"/>
      <c r="O166" s="125"/>
      <c r="P166" s="125"/>
    </row>
    <row r="167" spans="1:16" ht="14.25" customHeight="1">
      <c r="A167" s="781"/>
      <c r="C167" s="125"/>
      <c r="D167" s="125"/>
      <c r="E167" s="125"/>
      <c r="F167" s="125"/>
      <c r="G167" s="125"/>
      <c r="H167" s="125"/>
      <c r="I167" s="125"/>
      <c r="J167" s="125"/>
      <c r="K167" s="125"/>
      <c r="L167" s="125"/>
      <c r="M167" s="125"/>
      <c r="N167" s="125"/>
      <c r="O167" s="125"/>
      <c r="P167" s="125"/>
    </row>
    <row r="168" spans="1:16" ht="14.25" customHeight="1">
      <c r="A168" s="781"/>
      <c r="C168" s="125"/>
      <c r="D168" s="125"/>
      <c r="E168" s="125"/>
      <c r="F168" s="125"/>
      <c r="G168" s="125"/>
      <c r="H168" s="125"/>
      <c r="I168" s="125"/>
      <c r="J168" s="125"/>
      <c r="K168" s="125"/>
      <c r="L168" s="125"/>
      <c r="M168" s="125"/>
      <c r="N168" s="125"/>
      <c r="O168" s="125"/>
      <c r="P168" s="125"/>
    </row>
    <row r="169" spans="1:16" ht="14.25" customHeight="1">
      <c r="A169" s="781"/>
      <c r="C169" s="125"/>
      <c r="D169" s="125"/>
      <c r="E169" s="125"/>
      <c r="F169" s="125"/>
      <c r="G169" s="125"/>
      <c r="H169" s="125"/>
      <c r="I169" s="125"/>
      <c r="J169" s="125"/>
      <c r="K169" s="125"/>
      <c r="L169" s="125"/>
      <c r="M169" s="125"/>
      <c r="N169" s="125"/>
      <c r="O169" s="125"/>
      <c r="P169" s="125"/>
    </row>
    <row r="170" spans="1:16" ht="14.25" customHeight="1">
      <c r="A170" s="781"/>
      <c r="C170" s="125"/>
      <c r="D170" s="125"/>
      <c r="E170" s="125"/>
      <c r="F170" s="125"/>
      <c r="G170" s="125"/>
      <c r="H170" s="125"/>
      <c r="I170" s="125"/>
      <c r="J170" s="125"/>
      <c r="K170" s="125"/>
      <c r="L170" s="125"/>
      <c r="M170" s="125"/>
      <c r="N170" s="125"/>
      <c r="O170" s="125"/>
      <c r="P170" s="125"/>
    </row>
    <row r="171" spans="1:16" ht="14.25" customHeight="1">
      <c r="A171" s="781"/>
      <c r="C171" s="125"/>
      <c r="D171" s="125"/>
      <c r="E171" s="125"/>
      <c r="F171" s="125"/>
      <c r="G171" s="125"/>
      <c r="H171" s="125"/>
      <c r="I171" s="125"/>
      <c r="J171" s="125"/>
      <c r="K171" s="125"/>
      <c r="L171" s="125"/>
      <c r="M171" s="125"/>
      <c r="N171" s="125"/>
      <c r="O171" s="125"/>
      <c r="P171" s="125"/>
    </row>
    <row r="172" spans="1:16" ht="14.25" customHeight="1">
      <c r="A172" s="781"/>
      <c r="C172" s="125"/>
      <c r="D172" s="125"/>
      <c r="E172" s="125"/>
      <c r="F172" s="125"/>
      <c r="G172" s="125"/>
      <c r="H172" s="125"/>
      <c r="I172" s="125"/>
      <c r="J172" s="125"/>
      <c r="K172" s="125"/>
      <c r="L172" s="125"/>
      <c r="M172" s="125"/>
      <c r="N172" s="125"/>
      <c r="O172" s="125"/>
      <c r="P172" s="125"/>
    </row>
    <row r="173" spans="1:16" ht="14.25" customHeight="1">
      <c r="A173" s="781"/>
      <c r="C173" s="125"/>
      <c r="D173" s="125"/>
      <c r="E173" s="125"/>
      <c r="F173" s="125"/>
      <c r="G173" s="125"/>
      <c r="H173" s="125"/>
      <c r="I173" s="125"/>
      <c r="J173" s="125"/>
      <c r="K173" s="125"/>
      <c r="L173" s="125"/>
      <c r="M173" s="125"/>
      <c r="N173" s="125"/>
      <c r="O173" s="125"/>
      <c r="P173" s="125"/>
    </row>
    <row r="174" spans="1:16" ht="14.25" customHeight="1">
      <c r="A174" s="781"/>
      <c r="C174" s="125"/>
      <c r="D174" s="125"/>
      <c r="E174" s="125"/>
      <c r="F174" s="125"/>
      <c r="G174" s="125"/>
      <c r="H174" s="125"/>
      <c r="I174" s="125"/>
      <c r="J174" s="125"/>
      <c r="K174" s="125"/>
      <c r="L174" s="125"/>
      <c r="M174" s="125"/>
      <c r="N174" s="125"/>
      <c r="O174" s="125"/>
      <c r="P174" s="125"/>
    </row>
    <row r="175" spans="1:16" ht="14.25" customHeight="1">
      <c r="A175" s="781"/>
      <c r="C175" s="125"/>
      <c r="D175" s="125"/>
      <c r="E175" s="125"/>
      <c r="F175" s="125"/>
      <c r="G175" s="125"/>
      <c r="H175" s="125"/>
      <c r="I175" s="125"/>
      <c r="J175" s="125"/>
      <c r="K175" s="125"/>
      <c r="L175" s="125"/>
      <c r="M175" s="125"/>
      <c r="N175" s="125"/>
      <c r="O175" s="125"/>
      <c r="P175" s="125"/>
    </row>
    <row r="176" spans="1:16" ht="14.25" customHeight="1">
      <c r="A176" s="781"/>
      <c r="C176" s="125"/>
      <c r="D176" s="125"/>
      <c r="E176" s="125"/>
      <c r="F176" s="125"/>
      <c r="G176" s="125"/>
      <c r="H176" s="125"/>
      <c r="I176" s="125"/>
      <c r="J176" s="125"/>
      <c r="K176" s="125"/>
      <c r="L176" s="125"/>
      <c r="M176" s="125"/>
      <c r="N176" s="125"/>
      <c r="O176" s="125"/>
      <c r="P176" s="125"/>
    </row>
    <row r="177" spans="1:16" ht="14.25" customHeight="1">
      <c r="A177" s="781"/>
      <c r="C177" s="125"/>
      <c r="D177" s="125"/>
      <c r="E177" s="125"/>
      <c r="F177" s="125"/>
      <c r="G177" s="125"/>
      <c r="H177" s="125"/>
      <c r="I177" s="125"/>
      <c r="J177" s="125"/>
      <c r="K177" s="125"/>
      <c r="L177" s="125"/>
      <c r="M177" s="125"/>
      <c r="N177" s="125"/>
      <c r="O177" s="125"/>
      <c r="P177" s="125"/>
    </row>
    <row r="178" spans="1:16" ht="14.25" customHeight="1">
      <c r="A178" s="781"/>
      <c r="C178" s="125"/>
      <c r="D178" s="125"/>
      <c r="E178" s="125"/>
      <c r="F178" s="125"/>
      <c r="G178" s="125"/>
      <c r="H178" s="125"/>
      <c r="I178" s="125"/>
      <c r="J178" s="125"/>
      <c r="K178" s="125"/>
      <c r="L178" s="125"/>
      <c r="M178" s="125"/>
      <c r="N178" s="125"/>
      <c r="O178" s="125"/>
      <c r="P178" s="125"/>
    </row>
    <row r="179" spans="1:16" ht="14.25" customHeight="1">
      <c r="A179" s="781"/>
      <c r="C179" s="125"/>
      <c r="D179" s="125"/>
      <c r="E179" s="125"/>
      <c r="F179" s="125"/>
      <c r="G179" s="125"/>
      <c r="H179" s="125"/>
      <c r="I179" s="125"/>
      <c r="J179" s="125"/>
      <c r="K179" s="125"/>
      <c r="L179" s="125"/>
      <c r="M179" s="125"/>
      <c r="N179" s="125"/>
      <c r="O179" s="125"/>
      <c r="P179" s="125"/>
    </row>
    <row r="180" spans="1:16" ht="14.25" customHeight="1">
      <c r="A180" s="781"/>
      <c r="C180" s="125"/>
      <c r="D180" s="125"/>
      <c r="E180" s="125"/>
      <c r="F180" s="125"/>
      <c r="G180" s="125"/>
      <c r="H180" s="125"/>
      <c r="I180" s="125"/>
      <c r="J180" s="125"/>
      <c r="K180" s="125"/>
      <c r="L180" s="125"/>
      <c r="M180" s="125"/>
      <c r="N180" s="125"/>
      <c r="O180" s="125"/>
      <c r="P180" s="125"/>
    </row>
    <row r="181" spans="1:16" ht="14.25" customHeight="1">
      <c r="A181" s="781"/>
      <c r="C181" s="125"/>
      <c r="D181" s="125"/>
      <c r="E181" s="125"/>
      <c r="F181" s="125"/>
      <c r="G181" s="125"/>
      <c r="H181" s="125"/>
      <c r="I181" s="125"/>
      <c r="J181" s="125"/>
      <c r="K181" s="125"/>
      <c r="L181" s="125"/>
      <c r="M181" s="125"/>
      <c r="N181" s="125"/>
      <c r="O181" s="125"/>
      <c r="P181" s="125"/>
    </row>
    <row r="182" spans="1:16" ht="14.25" customHeight="1">
      <c r="A182" s="781"/>
      <c r="C182" s="125"/>
      <c r="D182" s="125"/>
      <c r="E182" s="125"/>
      <c r="F182" s="125"/>
      <c r="G182" s="125"/>
      <c r="H182" s="125"/>
      <c r="I182" s="125"/>
      <c r="J182" s="125"/>
      <c r="K182" s="125"/>
      <c r="L182" s="125"/>
      <c r="M182" s="125"/>
      <c r="N182" s="125"/>
      <c r="O182" s="125"/>
      <c r="P182" s="125"/>
    </row>
    <row r="183" spans="1:16" ht="14.25" customHeight="1">
      <c r="A183" s="781"/>
      <c r="C183" s="125"/>
      <c r="D183" s="125"/>
      <c r="E183" s="125"/>
      <c r="F183" s="125"/>
      <c r="G183" s="125"/>
      <c r="H183" s="125"/>
      <c r="I183" s="125"/>
      <c r="J183" s="125"/>
      <c r="K183" s="125"/>
      <c r="L183" s="125"/>
      <c r="M183" s="125"/>
      <c r="N183" s="125"/>
      <c r="O183" s="125"/>
      <c r="P183" s="125"/>
    </row>
    <row r="184" spans="1:16" ht="14.25" customHeight="1">
      <c r="A184" s="781"/>
      <c r="C184" s="125"/>
      <c r="D184" s="125"/>
      <c r="E184" s="125"/>
      <c r="F184" s="125"/>
      <c r="G184" s="125"/>
      <c r="H184" s="125"/>
      <c r="I184" s="125"/>
      <c r="J184" s="125"/>
      <c r="K184" s="125"/>
      <c r="L184" s="125"/>
      <c r="M184" s="125"/>
      <c r="N184" s="125"/>
      <c r="O184" s="125"/>
      <c r="P184" s="125"/>
    </row>
    <row r="185" spans="1:16" ht="14.25" customHeight="1">
      <c r="A185" s="781"/>
      <c r="C185" s="125"/>
      <c r="D185" s="125"/>
      <c r="E185" s="125"/>
      <c r="F185" s="125"/>
      <c r="G185" s="125"/>
      <c r="H185" s="125"/>
      <c r="I185" s="125"/>
      <c r="J185" s="125"/>
      <c r="K185" s="125"/>
      <c r="L185" s="125"/>
      <c r="M185" s="125"/>
      <c r="N185" s="125"/>
      <c r="O185" s="125"/>
      <c r="P185" s="125"/>
    </row>
    <row r="186" spans="1:16" ht="14.25" customHeight="1">
      <c r="A186" s="781"/>
      <c r="C186" s="125"/>
      <c r="D186" s="125"/>
      <c r="E186" s="125"/>
      <c r="F186" s="125"/>
      <c r="G186" s="125"/>
      <c r="H186" s="125"/>
      <c r="I186" s="125"/>
      <c r="J186" s="125"/>
      <c r="K186" s="125"/>
      <c r="L186" s="125"/>
      <c r="M186" s="125"/>
      <c r="N186" s="125"/>
      <c r="O186" s="125"/>
      <c r="P186" s="125"/>
    </row>
    <row r="187" spans="1:16" ht="14.25" customHeight="1">
      <c r="A187" s="781"/>
      <c r="C187" s="125"/>
      <c r="D187" s="125"/>
      <c r="E187" s="125"/>
      <c r="F187" s="125"/>
      <c r="G187" s="125"/>
      <c r="H187" s="125"/>
      <c r="I187" s="125"/>
      <c r="J187" s="125"/>
      <c r="K187" s="125"/>
      <c r="L187" s="125"/>
      <c r="M187" s="125"/>
      <c r="N187" s="125"/>
      <c r="O187" s="125"/>
      <c r="P187" s="125"/>
    </row>
    <row r="188" spans="1:16" ht="14.25" customHeight="1">
      <c r="A188" s="781"/>
      <c r="C188" s="125"/>
      <c r="D188" s="125"/>
      <c r="E188" s="125"/>
      <c r="F188" s="125"/>
      <c r="G188" s="125"/>
      <c r="H188" s="125"/>
      <c r="I188" s="125"/>
      <c r="J188" s="125"/>
      <c r="K188" s="125"/>
      <c r="L188" s="125"/>
      <c r="M188" s="125"/>
      <c r="N188" s="125"/>
      <c r="O188" s="125"/>
      <c r="P188" s="125"/>
    </row>
    <row r="189" spans="1:16" ht="14.25" customHeight="1">
      <c r="A189" s="781"/>
      <c r="C189" s="125"/>
      <c r="D189" s="125"/>
      <c r="E189" s="125"/>
      <c r="F189" s="125"/>
      <c r="G189" s="125"/>
      <c r="H189" s="125"/>
      <c r="I189" s="125"/>
      <c r="J189" s="125"/>
      <c r="K189" s="125"/>
      <c r="L189" s="125"/>
      <c r="M189" s="125"/>
      <c r="N189" s="125"/>
      <c r="O189" s="125"/>
      <c r="P189" s="125"/>
    </row>
    <row r="190" spans="1:16" ht="14.25" customHeight="1">
      <c r="A190" s="781"/>
      <c r="C190" s="125"/>
      <c r="D190" s="125"/>
      <c r="E190" s="125"/>
      <c r="F190" s="125"/>
      <c r="G190" s="125"/>
      <c r="H190" s="125"/>
      <c r="I190" s="125"/>
      <c r="J190" s="125"/>
      <c r="K190" s="125"/>
      <c r="L190" s="125"/>
      <c r="M190" s="125"/>
      <c r="N190" s="125"/>
      <c r="O190" s="125"/>
      <c r="P190" s="125"/>
    </row>
    <row r="191" spans="1:16" ht="14.25" customHeight="1">
      <c r="A191" s="781"/>
      <c r="C191" s="125"/>
      <c r="D191" s="125"/>
      <c r="E191" s="125"/>
      <c r="F191" s="125"/>
      <c r="G191" s="125"/>
      <c r="H191" s="125"/>
      <c r="I191" s="125"/>
      <c r="J191" s="125"/>
      <c r="K191" s="125"/>
      <c r="L191" s="125"/>
      <c r="M191" s="125"/>
      <c r="N191" s="125"/>
      <c r="O191" s="125"/>
      <c r="P191" s="125"/>
    </row>
    <row r="192" spans="1:16" ht="14.25" customHeight="1">
      <c r="A192" s="781"/>
      <c r="C192" s="125"/>
      <c r="D192" s="125"/>
      <c r="E192" s="125"/>
      <c r="F192" s="125"/>
      <c r="G192" s="125"/>
      <c r="H192" s="125"/>
      <c r="I192" s="125"/>
      <c r="J192" s="125"/>
      <c r="K192" s="125"/>
      <c r="L192" s="125"/>
      <c r="M192" s="125"/>
      <c r="N192" s="125"/>
      <c r="O192" s="125"/>
      <c r="P192" s="125"/>
    </row>
    <row r="193" spans="1:16" ht="14.25" customHeight="1">
      <c r="A193" s="781"/>
      <c r="C193" s="125"/>
      <c r="D193" s="125"/>
      <c r="E193" s="125"/>
      <c r="F193" s="125"/>
      <c r="G193" s="125"/>
      <c r="H193" s="125"/>
      <c r="I193" s="125"/>
      <c r="J193" s="125"/>
      <c r="K193" s="125"/>
      <c r="L193" s="125"/>
      <c r="M193" s="125"/>
      <c r="N193" s="125"/>
      <c r="O193" s="125"/>
      <c r="P193" s="125"/>
    </row>
    <row r="194" spans="1:16" ht="14.25" customHeight="1">
      <c r="A194" s="781"/>
      <c r="C194" s="125"/>
      <c r="D194" s="125"/>
      <c r="E194" s="125"/>
      <c r="F194" s="125"/>
      <c r="G194" s="125"/>
      <c r="H194" s="125"/>
      <c r="I194" s="125"/>
      <c r="J194" s="125"/>
      <c r="K194" s="125"/>
      <c r="L194" s="125"/>
      <c r="M194" s="125"/>
      <c r="N194" s="125"/>
      <c r="O194" s="125"/>
      <c r="P194" s="125"/>
    </row>
    <row r="195" spans="1:16" ht="14.25" customHeight="1">
      <c r="A195" s="781"/>
      <c r="C195" s="125"/>
      <c r="D195" s="125"/>
      <c r="E195" s="125"/>
      <c r="F195" s="125"/>
      <c r="G195" s="125"/>
      <c r="H195" s="125"/>
      <c r="I195" s="125"/>
      <c r="J195" s="125"/>
      <c r="K195" s="125"/>
      <c r="L195" s="125"/>
      <c r="M195" s="125"/>
      <c r="N195" s="125"/>
      <c r="O195" s="125"/>
      <c r="P195" s="125"/>
    </row>
    <row r="196" spans="1:16" ht="14.25" customHeight="1">
      <c r="A196" s="781"/>
      <c r="C196" s="125"/>
      <c r="D196" s="125"/>
      <c r="E196" s="125"/>
      <c r="F196" s="125"/>
      <c r="G196" s="125"/>
      <c r="H196" s="125"/>
      <c r="I196" s="125"/>
      <c r="J196" s="125"/>
      <c r="K196" s="125"/>
      <c r="L196" s="125"/>
      <c r="M196" s="125"/>
      <c r="N196" s="125"/>
      <c r="O196" s="125"/>
      <c r="P196" s="125"/>
    </row>
    <row r="197" spans="1:16" ht="14.25" customHeight="1">
      <c r="A197" s="781"/>
      <c r="C197" s="125"/>
      <c r="D197" s="125"/>
      <c r="E197" s="125"/>
      <c r="F197" s="125"/>
      <c r="G197" s="125"/>
      <c r="H197" s="125"/>
      <c r="I197" s="125"/>
      <c r="J197" s="125"/>
      <c r="K197" s="125"/>
      <c r="L197" s="125"/>
      <c r="M197" s="125"/>
      <c r="N197" s="125"/>
      <c r="O197" s="125"/>
      <c r="P197" s="125"/>
    </row>
    <row r="198" spans="1:16" ht="14.25" customHeight="1">
      <c r="A198" s="781"/>
      <c r="C198" s="125"/>
      <c r="D198" s="125"/>
      <c r="E198" s="125"/>
      <c r="F198" s="125"/>
      <c r="G198" s="125"/>
      <c r="H198" s="125"/>
      <c r="I198" s="125"/>
      <c r="J198" s="125"/>
      <c r="K198" s="125"/>
      <c r="L198" s="125"/>
      <c r="M198" s="125"/>
      <c r="N198" s="125"/>
      <c r="O198" s="125"/>
      <c r="P198" s="125"/>
    </row>
    <row r="199" spans="1:16" ht="14.25" customHeight="1">
      <c r="A199" s="781"/>
      <c r="C199" s="125"/>
      <c r="D199" s="125"/>
      <c r="E199" s="125"/>
      <c r="F199" s="125"/>
      <c r="G199" s="125"/>
      <c r="H199" s="125"/>
      <c r="I199" s="125"/>
      <c r="J199" s="125"/>
      <c r="K199" s="125"/>
      <c r="L199" s="125"/>
      <c r="M199" s="125"/>
      <c r="N199" s="125"/>
      <c r="O199" s="125"/>
      <c r="P199" s="125"/>
    </row>
    <row r="200" spans="1:16" ht="14.25" customHeight="1">
      <c r="A200" s="781"/>
      <c r="C200" s="125"/>
      <c r="D200" s="125"/>
      <c r="E200" s="125"/>
      <c r="F200" s="125"/>
      <c r="G200" s="125"/>
      <c r="H200" s="125"/>
      <c r="I200" s="125"/>
      <c r="J200" s="125"/>
      <c r="K200" s="125"/>
      <c r="L200" s="125"/>
      <c r="M200" s="125"/>
      <c r="N200" s="125"/>
      <c r="O200" s="125"/>
      <c r="P200" s="125"/>
    </row>
    <row r="201" spans="1:16" ht="14.25" customHeight="1">
      <c r="A201" s="781"/>
      <c r="C201" s="125"/>
      <c r="D201" s="125"/>
      <c r="E201" s="125"/>
      <c r="F201" s="125"/>
      <c r="G201" s="125"/>
      <c r="H201" s="125"/>
      <c r="I201" s="125"/>
      <c r="J201" s="125"/>
      <c r="K201" s="125"/>
      <c r="L201" s="125"/>
      <c r="M201" s="125"/>
      <c r="N201" s="125"/>
      <c r="O201" s="125"/>
      <c r="P201" s="125"/>
    </row>
    <row r="202" spans="1:16" ht="14.25" customHeight="1">
      <c r="A202" s="781"/>
      <c r="C202" s="125"/>
      <c r="D202" s="125"/>
      <c r="E202" s="125"/>
      <c r="F202" s="125"/>
      <c r="G202" s="125"/>
      <c r="H202" s="125"/>
      <c r="I202" s="125"/>
      <c r="J202" s="125"/>
      <c r="K202" s="125"/>
      <c r="L202" s="125"/>
      <c r="M202" s="125"/>
      <c r="N202" s="125"/>
      <c r="O202" s="125"/>
      <c r="P202" s="125"/>
    </row>
    <row r="203" spans="1:16" ht="14.25" customHeight="1">
      <c r="A203" s="781"/>
      <c r="C203" s="125"/>
      <c r="D203" s="125"/>
      <c r="E203" s="125"/>
      <c r="F203" s="125"/>
      <c r="G203" s="125"/>
      <c r="H203" s="125"/>
      <c r="I203" s="125"/>
      <c r="J203" s="125"/>
      <c r="K203" s="125"/>
      <c r="L203" s="125"/>
      <c r="M203" s="125"/>
      <c r="N203" s="125"/>
      <c r="O203" s="125"/>
      <c r="P203" s="125"/>
    </row>
    <row r="204" spans="1:16" ht="14.25" customHeight="1">
      <c r="A204" s="781"/>
      <c r="C204" s="125"/>
      <c r="D204" s="125"/>
      <c r="E204" s="125"/>
      <c r="F204" s="125"/>
      <c r="G204" s="125"/>
      <c r="H204" s="125"/>
      <c r="I204" s="125"/>
      <c r="J204" s="125"/>
      <c r="K204" s="125"/>
      <c r="L204" s="125"/>
      <c r="M204" s="125"/>
      <c r="N204" s="125"/>
      <c r="O204" s="125"/>
      <c r="P204" s="125"/>
    </row>
    <row r="205" spans="1:16" ht="14.25" customHeight="1">
      <c r="A205" s="781"/>
      <c r="C205" s="125"/>
      <c r="D205" s="125"/>
      <c r="E205" s="125"/>
      <c r="F205" s="125"/>
      <c r="G205" s="125"/>
      <c r="H205" s="125"/>
      <c r="I205" s="125"/>
      <c r="J205" s="125"/>
      <c r="K205" s="125"/>
      <c r="L205" s="125"/>
      <c r="M205" s="125"/>
      <c r="N205" s="125"/>
      <c r="O205" s="125"/>
      <c r="P205" s="125"/>
    </row>
    <row r="206" spans="1:16" ht="14.25" customHeight="1">
      <c r="A206" s="781"/>
      <c r="C206" s="125"/>
      <c r="D206" s="125"/>
      <c r="E206" s="125"/>
      <c r="F206" s="125"/>
      <c r="G206" s="125"/>
      <c r="H206" s="125"/>
      <c r="I206" s="125"/>
      <c r="J206" s="125"/>
      <c r="K206" s="125"/>
      <c r="L206" s="125"/>
      <c r="M206" s="125"/>
      <c r="N206" s="125"/>
      <c r="O206" s="125"/>
      <c r="P206" s="125"/>
    </row>
    <row r="207" spans="1:16" ht="14.25" customHeight="1">
      <c r="A207" s="781"/>
      <c r="C207" s="125"/>
      <c r="D207" s="125"/>
      <c r="E207" s="125"/>
      <c r="F207" s="125"/>
      <c r="G207" s="125"/>
      <c r="H207" s="125"/>
      <c r="I207" s="125"/>
      <c r="J207" s="125"/>
      <c r="K207" s="125"/>
      <c r="L207" s="125"/>
      <c r="M207" s="125"/>
      <c r="N207" s="125"/>
      <c r="O207" s="125"/>
      <c r="P207" s="125"/>
    </row>
    <row r="208" spans="1:16" ht="14.25" customHeight="1">
      <c r="A208" s="781"/>
      <c r="C208" s="125"/>
      <c r="D208" s="125"/>
      <c r="E208" s="125"/>
      <c r="F208" s="125"/>
      <c r="G208" s="125"/>
      <c r="H208" s="125"/>
      <c r="I208" s="125"/>
      <c r="J208" s="125"/>
      <c r="K208" s="125"/>
      <c r="L208" s="125"/>
      <c r="M208" s="125"/>
      <c r="N208" s="125"/>
      <c r="O208" s="125"/>
      <c r="P208" s="125"/>
    </row>
    <row r="209" spans="1:16" ht="14.25" customHeight="1">
      <c r="A209" s="781"/>
      <c r="C209" s="125"/>
      <c r="D209" s="125"/>
      <c r="E209" s="125"/>
      <c r="F209" s="125"/>
      <c r="G209" s="125"/>
      <c r="H209" s="125"/>
      <c r="I209" s="125"/>
      <c r="J209" s="125"/>
      <c r="K209" s="125"/>
      <c r="L209" s="125"/>
      <c r="M209" s="125"/>
      <c r="N209" s="125"/>
      <c r="O209" s="125"/>
      <c r="P209" s="125"/>
    </row>
    <row r="210" spans="1:16" ht="14.25" customHeight="1">
      <c r="A210" s="781"/>
      <c r="C210" s="125"/>
      <c r="D210" s="125"/>
      <c r="E210" s="125"/>
      <c r="F210" s="125"/>
      <c r="G210" s="125"/>
      <c r="H210" s="125"/>
      <c r="I210" s="125"/>
      <c r="J210" s="125"/>
      <c r="K210" s="125"/>
      <c r="L210" s="125"/>
      <c r="M210" s="125"/>
      <c r="N210" s="125"/>
      <c r="O210" s="125"/>
      <c r="P210" s="125"/>
    </row>
    <row r="211" spans="1:16" ht="14.25" customHeight="1">
      <c r="A211" s="781"/>
      <c r="C211" s="125"/>
      <c r="D211" s="125"/>
      <c r="E211" s="125"/>
      <c r="F211" s="125"/>
      <c r="G211" s="125"/>
      <c r="H211" s="125"/>
      <c r="I211" s="125"/>
      <c r="J211" s="125"/>
      <c r="K211" s="125"/>
      <c r="L211" s="125"/>
      <c r="M211" s="125"/>
      <c r="N211" s="125"/>
      <c r="O211" s="125"/>
      <c r="P211" s="125"/>
    </row>
    <row r="212" spans="1:16" ht="14.25" customHeight="1">
      <c r="A212" s="781"/>
      <c r="C212" s="125"/>
      <c r="D212" s="125"/>
      <c r="E212" s="125"/>
      <c r="F212" s="125"/>
      <c r="G212" s="125"/>
      <c r="H212" s="125"/>
      <c r="I212" s="125"/>
      <c r="J212" s="125"/>
      <c r="K212" s="125"/>
      <c r="L212" s="125"/>
      <c r="M212" s="125"/>
      <c r="N212" s="125"/>
      <c r="O212" s="125"/>
      <c r="P212" s="125"/>
    </row>
    <row r="213" spans="1:16" ht="14.25" customHeight="1">
      <c r="A213" s="781"/>
      <c r="C213" s="125"/>
      <c r="D213" s="125"/>
      <c r="E213" s="125"/>
      <c r="F213" s="125"/>
      <c r="G213" s="125"/>
      <c r="H213" s="125"/>
      <c r="I213" s="125"/>
      <c r="J213" s="125"/>
      <c r="K213" s="125"/>
      <c r="L213" s="125"/>
      <c r="M213" s="125"/>
      <c r="N213" s="125"/>
      <c r="O213" s="125"/>
      <c r="P213" s="125"/>
    </row>
    <row r="214" spans="1:16" ht="14.25" customHeight="1">
      <c r="A214" s="781"/>
      <c r="C214" s="125"/>
      <c r="D214" s="125"/>
      <c r="E214" s="125"/>
      <c r="F214" s="125"/>
      <c r="G214" s="125"/>
      <c r="H214" s="125"/>
      <c r="I214" s="125"/>
      <c r="J214" s="125"/>
      <c r="K214" s="125"/>
      <c r="L214" s="125"/>
      <c r="M214" s="125"/>
      <c r="N214" s="125"/>
      <c r="O214" s="125"/>
      <c r="P214" s="125"/>
    </row>
    <row r="215" spans="1:16" ht="14.25" customHeight="1">
      <c r="A215" s="781"/>
      <c r="C215" s="125"/>
      <c r="D215" s="125"/>
      <c r="E215" s="125"/>
      <c r="F215" s="125"/>
      <c r="G215" s="125"/>
      <c r="H215" s="125"/>
      <c r="I215" s="125"/>
      <c r="J215" s="125"/>
      <c r="K215" s="125"/>
      <c r="L215" s="125"/>
      <c r="M215" s="125"/>
      <c r="N215" s="125"/>
      <c r="O215" s="125"/>
      <c r="P215" s="125"/>
    </row>
    <row r="216" spans="1:16" ht="14.25" customHeight="1">
      <c r="A216" s="781"/>
      <c r="C216" s="125"/>
      <c r="D216" s="125"/>
      <c r="E216" s="125"/>
      <c r="F216" s="125"/>
      <c r="G216" s="125"/>
      <c r="H216" s="125"/>
      <c r="I216" s="125"/>
      <c r="J216" s="125"/>
      <c r="K216" s="125"/>
      <c r="L216" s="125"/>
      <c r="M216" s="125"/>
      <c r="N216" s="125"/>
      <c r="O216" s="125"/>
      <c r="P216" s="125"/>
    </row>
    <row r="217" spans="1:16" ht="14.25" customHeight="1">
      <c r="A217" s="781"/>
      <c r="C217" s="125"/>
      <c r="D217" s="125"/>
      <c r="E217" s="125"/>
      <c r="F217" s="125"/>
      <c r="G217" s="125"/>
      <c r="H217" s="125"/>
      <c r="I217" s="125"/>
      <c r="J217" s="125"/>
      <c r="K217" s="125"/>
      <c r="L217" s="125"/>
      <c r="M217" s="125"/>
      <c r="N217" s="125"/>
      <c r="O217" s="125"/>
      <c r="P217" s="125"/>
    </row>
    <row r="218" spans="1:16" ht="14.25" customHeight="1">
      <c r="A218" s="781"/>
      <c r="C218" s="125"/>
      <c r="D218" s="125"/>
      <c r="E218" s="125"/>
      <c r="F218" s="125"/>
      <c r="G218" s="125"/>
      <c r="H218" s="125"/>
      <c r="I218" s="125"/>
      <c r="J218" s="125"/>
      <c r="K218" s="125"/>
      <c r="L218" s="125"/>
      <c r="M218" s="125"/>
      <c r="N218" s="125"/>
      <c r="O218" s="125"/>
      <c r="P218" s="125"/>
    </row>
    <row r="219" spans="1:16" ht="14.25" customHeight="1">
      <c r="A219" s="781"/>
      <c r="C219" s="125"/>
      <c r="D219" s="125"/>
      <c r="E219" s="125"/>
      <c r="F219" s="125"/>
      <c r="G219" s="125"/>
      <c r="H219" s="125"/>
      <c r="I219" s="125"/>
      <c r="J219" s="125"/>
      <c r="K219" s="125"/>
      <c r="L219" s="125"/>
      <c r="M219" s="125"/>
      <c r="N219" s="125"/>
      <c r="O219" s="125"/>
      <c r="P219" s="125"/>
    </row>
    <row r="220" spans="1:16" ht="14.25" customHeight="1">
      <c r="A220" s="781"/>
      <c r="C220" s="125"/>
      <c r="D220" s="125"/>
      <c r="E220" s="125"/>
      <c r="F220" s="125"/>
      <c r="G220" s="125"/>
      <c r="H220" s="125"/>
      <c r="I220" s="125"/>
      <c r="J220" s="125"/>
      <c r="K220" s="125"/>
      <c r="L220" s="125"/>
      <c r="M220" s="125"/>
      <c r="N220" s="125"/>
      <c r="O220" s="125"/>
      <c r="P220" s="125"/>
    </row>
    <row r="221" spans="1:16" ht="14.25" customHeight="1">
      <c r="A221" s="781"/>
      <c r="C221" s="125"/>
      <c r="D221" s="125"/>
      <c r="E221" s="125"/>
      <c r="F221" s="125"/>
      <c r="G221" s="125"/>
      <c r="H221" s="125"/>
      <c r="I221" s="125"/>
      <c r="J221" s="125"/>
      <c r="K221" s="125"/>
      <c r="L221" s="125"/>
      <c r="M221" s="125"/>
      <c r="N221" s="125"/>
      <c r="O221" s="125"/>
      <c r="P221" s="125"/>
    </row>
    <row r="222" spans="1:16" ht="14.25" customHeight="1">
      <c r="A222" s="781"/>
      <c r="C222" s="125"/>
      <c r="D222" s="125"/>
      <c r="E222" s="125"/>
      <c r="F222" s="125"/>
      <c r="G222" s="125"/>
      <c r="H222" s="125"/>
      <c r="I222" s="125"/>
      <c r="J222" s="125"/>
      <c r="K222" s="125"/>
      <c r="L222" s="125"/>
      <c r="M222" s="125"/>
      <c r="N222" s="125"/>
      <c r="O222" s="125"/>
      <c r="P222" s="125"/>
    </row>
    <row r="223" spans="1:16" ht="14.25" customHeight="1">
      <c r="A223" s="781"/>
      <c r="C223" s="125"/>
      <c r="D223" s="125"/>
      <c r="E223" s="125"/>
      <c r="F223" s="125"/>
      <c r="G223" s="125"/>
      <c r="H223" s="125"/>
      <c r="I223" s="125"/>
      <c r="J223" s="125"/>
      <c r="K223" s="125"/>
      <c r="L223" s="125"/>
      <c r="M223" s="125"/>
      <c r="N223" s="125"/>
      <c r="O223" s="125"/>
      <c r="P223" s="125"/>
    </row>
    <row r="224" spans="1:16" ht="14.25" customHeight="1">
      <c r="A224" s="781"/>
      <c r="C224" s="125"/>
      <c r="D224" s="125"/>
      <c r="E224" s="125"/>
      <c r="F224" s="125"/>
      <c r="G224" s="125"/>
      <c r="H224" s="125"/>
      <c r="I224" s="125"/>
      <c r="J224" s="125"/>
      <c r="K224" s="125"/>
      <c r="L224" s="125"/>
      <c r="M224" s="125"/>
      <c r="N224" s="125"/>
      <c r="O224" s="125"/>
      <c r="P224" s="125"/>
    </row>
    <row r="225" spans="1:16" ht="14.25" customHeight="1">
      <c r="A225" s="781"/>
      <c r="C225" s="125"/>
      <c r="D225" s="125"/>
      <c r="E225" s="125"/>
      <c r="F225" s="125"/>
      <c r="G225" s="125"/>
      <c r="H225" s="125"/>
      <c r="I225" s="125"/>
      <c r="J225" s="125"/>
      <c r="K225" s="125"/>
      <c r="L225" s="125"/>
      <c r="M225" s="125"/>
      <c r="N225" s="125"/>
      <c r="O225" s="125"/>
      <c r="P225" s="125"/>
    </row>
    <row r="226" spans="1:16" ht="14.25" customHeight="1">
      <c r="A226" s="781"/>
      <c r="C226" s="125"/>
      <c r="D226" s="125"/>
      <c r="E226" s="125"/>
      <c r="F226" s="125"/>
      <c r="G226" s="125"/>
      <c r="H226" s="125"/>
      <c r="I226" s="125"/>
      <c r="J226" s="125"/>
      <c r="K226" s="125"/>
      <c r="L226" s="125"/>
      <c r="M226" s="125"/>
      <c r="N226" s="125"/>
      <c r="O226" s="125"/>
      <c r="P226" s="125"/>
    </row>
    <row r="227" spans="1:16" ht="14.25" customHeight="1">
      <c r="A227" s="781"/>
      <c r="C227" s="125"/>
      <c r="D227" s="125"/>
      <c r="E227" s="125"/>
      <c r="F227" s="125"/>
      <c r="G227" s="125"/>
      <c r="H227" s="125"/>
      <c r="I227" s="125"/>
      <c r="J227" s="125"/>
      <c r="K227" s="125"/>
      <c r="L227" s="125"/>
      <c r="M227" s="125"/>
      <c r="N227" s="125"/>
      <c r="O227" s="125"/>
      <c r="P227" s="125"/>
    </row>
    <row r="228" spans="1:16" ht="14.25" customHeight="1">
      <c r="A228" s="781"/>
      <c r="C228" s="125"/>
      <c r="D228" s="125"/>
      <c r="E228" s="125"/>
      <c r="F228" s="125"/>
      <c r="G228" s="125"/>
      <c r="H228" s="125"/>
      <c r="I228" s="125"/>
      <c r="J228" s="125"/>
      <c r="K228" s="125"/>
      <c r="L228" s="125"/>
      <c r="M228" s="125"/>
      <c r="N228" s="125"/>
      <c r="O228" s="125"/>
      <c r="P228" s="125"/>
    </row>
    <row r="229" spans="1:16" ht="14.25" customHeight="1">
      <c r="A229" s="781"/>
      <c r="C229" s="125"/>
      <c r="D229" s="125"/>
      <c r="E229" s="125"/>
      <c r="F229" s="125"/>
      <c r="G229" s="125"/>
      <c r="H229" s="125"/>
      <c r="I229" s="125"/>
      <c r="J229" s="125"/>
      <c r="K229" s="125"/>
      <c r="L229" s="125"/>
      <c r="M229" s="125"/>
      <c r="N229" s="125"/>
      <c r="O229" s="125"/>
      <c r="P229" s="125"/>
    </row>
    <row r="230" spans="1:16" ht="14.25" customHeight="1">
      <c r="A230" s="781"/>
      <c r="C230" s="125"/>
      <c r="D230" s="125"/>
      <c r="E230" s="125"/>
      <c r="F230" s="125"/>
      <c r="G230" s="125"/>
      <c r="H230" s="125"/>
      <c r="I230" s="125"/>
      <c r="J230" s="125"/>
      <c r="K230" s="125"/>
      <c r="L230" s="125"/>
      <c r="M230" s="125"/>
      <c r="N230" s="125"/>
      <c r="O230" s="125"/>
      <c r="P230" s="125"/>
    </row>
    <row r="231" spans="1:16" ht="14.25" customHeight="1">
      <c r="A231" s="781"/>
      <c r="C231" s="125"/>
      <c r="D231" s="125"/>
      <c r="E231" s="125"/>
      <c r="F231" s="125"/>
      <c r="G231" s="125"/>
      <c r="H231" s="125"/>
      <c r="I231" s="125"/>
      <c r="J231" s="125"/>
      <c r="K231" s="125"/>
      <c r="L231" s="125"/>
      <c r="M231" s="125"/>
      <c r="N231" s="125"/>
      <c r="O231" s="125"/>
      <c r="P231" s="125"/>
    </row>
    <row r="232" spans="1:16" ht="14.25" customHeight="1">
      <c r="A232" s="781"/>
      <c r="C232" s="125"/>
      <c r="D232" s="125"/>
      <c r="E232" s="125"/>
      <c r="F232" s="125"/>
      <c r="G232" s="125"/>
      <c r="H232" s="125"/>
      <c r="I232" s="125"/>
      <c r="J232" s="125"/>
      <c r="K232" s="125"/>
      <c r="L232" s="125"/>
      <c r="M232" s="125"/>
      <c r="N232" s="125"/>
      <c r="O232" s="125"/>
      <c r="P232" s="125"/>
    </row>
    <row r="233" spans="1:16" ht="14.25" customHeight="1">
      <c r="A233" s="781"/>
      <c r="C233" s="125"/>
      <c r="D233" s="125"/>
      <c r="E233" s="125"/>
      <c r="F233" s="125"/>
      <c r="G233" s="125"/>
      <c r="H233" s="125"/>
      <c r="I233" s="125"/>
      <c r="J233" s="125"/>
      <c r="K233" s="125"/>
      <c r="L233" s="125"/>
      <c r="M233" s="125"/>
      <c r="N233" s="125"/>
      <c r="O233" s="125"/>
      <c r="P233" s="125"/>
    </row>
    <row r="234" spans="1:16" ht="14.25" customHeight="1">
      <c r="A234" s="781"/>
      <c r="C234" s="125"/>
      <c r="D234" s="125"/>
      <c r="E234" s="125"/>
      <c r="F234" s="125"/>
      <c r="G234" s="125"/>
      <c r="H234" s="125"/>
      <c r="I234" s="125"/>
      <c r="J234" s="125"/>
      <c r="K234" s="125"/>
      <c r="L234" s="125"/>
      <c r="M234" s="125"/>
      <c r="N234" s="125"/>
      <c r="O234" s="125"/>
      <c r="P234" s="125"/>
    </row>
    <row r="235" spans="1:16" ht="14.25" customHeight="1">
      <c r="A235" s="781"/>
      <c r="C235" s="125"/>
      <c r="D235" s="125"/>
      <c r="E235" s="125"/>
      <c r="F235" s="125"/>
      <c r="G235" s="125"/>
      <c r="H235" s="125"/>
      <c r="I235" s="125"/>
      <c r="J235" s="125"/>
      <c r="K235" s="125"/>
      <c r="L235" s="125"/>
      <c r="M235" s="125"/>
      <c r="N235" s="125"/>
      <c r="O235" s="125"/>
      <c r="P235" s="125"/>
    </row>
    <row r="236" spans="1:16" ht="14.25" customHeight="1">
      <c r="A236" s="781"/>
      <c r="C236" s="125"/>
      <c r="D236" s="125"/>
      <c r="E236" s="125"/>
      <c r="F236" s="125"/>
      <c r="G236" s="125"/>
      <c r="H236" s="125"/>
      <c r="I236" s="125"/>
      <c r="J236" s="125"/>
      <c r="K236" s="125"/>
      <c r="L236" s="125"/>
      <c r="M236" s="125"/>
      <c r="N236" s="125"/>
      <c r="O236" s="125"/>
      <c r="P236" s="125"/>
    </row>
    <row r="237" spans="1:16" ht="14.25" customHeight="1">
      <c r="A237" s="781"/>
      <c r="C237" s="125"/>
      <c r="D237" s="125"/>
      <c r="E237" s="125"/>
      <c r="F237" s="125"/>
      <c r="G237" s="125"/>
      <c r="H237" s="125"/>
      <c r="I237" s="125"/>
      <c r="J237" s="125"/>
      <c r="K237" s="125"/>
      <c r="L237" s="125"/>
      <c r="M237" s="125"/>
      <c r="N237" s="125"/>
      <c r="O237" s="125"/>
      <c r="P237" s="125"/>
    </row>
    <row r="238" spans="1:16" ht="14.25" customHeight="1">
      <c r="A238" s="781"/>
      <c r="C238" s="125"/>
      <c r="D238" s="125"/>
      <c r="E238" s="125"/>
      <c r="F238" s="125"/>
      <c r="G238" s="125"/>
      <c r="H238" s="125"/>
      <c r="I238" s="125"/>
      <c r="J238" s="125"/>
      <c r="K238" s="125"/>
      <c r="L238" s="125"/>
      <c r="M238" s="125"/>
      <c r="N238" s="125"/>
      <c r="O238" s="125"/>
      <c r="P238" s="125"/>
    </row>
    <row r="239" spans="1:16" ht="14.25" customHeight="1">
      <c r="A239" s="781"/>
      <c r="C239" s="125"/>
      <c r="D239" s="125"/>
      <c r="E239" s="125"/>
      <c r="F239" s="125"/>
      <c r="G239" s="125"/>
      <c r="H239" s="125"/>
      <c r="I239" s="125"/>
      <c r="J239" s="125"/>
      <c r="K239" s="125"/>
      <c r="L239" s="125"/>
      <c r="M239" s="125"/>
      <c r="N239" s="125"/>
      <c r="O239" s="125"/>
      <c r="P239" s="125"/>
    </row>
    <row r="240" spans="1:16" ht="14.25" customHeight="1">
      <c r="A240" s="781"/>
      <c r="C240" s="125"/>
      <c r="D240" s="125"/>
      <c r="E240" s="125"/>
      <c r="F240" s="125"/>
      <c r="G240" s="125"/>
      <c r="H240" s="125"/>
      <c r="I240" s="125"/>
      <c r="J240" s="125"/>
      <c r="K240" s="125"/>
      <c r="L240" s="125"/>
      <c r="M240" s="125"/>
      <c r="N240" s="125"/>
      <c r="O240" s="125"/>
      <c r="P240" s="125"/>
    </row>
    <row r="241" spans="1:16" ht="14.25" customHeight="1">
      <c r="A241" s="781"/>
      <c r="C241" s="125"/>
      <c r="D241" s="125"/>
      <c r="E241" s="125"/>
      <c r="F241" s="125"/>
      <c r="G241" s="125"/>
      <c r="H241" s="125"/>
      <c r="I241" s="125"/>
      <c r="J241" s="125"/>
      <c r="K241" s="125"/>
      <c r="L241" s="125"/>
      <c r="M241" s="125"/>
      <c r="N241" s="125"/>
      <c r="O241" s="125"/>
      <c r="P241" s="125"/>
    </row>
    <row r="242" spans="1:16" ht="14.25" customHeight="1">
      <c r="A242" s="781"/>
      <c r="C242" s="125"/>
      <c r="D242" s="125"/>
      <c r="E242" s="125"/>
      <c r="F242" s="125"/>
      <c r="G242" s="125"/>
      <c r="H242" s="125"/>
      <c r="I242" s="125"/>
      <c r="J242" s="125"/>
      <c r="K242" s="125"/>
      <c r="L242" s="125"/>
      <c r="M242" s="125"/>
      <c r="N242" s="125"/>
      <c r="O242" s="125"/>
      <c r="P242" s="125"/>
    </row>
    <row r="243" spans="1:16" ht="14.25" customHeight="1">
      <c r="A243" s="781"/>
      <c r="C243" s="125"/>
      <c r="D243" s="125"/>
      <c r="E243" s="125"/>
      <c r="F243" s="125"/>
      <c r="G243" s="125"/>
      <c r="H243" s="125"/>
      <c r="I243" s="125"/>
      <c r="J243" s="125"/>
      <c r="K243" s="125"/>
      <c r="L243" s="125"/>
      <c r="M243" s="125"/>
      <c r="N243" s="125"/>
      <c r="O243" s="125"/>
      <c r="P243" s="125"/>
    </row>
    <row r="244" spans="1:16" ht="14.25" customHeight="1">
      <c r="A244" s="781"/>
      <c r="C244" s="125"/>
      <c r="D244" s="125"/>
      <c r="E244" s="125"/>
      <c r="F244" s="125"/>
      <c r="G244" s="125"/>
      <c r="H244" s="125"/>
      <c r="I244" s="125"/>
      <c r="J244" s="125"/>
      <c r="K244" s="125"/>
      <c r="L244" s="125"/>
      <c r="M244" s="125"/>
      <c r="N244" s="125"/>
      <c r="O244" s="125"/>
      <c r="P244" s="125"/>
    </row>
    <row r="245" spans="1:16" ht="14.25" customHeight="1">
      <c r="A245" s="781"/>
      <c r="C245" s="125"/>
      <c r="D245" s="125"/>
      <c r="E245" s="125"/>
      <c r="F245" s="125"/>
      <c r="G245" s="125"/>
      <c r="H245" s="125"/>
      <c r="I245" s="125"/>
      <c r="J245" s="125"/>
      <c r="K245" s="125"/>
      <c r="L245" s="125"/>
      <c r="M245" s="125"/>
      <c r="N245" s="125"/>
      <c r="O245" s="125"/>
      <c r="P245" s="125"/>
    </row>
    <row r="246" spans="1:16" ht="14.25" customHeight="1">
      <c r="A246" s="781"/>
      <c r="C246" s="125"/>
      <c r="D246" s="125"/>
      <c r="E246" s="125"/>
      <c r="F246" s="125"/>
      <c r="G246" s="125"/>
      <c r="H246" s="125"/>
      <c r="I246" s="125"/>
      <c r="J246" s="125"/>
      <c r="K246" s="125"/>
      <c r="L246" s="125"/>
      <c r="M246" s="125"/>
      <c r="N246" s="125"/>
      <c r="O246" s="125"/>
      <c r="P246" s="125"/>
    </row>
    <row r="247" spans="1:16" ht="14.25" customHeight="1">
      <c r="A247" s="781"/>
      <c r="C247" s="125"/>
      <c r="D247" s="125"/>
      <c r="E247" s="125"/>
      <c r="F247" s="125"/>
      <c r="G247" s="125"/>
      <c r="H247" s="125"/>
      <c r="I247" s="125"/>
      <c r="J247" s="125"/>
      <c r="K247" s="125"/>
      <c r="L247" s="125"/>
      <c r="M247" s="125"/>
      <c r="N247" s="125"/>
      <c r="O247" s="125"/>
      <c r="P247" s="125"/>
    </row>
    <row r="248" spans="1:16" ht="14.25" customHeight="1">
      <c r="A248" s="781"/>
      <c r="C248" s="125"/>
      <c r="D248" s="125"/>
      <c r="E248" s="125"/>
      <c r="F248" s="125"/>
      <c r="G248" s="125"/>
      <c r="H248" s="125"/>
      <c r="I248" s="125"/>
      <c r="J248" s="125"/>
      <c r="K248" s="125"/>
      <c r="L248" s="125"/>
      <c r="M248" s="125"/>
      <c r="N248" s="125"/>
      <c r="O248" s="125"/>
      <c r="P248" s="125"/>
    </row>
    <row r="249" spans="1:16" ht="14.25" customHeight="1">
      <c r="A249" s="781"/>
      <c r="C249" s="125"/>
      <c r="D249" s="125"/>
      <c r="E249" s="125"/>
      <c r="F249" s="125"/>
      <c r="G249" s="125"/>
      <c r="H249" s="125"/>
      <c r="I249" s="125"/>
      <c r="J249" s="125"/>
      <c r="K249" s="125"/>
      <c r="L249" s="125"/>
      <c r="M249" s="125"/>
      <c r="N249" s="125"/>
      <c r="O249" s="125"/>
      <c r="P249" s="125"/>
    </row>
    <row r="250" spans="1:16" ht="14.25" customHeight="1">
      <c r="A250" s="781"/>
      <c r="C250" s="125"/>
      <c r="D250" s="125"/>
      <c r="E250" s="125"/>
      <c r="F250" s="125"/>
      <c r="G250" s="125"/>
      <c r="H250" s="125"/>
      <c r="I250" s="125"/>
      <c r="J250" s="125"/>
      <c r="K250" s="125"/>
      <c r="L250" s="125"/>
      <c r="M250" s="125"/>
      <c r="N250" s="125"/>
      <c r="O250" s="125"/>
      <c r="P250" s="125"/>
    </row>
    <row r="251" spans="1:16" ht="14.25" customHeight="1">
      <c r="A251" s="781"/>
      <c r="C251" s="125"/>
      <c r="D251" s="125"/>
      <c r="E251" s="125"/>
      <c r="F251" s="125"/>
      <c r="G251" s="125"/>
      <c r="H251" s="125"/>
      <c r="I251" s="125"/>
      <c r="J251" s="125"/>
      <c r="K251" s="125"/>
      <c r="L251" s="125"/>
      <c r="M251" s="125"/>
      <c r="N251" s="125"/>
      <c r="O251" s="125"/>
      <c r="P251" s="125"/>
    </row>
    <row r="252" spans="1:16" ht="14.25" customHeight="1">
      <c r="A252" s="781"/>
      <c r="C252" s="125"/>
      <c r="D252" s="125"/>
      <c r="E252" s="125"/>
      <c r="F252" s="125"/>
      <c r="G252" s="125"/>
      <c r="H252" s="125"/>
      <c r="I252" s="125"/>
      <c r="J252" s="125"/>
      <c r="K252" s="125"/>
      <c r="L252" s="125"/>
      <c r="M252" s="125"/>
      <c r="N252" s="125"/>
      <c r="O252" s="125"/>
      <c r="P252" s="125"/>
    </row>
    <row r="253" spans="1:16" ht="14.25" customHeight="1">
      <c r="A253" s="781"/>
      <c r="C253" s="125"/>
      <c r="D253" s="125"/>
      <c r="E253" s="125"/>
      <c r="F253" s="125"/>
      <c r="G253" s="125"/>
      <c r="H253" s="125"/>
      <c r="I253" s="125"/>
      <c r="J253" s="125"/>
      <c r="K253" s="125"/>
      <c r="L253" s="125"/>
      <c r="M253" s="125"/>
      <c r="N253" s="125"/>
      <c r="O253" s="125"/>
      <c r="P253" s="125"/>
    </row>
    <row r="254" spans="1:16" ht="14.25" customHeight="1">
      <c r="A254" s="781"/>
      <c r="C254" s="125"/>
      <c r="D254" s="125"/>
      <c r="E254" s="125"/>
      <c r="F254" s="125"/>
      <c r="G254" s="125"/>
      <c r="H254" s="125"/>
      <c r="I254" s="125"/>
      <c r="J254" s="125"/>
      <c r="K254" s="125"/>
      <c r="L254" s="125"/>
      <c r="M254" s="125"/>
      <c r="N254" s="125"/>
      <c r="O254" s="125"/>
      <c r="P254" s="125"/>
    </row>
    <row r="255" spans="1:16" ht="14.25" customHeight="1">
      <c r="A255" s="781"/>
      <c r="C255" s="125"/>
      <c r="D255" s="125"/>
      <c r="E255" s="125"/>
      <c r="F255" s="125"/>
      <c r="G255" s="125"/>
      <c r="H255" s="125"/>
      <c r="I255" s="125"/>
      <c r="J255" s="125"/>
      <c r="K255" s="125"/>
      <c r="L255" s="125"/>
      <c r="M255" s="125"/>
      <c r="N255" s="125"/>
      <c r="O255" s="125"/>
      <c r="P255" s="125"/>
    </row>
    <row r="256" spans="1:16" ht="14.25" customHeight="1">
      <c r="A256" s="781"/>
      <c r="C256" s="125"/>
      <c r="D256" s="125"/>
      <c r="E256" s="125"/>
      <c r="F256" s="125"/>
      <c r="G256" s="125"/>
      <c r="H256" s="125"/>
      <c r="I256" s="125"/>
      <c r="J256" s="125"/>
      <c r="K256" s="125"/>
      <c r="L256" s="125"/>
      <c r="M256" s="125"/>
      <c r="N256" s="125"/>
      <c r="O256" s="125"/>
      <c r="P256" s="125"/>
    </row>
    <row r="257" spans="1:16" ht="14.25" customHeight="1">
      <c r="A257" s="781"/>
      <c r="C257" s="125"/>
      <c r="D257" s="125"/>
      <c r="E257" s="125"/>
      <c r="F257" s="125"/>
      <c r="G257" s="125"/>
      <c r="H257" s="125"/>
      <c r="I257" s="125"/>
      <c r="J257" s="125"/>
      <c r="K257" s="125"/>
      <c r="L257" s="125"/>
      <c r="M257" s="125"/>
      <c r="N257" s="125"/>
      <c r="O257" s="125"/>
      <c r="P257" s="125"/>
    </row>
    <row r="258" spans="1:16" ht="14.25" customHeight="1">
      <c r="A258" s="781"/>
      <c r="C258" s="125"/>
      <c r="D258" s="125"/>
      <c r="E258" s="125"/>
      <c r="F258" s="125"/>
      <c r="G258" s="125"/>
      <c r="H258" s="125"/>
      <c r="I258" s="125"/>
      <c r="J258" s="125"/>
      <c r="K258" s="125"/>
      <c r="L258" s="125"/>
      <c r="M258" s="125"/>
      <c r="N258" s="125"/>
      <c r="O258" s="125"/>
      <c r="P258" s="125"/>
    </row>
    <row r="259" spans="1:16" ht="14.25" customHeight="1">
      <c r="A259" s="781"/>
      <c r="C259" s="125"/>
      <c r="D259" s="125"/>
      <c r="E259" s="125"/>
      <c r="F259" s="125"/>
      <c r="G259" s="125"/>
      <c r="H259" s="125"/>
      <c r="I259" s="125"/>
      <c r="J259" s="125"/>
      <c r="K259" s="125"/>
      <c r="L259" s="125"/>
      <c r="M259" s="125"/>
      <c r="N259" s="125"/>
      <c r="O259" s="125"/>
      <c r="P259" s="125"/>
    </row>
    <row r="260" spans="1:16" ht="14.25" customHeight="1">
      <c r="A260" s="781"/>
      <c r="C260" s="125"/>
      <c r="D260" s="125"/>
      <c r="E260" s="125"/>
      <c r="F260" s="125"/>
      <c r="G260" s="125"/>
      <c r="H260" s="125"/>
      <c r="I260" s="125"/>
      <c r="J260" s="125"/>
      <c r="K260" s="125"/>
      <c r="L260" s="125"/>
      <c r="M260" s="125"/>
      <c r="N260" s="125"/>
      <c r="O260" s="125"/>
      <c r="P260" s="125"/>
    </row>
    <row r="261" spans="1:16" ht="14.25" customHeight="1">
      <c r="A261" s="781"/>
      <c r="C261" s="125"/>
      <c r="D261" s="125"/>
      <c r="E261" s="125"/>
      <c r="F261" s="125"/>
      <c r="G261" s="125"/>
      <c r="H261" s="125"/>
      <c r="I261" s="125"/>
      <c r="J261" s="125"/>
      <c r="K261" s="125"/>
      <c r="L261" s="125"/>
      <c r="M261" s="125"/>
      <c r="N261" s="125"/>
      <c r="O261" s="125"/>
      <c r="P261" s="125"/>
    </row>
    <row r="262" spans="1:16" ht="14.25" customHeight="1">
      <c r="A262" s="781"/>
      <c r="C262" s="125"/>
      <c r="D262" s="125"/>
      <c r="E262" s="125"/>
      <c r="F262" s="125"/>
      <c r="G262" s="125"/>
      <c r="H262" s="125"/>
      <c r="I262" s="125"/>
      <c r="J262" s="125"/>
      <c r="K262" s="125"/>
      <c r="L262" s="125"/>
      <c r="M262" s="125"/>
      <c r="N262" s="125"/>
      <c r="O262" s="125"/>
      <c r="P262" s="125"/>
    </row>
    <row r="263" spans="1:16" ht="14.25" customHeight="1">
      <c r="A263" s="781"/>
      <c r="C263" s="125"/>
      <c r="D263" s="125"/>
      <c r="E263" s="125"/>
      <c r="F263" s="125"/>
      <c r="G263" s="125"/>
      <c r="H263" s="125"/>
      <c r="I263" s="125"/>
      <c r="J263" s="125"/>
      <c r="K263" s="125"/>
      <c r="L263" s="125"/>
      <c r="M263" s="125"/>
      <c r="N263" s="125"/>
      <c r="O263" s="125"/>
      <c r="P263" s="125"/>
    </row>
    <row r="264" spans="1:16" ht="14.25" customHeight="1">
      <c r="A264" s="781"/>
      <c r="C264" s="125"/>
      <c r="D264" s="125"/>
      <c r="E264" s="125"/>
      <c r="F264" s="125"/>
      <c r="G264" s="125"/>
      <c r="H264" s="125"/>
      <c r="I264" s="125"/>
      <c r="J264" s="125"/>
      <c r="K264" s="125"/>
      <c r="L264" s="125"/>
      <c r="M264" s="125"/>
      <c r="N264" s="125"/>
      <c r="O264" s="125"/>
      <c r="P264" s="125"/>
    </row>
    <row r="265" spans="1:16" ht="14.25" customHeight="1">
      <c r="A265" s="781"/>
      <c r="C265" s="125"/>
      <c r="D265" s="125"/>
      <c r="E265" s="125"/>
      <c r="F265" s="125"/>
      <c r="G265" s="125"/>
      <c r="H265" s="125"/>
      <c r="I265" s="125"/>
      <c r="J265" s="125"/>
      <c r="K265" s="125"/>
      <c r="L265" s="125"/>
      <c r="M265" s="125"/>
      <c r="N265" s="125"/>
      <c r="O265" s="125"/>
      <c r="P265" s="125"/>
    </row>
    <row r="266" spans="1:16" ht="14.25" customHeight="1">
      <c r="A266" s="781"/>
      <c r="C266" s="125"/>
      <c r="D266" s="125"/>
      <c r="E266" s="125"/>
      <c r="F266" s="125"/>
      <c r="G266" s="125"/>
      <c r="H266" s="125"/>
      <c r="I266" s="125"/>
      <c r="J266" s="125"/>
      <c r="K266" s="125"/>
      <c r="L266" s="125"/>
      <c r="M266" s="125"/>
      <c r="N266" s="125"/>
      <c r="O266" s="125"/>
      <c r="P266" s="125"/>
    </row>
    <row r="267" spans="1:16" ht="14.25" customHeight="1">
      <c r="A267" s="781"/>
      <c r="C267" s="125"/>
      <c r="D267" s="125"/>
      <c r="E267" s="125"/>
      <c r="F267" s="125"/>
      <c r="G267" s="125"/>
      <c r="H267" s="125"/>
      <c r="I267" s="125"/>
      <c r="J267" s="125"/>
      <c r="K267" s="125"/>
      <c r="L267" s="125"/>
      <c r="M267" s="125"/>
      <c r="N267" s="125"/>
      <c r="O267" s="125"/>
      <c r="P267" s="125"/>
    </row>
    <row r="268" spans="1:16" ht="14.25" customHeight="1">
      <c r="A268" s="781"/>
      <c r="C268" s="125"/>
      <c r="D268" s="125"/>
      <c r="E268" s="125"/>
      <c r="F268" s="125"/>
      <c r="G268" s="125"/>
      <c r="H268" s="125"/>
      <c r="I268" s="125"/>
      <c r="J268" s="125"/>
      <c r="K268" s="125"/>
      <c r="L268" s="125"/>
      <c r="M268" s="125"/>
      <c r="N268" s="125"/>
      <c r="O268" s="125"/>
      <c r="P268" s="125"/>
    </row>
    <row r="269" spans="1:16" ht="14.25" customHeight="1">
      <c r="A269" s="781"/>
      <c r="C269" s="125"/>
      <c r="D269" s="125"/>
      <c r="E269" s="125"/>
      <c r="F269" s="125"/>
      <c r="G269" s="125"/>
      <c r="H269" s="125"/>
      <c r="I269" s="125"/>
      <c r="J269" s="125"/>
      <c r="K269" s="125"/>
      <c r="L269" s="125"/>
      <c r="M269" s="125"/>
      <c r="N269" s="125"/>
      <c r="O269" s="125"/>
      <c r="P269" s="125"/>
    </row>
    <row r="270" spans="1:16" ht="14.25" customHeight="1">
      <c r="A270" s="781"/>
      <c r="C270" s="125"/>
      <c r="D270" s="125"/>
      <c r="E270" s="125"/>
      <c r="F270" s="125"/>
      <c r="G270" s="125"/>
      <c r="H270" s="125"/>
      <c r="I270" s="125"/>
      <c r="J270" s="125"/>
      <c r="K270" s="125"/>
      <c r="L270" s="125"/>
      <c r="M270" s="125"/>
      <c r="N270" s="125"/>
      <c r="O270" s="125"/>
      <c r="P270" s="125"/>
    </row>
    <row r="271" spans="1:16" ht="14.25" customHeight="1">
      <c r="A271" s="781"/>
      <c r="C271" s="125"/>
      <c r="D271" s="125"/>
      <c r="E271" s="125"/>
      <c r="F271" s="125"/>
      <c r="G271" s="125"/>
      <c r="H271" s="125"/>
      <c r="I271" s="125"/>
      <c r="J271" s="125"/>
      <c r="K271" s="125"/>
      <c r="L271" s="125"/>
      <c r="M271" s="125"/>
      <c r="N271" s="125"/>
      <c r="O271" s="125"/>
      <c r="P271" s="125"/>
    </row>
    <row r="272" spans="1:16" ht="14.25" customHeight="1">
      <c r="A272" s="781"/>
      <c r="C272" s="125"/>
      <c r="D272" s="125"/>
      <c r="E272" s="125"/>
      <c r="F272" s="125"/>
      <c r="G272" s="125"/>
      <c r="H272" s="125"/>
      <c r="I272" s="125"/>
      <c r="J272" s="125"/>
      <c r="K272" s="125"/>
      <c r="L272" s="125"/>
      <c r="M272" s="125"/>
      <c r="N272" s="125"/>
      <c r="O272" s="125"/>
      <c r="P272" s="125"/>
    </row>
    <row r="273" spans="1:16" ht="14.25" customHeight="1">
      <c r="A273" s="781"/>
      <c r="C273" s="125"/>
      <c r="D273" s="125"/>
      <c r="E273" s="125"/>
      <c r="F273" s="125"/>
      <c r="G273" s="125"/>
      <c r="H273" s="125"/>
      <c r="I273" s="125"/>
      <c r="J273" s="125"/>
      <c r="K273" s="125"/>
      <c r="L273" s="125"/>
      <c r="M273" s="125"/>
      <c r="N273" s="125"/>
      <c r="O273" s="125"/>
      <c r="P273" s="125"/>
    </row>
    <row r="274" spans="1:16" ht="14.25" customHeight="1">
      <c r="A274" s="781"/>
      <c r="C274" s="125"/>
      <c r="D274" s="125"/>
      <c r="E274" s="125"/>
      <c r="F274" s="125"/>
      <c r="G274" s="125"/>
      <c r="H274" s="125"/>
      <c r="I274" s="125"/>
      <c r="J274" s="125"/>
      <c r="K274" s="125"/>
      <c r="L274" s="125"/>
      <c r="M274" s="125"/>
      <c r="N274" s="125"/>
      <c r="O274" s="125"/>
      <c r="P274" s="125"/>
    </row>
    <row r="275" spans="1:16" ht="14.25" customHeight="1">
      <c r="A275" s="781"/>
      <c r="C275" s="125"/>
      <c r="D275" s="125"/>
      <c r="E275" s="125"/>
      <c r="F275" s="125"/>
      <c r="G275" s="125"/>
      <c r="H275" s="125"/>
      <c r="I275" s="125"/>
      <c r="J275" s="125"/>
      <c r="K275" s="125"/>
      <c r="L275" s="125"/>
      <c r="M275" s="125"/>
      <c r="N275" s="125"/>
      <c r="O275" s="125"/>
      <c r="P275" s="125"/>
    </row>
    <row r="276" spans="1:16" ht="14.25" customHeight="1">
      <c r="A276" s="781"/>
      <c r="C276" s="125"/>
      <c r="D276" s="125"/>
      <c r="E276" s="125"/>
      <c r="F276" s="125"/>
      <c r="G276" s="125"/>
      <c r="H276" s="125"/>
      <c r="I276" s="125"/>
      <c r="J276" s="125"/>
      <c r="K276" s="125"/>
      <c r="L276" s="125"/>
      <c r="M276" s="125"/>
      <c r="N276" s="125"/>
      <c r="O276" s="125"/>
      <c r="P276" s="125"/>
    </row>
    <row r="277" spans="1:16" ht="14.25" customHeight="1">
      <c r="A277" s="781"/>
      <c r="C277" s="125"/>
      <c r="D277" s="125"/>
      <c r="E277" s="125"/>
      <c r="F277" s="125"/>
      <c r="G277" s="125"/>
      <c r="H277" s="125"/>
      <c r="I277" s="125"/>
      <c r="J277" s="125"/>
      <c r="K277" s="125"/>
      <c r="L277" s="125"/>
      <c r="M277" s="125"/>
      <c r="N277" s="125"/>
      <c r="O277" s="125"/>
      <c r="P277" s="125"/>
    </row>
    <row r="278" spans="1:16" ht="14.25" customHeight="1">
      <c r="A278" s="781"/>
      <c r="C278" s="125"/>
      <c r="D278" s="125"/>
      <c r="E278" s="125"/>
      <c r="F278" s="125"/>
      <c r="G278" s="125"/>
      <c r="H278" s="125"/>
      <c r="I278" s="125"/>
      <c r="J278" s="125"/>
      <c r="K278" s="125"/>
      <c r="L278" s="125"/>
      <c r="M278" s="125"/>
      <c r="N278" s="125"/>
      <c r="O278" s="125"/>
      <c r="P278" s="125"/>
    </row>
    <row r="279" spans="1:16" ht="14.25" customHeight="1">
      <c r="A279" s="781"/>
      <c r="C279" s="125"/>
      <c r="D279" s="125"/>
      <c r="E279" s="125"/>
      <c r="F279" s="125"/>
      <c r="G279" s="125"/>
      <c r="H279" s="125"/>
      <c r="I279" s="125"/>
      <c r="J279" s="125"/>
      <c r="K279" s="125"/>
      <c r="L279" s="125"/>
      <c r="M279" s="125"/>
      <c r="N279" s="125"/>
      <c r="O279" s="125"/>
      <c r="P279" s="125"/>
    </row>
    <row r="280" spans="1:16" ht="14.25" customHeight="1">
      <c r="A280" s="781"/>
      <c r="C280" s="125"/>
      <c r="D280" s="125"/>
      <c r="E280" s="125"/>
      <c r="F280" s="125"/>
      <c r="G280" s="125"/>
      <c r="H280" s="125"/>
      <c r="I280" s="125"/>
      <c r="J280" s="125"/>
      <c r="K280" s="125"/>
      <c r="L280" s="125"/>
      <c r="M280" s="125"/>
      <c r="N280" s="125"/>
      <c r="O280" s="125"/>
      <c r="P280" s="125"/>
    </row>
    <row r="281" spans="1:16" ht="14.25" customHeight="1">
      <c r="A281" s="781"/>
      <c r="C281" s="125"/>
      <c r="D281" s="125"/>
      <c r="E281" s="125"/>
      <c r="F281" s="125"/>
      <c r="G281" s="125"/>
      <c r="H281" s="125"/>
      <c r="I281" s="125"/>
      <c r="J281" s="125"/>
      <c r="K281" s="125"/>
      <c r="L281" s="125"/>
      <c r="M281" s="125"/>
      <c r="N281" s="125"/>
      <c r="O281" s="125"/>
      <c r="P281" s="125"/>
    </row>
    <row r="282" spans="1:16" ht="14.25" customHeight="1">
      <c r="A282" s="781"/>
      <c r="C282" s="125"/>
      <c r="D282" s="125"/>
      <c r="E282" s="125"/>
      <c r="F282" s="125"/>
      <c r="G282" s="125"/>
      <c r="H282" s="125"/>
      <c r="I282" s="125"/>
      <c r="J282" s="125"/>
      <c r="K282" s="125"/>
      <c r="L282" s="125"/>
      <c r="M282" s="125"/>
      <c r="N282" s="125"/>
      <c r="O282" s="125"/>
      <c r="P282" s="125"/>
    </row>
    <row r="283" spans="1:16" ht="14.25" customHeight="1">
      <c r="A283" s="781"/>
      <c r="C283" s="125"/>
      <c r="D283" s="125"/>
      <c r="E283" s="125"/>
      <c r="F283" s="125"/>
      <c r="G283" s="125"/>
      <c r="H283" s="125"/>
      <c r="I283" s="125"/>
      <c r="J283" s="125"/>
      <c r="K283" s="125"/>
      <c r="L283" s="125"/>
      <c r="M283" s="125"/>
      <c r="N283" s="125"/>
      <c r="O283" s="125"/>
      <c r="P283" s="125"/>
    </row>
    <row r="284" spans="1:16" ht="14.25" customHeight="1">
      <c r="A284" s="781"/>
      <c r="C284" s="125"/>
      <c r="D284" s="125"/>
      <c r="E284" s="125"/>
      <c r="F284" s="125"/>
      <c r="G284" s="125"/>
      <c r="H284" s="125"/>
      <c r="I284" s="125"/>
      <c r="J284" s="125"/>
      <c r="K284" s="125"/>
      <c r="L284" s="125"/>
      <c r="M284" s="125"/>
      <c r="N284" s="125"/>
      <c r="O284" s="125"/>
      <c r="P284" s="125"/>
    </row>
    <row r="285" spans="1:16" ht="14.25" customHeight="1">
      <c r="A285" s="781"/>
      <c r="C285" s="125"/>
      <c r="D285" s="125"/>
      <c r="E285" s="125"/>
      <c r="F285" s="125"/>
      <c r="G285" s="125"/>
      <c r="H285" s="125"/>
      <c r="I285" s="125"/>
      <c r="J285" s="125"/>
      <c r="K285" s="125"/>
      <c r="L285" s="125"/>
      <c r="M285" s="125"/>
      <c r="N285" s="125"/>
      <c r="O285" s="125"/>
      <c r="P285" s="125"/>
    </row>
    <row r="286" spans="1:16" ht="14.25" customHeight="1">
      <c r="A286" s="781"/>
      <c r="C286" s="125"/>
      <c r="D286" s="125"/>
      <c r="E286" s="125"/>
      <c r="F286" s="125"/>
      <c r="G286" s="125"/>
      <c r="H286" s="125"/>
      <c r="I286" s="125"/>
      <c r="J286" s="125"/>
      <c r="K286" s="125"/>
      <c r="L286" s="125"/>
      <c r="M286" s="125"/>
      <c r="N286" s="125"/>
      <c r="O286" s="125"/>
      <c r="P286" s="125"/>
    </row>
    <row r="287" spans="1:16" ht="14.25" customHeight="1">
      <c r="A287" s="781"/>
      <c r="C287" s="125"/>
      <c r="D287" s="125"/>
      <c r="E287" s="125"/>
      <c r="F287" s="125"/>
      <c r="G287" s="125"/>
      <c r="H287" s="125"/>
      <c r="I287" s="125"/>
      <c r="J287" s="125"/>
      <c r="K287" s="125"/>
      <c r="L287" s="125"/>
      <c r="M287" s="125"/>
      <c r="N287" s="125"/>
      <c r="O287" s="125"/>
      <c r="P287" s="125"/>
    </row>
    <row r="288" spans="1:16" ht="14.25" customHeight="1">
      <c r="A288" s="781"/>
      <c r="C288" s="125"/>
      <c r="D288" s="125"/>
      <c r="E288" s="125"/>
      <c r="F288" s="125"/>
      <c r="G288" s="125"/>
      <c r="H288" s="125"/>
      <c r="I288" s="125"/>
      <c r="J288" s="125"/>
      <c r="K288" s="125"/>
      <c r="L288" s="125"/>
      <c r="M288" s="125"/>
      <c r="N288" s="125"/>
      <c r="O288" s="125"/>
      <c r="P288" s="125"/>
    </row>
    <row r="289" spans="1:16" ht="14.25" customHeight="1">
      <c r="A289" s="781"/>
      <c r="C289" s="125"/>
      <c r="D289" s="125"/>
      <c r="E289" s="125"/>
      <c r="F289" s="125"/>
      <c r="G289" s="125"/>
      <c r="H289" s="125"/>
      <c r="I289" s="125"/>
      <c r="J289" s="125"/>
      <c r="K289" s="125"/>
      <c r="L289" s="125"/>
      <c r="M289" s="125"/>
      <c r="N289" s="125"/>
      <c r="O289" s="125"/>
      <c r="P289" s="125"/>
    </row>
    <row r="290" spans="1:16" ht="14.25" customHeight="1">
      <c r="A290" s="781"/>
      <c r="C290" s="125"/>
      <c r="D290" s="125"/>
      <c r="E290" s="125"/>
      <c r="F290" s="125"/>
      <c r="G290" s="125"/>
      <c r="H290" s="125"/>
      <c r="I290" s="125"/>
      <c r="J290" s="125"/>
      <c r="K290" s="125"/>
      <c r="L290" s="125"/>
      <c r="M290" s="125"/>
      <c r="N290" s="125"/>
      <c r="O290" s="125"/>
      <c r="P290" s="125"/>
    </row>
    <row r="291" spans="1:16" ht="14.25" customHeight="1">
      <c r="A291" s="781"/>
      <c r="C291" s="125"/>
      <c r="D291" s="125"/>
      <c r="E291" s="125"/>
      <c r="F291" s="125"/>
      <c r="G291" s="125"/>
      <c r="H291" s="125"/>
      <c r="I291" s="125"/>
      <c r="J291" s="125"/>
      <c r="K291" s="125"/>
      <c r="L291" s="125"/>
      <c r="M291" s="125"/>
      <c r="N291" s="125"/>
      <c r="O291" s="125"/>
      <c r="P291" s="125"/>
    </row>
    <row r="292" spans="1:16" ht="14.25" customHeight="1">
      <c r="A292" s="781"/>
      <c r="C292" s="125"/>
      <c r="D292" s="125"/>
      <c r="E292" s="125"/>
      <c r="F292" s="125"/>
      <c r="G292" s="125"/>
      <c r="H292" s="125"/>
      <c r="I292" s="125"/>
      <c r="J292" s="125"/>
      <c r="K292" s="125"/>
      <c r="L292" s="125"/>
      <c r="M292" s="125"/>
      <c r="N292" s="125"/>
      <c r="O292" s="125"/>
      <c r="P292" s="125"/>
    </row>
    <row r="293" spans="1:16" ht="14.25" customHeight="1">
      <c r="A293" s="781"/>
      <c r="C293" s="125"/>
      <c r="D293" s="125"/>
      <c r="E293" s="125"/>
      <c r="F293" s="125"/>
      <c r="G293" s="125"/>
      <c r="H293" s="125"/>
      <c r="I293" s="125"/>
      <c r="J293" s="125"/>
      <c r="K293" s="125"/>
      <c r="L293" s="125"/>
      <c r="M293" s="125"/>
      <c r="N293" s="125"/>
      <c r="O293" s="125"/>
      <c r="P293" s="125"/>
    </row>
    <row r="294" spans="1:16" ht="14.25" customHeight="1">
      <c r="A294" s="781"/>
      <c r="C294" s="125"/>
      <c r="D294" s="125"/>
      <c r="E294" s="125"/>
      <c r="F294" s="125"/>
      <c r="G294" s="125"/>
      <c r="H294" s="125"/>
      <c r="I294" s="125"/>
      <c r="J294" s="125"/>
      <c r="K294" s="125"/>
      <c r="L294" s="125"/>
      <c r="M294" s="125"/>
      <c r="N294" s="125"/>
      <c r="O294" s="125"/>
      <c r="P294" s="125"/>
    </row>
    <row r="295" spans="1:16" ht="14.25" customHeight="1">
      <c r="A295" s="781"/>
      <c r="C295" s="125"/>
      <c r="D295" s="125"/>
      <c r="E295" s="125"/>
      <c r="F295" s="125"/>
      <c r="G295" s="125"/>
      <c r="H295" s="125"/>
      <c r="I295" s="125"/>
      <c r="J295" s="125"/>
      <c r="K295" s="125"/>
      <c r="L295" s="125"/>
      <c r="M295" s="125"/>
      <c r="N295" s="125"/>
      <c r="O295" s="125"/>
      <c r="P295" s="125"/>
    </row>
    <row r="296" spans="1:16" ht="14.25" customHeight="1">
      <c r="A296" s="781"/>
      <c r="C296" s="125"/>
      <c r="D296" s="125"/>
      <c r="E296" s="125"/>
      <c r="F296" s="125"/>
      <c r="G296" s="125"/>
      <c r="H296" s="125"/>
      <c r="I296" s="125"/>
      <c r="J296" s="125"/>
      <c r="K296" s="125"/>
      <c r="L296" s="125"/>
      <c r="M296" s="125"/>
      <c r="N296" s="125"/>
      <c r="O296" s="125"/>
      <c r="P296" s="125"/>
    </row>
    <row r="297" spans="1:16" ht="14.25" customHeight="1">
      <c r="A297" s="781"/>
      <c r="C297" s="125"/>
      <c r="D297" s="125"/>
      <c r="E297" s="125"/>
      <c r="F297" s="125"/>
      <c r="G297" s="125"/>
      <c r="H297" s="125"/>
      <c r="I297" s="125"/>
      <c r="J297" s="125"/>
      <c r="K297" s="125"/>
      <c r="L297" s="125"/>
      <c r="M297" s="125"/>
      <c r="N297" s="125"/>
      <c r="O297" s="125"/>
      <c r="P297" s="125"/>
    </row>
    <row r="298" spans="1:16" ht="14.25" customHeight="1">
      <c r="A298" s="781"/>
      <c r="C298" s="125"/>
      <c r="D298" s="125"/>
      <c r="E298" s="125"/>
      <c r="F298" s="125"/>
      <c r="G298" s="125"/>
      <c r="H298" s="125"/>
      <c r="I298" s="125"/>
      <c r="J298" s="125"/>
      <c r="K298" s="125"/>
      <c r="L298" s="125"/>
      <c r="M298" s="125"/>
      <c r="N298" s="125"/>
      <c r="O298" s="125"/>
      <c r="P298" s="125"/>
    </row>
    <row r="299" spans="1:16" ht="14.25" customHeight="1">
      <c r="A299" s="781"/>
      <c r="C299" s="125"/>
      <c r="D299" s="125"/>
      <c r="E299" s="125"/>
      <c r="F299" s="125"/>
      <c r="G299" s="125"/>
      <c r="H299" s="125"/>
      <c r="I299" s="125"/>
      <c r="J299" s="125"/>
      <c r="K299" s="125"/>
      <c r="L299" s="125"/>
      <c r="M299" s="125"/>
      <c r="N299" s="125"/>
      <c r="O299" s="125"/>
      <c r="P299" s="125"/>
    </row>
    <row r="300" spans="1:16" ht="14.25" customHeight="1">
      <c r="A300" s="781"/>
      <c r="C300" s="125"/>
      <c r="D300" s="125"/>
      <c r="E300" s="125"/>
      <c r="F300" s="125"/>
      <c r="G300" s="125"/>
      <c r="H300" s="125"/>
      <c r="I300" s="125"/>
      <c r="J300" s="125"/>
      <c r="K300" s="125"/>
      <c r="L300" s="125"/>
      <c r="M300" s="125"/>
      <c r="N300" s="125"/>
      <c r="O300" s="125"/>
      <c r="P300" s="125"/>
    </row>
    <row r="301" spans="1:16" ht="14.25" customHeight="1">
      <c r="A301" s="781"/>
      <c r="C301" s="125"/>
      <c r="D301" s="125"/>
      <c r="E301" s="125"/>
      <c r="F301" s="125"/>
      <c r="G301" s="125"/>
      <c r="H301" s="125"/>
      <c r="I301" s="125"/>
      <c r="J301" s="125"/>
      <c r="K301" s="125"/>
      <c r="L301" s="125"/>
      <c r="M301" s="125"/>
      <c r="N301" s="125"/>
      <c r="O301" s="125"/>
      <c r="P301" s="125"/>
    </row>
    <row r="302" spans="1:16" ht="14.25" customHeight="1">
      <c r="A302" s="781"/>
      <c r="C302" s="125"/>
      <c r="D302" s="125"/>
      <c r="E302" s="125"/>
      <c r="F302" s="125"/>
      <c r="G302" s="125"/>
      <c r="H302" s="125"/>
      <c r="I302" s="125"/>
      <c r="J302" s="125"/>
      <c r="K302" s="125"/>
      <c r="L302" s="125"/>
      <c r="M302" s="125"/>
      <c r="N302" s="125"/>
      <c r="O302" s="125"/>
      <c r="P302" s="125"/>
    </row>
    <row r="303" spans="1:16" ht="14.25" customHeight="1">
      <c r="A303" s="781"/>
      <c r="C303" s="125"/>
      <c r="D303" s="125"/>
      <c r="E303" s="125"/>
      <c r="F303" s="125"/>
      <c r="G303" s="125"/>
      <c r="H303" s="125"/>
      <c r="I303" s="125"/>
      <c r="J303" s="125"/>
      <c r="K303" s="125"/>
      <c r="L303" s="125"/>
      <c r="M303" s="125"/>
      <c r="N303" s="125"/>
      <c r="O303" s="125"/>
      <c r="P303" s="125"/>
    </row>
    <row r="304" spans="1:16" ht="14.25" customHeight="1">
      <c r="A304" s="781"/>
      <c r="C304" s="125"/>
      <c r="D304" s="125"/>
      <c r="E304" s="125"/>
      <c r="F304" s="125"/>
      <c r="G304" s="125"/>
      <c r="H304" s="125"/>
      <c r="I304" s="125"/>
      <c r="J304" s="125"/>
      <c r="K304" s="125"/>
      <c r="L304" s="125"/>
      <c r="M304" s="125"/>
      <c r="N304" s="125"/>
      <c r="O304" s="125"/>
      <c r="P304" s="125"/>
    </row>
    <row r="305" spans="1:16" ht="14.25" customHeight="1">
      <c r="A305" s="781"/>
      <c r="C305" s="125"/>
      <c r="D305" s="125"/>
      <c r="E305" s="125"/>
      <c r="F305" s="125"/>
      <c r="G305" s="125"/>
      <c r="H305" s="125"/>
      <c r="I305" s="125"/>
      <c r="J305" s="125"/>
      <c r="K305" s="125"/>
      <c r="L305" s="125"/>
      <c r="M305" s="125"/>
      <c r="N305" s="125"/>
      <c r="O305" s="125"/>
      <c r="P305" s="125"/>
    </row>
    <row r="306" spans="1:16" ht="14.25" customHeight="1">
      <c r="A306" s="781"/>
      <c r="C306" s="125"/>
      <c r="D306" s="125"/>
      <c r="E306" s="125"/>
      <c r="F306" s="125"/>
      <c r="G306" s="125"/>
      <c r="H306" s="125"/>
      <c r="I306" s="125"/>
      <c r="J306" s="125"/>
      <c r="K306" s="125"/>
      <c r="L306" s="125"/>
      <c r="M306" s="125"/>
      <c r="N306" s="125"/>
      <c r="O306" s="125"/>
      <c r="P306" s="125"/>
    </row>
    <row r="307" spans="1:16" ht="14.25" customHeight="1">
      <c r="A307" s="781"/>
      <c r="C307" s="125"/>
      <c r="D307" s="125"/>
      <c r="E307" s="125"/>
      <c r="F307" s="125"/>
      <c r="G307" s="125"/>
      <c r="H307" s="125"/>
      <c r="I307" s="125"/>
      <c r="J307" s="125"/>
      <c r="K307" s="125"/>
      <c r="L307" s="125"/>
      <c r="M307" s="125"/>
      <c r="N307" s="125"/>
      <c r="O307" s="125"/>
      <c r="P307" s="125"/>
    </row>
    <row r="308" spans="1:16" ht="14.25" customHeight="1">
      <c r="A308" s="781"/>
      <c r="C308" s="125"/>
      <c r="D308" s="125"/>
      <c r="E308" s="125"/>
      <c r="F308" s="125"/>
      <c r="G308" s="125"/>
      <c r="H308" s="125"/>
      <c r="I308" s="125"/>
      <c r="J308" s="125"/>
      <c r="K308" s="125"/>
      <c r="L308" s="125"/>
      <c r="M308" s="125"/>
      <c r="N308" s="125"/>
      <c r="O308" s="125"/>
      <c r="P308" s="125"/>
    </row>
    <row r="309" spans="1:16" ht="14.25" customHeight="1">
      <c r="A309" s="781"/>
      <c r="C309" s="125"/>
      <c r="D309" s="125"/>
      <c r="E309" s="125"/>
      <c r="F309" s="125"/>
      <c r="G309" s="125"/>
      <c r="H309" s="125"/>
      <c r="I309" s="125"/>
      <c r="J309" s="125"/>
      <c r="K309" s="125"/>
      <c r="L309" s="125"/>
      <c r="M309" s="125"/>
      <c r="N309" s="125"/>
      <c r="O309" s="125"/>
      <c r="P309" s="125"/>
    </row>
    <row r="310" spans="1:16" ht="14.25" customHeight="1">
      <c r="A310" s="781"/>
      <c r="C310" s="125"/>
      <c r="D310" s="125"/>
      <c r="E310" s="125"/>
      <c r="F310" s="125"/>
      <c r="G310" s="125"/>
      <c r="H310" s="125"/>
      <c r="I310" s="125"/>
      <c r="J310" s="125"/>
      <c r="K310" s="125"/>
      <c r="L310" s="125"/>
      <c r="M310" s="125"/>
      <c r="N310" s="125"/>
      <c r="O310" s="125"/>
      <c r="P310" s="125"/>
    </row>
    <row r="311" spans="1:16" ht="14.25" customHeight="1">
      <c r="A311" s="781"/>
      <c r="C311" s="125"/>
      <c r="D311" s="125"/>
      <c r="E311" s="125"/>
      <c r="F311" s="125"/>
      <c r="G311" s="125"/>
      <c r="H311" s="125"/>
      <c r="I311" s="125"/>
      <c r="J311" s="125"/>
      <c r="K311" s="125"/>
      <c r="L311" s="125"/>
      <c r="M311" s="125"/>
      <c r="N311" s="125"/>
      <c r="O311" s="125"/>
      <c r="P311" s="125"/>
    </row>
    <row r="312" spans="1:16" ht="14.25" customHeight="1">
      <c r="A312" s="781"/>
      <c r="C312" s="125"/>
      <c r="D312" s="125"/>
      <c r="E312" s="125"/>
      <c r="F312" s="125"/>
      <c r="G312" s="125"/>
      <c r="H312" s="125"/>
      <c r="I312" s="125"/>
      <c r="J312" s="125"/>
      <c r="K312" s="125"/>
      <c r="L312" s="125"/>
      <c r="M312" s="125"/>
      <c r="N312" s="125"/>
      <c r="O312" s="125"/>
      <c r="P312" s="125"/>
    </row>
    <row r="313" spans="1:16" ht="14.25" customHeight="1">
      <c r="A313" s="781"/>
      <c r="C313" s="125"/>
      <c r="D313" s="125"/>
      <c r="E313" s="125"/>
      <c r="F313" s="125"/>
      <c r="G313" s="125"/>
      <c r="H313" s="125"/>
      <c r="I313" s="125"/>
      <c r="J313" s="125"/>
      <c r="K313" s="125"/>
      <c r="L313" s="125"/>
      <c r="M313" s="125"/>
      <c r="N313" s="125"/>
      <c r="O313" s="125"/>
      <c r="P313" s="125"/>
    </row>
    <row r="314" spans="1:16" ht="14.25" customHeight="1">
      <c r="A314" s="781"/>
      <c r="C314" s="125"/>
      <c r="D314" s="125"/>
      <c r="E314" s="125"/>
      <c r="F314" s="125"/>
      <c r="G314" s="125"/>
      <c r="H314" s="125"/>
      <c r="I314" s="125"/>
      <c r="J314" s="125"/>
      <c r="K314" s="125"/>
      <c r="L314" s="125"/>
      <c r="M314" s="125"/>
      <c r="N314" s="125"/>
      <c r="O314" s="125"/>
      <c r="P314" s="125"/>
    </row>
    <row r="315" spans="1:16" ht="14.25" customHeight="1">
      <c r="A315" s="781"/>
      <c r="C315" s="125"/>
      <c r="D315" s="125"/>
      <c r="E315" s="125"/>
      <c r="F315" s="125"/>
      <c r="G315" s="125"/>
      <c r="H315" s="125"/>
      <c r="I315" s="125"/>
      <c r="J315" s="125"/>
      <c r="K315" s="125"/>
      <c r="L315" s="125"/>
      <c r="M315" s="125"/>
      <c r="N315" s="125"/>
      <c r="O315" s="125"/>
      <c r="P315" s="125"/>
    </row>
    <row r="316" spans="1:16" ht="14.25" customHeight="1">
      <c r="A316" s="781"/>
      <c r="C316" s="125"/>
      <c r="D316" s="125"/>
      <c r="E316" s="125"/>
      <c r="F316" s="125"/>
      <c r="G316" s="125"/>
      <c r="H316" s="125"/>
      <c r="I316" s="125"/>
      <c r="J316" s="125"/>
      <c r="K316" s="125"/>
      <c r="L316" s="125"/>
      <c r="M316" s="125"/>
      <c r="N316" s="125"/>
      <c r="O316" s="125"/>
      <c r="P316" s="125"/>
    </row>
    <row r="317" spans="1:16" ht="14.25" customHeight="1">
      <c r="A317" s="781"/>
      <c r="C317" s="125"/>
      <c r="D317" s="125"/>
      <c r="E317" s="125"/>
      <c r="F317" s="125"/>
      <c r="G317" s="125"/>
      <c r="H317" s="125"/>
      <c r="I317" s="125"/>
      <c r="J317" s="125"/>
      <c r="K317" s="125"/>
      <c r="L317" s="125"/>
      <c r="M317" s="125"/>
      <c r="N317" s="125"/>
      <c r="O317" s="125"/>
      <c r="P317" s="125"/>
    </row>
    <row r="318" spans="1:16" ht="14.25" customHeight="1">
      <c r="A318" s="781"/>
      <c r="C318" s="125"/>
      <c r="D318" s="125"/>
      <c r="E318" s="125"/>
      <c r="F318" s="125"/>
      <c r="G318" s="125"/>
      <c r="H318" s="125"/>
      <c r="I318" s="125"/>
      <c r="J318" s="125"/>
      <c r="K318" s="125"/>
      <c r="L318" s="125"/>
      <c r="M318" s="125"/>
      <c r="N318" s="125"/>
      <c r="O318" s="125"/>
      <c r="P318" s="125"/>
    </row>
    <row r="319" spans="1:16" ht="14.25" customHeight="1">
      <c r="A319" s="781"/>
      <c r="C319" s="125"/>
      <c r="D319" s="125"/>
      <c r="E319" s="125"/>
      <c r="F319" s="125"/>
      <c r="G319" s="125"/>
      <c r="H319" s="125"/>
      <c r="I319" s="125"/>
      <c r="J319" s="125"/>
      <c r="K319" s="125"/>
      <c r="L319" s="125"/>
      <c r="M319" s="125"/>
      <c r="N319" s="125"/>
      <c r="O319" s="125"/>
      <c r="P319" s="125"/>
    </row>
    <row r="320" spans="1:16" ht="14.25" customHeight="1">
      <c r="A320" s="781"/>
      <c r="C320" s="125"/>
      <c r="D320" s="125"/>
      <c r="E320" s="125"/>
      <c r="F320" s="125"/>
      <c r="G320" s="125"/>
      <c r="H320" s="125"/>
      <c r="I320" s="125"/>
      <c r="J320" s="125"/>
      <c r="K320" s="125"/>
      <c r="L320" s="125"/>
      <c r="M320" s="125"/>
      <c r="N320" s="125"/>
      <c r="O320" s="125"/>
      <c r="P320" s="125"/>
    </row>
    <row r="321" spans="1:16" ht="14.25" customHeight="1">
      <c r="A321" s="781"/>
      <c r="C321" s="125"/>
      <c r="D321" s="125"/>
      <c r="E321" s="125"/>
      <c r="F321" s="125"/>
      <c r="G321" s="125"/>
      <c r="H321" s="125"/>
      <c r="I321" s="125"/>
      <c r="J321" s="125"/>
      <c r="K321" s="125"/>
      <c r="L321" s="125"/>
      <c r="M321" s="125"/>
      <c r="N321" s="125"/>
      <c r="O321" s="125"/>
      <c r="P321" s="125"/>
    </row>
    <row r="322" spans="1:16" ht="14.25" customHeight="1">
      <c r="A322" s="781"/>
      <c r="C322" s="125"/>
      <c r="D322" s="125"/>
      <c r="E322" s="125"/>
      <c r="F322" s="125"/>
      <c r="G322" s="125"/>
      <c r="H322" s="125"/>
      <c r="I322" s="125"/>
      <c r="J322" s="125"/>
      <c r="K322" s="125"/>
      <c r="L322" s="125"/>
      <c r="M322" s="125"/>
      <c r="N322" s="125"/>
      <c r="O322" s="125"/>
      <c r="P322" s="125"/>
    </row>
    <row r="323" spans="1:16" ht="14.25" customHeight="1">
      <c r="A323" s="781"/>
      <c r="C323" s="125"/>
      <c r="D323" s="125"/>
      <c r="E323" s="125"/>
      <c r="F323" s="125"/>
      <c r="G323" s="125"/>
      <c r="H323" s="125"/>
      <c r="I323" s="125"/>
      <c r="J323" s="125"/>
      <c r="K323" s="125"/>
      <c r="L323" s="125"/>
      <c r="M323" s="125"/>
      <c r="N323" s="125"/>
      <c r="O323" s="125"/>
      <c r="P323" s="125"/>
    </row>
    <row r="324" spans="1:16" ht="14.25" customHeight="1">
      <c r="A324" s="781"/>
      <c r="C324" s="125"/>
      <c r="D324" s="125"/>
      <c r="E324" s="125"/>
      <c r="F324" s="125"/>
      <c r="G324" s="125"/>
      <c r="H324" s="125"/>
      <c r="I324" s="125"/>
      <c r="J324" s="125"/>
      <c r="K324" s="125"/>
      <c r="L324" s="125"/>
      <c r="M324" s="125"/>
      <c r="N324" s="125"/>
      <c r="O324" s="125"/>
      <c r="P324" s="125"/>
    </row>
    <row r="325" spans="1:16" ht="14.25" customHeight="1">
      <c r="A325" s="781"/>
      <c r="C325" s="125"/>
      <c r="D325" s="125"/>
      <c r="E325" s="125"/>
      <c r="F325" s="125"/>
      <c r="G325" s="125"/>
      <c r="H325" s="125"/>
      <c r="I325" s="125"/>
      <c r="J325" s="125"/>
      <c r="K325" s="125"/>
      <c r="L325" s="125"/>
      <c r="M325" s="125"/>
      <c r="N325" s="125"/>
      <c r="O325" s="125"/>
      <c r="P325" s="125"/>
    </row>
    <row r="326" spans="1:16" ht="14.25" customHeight="1">
      <c r="A326" s="781"/>
      <c r="C326" s="125"/>
      <c r="D326" s="125"/>
      <c r="E326" s="125"/>
      <c r="F326" s="125"/>
      <c r="G326" s="125"/>
      <c r="H326" s="125"/>
      <c r="I326" s="125"/>
      <c r="J326" s="125"/>
      <c r="K326" s="125"/>
      <c r="L326" s="125"/>
      <c r="M326" s="125"/>
      <c r="N326" s="125"/>
      <c r="O326" s="125"/>
      <c r="P326" s="125"/>
    </row>
    <row r="327" spans="1:16" ht="14.25" customHeight="1">
      <c r="A327" s="781"/>
      <c r="C327" s="125"/>
      <c r="D327" s="125"/>
      <c r="E327" s="125"/>
      <c r="F327" s="125"/>
      <c r="G327" s="125"/>
      <c r="H327" s="125"/>
      <c r="I327" s="125"/>
      <c r="J327" s="125"/>
      <c r="K327" s="125"/>
      <c r="L327" s="125"/>
      <c r="M327" s="125"/>
      <c r="N327" s="125"/>
      <c r="O327" s="125"/>
      <c r="P327" s="125"/>
    </row>
    <row r="328" spans="1:16" ht="14.25" customHeight="1">
      <c r="A328" s="781"/>
      <c r="C328" s="125"/>
      <c r="D328" s="125"/>
      <c r="E328" s="125"/>
      <c r="F328" s="125"/>
      <c r="G328" s="125"/>
      <c r="H328" s="125"/>
      <c r="I328" s="125"/>
      <c r="J328" s="125"/>
      <c r="K328" s="125"/>
      <c r="L328" s="125"/>
      <c r="M328" s="125"/>
      <c r="N328" s="125"/>
      <c r="O328" s="125"/>
      <c r="P328" s="125"/>
    </row>
    <row r="329" spans="1:16" ht="14.25" customHeight="1">
      <c r="A329" s="781"/>
      <c r="C329" s="125"/>
      <c r="D329" s="125"/>
      <c r="E329" s="125"/>
      <c r="F329" s="125"/>
      <c r="G329" s="125"/>
      <c r="H329" s="125"/>
      <c r="I329" s="125"/>
      <c r="J329" s="125"/>
      <c r="K329" s="125"/>
      <c r="L329" s="125"/>
      <c r="M329" s="125"/>
      <c r="N329" s="125"/>
      <c r="O329" s="125"/>
      <c r="P329" s="125"/>
    </row>
    <row r="330" spans="1:16" ht="14.25" customHeight="1">
      <c r="A330" s="781"/>
      <c r="C330" s="125"/>
      <c r="D330" s="125"/>
      <c r="E330" s="125"/>
      <c r="F330" s="125"/>
      <c r="G330" s="125"/>
      <c r="H330" s="125"/>
      <c r="I330" s="125"/>
      <c r="J330" s="125"/>
      <c r="K330" s="125"/>
      <c r="L330" s="125"/>
      <c r="M330" s="125"/>
      <c r="N330" s="125"/>
      <c r="O330" s="125"/>
      <c r="P330" s="125"/>
    </row>
    <row r="331" spans="1:16" ht="14.25" customHeight="1">
      <c r="A331" s="781"/>
      <c r="C331" s="125"/>
      <c r="D331" s="125"/>
      <c r="E331" s="125"/>
      <c r="F331" s="125"/>
      <c r="G331" s="125"/>
      <c r="H331" s="125"/>
      <c r="I331" s="125"/>
      <c r="J331" s="125"/>
      <c r="K331" s="125"/>
      <c r="L331" s="125"/>
      <c r="M331" s="125"/>
      <c r="N331" s="125"/>
      <c r="O331" s="125"/>
      <c r="P331" s="125"/>
    </row>
    <row r="332" spans="1:16" ht="14.25" customHeight="1">
      <c r="A332" s="781"/>
      <c r="C332" s="125"/>
      <c r="D332" s="125"/>
      <c r="E332" s="125"/>
      <c r="F332" s="125"/>
      <c r="G332" s="125"/>
      <c r="H332" s="125"/>
      <c r="I332" s="125"/>
      <c r="J332" s="125"/>
      <c r="K332" s="125"/>
      <c r="L332" s="125"/>
      <c r="M332" s="125"/>
      <c r="N332" s="125"/>
      <c r="O332" s="125"/>
      <c r="P332" s="125"/>
    </row>
    <row r="333" spans="1:16" ht="14.25" customHeight="1">
      <c r="A333" s="781"/>
      <c r="C333" s="125"/>
      <c r="D333" s="125"/>
      <c r="E333" s="125"/>
      <c r="F333" s="125"/>
      <c r="G333" s="125"/>
      <c r="H333" s="125"/>
      <c r="I333" s="125"/>
      <c r="J333" s="125"/>
      <c r="K333" s="125"/>
      <c r="L333" s="125"/>
      <c r="M333" s="125"/>
      <c r="N333" s="125"/>
      <c r="O333" s="125"/>
      <c r="P333" s="125"/>
    </row>
    <row r="334" spans="1:16" ht="14.25" customHeight="1">
      <c r="A334" s="781"/>
      <c r="C334" s="125"/>
      <c r="D334" s="125"/>
      <c r="E334" s="125"/>
      <c r="F334" s="125"/>
      <c r="G334" s="125"/>
      <c r="H334" s="125"/>
      <c r="I334" s="125"/>
      <c r="J334" s="125"/>
      <c r="K334" s="125"/>
      <c r="L334" s="125"/>
      <c r="M334" s="125"/>
      <c r="N334" s="125"/>
      <c r="O334" s="125"/>
      <c r="P334" s="125"/>
    </row>
    <row r="335" spans="1:16" ht="14.25" customHeight="1">
      <c r="A335" s="781"/>
      <c r="C335" s="125"/>
      <c r="D335" s="125"/>
      <c r="E335" s="125"/>
      <c r="F335" s="125"/>
      <c r="G335" s="125"/>
      <c r="H335" s="125"/>
      <c r="I335" s="125"/>
      <c r="J335" s="125"/>
      <c r="K335" s="125"/>
      <c r="L335" s="125"/>
      <c r="M335" s="125"/>
      <c r="N335" s="125"/>
      <c r="O335" s="125"/>
      <c r="P335" s="125"/>
    </row>
    <row r="336" spans="1:16" ht="14.25" customHeight="1">
      <c r="A336" s="781"/>
      <c r="C336" s="125"/>
      <c r="D336" s="125"/>
      <c r="E336" s="125"/>
      <c r="F336" s="125"/>
      <c r="G336" s="125"/>
      <c r="H336" s="125"/>
      <c r="I336" s="125"/>
      <c r="J336" s="125"/>
      <c r="K336" s="125"/>
      <c r="L336" s="125"/>
      <c r="M336" s="125"/>
      <c r="N336" s="125"/>
      <c r="O336" s="125"/>
      <c r="P336" s="125"/>
    </row>
    <row r="337" spans="1:16" ht="14.25" customHeight="1">
      <c r="A337" s="781"/>
      <c r="C337" s="125"/>
      <c r="D337" s="125"/>
      <c r="E337" s="125"/>
      <c r="F337" s="125"/>
      <c r="G337" s="125"/>
      <c r="H337" s="125"/>
      <c r="I337" s="125"/>
      <c r="J337" s="125"/>
      <c r="K337" s="125"/>
      <c r="L337" s="125"/>
      <c r="M337" s="125"/>
      <c r="N337" s="125"/>
      <c r="O337" s="125"/>
      <c r="P337" s="125"/>
    </row>
    <row r="338" spans="1:16" ht="14.25" customHeight="1">
      <c r="A338" s="781"/>
      <c r="C338" s="125"/>
      <c r="D338" s="125"/>
      <c r="E338" s="125"/>
      <c r="F338" s="125"/>
      <c r="G338" s="125"/>
      <c r="H338" s="125"/>
      <c r="I338" s="125"/>
      <c r="J338" s="125"/>
      <c r="K338" s="125"/>
      <c r="L338" s="125"/>
      <c r="M338" s="125"/>
      <c r="N338" s="125"/>
      <c r="O338" s="125"/>
      <c r="P338" s="125"/>
    </row>
    <row r="339" spans="1:16" ht="14.25" customHeight="1">
      <c r="A339" s="781"/>
      <c r="C339" s="125"/>
      <c r="D339" s="125"/>
      <c r="E339" s="125"/>
      <c r="F339" s="125"/>
      <c r="G339" s="125"/>
      <c r="H339" s="125"/>
      <c r="I339" s="125"/>
      <c r="J339" s="125"/>
      <c r="K339" s="125"/>
      <c r="L339" s="125"/>
      <c r="M339" s="125"/>
      <c r="N339" s="125"/>
      <c r="O339" s="125"/>
      <c r="P339" s="125"/>
    </row>
    <row r="340" spans="1:16" ht="14.25" customHeight="1">
      <c r="A340" s="781"/>
      <c r="C340" s="125"/>
      <c r="D340" s="125"/>
      <c r="E340" s="125"/>
      <c r="F340" s="125"/>
      <c r="G340" s="125"/>
      <c r="H340" s="125"/>
      <c r="I340" s="125"/>
      <c r="J340" s="125"/>
      <c r="K340" s="125"/>
      <c r="L340" s="125"/>
      <c r="M340" s="125"/>
      <c r="N340" s="125"/>
      <c r="O340" s="125"/>
      <c r="P340" s="125"/>
    </row>
    <row r="341" spans="1:16" ht="14.25" customHeight="1">
      <c r="A341" s="781"/>
      <c r="C341" s="125"/>
      <c r="D341" s="125"/>
      <c r="E341" s="125"/>
      <c r="F341" s="125"/>
      <c r="G341" s="125"/>
      <c r="H341" s="125"/>
      <c r="I341" s="125"/>
      <c r="J341" s="125"/>
      <c r="K341" s="125"/>
      <c r="L341" s="125"/>
      <c r="M341" s="125"/>
      <c r="N341" s="125"/>
      <c r="O341" s="125"/>
      <c r="P341" s="125"/>
    </row>
    <row r="342" spans="1:16" ht="15.75" customHeight="1"/>
    <row r="343" spans="1:16" ht="15.75" customHeight="1"/>
    <row r="344" spans="1:16" ht="15.75" customHeight="1"/>
    <row r="345" spans="1:16" ht="15.75" customHeight="1"/>
    <row r="346" spans="1:16" ht="15.75" customHeight="1"/>
    <row r="347" spans="1:16" ht="15.75" customHeight="1"/>
    <row r="348" spans="1:16" ht="15.75" customHeight="1"/>
    <row r="349" spans="1:16" ht="15.75" customHeight="1"/>
    <row r="350" spans="1:16" ht="15.75" customHeight="1"/>
    <row r="351" spans="1:16" ht="15.75" customHeight="1"/>
    <row r="352" spans="1:16"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sheetData>
  <mergeCells count="1">
    <mergeCell ref="A2:B2"/>
  </mergeCells>
  <pageMargins left="0.70866141732283505" right="0.70866141732283505" top="0.74803149606299202" bottom="0.74803149606299202" header="0" footer="0"/>
  <pageSetup scale="83"/>
  <headerFooter>
    <oddFooter>&amp;C&amp;P</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sqref="A1:E1"/>
    </sheetView>
  </sheetViews>
  <sheetFormatPr defaultColWidth="14" defaultRowHeight="15" customHeight="1"/>
  <cols>
    <col min="1" max="1" width="9.5703125" customWidth="1"/>
    <col min="2" max="2" width="72" customWidth="1"/>
    <col min="3" max="3" width="14.5703125" customWidth="1"/>
    <col min="4" max="4" width="14.140625" customWidth="1"/>
    <col min="5" max="5" width="17" customWidth="1"/>
    <col min="6" max="6" width="18" customWidth="1"/>
    <col min="7" max="7" width="15.5703125" customWidth="1"/>
    <col min="8" max="26" width="7.85546875" customWidth="1"/>
  </cols>
  <sheetData>
    <row r="1" spans="1:26" ht="17.25" customHeight="1">
      <c r="A1" s="1846" t="s">
        <v>93</v>
      </c>
      <c r="B1" s="1776"/>
      <c r="C1" s="1776"/>
      <c r="D1" s="1776"/>
      <c r="E1" s="1776"/>
      <c r="F1" s="664"/>
      <c r="G1" s="664"/>
      <c r="H1" s="664"/>
      <c r="I1" s="664"/>
      <c r="J1" s="664"/>
      <c r="K1" s="664"/>
      <c r="L1" s="664"/>
      <c r="M1" s="664"/>
      <c r="N1" s="664"/>
      <c r="O1" s="664"/>
      <c r="P1" s="664"/>
      <c r="Q1" s="664"/>
      <c r="R1" s="664"/>
      <c r="S1" s="664"/>
      <c r="T1" s="664"/>
      <c r="U1" s="664"/>
      <c r="V1" s="664"/>
      <c r="W1" s="664"/>
      <c r="X1" s="664"/>
      <c r="Y1" s="664"/>
      <c r="Z1" s="664"/>
    </row>
    <row r="2" spans="1:26" ht="17.25" customHeight="1">
      <c r="A2" s="1846" t="s">
        <v>3448</v>
      </c>
      <c r="B2" s="1776"/>
      <c r="C2" s="1776"/>
      <c r="D2" s="1776"/>
      <c r="E2" s="1776"/>
      <c r="F2" s="664"/>
      <c r="G2" s="664"/>
      <c r="H2" s="664"/>
      <c r="I2" s="664"/>
      <c r="J2" s="664"/>
      <c r="K2" s="664"/>
      <c r="L2" s="664"/>
      <c r="M2" s="664"/>
      <c r="N2" s="664"/>
      <c r="O2" s="664"/>
      <c r="P2" s="664"/>
      <c r="Q2" s="664"/>
      <c r="R2" s="664"/>
      <c r="S2" s="664"/>
      <c r="T2" s="664"/>
      <c r="U2" s="664"/>
      <c r="V2" s="664"/>
      <c r="W2" s="664"/>
      <c r="X2" s="664"/>
      <c r="Y2" s="664"/>
      <c r="Z2" s="664"/>
    </row>
    <row r="3" spans="1:26" ht="48" customHeight="1">
      <c r="A3" s="1585"/>
      <c r="B3" s="1585"/>
      <c r="C3" s="1586" t="s">
        <v>3449</v>
      </c>
      <c r="D3" s="1586" t="s">
        <v>5</v>
      </c>
      <c r="E3" s="1586" t="s">
        <v>2721</v>
      </c>
      <c r="F3" s="664"/>
      <c r="G3" s="664"/>
      <c r="H3" s="664"/>
      <c r="I3" s="664"/>
      <c r="J3" s="664"/>
      <c r="K3" s="664"/>
      <c r="L3" s="664"/>
      <c r="M3" s="664"/>
      <c r="N3" s="664"/>
      <c r="O3" s="664"/>
      <c r="P3" s="664"/>
      <c r="Q3" s="664"/>
      <c r="R3" s="664"/>
      <c r="S3" s="664"/>
      <c r="T3" s="664"/>
      <c r="U3" s="664"/>
      <c r="V3" s="664"/>
      <c r="W3" s="664"/>
      <c r="X3" s="664"/>
      <c r="Y3" s="664"/>
      <c r="Z3" s="664"/>
    </row>
    <row r="4" spans="1:26" ht="15.75" customHeight="1">
      <c r="A4" s="1585"/>
      <c r="B4" s="1585" t="s">
        <v>3450</v>
      </c>
      <c r="C4" s="1586" t="s">
        <v>3451</v>
      </c>
      <c r="D4" s="1586" t="s">
        <v>3451</v>
      </c>
      <c r="E4" s="1586" t="s">
        <v>3451</v>
      </c>
      <c r="F4" s="664"/>
      <c r="G4" s="664"/>
      <c r="H4" s="664"/>
      <c r="I4" s="664"/>
      <c r="J4" s="664"/>
      <c r="K4" s="664"/>
      <c r="L4" s="664"/>
      <c r="M4" s="664"/>
      <c r="N4" s="664"/>
      <c r="O4" s="664"/>
      <c r="P4" s="664"/>
      <c r="Q4" s="664"/>
      <c r="R4" s="664"/>
      <c r="S4" s="664"/>
      <c r="T4" s="664"/>
      <c r="U4" s="664"/>
      <c r="V4" s="664"/>
      <c r="W4" s="664"/>
      <c r="X4" s="664"/>
      <c r="Y4" s="664"/>
      <c r="Z4" s="664"/>
    </row>
    <row r="5" spans="1:26" ht="15.75" customHeight="1">
      <c r="A5" s="1587" t="s">
        <v>3452</v>
      </c>
      <c r="B5" s="1588"/>
      <c r="C5" s="1589"/>
      <c r="D5" s="1589"/>
      <c r="E5" s="1589"/>
      <c r="F5" s="664"/>
      <c r="G5" s="664"/>
      <c r="H5" s="664"/>
      <c r="I5" s="664"/>
      <c r="J5" s="664"/>
      <c r="K5" s="664"/>
      <c r="L5" s="664"/>
      <c r="M5" s="664"/>
      <c r="N5" s="664"/>
      <c r="O5" s="664"/>
      <c r="P5" s="664"/>
      <c r="Q5" s="664"/>
      <c r="R5" s="664"/>
      <c r="S5" s="664"/>
      <c r="T5" s="664"/>
      <c r="U5" s="664"/>
      <c r="V5" s="664"/>
      <c r="W5" s="664"/>
      <c r="X5" s="664"/>
      <c r="Y5" s="664"/>
      <c r="Z5" s="664"/>
    </row>
    <row r="6" spans="1:26" ht="15.75" customHeight="1">
      <c r="A6" s="1590"/>
      <c r="B6" s="1591" t="s">
        <v>3453</v>
      </c>
      <c r="C6" s="1589"/>
      <c r="D6" s="1589"/>
      <c r="E6" s="1589"/>
      <c r="F6" s="664"/>
      <c r="G6" s="664"/>
      <c r="H6" s="664"/>
      <c r="I6" s="664"/>
      <c r="J6" s="664"/>
      <c r="K6" s="664"/>
      <c r="L6" s="664"/>
      <c r="M6" s="664"/>
      <c r="N6" s="664"/>
      <c r="O6" s="664"/>
      <c r="P6" s="664"/>
      <c r="Q6" s="664"/>
      <c r="R6" s="664"/>
      <c r="S6" s="664"/>
      <c r="T6" s="664"/>
      <c r="U6" s="664"/>
      <c r="V6" s="664"/>
      <c r="W6" s="664"/>
      <c r="X6" s="664"/>
      <c r="Y6" s="664"/>
      <c r="Z6" s="664"/>
    </row>
    <row r="7" spans="1:26" ht="15.75" customHeight="1">
      <c r="A7" s="943">
        <v>2110101</v>
      </c>
      <c r="B7" s="659" t="s">
        <v>3137</v>
      </c>
      <c r="C7" s="1592">
        <v>233853929</v>
      </c>
      <c r="D7" s="1592"/>
      <c r="E7" s="1592">
        <f t="shared" ref="E7:E17" si="0">C7+D7</f>
        <v>233853929</v>
      </c>
      <c r="F7" s="664"/>
      <c r="G7" s="664"/>
      <c r="H7" s="664"/>
      <c r="I7" s="664"/>
      <c r="J7" s="664"/>
      <c r="K7" s="664"/>
      <c r="L7" s="664"/>
      <c r="M7" s="664"/>
      <c r="N7" s="664"/>
      <c r="O7" s="664"/>
      <c r="P7" s="664"/>
      <c r="Q7" s="664"/>
      <c r="R7" s="664"/>
      <c r="S7" s="664"/>
      <c r="T7" s="664"/>
      <c r="U7" s="664"/>
      <c r="V7" s="664"/>
      <c r="W7" s="664"/>
      <c r="X7" s="664"/>
      <c r="Y7" s="664"/>
      <c r="Z7" s="664"/>
    </row>
    <row r="8" spans="1:26" ht="15.75" customHeight="1">
      <c r="A8" s="943">
        <v>2110201</v>
      </c>
      <c r="B8" s="659" t="s">
        <v>3454</v>
      </c>
      <c r="C8" s="1593">
        <v>79252000</v>
      </c>
      <c r="D8" s="1592"/>
      <c r="E8" s="1592">
        <f t="shared" si="0"/>
        <v>79252000</v>
      </c>
      <c r="F8" s="664"/>
      <c r="G8" s="664"/>
      <c r="H8" s="664"/>
      <c r="I8" s="664"/>
      <c r="J8" s="664"/>
      <c r="K8" s="664"/>
      <c r="L8" s="664"/>
      <c r="M8" s="664"/>
      <c r="N8" s="664"/>
      <c r="O8" s="664"/>
      <c r="P8" s="664"/>
      <c r="Q8" s="664"/>
      <c r="R8" s="664"/>
      <c r="S8" s="664"/>
      <c r="T8" s="664"/>
      <c r="U8" s="664"/>
      <c r="V8" s="664"/>
      <c r="W8" s="664"/>
      <c r="X8" s="664"/>
      <c r="Y8" s="664"/>
      <c r="Z8" s="664"/>
    </row>
    <row r="9" spans="1:26" ht="15.75" customHeight="1">
      <c r="A9" s="943">
        <v>2110301</v>
      </c>
      <c r="B9" s="659" t="s">
        <v>2547</v>
      </c>
      <c r="C9" s="1593">
        <v>81727260</v>
      </c>
      <c r="D9" s="1592"/>
      <c r="E9" s="1592">
        <f t="shared" si="0"/>
        <v>81727260</v>
      </c>
      <c r="F9" s="664"/>
      <c r="G9" s="664"/>
      <c r="H9" s="664"/>
      <c r="I9" s="664"/>
      <c r="J9" s="664"/>
      <c r="K9" s="664"/>
      <c r="L9" s="664"/>
      <c r="M9" s="664"/>
      <c r="N9" s="664"/>
      <c r="O9" s="664"/>
      <c r="P9" s="664"/>
      <c r="Q9" s="664"/>
      <c r="R9" s="664"/>
      <c r="S9" s="664"/>
      <c r="T9" s="664"/>
      <c r="U9" s="664"/>
      <c r="V9" s="664"/>
      <c r="W9" s="664"/>
      <c r="X9" s="664"/>
      <c r="Y9" s="664"/>
      <c r="Z9" s="664"/>
    </row>
    <row r="10" spans="1:26" ht="15.75" customHeight="1">
      <c r="A10" s="943">
        <v>2110314</v>
      </c>
      <c r="B10" s="659" t="s">
        <v>3455</v>
      </c>
      <c r="C10" s="1593">
        <v>70654176</v>
      </c>
      <c r="D10" s="1592"/>
      <c r="E10" s="1592">
        <f t="shared" si="0"/>
        <v>70654176</v>
      </c>
      <c r="F10" s="664"/>
      <c r="G10" s="664"/>
      <c r="H10" s="664"/>
      <c r="I10" s="664"/>
      <c r="J10" s="664"/>
      <c r="K10" s="664"/>
      <c r="L10" s="664"/>
      <c r="M10" s="664"/>
      <c r="N10" s="664"/>
      <c r="O10" s="664"/>
      <c r="P10" s="664"/>
      <c r="Q10" s="664"/>
      <c r="R10" s="664"/>
      <c r="S10" s="664"/>
      <c r="T10" s="664"/>
      <c r="U10" s="664"/>
      <c r="V10" s="664"/>
      <c r="W10" s="664"/>
      <c r="X10" s="664"/>
      <c r="Y10" s="664"/>
      <c r="Z10" s="664"/>
    </row>
    <row r="11" spans="1:26" ht="15.75" customHeight="1">
      <c r="A11" s="943"/>
      <c r="B11" s="659" t="s">
        <v>3456</v>
      </c>
      <c r="C11" s="1593">
        <v>64396800</v>
      </c>
      <c r="D11" s="1592"/>
      <c r="E11" s="1592">
        <f t="shared" si="0"/>
        <v>64396800</v>
      </c>
      <c r="F11" s="664"/>
      <c r="G11" s="664"/>
      <c r="H11" s="664"/>
      <c r="I11" s="664"/>
      <c r="J11" s="664"/>
      <c r="K11" s="664"/>
      <c r="L11" s="664"/>
      <c r="M11" s="664"/>
      <c r="N11" s="664"/>
      <c r="O11" s="664"/>
      <c r="P11" s="664"/>
      <c r="Q11" s="664"/>
      <c r="R11" s="664"/>
      <c r="S11" s="664"/>
      <c r="T11" s="664"/>
      <c r="U11" s="664"/>
      <c r="V11" s="664"/>
      <c r="W11" s="664"/>
      <c r="X11" s="664"/>
      <c r="Y11" s="664"/>
      <c r="Z11" s="664"/>
    </row>
    <row r="12" spans="1:26" ht="15.75" customHeight="1">
      <c r="A12" s="943">
        <v>2110312</v>
      </c>
      <c r="B12" s="659" t="s">
        <v>3457</v>
      </c>
      <c r="C12" s="1593">
        <v>16015200</v>
      </c>
      <c r="D12" s="1592"/>
      <c r="E12" s="1592">
        <f t="shared" si="0"/>
        <v>16015200</v>
      </c>
      <c r="F12" s="664"/>
      <c r="G12" s="664"/>
      <c r="H12" s="664"/>
      <c r="I12" s="664"/>
      <c r="J12" s="664"/>
      <c r="K12" s="664"/>
      <c r="L12" s="664"/>
      <c r="M12" s="664"/>
      <c r="N12" s="664"/>
      <c r="O12" s="664"/>
      <c r="P12" s="664"/>
      <c r="Q12" s="664"/>
      <c r="R12" s="664"/>
      <c r="S12" s="664"/>
      <c r="T12" s="664"/>
      <c r="U12" s="664"/>
      <c r="V12" s="664"/>
      <c r="W12" s="664"/>
      <c r="X12" s="664"/>
      <c r="Y12" s="664"/>
      <c r="Z12" s="664"/>
    </row>
    <row r="13" spans="1:26" ht="15.75" customHeight="1">
      <c r="A13" s="943">
        <v>2110399</v>
      </c>
      <c r="B13" s="659" t="s">
        <v>2554</v>
      </c>
      <c r="C13" s="1593">
        <v>4198200</v>
      </c>
      <c r="D13" s="1592"/>
      <c r="E13" s="1592">
        <f t="shared" si="0"/>
        <v>4198200</v>
      </c>
      <c r="F13" s="664"/>
      <c r="G13" s="664"/>
      <c r="H13" s="664"/>
      <c r="I13" s="664"/>
      <c r="J13" s="664"/>
      <c r="K13" s="664"/>
      <c r="L13" s="664"/>
      <c r="M13" s="664"/>
      <c r="N13" s="664"/>
      <c r="O13" s="664"/>
      <c r="P13" s="664"/>
      <c r="Q13" s="664"/>
      <c r="R13" s="664"/>
      <c r="S13" s="664"/>
      <c r="T13" s="664"/>
      <c r="U13" s="664"/>
      <c r="V13" s="664"/>
      <c r="W13" s="664"/>
      <c r="X13" s="664"/>
      <c r="Y13" s="664"/>
      <c r="Z13" s="664"/>
    </row>
    <row r="14" spans="1:26" ht="15.75" customHeight="1">
      <c r="A14" s="943">
        <v>2110403</v>
      </c>
      <c r="B14" s="659" t="s">
        <v>3458</v>
      </c>
      <c r="C14" s="1592"/>
      <c r="D14" s="1592"/>
      <c r="E14" s="1592">
        <f t="shared" si="0"/>
        <v>0</v>
      </c>
      <c r="F14" s="664"/>
      <c r="G14" s="664"/>
      <c r="H14" s="664"/>
      <c r="I14" s="664"/>
      <c r="J14" s="664"/>
      <c r="K14" s="664"/>
      <c r="L14" s="664"/>
      <c r="M14" s="664"/>
      <c r="N14" s="664"/>
      <c r="O14" s="664"/>
      <c r="P14" s="664"/>
      <c r="Q14" s="664"/>
      <c r="R14" s="664"/>
      <c r="S14" s="664"/>
      <c r="T14" s="664"/>
      <c r="U14" s="664"/>
      <c r="V14" s="664"/>
      <c r="W14" s="664"/>
      <c r="X14" s="664"/>
      <c r="Y14" s="664"/>
      <c r="Z14" s="664"/>
    </row>
    <row r="15" spans="1:26" ht="15.75" customHeight="1">
      <c r="A15" s="943">
        <v>2110404</v>
      </c>
      <c r="B15" s="659" t="s">
        <v>3459</v>
      </c>
      <c r="C15" s="1593">
        <v>992000</v>
      </c>
      <c r="D15" s="1592"/>
      <c r="E15" s="1592">
        <f t="shared" si="0"/>
        <v>992000</v>
      </c>
      <c r="F15" s="664"/>
      <c r="G15" s="664"/>
      <c r="H15" s="664"/>
      <c r="I15" s="664"/>
      <c r="J15" s="664"/>
      <c r="K15" s="664"/>
      <c r="L15" s="664"/>
      <c r="M15" s="664"/>
      <c r="N15" s="664"/>
      <c r="O15" s="664"/>
      <c r="P15" s="664"/>
      <c r="Q15" s="664"/>
      <c r="R15" s="664"/>
      <c r="S15" s="664"/>
      <c r="T15" s="664"/>
      <c r="U15" s="664"/>
      <c r="V15" s="664"/>
      <c r="W15" s="664"/>
      <c r="X15" s="664"/>
      <c r="Y15" s="664"/>
      <c r="Z15" s="664"/>
    </row>
    <row r="16" spans="1:26" ht="15.75" customHeight="1">
      <c r="A16" s="943">
        <v>2110405</v>
      </c>
      <c r="B16" s="659" t="s">
        <v>3460</v>
      </c>
      <c r="C16" s="1593">
        <v>8432100</v>
      </c>
      <c r="D16" s="1592"/>
      <c r="E16" s="1592">
        <f t="shared" si="0"/>
        <v>8432100</v>
      </c>
      <c r="F16" s="664"/>
      <c r="G16" s="664"/>
      <c r="H16" s="664"/>
      <c r="I16" s="664"/>
      <c r="J16" s="664"/>
      <c r="K16" s="664"/>
      <c r="L16" s="664"/>
      <c r="M16" s="664"/>
      <c r="N16" s="664"/>
      <c r="O16" s="664"/>
      <c r="P16" s="664"/>
      <c r="Q16" s="664"/>
      <c r="R16" s="664"/>
      <c r="S16" s="664"/>
      <c r="T16" s="664"/>
      <c r="U16" s="664"/>
      <c r="V16" s="664"/>
      <c r="W16" s="664"/>
      <c r="X16" s="664"/>
      <c r="Y16" s="664"/>
      <c r="Z16" s="664"/>
    </row>
    <row r="17" spans="1:26" ht="15.75" customHeight="1">
      <c r="A17" s="943">
        <v>2120103</v>
      </c>
      <c r="B17" s="659" t="s">
        <v>3461</v>
      </c>
      <c r="C17" s="1593">
        <v>62549568</v>
      </c>
      <c r="D17" s="1592"/>
      <c r="E17" s="1592">
        <f t="shared" si="0"/>
        <v>62549568</v>
      </c>
      <c r="F17" s="664"/>
      <c r="G17" s="664"/>
      <c r="H17" s="664"/>
      <c r="I17" s="664"/>
      <c r="J17" s="664"/>
      <c r="K17" s="664"/>
      <c r="L17" s="664"/>
      <c r="M17" s="664"/>
      <c r="N17" s="664"/>
      <c r="O17" s="664"/>
      <c r="P17" s="664"/>
      <c r="Q17" s="664"/>
      <c r="R17" s="664"/>
      <c r="S17" s="664"/>
      <c r="T17" s="664"/>
      <c r="U17" s="664"/>
      <c r="V17" s="664"/>
      <c r="W17" s="664"/>
      <c r="X17" s="664"/>
      <c r="Y17" s="664"/>
      <c r="Z17" s="664"/>
    </row>
    <row r="18" spans="1:26" ht="15.75" customHeight="1">
      <c r="A18" s="1847" t="s">
        <v>230</v>
      </c>
      <c r="B18" s="1777"/>
      <c r="C18" s="1594">
        <f t="shared" ref="C18:E18" si="1">SUM(C7:C17)</f>
        <v>622071233</v>
      </c>
      <c r="D18" s="1594">
        <f t="shared" si="1"/>
        <v>0</v>
      </c>
      <c r="E18" s="1594">
        <f t="shared" si="1"/>
        <v>622071233</v>
      </c>
      <c r="F18" s="1595"/>
      <c r="G18" s="2"/>
      <c r="H18" s="664"/>
      <c r="I18" s="664"/>
      <c r="J18" s="664"/>
      <c r="K18" s="664"/>
      <c r="L18" s="664"/>
      <c r="M18" s="664"/>
      <c r="N18" s="664"/>
      <c r="O18" s="664"/>
      <c r="P18" s="664"/>
      <c r="Q18" s="664"/>
      <c r="R18" s="664"/>
      <c r="S18" s="664"/>
      <c r="T18" s="664"/>
      <c r="U18" s="664"/>
      <c r="V18" s="664"/>
      <c r="W18" s="664"/>
      <c r="X18" s="664"/>
      <c r="Y18" s="664"/>
      <c r="Z18" s="664"/>
    </row>
    <row r="19" spans="1:26" ht="15.75" customHeight="1">
      <c r="A19" s="1590"/>
      <c r="B19" s="659"/>
      <c r="C19" s="1592"/>
      <c r="D19" s="1592"/>
      <c r="E19" s="1592">
        <f t="shared" ref="E19:E23" si="2">C19+D19</f>
        <v>0</v>
      </c>
      <c r="F19" s="664"/>
      <c r="G19" s="664"/>
      <c r="H19" s="664"/>
      <c r="I19" s="664"/>
      <c r="J19" s="664"/>
      <c r="K19" s="664"/>
      <c r="L19" s="664"/>
      <c r="M19" s="664"/>
      <c r="N19" s="664"/>
      <c r="O19" s="664"/>
      <c r="P19" s="664"/>
      <c r="Q19" s="664"/>
      <c r="R19" s="664"/>
      <c r="S19" s="664"/>
      <c r="T19" s="664"/>
      <c r="U19" s="664"/>
      <c r="V19" s="664"/>
      <c r="W19" s="664"/>
      <c r="X19" s="664"/>
      <c r="Y19" s="664"/>
      <c r="Z19" s="664"/>
    </row>
    <row r="20" spans="1:26" ht="15.75" customHeight="1">
      <c r="A20" s="1590"/>
      <c r="B20" s="1596" t="s">
        <v>2558</v>
      </c>
      <c r="C20" s="1592"/>
      <c r="D20" s="1592"/>
      <c r="E20" s="1592">
        <f t="shared" si="2"/>
        <v>0</v>
      </c>
      <c r="F20" s="664"/>
      <c r="G20" s="664"/>
      <c r="H20" s="664"/>
      <c r="I20" s="664"/>
      <c r="J20" s="664"/>
      <c r="K20" s="664"/>
      <c r="L20" s="664"/>
      <c r="M20" s="664"/>
      <c r="N20" s="664"/>
      <c r="O20" s="664"/>
      <c r="P20" s="664"/>
      <c r="Q20" s="664"/>
      <c r="R20" s="664"/>
      <c r="S20" s="664"/>
      <c r="T20" s="664"/>
      <c r="U20" s="664"/>
      <c r="V20" s="664"/>
      <c r="W20" s="664"/>
      <c r="X20" s="664"/>
      <c r="Y20" s="664"/>
      <c r="Z20" s="664"/>
    </row>
    <row r="21" spans="1:26" ht="15.75" customHeight="1">
      <c r="A21" s="1597"/>
      <c r="B21" s="1598" t="s">
        <v>2559</v>
      </c>
      <c r="C21" s="1592"/>
      <c r="D21" s="1592"/>
      <c r="E21" s="1592">
        <f t="shared" si="2"/>
        <v>0</v>
      </c>
      <c r="F21" s="664"/>
      <c r="G21" s="664"/>
      <c r="H21" s="664"/>
      <c r="I21" s="664"/>
      <c r="J21" s="664"/>
      <c r="K21" s="664"/>
      <c r="L21" s="664"/>
      <c r="M21" s="664"/>
      <c r="N21" s="664"/>
      <c r="O21" s="664"/>
      <c r="P21" s="664"/>
      <c r="Q21" s="664"/>
      <c r="R21" s="664"/>
      <c r="S21" s="664"/>
      <c r="T21" s="664"/>
      <c r="U21" s="664"/>
      <c r="V21" s="664"/>
      <c r="W21" s="664"/>
      <c r="X21" s="664"/>
      <c r="Y21" s="664"/>
      <c r="Z21" s="664"/>
    </row>
    <row r="22" spans="1:26" ht="15.75" customHeight="1">
      <c r="A22" s="1590" t="s">
        <v>2560</v>
      </c>
      <c r="B22" s="659" t="s">
        <v>2561</v>
      </c>
      <c r="C22" s="1592">
        <v>1300000</v>
      </c>
      <c r="D22" s="1592">
        <v>0</v>
      </c>
      <c r="E22" s="1592">
        <f t="shared" si="2"/>
        <v>1300000</v>
      </c>
      <c r="F22" s="664"/>
      <c r="G22" s="664"/>
      <c r="H22" s="664"/>
      <c r="I22" s="664"/>
      <c r="J22" s="664"/>
      <c r="K22" s="664"/>
      <c r="L22" s="664"/>
      <c r="M22" s="664"/>
      <c r="N22" s="664"/>
      <c r="O22" s="664"/>
      <c r="P22" s="664"/>
      <c r="Q22" s="664"/>
      <c r="R22" s="664"/>
      <c r="S22" s="664"/>
      <c r="T22" s="664"/>
      <c r="U22" s="664"/>
      <c r="V22" s="664"/>
      <c r="W22" s="664"/>
      <c r="X22" s="664"/>
      <c r="Y22" s="664"/>
      <c r="Z22" s="664"/>
    </row>
    <row r="23" spans="1:26" ht="15.75" customHeight="1">
      <c r="A23" s="1590" t="s">
        <v>2562</v>
      </c>
      <c r="B23" s="659" t="s">
        <v>2563</v>
      </c>
      <c r="C23" s="1592">
        <v>120000</v>
      </c>
      <c r="D23" s="1592"/>
      <c r="E23" s="1592">
        <f t="shared" si="2"/>
        <v>120000</v>
      </c>
      <c r="F23" s="664"/>
      <c r="G23" s="664"/>
      <c r="H23" s="664"/>
      <c r="I23" s="664"/>
      <c r="J23" s="664"/>
      <c r="K23" s="664"/>
      <c r="L23" s="664"/>
      <c r="M23" s="664"/>
      <c r="N23" s="664"/>
      <c r="O23" s="664"/>
      <c r="P23" s="664"/>
      <c r="Q23" s="664"/>
      <c r="R23" s="664"/>
      <c r="S23" s="664"/>
      <c r="T23" s="664"/>
      <c r="U23" s="664"/>
      <c r="V23" s="664"/>
      <c r="W23" s="664"/>
      <c r="X23" s="664"/>
      <c r="Y23" s="664"/>
      <c r="Z23" s="664"/>
    </row>
    <row r="24" spans="1:26" ht="15.75" customHeight="1">
      <c r="A24" s="1848" t="s">
        <v>230</v>
      </c>
      <c r="B24" s="1777"/>
      <c r="C24" s="1599">
        <f t="shared" ref="C24:E24" si="3">C22+C23</f>
        <v>1420000</v>
      </c>
      <c r="D24" s="1599">
        <f t="shared" si="3"/>
        <v>0</v>
      </c>
      <c r="E24" s="1599">
        <f t="shared" si="3"/>
        <v>1420000</v>
      </c>
      <c r="F24" s="664"/>
      <c r="G24" s="664"/>
      <c r="H24" s="664"/>
      <c r="I24" s="664"/>
      <c r="J24" s="664"/>
      <c r="K24" s="664"/>
      <c r="L24" s="664"/>
      <c r="M24" s="664"/>
      <c r="N24" s="664"/>
      <c r="O24" s="664"/>
      <c r="P24" s="664"/>
      <c r="Q24" s="664"/>
      <c r="R24" s="664"/>
      <c r="S24" s="664"/>
      <c r="T24" s="664"/>
      <c r="U24" s="664"/>
      <c r="V24" s="664"/>
      <c r="W24" s="664"/>
      <c r="X24" s="664"/>
      <c r="Y24" s="664"/>
      <c r="Z24" s="664"/>
    </row>
    <row r="25" spans="1:26" ht="15.75" customHeight="1">
      <c r="A25" s="1597"/>
      <c r="B25" s="1598" t="s">
        <v>2564</v>
      </c>
      <c r="C25" s="1592"/>
      <c r="D25" s="1592"/>
      <c r="E25" s="1592">
        <f t="shared" ref="E25:E29" si="4">C25+D25</f>
        <v>0</v>
      </c>
      <c r="F25" s="664"/>
      <c r="G25" s="664"/>
      <c r="H25" s="664"/>
      <c r="I25" s="664"/>
      <c r="J25" s="664"/>
      <c r="K25" s="664"/>
      <c r="L25" s="664"/>
      <c r="M25" s="664"/>
      <c r="N25" s="664"/>
      <c r="O25" s="664"/>
      <c r="P25" s="664"/>
      <c r="Q25" s="664"/>
      <c r="R25" s="664"/>
      <c r="S25" s="664"/>
      <c r="T25" s="664"/>
      <c r="U25" s="664"/>
      <c r="V25" s="664"/>
      <c r="W25" s="664"/>
      <c r="X25" s="664"/>
      <c r="Y25" s="664"/>
      <c r="Z25" s="664"/>
    </row>
    <row r="26" spans="1:26" ht="15.75" customHeight="1">
      <c r="A26" s="1590" t="s">
        <v>2565</v>
      </c>
      <c r="B26" s="659" t="s">
        <v>2566</v>
      </c>
      <c r="C26" s="1592">
        <v>30000</v>
      </c>
      <c r="D26" s="1592"/>
      <c r="E26" s="1592">
        <f t="shared" si="4"/>
        <v>30000</v>
      </c>
      <c r="F26" s="664"/>
      <c r="G26" s="664"/>
      <c r="H26" s="664"/>
      <c r="I26" s="664"/>
      <c r="J26" s="664"/>
      <c r="K26" s="664"/>
      <c r="L26" s="664"/>
      <c r="M26" s="664"/>
      <c r="N26" s="664"/>
      <c r="O26" s="664"/>
      <c r="P26" s="664"/>
      <c r="Q26" s="664"/>
      <c r="R26" s="664"/>
      <c r="S26" s="664"/>
      <c r="T26" s="664"/>
      <c r="U26" s="664"/>
      <c r="V26" s="664"/>
      <c r="W26" s="664"/>
      <c r="X26" s="664"/>
      <c r="Y26" s="664"/>
      <c r="Z26" s="664"/>
    </row>
    <row r="27" spans="1:26" ht="15.75" customHeight="1">
      <c r="A27" s="1590" t="s">
        <v>2874</v>
      </c>
      <c r="B27" s="659" t="s">
        <v>3462</v>
      </c>
      <c r="C27" s="1592">
        <v>2048765</v>
      </c>
      <c r="D27" s="1592"/>
      <c r="E27" s="1592">
        <f t="shared" si="4"/>
        <v>2048765</v>
      </c>
      <c r="F27" s="664"/>
      <c r="G27" s="664"/>
      <c r="H27" s="664"/>
      <c r="I27" s="664"/>
      <c r="J27" s="664"/>
      <c r="K27" s="664"/>
      <c r="L27" s="664"/>
      <c r="M27" s="664"/>
      <c r="N27" s="664"/>
      <c r="O27" s="664"/>
      <c r="P27" s="664"/>
      <c r="Q27" s="664"/>
      <c r="R27" s="664"/>
      <c r="S27" s="664"/>
      <c r="T27" s="664"/>
      <c r="U27" s="664"/>
      <c r="V27" s="664"/>
      <c r="W27" s="664"/>
      <c r="X27" s="664"/>
      <c r="Y27" s="664"/>
      <c r="Z27" s="664"/>
    </row>
    <row r="28" spans="1:26" ht="15.75" customHeight="1">
      <c r="A28" s="1590" t="s">
        <v>2567</v>
      </c>
      <c r="B28" s="659" t="s">
        <v>2568</v>
      </c>
      <c r="C28" s="1592">
        <v>102000</v>
      </c>
      <c r="D28" s="1592"/>
      <c r="E28" s="1592">
        <f t="shared" si="4"/>
        <v>102000</v>
      </c>
      <c r="F28" s="664"/>
      <c r="G28" s="664"/>
      <c r="H28" s="664"/>
      <c r="I28" s="664"/>
      <c r="J28" s="664"/>
      <c r="K28" s="664"/>
      <c r="L28" s="664"/>
      <c r="M28" s="664"/>
      <c r="N28" s="664"/>
      <c r="O28" s="664"/>
      <c r="P28" s="664"/>
      <c r="Q28" s="664"/>
      <c r="R28" s="664"/>
      <c r="S28" s="664"/>
      <c r="T28" s="664"/>
      <c r="U28" s="664"/>
      <c r="V28" s="664"/>
      <c r="W28" s="664"/>
      <c r="X28" s="664"/>
      <c r="Y28" s="664"/>
      <c r="Z28" s="664"/>
    </row>
    <row r="29" spans="1:26" ht="15.75" customHeight="1">
      <c r="A29" s="1590" t="s">
        <v>3463</v>
      </c>
      <c r="B29" s="659" t="s">
        <v>3464</v>
      </c>
      <c r="C29" s="1592"/>
      <c r="D29" s="1592"/>
      <c r="E29" s="1592">
        <f t="shared" si="4"/>
        <v>0</v>
      </c>
      <c r="F29" s="664"/>
      <c r="G29" s="664"/>
      <c r="H29" s="664"/>
      <c r="I29" s="664"/>
      <c r="J29" s="664"/>
      <c r="K29" s="664"/>
      <c r="L29" s="664"/>
      <c r="M29" s="664"/>
      <c r="N29" s="664"/>
      <c r="O29" s="664"/>
      <c r="P29" s="664"/>
      <c r="Q29" s="664"/>
      <c r="R29" s="664"/>
      <c r="S29" s="664"/>
      <c r="T29" s="664"/>
      <c r="U29" s="664"/>
      <c r="V29" s="664"/>
      <c r="W29" s="664"/>
      <c r="X29" s="664"/>
      <c r="Y29" s="664"/>
      <c r="Z29" s="664"/>
    </row>
    <row r="30" spans="1:26" ht="15.75" customHeight="1">
      <c r="A30" s="1848" t="s">
        <v>230</v>
      </c>
      <c r="B30" s="1777"/>
      <c r="C30" s="1599">
        <f t="shared" ref="C30:E30" si="5">SUM(C26:C29)</f>
        <v>2180765</v>
      </c>
      <c r="D30" s="1599">
        <f t="shared" si="5"/>
        <v>0</v>
      </c>
      <c r="E30" s="1599">
        <f t="shared" si="5"/>
        <v>2180765</v>
      </c>
      <c r="F30" s="664"/>
      <c r="G30" s="664"/>
      <c r="H30" s="664"/>
      <c r="I30" s="664"/>
      <c r="J30" s="664"/>
      <c r="K30" s="664"/>
      <c r="L30" s="664"/>
      <c r="M30" s="664"/>
      <c r="N30" s="664"/>
      <c r="O30" s="664"/>
      <c r="P30" s="664"/>
      <c r="Q30" s="664"/>
      <c r="R30" s="664"/>
      <c r="S30" s="664"/>
      <c r="T30" s="664"/>
      <c r="U30" s="664"/>
      <c r="V30" s="664"/>
      <c r="W30" s="664"/>
      <c r="X30" s="664"/>
      <c r="Y30" s="664"/>
      <c r="Z30" s="664"/>
    </row>
    <row r="31" spans="1:26" ht="15.75" customHeight="1">
      <c r="A31" s="1590"/>
      <c r="B31" s="1598" t="s">
        <v>3465</v>
      </c>
      <c r="C31" s="1592"/>
      <c r="D31" s="1592"/>
      <c r="E31" s="1592">
        <f t="shared" ref="E31:E34" si="6">C31+D31</f>
        <v>0</v>
      </c>
      <c r="F31" s="664"/>
      <c r="G31" s="664"/>
      <c r="H31" s="664"/>
      <c r="I31" s="664"/>
      <c r="J31" s="664"/>
      <c r="K31" s="664"/>
      <c r="L31" s="664"/>
      <c r="M31" s="664"/>
      <c r="N31" s="664"/>
      <c r="O31" s="664"/>
      <c r="P31" s="664"/>
      <c r="Q31" s="664"/>
      <c r="R31" s="664"/>
      <c r="S31" s="664"/>
      <c r="T31" s="664"/>
      <c r="U31" s="664"/>
      <c r="V31" s="664"/>
      <c r="W31" s="664"/>
      <c r="X31" s="664"/>
      <c r="Y31" s="664"/>
      <c r="Z31" s="664"/>
    </row>
    <row r="32" spans="1:26" ht="15.75" customHeight="1">
      <c r="A32" s="1590" t="s">
        <v>2649</v>
      </c>
      <c r="B32" s="659" t="s">
        <v>2570</v>
      </c>
      <c r="C32" s="1592">
        <v>3320000</v>
      </c>
      <c r="D32" s="1592">
        <v>30140000</v>
      </c>
      <c r="E32" s="1592">
        <f t="shared" si="6"/>
        <v>33460000</v>
      </c>
      <c r="F32" s="664"/>
      <c r="G32" s="664"/>
      <c r="H32" s="664"/>
      <c r="I32" s="664"/>
      <c r="J32" s="664"/>
      <c r="K32" s="664"/>
      <c r="L32" s="664"/>
      <c r="M32" s="664"/>
      <c r="N32" s="664"/>
      <c r="O32" s="664"/>
      <c r="P32" s="664"/>
      <c r="Q32" s="664"/>
      <c r="R32" s="664"/>
      <c r="S32" s="664"/>
      <c r="T32" s="664"/>
      <c r="U32" s="664"/>
      <c r="V32" s="664"/>
      <c r="W32" s="664"/>
      <c r="X32" s="664"/>
      <c r="Y32" s="664"/>
      <c r="Z32" s="664"/>
    </row>
    <row r="33" spans="1:26" ht="15.75" customHeight="1">
      <c r="A33" s="1590" t="s">
        <v>2571</v>
      </c>
      <c r="B33" s="659" t="s">
        <v>2572</v>
      </c>
      <c r="C33" s="1592">
        <v>13624000</v>
      </c>
      <c r="D33" s="1592">
        <v>80180853</v>
      </c>
      <c r="E33" s="1592">
        <f t="shared" si="6"/>
        <v>93804853</v>
      </c>
      <c r="F33" s="2"/>
      <c r="G33" s="664"/>
      <c r="H33" s="664"/>
      <c r="I33" s="664"/>
      <c r="J33" s="664"/>
      <c r="K33" s="664"/>
      <c r="L33" s="664"/>
      <c r="M33" s="664"/>
      <c r="N33" s="664"/>
      <c r="O33" s="664"/>
      <c r="P33" s="664"/>
      <c r="Q33" s="664"/>
      <c r="R33" s="664"/>
      <c r="S33" s="664"/>
      <c r="T33" s="664"/>
      <c r="U33" s="664"/>
      <c r="V33" s="664"/>
      <c r="W33" s="664"/>
      <c r="X33" s="664"/>
      <c r="Y33" s="664"/>
      <c r="Z33" s="664"/>
    </row>
    <row r="34" spans="1:26" ht="15.75" customHeight="1">
      <c r="A34" s="1590" t="s">
        <v>2573</v>
      </c>
      <c r="B34" s="659" t="s">
        <v>2574</v>
      </c>
      <c r="C34" s="1592">
        <v>13624000</v>
      </c>
      <c r="D34" s="1592">
        <v>80180853</v>
      </c>
      <c r="E34" s="1592">
        <f t="shared" si="6"/>
        <v>93804853</v>
      </c>
      <c r="F34" s="2"/>
      <c r="G34" s="664"/>
      <c r="H34" s="664"/>
      <c r="I34" s="664"/>
      <c r="J34" s="664"/>
      <c r="K34" s="664"/>
      <c r="L34" s="664"/>
      <c r="M34" s="664"/>
      <c r="N34" s="664"/>
      <c r="O34" s="664"/>
      <c r="P34" s="664"/>
      <c r="Q34" s="664"/>
      <c r="R34" s="664"/>
      <c r="S34" s="664"/>
      <c r="T34" s="664"/>
      <c r="U34" s="664"/>
      <c r="V34" s="664"/>
      <c r="W34" s="664"/>
      <c r="X34" s="664"/>
      <c r="Y34" s="664"/>
      <c r="Z34" s="664"/>
    </row>
    <row r="35" spans="1:26" ht="15.75" customHeight="1">
      <c r="A35" s="1848" t="s">
        <v>230</v>
      </c>
      <c r="B35" s="1777"/>
      <c r="C35" s="1599">
        <f t="shared" ref="C35:E35" si="7">SUM(C32:C34)</f>
        <v>30568000</v>
      </c>
      <c r="D35" s="1599">
        <f t="shared" si="7"/>
        <v>190501706</v>
      </c>
      <c r="E35" s="1599">
        <f t="shared" si="7"/>
        <v>221069706</v>
      </c>
      <c r="F35" s="664"/>
      <c r="G35" s="664"/>
      <c r="H35" s="664"/>
      <c r="I35" s="664"/>
      <c r="J35" s="664"/>
      <c r="K35" s="664"/>
      <c r="L35" s="664"/>
      <c r="M35" s="664"/>
      <c r="N35" s="664"/>
      <c r="O35" s="664"/>
      <c r="P35" s="664"/>
      <c r="Q35" s="664"/>
      <c r="R35" s="664"/>
      <c r="S35" s="664"/>
      <c r="T35" s="664"/>
      <c r="U35" s="664"/>
      <c r="V35" s="664"/>
      <c r="W35" s="664"/>
      <c r="X35" s="664"/>
      <c r="Y35" s="664"/>
      <c r="Z35" s="664"/>
    </row>
    <row r="36" spans="1:26" ht="15.75" customHeight="1">
      <c r="A36" s="1597"/>
      <c r="B36" s="1598" t="s">
        <v>2577</v>
      </c>
      <c r="C36" s="1592"/>
      <c r="D36" s="1592"/>
      <c r="E36" s="1592">
        <f t="shared" ref="E36:E39" si="8">C36+D36</f>
        <v>0</v>
      </c>
      <c r="F36" s="664"/>
      <c r="G36" s="664"/>
      <c r="H36" s="664"/>
      <c r="I36" s="664"/>
      <c r="J36" s="664"/>
      <c r="K36" s="664"/>
      <c r="L36" s="664"/>
      <c r="M36" s="664"/>
      <c r="N36" s="664"/>
      <c r="O36" s="664"/>
      <c r="P36" s="664"/>
      <c r="Q36" s="664"/>
      <c r="R36" s="664"/>
      <c r="S36" s="664"/>
      <c r="T36" s="664"/>
      <c r="U36" s="664"/>
      <c r="V36" s="664"/>
      <c r="W36" s="664"/>
      <c r="X36" s="664"/>
      <c r="Y36" s="664"/>
      <c r="Z36" s="664"/>
    </row>
    <row r="37" spans="1:26" ht="15.75" customHeight="1">
      <c r="A37" s="1590" t="s">
        <v>2687</v>
      </c>
      <c r="B37" s="659" t="s">
        <v>2578</v>
      </c>
      <c r="C37" s="1592">
        <v>1560000</v>
      </c>
      <c r="D37" s="1592">
        <v>1820000</v>
      </c>
      <c r="E37" s="1592">
        <f t="shared" si="8"/>
        <v>3380000</v>
      </c>
      <c r="F37" s="664"/>
      <c r="G37" s="664"/>
      <c r="H37" s="664"/>
      <c r="I37" s="664"/>
      <c r="J37" s="664"/>
      <c r="K37" s="664"/>
      <c r="L37" s="664"/>
      <c r="M37" s="664"/>
      <c r="N37" s="664"/>
      <c r="O37" s="664"/>
      <c r="P37" s="664"/>
      <c r="Q37" s="664"/>
      <c r="R37" s="664"/>
      <c r="S37" s="664"/>
      <c r="T37" s="664"/>
      <c r="U37" s="664"/>
      <c r="V37" s="664"/>
      <c r="W37" s="664"/>
      <c r="X37" s="664"/>
      <c r="Y37" s="664"/>
      <c r="Z37" s="664"/>
    </row>
    <row r="38" spans="1:26" ht="15.75" customHeight="1">
      <c r="A38" s="1590" t="s">
        <v>2579</v>
      </c>
      <c r="B38" s="659" t="s">
        <v>2580</v>
      </c>
      <c r="C38" s="1592">
        <v>5137260</v>
      </c>
      <c r="D38" s="1592">
        <v>10022202</v>
      </c>
      <c r="E38" s="1592">
        <f t="shared" si="8"/>
        <v>15159462</v>
      </c>
      <c r="F38" s="1595"/>
      <c r="G38" s="664"/>
      <c r="H38" s="664"/>
      <c r="I38" s="664"/>
      <c r="J38" s="664"/>
      <c r="K38" s="664"/>
      <c r="L38" s="664"/>
      <c r="M38" s="664"/>
      <c r="N38" s="664"/>
      <c r="O38" s="664"/>
      <c r="P38" s="664"/>
      <c r="Q38" s="664"/>
      <c r="R38" s="664"/>
      <c r="S38" s="664"/>
      <c r="T38" s="664"/>
      <c r="U38" s="664"/>
      <c r="V38" s="664"/>
      <c r="W38" s="664"/>
      <c r="X38" s="664"/>
      <c r="Y38" s="664"/>
      <c r="Z38" s="664"/>
    </row>
    <row r="39" spans="1:26" ht="15.75" customHeight="1">
      <c r="A39" s="1590" t="s">
        <v>2581</v>
      </c>
      <c r="B39" s="659" t="s">
        <v>2574</v>
      </c>
      <c r="C39" s="1592">
        <v>5137260</v>
      </c>
      <c r="D39" s="1592">
        <v>10022202</v>
      </c>
      <c r="E39" s="1592">
        <f t="shared" si="8"/>
        <v>15159462</v>
      </c>
      <c r="F39" s="1595"/>
      <c r="G39" s="664"/>
      <c r="H39" s="664"/>
      <c r="I39" s="664"/>
      <c r="J39" s="664"/>
      <c r="K39" s="664"/>
      <c r="L39" s="664"/>
      <c r="M39" s="664"/>
      <c r="N39" s="664"/>
      <c r="O39" s="664"/>
      <c r="P39" s="664"/>
      <c r="Q39" s="664"/>
      <c r="R39" s="664"/>
      <c r="S39" s="664"/>
      <c r="T39" s="664"/>
      <c r="U39" s="664"/>
      <c r="V39" s="664"/>
      <c r="W39" s="664"/>
      <c r="X39" s="664"/>
      <c r="Y39" s="664"/>
      <c r="Z39" s="664"/>
    </row>
    <row r="40" spans="1:26" ht="15.75" customHeight="1">
      <c r="A40" s="1848" t="s">
        <v>230</v>
      </c>
      <c r="B40" s="1777"/>
      <c r="C40" s="1599">
        <f t="shared" ref="C40:E40" si="9">SUM(C37:C39)</f>
        <v>11834520</v>
      </c>
      <c r="D40" s="1599">
        <f t="shared" si="9"/>
        <v>21864404</v>
      </c>
      <c r="E40" s="1599">
        <f t="shared" si="9"/>
        <v>33698924</v>
      </c>
      <c r="F40" s="664"/>
      <c r="G40" s="664"/>
      <c r="H40" s="664"/>
      <c r="I40" s="664"/>
      <c r="J40" s="664"/>
      <c r="K40" s="664"/>
      <c r="L40" s="664"/>
      <c r="M40" s="664"/>
      <c r="N40" s="664"/>
      <c r="O40" s="664"/>
      <c r="P40" s="664"/>
      <c r="Q40" s="664"/>
      <c r="R40" s="664"/>
      <c r="S40" s="664"/>
      <c r="T40" s="664"/>
      <c r="U40" s="664"/>
      <c r="V40" s="664"/>
      <c r="W40" s="664"/>
      <c r="X40" s="664"/>
      <c r="Y40" s="664"/>
      <c r="Z40" s="664"/>
    </row>
    <row r="41" spans="1:26" ht="15.75" customHeight="1">
      <c r="A41" s="1597"/>
      <c r="B41" s="1598" t="s">
        <v>2584</v>
      </c>
      <c r="C41" s="1592"/>
      <c r="D41" s="1592"/>
      <c r="E41" s="1592">
        <f t="shared" ref="E41:E45" si="10">C41+D41</f>
        <v>0</v>
      </c>
      <c r="F41" s="664"/>
      <c r="G41" s="664"/>
      <c r="H41" s="664"/>
      <c r="I41" s="664"/>
      <c r="J41" s="664"/>
      <c r="K41" s="664"/>
      <c r="L41" s="664"/>
      <c r="M41" s="664"/>
      <c r="N41" s="664"/>
      <c r="O41" s="664"/>
      <c r="P41" s="664"/>
      <c r="Q41" s="664"/>
      <c r="R41" s="664"/>
      <c r="S41" s="664"/>
      <c r="T41" s="664"/>
      <c r="U41" s="664"/>
      <c r="V41" s="664"/>
      <c r="W41" s="664"/>
      <c r="X41" s="664"/>
      <c r="Y41" s="664"/>
      <c r="Z41" s="664"/>
    </row>
    <row r="42" spans="1:26" ht="15.75" customHeight="1">
      <c r="A42" s="1590" t="s">
        <v>2585</v>
      </c>
      <c r="B42" s="659" t="s">
        <v>2586</v>
      </c>
      <c r="C42" s="1592">
        <v>600000</v>
      </c>
      <c r="D42" s="1592"/>
      <c r="E42" s="1592">
        <f t="shared" si="10"/>
        <v>600000</v>
      </c>
      <c r="F42" s="664"/>
      <c r="G42" s="664"/>
      <c r="H42" s="664"/>
      <c r="I42" s="664"/>
      <c r="J42" s="664"/>
      <c r="K42" s="664"/>
      <c r="L42" s="664"/>
      <c r="M42" s="664"/>
      <c r="N42" s="664"/>
      <c r="O42" s="664"/>
      <c r="P42" s="664"/>
      <c r="Q42" s="664"/>
      <c r="R42" s="664"/>
      <c r="S42" s="664"/>
      <c r="T42" s="664"/>
      <c r="U42" s="664"/>
      <c r="V42" s="664"/>
      <c r="W42" s="664"/>
      <c r="X42" s="664"/>
      <c r="Y42" s="664"/>
      <c r="Z42" s="664"/>
    </row>
    <row r="43" spans="1:26" ht="15.75" customHeight="1">
      <c r="A43" s="943">
        <v>2210503</v>
      </c>
      <c r="B43" s="659" t="s">
        <v>2588</v>
      </c>
      <c r="C43" s="1592">
        <v>712800</v>
      </c>
      <c r="D43" s="1592"/>
      <c r="E43" s="1592">
        <f t="shared" si="10"/>
        <v>712800</v>
      </c>
      <c r="F43" s="1595"/>
      <c r="G43" s="664"/>
      <c r="H43" s="664"/>
      <c r="I43" s="664"/>
      <c r="J43" s="664"/>
      <c r="K43" s="664"/>
      <c r="L43" s="664"/>
      <c r="M43" s="664"/>
      <c r="N43" s="664"/>
      <c r="O43" s="664"/>
      <c r="P43" s="664"/>
      <c r="Q43" s="664"/>
      <c r="R43" s="664"/>
      <c r="S43" s="664"/>
      <c r="T43" s="664"/>
      <c r="U43" s="664"/>
      <c r="V43" s="664"/>
      <c r="W43" s="664"/>
      <c r="X43" s="664"/>
      <c r="Y43" s="664"/>
      <c r="Z43" s="664"/>
    </row>
    <row r="44" spans="1:26" ht="15.75" customHeight="1">
      <c r="A44" s="1590" t="s">
        <v>2589</v>
      </c>
      <c r="B44" s="659" t="s">
        <v>3466</v>
      </c>
      <c r="C44" s="1592">
        <v>3480000</v>
      </c>
      <c r="D44" s="1592"/>
      <c r="E44" s="1592">
        <f t="shared" si="10"/>
        <v>3480000</v>
      </c>
      <c r="F44" s="664"/>
      <c r="G44" s="664"/>
      <c r="H44" s="664"/>
      <c r="I44" s="664"/>
      <c r="J44" s="664"/>
      <c r="K44" s="664"/>
      <c r="L44" s="664"/>
      <c r="M44" s="664"/>
      <c r="N44" s="664"/>
      <c r="O44" s="664"/>
      <c r="P44" s="664"/>
      <c r="Q44" s="664"/>
      <c r="R44" s="664"/>
      <c r="S44" s="664"/>
      <c r="T44" s="664"/>
      <c r="U44" s="664"/>
      <c r="V44" s="664"/>
      <c r="W44" s="664"/>
      <c r="X44" s="664"/>
      <c r="Y44" s="664"/>
      <c r="Z44" s="664"/>
    </row>
    <row r="45" spans="1:26" ht="15.75" customHeight="1">
      <c r="A45" s="1590" t="s">
        <v>2742</v>
      </c>
      <c r="B45" s="659" t="s">
        <v>2743</v>
      </c>
      <c r="C45" s="1592">
        <v>60000</v>
      </c>
      <c r="D45" s="1592"/>
      <c r="E45" s="1592">
        <f t="shared" si="10"/>
        <v>60000</v>
      </c>
      <c r="F45" s="664"/>
      <c r="G45" s="664"/>
      <c r="H45" s="664"/>
      <c r="I45" s="664"/>
      <c r="J45" s="664"/>
      <c r="K45" s="664"/>
      <c r="L45" s="664"/>
      <c r="M45" s="664"/>
      <c r="N45" s="664"/>
      <c r="O45" s="664"/>
      <c r="P45" s="664"/>
      <c r="Q45" s="664"/>
      <c r="R45" s="664"/>
      <c r="S45" s="664"/>
      <c r="T45" s="664"/>
      <c r="U45" s="664"/>
      <c r="V45" s="664"/>
      <c r="W45" s="664"/>
      <c r="X45" s="664"/>
      <c r="Y45" s="664"/>
      <c r="Z45" s="664"/>
    </row>
    <row r="46" spans="1:26" ht="15.75" customHeight="1">
      <c r="A46" s="1848" t="s">
        <v>230</v>
      </c>
      <c r="B46" s="1777"/>
      <c r="C46" s="1599">
        <f t="shared" ref="C46:E46" si="11">SUM(C42:C45)</f>
        <v>4852800</v>
      </c>
      <c r="D46" s="1599">
        <f t="shared" si="11"/>
        <v>0</v>
      </c>
      <c r="E46" s="1599">
        <f t="shared" si="11"/>
        <v>4852800</v>
      </c>
      <c r="F46" s="664"/>
      <c r="G46" s="664"/>
      <c r="H46" s="664"/>
      <c r="I46" s="664"/>
      <c r="J46" s="664"/>
      <c r="K46" s="664"/>
      <c r="L46" s="664"/>
      <c r="M46" s="664"/>
      <c r="N46" s="664"/>
      <c r="O46" s="664"/>
      <c r="P46" s="664"/>
      <c r="Q46" s="664"/>
      <c r="R46" s="664"/>
      <c r="S46" s="664"/>
      <c r="T46" s="664"/>
      <c r="U46" s="664"/>
      <c r="V46" s="664"/>
      <c r="W46" s="664"/>
      <c r="X46" s="664"/>
      <c r="Y46" s="664"/>
      <c r="Z46" s="664"/>
    </row>
    <row r="47" spans="1:26" ht="15.75" customHeight="1">
      <c r="A47" s="1597"/>
      <c r="B47" s="1598" t="s">
        <v>2591</v>
      </c>
      <c r="C47" s="1592"/>
      <c r="D47" s="1592"/>
      <c r="E47" s="1592">
        <f t="shared" ref="E47:E49" si="12">C47+D47</f>
        <v>0</v>
      </c>
      <c r="F47" s="664"/>
      <c r="G47" s="664"/>
      <c r="H47" s="664"/>
      <c r="I47" s="664"/>
      <c r="J47" s="664"/>
      <c r="K47" s="664"/>
      <c r="L47" s="664"/>
      <c r="M47" s="664"/>
      <c r="N47" s="664"/>
      <c r="O47" s="664"/>
      <c r="P47" s="664"/>
      <c r="Q47" s="664"/>
      <c r="R47" s="664"/>
      <c r="S47" s="664"/>
      <c r="T47" s="664"/>
      <c r="U47" s="664"/>
      <c r="V47" s="664"/>
      <c r="W47" s="664"/>
      <c r="X47" s="664"/>
      <c r="Y47" s="664"/>
      <c r="Z47" s="664"/>
    </row>
    <row r="48" spans="1:26" ht="15.75" customHeight="1">
      <c r="A48" s="943">
        <v>2210604</v>
      </c>
      <c r="B48" s="659" t="s">
        <v>3068</v>
      </c>
      <c r="C48" s="1592">
        <v>2400000</v>
      </c>
      <c r="D48" s="1592"/>
      <c r="E48" s="1592">
        <f t="shared" si="12"/>
        <v>2400000</v>
      </c>
      <c r="F48" s="664"/>
      <c r="G48" s="664"/>
      <c r="H48" s="664"/>
      <c r="I48" s="664"/>
      <c r="J48" s="664"/>
      <c r="K48" s="664"/>
      <c r="L48" s="664"/>
      <c r="M48" s="664"/>
      <c r="N48" s="664"/>
      <c r="O48" s="664"/>
      <c r="P48" s="664"/>
      <c r="Q48" s="664"/>
      <c r="R48" s="664"/>
      <c r="S48" s="664"/>
      <c r="T48" s="664"/>
      <c r="U48" s="664"/>
      <c r="V48" s="664"/>
      <c r="W48" s="664"/>
      <c r="X48" s="664"/>
      <c r="Y48" s="664"/>
      <c r="Z48" s="664"/>
    </row>
    <row r="49" spans="1:26" ht="15.75" customHeight="1">
      <c r="A49" s="1590"/>
      <c r="B49" s="659"/>
      <c r="C49" s="1592"/>
      <c r="D49" s="1592"/>
      <c r="E49" s="1592">
        <f t="shared" si="12"/>
        <v>0</v>
      </c>
      <c r="F49" s="664"/>
      <c r="G49" s="664"/>
      <c r="H49" s="664"/>
      <c r="I49" s="664"/>
      <c r="J49" s="664"/>
      <c r="K49" s="664"/>
      <c r="L49" s="664"/>
      <c r="M49" s="664"/>
      <c r="N49" s="664"/>
      <c r="O49" s="664"/>
      <c r="P49" s="664"/>
      <c r="Q49" s="664"/>
      <c r="R49" s="664"/>
      <c r="S49" s="664"/>
      <c r="T49" s="664"/>
      <c r="U49" s="664"/>
      <c r="V49" s="664"/>
      <c r="W49" s="664"/>
      <c r="X49" s="664"/>
      <c r="Y49" s="664"/>
      <c r="Z49" s="664"/>
    </row>
    <row r="50" spans="1:26" ht="15.75" customHeight="1">
      <c r="A50" s="1848" t="s">
        <v>230</v>
      </c>
      <c r="B50" s="1777"/>
      <c r="C50" s="1599">
        <f t="shared" ref="C50:E50" si="13">SUM(C48:C49)</f>
        <v>2400000</v>
      </c>
      <c r="D50" s="1599">
        <f t="shared" si="13"/>
        <v>0</v>
      </c>
      <c r="E50" s="1599">
        <f t="shared" si="13"/>
        <v>2400000</v>
      </c>
      <c r="F50" s="664"/>
      <c r="G50" s="664"/>
      <c r="H50" s="664"/>
      <c r="I50" s="664"/>
      <c r="J50" s="664"/>
      <c r="K50" s="664"/>
      <c r="L50" s="664"/>
      <c r="M50" s="664"/>
      <c r="N50" s="664"/>
      <c r="O50" s="664"/>
      <c r="P50" s="664"/>
      <c r="Q50" s="664"/>
      <c r="R50" s="664"/>
      <c r="S50" s="664"/>
      <c r="T50" s="664"/>
      <c r="U50" s="664"/>
      <c r="V50" s="664"/>
      <c r="W50" s="664"/>
      <c r="X50" s="664"/>
      <c r="Y50" s="664"/>
      <c r="Z50" s="664"/>
    </row>
    <row r="51" spans="1:26" ht="15.75" customHeight="1">
      <c r="A51" s="1597"/>
      <c r="B51" s="1598" t="s">
        <v>2594</v>
      </c>
      <c r="C51" s="1592"/>
      <c r="D51" s="1592"/>
      <c r="E51" s="1592">
        <f t="shared" ref="E51:E56" si="14">C51+D51</f>
        <v>0</v>
      </c>
      <c r="F51" s="664"/>
      <c r="G51" s="664"/>
      <c r="H51" s="664"/>
      <c r="I51" s="664"/>
      <c r="J51" s="664"/>
      <c r="K51" s="664"/>
      <c r="L51" s="664"/>
      <c r="M51" s="664"/>
      <c r="N51" s="664"/>
      <c r="O51" s="664"/>
      <c r="P51" s="664"/>
      <c r="Q51" s="664"/>
      <c r="R51" s="664"/>
      <c r="S51" s="664"/>
      <c r="T51" s="664"/>
      <c r="U51" s="664"/>
      <c r="V51" s="664"/>
      <c r="W51" s="664"/>
      <c r="X51" s="664"/>
      <c r="Y51" s="664"/>
      <c r="Z51" s="664"/>
    </row>
    <row r="52" spans="1:26" ht="15.75" customHeight="1">
      <c r="A52" s="1590" t="s">
        <v>2595</v>
      </c>
      <c r="B52" s="659" t="s">
        <v>2596</v>
      </c>
      <c r="C52" s="1592">
        <v>1500000</v>
      </c>
      <c r="D52" s="1592"/>
      <c r="E52" s="1592">
        <f t="shared" si="14"/>
        <v>1500000</v>
      </c>
      <c r="F52" s="664"/>
      <c r="G52" s="664"/>
      <c r="H52" s="664"/>
      <c r="I52" s="664"/>
      <c r="J52" s="664"/>
      <c r="K52" s="664"/>
      <c r="L52" s="664"/>
      <c r="M52" s="664"/>
      <c r="N52" s="664"/>
      <c r="O52" s="664"/>
      <c r="P52" s="664"/>
      <c r="Q52" s="664"/>
      <c r="R52" s="664"/>
      <c r="S52" s="664"/>
      <c r="T52" s="664"/>
      <c r="U52" s="664"/>
      <c r="V52" s="664"/>
      <c r="W52" s="664"/>
      <c r="X52" s="664"/>
      <c r="Y52" s="664"/>
      <c r="Z52" s="664"/>
    </row>
    <row r="53" spans="1:26" ht="15.75" customHeight="1">
      <c r="A53" s="1590" t="s">
        <v>2690</v>
      </c>
      <c r="B53" s="659" t="s">
        <v>2691</v>
      </c>
      <c r="C53" s="1592">
        <v>1295420</v>
      </c>
      <c r="D53" s="1592">
        <v>6095350</v>
      </c>
      <c r="E53" s="1592">
        <f t="shared" si="14"/>
        <v>7390770</v>
      </c>
      <c r="F53" s="664"/>
      <c r="G53" s="664"/>
      <c r="H53" s="664"/>
      <c r="I53" s="664"/>
      <c r="J53" s="664"/>
      <c r="K53" s="664"/>
      <c r="L53" s="664"/>
      <c r="M53" s="664"/>
      <c r="N53" s="664"/>
      <c r="O53" s="664"/>
      <c r="P53" s="664"/>
      <c r="Q53" s="664"/>
      <c r="R53" s="664"/>
      <c r="S53" s="664"/>
      <c r="T53" s="664"/>
      <c r="U53" s="664"/>
      <c r="V53" s="664"/>
      <c r="W53" s="664"/>
      <c r="X53" s="664"/>
      <c r="Y53" s="664"/>
      <c r="Z53" s="664"/>
    </row>
    <row r="54" spans="1:26" ht="15.75" customHeight="1">
      <c r="A54" s="1590" t="s">
        <v>3069</v>
      </c>
      <c r="B54" s="659" t="s">
        <v>2889</v>
      </c>
      <c r="C54" s="1592">
        <v>420000</v>
      </c>
      <c r="D54" s="1592">
        <v>300000</v>
      </c>
      <c r="E54" s="1592">
        <f t="shared" si="14"/>
        <v>720000</v>
      </c>
      <c r="F54" s="664"/>
      <c r="G54" s="664"/>
      <c r="H54" s="664"/>
      <c r="I54" s="664"/>
      <c r="J54" s="664"/>
      <c r="K54" s="664"/>
      <c r="L54" s="664"/>
      <c r="M54" s="664"/>
      <c r="N54" s="664"/>
      <c r="O54" s="664"/>
      <c r="P54" s="664"/>
      <c r="Q54" s="664"/>
      <c r="R54" s="664"/>
      <c r="S54" s="664"/>
      <c r="T54" s="664"/>
      <c r="U54" s="664"/>
      <c r="V54" s="664"/>
      <c r="W54" s="664"/>
      <c r="X54" s="664"/>
      <c r="Y54" s="664"/>
      <c r="Z54" s="664"/>
    </row>
    <row r="55" spans="1:26" ht="15.75" customHeight="1">
      <c r="A55" s="1590" t="s">
        <v>3071</v>
      </c>
      <c r="B55" s="659" t="s">
        <v>3070</v>
      </c>
      <c r="C55" s="1592">
        <v>1850030</v>
      </c>
      <c r="D55" s="1592">
        <v>1257849</v>
      </c>
      <c r="E55" s="1592">
        <f t="shared" si="14"/>
        <v>3107879</v>
      </c>
      <c r="F55" s="664"/>
      <c r="G55" s="664"/>
      <c r="H55" s="664"/>
      <c r="I55" s="664"/>
      <c r="J55" s="664"/>
      <c r="K55" s="664"/>
      <c r="L55" s="664"/>
      <c r="M55" s="664"/>
      <c r="N55" s="664"/>
      <c r="O55" s="664"/>
      <c r="P55" s="664"/>
      <c r="Q55" s="664"/>
      <c r="R55" s="664"/>
      <c r="S55" s="664"/>
      <c r="T55" s="664"/>
      <c r="U55" s="664"/>
      <c r="V55" s="664"/>
      <c r="W55" s="664"/>
      <c r="X55" s="664"/>
      <c r="Y55" s="664"/>
      <c r="Z55" s="664"/>
    </row>
    <row r="56" spans="1:26" ht="15.75" customHeight="1">
      <c r="A56" s="943">
        <v>2210708</v>
      </c>
      <c r="B56" s="659" t="s">
        <v>3467</v>
      </c>
      <c r="C56" s="1592">
        <v>1400950</v>
      </c>
      <c r="D56" s="1592">
        <v>1200000</v>
      </c>
      <c r="E56" s="1592">
        <f t="shared" si="14"/>
        <v>2600950</v>
      </c>
      <c r="F56" s="664"/>
      <c r="G56" s="664"/>
      <c r="H56" s="664"/>
      <c r="I56" s="664"/>
      <c r="J56" s="664"/>
      <c r="K56" s="664"/>
      <c r="L56" s="664"/>
      <c r="M56" s="664"/>
      <c r="N56" s="664"/>
      <c r="O56" s="664"/>
      <c r="P56" s="664"/>
      <c r="Q56" s="664"/>
      <c r="R56" s="664"/>
      <c r="S56" s="664"/>
      <c r="T56" s="664"/>
      <c r="U56" s="664"/>
      <c r="V56" s="664"/>
      <c r="W56" s="664"/>
      <c r="X56" s="664"/>
      <c r="Y56" s="664"/>
      <c r="Z56" s="664"/>
    </row>
    <row r="57" spans="1:26" ht="15.75" customHeight="1">
      <c r="A57" s="1848" t="s">
        <v>230</v>
      </c>
      <c r="B57" s="1777"/>
      <c r="C57" s="1599">
        <f t="shared" ref="C57:E57" si="15">SUM(C52:C56)</f>
        <v>6466400</v>
      </c>
      <c r="D57" s="1599">
        <f t="shared" si="15"/>
        <v>8853199</v>
      </c>
      <c r="E57" s="1599">
        <f t="shared" si="15"/>
        <v>15319599</v>
      </c>
      <c r="F57" s="664"/>
      <c r="G57" s="664"/>
      <c r="H57" s="664"/>
      <c r="I57" s="664"/>
      <c r="J57" s="664"/>
      <c r="K57" s="664"/>
      <c r="L57" s="664"/>
      <c r="M57" s="664"/>
      <c r="N57" s="664"/>
      <c r="O57" s="664"/>
      <c r="P57" s="664"/>
      <c r="Q57" s="664"/>
      <c r="R57" s="664"/>
      <c r="S57" s="664"/>
      <c r="T57" s="664"/>
      <c r="U57" s="664"/>
      <c r="V57" s="664"/>
      <c r="W57" s="664"/>
      <c r="X57" s="664"/>
      <c r="Y57" s="664"/>
      <c r="Z57" s="664"/>
    </row>
    <row r="58" spans="1:26" ht="15.75" customHeight="1">
      <c r="A58" s="1597"/>
      <c r="B58" s="1598" t="s">
        <v>2602</v>
      </c>
      <c r="C58" s="1592"/>
      <c r="D58" s="1592"/>
      <c r="E58" s="1592">
        <f t="shared" ref="E58:E61" si="16">C58+D58</f>
        <v>0</v>
      </c>
      <c r="F58" s="664"/>
      <c r="G58" s="664"/>
      <c r="H58" s="664"/>
      <c r="I58" s="664"/>
      <c r="J58" s="664"/>
      <c r="K58" s="664"/>
      <c r="L58" s="664"/>
      <c r="M58" s="664"/>
      <c r="N58" s="664"/>
      <c r="O58" s="664"/>
      <c r="P58" s="664"/>
      <c r="Q58" s="664"/>
      <c r="R58" s="664"/>
      <c r="S58" s="664"/>
      <c r="T58" s="664"/>
      <c r="U58" s="664"/>
      <c r="V58" s="664"/>
      <c r="W58" s="664"/>
      <c r="X58" s="664"/>
      <c r="Y58" s="664"/>
      <c r="Z58" s="664"/>
    </row>
    <row r="59" spans="1:26" ht="15.75" customHeight="1">
      <c r="A59" s="1590" t="s">
        <v>2655</v>
      </c>
      <c r="B59" s="659" t="s">
        <v>2656</v>
      </c>
      <c r="C59" s="1592">
        <v>11085480</v>
      </c>
      <c r="D59" s="1592">
        <v>6985480</v>
      </c>
      <c r="E59" s="1592">
        <f t="shared" si="16"/>
        <v>18070960</v>
      </c>
      <c r="F59" s="664"/>
      <c r="G59" s="664"/>
      <c r="H59" s="664"/>
      <c r="I59" s="664"/>
      <c r="J59" s="664"/>
      <c r="K59" s="664"/>
      <c r="L59" s="664"/>
      <c r="M59" s="664"/>
      <c r="N59" s="664"/>
      <c r="O59" s="664"/>
      <c r="P59" s="664"/>
      <c r="Q59" s="664"/>
      <c r="R59" s="664"/>
      <c r="S59" s="664"/>
      <c r="T59" s="664"/>
      <c r="U59" s="664"/>
      <c r="V59" s="664"/>
      <c r="W59" s="664"/>
      <c r="X59" s="664"/>
      <c r="Y59" s="664"/>
      <c r="Z59" s="664"/>
    </row>
    <row r="60" spans="1:26" ht="15.75" customHeight="1">
      <c r="A60" s="1590" t="s">
        <v>2603</v>
      </c>
      <c r="B60" s="659" t="s">
        <v>2604</v>
      </c>
      <c r="C60" s="1592">
        <v>6000000</v>
      </c>
      <c r="D60" s="1592">
        <v>13050080</v>
      </c>
      <c r="E60" s="1592">
        <f t="shared" si="16"/>
        <v>19050080</v>
      </c>
      <c r="F60" s="664"/>
      <c r="G60" s="664"/>
      <c r="H60" s="664"/>
      <c r="I60" s="664"/>
      <c r="J60" s="664"/>
      <c r="K60" s="664"/>
      <c r="L60" s="664"/>
      <c r="M60" s="664"/>
      <c r="N60" s="664"/>
      <c r="O60" s="664"/>
      <c r="P60" s="664"/>
      <c r="Q60" s="664"/>
      <c r="R60" s="664"/>
      <c r="S60" s="664"/>
      <c r="T60" s="664"/>
      <c r="U60" s="664"/>
      <c r="V60" s="664"/>
      <c r="W60" s="664"/>
      <c r="X60" s="664"/>
      <c r="Y60" s="664"/>
      <c r="Z60" s="664"/>
    </row>
    <row r="61" spans="1:26" ht="15.75" customHeight="1">
      <c r="A61" s="1590" t="s">
        <v>2833</v>
      </c>
      <c r="B61" s="659" t="s">
        <v>3468</v>
      </c>
      <c r="C61" s="1592">
        <v>12700000</v>
      </c>
      <c r="D61" s="1592">
        <v>13228000</v>
      </c>
      <c r="E61" s="1592">
        <f t="shared" si="16"/>
        <v>25928000</v>
      </c>
      <c r="F61" s="664"/>
      <c r="G61" s="664"/>
      <c r="H61" s="664"/>
      <c r="I61" s="664"/>
      <c r="J61" s="664"/>
      <c r="K61" s="664"/>
      <c r="L61" s="664"/>
      <c r="M61" s="664"/>
      <c r="N61" s="664"/>
      <c r="O61" s="664"/>
      <c r="P61" s="664"/>
      <c r="Q61" s="664"/>
      <c r="R61" s="664"/>
      <c r="S61" s="664"/>
      <c r="T61" s="664"/>
      <c r="U61" s="664"/>
      <c r="V61" s="664"/>
      <c r="W61" s="664"/>
      <c r="X61" s="664"/>
      <c r="Y61" s="664"/>
      <c r="Z61" s="664"/>
    </row>
    <row r="62" spans="1:26" ht="15.75" customHeight="1">
      <c r="A62" s="1848" t="s">
        <v>230</v>
      </c>
      <c r="B62" s="1777"/>
      <c r="C62" s="1599">
        <f t="shared" ref="C62:E62" si="17">SUM(C59:C61)</f>
        <v>29785480</v>
      </c>
      <c r="D62" s="1599">
        <f t="shared" si="17"/>
        <v>33263560</v>
      </c>
      <c r="E62" s="1599">
        <f t="shared" si="17"/>
        <v>63049040</v>
      </c>
      <c r="F62" s="664"/>
      <c r="G62" s="664"/>
      <c r="H62" s="664"/>
      <c r="I62" s="664"/>
      <c r="J62" s="664"/>
      <c r="K62" s="664"/>
      <c r="L62" s="664"/>
      <c r="M62" s="664"/>
      <c r="N62" s="664"/>
      <c r="O62" s="664"/>
      <c r="P62" s="664"/>
      <c r="Q62" s="664"/>
      <c r="R62" s="664"/>
      <c r="S62" s="664"/>
      <c r="T62" s="664"/>
      <c r="U62" s="664"/>
      <c r="V62" s="664"/>
      <c r="W62" s="664"/>
      <c r="X62" s="664"/>
      <c r="Y62" s="664"/>
      <c r="Z62" s="664"/>
    </row>
    <row r="63" spans="1:26" ht="15.75" customHeight="1">
      <c r="A63" s="1597"/>
      <c r="B63" s="1598" t="s">
        <v>2811</v>
      </c>
      <c r="C63" s="1592"/>
      <c r="D63" s="1592"/>
      <c r="E63" s="1592">
        <f t="shared" ref="E63:E67" si="18">C63+D63</f>
        <v>0</v>
      </c>
      <c r="F63" s="664"/>
      <c r="G63" s="664"/>
      <c r="H63" s="664"/>
      <c r="I63" s="664"/>
      <c r="J63" s="664"/>
      <c r="K63" s="664"/>
      <c r="L63" s="664"/>
      <c r="M63" s="664"/>
      <c r="N63" s="664"/>
      <c r="O63" s="664"/>
      <c r="P63" s="664"/>
      <c r="Q63" s="664"/>
      <c r="R63" s="664"/>
      <c r="S63" s="664"/>
      <c r="T63" s="664"/>
      <c r="U63" s="664"/>
      <c r="V63" s="664"/>
      <c r="W63" s="664"/>
      <c r="X63" s="664"/>
      <c r="Y63" s="664"/>
      <c r="Z63" s="664"/>
    </row>
    <row r="64" spans="1:26" ht="15.75" customHeight="1">
      <c r="A64" s="1590" t="s">
        <v>3469</v>
      </c>
      <c r="B64" s="659" t="s">
        <v>3470</v>
      </c>
      <c r="C64" s="1592"/>
      <c r="D64" s="1592">
        <v>10534267</v>
      </c>
      <c r="E64" s="1592">
        <f t="shared" si="18"/>
        <v>10534267</v>
      </c>
      <c r="F64" s="664"/>
      <c r="G64" s="664"/>
      <c r="H64" s="664"/>
      <c r="I64" s="664"/>
      <c r="J64" s="664"/>
      <c r="K64" s="664"/>
      <c r="L64" s="664"/>
      <c r="M64" s="664"/>
      <c r="N64" s="664"/>
      <c r="O64" s="664"/>
      <c r="P64" s="664"/>
      <c r="Q64" s="664"/>
      <c r="R64" s="664"/>
      <c r="S64" s="664"/>
      <c r="T64" s="664"/>
      <c r="U64" s="664"/>
      <c r="V64" s="664"/>
      <c r="W64" s="664"/>
      <c r="X64" s="664"/>
      <c r="Y64" s="664"/>
      <c r="Z64" s="664"/>
    </row>
    <row r="65" spans="1:26" ht="15.75" customHeight="1">
      <c r="A65" s="1590" t="s">
        <v>3471</v>
      </c>
      <c r="B65" s="659" t="s">
        <v>3472</v>
      </c>
      <c r="C65" s="1592">
        <v>1500000</v>
      </c>
      <c r="D65" s="1592"/>
      <c r="E65" s="1592">
        <f t="shared" si="18"/>
        <v>1500000</v>
      </c>
      <c r="F65" s="664"/>
      <c r="G65" s="664"/>
      <c r="H65" s="664"/>
      <c r="I65" s="664"/>
      <c r="J65" s="664"/>
      <c r="K65" s="664"/>
      <c r="L65" s="664"/>
      <c r="M65" s="664"/>
      <c r="N65" s="664"/>
      <c r="O65" s="664"/>
      <c r="P65" s="664"/>
      <c r="Q65" s="664"/>
      <c r="R65" s="664"/>
      <c r="S65" s="664"/>
      <c r="T65" s="664"/>
      <c r="U65" s="664"/>
      <c r="V65" s="664"/>
      <c r="W65" s="664"/>
      <c r="X65" s="664"/>
      <c r="Y65" s="664"/>
      <c r="Z65" s="664"/>
    </row>
    <row r="66" spans="1:26" ht="15.75" customHeight="1">
      <c r="A66" s="1590" t="s">
        <v>2814</v>
      </c>
      <c r="B66" s="659" t="s">
        <v>2815</v>
      </c>
      <c r="C66" s="1592">
        <v>2500000</v>
      </c>
      <c r="D66" s="1592"/>
      <c r="E66" s="1592">
        <f t="shared" si="18"/>
        <v>2500000</v>
      </c>
      <c r="F66" s="664"/>
      <c r="G66" s="664"/>
      <c r="H66" s="664"/>
      <c r="I66" s="664"/>
      <c r="J66" s="664"/>
      <c r="K66" s="664"/>
      <c r="L66" s="664"/>
      <c r="M66" s="664"/>
      <c r="N66" s="664"/>
      <c r="O66" s="664"/>
      <c r="P66" s="664"/>
      <c r="Q66" s="664"/>
      <c r="R66" s="664"/>
      <c r="S66" s="664"/>
      <c r="T66" s="664"/>
      <c r="U66" s="664"/>
      <c r="V66" s="664"/>
      <c r="W66" s="664"/>
      <c r="X66" s="664"/>
      <c r="Y66" s="664"/>
      <c r="Z66" s="664"/>
    </row>
    <row r="67" spans="1:26" ht="15.75" customHeight="1">
      <c r="A67" s="1590" t="s">
        <v>2816</v>
      </c>
      <c r="B67" s="659" t="s">
        <v>2817</v>
      </c>
      <c r="C67" s="1592">
        <v>21937659</v>
      </c>
      <c r="D67" s="1592">
        <v>20372980</v>
      </c>
      <c r="E67" s="1592">
        <f t="shared" si="18"/>
        <v>42310639</v>
      </c>
      <c r="F67" s="664"/>
      <c r="G67" s="664"/>
      <c r="H67" s="664"/>
      <c r="I67" s="664"/>
      <c r="J67" s="664"/>
      <c r="K67" s="664"/>
      <c r="L67" s="664"/>
      <c r="M67" s="664"/>
      <c r="N67" s="664"/>
      <c r="O67" s="664"/>
      <c r="P67" s="664"/>
      <c r="Q67" s="664"/>
      <c r="R67" s="664"/>
      <c r="S67" s="664"/>
      <c r="T67" s="664"/>
      <c r="U67" s="664"/>
      <c r="V67" s="664"/>
      <c r="W67" s="664"/>
      <c r="X67" s="664"/>
      <c r="Y67" s="664"/>
      <c r="Z67" s="664"/>
    </row>
    <row r="68" spans="1:26" ht="15.75" customHeight="1">
      <c r="A68" s="1848" t="s">
        <v>230</v>
      </c>
      <c r="B68" s="1777"/>
      <c r="C68" s="1599">
        <f t="shared" ref="C68:E68" si="19">SUM(C64:C67)</f>
        <v>25937659</v>
      </c>
      <c r="D68" s="1599">
        <f t="shared" si="19"/>
        <v>30907247</v>
      </c>
      <c r="E68" s="1599">
        <f t="shared" si="19"/>
        <v>56844906</v>
      </c>
      <c r="F68" s="664"/>
      <c r="G68" s="664"/>
      <c r="H68" s="664"/>
      <c r="I68" s="664"/>
      <c r="J68" s="664"/>
      <c r="K68" s="664"/>
      <c r="L68" s="664"/>
      <c r="M68" s="664"/>
      <c r="N68" s="664"/>
      <c r="O68" s="664"/>
      <c r="P68" s="664"/>
      <c r="Q68" s="664"/>
      <c r="R68" s="664"/>
      <c r="S68" s="664"/>
      <c r="T68" s="664"/>
      <c r="U68" s="664"/>
      <c r="V68" s="664"/>
      <c r="W68" s="664"/>
      <c r="X68" s="664"/>
      <c r="Y68" s="664"/>
      <c r="Z68" s="664"/>
    </row>
    <row r="69" spans="1:26" ht="15.75" customHeight="1">
      <c r="A69" s="1600"/>
      <c r="B69" s="1601" t="s">
        <v>2693</v>
      </c>
      <c r="C69" s="1592"/>
      <c r="D69" s="1592"/>
      <c r="E69" s="1592">
        <f t="shared" ref="E69:E75" si="20">C69+D69</f>
        <v>0</v>
      </c>
      <c r="F69" s="664"/>
      <c r="G69" s="664"/>
      <c r="H69" s="664"/>
      <c r="I69" s="664"/>
      <c r="J69" s="664"/>
      <c r="K69" s="664"/>
      <c r="L69" s="664"/>
      <c r="M69" s="664"/>
      <c r="N69" s="664"/>
      <c r="O69" s="664"/>
      <c r="P69" s="664"/>
      <c r="Q69" s="664"/>
      <c r="R69" s="664"/>
      <c r="S69" s="664"/>
      <c r="T69" s="664"/>
      <c r="U69" s="664"/>
      <c r="V69" s="664"/>
      <c r="W69" s="664"/>
      <c r="X69" s="664"/>
      <c r="Y69" s="664"/>
      <c r="Z69" s="664"/>
    </row>
    <row r="70" spans="1:26" ht="15.75" customHeight="1">
      <c r="A70" s="943">
        <v>2211004</v>
      </c>
      <c r="B70" s="1590" t="s">
        <v>3473</v>
      </c>
      <c r="C70" s="1592">
        <v>241643</v>
      </c>
      <c r="D70" s="1592"/>
      <c r="E70" s="1592">
        <f t="shared" si="20"/>
        <v>241643</v>
      </c>
      <c r="F70" s="664"/>
      <c r="G70" s="664"/>
      <c r="H70" s="664"/>
      <c r="I70" s="664"/>
      <c r="J70" s="664"/>
      <c r="K70" s="664"/>
      <c r="L70" s="664"/>
      <c r="M70" s="664"/>
      <c r="N70" s="664"/>
      <c r="O70" s="664"/>
      <c r="P70" s="664"/>
      <c r="Q70" s="664"/>
      <c r="R70" s="664"/>
      <c r="S70" s="664"/>
      <c r="T70" s="664"/>
      <c r="U70" s="664"/>
      <c r="V70" s="664"/>
      <c r="W70" s="664"/>
      <c r="X70" s="664"/>
      <c r="Y70" s="664"/>
      <c r="Z70" s="664"/>
    </row>
    <row r="71" spans="1:26" ht="15.75" customHeight="1">
      <c r="A71" s="943">
        <v>2211009</v>
      </c>
      <c r="B71" s="1590" t="s">
        <v>2958</v>
      </c>
      <c r="C71" s="1592"/>
      <c r="D71" s="1592"/>
      <c r="E71" s="1592">
        <f t="shared" si="20"/>
        <v>0</v>
      </c>
      <c r="F71" s="664"/>
      <c r="G71" s="664"/>
      <c r="H71" s="664"/>
      <c r="I71" s="664"/>
      <c r="J71" s="664"/>
      <c r="K71" s="664"/>
      <c r="L71" s="664"/>
      <c r="M71" s="664"/>
      <c r="N71" s="664"/>
      <c r="O71" s="664"/>
      <c r="P71" s="664"/>
      <c r="Q71" s="664"/>
      <c r="R71" s="664"/>
      <c r="S71" s="664"/>
      <c r="T71" s="664"/>
      <c r="U71" s="664"/>
      <c r="V71" s="664"/>
      <c r="W71" s="664"/>
      <c r="X71" s="664"/>
      <c r="Y71" s="664"/>
      <c r="Z71" s="664"/>
    </row>
    <row r="72" spans="1:26" ht="15.75" customHeight="1">
      <c r="A72" s="943">
        <v>2211010</v>
      </c>
      <c r="B72" s="1590" t="s">
        <v>3474</v>
      </c>
      <c r="C72" s="1592"/>
      <c r="D72" s="1592"/>
      <c r="E72" s="1592">
        <f t="shared" si="20"/>
        <v>0</v>
      </c>
      <c r="F72" s="664"/>
      <c r="G72" s="664"/>
      <c r="H72" s="664"/>
      <c r="I72" s="664"/>
      <c r="J72" s="664"/>
      <c r="K72" s="664"/>
      <c r="L72" s="664"/>
      <c r="M72" s="664"/>
      <c r="N72" s="664"/>
      <c r="O72" s="664"/>
      <c r="P72" s="664"/>
      <c r="Q72" s="664"/>
      <c r="R72" s="664"/>
      <c r="S72" s="664"/>
      <c r="T72" s="664"/>
      <c r="U72" s="664"/>
      <c r="V72" s="664"/>
      <c r="W72" s="664"/>
      <c r="X72" s="664"/>
      <c r="Y72" s="664"/>
      <c r="Z72" s="664"/>
    </row>
    <row r="73" spans="1:26" ht="15.75" customHeight="1">
      <c r="A73" s="943">
        <v>2211011</v>
      </c>
      <c r="B73" s="1590" t="s">
        <v>3475</v>
      </c>
      <c r="C73" s="1592"/>
      <c r="D73" s="1592"/>
      <c r="E73" s="1592">
        <f t="shared" si="20"/>
        <v>0</v>
      </c>
      <c r="F73" s="664"/>
      <c r="G73" s="664"/>
      <c r="H73" s="664"/>
      <c r="I73" s="664"/>
      <c r="J73" s="664"/>
      <c r="K73" s="664"/>
      <c r="L73" s="664"/>
      <c r="M73" s="664"/>
      <c r="N73" s="664"/>
      <c r="O73" s="664"/>
      <c r="P73" s="664"/>
      <c r="Q73" s="664"/>
      <c r="R73" s="664"/>
      <c r="S73" s="664"/>
      <c r="T73" s="664"/>
      <c r="U73" s="664"/>
      <c r="V73" s="664"/>
      <c r="W73" s="664"/>
      <c r="X73" s="664"/>
      <c r="Y73" s="664"/>
      <c r="Z73" s="664"/>
    </row>
    <row r="74" spans="1:26" ht="15.75" customHeight="1">
      <c r="A74" s="943">
        <v>2211016</v>
      </c>
      <c r="B74" s="1590" t="s">
        <v>3476</v>
      </c>
      <c r="C74" s="1592">
        <v>1850000</v>
      </c>
      <c r="D74" s="1592">
        <v>2867432</v>
      </c>
      <c r="E74" s="1592">
        <f t="shared" si="20"/>
        <v>4717432</v>
      </c>
      <c r="F74" s="664"/>
      <c r="G74" s="664"/>
      <c r="H74" s="664"/>
      <c r="I74" s="664"/>
      <c r="J74" s="664"/>
      <c r="K74" s="664"/>
      <c r="L74" s="664"/>
      <c r="M74" s="664"/>
      <c r="N74" s="664"/>
      <c r="O74" s="664"/>
      <c r="P74" s="664"/>
      <c r="Q74" s="664"/>
      <c r="R74" s="664"/>
      <c r="S74" s="664"/>
      <c r="T74" s="664"/>
      <c r="U74" s="664"/>
      <c r="V74" s="664"/>
      <c r="W74" s="664"/>
      <c r="X74" s="664"/>
      <c r="Y74" s="664"/>
      <c r="Z74" s="664"/>
    </row>
    <row r="75" spans="1:26" ht="15.75" customHeight="1">
      <c r="A75" s="943">
        <v>2211029</v>
      </c>
      <c r="B75" s="1590" t="s">
        <v>3477</v>
      </c>
      <c r="C75" s="1592"/>
      <c r="D75" s="1592"/>
      <c r="E75" s="1592">
        <f t="shared" si="20"/>
        <v>0</v>
      </c>
      <c r="F75" s="664"/>
      <c r="G75" s="664"/>
      <c r="H75" s="664"/>
      <c r="I75" s="664"/>
      <c r="J75" s="664"/>
      <c r="K75" s="664"/>
      <c r="L75" s="664"/>
      <c r="M75" s="664"/>
      <c r="N75" s="664"/>
      <c r="O75" s="664"/>
      <c r="P75" s="664"/>
      <c r="Q75" s="664"/>
      <c r="R75" s="664"/>
      <c r="S75" s="664"/>
      <c r="T75" s="664"/>
      <c r="U75" s="664"/>
      <c r="V75" s="664"/>
      <c r="W75" s="664"/>
      <c r="X75" s="664"/>
      <c r="Y75" s="664"/>
      <c r="Z75" s="664"/>
    </row>
    <row r="76" spans="1:26" ht="15.75" customHeight="1">
      <c r="A76" s="1850" t="s">
        <v>230</v>
      </c>
      <c r="B76" s="1777"/>
      <c r="C76" s="1599">
        <f t="shared" ref="C76:E76" si="21">SUM(C70:C75)</f>
        <v>2091643</v>
      </c>
      <c r="D76" s="1599">
        <f t="shared" si="21"/>
        <v>2867432</v>
      </c>
      <c r="E76" s="1599">
        <f t="shared" si="21"/>
        <v>4959075</v>
      </c>
      <c r="F76" s="664"/>
      <c r="G76" s="664"/>
      <c r="H76" s="664"/>
      <c r="I76" s="664"/>
      <c r="J76" s="664"/>
      <c r="K76" s="664"/>
      <c r="L76" s="664"/>
      <c r="M76" s="664"/>
      <c r="N76" s="664"/>
      <c r="O76" s="664"/>
      <c r="P76" s="664"/>
      <c r="Q76" s="664"/>
      <c r="R76" s="664"/>
      <c r="S76" s="664"/>
      <c r="T76" s="664"/>
      <c r="U76" s="664"/>
      <c r="V76" s="664"/>
      <c r="W76" s="664"/>
      <c r="X76" s="664"/>
      <c r="Y76" s="664"/>
      <c r="Z76" s="664"/>
    </row>
    <row r="77" spans="1:26" ht="15.75" customHeight="1">
      <c r="A77" s="1597"/>
      <c r="B77" s="1598" t="s">
        <v>2605</v>
      </c>
      <c r="C77" s="1592"/>
      <c r="D77" s="1592"/>
      <c r="E77" s="1592">
        <f t="shared" ref="E77:E80" si="22">C77+D77</f>
        <v>0</v>
      </c>
      <c r="F77" s="664"/>
      <c r="G77" s="664"/>
      <c r="H77" s="664"/>
      <c r="I77" s="664"/>
      <c r="J77" s="664"/>
      <c r="K77" s="664"/>
      <c r="L77" s="664"/>
      <c r="M77" s="664"/>
      <c r="N77" s="664"/>
      <c r="O77" s="664"/>
      <c r="P77" s="664"/>
      <c r="Q77" s="664"/>
      <c r="R77" s="664"/>
      <c r="S77" s="664"/>
      <c r="T77" s="664"/>
      <c r="U77" s="664"/>
      <c r="V77" s="664"/>
      <c r="W77" s="664"/>
      <c r="X77" s="664"/>
      <c r="Y77" s="664"/>
      <c r="Z77" s="664"/>
    </row>
    <row r="78" spans="1:26" ht="15.75" customHeight="1">
      <c r="A78" s="1590" t="s">
        <v>2606</v>
      </c>
      <c r="B78" s="659" t="s">
        <v>2607</v>
      </c>
      <c r="C78" s="1593">
        <v>11687650</v>
      </c>
      <c r="D78" s="1592"/>
      <c r="E78" s="1592">
        <f t="shared" si="22"/>
        <v>11687650</v>
      </c>
      <c r="F78" s="664"/>
      <c r="G78" s="664"/>
      <c r="H78" s="664"/>
      <c r="I78" s="664"/>
      <c r="J78" s="664"/>
      <c r="K78" s="664"/>
      <c r="L78" s="664"/>
      <c r="M78" s="664"/>
      <c r="N78" s="664"/>
      <c r="O78" s="664"/>
      <c r="P78" s="664"/>
      <c r="Q78" s="664"/>
      <c r="R78" s="664"/>
      <c r="S78" s="664"/>
      <c r="T78" s="664"/>
      <c r="U78" s="664"/>
      <c r="V78" s="664"/>
      <c r="W78" s="664"/>
      <c r="X78" s="664"/>
      <c r="Y78" s="664"/>
      <c r="Z78" s="664"/>
    </row>
    <row r="79" spans="1:26" ht="15.75" customHeight="1">
      <c r="A79" s="1590" t="s">
        <v>2608</v>
      </c>
      <c r="B79" s="659" t="s">
        <v>2609</v>
      </c>
      <c r="C79" s="1593">
        <v>11998948</v>
      </c>
      <c r="D79" s="1592"/>
      <c r="E79" s="1592">
        <f t="shared" si="22"/>
        <v>11998948</v>
      </c>
      <c r="F79" s="664"/>
      <c r="G79" s="664"/>
      <c r="H79" s="664"/>
      <c r="I79" s="664"/>
      <c r="J79" s="664"/>
      <c r="K79" s="664"/>
      <c r="L79" s="664"/>
      <c r="M79" s="664"/>
      <c r="N79" s="664"/>
      <c r="O79" s="664"/>
      <c r="P79" s="664"/>
      <c r="Q79" s="664"/>
      <c r="R79" s="664"/>
      <c r="S79" s="664"/>
      <c r="T79" s="664"/>
      <c r="U79" s="664"/>
      <c r="V79" s="664"/>
      <c r="W79" s="664"/>
      <c r="X79" s="664"/>
      <c r="Y79" s="664"/>
      <c r="Z79" s="664"/>
    </row>
    <row r="80" spans="1:26" ht="15.75" customHeight="1">
      <c r="A80" s="1590" t="s">
        <v>2610</v>
      </c>
      <c r="B80" s="659" t="s">
        <v>3356</v>
      </c>
      <c r="C80" s="1593"/>
      <c r="D80" s="1592"/>
      <c r="E80" s="1592">
        <f t="shared" si="22"/>
        <v>0</v>
      </c>
      <c r="F80" s="664"/>
      <c r="G80" s="664"/>
      <c r="H80" s="664"/>
      <c r="I80" s="664"/>
      <c r="J80" s="664"/>
      <c r="K80" s="664"/>
      <c r="L80" s="664"/>
      <c r="M80" s="664"/>
      <c r="N80" s="664"/>
      <c r="O80" s="664"/>
      <c r="P80" s="664"/>
      <c r="Q80" s="664"/>
      <c r="R80" s="664"/>
      <c r="S80" s="664"/>
      <c r="T80" s="664"/>
      <c r="U80" s="664"/>
      <c r="V80" s="664"/>
      <c r="W80" s="664"/>
      <c r="X80" s="664"/>
      <c r="Y80" s="664"/>
      <c r="Z80" s="664"/>
    </row>
    <row r="81" spans="1:26" ht="15.75" customHeight="1">
      <c r="A81" s="1848" t="s">
        <v>230</v>
      </c>
      <c r="B81" s="1777"/>
      <c r="C81" s="1599">
        <f t="shared" ref="C81:E81" si="23">SUM(C78:C80)</f>
        <v>23686598</v>
      </c>
      <c r="D81" s="1599">
        <f t="shared" si="23"/>
        <v>0</v>
      </c>
      <c r="E81" s="1599">
        <f t="shared" si="23"/>
        <v>23686598</v>
      </c>
      <c r="F81" s="664"/>
      <c r="G81" s="664"/>
      <c r="H81" s="664"/>
      <c r="I81" s="664"/>
      <c r="J81" s="664"/>
      <c r="K81" s="664"/>
      <c r="L81" s="664"/>
      <c r="M81" s="664"/>
      <c r="N81" s="664"/>
      <c r="O81" s="664"/>
      <c r="P81" s="664"/>
      <c r="Q81" s="664"/>
      <c r="R81" s="664"/>
      <c r="S81" s="664"/>
      <c r="T81" s="664"/>
      <c r="U81" s="664"/>
      <c r="V81" s="664"/>
      <c r="W81" s="664"/>
      <c r="X81" s="664"/>
      <c r="Y81" s="664"/>
      <c r="Z81" s="664"/>
    </row>
    <row r="82" spans="1:26" ht="15.75" customHeight="1">
      <c r="A82" s="1597"/>
      <c r="B82" s="1598" t="s">
        <v>2612</v>
      </c>
      <c r="C82" s="1592"/>
      <c r="D82" s="1592"/>
      <c r="E82" s="1592">
        <f t="shared" ref="E82:E84" si="24">C82+D82</f>
        <v>0</v>
      </c>
      <c r="F82" s="664"/>
      <c r="G82" s="664"/>
      <c r="H82" s="664"/>
      <c r="I82" s="664"/>
      <c r="J82" s="664"/>
      <c r="K82" s="664"/>
      <c r="L82" s="664"/>
      <c r="M82" s="664"/>
      <c r="N82" s="664"/>
      <c r="O82" s="664"/>
      <c r="P82" s="664"/>
      <c r="Q82" s="664"/>
      <c r="R82" s="664"/>
      <c r="S82" s="664"/>
      <c r="T82" s="664"/>
      <c r="U82" s="664"/>
      <c r="V82" s="664"/>
      <c r="W82" s="664"/>
      <c r="X82" s="664"/>
      <c r="Y82" s="664"/>
      <c r="Z82" s="664"/>
    </row>
    <row r="83" spans="1:26" ht="15.75" customHeight="1">
      <c r="A83" s="1590" t="s">
        <v>2613</v>
      </c>
      <c r="B83" s="659" t="s">
        <v>2614</v>
      </c>
      <c r="C83" s="1593">
        <v>4098114</v>
      </c>
      <c r="D83" s="1592"/>
      <c r="E83" s="1592">
        <f t="shared" si="24"/>
        <v>4098114</v>
      </c>
      <c r="F83" s="664"/>
      <c r="G83" s="664"/>
      <c r="H83" s="664"/>
      <c r="I83" s="664"/>
      <c r="J83" s="664"/>
      <c r="K83" s="664"/>
      <c r="L83" s="664"/>
      <c r="M83" s="664"/>
      <c r="N83" s="664"/>
      <c r="O83" s="664"/>
      <c r="P83" s="664"/>
      <c r="Q83" s="664"/>
      <c r="R83" s="664"/>
      <c r="S83" s="664"/>
      <c r="T83" s="664"/>
      <c r="U83" s="664"/>
      <c r="V83" s="664"/>
      <c r="W83" s="664"/>
      <c r="X83" s="664"/>
      <c r="Y83" s="664"/>
      <c r="Z83" s="664"/>
    </row>
    <row r="84" spans="1:26" ht="15.75" customHeight="1">
      <c r="A84" s="1590" t="s">
        <v>2615</v>
      </c>
      <c r="B84" s="659" t="s">
        <v>3478</v>
      </c>
      <c r="C84" s="1593">
        <v>300000</v>
      </c>
      <c r="D84" s="1592"/>
      <c r="E84" s="1592">
        <f t="shared" si="24"/>
        <v>300000</v>
      </c>
      <c r="F84" s="664"/>
      <c r="G84" s="664"/>
      <c r="H84" s="664"/>
      <c r="I84" s="664"/>
      <c r="J84" s="664"/>
      <c r="K84" s="664"/>
      <c r="L84" s="664"/>
      <c r="M84" s="664"/>
      <c r="N84" s="664"/>
      <c r="O84" s="664"/>
      <c r="P84" s="664"/>
      <c r="Q84" s="664"/>
      <c r="R84" s="664"/>
      <c r="S84" s="664"/>
      <c r="T84" s="664"/>
      <c r="U84" s="664"/>
      <c r="V84" s="664"/>
      <c r="W84" s="664"/>
      <c r="X84" s="664"/>
      <c r="Y84" s="664"/>
      <c r="Z84" s="664"/>
    </row>
    <row r="85" spans="1:26" ht="15.75" customHeight="1">
      <c r="A85" s="1848" t="s">
        <v>230</v>
      </c>
      <c r="B85" s="1777"/>
      <c r="C85" s="1599">
        <f t="shared" ref="C85:E85" si="25">SUM(C83:C84)</f>
        <v>4398114</v>
      </c>
      <c r="D85" s="1599">
        <f t="shared" si="25"/>
        <v>0</v>
      </c>
      <c r="E85" s="1599">
        <f t="shared" si="25"/>
        <v>4398114</v>
      </c>
      <c r="F85" s="664"/>
      <c r="G85" s="664"/>
      <c r="H85" s="664"/>
      <c r="I85" s="664"/>
      <c r="J85" s="664"/>
      <c r="K85" s="664"/>
      <c r="L85" s="664"/>
      <c r="M85" s="664"/>
      <c r="N85" s="664"/>
      <c r="O85" s="664"/>
      <c r="P85" s="664"/>
      <c r="Q85" s="664"/>
      <c r="R85" s="664"/>
      <c r="S85" s="664"/>
      <c r="T85" s="664"/>
      <c r="U85" s="664"/>
      <c r="V85" s="664"/>
      <c r="W85" s="664"/>
      <c r="X85" s="664"/>
      <c r="Y85" s="664"/>
      <c r="Z85" s="664"/>
    </row>
    <row r="86" spans="1:26" ht="15.75" customHeight="1">
      <c r="A86" s="1597"/>
      <c r="B86" s="1598" t="s">
        <v>2617</v>
      </c>
      <c r="C86" s="1592"/>
      <c r="D86" s="1592"/>
      <c r="E86" s="1592">
        <f t="shared" ref="E86:E97" si="26">C86+D86</f>
        <v>0</v>
      </c>
      <c r="F86" s="664"/>
      <c r="G86" s="664"/>
      <c r="H86" s="664"/>
      <c r="I86" s="664"/>
      <c r="J86" s="664"/>
      <c r="K86" s="664"/>
      <c r="L86" s="664"/>
      <c r="M86" s="664"/>
      <c r="N86" s="664"/>
      <c r="O86" s="664"/>
      <c r="P86" s="664"/>
      <c r="Q86" s="664"/>
      <c r="R86" s="664"/>
      <c r="S86" s="664"/>
      <c r="T86" s="664"/>
      <c r="U86" s="664"/>
      <c r="V86" s="664"/>
      <c r="W86" s="664"/>
      <c r="X86" s="664"/>
      <c r="Y86" s="664"/>
      <c r="Z86" s="664"/>
    </row>
    <row r="87" spans="1:26" ht="15.75" customHeight="1">
      <c r="A87" s="943" t="s">
        <v>3200</v>
      </c>
      <c r="B87" s="659" t="s">
        <v>3151</v>
      </c>
      <c r="C87" s="1592">
        <v>30900</v>
      </c>
      <c r="D87" s="1592"/>
      <c r="E87" s="1592">
        <f t="shared" si="26"/>
        <v>30900</v>
      </c>
      <c r="F87" s="664"/>
      <c r="G87" s="664"/>
      <c r="H87" s="664"/>
      <c r="I87" s="664"/>
      <c r="J87" s="664"/>
      <c r="K87" s="664"/>
      <c r="L87" s="664"/>
      <c r="M87" s="664"/>
      <c r="N87" s="664"/>
      <c r="O87" s="664"/>
      <c r="P87" s="664"/>
      <c r="Q87" s="664"/>
      <c r="R87" s="664"/>
      <c r="S87" s="664"/>
      <c r="T87" s="664"/>
      <c r="U87" s="664"/>
      <c r="V87" s="664"/>
      <c r="W87" s="664"/>
      <c r="X87" s="664"/>
      <c r="Y87" s="664"/>
      <c r="Z87" s="664"/>
    </row>
    <row r="88" spans="1:26" ht="15.75" customHeight="1">
      <c r="A88" s="943">
        <v>2211305</v>
      </c>
      <c r="B88" s="659" t="s">
        <v>3479</v>
      </c>
      <c r="C88" s="1592">
        <v>6595651</v>
      </c>
      <c r="D88" s="1592"/>
      <c r="E88" s="1592">
        <f t="shared" si="26"/>
        <v>6595651</v>
      </c>
      <c r="F88" s="664"/>
      <c r="G88" s="664"/>
      <c r="H88" s="664"/>
      <c r="I88" s="664"/>
      <c r="J88" s="664"/>
      <c r="K88" s="664"/>
      <c r="L88" s="664"/>
      <c r="M88" s="664"/>
      <c r="N88" s="664"/>
      <c r="O88" s="664"/>
      <c r="P88" s="664"/>
      <c r="Q88" s="664"/>
      <c r="R88" s="664"/>
      <c r="S88" s="664"/>
      <c r="T88" s="664"/>
      <c r="U88" s="664"/>
      <c r="V88" s="664"/>
      <c r="W88" s="664"/>
      <c r="X88" s="664"/>
      <c r="Y88" s="664"/>
      <c r="Z88" s="664"/>
    </row>
    <row r="89" spans="1:26" ht="15.75" customHeight="1">
      <c r="A89" s="943" t="s">
        <v>2618</v>
      </c>
      <c r="B89" s="659" t="s">
        <v>2619</v>
      </c>
      <c r="C89" s="1592">
        <v>1824000</v>
      </c>
      <c r="D89" s="1592">
        <v>5000000</v>
      </c>
      <c r="E89" s="1592">
        <f t="shared" si="26"/>
        <v>6824000</v>
      </c>
      <c r="F89" s="664"/>
      <c r="G89" s="664"/>
      <c r="H89" s="664"/>
      <c r="I89" s="664"/>
      <c r="J89" s="664"/>
      <c r="K89" s="664"/>
      <c r="L89" s="664"/>
      <c r="M89" s="664"/>
      <c r="N89" s="664"/>
      <c r="O89" s="664"/>
      <c r="P89" s="664"/>
      <c r="Q89" s="664"/>
      <c r="R89" s="664"/>
      <c r="S89" s="664"/>
      <c r="T89" s="664"/>
      <c r="U89" s="664"/>
      <c r="V89" s="664"/>
      <c r="W89" s="664"/>
      <c r="X89" s="664"/>
      <c r="Y89" s="664"/>
      <c r="Z89" s="664"/>
    </row>
    <row r="90" spans="1:26" ht="15.75" customHeight="1">
      <c r="A90" s="943">
        <v>2211307</v>
      </c>
      <c r="B90" s="659" t="s">
        <v>3480</v>
      </c>
      <c r="C90" s="1592">
        <v>24000</v>
      </c>
      <c r="D90" s="1592"/>
      <c r="E90" s="1592">
        <f t="shared" si="26"/>
        <v>24000</v>
      </c>
      <c r="F90" s="664"/>
      <c r="G90" s="664"/>
      <c r="H90" s="664"/>
      <c r="I90" s="664"/>
      <c r="J90" s="664"/>
      <c r="K90" s="664"/>
      <c r="L90" s="664"/>
      <c r="M90" s="664"/>
      <c r="N90" s="664"/>
      <c r="O90" s="664"/>
      <c r="P90" s="664"/>
      <c r="Q90" s="664"/>
      <c r="R90" s="664"/>
      <c r="S90" s="664"/>
      <c r="T90" s="664"/>
      <c r="U90" s="664"/>
      <c r="V90" s="664"/>
      <c r="W90" s="664"/>
      <c r="X90" s="664"/>
      <c r="Y90" s="664"/>
      <c r="Z90" s="664"/>
    </row>
    <row r="91" spans="1:26" ht="15.75" customHeight="1">
      <c r="A91" s="943">
        <v>2211308</v>
      </c>
      <c r="B91" s="659" t="s">
        <v>3481</v>
      </c>
      <c r="C91" s="1592">
        <v>3500000</v>
      </c>
      <c r="D91" s="1592"/>
      <c r="E91" s="1592">
        <f t="shared" si="26"/>
        <v>3500000</v>
      </c>
      <c r="F91" s="664"/>
      <c r="G91" s="664"/>
      <c r="H91" s="664"/>
      <c r="I91" s="664"/>
      <c r="J91" s="664"/>
      <c r="K91" s="664"/>
      <c r="L91" s="664"/>
      <c r="M91" s="664"/>
      <c r="N91" s="664"/>
      <c r="O91" s="664"/>
      <c r="P91" s="664"/>
      <c r="Q91" s="664"/>
      <c r="R91" s="664"/>
      <c r="S91" s="664"/>
      <c r="T91" s="664"/>
      <c r="U91" s="664"/>
      <c r="V91" s="664"/>
      <c r="W91" s="664"/>
      <c r="X91" s="664"/>
      <c r="Y91" s="664"/>
      <c r="Z91" s="664"/>
    </row>
    <row r="92" spans="1:26" ht="15.75" customHeight="1">
      <c r="A92" s="943">
        <v>2211310</v>
      </c>
      <c r="B92" s="659" t="s">
        <v>3482</v>
      </c>
      <c r="C92" s="1592">
        <v>4065450</v>
      </c>
      <c r="D92" s="1592"/>
      <c r="E92" s="1592">
        <f t="shared" si="26"/>
        <v>4065450</v>
      </c>
      <c r="F92" s="664"/>
      <c r="G92" s="664"/>
      <c r="H92" s="664"/>
      <c r="I92" s="664"/>
      <c r="J92" s="664"/>
      <c r="K92" s="664"/>
      <c r="L92" s="664"/>
      <c r="M92" s="664"/>
      <c r="N92" s="664"/>
      <c r="O92" s="664"/>
      <c r="P92" s="664"/>
      <c r="Q92" s="664"/>
      <c r="R92" s="664"/>
      <c r="S92" s="664"/>
      <c r="T92" s="664"/>
      <c r="U92" s="664"/>
      <c r="V92" s="664"/>
      <c r="W92" s="664"/>
      <c r="X92" s="664"/>
      <c r="Y92" s="664"/>
      <c r="Z92" s="664"/>
    </row>
    <row r="93" spans="1:26" ht="15.75" customHeight="1">
      <c r="A93" s="943">
        <v>2211313</v>
      </c>
      <c r="B93" s="659" t="s">
        <v>2627</v>
      </c>
      <c r="C93" s="1592">
        <v>3572000</v>
      </c>
      <c r="D93" s="1592"/>
      <c r="E93" s="1592">
        <f t="shared" si="26"/>
        <v>3572000</v>
      </c>
      <c r="F93" s="664"/>
      <c r="G93" s="664"/>
      <c r="H93" s="664"/>
      <c r="I93" s="664"/>
      <c r="J93" s="664"/>
      <c r="K93" s="664"/>
      <c r="L93" s="664"/>
      <c r="M93" s="664"/>
      <c r="N93" s="664"/>
      <c r="O93" s="664"/>
      <c r="P93" s="664"/>
      <c r="Q93" s="664"/>
      <c r="R93" s="664"/>
      <c r="S93" s="664"/>
      <c r="T93" s="664"/>
      <c r="U93" s="664"/>
      <c r="V93" s="664"/>
      <c r="W93" s="664"/>
      <c r="X93" s="664"/>
      <c r="Y93" s="664"/>
      <c r="Z93" s="664"/>
    </row>
    <row r="94" spans="1:26" ht="15.75" customHeight="1">
      <c r="A94" s="943">
        <v>2211320</v>
      </c>
      <c r="B94" s="659" t="s">
        <v>3483</v>
      </c>
      <c r="C94" s="1592"/>
      <c r="D94" s="1592">
        <v>3500000</v>
      </c>
      <c r="E94" s="1592">
        <f t="shared" si="26"/>
        <v>3500000</v>
      </c>
      <c r="F94" s="664"/>
      <c r="G94" s="664"/>
      <c r="H94" s="664"/>
      <c r="I94" s="664"/>
      <c r="J94" s="664"/>
      <c r="K94" s="664"/>
      <c r="L94" s="664"/>
      <c r="M94" s="664"/>
      <c r="N94" s="664"/>
      <c r="O94" s="664"/>
      <c r="P94" s="664"/>
      <c r="Q94" s="664"/>
      <c r="R94" s="664"/>
      <c r="S94" s="664"/>
      <c r="T94" s="664"/>
      <c r="U94" s="664"/>
      <c r="V94" s="664"/>
      <c r="W94" s="664"/>
      <c r="X94" s="664"/>
      <c r="Y94" s="664"/>
      <c r="Z94" s="664"/>
    </row>
    <row r="95" spans="1:26" ht="15.75" customHeight="1">
      <c r="A95" s="943">
        <v>2211322</v>
      </c>
      <c r="B95" s="659" t="s">
        <v>3484</v>
      </c>
      <c r="C95" s="1592">
        <v>300000</v>
      </c>
      <c r="D95" s="1592"/>
      <c r="E95" s="1592">
        <f t="shared" si="26"/>
        <v>300000</v>
      </c>
      <c r="F95" s="664"/>
      <c r="G95" s="664"/>
      <c r="H95" s="664"/>
      <c r="I95" s="664"/>
      <c r="J95" s="664"/>
      <c r="K95" s="664"/>
      <c r="L95" s="664"/>
      <c r="M95" s="664"/>
      <c r="N95" s="664"/>
      <c r="O95" s="664"/>
      <c r="P95" s="664"/>
      <c r="Q95" s="664"/>
      <c r="R95" s="664"/>
      <c r="S95" s="664"/>
      <c r="T95" s="664"/>
      <c r="U95" s="664"/>
      <c r="V95" s="664"/>
      <c r="W95" s="664"/>
      <c r="X95" s="664"/>
      <c r="Y95" s="664"/>
      <c r="Z95" s="664"/>
    </row>
    <row r="96" spans="1:26" ht="15.75" customHeight="1">
      <c r="A96" s="943">
        <v>2211325</v>
      </c>
      <c r="B96" s="659" t="s">
        <v>3485</v>
      </c>
      <c r="C96" s="1592"/>
      <c r="D96" s="1592">
        <v>23266416</v>
      </c>
      <c r="E96" s="1592">
        <f t="shared" si="26"/>
        <v>23266416</v>
      </c>
      <c r="F96" s="664"/>
      <c r="G96" s="664"/>
      <c r="H96" s="664"/>
      <c r="I96" s="664"/>
      <c r="J96" s="664"/>
      <c r="K96" s="664"/>
      <c r="L96" s="664"/>
      <c r="M96" s="664"/>
      <c r="N96" s="664"/>
      <c r="O96" s="664"/>
      <c r="P96" s="664"/>
      <c r="Q96" s="664"/>
      <c r="R96" s="664"/>
      <c r="S96" s="664"/>
      <c r="T96" s="664"/>
      <c r="U96" s="664"/>
      <c r="V96" s="664"/>
      <c r="W96" s="664"/>
      <c r="X96" s="664"/>
      <c r="Y96" s="664"/>
      <c r="Z96" s="664"/>
    </row>
    <row r="97" spans="1:26" ht="15.75" customHeight="1">
      <c r="A97" s="943">
        <v>2211325</v>
      </c>
      <c r="B97" s="659"/>
      <c r="C97" s="1592"/>
      <c r="D97" s="1592"/>
      <c r="E97" s="1592">
        <f t="shared" si="26"/>
        <v>0</v>
      </c>
      <c r="F97" s="664"/>
      <c r="G97" s="664"/>
      <c r="H97" s="664"/>
      <c r="I97" s="664"/>
      <c r="J97" s="664"/>
      <c r="K97" s="664"/>
      <c r="L97" s="664"/>
      <c r="M97" s="664"/>
      <c r="N97" s="664"/>
      <c r="O97" s="664"/>
      <c r="P97" s="664"/>
      <c r="Q97" s="664"/>
      <c r="R97" s="664"/>
      <c r="S97" s="664"/>
      <c r="T97" s="664"/>
      <c r="U97" s="664"/>
      <c r="V97" s="664"/>
      <c r="W97" s="664"/>
      <c r="X97" s="664"/>
      <c r="Y97" s="664"/>
      <c r="Z97" s="664"/>
    </row>
    <row r="98" spans="1:26" ht="15.75" customHeight="1">
      <c r="A98" s="1848" t="s">
        <v>230</v>
      </c>
      <c r="B98" s="1777"/>
      <c r="C98" s="1599">
        <f t="shared" ref="C98:E98" si="27">SUM(C87:C97)</f>
        <v>19912001</v>
      </c>
      <c r="D98" s="1599">
        <f t="shared" si="27"/>
        <v>31766416</v>
      </c>
      <c r="E98" s="1599">
        <f t="shared" si="27"/>
        <v>51678417</v>
      </c>
      <c r="F98" s="664"/>
      <c r="G98" s="664"/>
      <c r="H98" s="664"/>
      <c r="I98" s="664"/>
      <c r="J98" s="664"/>
      <c r="K98" s="664"/>
      <c r="L98" s="664"/>
      <c r="M98" s="664"/>
      <c r="N98" s="664"/>
      <c r="O98" s="664"/>
      <c r="P98" s="664"/>
      <c r="Q98" s="664"/>
      <c r="R98" s="664"/>
      <c r="S98" s="664"/>
      <c r="T98" s="664"/>
      <c r="U98" s="664"/>
      <c r="V98" s="664"/>
      <c r="W98" s="664"/>
      <c r="X98" s="664"/>
      <c r="Y98" s="664"/>
      <c r="Z98" s="664"/>
    </row>
    <row r="99" spans="1:26" ht="15.75" customHeight="1">
      <c r="A99" s="1597"/>
      <c r="B99" s="1598" t="s">
        <v>2633</v>
      </c>
      <c r="C99" s="1592"/>
      <c r="D99" s="1592"/>
      <c r="E99" s="1592">
        <f t="shared" ref="E99:E103" si="28">C99+D99</f>
        <v>0</v>
      </c>
      <c r="F99" s="664"/>
      <c r="G99" s="664"/>
      <c r="H99" s="664"/>
      <c r="I99" s="664"/>
      <c r="J99" s="664"/>
      <c r="K99" s="664"/>
      <c r="L99" s="664"/>
      <c r="M99" s="664"/>
      <c r="N99" s="664"/>
      <c r="O99" s="664"/>
      <c r="P99" s="664"/>
      <c r="Q99" s="664"/>
      <c r="R99" s="664"/>
      <c r="S99" s="664"/>
      <c r="T99" s="664"/>
      <c r="U99" s="664"/>
      <c r="V99" s="664"/>
      <c r="W99" s="664"/>
      <c r="X99" s="664"/>
      <c r="Y99" s="664"/>
      <c r="Z99" s="664"/>
    </row>
    <row r="100" spans="1:26" ht="15.75" customHeight="1">
      <c r="A100" s="943" t="s">
        <v>2634</v>
      </c>
      <c r="B100" s="659" t="s">
        <v>2635</v>
      </c>
      <c r="C100" s="1592">
        <v>2620591</v>
      </c>
      <c r="D100" s="1592"/>
      <c r="E100" s="1592">
        <f t="shared" si="28"/>
        <v>2620591</v>
      </c>
      <c r="F100" s="664"/>
      <c r="G100" s="664"/>
      <c r="H100" s="664"/>
      <c r="I100" s="664"/>
      <c r="J100" s="664"/>
      <c r="K100" s="664"/>
      <c r="L100" s="664"/>
      <c r="M100" s="664"/>
      <c r="N100" s="664"/>
      <c r="O100" s="664"/>
      <c r="P100" s="664"/>
      <c r="Q100" s="664"/>
      <c r="R100" s="664"/>
      <c r="S100" s="664"/>
      <c r="T100" s="664"/>
      <c r="U100" s="664"/>
      <c r="V100" s="664"/>
      <c r="W100" s="664"/>
      <c r="X100" s="664"/>
      <c r="Y100" s="664"/>
      <c r="Z100" s="664"/>
    </row>
    <row r="101" spans="1:26" ht="15.75" customHeight="1">
      <c r="A101" s="943">
        <v>2220202</v>
      </c>
      <c r="B101" s="659" t="s">
        <v>3486</v>
      </c>
      <c r="C101" s="1592">
        <v>700000</v>
      </c>
      <c r="D101" s="1592"/>
      <c r="E101" s="1592">
        <f t="shared" si="28"/>
        <v>700000</v>
      </c>
      <c r="F101" s="664"/>
      <c r="G101" s="664"/>
      <c r="H101" s="664"/>
      <c r="I101" s="664"/>
      <c r="J101" s="664"/>
      <c r="K101" s="664"/>
      <c r="L101" s="664"/>
      <c r="M101" s="664"/>
      <c r="N101" s="664"/>
      <c r="O101" s="664"/>
      <c r="P101" s="664"/>
      <c r="Q101" s="664"/>
      <c r="R101" s="664"/>
      <c r="S101" s="664"/>
      <c r="T101" s="664"/>
      <c r="U101" s="664"/>
      <c r="V101" s="664"/>
      <c r="W101" s="664"/>
      <c r="X101" s="664"/>
      <c r="Y101" s="664"/>
      <c r="Z101" s="664"/>
    </row>
    <row r="102" spans="1:26" ht="15.75" customHeight="1">
      <c r="A102" s="943">
        <v>2220205</v>
      </c>
      <c r="B102" s="659" t="s">
        <v>3487</v>
      </c>
      <c r="C102" s="1592">
        <v>1500000</v>
      </c>
      <c r="D102" s="1592"/>
      <c r="E102" s="1592">
        <f t="shared" si="28"/>
        <v>1500000</v>
      </c>
      <c r="F102" s="664"/>
      <c r="G102" s="664"/>
      <c r="H102" s="664"/>
      <c r="I102" s="664"/>
      <c r="J102" s="664"/>
      <c r="K102" s="664"/>
      <c r="L102" s="664"/>
      <c r="M102" s="664"/>
      <c r="N102" s="664"/>
      <c r="O102" s="664"/>
      <c r="P102" s="664"/>
      <c r="Q102" s="664"/>
      <c r="R102" s="664"/>
      <c r="S102" s="664"/>
      <c r="T102" s="664"/>
      <c r="U102" s="664"/>
      <c r="V102" s="664"/>
      <c r="W102" s="664"/>
      <c r="X102" s="664"/>
      <c r="Y102" s="664"/>
      <c r="Z102" s="664"/>
    </row>
    <row r="103" spans="1:26" ht="15.75" customHeight="1">
      <c r="A103" s="943">
        <v>2220210</v>
      </c>
      <c r="B103" s="659" t="s">
        <v>3488</v>
      </c>
      <c r="C103" s="1592">
        <v>3800000</v>
      </c>
      <c r="D103" s="1592"/>
      <c r="E103" s="1592">
        <f t="shared" si="28"/>
        <v>3800000</v>
      </c>
      <c r="F103" s="664"/>
      <c r="G103" s="664"/>
      <c r="H103" s="664"/>
      <c r="I103" s="664"/>
      <c r="J103" s="664"/>
      <c r="K103" s="664"/>
      <c r="L103" s="664"/>
      <c r="M103" s="664"/>
      <c r="N103" s="664"/>
      <c r="O103" s="664"/>
      <c r="P103" s="664"/>
      <c r="Q103" s="664"/>
      <c r="R103" s="664"/>
      <c r="S103" s="664"/>
      <c r="T103" s="664"/>
      <c r="U103" s="664"/>
      <c r="V103" s="664"/>
      <c r="W103" s="664"/>
      <c r="X103" s="664"/>
      <c r="Y103" s="664"/>
      <c r="Z103" s="664"/>
    </row>
    <row r="104" spans="1:26" ht="15.75" customHeight="1">
      <c r="A104" s="1851" t="s">
        <v>230</v>
      </c>
      <c r="B104" s="1777"/>
      <c r="C104" s="1602">
        <f t="shared" ref="C104:E104" si="29">SUM(C100:C103)</f>
        <v>8620591</v>
      </c>
      <c r="D104" s="1602">
        <f t="shared" si="29"/>
        <v>0</v>
      </c>
      <c r="E104" s="1602">
        <f t="shared" si="29"/>
        <v>8620591</v>
      </c>
      <c r="F104" s="664"/>
      <c r="G104" s="664"/>
      <c r="H104" s="664"/>
      <c r="I104" s="664"/>
      <c r="J104" s="664"/>
      <c r="K104" s="664"/>
      <c r="L104" s="664"/>
      <c r="M104" s="664"/>
      <c r="N104" s="664"/>
      <c r="O104" s="664"/>
      <c r="P104" s="664"/>
      <c r="Q104" s="664"/>
      <c r="R104" s="664"/>
      <c r="S104" s="664"/>
      <c r="T104" s="664"/>
      <c r="U104" s="664"/>
      <c r="V104" s="664"/>
      <c r="W104" s="664"/>
      <c r="X104" s="664"/>
      <c r="Y104" s="664"/>
      <c r="Z104" s="664"/>
    </row>
    <row r="105" spans="1:26" ht="15.75" customHeight="1">
      <c r="A105" s="1600"/>
      <c r="B105" s="1603" t="s">
        <v>3489</v>
      </c>
      <c r="C105" s="1592"/>
      <c r="D105" s="1592"/>
      <c r="E105" s="1592">
        <f t="shared" ref="E105:E106" si="30">C105+D105</f>
        <v>0</v>
      </c>
      <c r="F105" s="664"/>
      <c r="G105" s="664"/>
      <c r="H105" s="664"/>
      <c r="I105" s="664"/>
      <c r="J105" s="664"/>
      <c r="K105" s="664"/>
      <c r="L105" s="664"/>
      <c r="M105" s="664"/>
      <c r="N105" s="664"/>
      <c r="O105" s="664"/>
      <c r="P105" s="664"/>
      <c r="Q105" s="664"/>
      <c r="R105" s="664"/>
      <c r="S105" s="664"/>
      <c r="T105" s="664"/>
      <c r="U105" s="664"/>
      <c r="V105" s="664"/>
      <c r="W105" s="664"/>
      <c r="X105" s="664"/>
      <c r="Y105" s="664"/>
      <c r="Z105" s="664"/>
    </row>
    <row r="106" spans="1:26" ht="15.75" customHeight="1">
      <c r="A106" s="943">
        <v>2640102</v>
      </c>
      <c r="B106" s="1590" t="s">
        <v>3490</v>
      </c>
      <c r="C106" s="1592">
        <v>1500000</v>
      </c>
      <c r="D106" s="1592"/>
      <c r="E106" s="1592">
        <f t="shared" si="30"/>
        <v>1500000</v>
      </c>
      <c r="F106" s="664"/>
      <c r="G106" s="664"/>
      <c r="H106" s="664"/>
      <c r="I106" s="664"/>
      <c r="J106" s="664"/>
      <c r="K106" s="664"/>
      <c r="L106" s="664"/>
      <c r="M106" s="664"/>
      <c r="N106" s="664"/>
      <c r="O106" s="664"/>
      <c r="P106" s="664"/>
      <c r="Q106" s="664"/>
      <c r="R106" s="664"/>
      <c r="S106" s="664"/>
      <c r="T106" s="664"/>
      <c r="U106" s="664"/>
      <c r="V106" s="664"/>
      <c r="W106" s="664"/>
      <c r="X106" s="664"/>
      <c r="Y106" s="664"/>
      <c r="Z106" s="664"/>
    </row>
    <row r="107" spans="1:26" ht="15.75" customHeight="1">
      <c r="A107" s="1851" t="s">
        <v>230</v>
      </c>
      <c r="B107" s="1777"/>
      <c r="C107" s="1602">
        <f t="shared" ref="C107:E107" si="31">C106</f>
        <v>1500000</v>
      </c>
      <c r="D107" s="1602">
        <f t="shared" si="31"/>
        <v>0</v>
      </c>
      <c r="E107" s="1602">
        <f t="shared" si="31"/>
        <v>1500000</v>
      </c>
      <c r="F107" s="664"/>
      <c r="G107" s="664"/>
      <c r="H107" s="664"/>
      <c r="I107" s="664"/>
      <c r="J107" s="664"/>
      <c r="K107" s="664"/>
      <c r="L107" s="664"/>
      <c r="M107" s="664"/>
      <c r="N107" s="664"/>
      <c r="O107" s="664"/>
      <c r="P107" s="664"/>
      <c r="Q107" s="664"/>
      <c r="R107" s="664"/>
      <c r="S107" s="664"/>
      <c r="T107" s="664"/>
      <c r="U107" s="664"/>
      <c r="V107" s="664"/>
      <c r="W107" s="664"/>
      <c r="X107" s="664"/>
      <c r="Y107" s="664"/>
      <c r="Z107" s="664"/>
    </row>
    <row r="108" spans="1:26" ht="15.75" customHeight="1">
      <c r="A108" s="1600"/>
      <c r="B108" s="1603" t="s">
        <v>2709</v>
      </c>
      <c r="C108" s="1592"/>
      <c r="D108" s="1592"/>
      <c r="E108" s="1592">
        <f t="shared" ref="E108:E117" si="32">C108+D108</f>
        <v>0</v>
      </c>
      <c r="F108" s="664"/>
      <c r="G108" s="664"/>
      <c r="H108" s="664"/>
      <c r="I108" s="664"/>
      <c r="J108" s="664"/>
      <c r="K108" s="664"/>
      <c r="L108" s="664"/>
      <c r="M108" s="664"/>
      <c r="N108" s="664"/>
      <c r="O108" s="664"/>
      <c r="P108" s="664"/>
      <c r="Q108" s="664"/>
      <c r="R108" s="664"/>
      <c r="S108" s="664"/>
      <c r="T108" s="664"/>
      <c r="U108" s="664"/>
      <c r="V108" s="664"/>
      <c r="W108" s="664"/>
      <c r="X108" s="664"/>
      <c r="Y108" s="664"/>
      <c r="Z108" s="664"/>
    </row>
    <row r="109" spans="1:26" ht="15.75" customHeight="1">
      <c r="A109" s="943">
        <v>3110701</v>
      </c>
      <c r="B109" s="1590" t="s">
        <v>3491</v>
      </c>
      <c r="C109" s="1592"/>
      <c r="D109" s="1592"/>
      <c r="E109" s="1592">
        <f t="shared" si="32"/>
        <v>0</v>
      </c>
      <c r="F109" s="664"/>
      <c r="G109" s="664"/>
      <c r="H109" s="664"/>
      <c r="I109" s="664"/>
      <c r="J109" s="664"/>
      <c r="K109" s="664"/>
      <c r="L109" s="664"/>
      <c r="M109" s="664"/>
      <c r="N109" s="664"/>
      <c r="O109" s="664"/>
      <c r="P109" s="664"/>
      <c r="Q109" s="664"/>
      <c r="R109" s="664"/>
      <c r="S109" s="664"/>
      <c r="T109" s="664"/>
      <c r="U109" s="664"/>
      <c r="V109" s="664"/>
      <c r="W109" s="664"/>
      <c r="X109" s="664"/>
      <c r="Y109" s="664"/>
      <c r="Z109" s="664"/>
    </row>
    <row r="110" spans="1:26" ht="15.75" customHeight="1">
      <c r="A110" s="943">
        <v>3111001</v>
      </c>
      <c r="B110" s="1590" t="s">
        <v>3492</v>
      </c>
      <c r="C110" s="1592">
        <v>10200000</v>
      </c>
      <c r="D110" s="1592"/>
      <c r="E110" s="1592">
        <f t="shared" si="32"/>
        <v>10200000</v>
      </c>
      <c r="F110" s="664"/>
      <c r="G110" s="664"/>
      <c r="H110" s="664"/>
      <c r="I110" s="664"/>
      <c r="J110" s="664"/>
      <c r="K110" s="664"/>
      <c r="L110" s="664"/>
      <c r="M110" s="664"/>
      <c r="N110" s="664"/>
      <c r="O110" s="664"/>
      <c r="P110" s="664"/>
      <c r="Q110" s="664"/>
      <c r="R110" s="664"/>
      <c r="S110" s="664"/>
      <c r="T110" s="664"/>
      <c r="U110" s="664"/>
      <c r="V110" s="664"/>
      <c r="W110" s="664"/>
      <c r="X110" s="664"/>
      <c r="Y110" s="664"/>
      <c r="Z110" s="664"/>
    </row>
    <row r="111" spans="1:26" ht="15.75" customHeight="1">
      <c r="A111" s="943">
        <v>3111001</v>
      </c>
      <c r="B111" s="1590" t="s">
        <v>3493</v>
      </c>
      <c r="C111" s="1592">
        <v>1200000</v>
      </c>
      <c r="D111" s="1592"/>
      <c r="E111" s="1592">
        <f t="shared" si="32"/>
        <v>1200000</v>
      </c>
      <c r="F111" s="664"/>
      <c r="G111" s="664"/>
      <c r="H111" s="664"/>
      <c r="I111" s="664"/>
      <c r="J111" s="664"/>
      <c r="K111" s="664"/>
      <c r="L111" s="664"/>
      <c r="M111" s="664"/>
      <c r="N111" s="664"/>
      <c r="O111" s="664"/>
      <c r="P111" s="664"/>
      <c r="Q111" s="664"/>
      <c r="R111" s="664"/>
      <c r="S111" s="664"/>
      <c r="T111" s="664"/>
      <c r="U111" s="664"/>
      <c r="V111" s="664"/>
      <c r="W111" s="664"/>
      <c r="X111" s="664"/>
      <c r="Y111" s="664"/>
      <c r="Z111" s="664"/>
    </row>
    <row r="112" spans="1:26" ht="15.75" customHeight="1">
      <c r="A112" s="1590"/>
      <c r="B112" s="1590" t="s">
        <v>3494</v>
      </c>
      <c r="C112" s="1592">
        <v>0</v>
      </c>
      <c r="D112" s="1592"/>
      <c r="E112" s="1592">
        <f t="shared" si="32"/>
        <v>0</v>
      </c>
      <c r="F112" s="664"/>
      <c r="G112" s="664"/>
      <c r="H112" s="664"/>
      <c r="I112" s="664"/>
      <c r="J112" s="664"/>
      <c r="K112" s="664"/>
      <c r="L112" s="664"/>
      <c r="M112" s="664"/>
      <c r="N112" s="664"/>
      <c r="O112" s="664"/>
      <c r="P112" s="664"/>
      <c r="Q112" s="664"/>
      <c r="R112" s="664"/>
      <c r="S112" s="664"/>
      <c r="T112" s="664"/>
      <c r="U112" s="664"/>
      <c r="V112" s="664"/>
      <c r="W112" s="664"/>
      <c r="X112" s="664"/>
      <c r="Y112" s="664"/>
      <c r="Z112" s="664"/>
    </row>
    <row r="113" spans="1:26" ht="15.75" customHeight="1">
      <c r="A113" s="1590"/>
      <c r="B113" s="1590" t="s">
        <v>3495</v>
      </c>
      <c r="C113" s="1592">
        <v>2240975</v>
      </c>
      <c r="D113" s="1592"/>
      <c r="E113" s="1592">
        <f t="shared" si="32"/>
        <v>2240975</v>
      </c>
      <c r="F113" s="664"/>
      <c r="G113" s="664"/>
      <c r="H113" s="664"/>
      <c r="I113" s="664"/>
      <c r="J113" s="664"/>
      <c r="K113" s="664"/>
      <c r="L113" s="664"/>
      <c r="M113" s="664"/>
      <c r="N113" s="664"/>
      <c r="O113" s="664"/>
      <c r="P113" s="664"/>
      <c r="Q113" s="664"/>
      <c r="R113" s="664"/>
      <c r="S113" s="664"/>
      <c r="T113" s="664"/>
      <c r="U113" s="664"/>
      <c r="V113" s="664"/>
      <c r="W113" s="664"/>
      <c r="X113" s="664"/>
      <c r="Y113" s="664"/>
      <c r="Z113" s="664"/>
    </row>
    <row r="114" spans="1:26" ht="15.75" customHeight="1">
      <c r="A114" s="943">
        <v>3111111</v>
      </c>
      <c r="B114" s="1590" t="s">
        <v>3496</v>
      </c>
      <c r="C114" s="1592">
        <v>1500000</v>
      </c>
      <c r="D114" s="1592"/>
      <c r="E114" s="1592">
        <f t="shared" si="32"/>
        <v>1500000</v>
      </c>
      <c r="F114" s="664"/>
      <c r="G114" s="664"/>
      <c r="H114" s="664"/>
      <c r="I114" s="664"/>
      <c r="J114" s="664"/>
      <c r="K114" s="664"/>
      <c r="L114" s="664"/>
      <c r="M114" s="664"/>
      <c r="N114" s="664"/>
      <c r="O114" s="664"/>
      <c r="P114" s="664"/>
      <c r="Q114" s="664"/>
      <c r="R114" s="664"/>
      <c r="S114" s="664"/>
      <c r="T114" s="664"/>
      <c r="U114" s="664"/>
      <c r="V114" s="664"/>
      <c r="W114" s="664"/>
      <c r="X114" s="664"/>
      <c r="Y114" s="664"/>
      <c r="Z114" s="664"/>
    </row>
    <row r="115" spans="1:26" ht="15.75" customHeight="1">
      <c r="A115" s="943"/>
      <c r="B115" s="1590" t="s">
        <v>3497</v>
      </c>
      <c r="C115" s="1592"/>
      <c r="D115" s="1592"/>
      <c r="E115" s="1592">
        <f t="shared" si="32"/>
        <v>0</v>
      </c>
      <c r="F115" s="664"/>
      <c r="G115" s="664"/>
      <c r="H115" s="664"/>
      <c r="I115" s="664"/>
      <c r="J115" s="664"/>
      <c r="K115" s="664"/>
      <c r="L115" s="664"/>
      <c r="M115" s="664"/>
      <c r="N115" s="664"/>
      <c r="O115" s="664"/>
      <c r="P115" s="664"/>
      <c r="Q115" s="664"/>
      <c r="R115" s="664"/>
      <c r="S115" s="664"/>
      <c r="T115" s="664"/>
      <c r="U115" s="664"/>
      <c r="V115" s="664"/>
      <c r="W115" s="664"/>
      <c r="X115" s="664"/>
      <c r="Y115" s="664"/>
      <c r="Z115" s="664"/>
    </row>
    <row r="116" spans="1:26" ht="19.5" customHeight="1">
      <c r="A116" s="943">
        <v>3111111</v>
      </c>
      <c r="B116" s="1604" t="s">
        <v>3498</v>
      </c>
      <c r="C116" s="1592">
        <v>0</v>
      </c>
      <c r="D116" s="1592"/>
      <c r="E116" s="1592">
        <f t="shared" si="32"/>
        <v>0</v>
      </c>
      <c r="F116" s="664"/>
      <c r="G116" s="664"/>
      <c r="H116" s="664"/>
      <c r="I116" s="664"/>
      <c r="J116" s="664"/>
      <c r="K116" s="664"/>
      <c r="L116" s="664"/>
      <c r="M116" s="664"/>
      <c r="N116" s="664"/>
      <c r="O116" s="664"/>
      <c r="P116" s="664"/>
      <c r="Q116" s="664"/>
      <c r="R116" s="664"/>
      <c r="S116" s="664"/>
      <c r="T116" s="664"/>
      <c r="U116" s="664"/>
      <c r="V116" s="664"/>
      <c r="W116" s="664"/>
      <c r="X116" s="664"/>
      <c r="Y116" s="664"/>
      <c r="Z116" s="664"/>
    </row>
    <row r="117" spans="1:26" ht="20.25" customHeight="1">
      <c r="A117" s="943">
        <v>3111112</v>
      </c>
      <c r="B117" s="1604" t="s">
        <v>3499</v>
      </c>
      <c r="C117" s="1592"/>
      <c r="D117" s="1592"/>
      <c r="E117" s="1592">
        <f t="shared" si="32"/>
        <v>0</v>
      </c>
      <c r="F117" s="664"/>
      <c r="G117" s="664"/>
      <c r="H117" s="664"/>
      <c r="I117" s="664"/>
      <c r="J117" s="664"/>
      <c r="K117" s="664"/>
      <c r="L117" s="664"/>
      <c r="M117" s="664"/>
      <c r="N117" s="664"/>
      <c r="O117" s="664"/>
      <c r="P117" s="664"/>
      <c r="Q117" s="664"/>
      <c r="R117" s="664"/>
      <c r="S117" s="664"/>
      <c r="T117" s="664"/>
      <c r="U117" s="664"/>
      <c r="V117" s="664"/>
      <c r="W117" s="664"/>
      <c r="X117" s="664"/>
      <c r="Y117" s="664"/>
      <c r="Z117" s="664"/>
    </row>
    <row r="118" spans="1:26" ht="15.75" customHeight="1">
      <c r="A118" s="1605"/>
      <c r="B118" s="1602" t="s">
        <v>230</v>
      </c>
      <c r="C118" s="1602">
        <f t="shared" ref="C118:E118" si="33">SUM(C109:C117)</f>
        <v>15140975</v>
      </c>
      <c r="D118" s="1602">
        <f t="shared" si="33"/>
        <v>0</v>
      </c>
      <c r="E118" s="1602">
        <f t="shared" si="33"/>
        <v>15140975</v>
      </c>
      <c r="F118" s="664"/>
      <c r="G118" s="664"/>
      <c r="H118" s="664"/>
      <c r="I118" s="664"/>
      <c r="J118" s="664"/>
      <c r="K118" s="664"/>
      <c r="L118" s="664"/>
      <c r="M118" s="664"/>
      <c r="N118" s="664"/>
      <c r="O118" s="664"/>
      <c r="P118" s="664"/>
      <c r="Q118" s="664"/>
      <c r="R118" s="664"/>
      <c r="S118" s="664"/>
      <c r="T118" s="664"/>
      <c r="U118" s="664"/>
      <c r="V118" s="664"/>
      <c r="W118" s="664"/>
      <c r="X118" s="664"/>
      <c r="Y118" s="664"/>
      <c r="Z118" s="664"/>
    </row>
    <row r="119" spans="1:26" ht="15.75" customHeight="1">
      <c r="A119" s="943"/>
      <c r="B119" s="659">
        <v>0</v>
      </c>
      <c r="C119" s="1592"/>
      <c r="D119" s="1592"/>
      <c r="E119" s="1592">
        <f>C119+D119</f>
        <v>0</v>
      </c>
      <c r="F119" s="664"/>
      <c r="G119" s="664"/>
      <c r="H119" s="664"/>
      <c r="I119" s="664"/>
      <c r="J119" s="664"/>
      <c r="K119" s="664"/>
      <c r="L119" s="664"/>
      <c r="M119" s="664"/>
      <c r="N119" s="664"/>
      <c r="O119" s="664"/>
      <c r="P119" s="664"/>
      <c r="Q119" s="664"/>
      <c r="R119" s="664"/>
      <c r="S119" s="664"/>
      <c r="T119" s="664"/>
      <c r="U119" s="664"/>
      <c r="V119" s="664"/>
      <c r="W119" s="664"/>
      <c r="X119" s="664"/>
      <c r="Y119" s="664"/>
      <c r="Z119" s="664"/>
    </row>
    <row r="120" spans="1:26" ht="15.75" customHeight="1">
      <c r="A120" s="1602"/>
      <c r="B120" s="1602"/>
      <c r="C120" s="1602"/>
      <c r="D120" s="1602"/>
      <c r="E120" s="1602"/>
      <c r="F120" s="664"/>
      <c r="G120" s="664"/>
      <c r="H120" s="664"/>
      <c r="I120" s="664"/>
      <c r="J120" s="664"/>
      <c r="K120" s="664"/>
      <c r="L120" s="664"/>
      <c r="M120" s="664"/>
      <c r="N120" s="664"/>
      <c r="O120" s="664"/>
      <c r="P120" s="664"/>
      <c r="Q120" s="664"/>
      <c r="R120" s="664"/>
      <c r="S120" s="664"/>
      <c r="T120" s="664"/>
      <c r="U120" s="664"/>
      <c r="V120" s="664"/>
      <c r="W120" s="664"/>
      <c r="X120" s="664"/>
      <c r="Y120" s="664"/>
      <c r="Z120" s="664"/>
    </row>
    <row r="121" spans="1:26" ht="15.75" customHeight="1">
      <c r="A121" s="1602"/>
      <c r="B121" s="1602" t="s">
        <v>3500</v>
      </c>
      <c r="C121" s="1602">
        <f t="shared" ref="C121:E121" si="34">C24+C30+C35+C40+C46+C50+C57+C62+C68+C76+C81+C85+C98+C104+C107+C118+C119</f>
        <v>190795546</v>
      </c>
      <c r="D121" s="1602">
        <f t="shared" si="34"/>
        <v>320023964</v>
      </c>
      <c r="E121" s="1602">
        <f t="shared" si="34"/>
        <v>510819510</v>
      </c>
      <c r="F121" s="664"/>
      <c r="G121" s="664"/>
      <c r="H121" s="664"/>
      <c r="I121" s="664"/>
      <c r="J121" s="664"/>
      <c r="K121" s="664"/>
      <c r="L121" s="664"/>
      <c r="M121" s="664"/>
      <c r="N121" s="664"/>
      <c r="O121" s="664"/>
      <c r="P121" s="664"/>
      <c r="Q121" s="664"/>
      <c r="R121" s="664"/>
      <c r="S121" s="664"/>
      <c r="T121" s="664"/>
      <c r="U121" s="664"/>
      <c r="V121" s="664"/>
      <c r="W121" s="664"/>
      <c r="X121" s="664"/>
      <c r="Y121" s="664"/>
      <c r="Z121" s="664"/>
    </row>
    <row r="122" spans="1:26" ht="15.75" customHeight="1">
      <c r="A122" s="1847" t="s">
        <v>3501</v>
      </c>
      <c r="B122" s="1777"/>
      <c r="C122" s="1594">
        <f t="shared" ref="C122:E122" si="35">C18+C121</f>
        <v>812866779</v>
      </c>
      <c r="D122" s="1594">
        <f t="shared" si="35"/>
        <v>320023964</v>
      </c>
      <c r="E122" s="1594">
        <f t="shared" si="35"/>
        <v>1132890743</v>
      </c>
      <c r="F122" s="1606">
        <v>1112890743</v>
      </c>
      <c r="G122" s="1607">
        <f>E122-F122</f>
        <v>20000000</v>
      </c>
      <c r="H122" s="664"/>
      <c r="I122" s="664"/>
      <c r="J122" s="664"/>
      <c r="K122" s="664"/>
      <c r="L122" s="664"/>
      <c r="M122" s="664"/>
      <c r="N122" s="664"/>
      <c r="O122" s="664"/>
      <c r="P122" s="664"/>
      <c r="Q122" s="664"/>
      <c r="R122" s="664"/>
      <c r="S122" s="664"/>
      <c r="T122" s="664"/>
      <c r="U122" s="664"/>
      <c r="V122" s="664"/>
      <c r="W122" s="664"/>
      <c r="X122" s="664"/>
      <c r="Y122" s="664"/>
      <c r="Z122" s="664"/>
    </row>
    <row r="123" spans="1:26" ht="15.75" customHeight="1">
      <c r="A123" s="1594"/>
      <c r="B123" s="1594"/>
      <c r="C123" s="1594"/>
      <c r="D123" s="1594"/>
      <c r="E123" s="1594"/>
      <c r="F123" s="664"/>
      <c r="G123" s="664"/>
      <c r="H123" s="664"/>
      <c r="I123" s="664"/>
      <c r="J123" s="664"/>
      <c r="K123" s="664"/>
      <c r="L123" s="664"/>
      <c r="M123" s="664"/>
      <c r="N123" s="664"/>
      <c r="O123" s="664"/>
      <c r="P123" s="664"/>
      <c r="Q123" s="664"/>
      <c r="R123" s="664"/>
      <c r="S123" s="664"/>
      <c r="T123" s="664"/>
      <c r="U123" s="664"/>
      <c r="V123" s="664"/>
      <c r="W123" s="664"/>
      <c r="X123" s="664"/>
      <c r="Y123" s="664"/>
      <c r="Z123" s="664"/>
    </row>
    <row r="124" spans="1:26" ht="15.75" customHeight="1">
      <c r="A124" s="1608"/>
      <c r="B124" s="1596" t="s">
        <v>3502</v>
      </c>
      <c r="C124" s="1609"/>
      <c r="D124" s="1609">
        <v>100000000</v>
      </c>
      <c r="E124" s="1610">
        <f>C124+D124</f>
        <v>100000000</v>
      </c>
      <c r="F124" s="664"/>
      <c r="G124" s="664"/>
      <c r="H124" s="664"/>
      <c r="I124" s="664"/>
      <c r="J124" s="664"/>
      <c r="K124" s="664"/>
      <c r="L124" s="664"/>
      <c r="M124" s="664"/>
      <c r="N124" s="664"/>
      <c r="O124" s="664"/>
      <c r="P124" s="664"/>
      <c r="Q124" s="664"/>
      <c r="R124" s="664"/>
      <c r="S124" s="664"/>
      <c r="T124" s="664"/>
      <c r="U124" s="664"/>
      <c r="V124" s="664"/>
      <c r="W124" s="664"/>
      <c r="X124" s="664"/>
      <c r="Y124" s="664"/>
      <c r="Z124" s="664"/>
    </row>
    <row r="125" spans="1:26" ht="15.75" customHeight="1">
      <c r="A125" s="1611"/>
      <c r="B125" s="1612" t="s">
        <v>3503</v>
      </c>
      <c r="C125" s="1592"/>
      <c r="D125" s="1609">
        <v>157052000</v>
      </c>
      <c r="E125" s="1610">
        <v>0</v>
      </c>
      <c r="F125" s="664"/>
      <c r="G125" s="664"/>
      <c r="H125" s="664"/>
      <c r="I125" s="664"/>
      <c r="J125" s="664"/>
      <c r="K125" s="664"/>
      <c r="L125" s="664"/>
      <c r="M125" s="664"/>
      <c r="N125" s="664"/>
      <c r="O125" s="664"/>
      <c r="P125" s="664"/>
      <c r="Q125" s="664"/>
      <c r="R125" s="664"/>
      <c r="S125" s="664"/>
      <c r="T125" s="664"/>
      <c r="U125" s="664"/>
      <c r="V125" s="664"/>
      <c r="W125" s="664"/>
      <c r="X125" s="664"/>
      <c r="Y125" s="664"/>
      <c r="Z125" s="664"/>
    </row>
    <row r="126" spans="1:26" ht="15.75" customHeight="1">
      <c r="A126" s="1849" t="s">
        <v>215</v>
      </c>
      <c r="B126" s="1777"/>
      <c r="C126" s="1613"/>
      <c r="D126" s="1613"/>
      <c r="E126" s="1613"/>
      <c r="F126" s="664"/>
      <c r="G126" s="664"/>
      <c r="H126" s="664"/>
      <c r="I126" s="664"/>
      <c r="J126" s="664"/>
      <c r="K126" s="664"/>
      <c r="L126" s="664"/>
      <c r="M126" s="664"/>
      <c r="N126" s="664"/>
      <c r="O126" s="664"/>
      <c r="P126" s="664"/>
      <c r="Q126" s="664"/>
      <c r="R126" s="664"/>
      <c r="S126" s="664"/>
      <c r="T126" s="664"/>
      <c r="U126" s="664"/>
      <c r="V126" s="664"/>
      <c r="W126" s="664"/>
      <c r="X126" s="664"/>
      <c r="Y126" s="664"/>
      <c r="Z126" s="664"/>
    </row>
    <row r="127" spans="1:26" ht="15.75" customHeight="1">
      <c r="A127" s="1590"/>
      <c r="B127" s="1604"/>
      <c r="C127" s="1592"/>
      <c r="D127" s="1592"/>
      <c r="E127" s="1592">
        <f>C127+D127</f>
        <v>0</v>
      </c>
      <c r="F127" s="664"/>
      <c r="G127" s="664"/>
      <c r="H127" s="664"/>
      <c r="I127" s="664"/>
      <c r="J127" s="664"/>
      <c r="K127" s="664"/>
      <c r="L127" s="664"/>
      <c r="M127" s="664"/>
      <c r="N127" s="664"/>
      <c r="O127" s="664"/>
      <c r="P127" s="664"/>
      <c r="Q127" s="664"/>
      <c r="R127" s="664"/>
      <c r="S127" s="664"/>
      <c r="T127" s="664"/>
      <c r="U127" s="664"/>
      <c r="V127" s="664"/>
      <c r="W127" s="664"/>
      <c r="X127" s="664"/>
      <c r="Y127" s="664"/>
      <c r="Z127" s="664"/>
    </row>
    <row r="128" spans="1:26" ht="25.5" customHeight="1">
      <c r="A128" s="1590"/>
      <c r="B128" s="1604" t="s">
        <v>3504</v>
      </c>
      <c r="C128" s="1592"/>
      <c r="D128" s="1592">
        <v>100000000</v>
      </c>
      <c r="E128" s="1592">
        <v>50000000</v>
      </c>
      <c r="F128" s="664"/>
      <c r="G128" s="664"/>
      <c r="H128" s="664"/>
      <c r="I128" s="664"/>
      <c r="J128" s="664"/>
      <c r="K128" s="664"/>
      <c r="L128" s="664"/>
      <c r="M128" s="664"/>
      <c r="N128" s="664"/>
      <c r="O128" s="664"/>
      <c r="P128" s="664"/>
      <c r="Q128" s="664"/>
      <c r="R128" s="664"/>
      <c r="S128" s="664"/>
      <c r="T128" s="664"/>
      <c r="U128" s="664"/>
      <c r="V128" s="664"/>
      <c r="W128" s="664"/>
      <c r="X128" s="664"/>
      <c r="Y128" s="664"/>
      <c r="Z128" s="664"/>
    </row>
    <row r="129" spans="1:26" ht="25.5" customHeight="1">
      <c r="A129" s="1590"/>
      <c r="B129" s="1604" t="s">
        <v>3505</v>
      </c>
      <c r="C129" s="1592"/>
      <c r="D129" s="1592">
        <v>35000000</v>
      </c>
      <c r="E129" s="1592">
        <v>20000000</v>
      </c>
      <c r="F129" s="664"/>
      <c r="G129" s="664"/>
      <c r="H129" s="664"/>
      <c r="I129" s="664"/>
      <c r="J129" s="664"/>
      <c r="K129" s="664"/>
      <c r="L129" s="664"/>
      <c r="M129" s="664"/>
      <c r="N129" s="664"/>
      <c r="O129" s="664"/>
      <c r="P129" s="664"/>
      <c r="Q129" s="664"/>
      <c r="R129" s="664"/>
      <c r="S129" s="664"/>
      <c r="T129" s="664"/>
      <c r="U129" s="664"/>
      <c r="V129" s="664"/>
      <c r="W129" s="664"/>
      <c r="X129" s="664"/>
      <c r="Y129" s="664"/>
      <c r="Z129" s="664"/>
    </row>
    <row r="130" spans="1:26" ht="21.75" customHeight="1">
      <c r="A130" s="1590"/>
      <c r="B130" s="1604" t="s">
        <v>3506</v>
      </c>
      <c r="C130" s="1592"/>
      <c r="D130" s="1592">
        <v>10194253</v>
      </c>
      <c r="E130" s="1592">
        <f t="shared" ref="E130:E134" si="36">C130+D130</f>
        <v>10194253</v>
      </c>
      <c r="F130" s="664"/>
      <c r="G130" s="664"/>
      <c r="H130" s="664"/>
      <c r="I130" s="664"/>
      <c r="J130" s="664"/>
      <c r="K130" s="664"/>
      <c r="L130" s="664"/>
      <c r="M130" s="664"/>
      <c r="N130" s="664"/>
      <c r="O130" s="664"/>
      <c r="P130" s="664"/>
      <c r="Q130" s="664"/>
      <c r="R130" s="664"/>
      <c r="S130" s="664"/>
      <c r="T130" s="664"/>
      <c r="U130" s="664"/>
      <c r="V130" s="664"/>
      <c r="W130" s="664"/>
      <c r="X130" s="664"/>
      <c r="Y130" s="664"/>
      <c r="Z130" s="664"/>
    </row>
    <row r="131" spans="1:26" ht="33" customHeight="1">
      <c r="A131" s="1590"/>
      <c r="B131" s="1604" t="s">
        <v>3507</v>
      </c>
      <c r="C131" s="1592">
        <v>12237326</v>
      </c>
      <c r="D131" s="1592"/>
      <c r="E131" s="1592">
        <f t="shared" si="36"/>
        <v>12237326</v>
      </c>
      <c r="F131" s="664"/>
      <c r="G131" s="664"/>
      <c r="H131" s="664"/>
      <c r="I131" s="664"/>
      <c r="J131" s="664"/>
      <c r="K131" s="664"/>
      <c r="L131" s="664"/>
      <c r="M131" s="664"/>
      <c r="N131" s="664"/>
      <c r="O131" s="664"/>
      <c r="P131" s="664"/>
      <c r="Q131" s="664"/>
      <c r="R131" s="664"/>
      <c r="S131" s="664"/>
      <c r="T131" s="664"/>
      <c r="U131" s="664"/>
      <c r="V131" s="664"/>
      <c r="W131" s="664"/>
      <c r="X131" s="664"/>
      <c r="Y131" s="664"/>
      <c r="Z131" s="664"/>
    </row>
    <row r="132" spans="1:26" ht="21.75" customHeight="1">
      <c r="A132" s="943">
        <v>3110302</v>
      </c>
      <c r="B132" s="1590" t="s">
        <v>3508</v>
      </c>
      <c r="C132" s="1592"/>
      <c r="D132" s="1592">
        <v>17946513</v>
      </c>
      <c r="E132" s="1592">
        <f t="shared" si="36"/>
        <v>17946513</v>
      </c>
      <c r="F132" s="664"/>
      <c r="G132" s="664"/>
      <c r="H132" s="664"/>
      <c r="I132" s="664"/>
      <c r="J132" s="664"/>
      <c r="K132" s="664"/>
      <c r="L132" s="664"/>
      <c r="M132" s="664"/>
      <c r="N132" s="664"/>
      <c r="O132" s="664"/>
      <c r="P132" s="664"/>
      <c r="Q132" s="664"/>
      <c r="R132" s="664"/>
      <c r="S132" s="664"/>
      <c r="T132" s="664"/>
      <c r="U132" s="664"/>
      <c r="V132" s="664"/>
      <c r="W132" s="664"/>
      <c r="X132" s="664"/>
      <c r="Y132" s="664"/>
      <c r="Z132" s="664"/>
    </row>
    <row r="133" spans="1:26" ht="23.25" customHeight="1">
      <c r="A133" s="943"/>
      <c r="B133" s="1604" t="s">
        <v>3509</v>
      </c>
      <c r="C133" s="1592"/>
      <c r="D133" s="1592">
        <v>43113139</v>
      </c>
      <c r="E133" s="1592">
        <f t="shared" si="36"/>
        <v>43113139</v>
      </c>
      <c r="F133" s="664"/>
      <c r="G133" s="664"/>
      <c r="H133" s="664"/>
      <c r="I133" s="664"/>
      <c r="J133" s="664"/>
      <c r="K133" s="664"/>
      <c r="L133" s="664"/>
      <c r="M133" s="664"/>
      <c r="N133" s="664"/>
      <c r="O133" s="664"/>
      <c r="P133" s="664"/>
      <c r="Q133" s="664"/>
      <c r="R133" s="664"/>
      <c r="S133" s="664"/>
      <c r="T133" s="664"/>
      <c r="U133" s="664"/>
      <c r="V133" s="664"/>
      <c r="W133" s="664"/>
      <c r="X133" s="664"/>
      <c r="Y133" s="664"/>
      <c r="Z133" s="664"/>
    </row>
    <row r="134" spans="1:26" ht="20.25" customHeight="1">
      <c r="A134" s="943"/>
      <c r="B134" s="1604" t="s">
        <v>3510</v>
      </c>
      <c r="C134" s="1592">
        <v>6000000</v>
      </c>
      <c r="D134" s="1592"/>
      <c r="E134" s="1592">
        <f t="shared" si="36"/>
        <v>6000000</v>
      </c>
      <c r="F134" s="664"/>
      <c r="G134" s="664"/>
      <c r="H134" s="664"/>
      <c r="I134" s="664"/>
      <c r="J134" s="664"/>
      <c r="K134" s="664"/>
      <c r="L134" s="664"/>
      <c r="M134" s="664"/>
      <c r="N134" s="664"/>
      <c r="O134" s="664"/>
      <c r="P134" s="664"/>
      <c r="Q134" s="664"/>
      <c r="R134" s="664"/>
      <c r="S134" s="664"/>
      <c r="T134" s="664"/>
      <c r="U134" s="664"/>
      <c r="V134" s="664"/>
      <c r="W134" s="664"/>
      <c r="X134" s="664"/>
      <c r="Y134" s="664"/>
      <c r="Z134" s="664"/>
    </row>
    <row r="135" spans="1:26" ht="15.75" customHeight="1">
      <c r="A135" s="943"/>
      <c r="B135" s="1604"/>
      <c r="C135" s="1592"/>
      <c r="D135" s="1592"/>
      <c r="E135" s="1592"/>
      <c r="F135" s="664"/>
      <c r="G135" s="664"/>
      <c r="H135" s="664"/>
      <c r="I135" s="664"/>
      <c r="J135" s="664"/>
      <c r="K135" s="664"/>
      <c r="L135" s="664"/>
      <c r="M135" s="664"/>
      <c r="N135" s="664"/>
      <c r="O135" s="664"/>
      <c r="P135" s="664"/>
      <c r="Q135" s="664"/>
      <c r="R135" s="664"/>
      <c r="S135" s="664"/>
      <c r="T135" s="664"/>
      <c r="U135" s="664"/>
      <c r="V135" s="664"/>
      <c r="W135" s="664"/>
      <c r="X135" s="664"/>
      <c r="Y135" s="664"/>
      <c r="Z135" s="664"/>
    </row>
    <row r="136" spans="1:26" ht="15.75" customHeight="1">
      <c r="A136" s="1614"/>
      <c r="B136" s="1615" t="s">
        <v>3511</v>
      </c>
      <c r="C136" s="1616">
        <f t="shared" ref="C136:E136" si="37">C128+C129+C130+C131+C132+C133+C135</f>
        <v>12237326</v>
      </c>
      <c r="D136" s="1616">
        <f t="shared" si="37"/>
        <v>206253905</v>
      </c>
      <c r="E136" s="1616">
        <f t="shared" si="37"/>
        <v>153491231</v>
      </c>
      <c r="F136" s="664"/>
      <c r="G136" s="664"/>
      <c r="H136" s="664"/>
      <c r="I136" s="664"/>
      <c r="J136" s="664"/>
      <c r="K136" s="664"/>
      <c r="L136" s="664"/>
      <c r="M136" s="664"/>
      <c r="N136" s="664"/>
      <c r="O136" s="664"/>
      <c r="P136" s="664"/>
      <c r="Q136" s="664"/>
      <c r="R136" s="664"/>
      <c r="S136" s="664"/>
      <c r="T136" s="664"/>
      <c r="U136" s="664"/>
      <c r="V136" s="664"/>
      <c r="W136" s="664"/>
      <c r="X136" s="664"/>
      <c r="Y136" s="664"/>
      <c r="Z136" s="664"/>
    </row>
    <row r="137" spans="1:26" ht="15.75" customHeight="1">
      <c r="A137" s="1617"/>
      <c r="B137" s="1618" t="s">
        <v>3512</v>
      </c>
      <c r="C137" s="1617">
        <f t="shared" ref="C137:D137" si="38">C122+C124+C136</f>
        <v>825104105</v>
      </c>
      <c r="D137" s="1617">
        <f t="shared" si="38"/>
        <v>626277869</v>
      </c>
      <c r="E137" s="1619">
        <f>E122+E124+E125+E136</f>
        <v>1386381974</v>
      </c>
      <c r="F137" s="2">
        <f>E137-'GRAND SUMMARY'!I3</f>
        <v>185021744</v>
      </c>
      <c r="G137" s="664"/>
      <c r="H137" s="664"/>
      <c r="I137" s="664"/>
      <c r="J137" s="664"/>
      <c r="K137" s="664"/>
      <c r="L137" s="664"/>
      <c r="M137" s="664"/>
      <c r="N137" s="664"/>
      <c r="O137" s="664"/>
      <c r="P137" s="664"/>
      <c r="Q137" s="664"/>
      <c r="R137" s="664"/>
      <c r="S137" s="664"/>
      <c r="T137" s="664"/>
      <c r="U137" s="664"/>
      <c r="V137" s="664"/>
      <c r="W137" s="664"/>
      <c r="X137" s="664"/>
      <c r="Y137" s="664"/>
      <c r="Z137" s="664"/>
    </row>
    <row r="138" spans="1:26" ht="15.75" customHeight="1">
      <c r="A138" s="664"/>
      <c r="B138" s="664"/>
      <c r="C138" s="664"/>
      <c r="D138" s="664"/>
      <c r="E138" s="1620"/>
      <c r="F138" s="664"/>
      <c r="G138" s="664"/>
      <c r="H138" s="664"/>
      <c r="I138" s="664"/>
      <c r="J138" s="664"/>
      <c r="K138" s="664"/>
      <c r="L138" s="664"/>
      <c r="M138" s="664"/>
      <c r="N138" s="664"/>
      <c r="O138" s="664"/>
      <c r="P138" s="664"/>
      <c r="Q138" s="664"/>
      <c r="R138" s="664"/>
      <c r="S138" s="664"/>
      <c r="T138" s="664"/>
      <c r="U138" s="664"/>
      <c r="V138" s="664"/>
      <c r="W138" s="664"/>
      <c r="X138" s="664"/>
      <c r="Y138" s="664"/>
      <c r="Z138" s="664"/>
    </row>
    <row r="139" spans="1:26" ht="14.25" customHeight="1">
      <c r="A139" s="664"/>
      <c r="B139" s="664"/>
      <c r="C139" s="664"/>
      <c r="D139" s="664"/>
      <c r="E139" s="664"/>
      <c r="F139" s="664"/>
      <c r="G139" s="664"/>
      <c r="H139" s="664"/>
      <c r="I139" s="664"/>
      <c r="J139" s="664"/>
      <c r="K139" s="664"/>
      <c r="L139" s="664"/>
      <c r="M139" s="664"/>
      <c r="N139" s="664"/>
      <c r="O139" s="664"/>
      <c r="P139" s="664"/>
      <c r="Q139" s="664"/>
      <c r="R139" s="664"/>
      <c r="S139" s="664"/>
      <c r="T139" s="664"/>
      <c r="U139" s="664"/>
      <c r="V139" s="664"/>
      <c r="W139" s="664"/>
      <c r="X139" s="664"/>
      <c r="Y139" s="664"/>
      <c r="Z139" s="664"/>
    </row>
    <row r="140" spans="1:26" ht="14.25" customHeight="1">
      <c r="A140" s="664"/>
      <c r="B140" s="664"/>
      <c r="C140" s="664"/>
      <c r="D140" s="664"/>
      <c r="E140" s="664"/>
      <c r="F140" s="664"/>
      <c r="G140" s="664"/>
      <c r="H140" s="664"/>
      <c r="I140" s="664"/>
      <c r="J140" s="664"/>
      <c r="K140" s="664"/>
      <c r="L140" s="664"/>
      <c r="M140" s="664"/>
      <c r="N140" s="664"/>
      <c r="O140" s="664"/>
      <c r="P140" s="664"/>
      <c r="Q140" s="664"/>
      <c r="R140" s="664"/>
      <c r="S140" s="664"/>
      <c r="T140" s="664"/>
      <c r="U140" s="664"/>
      <c r="V140" s="664"/>
      <c r="W140" s="664"/>
      <c r="X140" s="664"/>
      <c r="Y140" s="664"/>
      <c r="Z140" s="664"/>
    </row>
    <row r="141" spans="1:26" ht="14.25" customHeight="1">
      <c r="A141" s="664"/>
      <c r="B141" s="664"/>
      <c r="C141" s="664"/>
      <c r="D141" s="664"/>
      <c r="E141" s="664"/>
      <c r="F141" s="664"/>
      <c r="G141" s="664"/>
      <c r="H141" s="664"/>
      <c r="I141" s="664"/>
      <c r="J141" s="664"/>
      <c r="K141" s="664"/>
      <c r="L141" s="664"/>
      <c r="M141" s="664"/>
      <c r="N141" s="664"/>
      <c r="O141" s="664"/>
      <c r="P141" s="664"/>
      <c r="Q141" s="664"/>
      <c r="R141" s="664"/>
      <c r="S141" s="664"/>
      <c r="T141" s="664"/>
      <c r="U141" s="664"/>
      <c r="V141" s="664"/>
      <c r="W141" s="664"/>
      <c r="X141" s="664"/>
      <c r="Y141" s="664"/>
      <c r="Z141" s="664"/>
    </row>
    <row r="142" spans="1:26" ht="14.25" customHeight="1">
      <c r="A142" s="664"/>
      <c r="B142" s="664"/>
      <c r="C142" s="664"/>
      <c r="D142" s="664"/>
      <c r="E142" s="664"/>
      <c r="F142" s="664"/>
      <c r="G142" s="664"/>
      <c r="H142" s="664"/>
      <c r="I142" s="664"/>
      <c r="J142" s="664"/>
      <c r="K142" s="664"/>
      <c r="L142" s="664"/>
      <c r="M142" s="664"/>
      <c r="N142" s="664"/>
      <c r="O142" s="664"/>
      <c r="P142" s="664"/>
      <c r="Q142" s="664"/>
      <c r="R142" s="664"/>
      <c r="S142" s="664"/>
      <c r="T142" s="664"/>
      <c r="U142" s="664"/>
      <c r="V142" s="664"/>
      <c r="W142" s="664"/>
      <c r="X142" s="664"/>
      <c r="Y142" s="664"/>
      <c r="Z142" s="664"/>
    </row>
    <row r="143" spans="1:26" ht="14.25" customHeight="1">
      <c r="A143" s="664"/>
      <c r="B143" s="664"/>
      <c r="C143" s="664"/>
      <c r="D143" s="664"/>
      <c r="E143" s="664"/>
      <c r="F143" s="664"/>
      <c r="G143" s="664"/>
      <c r="H143" s="664"/>
      <c r="I143" s="664"/>
      <c r="J143" s="664"/>
      <c r="K143" s="664"/>
      <c r="L143" s="664"/>
      <c r="M143" s="664"/>
      <c r="N143" s="664"/>
      <c r="O143" s="664"/>
      <c r="P143" s="664"/>
      <c r="Q143" s="664"/>
      <c r="R143" s="664"/>
      <c r="S143" s="664"/>
      <c r="T143" s="664"/>
      <c r="U143" s="664"/>
      <c r="V143" s="664"/>
      <c r="W143" s="664"/>
      <c r="X143" s="664"/>
      <c r="Y143" s="664"/>
      <c r="Z143" s="664"/>
    </row>
    <row r="144" spans="1:26" ht="14.25" customHeight="1">
      <c r="A144" s="664"/>
      <c r="B144" s="664"/>
      <c r="C144" s="664"/>
      <c r="D144" s="664"/>
      <c r="E144" s="664"/>
      <c r="F144" s="664"/>
      <c r="G144" s="664"/>
      <c r="H144" s="664"/>
      <c r="I144" s="664"/>
      <c r="J144" s="664"/>
      <c r="K144" s="664"/>
      <c r="L144" s="664"/>
      <c r="M144" s="664"/>
      <c r="N144" s="664"/>
      <c r="O144" s="664"/>
      <c r="P144" s="664"/>
      <c r="Q144" s="664"/>
      <c r="R144" s="664"/>
      <c r="S144" s="664"/>
      <c r="T144" s="664"/>
      <c r="U144" s="664"/>
      <c r="V144" s="664"/>
      <c r="W144" s="664"/>
      <c r="X144" s="664"/>
      <c r="Y144" s="664"/>
      <c r="Z144" s="664"/>
    </row>
    <row r="145" spans="1:26" ht="14.25" customHeight="1">
      <c r="A145" s="664"/>
      <c r="B145" s="664"/>
      <c r="C145" s="664"/>
      <c r="D145" s="664"/>
      <c r="E145" s="664"/>
      <c r="F145" s="664"/>
      <c r="G145" s="664"/>
      <c r="H145" s="664"/>
      <c r="I145" s="664"/>
      <c r="J145" s="664"/>
      <c r="K145" s="664"/>
      <c r="L145" s="664"/>
      <c r="M145" s="664"/>
      <c r="N145" s="664"/>
      <c r="O145" s="664"/>
      <c r="P145" s="664"/>
      <c r="Q145" s="664"/>
      <c r="R145" s="664"/>
      <c r="S145" s="664"/>
      <c r="T145" s="664"/>
      <c r="U145" s="664"/>
      <c r="V145" s="664"/>
      <c r="W145" s="664"/>
      <c r="X145" s="664"/>
      <c r="Y145" s="664"/>
      <c r="Z145" s="664"/>
    </row>
    <row r="146" spans="1:26" ht="14.25" customHeight="1">
      <c r="A146" s="664"/>
      <c r="B146" s="664"/>
      <c r="C146" s="664"/>
      <c r="D146" s="664"/>
      <c r="E146" s="664"/>
      <c r="F146" s="664"/>
      <c r="G146" s="664"/>
      <c r="H146" s="664"/>
      <c r="I146" s="664"/>
      <c r="J146" s="664"/>
      <c r="K146" s="664"/>
      <c r="L146" s="664"/>
      <c r="M146" s="664"/>
      <c r="N146" s="664"/>
      <c r="O146" s="664"/>
      <c r="P146" s="664"/>
      <c r="Q146" s="664"/>
      <c r="R146" s="664"/>
      <c r="S146" s="664"/>
      <c r="T146" s="664"/>
      <c r="U146" s="664"/>
      <c r="V146" s="664"/>
      <c r="W146" s="664"/>
      <c r="X146" s="664"/>
      <c r="Y146" s="664"/>
      <c r="Z146" s="664"/>
    </row>
    <row r="147" spans="1:26" ht="14.25" customHeight="1">
      <c r="A147" s="664"/>
      <c r="B147" s="664"/>
      <c r="C147" s="664"/>
      <c r="D147" s="664"/>
      <c r="E147" s="664"/>
      <c r="F147" s="664"/>
      <c r="G147" s="664"/>
      <c r="H147" s="664"/>
      <c r="I147" s="664"/>
      <c r="J147" s="664"/>
      <c r="K147" s="664"/>
      <c r="L147" s="664"/>
      <c r="M147" s="664"/>
      <c r="N147" s="664"/>
      <c r="O147" s="664"/>
      <c r="P147" s="664"/>
      <c r="Q147" s="664"/>
      <c r="R147" s="664"/>
      <c r="S147" s="664"/>
      <c r="T147" s="664"/>
      <c r="U147" s="664"/>
      <c r="V147" s="664"/>
      <c r="W147" s="664"/>
      <c r="X147" s="664"/>
      <c r="Y147" s="664"/>
      <c r="Z147" s="664"/>
    </row>
    <row r="148" spans="1:26" ht="14.25" customHeight="1">
      <c r="A148" s="664"/>
      <c r="B148" s="664"/>
      <c r="C148" s="664"/>
      <c r="D148" s="664"/>
      <c r="E148" s="664"/>
      <c r="F148" s="664"/>
      <c r="G148" s="664"/>
      <c r="H148" s="664"/>
      <c r="I148" s="664"/>
      <c r="J148" s="664"/>
      <c r="K148" s="664"/>
      <c r="L148" s="664"/>
      <c r="M148" s="664"/>
      <c r="N148" s="664"/>
      <c r="O148" s="664"/>
      <c r="P148" s="664"/>
      <c r="Q148" s="664"/>
      <c r="R148" s="664"/>
      <c r="S148" s="664"/>
      <c r="T148" s="664"/>
      <c r="U148" s="664"/>
      <c r="V148" s="664"/>
      <c r="W148" s="664"/>
      <c r="X148" s="664"/>
      <c r="Y148" s="664"/>
      <c r="Z148" s="664"/>
    </row>
    <row r="149" spans="1:26" ht="14.25" customHeight="1">
      <c r="A149" s="664"/>
      <c r="B149" s="664"/>
      <c r="C149" s="664"/>
      <c r="D149" s="664"/>
      <c r="E149" s="664"/>
      <c r="F149" s="664"/>
      <c r="G149" s="664"/>
      <c r="H149" s="664"/>
      <c r="I149" s="664"/>
      <c r="J149" s="664"/>
      <c r="K149" s="664"/>
      <c r="L149" s="664"/>
      <c r="M149" s="664"/>
      <c r="N149" s="664"/>
      <c r="O149" s="664"/>
      <c r="P149" s="664"/>
      <c r="Q149" s="664"/>
      <c r="R149" s="664"/>
      <c r="S149" s="664"/>
      <c r="T149" s="664"/>
      <c r="U149" s="664"/>
      <c r="V149" s="664"/>
      <c r="W149" s="664"/>
      <c r="X149" s="664"/>
      <c r="Y149" s="664"/>
      <c r="Z149" s="664"/>
    </row>
    <row r="150" spans="1:26" ht="14.25" customHeight="1">
      <c r="A150" s="664"/>
      <c r="B150" s="664"/>
      <c r="C150" s="664"/>
      <c r="D150" s="664"/>
      <c r="E150" s="664"/>
      <c r="F150" s="664"/>
      <c r="G150" s="664"/>
      <c r="H150" s="664"/>
      <c r="I150" s="664"/>
      <c r="J150" s="664"/>
      <c r="K150" s="664"/>
      <c r="L150" s="664"/>
      <c r="M150" s="664"/>
      <c r="N150" s="664"/>
      <c r="O150" s="664"/>
      <c r="P150" s="664"/>
      <c r="Q150" s="664"/>
      <c r="R150" s="664"/>
      <c r="S150" s="664"/>
      <c r="T150" s="664"/>
      <c r="U150" s="664"/>
      <c r="V150" s="664"/>
      <c r="W150" s="664"/>
      <c r="X150" s="664"/>
      <c r="Y150" s="664"/>
      <c r="Z150" s="664"/>
    </row>
    <row r="151" spans="1:26" ht="14.25" customHeight="1">
      <c r="A151" s="664"/>
      <c r="B151" s="664"/>
      <c r="C151" s="664"/>
      <c r="D151" s="664"/>
      <c r="E151" s="664"/>
      <c r="F151" s="664"/>
      <c r="G151" s="664"/>
      <c r="H151" s="664"/>
      <c r="I151" s="664"/>
      <c r="J151" s="664"/>
      <c r="K151" s="664"/>
      <c r="L151" s="664"/>
      <c r="M151" s="664"/>
      <c r="N151" s="664"/>
      <c r="O151" s="664"/>
      <c r="P151" s="664"/>
      <c r="Q151" s="664"/>
      <c r="R151" s="664"/>
      <c r="S151" s="664"/>
      <c r="T151" s="664"/>
      <c r="U151" s="664"/>
      <c r="V151" s="664"/>
      <c r="W151" s="664"/>
      <c r="X151" s="664"/>
      <c r="Y151" s="664"/>
      <c r="Z151" s="664"/>
    </row>
    <row r="152" spans="1:26" ht="14.25" customHeight="1">
      <c r="A152" s="664"/>
      <c r="B152" s="664"/>
      <c r="C152" s="664"/>
      <c r="D152" s="664"/>
      <c r="E152" s="664"/>
      <c r="F152" s="664"/>
      <c r="G152" s="664"/>
      <c r="H152" s="664"/>
      <c r="I152" s="664"/>
      <c r="J152" s="664"/>
      <c r="K152" s="664"/>
      <c r="L152" s="664"/>
      <c r="M152" s="664"/>
      <c r="N152" s="664"/>
      <c r="O152" s="664"/>
      <c r="P152" s="664"/>
      <c r="Q152" s="664"/>
      <c r="R152" s="664"/>
      <c r="S152" s="664"/>
      <c r="T152" s="664"/>
      <c r="U152" s="664"/>
      <c r="V152" s="664"/>
      <c r="W152" s="664"/>
      <c r="X152" s="664"/>
      <c r="Y152" s="664"/>
      <c r="Z152" s="664"/>
    </row>
    <row r="153" spans="1:26" ht="14.25" customHeight="1">
      <c r="A153" s="664"/>
      <c r="B153" s="664"/>
      <c r="C153" s="664"/>
      <c r="D153" s="664"/>
      <c r="E153" s="664"/>
      <c r="F153" s="664"/>
      <c r="G153" s="664"/>
      <c r="H153" s="664"/>
      <c r="I153" s="664"/>
      <c r="J153" s="664"/>
      <c r="K153" s="664"/>
      <c r="L153" s="664"/>
      <c r="M153" s="664"/>
      <c r="N153" s="664"/>
      <c r="O153" s="664"/>
      <c r="P153" s="664"/>
      <c r="Q153" s="664"/>
      <c r="R153" s="664"/>
      <c r="S153" s="664"/>
      <c r="T153" s="664"/>
      <c r="U153" s="664"/>
      <c r="V153" s="664"/>
      <c r="W153" s="664"/>
      <c r="X153" s="664"/>
      <c r="Y153" s="664"/>
      <c r="Z153" s="664"/>
    </row>
    <row r="154" spans="1:26" ht="14.25" customHeight="1">
      <c r="A154" s="664"/>
      <c r="B154" s="664"/>
      <c r="C154" s="664"/>
      <c r="D154" s="664"/>
      <c r="E154" s="664"/>
      <c r="F154" s="664"/>
      <c r="G154" s="664"/>
      <c r="H154" s="664"/>
      <c r="I154" s="664"/>
      <c r="J154" s="664"/>
      <c r="K154" s="664"/>
      <c r="L154" s="664"/>
      <c r="M154" s="664"/>
      <c r="N154" s="664"/>
      <c r="O154" s="664"/>
      <c r="P154" s="664"/>
      <c r="Q154" s="664"/>
      <c r="R154" s="664"/>
      <c r="S154" s="664"/>
      <c r="T154" s="664"/>
      <c r="U154" s="664"/>
      <c r="V154" s="664"/>
      <c r="W154" s="664"/>
      <c r="X154" s="664"/>
      <c r="Y154" s="664"/>
      <c r="Z154" s="664"/>
    </row>
    <row r="155" spans="1:26" ht="14.25" customHeight="1">
      <c r="A155" s="664"/>
      <c r="B155" s="664"/>
      <c r="C155" s="664"/>
      <c r="D155" s="664"/>
      <c r="E155" s="664"/>
      <c r="F155" s="664"/>
      <c r="G155" s="664"/>
      <c r="H155" s="664"/>
      <c r="I155" s="664"/>
      <c r="J155" s="664"/>
      <c r="K155" s="664"/>
      <c r="L155" s="664"/>
      <c r="M155" s="664"/>
      <c r="N155" s="664"/>
      <c r="O155" s="664"/>
      <c r="P155" s="664"/>
      <c r="Q155" s="664"/>
      <c r="R155" s="664"/>
      <c r="S155" s="664"/>
      <c r="T155" s="664"/>
      <c r="U155" s="664"/>
      <c r="V155" s="664"/>
      <c r="W155" s="664"/>
      <c r="X155" s="664"/>
      <c r="Y155" s="664"/>
      <c r="Z155" s="664"/>
    </row>
    <row r="156" spans="1:26" ht="14.25" customHeight="1">
      <c r="A156" s="664"/>
      <c r="B156" s="664"/>
      <c r="C156" s="664"/>
      <c r="D156" s="664"/>
      <c r="E156" s="664"/>
      <c r="F156" s="664"/>
      <c r="G156" s="664"/>
      <c r="H156" s="664"/>
      <c r="I156" s="664"/>
      <c r="J156" s="664"/>
      <c r="K156" s="664"/>
      <c r="L156" s="664"/>
      <c r="M156" s="664"/>
      <c r="N156" s="664"/>
      <c r="O156" s="664"/>
      <c r="P156" s="664"/>
      <c r="Q156" s="664"/>
      <c r="R156" s="664"/>
      <c r="S156" s="664"/>
      <c r="T156" s="664"/>
      <c r="U156" s="664"/>
      <c r="V156" s="664"/>
      <c r="W156" s="664"/>
      <c r="X156" s="664"/>
      <c r="Y156" s="664"/>
      <c r="Z156" s="664"/>
    </row>
    <row r="157" spans="1:26" ht="14.25" customHeight="1">
      <c r="A157" s="664"/>
      <c r="B157" s="664"/>
      <c r="C157" s="664"/>
      <c r="D157" s="664"/>
      <c r="E157" s="664"/>
      <c r="F157" s="664"/>
      <c r="G157" s="664"/>
      <c r="H157" s="664"/>
      <c r="I157" s="664"/>
      <c r="J157" s="664"/>
      <c r="K157" s="664"/>
      <c r="L157" s="664"/>
      <c r="M157" s="664"/>
      <c r="N157" s="664"/>
      <c r="O157" s="664"/>
      <c r="P157" s="664"/>
      <c r="Q157" s="664"/>
      <c r="R157" s="664"/>
      <c r="S157" s="664"/>
      <c r="T157" s="664"/>
      <c r="U157" s="664"/>
      <c r="V157" s="664"/>
      <c r="W157" s="664"/>
      <c r="X157" s="664"/>
      <c r="Y157" s="664"/>
      <c r="Z157" s="664"/>
    </row>
    <row r="158" spans="1:26" ht="14.25" customHeight="1">
      <c r="A158" s="664"/>
      <c r="B158" s="664"/>
      <c r="C158" s="664"/>
      <c r="D158" s="664"/>
      <c r="E158" s="664"/>
      <c r="F158" s="664"/>
      <c r="G158" s="664"/>
      <c r="H158" s="664"/>
      <c r="I158" s="664"/>
      <c r="J158" s="664"/>
      <c r="K158" s="664"/>
      <c r="L158" s="664"/>
      <c r="M158" s="664"/>
      <c r="N158" s="664"/>
      <c r="O158" s="664"/>
      <c r="P158" s="664"/>
      <c r="Q158" s="664"/>
      <c r="R158" s="664"/>
      <c r="S158" s="664"/>
      <c r="T158" s="664"/>
      <c r="U158" s="664"/>
      <c r="V158" s="664"/>
      <c r="W158" s="664"/>
      <c r="X158" s="664"/>
      <c r="Y158" s="664"/>
      <c r="Z158" s="664"/>
    </row>
    <row r="159" spans="1:26" ht="14.25" customHeight="1">
      <c r="A159" s="664"/>
      <c r="B159" s="664"/>
      <c r="C159" s="664"/>
      <c r="D159" s="664"/>
      <c r="E159" s="664"/>
      <c r="F159" s="664"/>
      <c r="G159" s="664"/>
      <c r="H159" s="664"/>
      <c r="I159" s="664"/>
      <c r="J159" s="664"/>
      <c r="K159" s="664"/>
      <c r="L159" s="664"/>
      <c r="M159" s="664"/>
      <c r="N159" s="664"/>
      <c r="O159" s="664"/>
      <c r="P159" s="664"/>
      <c r="Q159" s="664"/>
      <c r="R159" s="664"/>
      <c r="S159" s="664"/>
      <c r="T159" s="664"/>
      <c r="U159" s="664"/>
      <c r="V159" s="664"/>
      <c r="W159" s="664"/>
      <c r="X159" s="664"/>
      <c r="Y159" s="664"/>
      <c r="Z159" s="664"/>
    </row>
    <row r="160" spans="1:26" ht="14.25" customHeight="1">
      <c r="A160" s="664"/>
      <c r="B160" s="664"/>
      <c r="C160" s="664"/>
      <c r="D160" s="664"/>
      <c r="E160" s="664"/>
      <c r="F160" s="664"/>
      <c r="G160" s="664"/>
      <c r="H160" s="664"/>
      <c r="I160" s="664"/>
      <c r="J160" s="664"/>
      <c r="K160" s="664"/>
      <c r="L160" s="664"/>
      <c r="M160" s="664"/>
      <c r="N160" s="664"/>
      <c r="O160" s="664"/>
      <c r="P160" s="664"/>
      <c r="Q160" s="664"/>
      <c r="R160" s="664"/>
      <c r="S160" s="664"/>
      <c r="T160" s="664"/>
      <c r="U160" s="664"/>
      <c r="V160" s="664"/>
      <c r="W160" s="664"/>
      <c r="X160" s="664"/>
      <c r="Y160" s="664"/>
      <c r="Z160" s="664"/>
    </row>
    <row r="161" spans="1:26" ht="14.25" customHeight="1">
      <c r="A161" s="664"/>
      <c r="B161" s="664"/>
      <c r="C161" s="664"/>
      <c r="D161" s="664"/>
      <c r="E161" s="664"/>
      <c r="F161" s="664"/>
      <c r="G161" s="664"/>
      <c r="H161" s="664"/>
      <c r="I161" s="664"/>
      <c r="J161" s="664"/>
      <c r="K161" s="664"/>
      <c r="L161" s="664"/>
      <c r="M161" s="664"/>
      <c r="N161" s="664"/>
      <c r="O161" s="664"/>
      <c r="P161" s="664"/>
      <c r="Q161" s="664"/>
      <c r="R161" s="664"/>
      <c r="S161" s="664"/>
      <c r="T161" s="664"/>
      <c r="U161" s="664"/>
      <c r="V161" s="664"/>
      <c r="W161" s="664"/>
      <c r="X161" s="664"/>
      <c r="Y161" s="664"/>
      <c r="Z161" s="664"/>
    </row>
    <row r="162" spans="1:26" ht="14.25" customHeight="1">
      <c r="A162" s="664"/>
      <c r="B162" s="664"/>
      <c r="C162" s="664"/>
      <c r="D162" s="664"/>
      <c r="E162" s="664"/>
      <c r="F162" s="664"/>
      <c r="G162" s="664"/>
      <c r="H162" s="664"/>
      <c r="I162" s="664"/>
      <c r="J162" s="664"/>
      <c r="K162" s="664"/>
      <c r="L162" s="664"/>
      <c r="M162" s="664"/>
      <c r="N162" s="664"/>
      <c r="O162" s="664"/>
      <c r="P162" s="664"/>
      <c r="Q162" s="664"/>
      <c r="R162" s="664"/>
      <c r="S162" s="664"/>
      <c r="T162" s="664"/>
      <c r="U162" s="664"/>
      <c r="V162" s="664"/>
      <c r="W162" s="664"/>
      <c r="X162" s="664"/>
      <c r="Y162" s="664"/>
      <c r="Z162" s="664"/>
    </row>
    <row r="163" spans="1:26" ht="14.25" customHeight="1">
      <c r="A163" s="664"/>
      <c r="B163" s="664"/>
      <c r="C163" s="664"/>
      <c r="D163" s="664"/>
      <c r="E163" s="664"/>
      <c r="F163" s="664"/>
      <c r="G163" s="664"/>
      <c r="H163" s="664"/>
      <c r="I163" s="664"/>
      <c r="J163" s="664"/>
      <c r="K163" s="664"/>
      <c r="L163" s="664"/>
      <c r="M163" s="664"/>
      <c r="N163" s="664"/>
      <c r="O163" s="664"/>
      <c r="P163" s="664"/>
      <c r="Q163" s="664"/>
      <c r="R163" s="664"/>
      <c r="S163" s="664"/>
      <c r="T163" s="664"/>
      <c r="U163" s="664"/>
      <c r="V163" s="664"/>
      <c r="W163" s="664"/>
      <c r="X163" s="664"/>
      <c r="Y163" s="664"/>
      <c r="Z163" s="664"/>
    </row>
    <row r="164" spans="1:26" ht="14.25" customHeight="1">
      <c r="A164" s="664"/>
      <c r="B164" s="664"/>
      <c r="C164" s="664"/>
      <c r="D164" s="664"/>
      <c r="E164" s="664"/>
      <c r="F164" s="664"/>
      <c r="G164" s="664"/>
      <c r="H164" s="664"/>
      <c r="I164" s="664"/>
      <c r="J164" s="664"/>
      <c r="K164" s="664"/>
      <c r="L164" s="664"/>
      <c r="M164" s="664"/>
      <c r="N164" s="664"/>
      <c r="O164" s="664"/>
      <c r="P164" s="664"/>
      <c r="Q164" s="664"/>
      <c r="R164" s="664"/>
      <c r="S164" s="664"/>
      <c r="T164" s="664"/>
      <c r="U164" s="664"/>
      <c r="V164" s="664"/>
      <c r="W164" s="664"/>
      <c r="X164" s="664"/>
      <c r="Y164" s="664"/>
      <c r="Z164" s="664"/>
    </row>
    <row r="165" spans="1:26" ht="14.25" customHeight="1">
      <c r="A165" s="664"/>
      <c r="B165" s="664"/>
      <c r="C165" s="664"/>
      <c r="D165" s="664"/>
      <c r="E165" s="664"/>
      <c r="F165" s="664"/>
      <c r="G165" s="664"/>
      <c r="H165" s="664"/>
      <c r="I165" s="664"/>
      <c r="J165" s="664"/>
      <c r="K165" s="664"/>
      <c r="L165" s="664"/>
      <c r="M165" s="664"/>
      <c r="N165" s="664"/>
      <c r="O165" s="664"/>
      <c r="P165" s="664"/>
      <c r="Q165" s="664"/>
      <c r="R165" s="664"/>
      <c r="S165" s="664"/>
      <c r="T165" s="664"/>
      <c r="U165" s="664"/>
      <c r="V165" s="664"/>
      <c r="W165" s="664"/>
      <c r="X165" s="664"/>
      <c r="Y165" s="664"/>
      <c r="Z165" s="664"/>
    </row>
    <row r="166" spans="1:26" ht="14.25" customHeight="1">
      <c r="A166" s="664"/>
      <c r="B166" s="664"/>
      <c r="C166" s="664"/>
      <c r="D166" s="664"/>
      <c r="E166" s="664"/>
      <c r="F166" s="664"/>
      <c r="G166" s="664"/>
      <c r="H166" s="664"/>
      <c r="I166" s="664"/>
      <c r="J166" s="664"/>
      <c r="K166" s="664"/>
      <c r="L166" s="664"/>
      <c r="M166" s="664"/>
      <c r="N166" s="664"/>
      <c r="O166" s="664"/>
      <c r="P166" s="664"/>
      <c r="Q166" s="664"/>
      <c r="R166" s="664"/>
      <c r="S166" s="664"/>
      <c r="T166" s="664"/>
      <c r="U166" s="664"/>
      <c r="V166" s="664"/>
      <c r="W166" s="664"/>
      <c r="X166" s="664"/>
      <c r="Y166" s="664"/>
      <c r="Z166" s="664"/>
    </row>
    <row r="167" spans="1:26" ht="14.25" customHeight="1">
      <c r="A167" s="664"/>
      <c r="B167" s="664"/>
      <c r="C167" s="664"/>
      <c r="D167" s="664"/>
      <c r="E167" s="664"/>
      <c r="F167" s="664"/>
      <c r="G167" s="664"/>
      <c r="H167" s="664"/>
      <c r="I167" s="664"/>
      <c r="J167" s="664"/>
      <c r="K167" s="664"/>
      <c r="L167" s="664"/>
      <c r="M167" s="664"/>
      <c r="N167" s="664"/>
      <c r="O167" s="664"/>
      <c r="P167" s="664"/>
      <c r="Q167" s="664"/>
      <c r="R167" s="664"/>
      <c r="S167" s="664"/>
      <c r="T167" s="664"/>
      <c r="U167" s="664"/>
      <c r="V167" s="664"/>
      <c r="W167" s="664"/>
      <c r="X167" s="664"/>
      <c r="Y167" s="664"/>
      <c r="Z167" s="664"/>
    </row>
    <row r="168" spans="1:26" ht="14.25" customHeight="1">
      <c r="A168" s="664"/>
      <c r="B168" s="664"/>
      <c r="C168" s="664"/>
      <c r="D168" s="664"/>
      <c r="E168" s="664"/>
      <c r="F168" s="664"/>
      <c r="G168" s="664"/>
      <c r="H168" s="664"/>
      <c r="I168" s="664"/>
      <c r="J168" s="664"/>
      <c r="K168" s="664"/>
      <c r="L168" s="664"/>
      <c r="M168" s="664"/>
      <c r="N168" s="664"/>
      <c r="O168" s="664"/>
      <c r="P168" s="664"/>
      <c r="Q168" s="664"/>
      <c r="R168" s="664"/>
      <c r="S168" s="664"/>
      <c r="T168" s="664"/>
      <c r="U168" s="664"/>
      <c r="V168" s="664"/>
      <c r="W168" s="664"/>
      <c r="X168" s="664"/>
      <c r="Y168" s="664"/>
      <c r="Z168" s="664"/>
    </row>
    <row r="169" spans="1:26" ht="14.25" customHeight="1">
      <c r="A169" s="664"/>
      <c r="B169" s="664"/>
      <c r="C169" s="664"/>
      <c r="D169" s="664"/>
      <c r="E169" s="664"/>
      <c r="F169" s="664"/>
      <c r="G169" s="664"/>
      <c r="H169" s="664"/>
      <c r="I169" s="664"/>
      <c r="J169" s="664"/>
      <c r="K169" s="664"/>
      <c r="L169" s="664"/>
      <c r="M169" s="664"/>
      <c r="N169" s="664"/>
      <c r="O169" s="664"/>
      <c r="P169" s="664"/>
      <c r="Q169" s="664"/>
      <c r="R169" s="664"/>
      <c r="S169" s="664"/>
      <c r="T169" s="664"/>
      <c r="U169" s="664"/>
      <c r="V169" s="664"/>
      <c r="W169" s="664"/>
      <c r="X169" s="664"/>
      <c r="Y169" s="664"/>
      <c r="Z169" s="664"/>
    </row>
    <row r="170" spans="1:26" ht="14.25" customHeight="1">
      <c r="A170" s="664"/>
      <c r="B170" s="664"/>
      <c r="C170" s="664"/>
      <c r="D170" s="664"/>
      <c r="E170" s="664"/>
      <c r="F170" s="664"/>
      <c r="G170" s="664"/>
      <c r="H170" s="664"/>
      <c r="I170" s="664"/>
      <c r="J170" s="664"/>
      <c r="K170" s="664"/>
      <c r="L170" s="664"/>
      <c r="M170" s="664"/>
      <c r="N170" s="664"/>
      <c r="O170" s="664"/>
      <c r="P170" s="664"/>
      <c r="Q170" s="664"/>
      <c r="R170" s="664"/>
      <c r="S170" s="664"/>
      <c r="T170" s="664"/>
      <c r="U170" s="664"/>
      <c r="V170" s="664"/>
      <c r="W170" s="664"/>
      <c r="X170" s="664"/>
      <c r="Y170" s="664"/>
      <c r="Z170" s="664"/>
    </row>
    <row r="171" spans="1:26" ht="14.25" customHeight="1">
      <c r="A171" s="664"/>
      <c r="B171" s="664"/>
      <c r="C171" s="664"/>
      <c r="D171" s="664"/>
      <c r="E171" s="664"/>
      <c r="F171" s="664"/>
      <c r="G171" s="664"/>
      <c r="H171" s="664"/>
      <c r="I171" s="664"/>
      <c r="J171" s="664"/>
      <c r="K171" s="664"/>
      <c r="L171" s="664"/>
      <c r="M171" s="664"/>
      <c r="N171" s="664"/>
      <c r="O171" s="664"/>
      <c r="P171" s="664"/>
      <c r="Q171" s="664"/>
      <c r="R171" s="664"/>
      <c r="S171" s="664"/>
      <c r="T171" s="664"/>
      <c r="U171" s="664"/>
      <c r="V171" s="664"/>
      <c r="W171" s="664"/>
      <c r="X171" s="664"/>
      <c r="Y171" s="664"/>
      <c r="Z171" s="664"/>
    </row>
    <row r="172" spans="1:26" ht="14.25" customHeight="1">
      <c r="A172" s="664"/>
      <c r="B172" s="664"/>
      <c r="C172" s="664"/>
      <c r="D172" s="664"/>
      <c r="E172" s="664"/>
      <c r="F172" s="664"/>
      <c r="G172" s="664"/>
      <c r="H172" s="664"/>
      <c r="I172" s="664"/>
      <c r="J172" s="664"/>
      <c r="K172" s="664"/>
      <c r="L172" s="664"/>
      <c r="M172" s="664"/>
      <c r="N172" s="664"/>
      <c r="O172" s="664"/>
      <c r="P172" s="664"/>
      <c r="Q172" s="664"/>
      <c r="R172" s="664"/>
      <c r="S172" s="664"/>
      <c r="T172" s="664"/>
      <c r="U172" s="664"/>
      <c r="V172" s="664"/>
      <c r="W172" s="664"/>
      <c r="X172" s="664"/>
      <c r="Y172" s="664"/>
      <c r="Z172" s="664"/>
    </row>
    <row r="173" spans="1:26" ht="14.25" customHeight="1">
      <c r="A173" s="664"/>
      <c r="B173" s="664"/>
      <c r="C173" s="664"/>
      <c r="D173" s="664"/>
      <c r="E173" s="664"/>
      <c r="F173" s="664"/>
      <c r="G173" s="664"/>
      <c r="H173" s="664"/>
      <c r="I173" s="664"/>
      <c r="J173" s="664"/>
      <c r="K173" s="664"/>
      <c r="L173" s="664"/>
      <c r="M173" s="664"/>
      <c r="N173" s="664"/>
      <c r="O173" s="664"/>
      <c r="P173" s="664"/>
      <c r="Q173" s="664"/>
      <c r="R173" s="664"/>
      <c r="S173" s="664"/>
      <c r="T173" s="664"/>
      <c r="U173" s="664"/>
      <c r="V173" s="664"/>
      <c r="W173" s="664"/>
      <c r="X173" s="664"/>
      <c r="Y173" s="664"/>
      <c r="Z173" s="664"/>
    </row>
    <row r="174" spans="1:26" ht="14.25" customHeight="1">
      <c r="A174" s="664"/>
      <c r="B174" s="664"/>
      <c r="C174" s="664"/>
      <c r="D174" s="664"/>
      <c r="E174" s="664"/>
      <c r="F174" s="664"/>
      <c r="G174" s="664"/>
      <c r="H174" s="664"/>
      <c r="I174" s="664"/>
      <c r="J174" s="664"/>
      <c r="K174" s="664"/>
      <c r="L174" s="664"/>
      <c r="M174" s="664"/>
      <c r="N174" s="664"/>
      <c r="O174" s="664"/>
      <c r="P174" s="664"/>
      <c r="Q174" s="664"/>
      <c r="R174" s="664"/>
      <c r="S174" s="664"/>
      <c r="T174" s="664"/>
      <c r="U174" s="664"/>
      <c r="V174" s="664"/>
      <c r="W174" s="664"/>
      <c r="X174" s="664"/>
      <c r="Y174" s="664"/>
      <c r="Z174" s="664"/>
    </row>
    <row r="175" spans="1:26" ht="14.25" customHeight="1">
      <c r="A175" s="664"/>
      <c r="B175" s="664"/>
      <c r="C175" s="664"/>
      <c r="D175" s="664"/>
      <c r="E175" s="664"/>
      <c r="F175" s="664"/>
      <c r="G175" s="664"/>
      <c r="H175" s="664"/>
      <c r="I175" s="664"/>
      <c r="J175" s="664"/>
      <c r="K175" s="664"/>
      <c r="L175" s="664"/>
      <c r="M175" s="664"/>
      <c r="N175" s="664"/>
      <c r="O175" s="664"/>
      <c r="P175" s="664"/>
      <c r="Q175" s="664"/>
      <c r="R175" s="664"/>
      <c r="S175" s="664"/>
      <c r="T175" s="664"/>
      <c r="U175" s="664"/>
      <c r="V175" s="664"/>
      <c r="W175" s="664"/>
      <c r="X175" s="664"/>
      <c r="Y175" s="664"/>
      <c r="Z175" s="664"/>
    </row>
    <row r="176" spans="1:26" ht="14.25" customHeight="1">
      <c r="A176" s="664"/>
      <c r="B176" s="664"/>
      <c r="C176" s="664"/>
      <c r="D176" s="664"/>
      <c r="E176" s="664"/>
      <c r="F176" s="664"/>
      <c r="G176" s="664"/>
      <c r="H176" s="664"/>
      <c r="I176" s="664"/>
      <c r="J176" s="664"/>
      <c r="K176" s="664"/>
      <c r="L176" s="664"/>
      <c r="M176" s="664"/>
      <c r="N176" s="664"/>
      <c r="O176" s="664"/>
      <c r="P176" s="664"/>
      <c r="Q176" s="664"/>
      <c r="R176" s="664"/>
      <c r="S176" s="664"/>
      <c r="T176" s="664"/>
      <c r="U176" s="664"/>
      <c r="V176" s="664"/>
      <c r="W176" s="664"/>
      <c r="X176" s="664"/>
      <c r="Y176" s="664"/>
      <c r="Z176" s="664"/>
    </row>
    <row r="177" spans="1:26" ht="14.25" customHeight="1">
      <c r="A177" s="664"/>
      <c r="B177" s="664"/>
      <c r="C177" s="664"/>
      <c r="D177" s="664"/>
      <c r="E177" s="664"/>
      <c r="F177" s="664"/>
      <c r="G177" s="664"/>
      <c r="H177" s="664"/>
      <c r="I177" s="664"/>
      <c r="J177" s="664"/>
      <c r="K177" s="664"/>
      <c r="L177" s="664"/>
      <c r="M177" s="664"/>
      <c r="N177" s="664"/>
      <c r="O177" s="664"/>
      <c r="P177" s="664"/>
      <c r="Q177" s="664"/>
      <c r="R177" s="664"/>
      <c r="S177" s="664"/>
      <c r="T177" s="664"/>
      <c r="U177" s="664"/>
      <c r="V177" s="664"/>
      <c r="W177" s="664"/>
      <c r="X177" s="664"/>
      <c r="Y177" s="664"/>
      <c r="Z177" s="664"/>
    </row>
    <row r="178" spans="1:26" ht="14.25" customHeight="1">
      <c r="A178" s="664"/>
      <c r="B178" s="664"/>
      <c r="C178" s="664"/>
      <c r="D178" s="664"/>
      <c r="E178" s="664"/>
      <c r="F178" s="664"/>
      <c r="G178" s="664"/>
      <c r="H178" s="664"/>
      <c r="I178" s="664"/>
      <c r="J178" s="664"/>
      <c r="K178" s="664"/>
      <c r="L178" s="664"/>
      <c r="M178" s="664"/>
      <c r="N178" s="664"/>
      <c r="O178" s="664"/>
      <c r="P178" s="664"/>
      <c r="Q178" s="664"/>
      <c r="R178" s="664"/>
      <c r="S178" s="664"/>
      <c r="T178" s="664"/>
      <c r="U178" s="664"/>
      <c r="V178" s="664"/>
      <c r="W178" s="664"/>
      <c r="X178" s="664"/>
      <c r="Y178" s="664"/>
      <c r="Z178" s="664"/>
    </row>
    <row r="179" spans="1:26" ht="14.25" customHeight="1">
      <c r="A179" s="664"/>
      <c r="B179" s="664"/>
      <c r="C179" s="664"/>
      <c r="D179" s="664"/>
      <c r="E179" s="664"/>
      <c r="F179" s="664"/>
      <c r="G179" s="664"/>
      <c r="H179" s="664"/>
      <c r="I179" s="664"/>
      <c r="J179" s="664"/>
      <c r="K179" s="664"/>
      <c r="L179" s="664"/>
      <c r="M179" s="664"/>
      <c r="N179" s="664"/>
      <c r="O179" s="664"/>
      <c r="P179" s="664"/>
      <c r="Q179" s="664"/>
      <c r="R179" s="664"/>
      <c r="S179" s="664"/>
      <c r="T179" s="664"/>
      <c r="U179" s="664"/>
      <c r="V179" s="664"/>
      <c r="W179" s="664"/>
      <c r="X179" s="664"/>
      <c r="Y179" s="664"/>
      <c r="Z179" s="664"/>
    </row>
    <row r="180" spans="1:26" ht="14.25" customHeight="1">
      <c r="A180" s="664"/>
      <c r="B180" s="664"/>
      <c r="C180" s="664"/>
      <c r="D180" s="664"/>
      <c r="E180" s="664"/>
      <c r="F180" s="664"/>
      <c r="G180" s="664"/>
      <c r="H180" s="664"/>
      <c r="I180" s="664"/>
      <c r="J180" s="664"/>
      <c r="K180" s="664"/>
      <c r="L180" s="664"/>
      <c r="M180" s="664"/>
      <c r="N180" s="664"/>
      <c r="O180" s="664"/>
      <c r="P180" s="664"/>
      <c r="Q180" s="664"/>
      <c r="R180" s="664"/>
      <c r="S180" s="664"/>
      <c r="T180" s="664"/>
      <c r="U180" s="664"/>
      <c r="V180" s="664"/>
      <c r="W180" s="664"/>
      <c r="X180" s="664"/>
      <c r="Y180" s="664"/>
      <c r="Z180" s="664"/>
    </row>
    <row r="181" spans="1:26" ht="14.25" customHeight="1">
      <c r="A181" s="664"/>
      <c r="B181" s="664"/>
      <c r="C181" s="664"/>
      <c r="D181" s="664"/>
      <c r="E181" s="664"/>
      <c r="F181" s="664"/>
      <c r="G181" s="664"/>
      <c r="H181" s="664"/>
      <c r="I181" s="664"/>
      <c r="J181" s="664"/>
      <c r="K181" s="664"/>
      <c r="L181" s="664"/>
      <c r="M181" s="664"/>
      <c r="N181" s="664"/>
      <c r="O181" s="664"/>
      <c r="P181" s="664"/>
      <c r="Q181" s="664"/>
      <c r="R181" s="664"/>
      <c r="S181" s="664"/>
      <c r="T181" s="664"/>
      <c r="U181" s="664"/>
      <c r="V181" s="664"/>
      <c r="W181" s="664"/>
      <c r="X181" s="664"/>
      <c r="Y181" s="664"/>
      <c r="Z181" s="664"/>
    </row>
    <row r="182" spans="1:26" ht="14.25" customHeight="1">
      <c r="A182" s="664"/>
      <c r="B182" s="664"/>
      <c r="C182" s="664"/>
      <c r="D182" s="664"/>
      <c r="E182" s="664"/>
      <c r="F182" s="664"/>
      <c r="G182" s="664"/>
      <c r="H182" s="664"/>
      <c r="I182" s="664"/>
      <c r="J182" s="664"/>
      <c r="K182" s="664"/>
      <c r="L182" s="664"/>
      <c r="M182" s="664"/>
      <c r="N182" s="664"/>
      <c r="O182" s="664"/>
      <c r="P182" s="664"/>
      <c r="Q182" s="664"/>
      <c r="R182" s="664"/>
      <c r="S182" s="664"/>
      <c r="T182" s="664"/>
      <c r="U182" s="664"/>
      <c r="V182" s="664"/>
      <c r="W182" s="664"/>
      <c r="X182" s="664"/>
      <c r="Y182" s="664"/>
      <c r="Z182" s="664"/>
    </row>
    <row r="183" spans="1:26" ht="14.25" customHeight="1">
      <c r="A183" s="664"/>
      <c r="B183" s="664"/>
      <c r="C183" s="664"/>
      <c r="D183" s="664"/>
      <c r="E183" s="664"/>
      <c r="F183" s="664"/>
      <c r="G183" s="664"/>
      <c r="H183" s="664"/>
      <c r="I183" s="664"/>
      <c r="J183" s="664"/>
      <c r="K183" s="664"/>
      <c r="L183" s="664"/>
      <c r="M183" s="664"/>
      <c r="N183" s="664"/>
      <c r="O183" s="664"/>
      <c r="P183" s="664"/>
      <c r="Q183" s="664"/>
      <c r="R183" s="664"/>
      <c r="S183" s="664"/>
      <c r="T183" s="664"/>
      <c r="U183" s="664"/>
      <c r="V183" s="664"/>
      <c r="W183" s="664"/>
      <c r="X183" s="664"/>
      <c r="Y183" s="664"/>
      <c r="Z183" s="664"/>
    </row>
    <row r="184" spans="1:26" ht="14.25" customHeight="1">
      <c r="A184" s="664"/>
      <c r="B184" s="664"/>
      <c r="C184" s="664"/>
      <c r="D184" s="664"/>
      <c r="E184" s="664"/>
      <c r="F184" s="664"/>
      <c r="G184" s="664"/>
      <c r="H184" s="664"/>
      <c r="I184" s="664"/>
      <c r="J184" s="664"/>
      <c r="K184" s="664"/>
      <c r="L184" s="664"/>
      <c r="M184" s="664"/>
      <c r="N184" s="664"/>
      <c r="O184" s="664"/>
      <c r="P184" s="664"/>
      <c r="Q184" s="664"/>
      <c r="R184" s="664"/>
      <c r="S184" s="664"/>
      <c r="T184" s="664"/>
      <c r="U184" s="664"/>
      <c r="V184" s="664"/>
      <c r="W184" s="664"/>
      <c r="X184" s="664"/>
      <c r="Y184" s="664"/>
      <c r="Z184" s="664"/>
    </row>
    <row r="185" spans="1:26" ht="14.25" customHeight="1">
      <c r="A185" s="664"/>
      <c r="B185" s="664"/>
      <c r="C185" s="664"/>
      <c r="D185" s="664"/>
      <c r="E185" s="664"/>
      <c r="F185" s="664"/>
      <c r="G185" s="664"/>
      <c r="H185" s="664"/>
      <c r="I185" s="664"/>
      <c r="J185" s="664"/>
      <c r="K185" s="664"/>
      <c r="L185" s="664"/>
      <c r="M185" s="664"/>
      <c r="N185" s="664"/>
      <c r="O185" s="664"/>
      <c r="P185" s="664"/>
      <c r="Q185" s="664"/>
      <c r="R185" s="664"/>
      <c r="S185" s="664"/>
      <c r="T185" s="664"/>
      <c r="U185" s="664"/>
      <c r="V185" s="664"/>
      <c r="W185" s="664"/>
      <c r="X185" s="664"/>
      <c r="Y185" s="664"/>
      <c r="Z185" s="664"/>
    </row>
    <row r="186" spans="1:26" ht="14.25" customHeight="1">
      <c r="A186" s="664"/>
      <c r="B186" s="664"/>
      <c r="C186" s="664"/>
      <c r="D186" s="664"/>
      <c r="E186" s="664"/>
      <c r="F186" s="664"/>
      <c r="G186" s="664"/>
      <c r="H186" s="664"/>
      <c r="I186" s="664"/>
      <c r="J186" s="664"/>
      <c r="K186" s="664"/>
      <c r="L186" s="664"/>
      <c r="M186" s="664"/>
      <c r="N186" s="664"/>
      <c r="O186" s="664"/>
      <c r="P186" s="664"/>
      <c r="Q186" s="664"/>
      <c r="R186" s="664"/>
      <c r="S186" s="664"/>
      <c r="T186" s="664"/>
      <c r="U186" s="664"/>
      <c r="V186" s="664"/>
      <c r="W186" s="664"/>
      <c r="X186" s="664"/>
      <c r="Y186" s="664"/>
      <c r="Z186" s="664"/>
    </row>
    <row r="187" spans="1:26" ht="14.25" customHeight="1">
      <c r="A187" s="664"/>
      <c r="B187" s="664"/>
      <c r="C187" s="664"/>
      <c r="D187" s="664"/>
      <c r="E187" s="664"/>
      <c r="F187" s="664"/>
      <c r="G187" s="664"/>
      <c r="H187" s="664"/>
      <c r="I187" s="664"/>
      <c r="J187" s="664"/>
      <c r="K187" s="664"/>
      <c r="L187" s="664"/>
      <c r="M187" s="664"/>
      <c r="N187" s="664"/>
      <c r="O187" s="664"/>
      <c r="P187" s="664"/>
      <c r="Q187" s="664"/>
      <c r="R187" s="664"/>
      <c r="S187" s="664"/>
      <c r="T187" s="664"/>
      <c r="U187" s="664"/>
      <c r="V187" s="664"/>
      <c r="W187" s="664"/>
      <c r="X187" s="664"/>
      <c r="Y187" s="664"/>
      <c r="Z187" s="664"/>
    </row>
    <row r="188" spans="1:26" ht="14.25" customHeight="1">
      <c r="A188" s="664"/>
      <c r="B188" s="664"/>
      <c r="C188" s="664"/>
      <c r="D188" s="664"/>
      <c r="E188" s="664"/>
      <c r="F188" s="664"/>
      <c r="G188" s="664"/>
      <c r="H188" s="664"/>
      <c r="I188" s="664"/>
      <c r="J188" s="664"/>
      <c r="K188" s="664"/>
      <c r="L188" s="664"/>
      <c r="M188" s="664"/>
      <c r="N188" s="664"/>
      <c r="O188" s="664"/>
      <c r="P188" s="664"/>
      <c r="Q188" s="664"/>
      <c r="R188" s="664"/>
      <c r="S188" s="664"/>
      <c r="T188" s="664"/>
      <c r="U188" s="664"/>
      <c r="V188" s="664"/>
      <c r="W188" s="664"/>
      <c r="X188" s="664"/>
      <c r="Y188" s="664"/>
      <c r="Z188" s="664"/>
    </row>
    <row r="189" spans="1:26" ht="14.25" customHeight="1">
      <c r="A189" s="664"/>
      <c r="B189" s="664"/>
      <c r="C189" s="664"/>
      <c r="D189" s="664"/>
      <c r="E189" s="664"/>
      <c r="F189" s="664"/>
      <c r="G189" s="664"/>
      <c r="H189" s="664"/>
      <c r="I189" s="664"/>
      <c r="J189" s="664"/>
      <c r="K189" s="664"/>
      <c r="L189" s="664"/>
      <c r="M189" s="664"/>
      <c r="N189" s="664"/>
      <c r="O189" s="664"/>
      <c r="P189" s="664"/>
      <c r="Q189" s="664"/>
      <c r="R189" s="664"/>
      <c r="S189" s="664"/>
      <c r="T189" s="664"/>
      <c r="U189" s="664"/>
      <c r="V189" s="664"/>
      <c r="W189" s="664"/>
      <c r="X189" s="664"/>
      <c r="Y189" s="664"/>
      <c r="Z189" s="664"/>
    </row>
    <row r="190" spans="1:26" ht="14.25" customHeight="1">
      <c r="A190" s="664"/>
      <c r="B190" s="664"/>
      <c r="C190" s="664"/>
      <c r="D190" s="664"/>
      <c r="E190" s="664"/>
      <c r="F190" s="664"/>
      <c r="G190" s="664"/>
      <c r="H190" s="664"/>
      <c r="I190" s="664"/>
      <c r="J190" s="664"/>
      <c r="K190" s="664"/>
      <c r="L190" s="664"/>
      <c r="M190" s="664"/>
      <c r="N190" s="664"/>
      <c r="O190" s="664"/>
      <c r="P190" s="664"/>
      <c r="Q190" s="664"/>
      <c r="R190" s="664"/>
      <c r="S190" s="664"/>
      <c r="T190" s="664"/>
      <c r="U190" s="664"/>
      <c r="V190" s="664"/>
      <c r="W190" s="664"/>
      <c r="X190" s="664"/>
      <c r="Y190" s="664"/>
      <c r="Z190" s="664"/>
    </row>
    <row r="191" spans="1:26" ht="14.25" customHeight="1">
      <c r="A191" s="664"/>
      <c r="B191" s="664"/>
      <c r="C191" s="664"/>
      <c r="D191" s="664"/>
      <c r="E191" s="664"/>
      <c r="F191" s="664"/>
      <c r="G191" s="664"/>
      <c r="H191" s="664"/>
      <c r="I191" s="664"/>
      <c r="J191" s="664"/>
      <c r="K191" s="664"/>
      <c r="L191" s="664"/>
      <c r="M191" s="664"/>
      <c r="N191" s="664"/>
      <c r="O191" s="664"/>
      <c r="P191" s="664"/>
      <c r="Q191" s="664"/>
      <c r="R191" s="664"/>
      <c r="S191" s="664"/>
      <c r="T191" s="664"/>
      <c r="U191" s="664"/>
      <c r="V191" s="664"/>
      <c r="W191" s="664"/>
      <c r="X191" s="664"/>
      <c r="Y191" s="664"/>
      <c r="Z191" s="664"/>
    </row>
    <row r="192" spans="1:26" ht="14.25" customHeight="1">
      <c r="A192" s="664"/>
      <c r="B192" s="664"/>
      <c r="C192" s="664"/>
      <c r="D192" s="664"/>
      <c r="E192" s="664"/>
      <c r="F192" s="664"/>
      <c r="G192" s="664"/>
      <c r="H192" s="664"/>
      <c r="I192" s="664"/>
      <c r="J192" s="664"/>
      <c r="K192" s="664"/>
      <c r="L192" s="664"/>
      <c r="M192" s="664"/>
      <c r="N192" s="664"/>
      <c r="O192" s="664"/>
      <c r="P192" s="664"/>
      <c r="Q192" s="664"/>
      <c r="R192" s="664"/>
      <c r="S192" s="664"/>
      <c r="T192" s="664"/>
      <c r="U192" s="664"/>
      <c r="V192" s="664"/>
      <c r="W192" s="664"/>
      <c r="X192" s="664"/>
      <c r="Y192" s="664"/>
      <c r="Z192" s="664"/>
    </row>
    <row r="193" spans="1:26" ht="14.25" customHeight="1">
      <c r="A193" s="664"/>
      <c r="B193" s="664"/>
      <c r="C193" s="664"/>
      <c r="D193" s="664"/>
      <c r="E193" s="664"/>
      <c r="F193" s="664"/>
      <c r="G193" s="664"/>
      <c r="H193" s="664"/>
      <c r="I193" s="664"/>
      <c r="J193" s="664"/>
      <c r="K193" s="664"/>
      <c r="L193" s="664"/>
      <c r="M193" s="664"/>
      <c r="N193" s="664"/>
      <c r="O193" s="664"/>
      <c r="P193" s="664"/>
      <c r="Q193" s="664"/>
      <c r="R193" s="664"/>
      <c r="S193" s="664"/>
      <c r="T193" s="664"/>
      <c r="U193" s="664"/>
      <c r="V193" s="664"/>
      <c r="W193" s="664"/>
      <c r="X193" s="664"/>
      <c r="Y193" s="664"/>
      <c r="Z193" s="664"/>
    </row>
    <row r="194" spans="1:26" ht="14.25" customHeight="1">
      <c r="A194" s="664"/>
      <c r="B194" s="664"/>
      <c r="C194" s="664"/>
      <c r="D194" s="664"/>
      <c r="E194" s="664"/>
      <c r="F194" s="664"/>
      <c r="G194" s="664"/>
      <c r="H194" s="664"/>
      <c r="I194" s="664"/>
      <c r="J194" s="664"/>
      <c r="K194" s="664"/>
      <c r="L194" s="664"/>
      <c r="M194" s="664"/>
      <c r="N194" s="664"/>
      <c r="O194" s="664"/>
      <c r="P194" s="664"/>
      <c r="Q194" s="664"/>
      <c r="R194" s="664"/>
      <c r="S194" s="664"/>
      <c r="T194" s="664"/>
      <c r="U194" s="664"/>
      <c r="V194" s="664"/>
      <c r="W194" s="664"/>
      <c r="X194" s="664"/>
      <c r="Y194" s="664"/>
      <c r="Z194" s="664"/>
    </row>
    <row r="195" spans="1:26" ht="14.25" customHeight="1">
      <c r="A195" s="664"/>
      <c r="B195" s="664"/>
      <c r="C195" s="664"/>
      <c r="D195" s="664"/>
      <c r="E195" s="664"/>
      <c r="F195" s="664"/>
      <c r="G195" s="664"/>
      <c r="H195" s="664"/>
      <c r="I195" s="664"/>
      <c r="J195" s="664"/>
      <c r="K195" s="664"/>
      <c r="L195" s="664"/>
      <c r="M195" s="664"/>
      <c r="N195" s="664"/>
      <c r="O195" s="664"/>
      <c r="P195" s="664"/>
      <c r="Q195" s="664"/>
      <c r="R195" s="664"/>
      <c r="S195" s="664"/>
      <c r="T195" s="664"/>
      <c r="U195" s="664"/>
      <c r="V195" s="664"/>
      <c r="W195" s="664"/>
      <c r="X195" s="664"/>
      <c r="Y195" s="664"/>
      <c r="Z195" s="664"/>
    </row>
    <row r="196" spans="1:26" ht="14.25" customHeight="1">
      <c r="A196" s="664"/>
      <c r="B196" s="664"/>
      <c r="C196" s="664"/>
      <c r="D196" s="664"/>
      <c r="E196" s="664"/>
      <c r="F196" s="664"/>
      <c r="G196" s="664"/>
      <c r="H196" s="664"/>
      <c r="I196" s="664"/>
      <c r="J196" s="664"/>
      <c r="K196" s="664"/>
      <c r="L196" s="664"/>
      <c r="M196" s="664"/>
      <c r="N196" s="664"/>
      <c r="O196" s="664"/>
      <c r="P196" s="664"/>
      <c r="Q196" s="664"/>
      <c r="R196" s="664"/>
      <c r="S196" s="664"/>
      <c r="T196" s="664"/>
      <c r="U196" s="664"/>
      <c r="V196" s="664"/>
      <c r="W196" s="664"/>
      <c r="X196" s="664"/>
      <c r="Y196" s="664"/>
      <c r="Z196" s="664"/>
    </row>
    <row r="197" spans="1:26" ht="14.25" customHeight="1">
      <c r="A197" s="664"/>
      <c r="B197" s="664"/>
      <c r="C197" s="664"/>
      <c r="D197" s="664"/>
      <c r="E197" s="664"/>
      <c r="F197" s="664"/>
      <c r="G197" s="664"/>
      <c r="H197" s="664"/>
      <c r="I197" s="664"/>
      <c r="J197" s="664"/>
      <c r="K197" s="664"/>
      <c r="L197" s="664"/>
      <c r="M197" s="664"/>
      <c r="N197" s="664"/>
      <c r="O197" s="664"/>
      <c r="P197" s="664"/>
      <c r="Q197" s="664"/>
      <c r="R197" s="664"/>
      <c r="S197" s="664"/>
      <c r="T197" s="664"/>
      <c r="U197" s="664"/>
      <c r="V197" s="664"/>
      <c r="W197" s="664"/>
      <c r="X197" s="664"/>
      <c r="Y197" s="664"/>
      <c r="Z197" s="664"/>
    </row>
    <row r="198" spans="1:26" ht="14.25" customHeight="1">
      <c r="A198" s="664"/>
      <c r="B198" s="664"/>
      <c r="C198" s="664"/>
      <c r="D198" s="664"/>
      <c r="E198" s="664"/>
      <c r="F198" s="664"/>
      <c r="G198" s="664"/>
      <c r="H198" s="664"/>
      <c r="I198" s="664"/>
      <c r="J198" s="664"/>
      <c r="K198" s="664"/>
      <c r="L198" s="664"/>
      <c r="M198" s="664"/>
      <c r="N198" s="664"/>
      <c r="O198" s="664"/>
      <c r="P198" s="664"/>
      <c r="Q198" s="664"/>
      <c r="R198" s="664"/>
      <c r="S198" s="664"/>
      <c r="T198" s="664"/>
      <c r="U198" s="664"/>
      <c r="V198" s="664"/>
      <c r="W198" s="664"/>
      <c r="X198" s="664"/>
      <c r="Y198" s="664"/>
      <c r="Z198" s="664"/>
    </row>
    <row r="199" spans="1:26" ht="14.25" customHeight="1">
      <c r="A199" s="664"/>
      <c r="B199" s="664"/>
      <c r="C199" s="664"/>
      <c r="D199" s="664"/>
      <c r="E199" s="664"/>
      <c r="F199" s="664"/>
      <c r="G199" s="664"/>
      <c r="H199" s="664"/>
      <c r="I199" s="664"/>
      <c r="J199" s="664"/>
      <c r="K199" s="664"/>
      <c r="L199" s="664"/>
      <c r="M199" s="664"/>
      <c r="N199" s="664"/>
      <c r="O199" s="664"/>
      <c r="P199" s="664"/>
      <c r="Q199" s="664"/>
      <c r="R199" s="664"/>
      <c r="S199" s="664"/>
      <c r="T199" s="664"/>
      <c r="U199" s="664"/>
      <c r="V199" s="664"/>
      <c r="W199" s="664"/>
      <c r="X199" s="664"/>
      <c r="Y199" s="664"/>
      <c r="Z199" s="664"/>
    </row>
    <row r="200" spans="1:26" ht="14.25" customHeight="1">
      <c r="A200" s="664"/>
      <c r="B200" s="664"/>
      <c r="C200" s="664"/>
      <c r="D200" s="664"/>
      <c r="E200" s="664"/>
      <c r="F200" s="664"/>
      <c r="G200" s="664"/>
      <c r="H200" s="664"/>
      <c r="I200" s="664"/>
      <c r="J200" s="664"/>
      <c r="K200" s="664"/>
      <c r="L200" s="664"/>
      <c r="M200" s="664"/>
      <c r="N200" s="664"/>
      <c r="O200" s="664"/>
      <c r="P200" s="664"/>
      <c r="Q200" s="664"/>
      <c r="R200" s="664"/>
      <c r="S200" s="664"/>
      <c r="T200" s="664"/>
      <c r="U200" s="664"/>
      <c r="V200" s="664"/>
      <c r="W200" s="664"/>
      <c r="X200" s="664"/>
      <c r="Y200" s="664"/>
      <c r="Z200" s="664"/>
    </row>
    <row r="201" spans="1:26" ht="14.25" customHeight="1">
      <c r="A201" s="664"/>
      <c r="B201" s="664"/>
      <c r="C201" s="664"/>
      <c r="D201" s="664"/>
      <c r="E201" s="664"/>
      <c r="F201" s="664"/>
      <c r="G201" s="664"/>
      <c r="H201" s="664"/>
      <c r="I201" s="664"/>
      <c r="J201" s="664"/>
      <c r="K201" s="664"/>
      <c r="L201" s="664"/>
      <c r="M201" s="664"/>
      <c r="N201" s="664"/>
      <c r="O201" s="664"/>
      <c r="P201" s="664"/>
      <c r="Q201" s="664"/>
      <c r="R201" s="664"/>
      <c r="S201" s="664"/>
      <c r="T201" s="664"/>
      <c r="U201" s="664"/>
      <c r="V201" s="664"/>
      <c r="W201" s="664"/>
      <c r="X201" s="664"/>
      <c r="Y201" s="664"/>
      <c r="Z201" s="664"/>
    </row>
    <row r="202" spans="1:26" ht="14.25" customHeight="1">
      <c r="A202" s="664"/>
      <c r="B202" s="664"/>
      <c r="C202" s="664"/>
      <c r="D202" s="664"/>
      <c r="E202" s="664"/>
      <c r="F202" s="664"/>
      <c r="G202" s="664"/>
      <c r="H202" s="664"/>
      <c r="I202" s="664"/>
      <c r="J202" s="664"/>
      <c r="K202" s="664"/>
      <c r="L202" s="664"/>
      <c r="M202" s="664"/>
      <c r="N202" s="664"/>
      <c r="O202" s="664"/>
      <c r="P202" s="664"/>
      <c r="Q202" s="664"/>
      <c r="R202" s="664"/>
      <c r="S202" s="664"/>
      <c r="T202" s="664"/>
      <c r="U202" s="664"/>
      <c r="V202" s="664"/>
      <c r="W202" s="664"/>
      <c r="X202" s="664"/>
      <c r="Y202" s="664"/>
      <c r="Z202" s="664"/>
    </row>
    <row r="203" spans="1:26" ht="14.25" customHeight="1">
      <c r="A203" s="664"/>
      <c r="B203" s="664"/>
      <c r="C203" s="664"/>
      <c r="D203" s="664"/>
      <c r="E203" s="664"/>
      <c r="F203" s="664"/>
      <c r="G203" s="664"/>
      <c r="H203" s="664"/>
      <c r="I203" s="664"/>
      <c r="J203" s="664"/>
      <c r="K203" s="664"/>
      <c r="L203" s="664"/>
      <c r="M203" s="664"/>
      <c r="N203" s="664"/>
      <c r="O203" s="664"/>
      <c r="P203" s="664"/>
      <c r="Q203" s="664"/>
      <c r="R203" s="664"/>
      <c r="S203" s="664"/>
      <c r="T203" s="664"/>
      <c r="U203" s="664"/>
      <c r="V203" s="664"/>
      <c r="W203" s="664"/>
      <c r="X203" s="664"/>
      <c r="Y203" s="664"/>
      <c r="Z203" s="664"/>
    </row>
    <row r="204" spans="1:26" ht="14.25" customHeight="1">
      <c r="A204" s="664"/>
      <c r="B204" s="664"/>
      <c r="C204" s="664"/>
      <c r="D204" s="664"/>
      <c r="E204" s="664"/>
      <c r="F204" s="664"/>
      <c r="G204" s="664"/>
      <c r="H204" s="664"/>
      <c r="I204" s="664"/>
      <c r="J204" s="664"/>
      <c r="K204" s="664"/>
      <c r="L204" s="664"/>
      <c r="M204" s="664"/>
      <c r="N204" s="664"/>
      <c r="O204" s="664"/>
      <c r="P204" s="664"/>
      <c r="Q204" s="664"/>
      <c r="R204" s="664"/>
      <c r="S204" s="664"/>
      <c r="T204" s="664"/>
      <c r="U204" s="664"/>
      <c r="V204" s="664"/>
      <c r="W204" s="664"/>
      <c r="X204" s="664"/>
      <c r="Y204" s="664"/>
      <c r="Z204" s="664"/>
    </row>
    <row r="205" spans="1:26" ht="14.25" customHeight="1">
      <c r="A205" s="664"/>
      <c r="B205" s="664"/>
      <c r="C205" s="664"/>
      <c r="D205" s="664"/>
      <c r="E205" s="664"/>
      <c r="F205" s="664"/>
      <c r="G205" s="664"/>
      <c r="H205" s="664"/>
      <c r="I205" s="664"/>
      <c r="J205" s="664"/>
      <c r="K205" s="664"/>
      <c r="L205" s="664"/>
      <c r="M205" s="664"/>
      <c r="N205" s="664"/>
      <c r="O205" s="664"/>
      <c r="P205" s="664"/>
      <c r="Q205" s="664"/>
      <c r="R205" s="664"/>
      <c r="S205" s="664"/>
      <c r="T205" s="664"/>
      <c r="U205" s="664"/>
      <c r="V205" s="664"/>
      <c r="W205" s="664"/>
      <c r="X205" s="664"/>
      <c r="Y205" s="664"/>
      <c r="Z205" s="664"/>
    </row>
    <row r="206" spans="1:26" ht="14.25" customHeight="1">
      <c r="A206" s="664"/>
      <c r="B206" s="664"/>
      <c r="C206" s="664"/>
      <c r="D206" s="664"/>
      <c r="E206" s="664"/>
      <c r="F206" s="664"/>
      <c r="G206" s="664"/>
      <c r="H206" s="664"/>
      <c r="I206" s="664"/>
      <c r="J206" s="664"/>
      <c r="K206" s="664"/>
      <c r="L206" s="664"/>
      <c r="M206" s="664"/>
      <c r="N206" s="664"/>
      <c r="O206" s="664"/>
      <c r="P206" s="664"/>
      <c r="Q206" s="664"/>
      <c r="R206" s="664"/>
      <c r="S206" s="664"/>
      <c r="T206" s="664"/>
      <c r="U206" s="664"/>
      <c r="V206" s="664"/>
      <c r="W206" s="664"/>
      <c r="X206" s="664"/>
      <c r="Y206" s="664"/>
      <c r="Z206" s="664"/>
    </row>
    <row r="207" spans="1:26" ht="14.25" customHeight="1">
      <c r="A207" s="664"/>
      <c r="B207" s="664"/>
      <c r="C207" s="664"/>
      <c r="D207" s="664"/>
      <c r="E207" s="664"/>
      <c r="F207" s="664"/>
      <c r="G207" s="664"/>
      <c r="H207" s="664"/>
      <c r="I207" s="664"/>
      <c r="J207" s="664"/>
      <c r="K207" s="664"/>
      <c r="L207" s="664"/>
      <c r="M207" s="664"/>
      <c r="N207" s="664"/>
      <c r="O207" s="664"/>
      <c r="P207" s="664"/>
      <c r="Q207" s="664"/>
      <c r="R207" s="664"/>
      <c r="S207" s="664"/>
      <c r="T207" s="664"/>
      <c r="U207" s="664"/>
      <c r="V207" s="664"/>
      <c r="W207" s="664"/>
      <c r="X207" s="664"/>
      <c r="Y207" s="664"/>
      <c r="Z207" s="664"/>
    </row>
    <row r="208" spans="1:26" ht="14.25" customHeight="1">
      <c r="A208" s="664"/>
      <c r="B208" s="664"/>
      <c r="C208" s="664"/>
      <c r="D208" s="664"/>
      <c r="E208" s="664"/>
      <c r="F208" s="664"/>
      <c r="G208" s="664"/>
      <c r="H208" s="664"/>
      <c r="I208" s="664"/>
      <c r="J208" s="664"/>
      <c r="K208" s="664"/>
      <c r="L208" s="664"/>
      <c r="M208" s="664"/>
      <c r="N208" s="664"/>
      <c r="O208" s="664"/>
      <c r="P208" s="664"/>
      <c r="Q208" s="664"/>
      <c r="R208" s="664"/>
      <c r="S208" s="664"/>
      <c r="T208" s="664"/>
      <c r="U208" s="664"/>
      <c r="V208" s="664"/>
      <c r="W208" s="664"/>
      <c r="X208" s="664"/>
      <c r="Y208" s="664"/>
      <c r="Z208" s="664"/>
    </row>
    <row r="209" spans="1:26" ht="14.25" customHeight="1">
      <c r="A209" s="664"/>
      <c r="B209" s="664"/>
      <c r="C209" s="664"/>
      <c r="D209" s="664"/>
      <c r="E209" s="664"/>
      <c r="F209" s="664"/>
      <c r="G209" s="664"/>
      <c r="H209" s="664"/>
      <c r="I209" s="664"/>
      <c r="J209" s="664"/>
      <c r="K209" s="664"/>
      <c r="L209" s="664"/>
      <c r="M209" s="664"/>
      <c r="N209" s="664"/>
      <c r="O209" s="664"/>
      <c r="P209" s="664"/>
      <c r="Q209" s="664"/>
      <c r="R209" s="664"/>
      <c r="S209" s="664"/>
      <c r="T209" s="664"/>
      <c r="U209" s="664"/>
      <c r="V209" s="664"/>
      <c r="W209" s="664"/>
      <c r="X209" s="664"/>
      <c r="Y209" s="664"/>
      <c r="Z209" s="664"/>
    </row>
    <row r="210" spans="1:26" ht="14.25" customHeight="1">
      <c r="A210" s="664"/>
      <c r="B210" s="664"/>
      <c r="C210" s="664"/>
      <c r="D210" s="664"/>
      <c r="E210" s="664"/>
      <c r="F210" s="664"/>
      <c r="G210" s="664"/>
      <c r="H210" s="664"/>
      <c r="I210" s="664"/>
      <c r="J210" s="664"/>
      <c r="K210" s="664"/>
      <c r="L210" s="664"/>
      <c r="M210" s="664"/>
      <c r="N210" s="664"/>
      <c r="O210" s="664"/>
      <c r="P210" s="664"/>
      <c r="Q210" s="664"/>
      <c r="R210" s="664"/>
      <c r="S210" s="664"/>
      <c r="T210" s="664"/>
      <c r="U210" s="664"/>
      <c r="V210" s="664"/>
      <c r="W210" s="664"/>
      <c r="X210" s="664"/>
      <c r="Y210" s="664"/>
      <c r="Z210" s="664"/>
    </row>
    <row r="211" spans="1:26" ht="14.25" customHeight="1">
      <c r="A211" s="664"/>
      <c r="B211" s="664"/>
      <c r="C211" s="664"/>
      <c r="D211" s="664"/>
      <c r="E211" s="664"/>
      <c r="F211" s="664"/>
      <c r="G211" s="664"/>
      <c r="H211" s="664"/>
      <c r="I211" s="664"/>
      <c r="J211" s="664"/>
      <c r="K211" s="664"/>
      <c r="L211" s="664"/>
      <c r="M211" s="664"/>
      <c r="N211" s="664"/>
      <c r="O211" s="664"/>
      <c r="P211" s="664"/>
      <c r="Q211" s="664"/>
      <c r="R211" s="664"/>
      <c r="S211" s="664"/>
      <c r="T211" s="664"/>
      <c r="U211" s="664"/>
      <c r="V211" s="664"/>
      <c r="W211" s="664"/>
      <c r="X211" s="664"/>
      <c r="Y211" s="664"/>
      <c r="Z211" s="664"/>
    </row>
    <row r="212" spans="1:26" ht="14.25" customHeight="1">
      <c r="A212" s="664"/>
      <c r="B212" s="664"/>
      <c r="C212" s="664"/>
      <c r="D212" s="664"/>
      <c r="E212" s="664"/>
      <c r="F212" s="664"/>
      <c r="G212" s="664"/>
      <c r="H212" s="664"/>
      <c r="I212" s="664"/>
      <c r="J212" s="664"/>
      <c r="K212" s="664"/>
      <c r="L212" s="664"/>
      <c r="M212" s="664"/>
      <c r="N212" s="664"/>
      <c r="O212" s="664"/>
      <c r="P212" s="664"/>
      <c r="Q212" s="664"/>
      <c r="R212" s="664"/>
      <c r="S212" s="664"/>
      <c r="T212" s="664"/>
      <c r="U212" s="664"/>
      <c r="V212" s="664"/>
      <c r="W212" s="664"/>
      <c r="X212" s="664"/>
      <c r="Y212" s="664"/>
      <c r="Z212" s="664"/>
    </row>
    <row r="213" spans="1:26" ht="14.25" customHeight="1">
      <c r="A213" s="664"/>
      <c r="B213" s="664"/>
      <c r="C213" s="664"/>
      <c r="D213" s="664"/>
      <c r="E213" s="664"/>
      <c r="F213" s="664"/>
      <c r="G213" s="664"/>
      <c r="H213" s="664"/>
      <c r="I213" s="664"/>
      <c r="J213" s="664"/>
      <c r="K213" s="664"/>
      <c r="L213" s="664"/>
      <c r="M213" s="664"/>
      <c r="N213" s="664"/>
      <c r="O213" s="664"/>
      <c r="P213" s="664"/>
      <c r="Q213" s="664"/>
      <c r="R213" s="664"/>
      <c r="S213" s="664"/>
      <c r="T213" s="664"/>
      <c r="U213" s="664"/>
      <c r="V213" s="664"/>
      <c r="W213" s="664"/>
      <c r="X213" s="664"/>
      <c r="Y213" s="664"/>
      <c r="Z213" s="664"/>
    </row>
    <row r="214" spans="1:26" ht="14.25" customHeight="1">
      <c r="A214" s="664"/>
      <c r="B214" s="664"/>
      <c r="C214" s="664"/>
      <c r="D214" s="664"/>
      <c r="E214" s="664"/>
      <c r="F214" s="664"/>
      <c r="G214" s="664"/>
      <c r="H214" s="664"/>
      <c r="I214" s="664"/>
      <c r="J214" s="664"/>
      <c r="K214" s="664"/>
      <c r="L214" s="664"/>
      <c r="M214" s="664"/>
      <c r="N214" s="664"/>
      <c r="O214" s="664"/>
      <c r="P214" s="664"/>
      <c r="Q214" s="664"/>
      <c r="R214" s="664"/>
      <c r="S214" s="664"/>
      <c r="T214" s="664"/>
      <c r="U214" s="664"/>
      <c r="V214" s="664"/>
      <c r="W214" s="664"/>
      <c r="X214" s="664"/>
      <c r="Y214" s="664"/>
      <c r="Z214" s="664"/>
    </row>
    <row r="215" spans="1:26" ht="14.25" customHeight="1">
      <c r="A215" s="664"/>
      <c r="B215" s="664"/>
      <c r="C215" s="664"/>
      <c r="D215" s="664"/>
      <c r="E215" s="664"/>
      <c r="F215" s="664"/>
      <c r="G215" s="664"/>
      <c r="H215" s="664"/>
      <c r="I215" s="664"/>
      <c r="J215" s="664"/>
      <c r="K215" s="664"/>
      <c r="L215" s="664"/>
      <c r="M215" s="664"/>
      <c r="N215" s="664"/>
      <c r="O215" s="664"/>
      <c r="P215" s="664"/>
      <c r="Q215" s="664"/>
      <c r="R215" s="664"/>
      <c r="S215" s="664"/>
      <c r="T215" s="664"/>
      <c r="U215" s="664"/>
      <c r="V215" s="664"/>
      <c r="W215" s="664"/>
      <c r="X215" s="664"/>
      <c r="Y215" s="664"/>
      <c r="Z215" s="664"/>
    </row>
    <row r="216" spans="1:26" ht="14.25" customHeight="1">
      <c r="A216" s="664"/>
      <c r="B216" s="664"/>
      <c r="C216" s="664"/>
      <c r="D216" s="664"/>
      <c r="E216" s="664"/>
      <c r="F216" s="664"/>
      <c r="G216" s="664"/>
      <c r="H216" s="664"/>
      <c r="I216" s="664"/>
      <c r="J216" s="664"/>
      <c r="K216" s="664"/>
      <c r="L216" s="664"/>
      <c r="M216" s="664"/>
      <c r="N216" s="664"/>
      <c r="O216" s="664"/>
      <c r="P216" s="664"/>
      <c r="Q216" s="664"/>
      <c r="R216" s="664"/>
      <c r="S216" s="664"/>
      <c r="T216" s="664"/>
      <c r="U216" s="664"/>
      <c r="V216" s="664"/>
      <c r="W216" s="664"/>
      <c r="X216" s="664"/>
      <c r="Y216" s="664"/>
      <c r="Z216" s="664"/>
    </row>
    <row r="217" spans="1:26" ht="14.25" customHeight="1">
      <c r="A217" s="664"/>
      <c r="B217" s="664"/>
      <c r="C217" s="664"/>
      <c r="D217" s="664"/>
      <c r="E217" s="664"/>
      <c r="F217" s="664"/>
      <c r="G217" s="664"/>
      <c r="H217" s="664"/>
      <c r="I217" s="664"/>
      <c r="J217" s="664"/>
      <c r="K217" s="664"/>
      <c r="L217" s="664"/>
      <c r="M217" s="664"/>
      <c r="N217" s="664"/>
      <c r="O217" s="664"/>
      <c r="P217" s="664"/>
      <c r="Q217" s="664"/>
      <c r="R217" s="664"/>
      <c r="S217" s="664"/>
      <c r="T217" s="664"/>
      <c r="U217" s="664"/>
      <c r="V217" s="664"/>
      <c r="W217" s="664"/>
      <c r="X217" s="664"/>
      <c r="Y217" s="664"/>
      <c r="Z217" s="664"/>
    </row>
    <row r="218" spans="1:26" ht="14.25" customHeight="1">
      <c r="A218" s="664"/>
      <c r="B218" s="664"/>
      <c r="C218" s="664"/>
      <c r="D218" s="664"/>
      <c r="E218" s="664"/>
      <c r="F218" s="664"/>
      <c r="G218" s="664"/>
      <c r="H218" s="664"/>
      <c r="I218" s="664"/>
      <c r="J218" s="664"/>
      <c r="K218" s="664"/>
      <c r="L218" s="664"/>
      <c r="M218" s="664"/>
      <c r="N218" s="664"/>
      <c r="O218" s="664"/>
      <c r="P218" s="664"/>
      <c r="Q218" s="664"/>
      <c r="R218" s="664"/>
      <c r="S218" s="664"/>
      <c r="T218" s="664"/>
      <c r="U218" s="664"/>
      <c r="V218" s="664"/>
      <c r="W218" s="664"/>
      <c r="X218" s="664"/>
      <c r="Y218" s="664"/>
      <c r="Z218" s="664"/>
    </row>
    <row r="219" spans="1:26" ht="14.25" customHeight="1">
      <c r="A219" s="664"/>
      <c r="B219" s="664"/>
      <c r="C219" s="664"/>
      <c r="D219" s="664"/>
      <c r="E219" s="664"/>
      <c r="F219" s="664"/>
      <c r="G219" s="664"/>
      <c r="H219" s="664"/>
      <c r="I219" s="664"/>
      <c r="J219" s="664"/>
      <c r="K219" s="664"/>
      <c r="L219" s="664"/>
      <c r="M219" s="664"/>
      <c r="N219" s="664"/>
      <c r="O219" s="664"/>
      <c r="P219" s="664"/>
      <c r="Q219" s="664"/>
      <c r="R219" s="664"/>
      <c r="S219" s="664"/>
      <c r="T219" s="664"/>
      <c r="U219" s="664"/>
      <c r="V219" s="664"/>
      <c r="W219" s="664"/>
      <c r="X219" s="664"/>
      <c r="Y219" s="664"/>
      <c r="Z219" s="664"/>
    </row>
    <row r="220" spans="1:26" ht="14.25" customHeight="1">
      <c r="A220" s="664"/>
      <c r="B220" s="664"/>
      <c r="C220" s="664"/>
      <c r="D220" s="664"/>
      <c r="E220" s="664"/>
      <c r="F220" s="664"/>
      <c r="G220" s="664"/>
      <c r="H220" s="664"/>
      <c r="I220" s="664"/>
      <c r="J220" s="664"/>
      <c r="K220" s="664"/>
      <c r="L220" s="664"/>
      <c r="M220" s="664"/>
      <c r="N220" s="664"/>
      <c r="O220" s="664"/>
      <c r="P220" s="664"/>
      <c r="Q220" s="664"/>
      <c r="R220" s="664"/>
      <c r="S220" s="664"/>
      <c r="T220" s="664"/>
      <c r="U220" s="664"/>
      <c r="V220" s="664"/>
      <c r="W220" s="664"/>
      <c r="X220" s="664"/>
      <c r="Y220" s="664"/>
      <c r="Z220" s="664"/>
    </row>
    <row r="221" spans="1:26" ht="14.25" customHeight="1">
      <c r="A221" s="664"/>
      <c r="B221" s="664"/>
      <c r="C221" s="664"/>
      <c r="D221" s="664"/>
      <c r="E221" s="664"/>
      <c r="F221" s="664"/>
      <c r="G221" s="664"/>
      <c r="H221" s="664"/>
      <c r="I221" s="664"/>
      <c r="J221" s="664"/>
      <c r="K221" s="664"/>
      <c r="L221" s="664"/>
      <c r="M221" s="664"/>
      <c r="N221" s="664"/>
      <c r="O221" s="664"/>
      <c r="P221" s="664"/>
      <c r="Q221" s="664"/>
      <c r="R221" s="664"/>
      <c r="S221" s="664"/>
      <c r="T221" s="664"/>
      <c r="U221" s="664"/>
      <c r="V221" s="664"/>
      <c r="W221" s="664"/>
      <c r="X221" s="664"/>
      <c r="Y221" s="664"/>
      <c r="Z221" s="664"/>
    </row>
    <row r="222" spans="1:26" ht="14.25" customHeight="1">
      <c r="A222" s="664"/>
      <c r="B222" s="664"/>
      <c r="C222" s="664"/>
      <c r="D222" s="664"/>
      <c r="E222" s="664"/>
      <c r="F222" s="664"/>
      <c r="G222" s="664"/>
      <c r="H222" s="664"/>
      <c r="I222" s="664"/>
      <c r="J222" s="664"/>
      <c r="K222" s="664"/>
      <c r="L222" s="664"/>
      <c r="M222" s="664"/>
      <c r="N222" s="664"/>
      <c r="O222" s="664"/>
      <c r="P222" s="664"/>
      <c r="Q222" s="664"/>
      <c r="R222" s="664"/>
      <c r="S222" s="664"/>
      <c r="T222" s="664"/>
      <c r="U222" s="664"/>
      <c r="V222" s="664"/>
      <c r="W222" s="664"/>
      <c r="X222" s="664"/>
      <c r="Y222" s="664"/>
      <c r="Z222" s="664"/>
    </row>
    <row r="223" spans="1:26" ht="14.25" customHeight="1">
      <c r="A223" s="664"/>
      <c r="B223" s="664"/>
      <c r="C223" s="664"/>
      <c r="D223" s="664"/>
      <c r="E223" s="664"/>
      <c r="F223" s="664"/>
      <c r="G223" s="664"/>
      <c r="H223" s="664"/>
      <c r="I223" s="664"/>
      <c r="J223" s="664"/>
      <c r="K223" s="664"/>
      <c r="L223" s="664"/>
      <c r="M223" s="664"/>
      <c r="N223" s="664"/>
      <c r="O223" s="664"/>
      <c r="P223" s="664"/>
      <c r="Q223" s="664"/>
      <c r="R223" s="664"/>
      <c r="S223" s="664"/>
      <c r="T223" s="664"/>
      <c r="U223" s="664"/>
      <c r="V223" s="664"/>
      <c r="W223" s="664"/>
      <c r="X223" s="664"/>
      <c r="Y223" s="664"/>
      <c r="Z223" s="664"/>
    </row>
    <row r="224" spans="1:26" ht="14.25" customHeight="1">
      <c r="A224" s="664"/>
      <c r="B224" s="664"/>
      <c r="C224" s="664"/>
      <c r="D224" s="664"/>
      <c r="E224" s="664"/>
      <c r="F224" s="664"/>
      <c r="G224" s="664"/>
      <c r="H224" s="664"/>
      <c r="I224" s="664"/>
      <c r="J224" s="664"/>
      <c r="K224" s="664"/>
      <c r="L224" s="664"/>
      <c r="M224" s="664"/>
      <c r="N224" s="664"/>
      <c r="O224" s="664"/>
      <c r="P224" s="664"/>
      <c r="Q224" s="664"/>
      <c r="R224" s="664"/>
      <c r="S224" s="664"/>
      <c r="T224" s="664"/>
      <c r="U224" s="664"/>
      <c r="V224" s="664"/>
      <c r="W224" s="664"/>
      <c r="X224" s="664"/>
      <c r="Y224" s="664"/>
      <c r="Z224" s="664"/>
    </row>
    <row r="225" spans="1:26" ht="14.25" customHeight="1">
      <c r="A225" s="664"/>
      <c r="B225" s="664"/>
      <c r="C225" s="664"/>
      <c r="D225" s="664"/>
      <c r="E225" s="664"/>
      <c r="F225" s="664"/>
      <c r="G225" s="664"/>
      <c r="H225" s="664"/>
      <c r="I225" s="664"/>
      <c r="J225" s="664"/>
      <c r="K225" s="664"/>
      <c r="L225" s="664"/>
      <c r="M225" s="664"/>
      <c r="N225" s="664"/>
      <c r="O225" s="664"/>
      <c r="P225" s="664"/>
      <c r="Q225" s="664"/>
      <c r="R225" s="664"/>
      <c r="S225" s="664"/>
      <c r="T225" s="664"/>
      <c r="U225" s="664"/>
      <c r="V225" s="664"/>
      <c r="W225" s="664"/>
      <c r="X225" s="664"/>
      <c r="Y225" s="664"/>
      <c r="Z225" s="664"/>
    </row>
    <row r="226" spans="1:26" ht="14.25" customHeight="1">
      <c r="A226" s="664"/>
      <c r="B226" s="664"/>
      <c r="C226" s="664"/>
      <c r="D226" s="664"/>
      <c r="E226" s="664"/>
      <c r="F226" s="664"/>
      <c r="G226" s="664"/>
      <c r="H226" s="664"/>
      <c r="I226" s="664"/>
      <c r="J226" s="664"/>
      <c r="K226" s="664"/>
      <c r="L226" s="664"/>
      <c r="M226" s="664"/>
      <c r="N226" s="664"/>
      <c r="O226" s="664"/>
      <c r="P226" s="664"/>
      <c r="Q226" s="664"/>
      <c r="R226" s="664"/>
      <c r="S226" s="664"/>
      <c r="T226" s="664"/>
      <c r="U226" s="664"/>
      <c r="V226" s="664"/>
      <c r="W226" s="664"/>
      <c r="X226" s="664"/>
      <c r="Y226" s="664"/>
      <c r="Z226" s="664"/>
    </row>
    <row r="227" spans="1:26" ht="14.25" customHeight="1">
      <c r="A227" s="664"/>
      <c r="B227" s="664"/>
      <c r="C227" s="664"/>
      <c r="D227" s="664"/>
      <c r="E227" s="664"/>
      <c r="F227" s="664"/>
      <c r="G227" s="664"/>
      <c r="H227" s="664"/>
      <c r="I227" s="664"/>
      <c r="J227" s="664"/>
      <c r="K227" s="664"/>
      <c r="L227" s="664"/>
      <c r="M227" s="664"/>
      <c r="N227" s="664"/>
      <c r="O227" s="664"/>
      <c r="P227" s="664"/>
      <c r="Q227" s="664"/>
      <c r="R227" s="664"/>
      <c r="S227" s="664"/>
      <c r="T227" s="664"/>
      <c r="U227" s="664"/>
      <c r="V227" s="664"/>
      <c r="W227" s="664"/>
      <c r="X227" s="664"/>
      <c r="Y227" s="664"/>
      <c r="Z227" s="664"/>
    </row>
    <row r="228" spans="1:26" ht="14.25" customHeight="1">
      <c r="A228" s="664"/>
      <c r="B228" s="664"/>
      <c r="C228" s="664"/>
      <c r="D228" s="664"/>
      <c r="E228" s="664"/>
      <c r="F228" s="664"/>
      <c r="G228" s="664"/>
      <c r="H228" s="664"/>
      <c r="I228" s="664"/>
      <c r="J228" s="664"/>
      <c r="K228" s="664"/>
      <c r="L228" s="664"/>
      <c r="M228" s="664"/>
      <c r="N228" s="664"/>
      <c r="O228" s="664"/>
      <c r="P228" s="664"/>
      <c r="Q228" s="664"/>
      <c r="R228" s="664"/>
      <c r="S228" s="664"/>
      <c r="T228" s="664"/>
      <c r="U228" s="664"/>
      <c r="V228" s="664"/>
      <c r="W228" s="664"/>
      <c r="X228" s="664"/>
      <c r="Y228" s="664"/>
      <c r="Z228" s="664"/>
    </row>
    <row r="229" spans="1:26" ht="14.25" customHeight="1">
      <c r="A229" s="664"/>
      <c r="B229" s="664"/>
      <c r="C229" s="664"/>
      <c r="D229" s="664"/>
      <c r="E229" s="664"/>
      <c r="F229" s="664"/>
      <c r="G229" s="664"/>
      <c r="H229" s="664"/>
      <c r="I229" s="664"/>
      <c r="J229" s="664"/>
      <c r="K229" s="664"/>
      <c r="L229" s="664"/>
      <c r="M229" s="664"/>
      <c r="N229" s="664"/>
      <c r="O229" s="664"/>
      <c r="P229" s="664"/>
      <c r="Q229" s="664"/>
      <c r="R229" s="664"/>
      <c r="S229" s="664"/>
      <c r="T229" s="664"/>
      <c r="U229" s="664"/>
      <c r="V229" s="664"/>
      <c r="W229" s="664"/>
      <c r="X229" s="664"/>
      <c r="Y229" s="664"/>
      <c r="Z229" s="664"/>
    </row>
    <row r="230" spans="1:26" ht="14.25" customHeight="1">
      <c r="A230" s="664"/>
      <c r="B230" s="664"/>
      <c r="C230" s="664"/>
      <c r="D230" s="664"/>
      <c r="E230" s="664"/>
      <c r="F230" s="664"/>
      <c r="G230" s="664"/>
      <c r="H230" s="664"/>
      <c r="I230" s="664"/>
      <c r="J230" s="664"/>
      <c r="K230" s="664"/>
      <c r="L230" s="664"/>
      <c r="M230" s="664"/>
      <c r="N230" s="664"/>
      <c r="O230" s="664"/>
      <c r="P230" s="664"/>
      <c r="Q230" s="664"/>
      <c r="R230" s="664"/>
      <c r="S230" s="664"/>
      <c r="T230" s="664"/>
      <c r="U230" s="664"/>
      <c r="V230" s="664"/>
      <c r="W230" s="664"/>
      <c r="X230" s="664"/>
      <c r="Y230" s="664"/>
      <c r="Z230" s="664"/>
    </row>
    <row r="231" spans="1:26" ht="14.25" customHeight="1">
      <c r="A231" s="664"/>
      <c r="B231" s="664"/>
      <c r="C231" s="664"/>
      <c r="D231" s="664"/>
      <c r="E231" s="664"/>
      <c r="F231" s="664"/>
      <c r="G231" s="664"/>
      <c r="H231" s="664"/>
      <c r="I231" s="664"/>
      <c r="J231" s="664"/>
      <c r="K231" s="664"/>
      <c r="L231" s="664"/>
      <c r="M231" s="664"/>
      <c r="N231" s="664"/>
      <c r="O231" s="664"/>
      <c r="P231" s="664"/>
      <c r="Q231" s="664"/>
      <c r="R231" s="664"/>
      <c r="S231" s="664"/>
      <c r="T231" s="664"/>
      <c r="U231" s="664"/>
      <c r="V231" s="664"/>
      <c r="W231" s="664"/>
      <c r="X231" s="664"/>
      <c r="Y231" s="664"/>
      <c r="Z231" s="664"/>
    </row>
    <row r="232" spans="1:26" ht="14.25" customHeight="1">
      <c r="A232" s="664"/>
      <c r="B232" s="664"/>
      <c r="C232" s="664"/>
      <c r="D232" s="664"/>
      <c r="E232" s="664"/>
      <c r="F232" s="664"/>
      <c r="G232" s="664"/>
      <c r="H232" s="664"/>
      <c r="I232" s="664"/>
      <c r="J232" s="664"/>
      <c r="K232" s="664"/>
      <c r="L232" s="664"/>
      <c r="M232" s="664"/>
      <c r="N232" s="664"/>
      <c r="O232" s="664"/>
      <c r="P232" s="664"/>
      <c r="Q232" s="664"/>
      <c r="R232" s="664"/>
      <c r="S232" s="664"/>
      <c r="T232" s="664"/>
      <c r="U232" s="664"/>
      <c r="V232" s="664"/>
      <c r="W232" s="664"/>
      <c r="X232" s="664"/>
      <c r="Y232" s="664"/>
      <c r="Z232" s="664"/>
    </row>
    <row r="233" spans="1:26" ht="14.25" customHeight="1">
      <c r="A233" s="664"/>
      <c r="B233" s="664"/>
      <c r="C233" s="664"/>
      <c r="D233" s="664"/>
      <c r="E233" s="664"/>
      <c r="F233" s="664"/>
      <c r="G233" s="664"/>
      <c r="H233" s="664"/>
      <c r="I233" s="664"/>
      <c r="J233" s="664"/>
      <c r="K233" s="664"/>
      <c r="L233" s="664"/>
      <c r="M233" s="664"/>
      <c r="N233" s="664"/>
      <c r="O233" s="664"/>
      <c r="P233" s="664"/>
      <c r="Q233" s="664"/>
      <c r="R233" s="664"/>
      <c r="S233" s="664"/>
      <c r="T233" s="664"/>
      <c r="U233" s="664"/>
      <c r="V233" s="664"/>
      <c r="W233" s="664"/>
      <c r="X233" s="664"/>
      <c r="Y233" s="664"/>
      <c r="Z233" s="664"/>
    </row>
    <row r="234" spans="1:26" ht="14.25" customHeight="1">
      <c r="A234" s="664"/>
      <c r="B234" s="664"/>
      <c r="C234" s="664"/>
      <c r="D234" s="664"/>
      <c r="E234" s="664"/>
      <c r="F234" s="664"/>
      <c r="G234" s="664"/>
      <c r="H234" s="664"/>
      <c r="I234" s="664"/>
      <c r="J234" s="664"/>
      <c r="K234" s="664"/>
      <c r="L234" s="664"/>
      <c r="M234" s="664"/>
      <c r="N234" s="664"/>
      <c r="O234" s="664"/>
      <c r="P234" s="664"/>
      <c r="Q234" s="664"/>
      <c r="R234" s="664"/>
      <c r="S234" s="664"/>
      <c r="T234" s="664"/>
      <c r="U234" s="664"/>
      <c r="V234" s="664"/>
      <c r="W234" s="664"/>
      <c r="X234" s="664"/>
      <c r="Y234" s="664"/>
      <c r="Z234" s="664"/>
    </row>
    <row r="235" spans="1:26" ht="14.25" customHeight="1">
      <c r="A235" s="664"/>
      <c r="B235" s="664"/>
      <c r="C235" s="664"/>
      <c r="D235" s="664"/>
      <c r="E235" s="664"/>
      <c r="F235" s="664"/>
      <c r="G235" s="664"/>
      <c r="H235" s="664"/>
      <c r="I235" s="664"/>
      <c r="J235" s="664"/>
      <c r="K235" s="664"/>
      <c r="L235" s="664"/>
      <c r="M235" s="664"/>
      <c r="N235" s="664"/>
      <c r="O235" s="664"/>
      <c r="P235" s="664"/>
      <c r="Q235" s="664"/>
      <c r="R235" s="664"/>
      <c r="S235" s="664"/>
      <c r="T235" s="664"/>
      <c r="U235" s="664"/>
      <c r="V235" s="664"/>
      <c r="W235" s="664"/>
      <c r="X235" s="664"/>
      <c r="Y235" s="664"/>
      <c r="Z235" s="664"/>
    </row>
    <row r="236" spans="1:26" ht="14.25" customHeight="1">
      <c r="A236" s="664"/>
      <c r="B236" s="664"/>
      <c r="C236" s="664"/>
      <c r="D236" s="664"/>
      <c r="E236" s="664"/>
      <c r="F236" s="664"/>
      <c r="G236" s="664"/>
      <c r="H236" s="664"/>
      <c r="I236" s="664"/>
      <c r="J236" s="664"/>
      <c r="K236" s="664"/>
      <c r="L236" s="664"/>
      <c r="M236" s="664"/>
      <c r="N236" s="664"/>
      <c r="O236" s="664"/>
      <c r="P236" s="664"/>
      <c r="Q236" s="664"/>
      <c r="R236" s="664"/>
      <c r="S236" s="664"/>
      <c r="T236" s="664"/>
      <c r="U236" s="664"/>
      <c r="V236" s="664"/>
      <c r="W236" s="664"/>
      <c r="X236" s="664"/>
      <c r="Y236" s="664"/>
      <c r="Z236" s="664"/>
    </row>
    <row r="237" spans="1:26" ht="14.25" customHeight="1">
      <c r="A237" s="664"/>
      <c r="B237" s="664"/>
      <c r="C237" s="664"/>
      <c r="D237" s="664"/>
      <c r="E237" s="664"/>
      <c r="F237" s="664"/>
      <c r="G237" s="664"/>
      <c r="H237" s="664"/>
      <c r="I237" s="664"/>
      <c r="J237" s="664"/>
      <c r="K237" s="664"/>
      <c r="L237" s="664"/>
      <c r="M237" s="664"/>
      <c r="N237" s="664"/>
      <c r="O237" s="664"/>
      <c r="P237" s="664"/>
      <c r="Q237" s="664"/>
      <c r="R237" s="664"/>
      <c r="S237" s="664"/>
      <c r="T237" s="664"/>
      <c r="U237" s="664"/>
      <c r="V237" s="664"/>
      <c r="W237" s="664"/>
      <c r="X237" s="664"/>
      <c r="Y237" s="664"/>
      <c r="Z237" s="664"/>
    </row>
    <row r="238" spans="1:26" ht="14.25" customHeight="1">
      <c r="A238" s="664"/>
      <c r="B238" s="664"/>
      <c r="C238" s="664"/>
      <c r="D238" s="664"/>
      <c r="E238" s="664"/>
      <c r="F238" s="664"/>
      <c r="G238" s="664"/>
      <c r="H238" s="664"/>
      <c r="I238" s="664"/>
      <c r="J238" s="664"/>
      <c r="K238" s="664"/>
      <c r="L238" s="664"/>
      <c r="M238" s="664"/>
      <c r="N238" s="664"/>
      <c r="O238" s="664"/>
      <c r="P238" s="664"/>
      <c r="Q238" s="664"/>
      <c r="R238" s="664"/>
      <c r="S238" s="664"/>
      <c r="T238" s="664"/>
      <c r="U238" s="664"/>
      <c r="V238" s="664"/>
      <c r="W238" s="664"/>
      <c r="X238" s="664"/>
      <c r="Y238" s="664"/>
      <c r="Z238" s="664"/>
    </row>
    <row r="239" spans="1:26" ht="14.25" customHeight="1">
      <c r="A239" s="664"/>
      <c r="B239" s="664"/>
      <c r="C239" s="664"/>
      <c r="D239" s="664"/>
      <c r="E239" s="664"/>
      <c r="F239" s="664"/>
      <c r="G239" s="664"/>
      <c r="H239" s="664"/>
      <c r="I239" s="664"/>
      <c r="J239" s="664"/>
      <c r="K239" s="664"/>
      <c r="L239" s="664"/>
      <c r="M239" s="664"/>
      <c r="N239" s="664"/>
      <c r="O239" s="664"/>
      <c r="P239" s="664"/>
      <c r="Q239" s="664"/>
      <c r="R239" s="664"/>
      <c r="S239" s="664"/>
      <c r="T239" s="664"/>
      <c r="U239" s="664"/>
      <c r="V239" s="664"/>
      <c r="W239" s="664"/>
      <c r="X239" s="664"/>
      <c r="Y239" s="664"/>
      <c r="Z239" s="664"/>
    </row>
    <row r="240" spans="1:26" ht="14.25" customHeight="1">
      <c r="A240" s="664"/>
      <c r="B240" s="664"/>
      <c r="C240" s="664"/>
      <c r="D240" s="664"/>
      <c r="E240" s="664"/>
      <c r="F240" s="664"/>
      <c r="G240" s="664"/>
      <c r="H240" s="664"/>
      <c r="I240" s="664"/>
      <c r="J240" s="664"/>
      <c r="K240" s="664"/>
      <c r="L240" s="664"/>
      <c r="M240" s="664"/>
      <c r="N240" s="664"/>
      <c r="O240" s="664"/>
      <c r="P240" s="664"/>
      <c r="Q240" s="664"/>
      <c r="R240" s="664"/>
      <c r="S240" s="664"/>
      <c r="T240" s="664"/>
      <c r="U240" s="664"/>
      <c r="V240" s="664"/>
      <c r="W240" s="664"/>
      <c r="X240" s="664"/>
      <c r="Y240" s="664"/>
      <c r="Z240" s="664"/>
    </row>
    <row r="241" spans="1:26" ht="14.25" customHeight="1">
      <c r="A241" s="664"/>
      <c r="B241" s="664"/>
      <c r="C241" s="664"/>
      <c r="D241" s="664"/>
      <c r="E241" s="664"/>
      <c r="F241" s="664"/>
      <c r="G241" s="664"/>
      <c r="H241" s="664"/>
      <c r="I241" s="664"/>
      <c r="J241" s="664"/>
      <c r="K241" s="664"/>
      <c r="L241" s="664"/>
      <c r="M241" s="664"/>
      <c r="N241" s="664"/>
      <c r="O241" s="664"/>
      <c r="P241" s="664"/>
      <c r="Q241" s="664"/>
      <c r="R241" s="664"/>
      <c r="S241" s="664"/>
      <c r="T241" s="664"/>
      <c r="U241" s="664"/>
      <c r="V241" s="664"/>
      <c r="W241" s="664"/>
      <c r="X241" s="664"/>
      <c r="Y241" s="664"/>
      <c r="Z241" s="664"/>
    </row>
    <row r="242" spans="1:26" ht="14.25" customHeight="1">
      <c r="A242" s="664"/>
      <c r="B242" s="664"/>
      <c r="C242" s="664"/>
      <c r="D242" s="664"/>
      <c r="E242" s="664"/>
      <c r="F242" s="664"/>
      <c r="G242" s="664"/>
      <c r="H242" s="664"/>
      <c r="I242" s="664"/>
      <c r="J242" s="664"/>
      <c r="K242" s="664"/>
      <c r="L242" s="664"/>
      <c r="M242" s="664"/>
      <c r="N242" s="664"/>
      <c r="O242" s="664"/>
      <c r="P242" s="664"/>
      <c r="Q242" s="664"/>
      <c r="R242" s="664"/>
      <c r="S242" s="664"/>
      <c r="T242" s="664"/>
      <c r="U242" s="664"/>
      <c r="V242" s="664"/>
      <c r="W242" s="664"/>
      <c r="X242" s="664"/>
      <c r="Y242" s="664"/>
      <c r="Z242" s="664"/>
    </row>
    <row r="243" spans="1:26" ht="14.25" customHeight="1">
      <c r="A243" s="664"/>
      <c r="B243" s="664"/>
      <c r="C243" s="664"/>
      <c r="D243" s="664"/>
      <c r="E243" s="664"/>
      <c r="F243" s="664"/>
      <c r="G243" s="664"/>
      <c r="H243" s="664"/>
      <c r="I243" s="664"/>
      <c r="J243" s="664"/>
      <c r="K243" s="664"/>
      <c r="L243" s="664"/>
      <c r="M243" s="664"/>
      <c r="N243" s="664"/>
      <c r="O243" s="664"/>
      <c r="P243" s="664"/>
      <c r="Q243" s="664"/>
      <c r="R243" s="664"/>
      <c r="S243" s="664"/>
      <c r="T243" s="664"/>
      <c r="U243" s="664"/>
      <c r="V243" s="664"/>
      <c r="W243" s="664"/>
      <c r="X243" s="664"/>
      <c r="Y243" s="664"/>
      <c r="Z243" s="664"/>
    </row>
    <row r="244" spans="1:26" ht="14.25" customHeight="1">
      <c r="A244" s="664"/>
      <c r="B244" s="664"/>
      <c r="C244" s="664"/>
      <c r="D244" s="664"/>
      <c r="E244" s="664"/>
      <c r="F244" s="664"/>
      <c r="G244" s="664"/>
      <c r="H244" s="664"/>
      <c r="I244" s="664"/>
      <c r="J244" s="664"/>
      <c r="K244" s="664"/>
      <c r="L244" s="664"/>
      <c r="M244" s="664"/>
      <c r="N244" s="664"/>
      <c r="O244" s="664"/>
      <c r="P244" s="664"/>
      <c r="Q244" s="664"/>
      <c r="R244" s="664"/>
      <c r="S244" s="664"/>
      <c r="T244" s="664"/>
      <c r="U244" s="664"/>
      <c r="V244" s="664"/>
      <c r="W244" s="664"/>
      <c r="X244" s="664"/>
      <c r="Y244" s="664"/>
      <c r="Z244" s="664"/>
    </row>
    <row r="245" spans="1:26" ht="14.25" customHeight="1">
      <c r="A245" s="664"/>
      <c r="B245" s="664"/>
      <c r="C245" s="664"/>
      <c r="D245" s="664"/>
      <c r="E245" s="664"/>
      <c r="F245" s="664"/>
      <c r="G245" s="664"/>
      <c r="H245" s="664"/>
      <c r="I245" s="664"/>
      <c r="J245" s="664"/>
      <c r="K245" s="664"/>
      <c r="L245" s="664"/>
      <c r="M245" s="664"/>
      <c r="N245" s="664"/>
      <c r="O245" s="664"/>
      <c r="P245" s="664"/>
      <c r="Q245" s="664"/>
      <c r="R245" s="664"/>
      <c r="S245" s="664"/>
      <c r="T245" s="664"/>
      <c r="U245" s="664"/>
      <c r="V245" s="664"/>
      <c r="W245" s="664"/>
      <c r="X245" s="664"/>
      <c r="Y245" s="664"/>
      <c r="Z245" s="664"/>
    </row>
    <row r="246" spans="1:26" ht="14.25" customHeight="1">
      <c r="A246" s="664"/>
      <c r="B246" s="664"/>
      <c r="C246" s="664"/>
      <c r="D246" s="664"/>
      <c r="E246" s="664"/>
      <c r="F246" s="664"/>
      <c r="G246" s="664"/>
      <c r="H246" s="664"/>
      <c r="I246" s="664"/>
      <c r="J246" s="664"/>
      <c r="K246" s="664"/>
      <c r="L246" s="664"/>
      <c r="M246" s="664"/>
      <c r="N246" s="664"/>
      <c r="O246" s="664"/>
      <c r="P246" s="664"/>
      <c r="Q246" s="664"/>
      <c r="R246" s="664"/>
      <c r="S246" s="664"/>
      <c r="T246" s="664"/>
      <c r="U246" s="664"/>
      <c r="V246" s="664"/>
      <c r="W246" s="664"/>
      <c r="X246" s="664"/>
      <c r="Y246" s="664"/>
      <c r="Z246" s="664"/>
    </row>
    <row r="247" spans="1:26" ht="14.25" customHeight="1">
      <c r="A247" s="664"/>
      <c r="B247" s="664"/>
      <c r="C247" s="664"/>
      <c r="D247" s="664"/>
      <c r="E247" s="664"/>
      <c r="F247" s="664"/>
      <c r="G247" s="664"/>
      <c r="H247" s="664"/>
      <c r="I247" s="664"/>
      <c r="J247" s="664"/>
      <c r="K247" s="664"/>
      <c r="L247" s="664"/>
      <c r="M247" s="664"/>
      <c r="N247" s="664"/>
      <c r="O247" s="664"/>
      <c r="P247" s="664"/>
      <c r="Q247" s="664"/>
      <c r="R247" s="664"/>
      <c r="S247" s="664"/>
      <c r="T247" s="664"/>
      <c r="U247" s="664"/>
      <c r="V247" s="664"/>
      <c r="W247" s="664"/>
      <c r="X247" s="664"/>
      <c r="Y247" s="664"/>
      <c r="Z247" s="664"/>
    </row>
    <row r="248" spans="1:26" ht="14.25" customHeight="1">
      <c r="A248" s="664"/>
      <c r="B248" s="664"/>
      <c r="C248" s="664"/>
      <c r="D248" s="664"/>
      <c r="E248" s="664"/>
      <c r="F248" s="664"/>
      <c r="G248" s="664"/>
      <c r="H248" s="664"/>
      <c r="I248" s="664"/>
      <c r="J248" s="664"/>
      <c r="K248" s="664"/>
      <c r="L248" s="664"/>
      <c r="M248" s="664"/>
      <c r="N248" s="664"/>
      <c r="O248" s="664"/>
      <c r="P248" s="664"/>
      <c r="Q248" s="664"/>
      <c r="R248" s="664"/>
      <c r="S248" s="664"/>
      <c r="T248" s="664"/>
      <c r="U248" s="664"/>
      <c r="V248" s="664"/>
      <c r="W248" s="664"/>
      <c r="X248" s="664"/>
      <c r="Y248" s="664"/>
      <c r="Z248" s="664"/>
    </row>
    <row r="249" spans="1:26" ht="14.25" customHeight="1">
      <c r="A249" s="664"/>
      <c r="B249" s="664"/>
      <c r="C249" s="664"/>
      <c r="D249" s="664"/>
      <c r="E249" s="664"/>
      <c r="F249" s="664"/>
      <c r="G249" s="664"/>
      <c r="H249" s="664"/>
      <c r="I249" s="664"/>
      <c r="J249" s="664"/>
      <c r="K249" s="664"/>
      <c r="L249" s="664"/>
      <c r="M249" s="664"/>
      <c r="N249" s="664"/>
      <c r="O249" s="664"/>
      <c r="P249" s="664"/>
      <c r="Q249" s="664"/>
      <c r="R249" s="664"/>
      <c r="S249" s="664"/>
      <c r="T249" s="664"/>
      <c r="U249" s="664"/>
      <c r="V249" s="664"/>
      <c r="W249" s="664"/>
      <c r="X249" s="664"/>
      <c r="Y249" s="664"/>
      <c r="Z249" s="664"/>
    </row>
    <row r="250" spans="1:26" ht="14.25" customHeight="1">
      <c r="A250" s="664"/>
      <c r="B250" s="664"/>
      <c r="C250" s="664"/>
      <c r="D250" s="664"/>
      <c r="E250" s="664"/>
      <c r="F250" s="664"/>
      <c r="G250" s="664"/>
      <c r="H250" s="664"/>
      <c r="I250" s="664"/>
      <c r="J250" s="664"/>
      <c r="K250" s="664"/>
      <c r="L250" s="664"/>
      <c r="M250" s="664"/>
      <c r="N250" s="664"/>
      <c r="O250" s="664"/>
      <c r="P250" s="664"/>
      <c r="Q250" s="664"/>
      <c r="R250" s="664"/>
      <c r="S250" s="664"/>
      <c r="T250" s="664"/>
      <c r="U250" s="664"/>
      <c r="V250" s="664"/>
      <c r="W250" s="664"/>
      <c r="X250" s="664"/>
      <c r="Y250" s="664"/>
      <c r="Z250" s="664"/>
    </row>
    <row r="251" spans="1:26" ht="14.25" customHeight="1">
      <c r="A251" s="664"/>
      <c r="B251" s="664"/>
      <c r="C251" s="664"/>
      <c r="D251" s="664"/>
      <c r="E251" s="664"/>
      <c r="F251" s="664"/>
      <c r="G251" s="664"/>
      <c r="H251" s="664"/>
      <c r="I251" s="664"/>
      <c r="J251" s="664"/>
      <c r="K251" s="664"/>
      <c r="L251" s="664"/>
      <c r="M251" s="664"/>
      <c r="N251" s="664"/>
      <c r="O251" s="664"/>
      <c r="P251" s="664"/>
      <c r="Q251" s="664"/>
      <c r="R251" s="664"/>
      <c r="S251" s="664"/>
      <c r="T251" s="664"/>
      <c r="U251" s="664"/>
      <c r="V251" s="664"/>
      <c r="W251" s="664"/>
      <c r="X251" s="664"/>
      <c r="Y251" s="664"/>
      <c r="Z251" s="664"/>
    </row>
    <row r="252" spans="1:26" ht="14.25" customHeight="1">
      <c r="A252" s="664"/>
      <c r="B252" s="664"/>
      <c r="C252" s="664"/>
      <c r="D252" s="664"/>
      <c r="E252" s="664"/>
      <c r="F252" s="664"/>
      <c r="G252" s="664"/>
      <c r="H252" s="664"/>
      <c r="I252" s="664"/>
      <c r="J252" s="664"/>
      <c r="K252" s="664"/>
      <c r="L252" s="664"/>
      <c r="M252" s="664"/>
      <c r="N252" s="664"/>
      <c r="O252" s="664"/>
      <c r="P252" s="664"/>
      <c r="Q252" s="664"/>
      <c r="R252" s="664"/>
      <c r="S252" s="664"/>
      <c r="T252" s="664"/>
      <c r="U252" s="664"/>
      <c r="V252" s="664"/>
      <c r="W252" s="664"/>
      <c r="X252" s="664"/>
      <c r="Y252" s="664"/>
      <c r="Z252" s="664"/>
    </row>
    <row r="253" spans="1:26" ht="14.25" customHeight="1">
      <c r="A253" s="664"/>
      <c r="B253" s="664"/>
      <c r="C253" s="664"/>
      <c r="D253" s="664"/>
      <c r="E253" s="664"/>
      <c r="F253" s="664"/>
      <c r="G253" s="664"/>
      <c r="H253" s="664"/>
      <c r="I253" s="664"/>
      <c r="J253" s="664"/>
      <c r="K253" s="664"/>
      <c r="L253" s="664"/>
      <c r="M253" s="664"/>
      <c r="N253" s="664"/>
      <c r="O253" s="664"/>
      <c r="P253" s="664"/>
      <c r="Q253" s="664"/>
      <c r="R253" s="664"/>
      <c r="S253" s="664"/>
      <c r="T253" s="664"/>
      <c r="U253" s="664"/>
      <c r="V253" s="664"/>
      <c r="W253" s="664"/>
      <c r="X253" s="664"/>
      <c r="Y253" s="664"/>
      <c r="Z253" s="664"/>
    </row>
    <row r="254" spans="1:26" ht="14.25" customHeight="1">
      <c r="A254" s="664"/>
      <c r="B254" s="664"/>
      <c r="C254" s="664"/>
      <c r="D254" s="664"/>
      <c r="E254" s="664"/>
      <c r="F254" s="664"/>
      <c r="G254" s="664"/>
      <c r="H254" s="664"/>
      <c r="I254" s="664"/>
      <c r="J254" s="664"/>
      <c r="K254" s="664"/>
      <c r="L254" s="664"/>
      <c r="M254" s="664"/>
      <c r="N254" s="664"/>
      <c r="O254" s="664"/>
      <c r="P254" s="664"/>
      <c r="Q254" s="664"/>
      <c r="R254" s="664"/>
      <c r="S254" s="664"/>
      <c r="T254" s="664"/>
      <c r="U254" s="664"/>
      <c r="V254" s="664"/>
      <c r="W254" s="664"/>
      <c r="X254" s="664"/>
      <c r="Y254" s="664"/>
      <c r="Z254" s="664"/>
    </row>
    <row r="255" spans="1:26" ht="14.25" customHeight="1">
      <c r="A255" s="664"/>
      <c r="B255" s="664"/>
      <c r="C255" s="664"/>
      <c r="D255" s="664"/>
      <c r="E255" s="664"/>
      <c r="F255" s="664"/>
      <c r="G255" s="664"/>
      <c r="H255" s="664"/>
      <c r="I255" s="664"/>
      <c r="J255" s="664"/>
      <c r="K255" s="664"/>
      <c r="L255" s="664"/>
      <c r="M255" s="664"/>
      <c r="N255" s="664"/>
      <c r="O255" s="664"/>
      <c r="P255" s="664"/>
      <c r="Q255" s="664"/>
      <c r="R255" s="664"/>
      <c r="S255" s="664"/>
      <c r="T255" s="664"/>
      <c r="U255" s="664"/>
      <c r="V255" s="664"/>
      <c r="W255" s="664"/>
      <c r="X255" s="664"/>
      <c r="Y255" s="664"/>
      <c r="Z255" s="664"/>
    </row>
    <row r="256" spans="1:26" ht="14.25" customHeight="1">
      <c r="A256" s="664"/>
      <c r="B256" s="664"/>
      <c r="C256" s="664"/>
      <c r="D256" s="664"/>
      <c r="E256" s="664"/>
      <c r="F256" s="664"/>
      <c r="G256" s="664"/>
      <c r="H256" s="664"/>
      <c r="I256" s="664"/>
      <c r="J256" s="664"/>
      <c r="K256" s="664"/>
      <c r="L256" s="664"/>
      <c r="M256" s="664"/>
      <c r="N256" s="664"/>
      <c r="O256" s="664"/>
      <c r="P256" s="664"/>
      <c r="Q256" s="664"/>
      <c r="R256" s="664"/>
      <c r="S256" s="664"/>
      <c r="T256" s="664"/>
      <c r="U256" s="664"/>
      <c r="V256" s="664"/>
      <c r="W256" s="664"/>
      <c r="X256" s="664"/>
      <c r="Y256" s="664"/>
      <c r="Z256" s="664"/>
    </row>
    <row r="257" spans="1:26" ht="14.25" customHeight="1">
      <c r="A257" s="664"/>
      <c r="B257" s="664"/>
      <c r="C257" s="664"/>
      <c r="D257" s="664"/>
      <c r="E257" s="664"/>
      <c r="F257" s="664"/>
      <c r="G257" s="664"/>
      <c r="H257" s="664"/>
      <c r="I257" s="664"/>
      <c r="J257" s="664"/>
      <c r="K257" s="664"/>
      <c r="L257" s="664"/>
      <c r="M257" s="664"/>
      <c r="N257" s="664"/>
      <c r="O257" s="664"/>
      <c r="P257" s="664"/>
      <c r="Q257" s="664"/>
      <c r="R257" s="664"/>
      <c r="S257" s="664"/>
      <c r="T257" s="664"/>
      <c r="U257" s="664"/>
      <c r="V257" s="664"/>
      <c r="W257" s="664"/>
      <c r="X257" s="664"/>
      <c r="Y257" s="664"/>
      <c r="Z257" s="664"/>
    </row>
    <row r="258" spans="1:26" ht="14.25" customHeight="1">
      <c r="A258" s="664"/>
      <c r="B258" s="664"/>
      <c r="C258" s="664"/>
      <c r="D258" s="664"/>
      <c r="E258" s="664"/>
      <c r="F258" s="664"/>
      <c r="G258" s="664"/>
      <c r="H258" s="664"/>
      <c r="I258" s="664"/>
      <c r="J258" s="664"/>
      <c r="K258" s="664"/>
      <c r="L258" s="664"/>
      <c r="M258" s="664"/>
      <c r="N258" s="664"/>
      <c r="O258" s="664"/>
      <c r="P258" s="664"/>
      <c r="Q258" s="664"/>
      <c r="R258" s="664"/>
      <c r="S258" s="664"/>
      <c r="T258" s="664"/>
      <c r="U258" s="664"/>
      <c r="V258" s="664"/>
      <c r="W258" s="664"/>
      <c r="X258" s="664"/>
      <c r="Y258" s="664"/>
      <c r="Z258" s="664"/>
    </row>
    <row r="259" spans="1:26" ht="14.25" customHeight="1">
      <c r="A259" s="664"/>
      <c r="B259" s="664"/>
      <c r="C259" s="664"/>
      <c r="D259" s="664"/>
      <c r="E259" s="664"/>
      <c r="F259" s="664"/>
      <c r="G259" s="664"/>
      <c r="H259" s="664"/>
      <c r="I259" s="664"/>
      <c r="J259" s="664"/>
      <c r="K259" s="664"/>
      <c r="L259" s="664"/>
      <c r="M259" s="664"/>
      <c r="N259" s="664"/>
      <c r="O259" s="664"/>
      <c r="P259" s="664"/>
      <c r="Q259" s="664"/>
      <c r="R259" s="664"/>
      <c r="S259" s="664"/>
      <c r="T259" s="664"/>
      <c r="U259" s="664"/>
      <c r="V259" s="664"/>
      <c r="W259" s="664"/>
      <c r="X259" s="664"/>
      <c r="Y259" s="664"/>
      <c r="Z259" s="664"/>
    </row>
    <row r="260" spans="1:26" ht="14.25" customHeight="1">
      <c r="A260" s="664"/>
      <c r="B260" s="664"/>
      <c r="C260" s="664"/>
      <c r="D260" s="664"/>
      <c r="E260" s="664"/>
      <c r="F260" s="664"/>
      <c r="G260" s="664"/>
      <c r="H260" s="664"/>
      <c r="I260" s="664"/>
      <c r="J260" s="664"/>
      <c r="K260" s="664"/>
      <c r="L260" s="664"/>
      <c r="M260" s="664"/>
      <c r="N260" s="664"/>
      <c r="O260" s="664"/>
      <c r="P260" s="664"/>
      <c r="Q260" s="664"/>
      <c r="R260" s="664"/>
      <c r="S260" s="664"/>
      <c r="T260" s="664"/>
      <c r="U260" s="664"/>
      <c r="V260" s="664"/>
      <c r="W260" s="664"/>
      <c r="X260" s="664"/>
      <c r="Y260" s="664"/>
      <c r="Z260" s="664"/>
    </row>
    <row r="261" spans="1:26" ht="14.25" customHeight="1">
      <c r="A261" s="664"/>
      <c r="B261" s="664"/>
      <c r="C261" s="664"/>
      <c r="D261" s="664"/>
      <c r="E261" s="664"/>
      <c r="F261" s="664"/>
      <c r="G261" s="664"/>
      <c r="H261" s="664"/>
      <c r="I261" s="664"/>
      <c r="J261" s="664"/>
      <c r="K261" s="664"/>
      <c r="L261" s="664"/>
      <c r="M261" s="664"/>
      <c r="N261" s="664"/>
      <c r="O261" s="664"/>
      <c r="P261" s="664"/>
      <c r="Q261" s="664"/>
      <c r="R261" s="664"/>
      <c r="S261" s="664"/>
      <c r="T261" s="664"/>
      <c r="U261" s="664"/>
      <c r="V261" s="664"/>
      <c r="W261" s="664"/>
      <c r="X261" s="664"/>
      <c r="Y261" s="664"/>
      <c r="Z261" s="664"/>
    </row>
    <row r="262" spans="1:26" ht="14.25" customHeight="1">
      <c r="A262" s="664"/>
      <c r="B262" s="664"/>
      <c r="C262" s="664"/>
      <c r="D262" s="664"/>
      <c r="E262" s="664"/>
      <c r="F262" s="664"/>
      <c r="G262" s="664"/>
      <c r="H262" s="664"/>
      <c r="I262" s="664"/>
      <c r="J262" s="664"/>
      <c r="K262" s="664"/>
      <c r="L262" s="664"/>
      <c r="M262" s="664"/>
      <c r="N262" s="664"/>
      <c r="O262" s="664"/>
      <c r="P262" s="664"/>
      <c r="Q262" s="664"/>
      <c r="R262" s="664"/>
      <c r="S262" s="664"/>
      <c r="T262" s="664"/>
      <c r="U262" s="664"/>
      <c r="V262" s="664"/>
      <c r="W262" s="664"/>
      <c r="X262" s="664"/>
      <c r="Y262" s="664"/>
      <c r="Z262" s="664"/>
    </row>
    <row r="263" spans="1:26" ht="14.25" customHeight="1">
      <c r="A263" s="664"/>
      <c r="B263" s="664"/>
      <c r="C263" s="664"/>
      <c r="D263" s="664"/>
      <c r="E263" s="664"/>
      <c r="F263" s="664"/>
      <c r="G263" s="664"/>
      <c r="H263" s="664"/>
      <c r="I263" s="664"/>
      <c r="J263" s="664"/>
      <c r="K263" s="664"/>
      <c r="L263" s="664"/>
      <c r="M263" s="664"/>
      <c r="N263" s="664"/>
      <c r="O263" s="664"/>
      <c r="P263" s="664"/>
      <c r="Q263" s="664"/>
      <c r="R263" s="664"/>
      <c r="S263" s="664"/>
      <c r="T263" s="664"/>
      <c r="U263" s="664"/>
      <c r="V263" s="664"/>
      <c r="W263" s="664"/>
      <c r="X263" s="664"/>
      <c r="Y263" s="664"/>
      <c r="Z263" s="664"/>
    </row>
    <row r="264" spans="1:26" ht="14.25" customHeight="1">
      <c r="A264" s="664"/>
      <c r="B264" s="664"/>
      <c r="C264" s="664"/>
      <c r="D264" s="664"/>
      <c r="E264" s="664"/>
      <c r="F264" s="664"/>
      <c r="G264" s="664"/>
      <c r="H264" s="664"/>
      <c r="I264" s="664"/>
      <c r="J264" s="664"/>
      <c r="K264" s="664"/>
      <c r="L264" s="664"/>
      <c r="M264" s="664"/>
      <c r="N264" s="664"/>
      <c r="O264" s="664"/>
      <c r="P264" s="664"/>
      <c r="Q264" s="664"/>
      <c r="R264" s="664"/>
      <c r="S264" s="664"/>
      <c r="T264" s="664"/>
      <c r="U264" s="664"/>
      <c r="V264" s="664"/>
      <c r="W264" s="664"/>
      <c r="X264" s="664"/>
      <c r="Y264" s="664"/>
      <c r="Z264" s="664"/>
    </row>
    <row r="265" spans="1:26" ht="14.25" customHeight="1">
      <c r="A265" s="664"/>
      <c r="B265" s="664"/>
      <c r="C265" s="664"/>
      <c r="D265" s="664"/>
      <c r="E265" s="664"/>
      <c r="F265" s="664"/>
      <c r="G265" s="664"/>
      <c r="H265" s="664"/>
      <c r="I265" s="664"/>
      <c r="J265" s="664"/>
      <c r="K265" s="664"/>
      <c r="L265" s="664"/>
      <c r="M265" s="664"/>
      <c r="N265" s="664"/>
      <c r="O265" s="664"/>
      <c r="P265" s="664"/>
      <c r="Q265" s="664"/>
      <c r="R265" s="664"/>
      <c r="S265" s="664"/>
      <c r="T265" s="664"/>
      <c r="U265" s="664"/>
      <c r="V265" s="664"/>
      <c r="W265" s="664"/>
      <c r="X265" s="664"/>
      <c r="Y265" s="664"/>
      <c r="Z265" s="664"/>
    </row>
    <row r="266" spans="1:26" ht="14.25" customHeight="1">
      <c r="A266" s="664"/>
      <c r="B266" s="664"/>
      <c r="C266" s="664"/>
      <c r="D266" s="664"/>
      <c r="E266" s="664"/>
      <c r="F266" s="664"/>
      <c r="G266" s="664"/>
      <c r="H266" s="664"/>
      <c r="I266" s="664"/>
      <c r="J266" s="664"/>
      <c r="K266" s="664"/>
      <c r="L266" s="664"/>
      <c r="M266" s="664"/>
      <c r="N266" s="664"/>
      <c r="O266" s="664"/>
      <c r="P266" s="664"/>
      <c r="Q266" s="664"/>
      <c r="R266" s="664"/>
      <c r="S266" s="664"/>
      <c r="T266" s="664"/>
      <c r="U266" s="664"/>
      <c r="V266" s="664"/>
      <c r="W266" s="664"/>
      <c r="X266" s="664"/>
      <c r="Y266" s="664"/>
      <c r="Z266" s="664"/>
    </row>
    <row r="267" spans="1:26" ht="14.25" customHeight="1">
      <c r="A267" s="664"/>
      <c r="B267" s="664"/>
      <c r="C267" s="664"/>
      <c r="D267" s="664"/>
      <c r="E267" s="664"/>
      <c r="F267" s="664"/>
      <c r="G267" s="664"/>
      <c r="H267" s="664"/>
      <c r="I267" s="664"/>
      <c r="J267" s="664"/>
      <c r="K267" s="664"/>
      <c r="L267" s="664"/>
      <c r="M267" s="664"/>
      <c r="N267" s="664"/>
      <c r="O267" s="664"/>
      <c r="P267" s="664"/>
      <c r="Q267" s="664"/>
      <c r="R267" s="664"/>
      <c r="S267" s="664"/>
      <c r="T267" s="664"/>
      <c r="U267" s="664"/>
      <c r="V267" s="664"/>
      <c r="W267" s="664"/>
      <c r="X267" s="664"/>
      <c r="Y267" s="664"/>
      <c r="Z267" s="664"/>
    </row>
    <row r="268" spans="1:26" ht="14.25" customHeight="1">
      <c r="A268" s="664"/>
      <c r="B268" s="664"/>
      <c r="C268" s="664"/>
      <c r="D268" s="664"/>
      <c r="E268" s="664"/>
      <c r="F268" s="664"/>
      <c r="G268" s="664"/>
      <c r="H268" s="664"/>
      <c r="I268" s="664"/>
      <c r="J268" s="664"/>
      <c r="K268" s="664"/>
      <c r="L268" s="664"/>
      <c r="M268" s="664"/>
      <c r="N268" s="664"/>
      <c r="O268" s="664"/>
      <c r="P268" s="664"/>
      <c r="Q268" s="664"/>
      <c r="R268" s="664"/>
      <c r="S268" s="664"/>
      <c r="T268" s="664"/>
      <c r="U268" s="664"/>
      <c r="V268" s="664"/>
      <c r="W268" s="664"/>
      <c r="X268" s="664"/>
      <c r="Y268" s="664"/>
      <c r="Z268" s="664"/>
    </row>
    <row r="269" spans="1:26" ht="14.25" customHeight="1">
      <c r="A269" s="664"/>
      <c r="B269" s="664"/>
      <c r="C269" s="664"/>
      <c r="D269" s="664"/>
      <c r="E269" s="664"/>
      <c r="F269" s="664"/>
      <c r="G269" s="664"/>
      <c r="H269" s="664"/>
      <c r="I269" s="664"/>
      <c r="J269" s="664"/>
      <c r="K269" s="664"/>
      <c r="L269" s="664"/>
      <c r="M269" s="664"/>
      <c r="N269" s="664"/>
      <c r="O269" s="664"/>
      <c r="P269" s="664"/>
      <c r="Q269" s="664"/>
      <c r="R269" s="664"/>
      <c r="S269" s="664"/>
      <c r="T269" s="664"/>
      <c r="U269" s="664"/>
      <c r="V269" s="664"/>
      <c r="W269" s="664"/>
      <c r="X269" s="664"/>
      <c r="Y269" s="664"/>
      <c r="Z269" s="664"/>
    </row>
    <row r="270" spans="1:26" ht="14.25" customHeight="1">
      <c r="A270" s="664"/>
      <c r="B270" s="664"/>
      <c r="C270" s="664"/>
      <c r="D270" s="664"/>
      <c r="E270" s="664"/>
      <c r="F270" s="664"/>
      <c r="G270" s="664"/>
      <c r="H270" s="664"/>
      <c r="I270" s="664"/>
      <c r="J270" s="664"/>
      <c r="K270" s="664"/>
      <c r="L270" s="664"/>
      <c r="M270" s="664"/>
      <c r="N270" s="664"/>
      <c r="O270" s="664"/>
      <c r="P270" s="664"/>
      <c r="Q270" s="664"/>
      <c r="R270" s="664"/>
      <c r="S270" s="664"/>
      <c r="T270" s="664"/>
      <c r="U270" s="664"/>
      <c r="V270" s="664"/>
      <c r="W270" s="664"/>
      <c r="X270" s="664"/>
      <c r="Y270" s="664"/>
      <c r="Z270" s="664"/>
    </row>
    <row r="271" spans="1:26" ht="14.25" customHeight="1">
      <c r="A271" s="664"/>
      <c r="B271" s="664"/>
      <c r="C271" s="664"/>
      <c r="D271" s="664"/>
      <c r="E271" s="664"/>
      <c r="F271" s="664"/>
      <c r="G271" s="664"/>
      <c r="H271" s="664"/>
      <c r="I271" s="664"/>
      <c r="J271" s="664"/>
      <c r="K271" s="664"/>
      <c r="L271" s="664"/>
      <c r="M271" s="664"/>
      <c r="N271" s="664"/>
      <c r="O271" s="664"/>
      <c r="P271" s="664"/>
      <c r="Q271" s="664"/>
      <c r="R271" s="664"/>
      <c r="S271" s="664"/>
      <c r="T271" s="664"/>
      <c r="U271" s="664"/>
      <c r="V271" s="664"/>
      <c r="W271" s="664"/>
      <c r="X271" s="664"/>
      <c r="Y271" s="664"/>
      <c r="Z271" s="664"/>
    </row>
    <row r="272" spans="1:26" ht="14.25" customHeight="1">
      <c r="A272" s="664"/>
      <c r="B272" s="664"/>
      <c r="C272" s="664"/>
      <c r="D272" s="664"/>
      <c r="E272" s="664"/>
      <c r="F272" s="664"/>
      <c r="G272" s="664"/>
      <c r="H272" s="664"/>
      <c r="I272" s="664"/>
      <c r="J272" s="664"/>
      <c r="K272" s="664"/>
      <c r="L272" s="664"/>
      <c r="M272" s="664"/>
      <c r="N272" s="664"/>
      <c r="O272" s="664"/>
      <c r="P272" s="664"/>
      <c r="Q272" s="664"/>
      <c r="R272" s="664"/>
      <c r="S272" s="664"/>
      <c r="T272" s="664"/>
      <c r="U272" s="664"/>
      <c r="V272" s="664"/>
      <c r="W272" s="664"/>
      <c r="X272" s="664"/>
      <c r="Y272" s="664"/>
      <c r="Z272" s="664"/>
    </row>
    <row r="273" spans="1:26" ht="14.25" customHeight="1">
      <c r="A273" s="664"/>
      <c r="B273" s="664"/>
      <c r="C273" s="664"/>
      <c r="D273" s="664"/>
      <c r="E273" s="664"/>
      <c r="F273" s="664"/>
      <c r="G273" s="664"/>
      <c r="H273" s="664"/>
      <c r="I273" s="664"/>
      <c r="J273" s="664"/>
      <c r="K273" s="664"/>
      <c r="L273" s="664"/>
      <c r="M273" s="664"/>
      <c r="N273" s="664"/>
      <c r="O273" s="664"/>
      <c r="P273" s="664"/>
      <c r="Q273" s="664"/>
      <c r="R273" s="664"/>
      <c r="S273" s="664"/>
      <c r="T273" s="664"/>
      <c r="U273" s="664"/>
      <c r="V273" s="664"/>
      <c r="W273" s="664"/>
      <c r="X273" s="664"/>
      <c r="Y273" s="664"/>
      <c r="Z273" s="664"/>
    </row>
    <row r="274" spans="1:26" ht="14.25" customHeight="1">
      <c r="A274" s="664"/>
      <c r="B274" s="664"/>
      <c r="C274" s="664"/>
      <c r="D274" s="664"/>
      <c r="E274" s="664"/>
      <c r="F274" s="664"/>
      <c r="G274" s="664"/>
      <c r="H274" s="664"/>
      <c r="I274" s="664"/>
      <c r="J274" s="664"/>
      <c r="K274" s="664"/>
      <c r="L274" s="664"/>
      <c r="M274" s="664"/>
      <c r="N274" s="664"/>
      <c r="O274" s="664"/>
      <c r="P274" s="664"/>
      <c r="Q274" s="664"/>
      <c r="R274" s="664"/>
      <c r="S274" s="664"/>
      <c r="T274" s="664"/>
      <c r="U274" s="664"/>
      <c r="V274" s="664"/>
      <c r="W274" s="664"/>
      <c r="X274" s="664"/>
      <c r="Y274" s="664"/>
      <c r="Z274" s="664"/>
    </row>
    <row r="275" spans="1:26" ht="14.25" customHeight="1">
      <c r="A275" s="664"/>
      <c r="B275" s="664"/>
      <c r="C275" s="664"/>
      <c r="D275" s="664"/>
      <c r="E275" s="664"/>
      <c r="F275" s="664"/>
      <c r="G275" s="664"/>
      <c r="H275" s="664"/>
      <c r="I275" s="664"/>
      <c r="J275" s="664"/>
      <c r="K275" s="664"/>
      <c r="L275" s="664"/>
      <c r="M275" s="664"/>
      <c r="N275" s="664"/>
      <c r="O275" s="664"/>
      <c r="P275" s="664"/>
      <c r="Q275" s="664"/>
      <c r="R275" s="664"/>
      <c r="S275" s="664"/>
      <c r="T275" s="664"/>
      <c r="U275" s="664"/>
      <c r="V275" s="664"/>
      <c r="W275" s="664"/>
      <c r="X275" s="664"/>
      <c r="Y275" s="664"/>
      <c r="Z275" s="664"/>
    </row>
    <row r="276" spans="1:26" ht="14.25" customHeight="1">
      <c r="A276" s="664"/>
      <c r="B276" s="664"/>
      <c r="C276" s="664"/>
      <c r="D276" s="664"/>
      <c r="E276" s="664"/>
      <c r="F276" s="664"/>
      <c r="G276" s="664"/>
      <c r="H276" s="664"/>
      <c r="I276" s="664"/>
      <c r="J276" s="664"/>
      <c r="K276" s="664"/>
      <c r="L276" s="664"/>
      <c r="M276" s="664"/>
      <c r="N276" s="664"/>
      <c r="O276" s="664"/>
      <c r="P276" s="664"/>
      <c r="Q276" s="664"/>
      <c r="R276" s="664"/>
      <c r="S276" s="664"/>
      <c r="T276" s="664"/>
      <c r="U276" s="664"/>
      <c r="V276" s="664"/>
      <c r="W276" s="664"/>
      <c r="X276" s="664"/>
      <c r="Y276" s="664"/>
      <c r="Z276" s="664"/>
    </row>
    <row r="277" spans="1:26" ht="14.25" customHeight="1">
      <c r="A277" s="664"/>
      <c r="B277" s="664"/>
      <c r="C277" s="664"/>
      <c r="D277" s="664"/>
      <c r="E277" s="664"/>
      <c r="F277" s="664"/>
      <c r="G277" s="664"/>
      <c r="H277" s="664"/>
      <c r="I277" s="664"/>
      <c r="J277" s="664"/>
      <c r="K277" s="664"/>
      <c r="L277" s="664"/>
      <c r="M277" s="664"/>
      <c r="N277" s="664"/>
      <c r="O277" s="664"/>
      <c r="P277" s="664"/>
      <c r="Q277" s="664"/>
      <c r="R277" s="664"/>
      <c r="S277" s="664"/>
      <c r="T277" s="664"/>
      <c r="U277" s="664"/>
      <c r="V277" s="664"/>
      <c r="W277" s="664"/>
      <c r="X277" s="664"/>
      <c r="Y277" s="664"/>
      <c r="Z277" s="664"/>
    </row>
    <row r="278" spans="1:26" ht="14.25" customHeight="1">
      <c r="A278" s="664"/>
      <c r="B278" s="664"/>
      <c r="C278" s="664"/>
      <c r="D278" s="664"/>
      <c r="E278" s="664"/>
      <c r="F278" s="664"/>
      <c r="G278" s="664"/>
      <c r="H278" s="664"/>
      <c r="I278" s="664"/>
      <c r="J278" s="664"/>
      <c r="K278" s="664"/>
      <c r="L278" s="664"/>
      <c r="M278" s="664"/>
      <c r="N278" s="664"/>
      <c r="O278" s="664"/>
      <c r="P278" s="664"/>
      <c r="Q278" s="664"/>
      <c r="R278" s="664"/>
      <c r="S278" s="664"/>
      <c r="T278" s="664"/>
      <c r="U278" s="664"/>
      <c r="V278" s="664"/>
      <c r="W278" s="664"/>
      <c r="X278" s="664"/>
      <c r="Y278" s="664"/>
      <c r="Z278" s="664"/>
    </row>
    <row r="279" spans="1:26" ht="14.25" customHeight="1">
      <c r="A279" s="664"/>
      <c r="B279" s="664"/>
      <c r="C279" s="664"/>
      <c r="D279" s="664"/>
      <c r="E279" s="664"/>
      <c r="F279" s="664"/>
      <c r="G279" s="664"/>
      <c r="H279" s="664"/>
      <c r="I279" s="664"/>
      <c r="J279" s="664"/>
      <c r="K279" s="664"/>
      <c r="L279" s="664"/>
      <c r="M279" s="664"/>
      <c r="N279" s="664"/>
      <c r="O279" s="664"/>
      <c r="P279" s="664"/>
      <c r="Q279" s="664"/>
      <c r="R279" s="664"/>
      <c r="S279" s="664"/>
      <c r="T279" s="664"/>
      <c r="U279" s="664"/>
      <c r="V279" s="664"/>
      <c r="W279" s="664"/>
      <c r="X279" s="664"/>
      <c r="Y279" s="664"/>
      <c r="Z279" s="664"/>
    </row>
    <row r="280" spans="1:26" ht="14.25" customHeight="1">
      <c r="A280" s="664"/>
      <c r="B280" s="664"/>
      <c r="C280" s="664"/>
      <c r="D280" s="664"/>
      <c r="E280" s="664"/>
      <c r="F280" s="664"/>
      <c r="G280" s="664"/>
      <c r="H280" s="664"/>
      <c r="I280" s="664"/>
      <c r="J280" s="664"/>
      <c r="K280" s="664"/>
      <c r="L280" s="664"/>
      <c r="M280" s="664"/>
      <c r="N280" s="664"/>
      <c r="O280" s="664"/>
      <c r="P280" s="664"/>
      <c r="Q280" s="664"/>
      <c r="R280" s="664"/>
      <c r="S280" s="664"/>
      <c r="T280" s="664"/>
      <c r="U280" s="664"/>
      <c r="V280" s="664"/>
      <c r="W280" s="664"/>
      <c r="X280" s="664"/>
      <c r="Y280" s="664"/>
      <c r="Z280" s="664"/>
    </row>
    <row r="281" spans="1:26" ht="14.25" customHeight="1">
      <c r="A281" s="664"/>
      <c r="B281" s="664"/>
      <c r="C281" s="664"/>
      <c r="D281" s="664"/>
      <c r="E281" s="664"/>
      <c r="F281" s="664"/>
      <c r="G281" s="664"/>
      <c r="H281" s="664"/>
      <c r="I281" s="664"/>
      <c r="J281" s="664"/>
      <c r="K281" s="664"/>
      <c r="L281" s="664"/>
      <c r="M281" s="664"/>
      <c r="N281" s="664"/>
      <c r="O281" s="664"/>
      <c r="P281" s="664"/>
      <c r="Q281" s="664"/>
      <c r="R281" s="664"/>
      <c r="S281" s="664"/>
      <c r="T281" s="664"/>
      <c r="U281" s="664"/>
      <c r="V281" s="664"/>
      <c r="W281" s="664"/>
      <c r="X281" s="664"/>
      <c r="Y281" s="664"/>
      <c r="Z281" s="664"/>
    </row>
    <row r="282" spans="1:26" ht="14.25" customHeight="1">
      <c r="A282" s="664"/>
      <c r="B282" s="664"/>
      <c r="C282" s="664"/>
      <c r="D282" s="664"/>
      <c r="E282" s="664"/>
      <c r="F282" s="664"/>
      <c r="G282" s="664"/>
      <c r="H282" s="664"/>
      <c r="I282" s="664"/>
      <c r="J282" s="664"/>
      <c r="K282" s="664"/>
      <c r="L282" s="664"/>
      <c r="M282" s="664"/>
      <c r="N282" s="664"/>
      <c r="O282" s="664"/>
      <c r="P282" s="664"/>
      <c r="Q282" s="664"/>
      <c r="R282" s="664"/>
      <c r="S282" s="664"/>
      <c r="T282" s="664"/>
      <c r="U282" s="664"/>
      <c r="V282" s="664"/>
      <c r="W282" s="664"/>
      <c r="X282" s="664"/>
      <c r="Y282" s="664"/>
      <c r="Z282" s="664"/>
    </row>
    <row r="283" spans="1:26" ht="14.25" customHeight="1">
      <c r="A283" s="664"/>
      <c r="B283" s="664"/>
      <c r="C283" s="664"/>
      <c r="D283" s="664"/>
      <c r="E283" s="664"/>
      <c r="F283" s="664"/>
      <c r="G283" s="664"/>
      <c r="H283" s="664"/>
      <c r="I283" s="664"/>
      <c r="J283" s="664"/>
      <c r="K283" s="664"/>
      <c r="L283" s="664"/>
      <c r="M283" s="664"/>
      <c r="N283" s="664"/>
      <c r="O283" s="664"/>
      <c r="P283" s="664"/>
      <c r="Q283" s="664"/>
      <c r="R283" s="664"/>
      <c r="S283" s="664"/>
      <c r="T283" s="664"/>
      <c r="U283" s="664"/>
      <c r="V283" s="664"/>
      <c r="W283" s="664"/>
      <c r="X283" s="664"/>
      <c r="Y283" s="664"/>
      <c r="Z283" s="664"/>
    </row>
    <row r="284" spans="1:26" ht="14.25" customHeight="1">
      <c r="A284" s="664"/>
      <c r="B284" s="664"/>
      <c r="C284" s="664"/>
      <c r="D284" s="664"/>
      <c r="E284" s="664"/>
      <c r="F284" s="664"/>
      <c r="G284" s="664"/>
      <c r="H284" s="664"/>
      <c r="I284" s="664"/>
      <c r="J284" s="664"/>
      <c r="K284" s="664"/>
      <c r="L284" s="664"/>
      <c r="M284" s="664"/>
      <c r="N284" s="664"/>
      <c r="O284" s="664"/>
      <c r="P284" s="664"/>
      <c r="Q284" s="664"/>
      <c r="R284" s="664"/>
      <c r="S284" s="664"/>
      <c r="T284" s="664"/>
      <c r="U284" s="664"/>
      <c r="V284" s="664"/>
      <c r="W284" s="664"/>
      <c r="X284" s="664"/>
      <c r="Y284" s="664"/>
      <c r="Z284" s="664"/>
    </row>
    <row r="285" spans="1:26" ht="14.25" customHeight="1">
      <c r="A285" s="664"/>
      <c r="B285" s="664"/>
      <c r="C285" s="664"/>
      <c r="D285" s="664"/>
      <c r="E285" s="664"/>
      <c r="F285" s="664"/>
      <c r="G285" s="664"/>
      <c r="H285" s="664"/>
      <c r="I285" s="664"/>
      <c r="J285" s="664"/>
      <c r="K285" s="664"/>
      <c r="L285" s="664"/>
      <c r="M285" s="664"/>
      <c r="N285" s="664"/>
      <c r="O285" s="664"/>
      <c r="P285" s="664"/>
      <c r="Q285" s="664"/>
      <c r="R285" s="664"/>
      <c r="S285" s="664"/>
      <c r="T285" s="664"/>
      <c r="U285" s="664"/>
      <c r="V285" s="664"/>
      <c r="W285" s="664"/>
      <c r="X285" s="664"/>
      <c r="Y285" s="664"/>
      <c r="Z285" s="664"/>
    </row>
    <row r="286" spans="1:26" ht="14.25" customHeight="1">
      <c r="A286" s="664"/>
      <c r="B286" s="664"/>
      <c r="C286" s="664"/>
      <c r="D286" s="664"/>
      <c r="E286" s="664"/>
      <c r="F286" s="664"/>
      <c r="G286" s="664"/>
      <c r="H286" s="664"/>
      <c r="I286" s="664"/>
      <c r="J286" s="664"/>
      <c r="K286" s="664"/>
      <c r="L286" s="664"/>
      <c r="M286" s="664"/>
      <c r="N286" s="664"/>
      <c r="O286" s="664"/>
      <c r="P286" s="664"/>
      <c r="Q286" s="664"/>
      <c r="R286" s="664"/>
      <c r="S286" s="664"/>
      <c r="T286" s="664"/>
      <c r="U286" s="664"/>
      <c r="V286" s="664"/>
      <c r="W286" s="664"/>
      <c r="X286" s="664"/>
      <c r="Y286" s="664"/>
      <c r="Z286" s="664"/>
    </row>
    <row r="287" spans="1:26" ht="14.25" customHeight="1">
      <c r="A287" s="664"/>
      <c r="B287" s="664"/>
      <c r="C287" s="664"/>
      <c r="D287" s="664"/>
      <c r="E287" s="664"/>
      <c r="F287" s="664"/>
      <c r="G287" s="664"/>
      <c r="H287" s="664"/>
      <c r="I287" s="664"/>
      <c r="J287" s="664"/>
      <c r="K287" s="664"/>
      <c r="L287" s="664"/>
      <c r="M287" s="664"/>
      <c r="N287" s="664"/>
      <c r="O287" s="664"/>
      <c r="P287" s="664"/>
      <c r="Q287" s="664"/>
      <c r="R287" s="664"/>
      <c r="S287" s="664"/>
      <c r="T287" s="664"/>
      <c r="U287" s="664"/>
      <c r="V287" s="664"/>
      <c r="W287" s="664"/>
      <c r="X287" s="664"/>
      <c r="Y287" s="664"/>
      <c r="Z287" s="664"/>
    </row>
    <row r="288" spans="1:26" ht="14.25" customHeight="1">
      <c r="A288" s="664"/>
      <c r="B288" s="664"/>
      <c r="C288" s="664"/>
      <c r="D288" s="664"/>
      <c r="E288" s="664"/>
      <c r="F288" s="664"/>
      <c r="G288" s="664"/>
      <c r="H288" s="664"/>
      <c r="I288" s="664"/>
      <c r="J288" s="664"/>
      <c r="K288" s="664"/>
      <c r="L288" s="664"/>
      <c r="M288" s="664"/>
      <c r="N288" s="664"/>
      <c r="O288" s="664"/>
      <c r="P288" s="664"/>
      <c r="Q288" s="664"/>
      <c r="R288" s="664"/>
      <c r="S288" s="664"/>
      <c r="T288" s="664"/>
      <c r="U288" s="664"/>
      <c r="V288" s="664"/>
      <c r="W288" s="664"/>
      <c r="X288" s="664"/>
      <c r="Y288" s="664"/>
      <c r="Z288" s="664"/>
    </row>
    <row r="289" spans="1:26" ht="14.25" customHeight="1">
      <c r="A289" s="664"/>
      <c r="B289" s="664"/>
      <c r="C289" s="664"/>
      <c r="D289" s="664"/>
      <c r="E289" s="664"/>
      <c r="F289" s="664"/>
      <c r="G289" s="664"/>
      <c r="H289" s="664"/>
      <c r="I289" s="664"/>
      <c r="J289" s="664"/>
      <c r="K289" s="664"/>
      <c r="L289" s="664"/>
      <c r="M289" s="664"/>
      <c r="N289" s="664"/>
      <c r="O289" s="664"/>
      <c r="P289" s="664"/>
      <c r="Q289" s="664"/>
      <c r="R289" s="664"/>
      <c r="S289" s="664"/>
      <c r="T289" s="664"/>
      <c r="U289" s="664"/>
      <c r="V289" s="664"/>
      <c r="W289" s="664"/>
      <c r="X289" s="664"/>
      <c r="Y289" s="664"/>
      <c r="Z289" s="664"/>
    </row>
    <row r="290" spans="1:26" ht="14.25" customHeight="1">
      <c r="A290" s="664"/>
      <c r="B290" s="664"/>
      <c r="C290" s="664"/>
      <c r="D290" s="664"/>
      <c r="E290" s="664"/>
      <c r="F290" s="664"/>
      <c r="G290" s="664"/>
      <c r="H290" s="664"/>
      <c r="I290" s="664"/>
      <c r="J290" s="664"/>
      <c r="K290" s="664"/>
      <c r="L290" s="664"/>
      <c r="M290" s="664"/>
      <c r="N290" s="664"/>
      <c r="O290" s="664"/>
      <c r="P290" s="664"/>
      <c r="Q290" s="664"/>
      <c r="R290" s="664"/>
      <c r="S290" s="664"/>
      <c r="T290" s="664"/>
      <c r="U290" s="664"/>
      <c r="V290" s="664"/>
      <c r="W290" s="664"/>
      <c r="X290" s="664"/>
      <c r="Y290" s="664"/>
      <c r="Z290" s="664"/>
    </row>
    <row r="291" spans="1:26" ht="14.25" customHeight="1">
      <c r="A291" s="664"/>
      <c r="B291" s="664"/>
      <c r="C291" s="664"/>
      <c r="D291" s="664"/>
      <c r="E291" s="664"/>
      <c r="F291" s="664"/>
      <c r="G291" s="664"/>
      <c r="H291" s="664"/>
      <c r="I291" s="664"/>
      <c r="J291" s="664"/>
      <c r="K291" s="664"/>
      <c r="L291" s="664"/>
      <c r="M291" s="664"/>
      <c r="N291" s="664"/>
      <c r="O291" s="664"/>
      <c r="P291" s="664"/>
      <c r="Q291" s="664"/>
      <c r="R291" s="664"/>
      <c r="S291" s="664"/>
      <c r="T291" s="664"/>
      <c r="U291" s="664"/>
      <c r="V291" s="664"/>
      <c r="W291" s="664"/>
      <c r="X291" s="664"/>
      <c r="Y291" s="664"/>
      <c r="Z291" s="664"/>
    </row>
    <row r="292" spans="1:26" ht="14.25" customHeight="1">
      <c r="A292" s="664"/>
      <c r="B292" s="664"/>
      <c r="C292" s="664"/>
      <c r="D292" s="664"/>
      <c r="E292" s="664"/>
      <c r="F292" s="664"/>
      <c r="G292" s="664"/>
      <c r="H292" s="664"/>
      <c r="I292" s="664"/>
      <c r="J292" s="664"/>
      <c r="K292" s="664"/>
      <c r="L292" s="664"/>
      <c r="M292" s="664"/>
      <c r="N292" s="664"/>
      <c r="O292" s="664"/>
      <c r="P292" s="664"/>
      <c r="Q292" s="664"/>
      <c r="R292" s="664"/>
      <c r="S292" s="664"/>
      <c r="T292" s="664"/>
      <c r="U292" s="664"/>
      <c r="V292" s="664"/>
      <c r="W292" s="664"/>
      <c r="X292" s="664"/>
      <c r="Y292" s="664"/>
      <c r="Z292" s="664"/>
    </row>
    <row r="293" spans="1:26" ht="14.25" customHeight="1">
      <c r="A293" s="664"/>
      <c r="B293" s="664"/>
      <c r="C293" s="664"/>
      <c r="D293" s="664"/>
      <c r="E293" s="664"/>
      <c r="F293" s="664"/>
      <c r="G293" s="664"/>
      <c r="H293" s="664"/>
      <c r="I293" s="664"/>
      <c r="J293" s="664"/>
      <c r="K293" s="664"/>
      <c r="L293" s="664"/>
      <c r="M293" s="664"/>
      <c r="N293" s="664"/>
      <c r="O293" s="664"/>
      <c r="P293" s="664"/>
      <c r="Q293" s="664"/>
      <c r="R293" s="664"/>
      <c r="S293" s="664"/>
      <c r="T293" s="664"/>
      <c r="U293" s="664"/>
      <c r="V293" s="664"/>
      <c r="W293" s="664"/>
      <c r="X293" s="664"/>
      <c r="Y293" s="664"/>
      <c r="Z293" s="664"/>
    </row>
    <row r="294" spans="1:26" ht="14.25" customHeight="1">
      <c r="A294" s="664"/>
      <c r="B294" s="664"/>
      <c r="C294" s="664"/>
      <c r="D294" s="664"/>
      <c r="E294" s="664"/>
      <c r="F294" s="664"/>
      <c r="G294" s="664"/>
      <c r="H294" s="664"/>
      <c r="I294" s="664"/>
      <c r="J294" s="664"/>
      <c r="K294" s="664"/>
      <c r="L294" s="664"/>
      <c r="M294" s="664"/>
      <c r="N294" s="664"/>
      <c r="O294" s="664"/>
      <c r="P294" s="664"/>
      <c r="Q294" s="664"/>
      <c r="R294" s="664"/>
      <c r="S294" s="664"/>
      <c r="T294" s="664"/>
      <c r="U294" s="664"/>
      <c r="V294" s="664"/>
      <c r="W294" s="664"/>
      <c r="X294" s="664"/>
      <c r="Y294" s="664"/>
      <c r="Z294" s="664"/>
    </row>
    <row r="295" spans="1:26" ht="14.25" customHeight="1">
      <c r="A295" s="664"/>
      <c r="B295" s="664"/>
      <c r="C295" s="664"/>
      <c r="D295" s="664"/>
      <c r="E295" s="664"/>
      <c r="F295" s="664"/>
      <c r="G295" s="664"/>
      <c r="H295" s="664"/>
      <c r="I295" s="664"/>
      <c r="J295" s="664"/>
      <c r="K295" s="664"/>
      <c r="L295" s="664"/>
      <c r="M295" s="664"/>
      <c r="N295" s="664"/>
      <c r="O295" s="664"/>
      <c r="P295" s="664"/>
      <c r="Q295" s="664"/>
      <c r="R295" s="664"/>
      <c r="S295" s="664"/>
      <c r="T295" s="664"/>
      <c r="U295" s="664"/>
      <c r="V295" s="664"/>
      <c r="W295" s="664"/>
      <c r="X295" s="664"/>
      <c r="Y295" s="664"/>
      <c r="Z295" s="664"/>
    </row>
    <row r="296" spans="1:26" ht="14.25" customHeight="1">
      <c r="A296" s="664"/>
      <c r="B296" s="664"/>
      <c r="C296" s="664"/>
      <c r="D296" s="664"/>
      <c r="E296" s="664"/>
      <c r="F296" s="664"/>
      <c r="G296" s="664"/>
      <c r="H296" s="664"/>
      <c r="I296" s="664"/>
      <c r="J296" s="664"/>
      <c r="K296" s="664"/>
      <c r="L296" s="664"/>
      <c r="M296" s="664"/>
      <c r="N296" s="664"/>
      <c r="O296" s="664"/>
      <c r="P296" s="664"/>
      <c r="Q296" s="664"/>
      <c r="R296" s="664"/>
      <c r="S296" s="664"/>
      <c r="T296" s="664"/>
      <c r="U296" s="664"/>
      <c r="V296" s="664"/>
      <c r="W296" s="664"/>
      <c r="X296" s="664"/>
      <c r="Y296" s="664"/>
      <c r="Z296" s="664"/>
    </row>
    <row r="297" spans="1:26" ht="14.25" customHeight="1">
      <c r="A297" s="664"/>
      <c r="B297" s="664"/>
      <c r="C297" s="664"/>
      <c r="D297" s="664"/>
      <c r="E297" s="664"/>
      <c r="F297" s="664"/>
      <c r="G297" s="664"/>
      <c r="H297" s="664"/>
      <c r="I297" s="664"/>
      <c r="J297" s="664"/>
      <c r="K297" s="664"/>
      <c r="L297" s="664"/>
      <c r="M297" s="664"/>
      <c r="N297" s="664"/>
      <c r="O297" s="664"/>
      <c r="P297" s="664"/>
      <c r="Q297" s="664"/>
      <c r="R297" s="664"/>
      <c r="S297" s="664"/>
      <c r="T297" s="664"/>
      <c r="U297" s="664"/>
      <c r="V297" s="664"/>
      <c r="W297" s="664"/>
      <c r="X297" s="664"/>
      <c r="Y297" s="664"/>
      <c r="Z297" s="664"/>
    </row>
    <row r="298" spans="1:26" ht="14.25" customHeight="1">
      <c r="A298" s="664"/>
      <c r="B298" s="664"/>
      <c r="C298" s="664"/>
      <c r="D298" s="664"/>
      <c r="E298" s="664"/>
      <c r="F298" s="664"/>
      <c r="G298" s="664"/>
      <c r="H298" s="664"/>
      <c r="I298" s="664"/>
      <c r="J298" s="664"/>
      <c r="K298" s="664"/>
      <c r="L298" s="664"/>
      <c r="M298" s="664"/>
      <c r="N298" s="664"/>
      <c r="O298" s="664"/>
      <c r="P298" s="664"/>
      <c r="Q298" s="664"/>
      <c r="R298" s="664"/>
      <c r="S298" s="664"/>
      <c r="T298" s="664"/>
      <c r="U298" s="664"/>
      <c r="V298" s="664"/>
      <c r="W298" s="664"/>
      <c r="X298" s="664"/>
      <c r="Y298" s="664"/>
      <c r="Z298" s="664"/>
    </row>
    <row r="299" spans="1:26" ht="14.25" customHeight="1">
      <c r="A299" s="664"/>
      <c r="B299" s="664"/>
      <c r="C299" s="664"/>
      <c r="D299" s="664"/>
      <c r="E299" s="664"/>
      <c r="F299" s="664"/>
      <c r="G299" s="664"/>
      <c r="H299" s="664"/>
      <c r="I299" s="664"/>
      <c r="J299" s="664"/>
      <c r="K299" s="664"/>
      <c r="L299" s="664"/>
      <c r="M299" s="664"/>
      <c r="N299" s="664"/>
      <c r="O299" s="664"/>
      <c r="P299" s="664"/>
      <c r="Q299" s="664"/>
      <c r="R299" s="664"/>
      <c r="S299" s="664"/>
      <c r="T299" s="664"/>
      <c r="U299" s="664"/>
      <c r="V299" s="664"/>
      <c r="W299" s="664"/>
      <c r="X299" s="664"/>
      <c r="Y299" s="664"/>
      <c r="Z299" s="664"/>
    </row>
    <row r="300" spans="1:26" ht="14.25" customHeight="1">
      <c r="A300" s="664"/>
      <c r="B300" s="664"/>
      <c r="C300" s="664"/>
      <c r="D300" s="664"/>
      <c r="E300" s="664"/>
      <c r="F300" s="664"/>
      <c r="G300" s="664"/>
      <c r="H300" s="664"/>
      <c r="I300" s="664"/>
      <c r="J300" s="664"/>
      <c r="K300" s="664"/>
      <c r="L300" s="664"/>
      <c r="M300" s="664"/>
      <c r="N300" s="664"/>
      <c r="O300" s="664"/>
      <c r="P300" s="664"/>
      <c r="Q300" s="664"/>
      <c r="R300" s="664"/>
      <c r="S300" s="664"/>
      <c r="T300" s="664"/>
      <c r="U300" s="664"/>
      <c r="V300" s="664"/>
      <c r="W300" s="664"/>
      <c r="X300" s="664"/>
      <c r="Y300" s="664"/>
      <c r="Z300" s="664"/>
    </row>
    <row r="301" spans="1:26" ht="14.25" customHeight="1">
      <c r="A301" s="664"/>
      <c r="B301" s="664"/>
      <c r="C301" s="664"/>
      <c r="D301" s="664"/>
      <c r="E301" s="664"/>
      <c r="F301" s="664"/>
      <c r="G301" s="664"/>
      <c r="H301" s="664"/>
      <c r="I301" s="664"/>
      <c r="J301" s="664"/>
      <c r="K301" s="664"/>
      <c r="L301" s="664"/>
      <c r="M301" s="664"/>
      <c r="N301" s="664"/>
      <c r="O301" s="664"/>
      <c r="P301" s="664"/>
      <c r="Q301" s="664"/>
      <c r="R301" s="664"/>
      <c r="S301" s="664"/>
      <c r="T301" s="664"/>
      <c r="U301" s="664"/>
      <c r="V301" s="664"/>
      <c r="W301" s="664"/>
      <c r="X301" s="664"/>
      <c r="Y301" s="664"/>
      <c r="Z301" s="664"/>
    </row>
    <row r="302" spans="1:26" ht="14.25" customHeight="1">
      <c r="A302" s="664"/>
      <c r="B302" s="664"/>
      <c r="C302" s="664"/>
      <c r="D302" s="664"/>
      <c r="E302" s="664"/>
      <c r="F302" s="664"/>
      <c r="G302" s="664"/>
      <c r="H302" s="664"/>
      <c r="I302" s="664"/>
      <c r="J302" s="664"/>
      <c r="K302" s="664"/>
      <c r="L302" s="664"/>
      <c r="M302" s="664"/>
      <c r="N302" s="664"/>
      <c r="O302" s="664"/>
      <c r="P302" s="664"/>
      <c r="Q302" s="664"/>
      <c r="R302" s="664"/>
      <c r="S302" s="664"/>
      <c r="T302" s="664"/>
      <c r="U302" s="664"/>
      <c r="V302" s="664"/>
      <c r="W302" s="664"/>
      <c r="X302" s="664"/>
      <c r="Y302" s="664"/>
      <c r="Z302" s="664"/>
    </row>
    <row r="303" spans="1:26" ht="14.25" customHeight="1">
      <c r="A303" s="664"/>
      <c r="B303" s="664"/>
      <c r="C303" s="664"/>
      <c r="D303" s="664"/>
      <c r="E303" s="664"/>
      <c r="F303" s="664"/>
      <c r="G303" s="664"/>
      <c r="H303" s="664"/>
      <c r="I303" s="664"/>
      <c r="J303" s="664"/>
      <c r="K303" s="664"/>
      <c r="L303" s="664"/>
      <c r="M303" s="664"/>
      <c r="N303" s="664"/>
      <c r="O303" s="664"/>
      <c r="P303" s="664"/>
      <c r="Q303" s="664"/>
      <c r="R303" s="664"/>
      <c r="S303" s="664"/>
      <c r="T303" s="664"/>
      <c r="U303" s="664"/>
      <c r="V303" s="664"/>
      <c r="W303" s="664"/>
      <c r="X303" s="664"/>
      <c r="Y303" s="664"/>
      <c r="Z303" s="664"/>
    </row>
    <row r="304" spans="1:26" ht="14.25" customHeight="1">
      <c r="A304" s="664"/>
      <c r="B304" s="664"/>
      <c r="C304" s="664"/>
      <c r="D304" s="664"/>
      <c r="E304" s="664"/>
      <c r="F304" s="664"/>
      <c r="G304" s="664"/>
      <c r="H304" s="664"/>
      <c r="I304" s="664"/>
      <c r="J304" s="664"/>
      <c r="K304" s="664"/>
      <c r="L304" s="664"/>
      <c r="M304" s="664"/>
      <c r="N304" s="664"/>
      <c r="O304" s="664"/>
      <c r="P304" s="664"/>
      <c r="Q304" s="664"/>
      <c r="R304" s="664"/>
      <c r="S304" s="664"/>
      <c r="T304" s="664"/>
      <c r="U304" s="664"/>
      <c r="V304" s="664"/>
      <c r="W304" s="664"/>
      <c r="X304" s="664"/>
      <c r="Y304" s="664"/>
      <c r="Z304" s="664"/>
    </row>
    <row r="305" spans="1:26" ht="14.25" customHeight="1">
      <c r="A305" s="664"/>
      <c r="B305" s="664"/>
      <c r="C305" s="664"/>
      <c r="D305" s="664"/>
      <c r="E305" s="664"/>
      <c r="F305" s="664"/>
      <c r="G305" s="664"/>
      <c r="H305" s="664"/>
      <c r="I305" s="664"/>
      <c r="J305" s="664"/>
      <c r="K305" s="664"/>
      <c r="L305" s="664"/>
      <c r="M305" s="664"/>
      <c r="N305" s="664"/>
      <c r="O305" s="664"/>
      <c r="P305" s="664"/>
      <c r="Q305" s="664"/>
      <c r="R305" s="664"/>
      <c r="S305" s="664"/>
      <c r="T305" s="664"/>
      <c r="U305" s="664"/>
      <c r="V305" s="664"/>
      <c r="W305" s="664"/>
      <c r="X305" s="664"/>
      <c r="Y305" s="664"/>
      <c r="Z305" s="664"/>
    </row>
    <row r="306" spans="1:26" ht="14.25" customHeight="1">
      <c r="A306" s="664"/>
      <c r="B306" s="664"/>
      <c r="C306" s="664"/>
      <c r="D306" s="664"/>
      <c r="E306" s="664"/>
      <c r="F306" s="664"/>
      <c r="G306" s="664"/>
      <c r="H306" s="664"/>
      <c r="I306" s="664"/>
      <c r="J306" s="664"/>
      <c r="K306" s="664"/>
      <c r="L306" s="664"/>
      <c r="M306" s="664"/>
      <c r="N306" s="664"/>
      <c r="O306" s="664"/>
      <c r="P306" s="664"/>
      <c r="Q306" s="664"/>
      <c r="R306" s="664"/>
      <c r="S306" s="664"/>
      <c r="T306" s="664"/>
      <c r="U306" s="664"/>
      <c r="V306" s="664"/>
      <c r="W306" s="664"/>
      <c r="X306" s="664"/>
      <c r="Y306" s="664"/>
      <c r="Z306" s="664"/>
    </row>
    <row r="307" spans="1:26" ht="14.25" customHeight="1">
      <c r="A307" s="664"/>
      <c r="B307" s="664"/>
      <c r="C307" s="664"/>
      <c r="D307" s="664"/>
      <c r="E307" s="664"/>
      <c r="F307" s="664"/>
      <c r="G307" s="664"/>
      <c r="H307" s="664"/>
      <c r="I307" s="664"/>
      <c r="J307" s="664"/>
      <c r="K307" s="664"/>
      <c r="L307" s="664"/>
      <c r="M307" s="664"/>
      <c r="N307" s="664"/>
      <c r="O307" s="664"/>
      <c r="P307" s="664"/>
      <c r="Q307" s="664"/>
      <c r="R307" s="664"/>
      <c r="S307" s="664"/>
      <c r="T307" s="664"/>
      <c r="U307" s="664"/>
      <c r="V307" s="664"/>
      <c r="W307" s="664"/>
      <c r="X307" s="664"/>
      <c r="Y307" s="664"/>
      <c r="Z307" s="664"/>
    </row>
    <row r="308" spans="1:26" ht="14.25" customHeight="1">
      <c r="A308" s="664"/>
      <c r="B308" s="664"/>
      <c r="C308" s="664"/>
      <c r="D308" s="664"/>
      <c r="E308" s="664"/>
      <c r="F308" s="664"/>
      <c r="G308" s="664"/>
      <c r="H308" s="664"/>
      <c r="I308" s="664"/>
      <c r="J308" s="664"/>
      <c r="K308" s="664"/>
      <c r="L308" s="664"/>
      <c r="M308" s="664"/>
      <c r="N308" s="664"/>
      <c r="O308" s="664"/>
      <c r="P308" s="664"/>
      <c r="Q308" s="664"/>
      <c r="R308" s="664"/>
      <c r="S308" s="664"/>
      <c r="T308" s="664"/>
      <c r="U308" s="664"/>
      <c r="V308" s="664"/>
      <c r="W308" s="664"/>
      <c r="X308" s="664"/>
      <c r="Y308" s="664"/>
      <c r="Z308" s="664"/>
    </row>
    <row r="309" spans="1:26" ht="14.25" customHeight="1">
      <c r="A309" s="664"/>
      <c r="B309" s="664"/>
      <c r="C309" s="664"/>
      <c r="D309" s="664"/>
      <c r="E309" s="664"/>
      <c r="F309" s="664"/>
      <c r="G309" s="664"/>
      <c r="H309" s="664"/>
      <c r="I309" s="664"/>
      <c r="J309" s="664"/>
      <c r="K309" s="664"/>
      <c r="L309" s="664"/>
      <c r="M309" s="664"/>
      <c r="N309" s="664"/>
      <c r="O309" s="664"/>
      <c r="P309" s="664"/>
      <c r="Q309" s="664"/>
      <c r="R309" s="664"/>
      <c r="S309" s="664"/>
      <c r="T309" s="664"/>
      <c r="U309" s="664"/>
      <c r="V309" s="664"/>
      <c r="W309" s="664"/>
      <c r="X309" s="664"/>
      <c r="Y309" s="664"/>
      <c r="Z309" s="664"/>
    </row>
    <row r="310" spans="1:26" ht="14.25" customHeight="1">
      <c r="A310" s="664"/>
      <c r="B310" s="664"/>
      <c r="C310" s="664"/>
      <c r="D310" s="664"/>
      <c r="E310" s="664"/>
      <c r="F310" s="664"/>
      <c r="G310" s="664"/>
      <c r="H310" s="664"/>
      <c r="I310" s="664"/>
      <c r="J310" s="664"/>
      <c r="K310" s="664"/>
      <c r="L310" s="664"/>
      <c r="M310" s="664"/>
      <c r="N310" s="664"/>
      <c r="O310" s="664"/>
      <c r="P310" s="664"/>
      <c r="Q310" s="664"/>
      <c r="R310" s="664"/>
      <c r="S310" s="664"/>
      <c r="T310" s="664"/>
      <c r="U310" s="664"/>
      <c r="V310" s="664"/>
      <c r="W310" s="664"/>
      <c r="X310" s="664"/>
      <c r="Y310" s="664"/>
      <c r="Z310" s="664"/>
    </row>
    <row r="311" spans="1:26" ht="14.25" customHeight="1">
      <c r="A311" s="664"/>
      <c r="B311" s="664"/>
      <c r="C311" s="664"/>
      <c r="D311" s="664"/>
      <c r="E311" s="664"/>
      <c r="F311" s="664"/>
      <c r="G311" s="664"/>
      <c r="H311" s="664"/>
      <c r="I311" s="664"/>
      <c r="J311" s="664"/>
      <c r="K311" s="664"/>
      <c r="L311" s="664"/>
      <c r="M311" s="664"/>
      <c r="N311" s="664"/>
      <c r="O311" s="664"/>
      <c r="P311" s="664"/>
      <c r="Q311" s="664"/>
      <c r="R311" s="664"/>
      <c r="S311" s="664"/>
      <c r="T311" s="664"/>
      <c r="U311" s="664"/>
      <c r="V311" s="664"/>
      <c r="W311" s="664"/>
      <c r="X311" s="664"/>
      <c r="Y311" s="664"/>
      <c r="Z311" s="664"/>
    </row>
    <row r="312" spans="1:26" ht="14.25" customHeight="1">
      <c r="A312" s="664"/>
      <c r="B312" s="664"/>
      <c r="C312" s="664"/>
      <c r="D312" s="664"/>
      <c r="E312" s="664"/>
      <c r="F312" s="664"/>
      <c r="G312" s="664"/>
      <c r="H312" s="664"/>
      <c r="I312" s="664"/>
      <c r="J312" s="664"/>
      <c r="K312" s="664"/>
      <c r="L312" s="664"/>
      <c r="M312" s="664"/>
      <c r="N312" s="664"/>
      <c r="O312" s="664"/>
      <c r="P312" s="664"/>
      <c r="Q312" s="664"/>
      <c r="R312" s="664"/>
      <c r="S312" s="664"/>
      <c r="T312" s="664"/>
      <c r="U312" s="664"/>
      <c r="V312" s="664"/>
      <c r="W312" s="664"/>
      <c r="X312" s="664"/>
      <c r="Y312" s="664"/>
      <c r="Z312" s="664"/>
    </row>
    <row r="313" spans="1:26" ht="14.25" customHeight="1">
      <c r="A313" s="664"/>
      <c r="B313" s="664"/>
      <c r="C313" s="664"/>
      <c r="D313" s="664"/>
      <c r="E313" s="664"/>
      <c r="F313" s="664"/>
      <c r="G313" s="664"/>
      <c r="H313" s="664"/>
      <c r="I313" s="664"/>
      <c r="J313" s="664"/>
      <c r="K313" s="664"/>
      <c r="L313" s="664"/>
      <c r="M313" s="664"/>
      <c r="N313" s="664"/>
      <c r="O313" s="664"/>
      <c r="P313" s="664"/>
      <c r="Q313" s="664"/>
      <c r="R313" s="664"/>
      <c r="S313" s="664"/>
      <c r="T313" s="664"/>
      <c r="U313" s="664"/>
      <c r="V313" s="664"/>
      <c r="W313" s="664"/>
      <c r="X313" s="664"/>
      <c r="Y313" s="664"/>
      <c r="Z313" s="664"/>
    </row>
    <row r="314" spans="1:26" ht="14.25" customHeight="1">
      <c r="A314" s="664"/>
      <c r="B314" s="664"/>
      <c r="C314" s="664"/>
      <c r="D314" s="664"/>
      <c r="E314" s="664"/>
      <c r="F314" s="664"/>
      <c r="G314" s="664"/>
      <c r="H314" s="664"/>
      <c r="I314" s="664"/>
      <c r="J314" s="664"/>
      <c r="K314" s="664"/>
      <c r="L314" s="664"/>
      <c r="M314" s="664"/>
      <c r="N314" s="664"/>
      <c r="O314" s="664"/>
      <c r="P314" s="664"/>
      <c r="Q314" s="664"/>
      <c r="R314" s="664"/>
      <c r="S314" s="664"/>
      <c r="T314" s="664"/>
      <c r="U314" s="664"/>
      <c r="V314" s="664"/>
      <c r="W314" s="664"/>
      <c r="X314" s="664"/>
      <c r="Y314" s="664"/>
      <c r="Z314" s="664"/>
    </row>
    <row r="315" spans="1:26" ht="14.25" customHeight="1">
      <c r="A315" s="664"/>
      <c r="B315" s="664"/>
      <c r="C315" s="664"/>
      <c r="D315" s="664"/>
      <c r="E315" s="664"/>
      <c r="F315" s="664"/>
      <c r="G315" s="664"/>
      <c r="H315" s="664"/>
      <c r="I315" s="664"/>
      <c r="J315" s="664"/>
      <c r="K315" s="664"/>
      <c r="L315" s="664"/>
      <c r="M315" s="664"/>
      <c r="N315" s="664"/>
      <c r="O315" s="664"/>
      <c r="P315" s="664"/>
      <c r="Q315" s="664"/>
      <c r="R315" s="664"/>
      <c r="S315" s="664"/>
      <c r="T315" s="664"/>
      <c r="U315" s="664"/>
      <c r="V315" s="664"/>
      <c r="W315" s="664"/>
      <c r="X315" s="664"/>
      <c r="Y315" s="664"/>
      <c r="Z315" s="664"/>
    </row>
    <row r="316" spans="1:26" ht="14.25" customHeight="1">
      <c r="A316" s="664"/>
      <c r="B316" s="664"/>
      <c r="C316" s="664"/>
      <c r="D316" s="664"/>
      <c r="E316" s="664"/>
      <c r="F316" s="664"/>
      <c r="G316" s="664"/>
      <c r="H316" s="664"/>
      <c r="I316" s="664"/>
      <c r="J316" s="664"/>
      <c r="K316" s="664"/>
      <c r="L316" s="664"/>
      <c r="M316" s="664"/>
      <c r="N316" s="664"/>
      <c r="O316" s="664"/>
      <c r="P316" s="664"/>
      <c r="Q316" s="664"/>
      <c r="R316" s="664"/>
      <c r="S316" s="664"/>
      <c r="T316" s="664"/>
      <c r="U316" s="664"/>
      <c r="V316" s="664"/>
      <c r="W316" s="664"/>
      <c r="X316" s="664"/>
      <c r="Y316" s="664"/>
      <c r="Z316" s="664"/>
    </row>
    <row r="317" spans="1:26" ht="14.25" customHeight="1">
      <c r="A317" s="664"/>
      <c r="B317" s="664"/>
      <c r="C317" s="664"/>
      <c r="D317" s="664"/>
      <c r="E317" s="664"/>
      <c r="F317" s="664"/>
      <c r="G317" s="664"/>
      <c r="H317" s="664"/>
      <c r="I317" s="664"/>
      <c r="J317" s="664"/>
      <c r="K317" s="664"/>
      <c r="L317" s="664"/>
      <c r="M317" s="664"/>
      <c r="N317" s="664"/>
      <c r="O317" s="664"/>
      <c r="P317" s="664"/>
      <c r="Q317" s="664"/>
      <c r="R317" s="664"/>
      <c r="S317" s="664"/>
      <c r="T317" s="664"/>
      <c r="U317" s="664"/>
      <c r="V317" s="664"/>
      <c r="W317" s="664"/>
      <c r="X317" s="664"/>
      <c r="Y317" s="664"/>
      <c r="Z317" s="664"/>
    </row>
    <row r="318" spans="1:26" ht="14.25" customHeight="1">
      <c r="A318" s="664"/>
      <c r="B318" s="664"/>
      <c r="C318" s="664"/>
      <c r="D318" s="664"/>
      <c r="E318" s="664"/>
      <c r="F318" s="664"/>
      <c r="G318" s="664"/>
      <c r="H318" s="664"/>
      <c r="I318" s="664"/>
      <c r="J318" s="664"/>
      <c r="K318" s="664"/>
      <c r="L318" s="664"/>
      <c r="M318" s="664"/>
      <c r="N318" s="664"/>
      <c r="O318" s="664"/>
      <c r="P318" s="664"/>
      <c r="Q318" s="664"/>
      <c r="R318" s="664"/>
      <c r="S318" s="664"/>
      <c r="T318" s="664"/>
      <c r="U318" s="664"/>
      <c r="V318" s="664"/>
      <c r="W318" s="664"/>
      <c r="X318" s="664"/>
      <c r="Y318" s="664"/>
      <c r="Z318" s="664"/>
    </row>
    <row r="319" spans="1:26" ht="14.25" customHeight="1">
      <c r="A319" s="664"/>
      <c r="B319" s="664"/>
      <c r="C319" s="664"/>
      <c r="D319" s="664"/>
      <c r="E319" s="664"/>
      <c r="F319" s="664"/>
      <c r="G319" s="664"/>
      <c r="H319" s="664"/>
      <c r="I319" s="664"/>
      <c r="J319" s="664"/>
      <c r="K319" s="664"/>
      <c r="L319" s="664"/>
      <c r="M319" s="664"/>
      <c r="N319" s="664"/>
      <c r="O319" s="664"/>
      <c r="P319" s="664"/>
      <c r="Q319" s="664"/>
      <c r="R319" s="664"/>
      <c r="S319" s="664"/>
      <c r="T319" s="664"/>
      <c r="U319" s="664"/>
      <c r="V319" s="664"/>
      <c r="W319" s="664"/>
      <c r="X319" s="664"/>
      <c r="Y319" s="664"/>
      <c r="Z319" s="664"/>
    </row>
    <row r="320" spans="1:26" ht="14.25" customHeight="1">
      <c r="A320" s="664"/>
      <c r="B320" s="664"/>
      <c r="C320" s="664"/>
      <c r="D320" s="664"/>
      <c r="E320" s="664"/>
      <c r="F320" s="664"/>
      <c r="G320" s="664"/>
      <c r="H320" s="664"/>
      <c r="I320" s="664"/>
      <c r="J320" s="664"/>
      <c r="K320" s="664"/>
      <c r="L320" s="664"/>
      <c r="M320" s="664"/>
      <c r="N320" s="664"/>
      <c r="O320" s="664"/>
      <c r="P320" s="664"/>
      <c r="Q320" s="664"/>
      <c r="R320" s="664"/>
      <c r="S320" s="664"/>
      <c r="T320" s="664"/>
      <c r="U320" s="664"/>
      <c r="V320" s="664"/>
      <c r="W320" s="664"/>
      <c r="X320" s="664"/>
      <c r="Y320" s="664"/>
      <c r="Z320" s="664"/>
    </row>
    <row r="321" spans="1:26" ht="14.25" customHeight="1">
      <c r="A321" s="664"/>
      <c r="B321" s="664"/>
      <c r="C321" s="664"/>
      <c r="D321" s="664"/>
      <c r="E321" s="664"/>
      <c r="F321" s="664"/>
      <c r="G321" s="664"/>
      <c r="H321" s="664"/>
      <c r="I321" s="664"/>
      <c r="J321" s="664"/>
      <c r="K321" s="664"/>
      <c r="L321" s="664"/>
      <c r="M321" s="664"/>
      <c r="N321" s="664"/>
      <c r="O321" s="664"/>
      <c r="P321" s="664"/>
      <c r="Q321" s="664"/>
      <c r="R321" s="664"/>
      <c r="S321" s="664"/>
      <c r="T321" s="664"/>
      <c r="U321" s="664"/>
      <c r="V321" s="664"/>
      <c r="W321" s="664"/>
      <c r="X321" s="664"/>
      <c r="Y321" s="664"/>
      <c r="Z321" s="664"/>
    </row>
    <row r="322" spans="1:26" ht="14.25" customHeight="1">
      <c r="A322" s="664"/>
      <c r="B322" s="664"/>
      <c r="C322" s="664"/>
      <c r="D322" s="664"/>
      <c r="E322" s="664"/>
      <c r="F322" s="664"/>
      <c r="G322" s="664"/>
      <c r="H322" s="664"/>
      <c r="I322" s="664"/>
      <c r="J322" s="664"/>
      <c r="K322" s="664"/>
      <c r="L322" s="664"/>
      <c r="M322" s="664"/>
      <c r="N322" s="664"/>
      <c r="O322" s="664"/>
      <c r="P322" s="664"/>
      <c r="Q322" s="664"/>
      <c r="R322" s="664"/>
      <c r="S322" s="664"/>
      <c r="T322" s="664"/>
      <c r="U322" s="664"/>
      <c r="V322" s="664"/>
      <c r="W322" s="664"/>
      <c r="X322" s="664"/>
      <c r="Y322" s="664"/>
      <c r="Z322" s="664"/>
    </row>
    <row r="323" spans="1:26" ht="14.25" customHeight="1">
      <c r="A323" s="664"/>
      <c r="B323" s="664"/>
      <c r="C323" s="664"/>
      <c r="D323" s="664"/>
      <c r="E323" s="664"/>
      <c r="F323" s="664"/>
      <c r="G323" s="664"/>
      <c r="H323" s="664"/>
      <c r="I323" s="664"/>
      <c r="J323" s="664"/>
      <c r="K323" s="664"/>
      <c r="L323" s="664"/>
      <c r="M323" s="664"/>
      <c r="N323" s="664"/>
      <c r="O323" s="664"/>
      <c r="P323" s="664"/>
      <c r="Q323" s="664"/>
      <c r="R323" s="664"/>
      <c r="S323" s="664"/>
      <c r="T323" s="664"/>
      <c r="U323" s="664"/>
      <c r="V323" s="664"/>
      <c r="W323" s="664"/>
      <c r="X323" s="664"/>
      <c r="Y323" s="664"/>
      <c r="Z323" s="664"/>
    </row>
    <row r="324" spans="1:26" ht="14.25" customHeight="1">
      <c r="A324" s="664"/>
      <c r="B324" s="664"/>
      <c r="C324" s="664"/>
      <c r="D324" s="664"/>
      <c r="E324" s="664"/>
      <c r="F324" s="664"/>
      <c r="G324" s="664"/>
      <c r="H324" s="664"/>
      <c r="I324" s="664"/>
      <c r="J324" s="664"/>
      <c r="K324" s="664"/>
      <c r="L324" s="664"/>
      <c r="M324" s="664"/>
      <c r="N324" s="664"/>
      <c r="O324" s="664"/>
      <c r="P324" s="664"/>
      <c r="Q324" s="664"/>
      <c r="R324" s="664"/>
      <c r="S324" s="664"/>
      <c r="T324" s="664"/>
      <c r="U324" s="664"/>
      <c r="V324" s="664"/>
      <c r="W324" s="664"/>
      <c r="X324" s="664"/>
      <c r="Y324" s="664"/>
      <c r="Z324" s="664"/>
    </row>
    <row r="325" spans="1:26" ht="14.25" customHeight="1">
      <c r="A325" s="664"/>
      <c r="B325" s="664"/>
      <c r="C325" s="664"/>
      <c r="D325" s="664"/>
      <c r="E325" s="664"/>
      <c r="F325" s="664"/>
      <c r="G325" s="664"/>
      <c r="H325" s="664"/>
      <c r="I325" s="664"/>
      <c r="J325" s="664"/>
      <c r="K325" s="664"/>
      <c r="L325" s="664"/>
      <c r="M325" s="664"/>
      <c r="N325" s="664"/>
      <c r="O325" s="664"/>
      <c r="P325" s="664"/>
      <c r="Q325" s="664"/>
      <c r="R325" s="664"/>
      <c r="S325" s="664"/>
      <c r="T325" s="664"/>
      <c r="U325" s="664"/>
      <c r="V325" s="664"/>
      <c r="W325" s="664"/>
      <c r="X325" s="664"/>
      <c r="Y325" s="664"/>
      <c r="Z325" s="664"/>
    </row>
    <row r="326" spans="1:26" ht="14.25" customHeight="1">
      <c r="A326" s="664"/>
      <c r="B326" s="664"/>
      <c r="C326" s="664"/>
      <c r="D326" s="664"/>
      <c r="E326" s="664"/>
      <c r="F326" s="664"/>
      <c r="G326" s="664"/>
      <c r="H326" s="664"/>
      <c r="I326" s="664"/>
      <c r="J326" s="664"/>
      <c r="K326" s="664"/>
      <c r="L326" s="664"/>
      <c r="M326" s="664"/>
      <c r="N326" s="664"/>
      <c r="O326" s="664"/>
      <c r="P326" s="664"/>
      <c r="Q326" s="664"/>
      <c r="R326" s="664"/>
      <c r="S326" s="664"/>
      <c r="T326" s="664"/>
      <c r="U326" s="664"/>
      <c r="V326" s="664"/>
      <c r="W326" s="664"/>
      <c r="X326" s="664"/>
      <c r="Y326" s="664"/>
      <c r="Z326" s="664"/>
    </row>
    <row r="327" spans="1:26" ht="14.25" customHeight="1">
      <c r="A327" s="664"/>
      <c r="B327" s="664"/>
      <c r="C327" s="664"/>
      <c r="D327" s="664"/>
      <c r="E327" s="664"/>
      <c r="F327" s="664"/>
      <c r="G327" s="664"/>
      <c r="H327" s="664"/>
      <c r="I327" s="664"/>
      <c r="J327" s="664"/>
      <c r="K327" s="664"/>
      <c r="L327" s="664"/>
      <c r="M327" s="664"/>
      <c r="N327" s="664"/>
      <c r="O327" s="664"/>
      <c r="P327" s="664"/>
      <c r="Q327" s="664"/>
      <c r="R327" s="664"/>
      <c r="S327" s="664"/>
      <c r="T327" s="664"/>
      <c r="U327" s="664"/>
      <c r="V327" s="664"/>
      <c r="W327" s="664"/>
      <c r="X327" s="664"/>
      <c r="Y327" s="664"/>
      <c r="Z327" s="664"/>
    </row>
    <row r="328" spans="1:26" ht="14.25" customHeight="1">
      <c r="A328" s="664"/>
      <c r="B328" s="664"/>
      <c r="C328" s="664"/>
      <c r="D328" s="664"/>
      <c r="E328" s="664"/>
      <c r="F328" s="664"/>
      <c r="G328" s="664"/>
      <c r="H328" s="664"/>
      <c r="I328" s="664"/>
      <c r="J328" s="664"/>
      <c r="K328" s="664"/>
      <c r="L328" s="664"/>
      <c r="M328" s="664"/>
      <c r="N328" s="664"/>
      <c r="O328" s="664"/>
      <c r="P328" s="664"/>
      <c r="Q328" s="664"/>
      <c r="R328" s="664"/>
      <c r="S328" s="664"/>
      <c r="T328" s="664"/>
      <c r="U328" s="664"/>
      <c r="V328" s="664"/>
      <c r="W328" s="664"/>
      <c r="X328" s="664"/>
      <c r="Y328" s="664"/>
      <c r="Z328" s="664"/>
    </row>
    <row r="329" spans="1:26" ht="14.25" customHeight="1">
      <c r="A329" s="664"/>
      <c r="B329" s="664"/>
      <c r="C329" s="664"/>
      <c r="D329" s="664"/>
      <c r="E329" s="664"/>
      <c r="F329" s="664"/>
      <c r="G329" s="664"/>
      <c r="H329" s="664"/>
      <c r="I329" s="664"/>
      <c r="J329" s="664"/>
      <c r="K329" s="664"/>
      <c r="L329" s="664"/>
      <c r="M329" s="664"/>
      <c r="N329" s="664"/>
      <c r="O329" s="664"/>
      <c r="P329" s="664"/>
      <c r="Q329" s="664"/>
      <c r="R329" s="664"/>
      <c r="S329" s="664"/>
      <c r="T329" s="664"/>
      <c r="U329" s="664"/>
      <c r="V329" s="664"/>
      <c r="W329" s="664"/>
      <c r="X329" s="664"/>
      <c r="Y329" s="664"/>
      <c r="Z329" s="664"/>
    </row>
    <row r="330" spans="1:26" ht="14.25" customHeight="1">
      <c r="A330" s="664"/>
      <c r="B330" s="664"/>
      <c r="C330" s="664"/>
      <c r="D330" s="664"/>
      <c r="E330" s="664"/>
      <c r="F330" s="664"/>
      <c r="G330" s="664"/>
      <c r="H330" s="664"/>
      <c r="I330" s="664"/>
      <c r="J330" s="664"/>
      <c r="K330" s="664"/>
      <c r="L330" s="664"/>
      <c r="M330" s="664"/>
      <c r="N330" s="664"/>
      <c r="O330" s="664"/>
      <c r="P330" s="664"/>
      <c r="Q330" s="664"/>
      <c r="R330" s="664"/>
      <c r="S330" s="664"/>
      <c r="T330" s="664"/>
      <c r="U330" s="664"/>
      <c r="V330" s="664"/>
      <c r="W330" s="664"/>
      <c r="X330" s="664"/>
      <c r="Y330" s="664"/>
      <c r="Z330" s="664"/>
    </row>
    <row r="331" spans="1:26" ht="14.25" customHeight="1">
      <c r="A331" s="664"/>
      <c r="B331" s="664"/>
      <c r="C331" s="664"/>
      <c r="D331" s="664"/>
      <c r="E331" s="664"/>
      <c r="F331" s="664"/>
      <c r="G331" s="664"/>
      <c r="H331" s="664"/>
      <c r="I331" s="664"/>
      <c r="J331" s="664"/>
      <c r="K331" s="664"/>
      <c r="L331" s="664"/>
      <c r="M331" s="664"/>
      <c r="N331" s="664"/>
      <c r="O331" s="664"/>
      <c r="P331" s="664"/>
      <c r="Q331" s="664"/>
      <c r="R331" s="664"/>
      <c r="S331" s="664"/>
      <c r="T331" s="664"/>
      <c r="U331" s="664"/>
      <c r="V331" s="664"/>
      <c r="W331" s="664"/>
      <c r="X331" s="664"/>
      <c r="Y331" s="664"/>
      <c r="Z331" s="664"/>
    </row>
    <row r="332" spans="1:26" ht="14.25" customHeight="1">
      <c r="A332" s="664"/>
      <c r="B332" s="664"/>
      <c r="C332" s="664"/>
      <c r="D332" s="664"/>
      <c r="E332" s="664"/>
      <c r="F332" s="664"/>
      <c r="G332" s="664"/>
      <c r="H332" s="664"/>
      <c r="I332" s="664"/>
      <c r="J332" s="664"/>
      <c r="K332" s="664"/>
      <c r="L332" s="664"/>
      <c r="M332" s="664"/>
      <c r="N332" s="664"/>
      <c r="O332" s="664"/>
      <c r="P332" s="664"/>
      <c r="Q332" s="664"/>
      <c r="R332" s="664"/>
      <c r="S332" s="664"/>
      <c r="T332" s="664"/>
      <c r="U332" s="664"/>
      <c r="V332" s="664"/>
      <c r="W332" s="664"/>
      <c r="X332" s="664"/>
      <c r="Y332" s="664"/>
      <c r="Z332" s="664"/>
    </row>
    <row r="333" spans="1:26" ht="14.25" customHeight="1">
      <c r="A333" s="664"/>
      <c r="B333" s="664"/>
      <c r="C333" s="664"/>
      <c r="D333" s="664"/>
      <c r="E333" s="664"/>
      <c r="F333" s="664"/>
      <c r="G333" s="664"/>
      <c r="H333" s="664"/>
      <c r="I333" s="664"/>
      <c r="J333" s="664"/>
      <c r="K333" s="664"/>
      <c r="L333" s="664"/>
      <c r="M333" s="664"/>
      <c r="N333" s="664"/>
      <c r="O333" s="664"/>
      <c r="P333" s="664"/>
      <c r="Q333" s="664"/>
      <c r="R333" s="664"/>
      <c r="S333" s="664"/>
      <c r="T333" s="664"/>
      <c r="U333" s="664"/>
      <c r="V333" s="664"/>
      <c r="W333" s="664"/>
      <c r="X333" s="664"/>
      <c r="Y333" s="664"/>
      <c r="Z333" s="664"/>
    </row>
    <row r="334" spans="1:26" ht="14.25" customHeight="1">
      <c r="A334" s="664"/>
      <c r="B334" s="664"/>
      <c r="C334" s="664"/>
      <c r="D334" s="664"/>
      <c r="E334" s="664"/>
      <c r="F334" s="664"/>
      <c r="G334" s="664"/>
      <c r="H334" s="664"/>
      <c r="I334" s="664"/>
      <c r="J334" s="664"/>
      <c r="K334" s="664"/>
      <c r="L334" s="664"/>
      <c r="M334" s="664"/>
      <c r="N334" s="664"/>
      <c r="O334" s="664"/>
      <c r="P334" s="664"/>
      <c r="Q334" s="664"/>
      <c r="R334" s="664"/>
      <c r="S334" s="664"/>
      <c r="T334" s="664"/>
      <c r="U334" s="664"/>
      <c r="V334" s="664"/>
      <c r="W334" s="664"/>
      <c r="X334" s="664"/>
      <c r="Y334" s="664"/>
      <c r="Z334" s="664"/>
    </row>
    <row r="335" spans="1:26" ht="14.25" customHeight="1">
      <c r="A335" s="664"/>
      <c r="B335" s="664"/>
      <c r="C335" s="664"/>
      <c r="D335" s="664"/>
      <c r="E335" s="664"/>
      <c r="F335" s="664"/>
      <c r="G335" s="664"/>
      <c r="H335" s="664"/>
      <c r="I335" s="664"/>
      <c r="J335" s="664"/>
      <c r="K335" s="664"/>
      <c r="L335" s="664"/>
      <c r="M335" s="664"/>
      <c r="N335" s="664"/>
      <c r="O335" s="664"/>
      <c r="P335" s="664"/>
      <c r="Q335" s="664"/>
      <c r="R335" s="664"/>
      <c r="S335" s="664"/>
      <c r="T335" s="664"/>
      <c r="U335" s="664"/>
      <c r="V335" s="664"/>
      <c r="W335" s="664"/>
      <c r="X335" s="664"/>
      <c r="Y335" s="664"/>
      <c r="Z335" s="664"/>
    </row>
    <row r="336" spans="1:26" ht="14.25" customHeight="1">
      <c r="A336" s="664"/>
      <c r="B336" s="664"/>
      <c r="C336" s="664"/>
      <c r="D336" s="664"/>
      <c r="E336" s="664"/>
      <c r="F336" s="664"/>
      <c r="G336" s="664"/>
      <c r="H336" s="664"/>
      <c r="I336" s="664"/>
      <c r="J336" s="664"/>
      <c r="K336" s="664"/>
      <c r="L336" s="664"/>
      <c r="M336" s="664"/>
      <c r="N336" s="664"/>
      <c r="O336" s="664"/>
      <c r="P336" s="664"/>
      <c r="Q336" s="664"/>
      <c r="R336" s="664"/>
      <c r="S336" s="664"/>
      <c r="T336" s="664"/>
      <c r="U336" s="664"/>
      <c r="V336" s="664"/>
      <c r="W336" s="664"/>
      <c r="X336" s="664"/>
      <c r="Y336" s="664"/>
      <c r="Z336" s="664"/>
    </row>
    <row r="337" spans="1:26" ht="14.25" customHeight="1">
      <c r="A337" s="664"/>
      <c r="B337" s="664"/>
      <c r="C337" s="664"/>
      <c r="D337" s="664"/>
      <c r="E337" s="664"/>
      <c r="F337" s="664"/>
      <c r="G337" s="664"/>
      <c r="H337" s="664"/>
      <c r="I337" s="664"/>
      <c r="J337" s="664"/>
      <c r="K337" s="664"/>
      <c r="L337" s="664"/>
      <c r="M337" s="664"/>
      <c r="N337" s="664"/>
      <c r="O337" s="664"/>
      <c r="P337" s="664"/>
      <c r="Q337" s="664"/>
      <c r="R337" s="664"/>
      <c r="S337" s="664"/>
      <c r="T337" s="664"/>
      <c r="U337" s="664"/>
      <c r="V337" s="664"/>
      <c r="W337" s="664"/>
      <c r="X337" s="664"/>
      <c r="Y337" s="664"/>
      <c r="Z337" s="664"/>
    </row>
    <row r="338" spans="1:26" ht="15.75" customHeight="1"/>
    <row r="339" spans="1:26" ht="15.75" customHeight="1"/>
    <row r="340" spans="1:26" ht="15.75" customHeight="1"/>
    <row r="341" spans="1:26" ht="15.75" customHeight="1"/>
    <row r="342" spans="1:26" ht="15.75" customHeight="1"/>
    <row r="343" spans="1:26" ht="15.75" customHeight="1"/>
    <row r="344" spans="1:26" ht="15.75" customHeight="1"/>
    <row r="345" spans="1:26" ht="15.75" customHeight="1"/>
    <row r="346" spans="1:26" ht="15.75" customHeight="1"/>
    <row r="347" spans="1:26" ht="15.75" customHeight="1"/>
    <row r="348" spans="1:26" ht="15.75" customHeight="1"/>
    <row r="349" spans="1:26" ht="15.75" customHeight="1"/>
    <row r="350" spans="1:26" ht="15.75" customHeight="1"/>
    <row r="351" spans="1:26" ht="15.75" customHeight="1"/>
    <row r="352" spans="1:26"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0">
    <mergeCell ref="A122:B122"/>
    <mergeCell ref="A126:B126"/>
    <mergeCell ref="A76:B76"/>
    <mergeCell ref="A107:B107"/>
    <mergeCell ref="A104:B104"/>
    <mergeCell ref="A98:B98"/>
    <mergeCell ref="A85:B85"/>
    <mergeCell ref="A81:B81"/>
    <mergeCell ref="A68:B68"/>
    <mergeCell ref="A35:B35"/>
    <mergeCell ref="A40:B40"/>
    <mergeCell ref="A46:B46"/>
    <mergeCell ref="A50:B50"/>
    <mergeCell ref="A62:B62"/>
    <mergeCell ref="A1:E1"/>
    <mergeCell ref="A2:E2"/>
    <mergeCell ref="A18:B18"/>
    <mergeCell ref="A57:B57"/>
    <mergeCell ref="A24:B24"/>
    <mergeCell ref="A30:B30"/>
  </mergeCells>
  <pageMargins left="0.7" right="0.7" top="0.75" bottom="0.75" header="0" footer="0"/>
  <pageSetup fitToWidth="0" fitToHeight="0" orientation="landscape"/>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66"/>
  </sheetPr>
  <dimension ref="A1:Z1000"/>
  <sheetViews>
    <sheetView workbookViewId="0">
      <pane xSplit="2" ySplit="3" topLeftCell="C4" activePane="bottomRight" state="frozen"/>
      <selection pane="topRight"/>
      <selection pane="bottomLeft"/>
      <selection pane="bottomRight" activeCell="C4" sqref="C4"/>
    </sheetView>
  </sheetViews>
  <sheetFormatPr defaultColWidth="14" defaultRowHeight="15" customHeight="1"/>
  <cols>
    <col min="1" max="1" width="16.42578125" customWidth="1"/>
    <col min="2" max="2" width="74.42578125" customWidth="1"/>
    <col min="3" max="4" width="17.42578125" customWidth="1"/>
    <col min="5" max="6" width="9.28515625" customWidth="1"/>
    <col min="7" max="26" width="7.85546875" customWidth="1"/>
  </cols>
  <sheetData>
    <row r="1" spans="1:26" ht="15" customHeight="1">
      <c r="A1" s="1621" t="s">
        <v>93</v>
      </c>
      <c r="B1" s="1622"/>
      <c r="C1" s="160"/>
      <c r="D1" s="160"/>
      <c r="E1" s="130"/>
      <c r="F1" s="130"/>
      <c r="G1" s="130"/>
      <c r="H1" s="130"/>
      <c r="I1" s="130"/>
      <c r="J1" s="130"/>
      <c r="K1" s="130"/>
      <c r="L1" s="130"/>
      <c r="M1" s="130"/>
      <c r="N1" s="130"/>
      <c r="O1" s="130"/>
      <c r="P1" s="130"/>
      <c r="Q1" s="130"/>
      <c r="R1" s="130"/>
      <c r="S1" s="130"/>
      <c r="T1" s="130"/>
      <c r="U1" s="130"/>
      <c r="V1" s="130"/>
      <c r="W1" s="130"/>
      <c r="X1" s="130"/>
      <c r="Y1" s="130"/>
      <c r="Z1" s="130"/>
    </row>
    <row r="2" spans="1:26" ht="15.75">
      <c r="A2" s="760"/>
      <c r="B2" s="760"/>
      <c r="C2" s="1623"/>
      <c r="D2" s="1623"/>
      <c r="E2" s="130"/>
      <c r="F2" s="130"/>
      <c r="G2" s="130"/>
      <c r="H2" s="130"/>
      <c r="I2" s="130"/>
      <c r="J2" s="130"/>
      <c r="K2" s="130"/>
      <c r="L2" s="130"/>
      <c r="M2" s="130"/>
      <c r="N2" s="130"/>
      <c r="O2" s="130"/>
      <c r="P2" s="130"/>
      <c r="Q2" s="130"/>
      <c r="R2" s="130"/>
      <c r="S2" s="130"/>
      <c r="T2" s="130"/>
      <c r="U2" s="130"/>
      <c r="V2" s="130"/>
      <c r="W2" s="130"/>
      <c r="X2" s="130"/>
      <c r="Y2" s="130"/>
      <c r="Z2" s="130"/>
    </row>
    <row r="3" spans="1:26" ht="61.5" customHeight="1">
      <c r="A3" s="1624">
        <v>10101</v>
      </c>
      <c r="B3" s="1624"/>
      <c r="C3" s="558" t="s">
        <v>3513</v>
      </c>
      <c r="D3" s="558" t="s">
        <v>3514</v>
      </c>
      <c r="E3" s="130"/>
      <c r="F3" s="130"/>
      <c r="G3" s="130"/>
      <c r="H3" s="130"/>
      <c r="I3" s="130"/>
      <c r="J3" s="130"/>
      <c r="K3" s="130"/>
      <c r="L3" s="130"/>
      <c r="M3" s="130"/>
      <c r="N3" s="130"/>
      <c r="O3" s="130"/>
      <c r="P3" s="130"/>
      <c r="Q3" s="130"/>
      <c r="R3" s="130"/>
      <c r="S3" s="130"/>
      <c r="T3" s="130"/>
      <c r="U3" s="130"/>
      <c r="V3" s="130"/>
      <c r="W3" s="130"/>
      <c r="X3" s="130"/>
      <c r="Y3" s="130"/>
      <c r="Z3" s="130"/>
    </row>
    <row r="4" spans="1:26" ht="15.75" hidden="1">
      <c r="A4" s="1587">
        <v>2100000</v>
      </c>
      <c r="B4" s="563" t="s">
        <v>2541</v>
      </c>
      <c r="C4" s="140"/>
      <c r="D4" s="140"/>
      <c r="E4" s="130"/>
      <c r="F4" s="130"/>
      <c r="G4" s="130"/>
      <c r="H4" s="130"/>
      <c r="I4" s="130"/>
      <c r="J4" s="130"/>
      <c r="K4" s="130"/>
      <c r="L4" s="130"/>
      <c r="M4" s="130"/>
      <c r="N4" s="130"/>
      <c r="O4" s="130"/>
      <c r="P4" s="130"/>
      <c r="Q4" s="130"/>
      <c r="R4" s="130"/>
      <c r="S4" s="130"/>
      <c r="T4" s="130"/>
      <c r="U4" s="130"/>
      <c r="V4" s="130"/>
      <c r="W4" s="130"/>
      <c r="X4" s="130"/>
      <c r="Y4" s="130"/>
      <c r="Z4" s="130"/>
    </row>
    <row r="5" spans="1:26" ht="15.75" hidden="1" customHeight="1">
      <c r="A5" s="943">
        <v>2110101</v>
      </c>
      <c r="B5" s="659" t="s">
        <v>3137</v>
      </c>
      <c r="C5" s="140">
        <v>0</v>
      </c>
      <c r="D5" s="140">
        <v>0</v>
      </c>
      <c r="E5" s="130"/>
      <c r="F5" s="130"/>
      <c r="G5" s="130"/>
      <c r="H5" s="130"/>
      <c r="I5" s="130"/>
      <c r="J5" s="130"/>
      <c r="K5" s="130"/>
      <c r="L5" s="130"/>
      <c r="M5" s="130"/>
      <c r="N5" s="130"/>
      <c r="O5" s="130"/>
      <c r="P5" s="130"/>
      <c r="Q5" s="130"/>
      <c r="R5" s="130"/>
      <c r="S5" s="130"/>
      <c r="T5" s="130"/>
      <c r="U5" s="130"/>
      <c r="V5" s="130"/>
      <c r="W5" s="130"/>
      <c r="X5" s="130"/>
      <c r="Y5" s="130"/>
      <c r="Z5" s="130"/>
    </row>
    <row r="6" spans="1:26" ht="15.75" hidden="1" customHeight="1">
      <c r="A6" s="943">
        <v>2110202</v>
      </c>
      <c r="B6" s="659" t="s">
        <v>3515</v>
      </c>
      <c r="C6" s="140">
        <v>0</v>
      </c>
      <c r="D6" s="140">
        <v>0</v>
      </c>
      <c r="E6" s="130"/>
      <c r="F6" s="130"/>
      <c r="G6" s="130"/>
      <c r="H6" s="130"/>
      <c r="I6" s="130"/>
      <c r="J6" s="130"/>
      <c r="K6" s="130"/>
      <c r="L6" s="130"/>
      <c r="M6" s="130"/>
      <c r="N6" s="130"/>
      <c r="O6" s="130"/>
      <c r="P6" s="130"/>
      <c r="Q6" s="130"/>
      <c r="R6" s="130"/>
      <c r="S6" s="130"/>
      <c r="T6" s="130"/>
      <c r="U6" s="130"/>
      <c r="V6" s="130"/>
      <c r="W6" s="130"/>
      <c r="X6" s="130"/>
      <c r="Y6" s="130"/>
      <c r="Z6" s="130"/>
    </row>
    <row r="7" spans="1:26" ht="15.75" hidden="1" customHeight="1">
      <c r="A7" s="1625">
        <v>2110301</v>
      </c>
      <c r="B7" s="659" t="s">
        <v>2547</v>
      </c>
      <c r="C7" s="140">
        <v>0</v>
      </c>
      <c r="D7" s="140">
        <v>0</v>
      </c>
      <c r="E7" s="130"/>
      <c r="F7" s="130"/>
      <c r="G7" s="130"/>
      <c r="H7" s="130"/>
      <c r="I7" s="130"/>
      <c r="J7" s="130"/>
      <c r="K7" s="130"/>
      <c r="L7" s="130"/>
      <c r="M7" s="130"/>
      <c r="N7" s="130"/>
      <c r="O7" s="130"/>
      <c r="P7" s="130"/>
      <c r="Q7" s="130"/>
      <c r="R7" s="130"/>
      <c r="S7" s="130"/>
      <c r="T7" s="130"/>
      <c r="U7" s="130"/>
      <c r="V7" s="130"/>
      <c r="W7" s="130"/>
      <c r="X7" s="130"/>
      <c r="Y7" s="130"/>
      <c r="Z7" s="130"/>
    </row>
    <row r="8" spans="1:26" ht="15.75" hidden="1" customHeight="1">
      <c r="A8" s="1625">
        <v>2110314</v>
      </c>
      <c r="B8" s="659" t="s">
        <v>3455</v>
      </c>
      <c r="C8" s="140">
        <v>0</v>
      </c>
      <c r="D8" s="140">
        <v>0</v>
      </c>
      <c r="E8" s="130"/>
      <c r="F8" s="130"/>
      <c r="G8" s="130"/>
      <c r="H8" s="130"/>
      <c r="I8" s="130"/>
      <c r="J8" s="130"/>
      <c r="K8" s="130"/>
      <c r="L8" s="130"/>
      <c r="M8" s="130"/>
      <c r="N8" s="130"/>
      <c r="O8" s="130"/>
      <c r="P8" s="130"/>
      <c r="Q8" s="130"/>
      <c r="R8" s="130"/>
      <c r="S8" s="130"/>
      <c r="T8" s="130"/>
      <c r="U8" s="130"/>
      <c r="V8" s="130"/>
      <c r="W8" s="130"/>
      <c r="X8" s="130"/>
      <c r="Y8" s="130"/>
      <c r="Z8" s="130"/>
    </row>
    <row r="9" spans="1:26" ht="15.75" hidden="1" customHeight="1">
      <c r="A9" s="943">
        <v>2110328</v>
      </c>
      <c r="B9" s="659" t="s">
        <v>3456</v>
      </c>
      <c r="C9" s="140">
        <v>0</v>
      </c>
      <c r="D9" s="140">
        <v>0</v>
      </c>
      <c r="E9" s="130"/>
      <c r="F9" s="130"/>
      <c r="G9" s="130"/>
      <c r="H9" s="130"/>
      <c r="I9" s="130"/>
      <c r="J9" s="130"/>
      <c r="K9" s="130"/>
      <c r="L9" s="130"/>
      <c r="M9" s="130"/>
      <c r="N9" s="130"/>
      <c r="O9" s="130"/>
      <c r="P9" s="130"/>
      <c r="Q9" s="130"/>
      <c r="R9" s="130"/>
      <c r="S9" s="130"/>
      <c r="T9" s="130"/>
      <c r="U9" s="130"/>
      <c r="V9" s="130"/>
      <c r="W9" s="130"/>
      <c r="X9" s="130"/>
      <c r="Y9" s="130"/>
      <c r="Z9" s="130"/>
    </row>
    <row r="10" spans="1:26" ht="15.75" hidden="1" customHeight="1">
      <c r="A10" s="1625">
        <v>2110405</v>
      </c>
      <c r="B10" s="659" t="s">
        <v>3460</v>
      </c>
      <c r="C10" s="140">
        <v>0</v>
      </c>
      <c r="D10" s="140">
        <v>0</v>
      </c>
      <c r="E10" s="130"/>
      <c r="F10" s="130"/>
      <c r="G10" s="130"/>
      <c r="H10" s="130"/>
      <c r="I10" s="130"/>
      <c r="J10" s="130"/>
      <c r="K10" s="130"/>
      <c r="L10" s="130"/>
      <c r="M10" s="130"/>
      <c r="N10" s="130"/>
      <c r="O10" s="130"/>
      <c r="P10" s="130"/>
      <c r="Q10" s="130"/>
      <c r="R10" s="130"/>
      <c r="S10" s="130"/>
      <c r="T10" s="130"/>
      <c r="U10" s="130"/>
      <c r="V10" s="130"/>
      <c r="W10" s="130"/>
      <c r="X10" s="130"/>
      <c r="Y10" s="130"/>
      <c r="Z10" s="130"/>
    </row>
    <row r="11" spans="1:26" ht="15.75" hidden="1" customHeight="1">
      <c r="A11" s="1625">
        <v>2110404</v>
      </c>
      <c r="B11" s="659" t="s">
        <v>3459</v>
      </c>
      <c r="C11" s="140">
        <v>0</v>
      </c>
      <c r="D11" s="140">
        <v>0</v>
      </c>
      <c r="E11" s="130"/>
      <c r="F11" s="130"/>
      <c r="G11" s="130"/>
      <c r="H11" s="130"/>
      <c r="I11" s="130"/>
      <c r="J11" s="130"/>
      <c r="K11" s="130"/>
      <c r="L11" s="130"/>
      <c r="M11" s="130"/>
      <c r="N11" s="130"/>
      <c r="O11" s="130"/>
      <c r="P11" s="130"/>
      <c r="Q11" s="130"/>
      <c r="R11" s="130"/>
      <c r="S11" s="130"/>
      <c r="T11" s="130"/>
      <c r="U11" s="130"/>
      <c r="V11" s="130"/>
      <c r="W11" s="130"/>
      <c r="X11" s="130"/>
      <c r="Y11" s="130"/>
      <c r="Z11" s="130"/>
    </row>
    <row r="12" spans="1:26" ht="15.75" hidden="1" customHeight="1">
      <c r="A12" s="1625">
        <v>2120103</v>
      </c>
      <c r="B12" s="659" t="s">
        <v>3516</v>
      </c>
      <c r="C12" s="140">
        <v>0</v>
      </c>
      <c r="D12" s="140">
        <v>0</v>
      </c>
      <c r="E12" s="130"/>
      <c r="F12" s="130"/>
      <c r="G12" s="130"/>
      <c r="H12" s="130"/>
      <c r="I12" s="130"/>
      <c r="J12" s="130"/>
      <c r="K12" s="130"/>
      <c r="L12" s="130"/>
      <c r="M12" s="130"/>
      <c r="N12" s="130"/>
      <c r="O12" s="130"/>
      <c r="P12" s="130"/>
      <c r="Q12" s="130"/>
      <c r="R12" s="130"/>
      <c r="S12" s="130"/>
      <c r="T12" s="130"/>
      <c r="U12" s="130"/>
      <c r="V12" s="130"/>
      <c r="W12" s="130"/>
      <c r="X12" s="130"/>
      <c r="Y12" s="130"/>
      <c r="Z12" s="130"/>
    </row>
    <row r="13" spans="1:26" ht="15.75" hidden="1">
      <c r="A13" s="1850" t="s">
        <v>230</v>
      </c>
      <c r="B13" s="1777"/>
      <c r="C13" s="1626">
        <v>0</v>
      </c>
      <c r="D13" s="1626">
        <v>0</v>
      </c>
      <c r="E13" s="130"/>
      <c r="F13" s="130"/>
      <c r="G13" s="130"/>
      <c r="H13" s="130"/>
      <c r="I13" s="130"/>
      <c r="J13" s="130"/>
      <c r="K13" s="130"/>
      <c r="L13" s="130"/>
      <c r="M13" s="130"/>
      <c r="N13" s="130"/>
      <c r="O13" s="130"/>
      <c r="P13" s="130"/>
      <c r="Q13" s="130"/>
      <c r="R13" s="130"/>
      <c r="S13" s="130"/>
      <c r="T13" s="130"/>
      <c r="U13" s="130"/>
      <c r="V13" s="130"/>
      <c r="W13" s="130"/>
      <c r="X13" s="130"/>
      <c r="Y13" s="130"/>
      <c r="Z13" s="130"/>
    </row>
    <row r="14" spans="1:26" ht="15.75">
      <c r="A14" s="1440"/>
      <c r="B14" s="1440" t="s">
        <v>3517</v>
      </c>
      <c r="C14" s="1626"/>
      <c r="D14" s="1626"/>
      <c r="E14" s="130"/>
      <c r="F14" s="130"/>
      <c r="G14" s="130"/>
      <c r="H14" s="130"/>
      <c r="I14" s="130"/>
      <c r="J14" s="130"/>
      <c r="K14" s="130"/>
      <c r="L14" s="130"/>
      <c r="M14" s="130"/>
      <c r="N14" s="130"/>
      <c r="O14" s="130"/>
      <c r="P14" s="130"/>
      <c r="Q14" s="130"/>
      <c r="R14" s="130"/>
      <c r="S14" s="130"/>
      <c r="T14" s="130"/>
      <c r="U14" s="130"/>
      <c r="V14" s="130"/>
      <c r="W14" s="130"/>
      <c r="X14" s="130"/>
      <c r="Y14" s="130"/>
      <c r="Z14" s="130"/>
    </row>
    <row r="15" spans="1:26" ht="15.75">
      <c r="A15" s="1587"/>
      <c r="B15" s="1627" t="s">
        <v>2559</v>
      </c>
      <c r="C15" s="140"/>
      <c r="D15" s="140"/>
      <c r="E15" s="130"/>
      <c r="F15" s="130"/>
      <c r="G15" s="130"/>
      <c r="H15" s="130"/>
      <c r="I15" s="130"/>
      <c r="J15" s="130"/>
      <c r="K15" s="130"/>
      <c r="L15" s="130"/>
      <c r="M15" s="130"/>
      <c r="N15" s="130"/>
      <c r="O15" s="130"/>
      <c r="P15" s="130"/>
      <c r="Q15" s="130"/>
      <c r="R15" s="130"/>
      <c r="S15" s="130"/>
      <c r="T15" s="130"/>
      <c r="U15" s="130"/>
      <c r="V15" s="130"/>
      <c r="W15" s="130"/>
      <c r="X15" s="130"/>
      <c r="Y15" s="130"/>
      <c r="Z15" s="130"/>
    </row>
    <row r="16" spans="1:26" ht="15.75" customHeight="1">
      <c r="A16" s="943" t="s">
        <v>2560</v>
      </c>
      <c r="B16" s="943" t="s">
        <v>2561</v>
      </c>
      <c r="C16" s="671">
        <v>120000</v>
      </c>
      <c r="D16" s="671">
        <v>120000</v>
      </c>
      <c r="E16" s="130"/>
      <c r="F16" s="130"/>
      <c r="G16" s="130"/>
      <c r="H16" s="130"/>
      <c r="I16" s="130"/>
      <c r="J16" s="130"/>
      <c r="K16" s="130"/>
      <c r="L16" s="130"/>
      <c r="M16" s="130"/>
      <c r="N16" s="130"/>
      <c r="O16" s="130"/>
      <c r="P16" s="130"/>
      <c r="Q16" s="130"/>
      <c r="R16" s="130"/>
      <c r="S16" s="130"/>
      <c r="T16" s="130"/>
      <c r="U16" s="130"/>
      <c r="V16" s="130"/>
      <c r="W16" s="130"/>
      <c r="X16" s="130"/>
      <c r="Y16" s="130"/>
      <c r="Z16" s="130"/>
    </row>
    <row r="17" spans="1:26" ht="15.75" customHeight="1">
      <c r="A17" s="943" t="s">
        <v>2562</v>
      </c>
      <c r="B17" s="943" t="s">
        <v>2563</v>
      </c>
      <c r="C17" s="671">
        <v>72560</v>
      </c>
      <c r="D17" s="671">
        <v>60000</v>
      </c>
      <c r="E17" s="130"/>
      <c r="F17" s="130"/>
      <c r="G17" s="130"/>
      <c r="H17" s="130"/>
      <c r="I17" s="130"/>
      <c r="J17" s="130"/>
      <c r="K17" s="130"/>
      <c r="L17" s="130"/>
      <c r="M17" s="130"/>
      <c r="N17" s="130"/>
      <c r="O17" s="130"/>
      <c r="P17" s="130"/>
      <c r="Q17" s="130"/>
      <c r="R17" s="130"/>
      <c r="S17" s="130"/>
      <c r="T17" s="130"/>
      <c r="U17" s="130"/>
      <c r="V17" s="130"/>
      <c r="W17" s="130"/>
      <c r="X17" s="130"/>
      <c r="Y17" s="130"/>
      <c r="Z17" s="130"/>
    </row>
    <row r="18" spans="1:26" ht="15.75">
      <c r="A18" s="1848" t="s">
        <v>230</v>
      </c>
      <c r="B18" s="1777"/>
      <c r="C18" s="571">
        <v>192560</v>
      </c>
      <c r="D18" s="571">
        <f>SUM(D16:D17)</f>
        <v>180000</v>
      </c>
      <c r="E18" s="130"/>
      <c r="F18" s="130"/>
      <c r="G18" s="130"/>
      <c r="H18" s="130"/>
      <c r="I18" s="130"/>
      <c r="J18" s="130"/>
      <c r="K18" s="130"/>
      <c r="L18" s="130"/>
      <c r="M18" s="130"/>
      <c r="N18" s="130"/>
      <c r="O18" s="130"/>
      <c r="P18" s="130"/>
      <c r="Q18" s="130"/>
      <c r="R18" s="130"/>
      <c r="S18" s="130"/>
      <c r="T18" s="130"/>
      <c r="U18" s="130"/>
      <c r="V18" s="130"/>
      <c r="W18" s="130"/>
      <c r="X18" s="130"/>
      <c r="Y18" s="130"/>
      <c r="Z18" s="130"/>
    </row>
    <row r="19" spans="1:26" ht="15.75">
      <c r="A19" s="1587"/>
      <c r="B19" s="1627" t="s">
        <v>2564</v>
      </c>
      <c r="C19" s="671"/>
      <c r="D19" s="671"/>
      <c r="E19" s="130"/>
      <c r="F19" s="130"/>
      <c r="G19" s="130"/>
      <c r="H19" s="130"/>
      <c r="I19" s="130"/>
      <c r="J19" s="130"/>
      <c r="K19" s="130"/>
      <c r="L19" s="130"/>
      <c r="M19" s="130"/>
      <c r="N19" s="130"/>
      <c r="O19" s="130"/>
      <c r="P19" s="130"/>
      <c r="Q19" s="130"/>
      <c r="R19" s="130"/>
      <c r="S19" s="130"/>
      <c r="T19" s="130"/>
      <c r="U19" s="130"/>
      <c r="V19" s="130"/>
      <c r="W19" s="130"/>
      <c r="X19" s="130"/>
      <c r="Y19" s="130"/>
      <c r="Z19" s="130"/>
    </row>
    <row r="20" spans="1:26" ht="15.75" customHeight="1">
      <c r="A20" s="1590" t="s">
        <v>2567</v>
      </c>
      <c r="B20" s="659" t="s">
        <v>2568</v>
      </c>
      <c r="C20" s="671">
        <v>44000</v>
      </c>
      <c r="D20" s="671"/>
      <c r="E20" s="130"/>
      <c r="F20" s="130"/>
      <c r="G20" s="130"/>
      <c r="H20" s="130"/>
      <c r="I20" s="130"/>
      <c r="J20" s="130"/>
      <c r="K20" s="130"/>
      <c r="L20" s="130"/>
      <c r="M20" s="130"/>
      <c r="N20" s="130"/>
      <c r="O20" s="130"/>
      <c r="P20" s="130"/>
      <c r="Q20" s="130"/>
      <c r="R20" s="130"/>
      <c r="S20" s="130"/>
      <c r="T20" s="130"/>
      <c r="U20" s="130"/>
      <c r="V20" s="130"/>
      <c r="W20" s="130"/>
      <c r="X20" s="130"/>
      <c r="Y20" s="130"/>
      <c r="Z20" s="130"/>
    </row>
    <row r="21" spans="1:26" ht="15.75" customHeight="1">
      <c r="A21" s="1848" t="s">
        <v>230</v>
      </c>
      <c r="B21" s="1777"/>
      <c r="C21" s="571">
        <v>44000</v>
      </c>
      <c r="D21" s="571">
        <f>SUM(D20)</f>
        <v>0</v>
      </c>
      <c r="E21" s="130"/>
      <c r="F21" s="130"/>
      <c r="G21" s="130"/>
      <c r="H21" s="130"/>
      <c r="I21" s="130"/>
      <c r="J21" s="130"/>
      <c r="K21" s="130"/>
      <c r="L21" s="130"/>
      <c r="M21" s="130"/>
      <c r="N21" s="130"/>
      <c r="O21" s="130"/>
      <c r="P21" s="130"/>
      <c r="Q21" s="130"/>
      <c r="R21" s="130"/>
      <c r="S21" s="130"/>
      <c r="T21" s="130"/>
      <c r="U21" s="130"/>
      <c r="V21" s="130"/>
      <c r="W21" s="130"/>
      <c r="X21" s="130"/>
      <c r="Y21" s="130"/>
      <c r="Z21" s="130"/>
    </row>
    <row r="22" spans="1:26" ht="15.75" customHeight="1">
      <c r="A22" s="943"/>
      <c r="B22" s="1627" t="s">
        <v>3465</v>
      </c>
      <c r="C22" s="671"/>
      <c r="D22" s="671"/>
      <c r="E22" s="130"/>
      <c r="F22" s="130"/>
      <c r="G22" s="130"/>
      <c r="H22" s="130"/>
      <c r="I22" s="130"/>
      <c r="J22" s="130"/>
      <c r="K22" s="130"/>
      <c r="L22" s="130"/>
      <c r="M22" s="130"/>
      <c r="N22" s="130"/>
      <c r="O22" s="130"/>
      <c r="P22" s="130"/>
      <c r="Q22" s="130"/>
      <c r="R22" s="130"/>
      <c r="S22" s="130"/>
      <c r="T22" s="130"/>
      <c r="U22" s="130"/>
      <c r="V22" s="130"/>
      <c r="W22" s="130"/>
      <c r="X22" s="130"/>
      <c r="Y22" s="130"/>
      <c r="Z22" s="130"/>
    </row>
    <row r="23" spans="1:26" ht="15.75" customHeight="1">
      <c r="A23" s="943" t="s">
        <v>2649</v>
      </c>
      <c r="B23" s="943" t="s">
        <v>2570</v>
      </c>
      <c r="C23" s="1628">
        <v>600000</v>
      </c>
      <c r="D23" s="671">
        <v>1200000</v>
      </c>
      <c r="E23" s="130"/>
      <c r="F23" s="130"/>
      <c r="G23" s="130"/>
      <c r="H23" s="130"/>
      <c r="I23" s="130"/>
      <c r="J23" s="130"/>
      <c r="K23" s="130"/>
      <c r="L23" s="130"/>
      <c r="M23" s="130"/>
      <c r="N23" s="130"/>
      <c r="O23" s="130"/>
      <c r="P23" s="130"/>
      <c r="Q23" s="130"/>
      <c r="R23" s="130"/>
      <c r="S23" s="130"/>
      <c r="T23" s="130"/>
      <c r="U23" s="130"/>
      <c r="V23" s="130"/>
      <c r="W23" s="130"/>
      <c r="X23" s="130"/>
      <c r="Y23" s="130"/>
      <c r="Z23" s="130"/>
    </row>
    <row r="24" spans="1:26" ht="15.75" customHeight="1">
      <c r="A24" s="943" t="s">
        <v>2571</v>
      </c>
      <c r="B24" s="943" t="s">
        <v>2572</v>
      </c>
      <c r="C24" s="1628">
        <v>1200000</v>
      </c>
      <c r="D24" s="671">
        <v>7324800</v>
      </c>
      <c r="E24" s="130"/>
      <c r="F24" s="130"/>
      <c r="G24" s="130"/>
      <c r="H24" s="130"/>
      <c r="I24" s="130"/>
      <c r="J24" s="130"/>
      <c r="K24" s="130"/>
      <c r="L24" s="130"/>
      <c r="M24" s="130"/>
      <c r="N24" s="130"/>
      <c r="O24" s="130"/>
      <c r="P24" s="130"/>
      <c r="Q24" s="130"/>
      <c r="R24" s="130"/>
      <c r="S24" s="130"/>
      <c r="T24" s="130"/>
      <c r="U24" s="130"/>
      <c r="V24" s="130"/>
      <c r="W24" s="130"/>
      <c r="X24" s="130"/>
      <c r="Y24" s="130"/>
      <c r="Z24" s="130"/>
    </row>
    <row r="25" spans="1:26" ht="15.75" customHeight="1">
      <c r="A25" s="943" t="s">
        <v>2573</v>
      </c>
      <c r="B25" s="943" t="s">
        <v>2574</v>
      </c>
      <c r="C25" s="1628">
        <v>480000</v>
      </c>
      <c r="D25" s="671">
        <v>7324800</v>
      </c>
      <c r="E25" s="130"/>
      <c r="F25" s="130"/>
      <c r="G25" s="130"/>
      <c r="H25" s="130"/>
      <c r="I25" s="130"/>
      <c r="J25" s="130"/>
      <c r="K25" s="130"/>
      <c r="L25" s="130"/>
      <c r="M25" s="130"/>
      <c r="N25" s="130"/>
      <c r="O25" s="130"/>
      <c r="P25" s="130"/>
      <c r="Q25" s="130"/>
      <c r="R25" s="130"/>
      <c r="S25" s="130"/>
      <c r="T25" s="130"/>
      <c r="U25" s="130"/>
      <c r="V25" s="130"/>
      <c r="W25" s="130"/>
      <c r="X25" s="130"/>
      <c r="Y25" s="130"/>
      <c r="Z25" s="130"/>
    </row>
    <row r="26" spans="1:26" ht="15.75" customHeight="1">
      <c r="A26" s="1848" t="s">
        <v>230</v>
      </c>
      <c r="B26" s="1777"/>
      <c r="C26" s="571">
        <v>2280000</v>
      </c>
      <c r="D26" s="571">
        <f>SUM(D23:D25)</f>
        <v>15849600</v>
      </c>
      <c r="E26" s="130"/>
      <c r="F26" s="130"/>
      <c r="G26" s="130"/>
      <c r="H26" s="130"/>
      <c r="I26" s="130"/>
      <c r="J26" s="130"/>
      <c r="K26" s="130"/>
      <c r="L26" s="130"/>
      <c r="M26" s="130"/>
      <c r="N26" s="130"/>
      <c r="O26" s="130"/>
      <c r="P26" s="130"/>
      <c r="Q26" s="130"/>
      <c r="R26" s="130"/>
      <c r="S26" s="130"/>
      <c r="T26" s="130"/>
      <c r="U26" s="130"/>
      <c r="V26" s="130"/>
      <c r="W26" s="130"/>
      <c r="X26" s="130"/>
      <c r="Y26" s="130"/>
      <c r="Z26" s="130"/>
    </row>
    <row r="27" spans="1:26" ht="15.75" customHeight="1">
      <c r="A27" s="1587"/>
      <c r="B27" s="1627" t="s">
        <v>2577</v>
      </c>
      <c r="C27" s="671"/>
      <c r="D27" s="671"/>
      <c r="E27" s="130"/>
      <c r="F27" s="130"/>
      <c r="G27" s="130"/>
      <c r="H27" s="130"/>
      <c r="I27" s="130"/>
      <c r="J27" s="130"/>
      <c r="K27" s="130"/>
      <c r="L27" s="130"/>
      <c r="M27" s="130"/>
      <c r="N27" s="130"/>
      <c r="O27" s="130"/>
      <c r="P27" s="130"/>
      <c r="Q27" s="130"/>
      <c r="R27" s="130"/>
      <c r="S27" s="130"/>
      <c r="T27" s="130"/>
      <c r="U27" s="130"/>
      <c r="V27" s="130"/>
      <c r="W27" s="130"/>
      <c r="X27" s="130"/>
      <c r="Y27" s="130"/>
      <c r="Z27" s="130"/>
    </row>
    <row r="28" spans="1:26" ht="15.75" customHeight="1">
      <c r="A28" s="943" t="s">
        <v>2687</v>
      </c>
      <c r="B28" s="943" t="s">
        <v>2578</v>
      </c>
      <c r="C28" s="1628">
        <v>500000</v>
      </c>
      <c r="D28" s="671">
        <v>600000</v>
      </c>
      <c r="E28" s="130"/>
      <c r="F28" s="130"/>
      <c r="G28" s="130"/>
      <c r="H28" s="130"/>
      <c r="I28" s="130"/>
      <c r="J28" s="130"/>
      <c r="K28" s="130"/>
      <c r="L28" s="130"/>
      <c r="M28" s="130"/>
      <c r="N28" s="130"/>
      <c r="O28" s="130"/>
      <c r="P28" s="130"/>
      <c r="Q28" s="130"/>
      <c r="R28" s="130"/>
      <c r="S28" s="130"/>
      <c r="T28" s="130"/>
      <c r="U28" s="130"/>
      <c r="V28" s="130"/>
      <c r="W28" s="130"/>
      <c r="X28" s="130"/>
      <c r="Y28" s="130"/>
      <c r="Z28" s="130"/>
    </row>
    <row r="29" spans="1:26" ht="15.75" customHeight="1">
      <c r="A29" s="943" t="s">
        <v>2579</v>
      </c>
      <c r="B29" s="943" t="s">
        <v>2580</v>
      </c>
      <c r="C29" s="1628">
        <v>500000</v>
      </c>
      <c r="D29" s="671">
        <v>979290</v>
      </c>
      <c r="E29" s="130"/>
      <c r="F29" s="130"/>
      <c r="G29" s="130"/>
      <c r="H29" s="130"/>
      <c r="I29" s="130"/>
      <c r="J29" s="130"/>
      <c r="K29" s="130"/>
      <c r="L29" s="130"/>
      <c r="M29" s="130"/>
      <c r="N29" s="130"/>
      <c r="O29" s="130"/>
      <c r="P29" s="130"/>
      <c r="Q29" s="130"/>
      <c r="R29" s="130"/>
      <c r="S29" s="130"/>
      <c r="T29" s="130"/>
      <c r="U29" s="130"/>
      <c r="V29" s="130"/>
      <c r="W29" s="130"/>
      <c r="X29" s="130"/>
      <c r="Y29" s="130"/>
      <c r="Z29" s="130"/>
    </row>
    <row r="30" spans="1:26" ht="15.75" customHeight="1">
      <c r="A30" s="943" t="s">
        <v>2581</v>
      </c>
      <c r="B30" s="943" t="s">
        <v>2574</v>
      </c>
      <c r="C30" s="1628">
        <v>500000</v>
      </c>
      <c r="D30" s="671">
        <v>979290</v>
      </c>
      <c r="E30" s="130"/>
      <c r="F30" s="130"/>
      <c r="G30" s="130"/>
      <c r="H30" s="130"/>
      <c r="I30" s="130"/>
      <c r="J30" s="130"/>
      <c r="K30" s="130"/>
      <c r="L30" s="130"/>
      <c r="M30" s="130"/>
      <c r="N30" s="130"/>
      <c r="O30" s="130"/>
      <c r="P30" s="130"/>
      <c r="Q30" s="130"/>
      <c r="R30" s="130"/>
      <c r="S30" s="130"/>
      <c r="T30" s="130"/>
      <c r="U30" s="130"/>
      <c r="V30" s="130"/>
      <c r="W30" s="130"/>
      <c r="X30" s="130"/>
      <c r="Y30" s="130"/>
      <c r="Z30" s="130"/>
    </row>
    <row r="31" spans="1:26" ht="15.75" customHeight="1">
      <c r="A31" s="1848" t="s">
        <v>230</v>
      </c>
      <c r="B31" s="1777"/>
      <c r="C31" s="571">
        <v>1500000</v>
      </c>
      <c r="D31" s="571">
        <f>SUM(D28:D30)</f>
        <v>2558580</v>
      </c>
      <c r="E31" s="130"/>
      <c r="F31" s="130"/>
      <c r="G31" s="130"/>
      <c r="H31" s="130"/>
      <c r="I31" s="130"/>
      <c r="J31" s="130"/>
      <c r="K31" s="130"/>
      <c r="L31" s="130"/>
      <c r="M31" s="130"/>
      <c r="N31" s="130"/>
      <c r="O31" s="130"/>
      <c r="P31" s="130"/>
      <c r="Q31" s="130"/>
      <c r="R31" s="130"/>
      <c r="S31" s="130"/>
      <c r="T31" s="130"/>
      <c r="U31" s="130"/>
      <c r="V31" s="130"/>
      <c r="W31" s="130"/>
      <c r="X31" s="130"/>
      <c r="Y31" s="130"/>
      <c r="Z31" s="130"/>
    </row>
    <row r="32" spans="1:26" ht="15.75" customHeight="1">
      <c r="A32" s="1587"/>
      <c r="B32" s="1627" t="s">
        <v>2584</v>
      </c>
      <c r="C32" s="671"/>
      <c r="D32" s="671"/>
      <c r="E32" s="130"/>
      <c r="F32" s="130"/>
      <c r="G32" s="130"/>
      <c r="H32" s="130"/>
      <c r="I32" s="130"/>
      <c r="J32" s="130"/>
      <c r="K32" s="130"/>
      <c r="L32" s="130"/>
      <c r="M32" s="130"/>
      <c r="N32" s="130"/>
      <c r="O32" s="130"/>
      <c r="P32" s="130"/>
      <c r="Q32" s="130"/>
      <c r="R32" s="130"/>
      <c r="S32" s="130"/>
      <c r="T32" s="130"/>
      <c r="U32" s="130"/>
      <c r="V32" s="130"/>
      <c r="W32" s="130"/>
      <c r="X32" s="130"/>
      <c r="Y32" s="130"/>
      <c r="Z32" s="130"/>
    </row>
    <row r="33" spans="1:26" ht="15.75" customHeight="1">
      <c r="A33" s="1590" t="s">
        <v>2585</v>
      </c>
      <c r="B33" s="659" t="s">
        <v>2586</v>
      </c>
      <c r="C33" s="1628">
        <v>0</v>
      </c>
      <c r="D33" s="671">
        <f>SUM(C33)</f>
        <v>0</v>
      </c>
      <c r="E33" s="130"/>
      <c r="F33" s="130"/>
      <c r="G33" s="130"/>
      <c r="H33" s="130"/>
      <c r="I33" s="130"/>
      <c r="J33" s="130"/>
      <c r="K33" s="130"/>
      <c r="L33" s="130"/>
      <c r="M33" s="130"/>
      <c r="N33" s="130"/>
      <c r="O33" s="130"/>
      <c r="P33" s="130"/>
      <c r="Q33" s="130"/>
      <c r="R33" s="130"/>
      <c r="S33" s="130"/>
      <c r="T33" s="130"/>
      <c r="U33" s="130"/>
      <c r="V33" s="130"/>
      <c r="W33" s="130"/>
      <c r="X33" s="130"/>
      <c r="Y33" s="130"/>
      <c r="Z33" s="130"/>
    </row>
    <row r="34" spans="1:26" ht="15.75" customHeight="1">
      <c r="A34" s="1625">
        <v>2210503</v>
      </c>
      <c r="B34" s="659" t="s">
        <v>2588</v>
      </c>
      <c r="C34" s="1628">
        <v>0</v>
      </c>
      <c r="D34" s="671">
        <v>64800</v>
      </c>
      <c r="E34" s="130"/>
      <c r="F34" s="130"/>
      <c r="G34" s="130"/>
      <c r="H34" s="130"/>
      <c r="I34" s="130"/>
      <c r="J34" s="130"/>
      <c r="K34" s="130"/>
      <c r="L34" s="130"/>
      <c r="M34" s="130"/>
      <c r="N34" s="130"/>
      <c r="O34" s="130"/>
      <c r="P34" s="130"/>
      <c r="Q34" s="130"/>
      <c r="R34" s="130"/>
      <c r="S34" s="130"/>
      <c r="T34" s="130"/>
      <c r="U34" s="130"/>
      <c r="V34" s="130"/>
      <c r="W34" s="130"/>
      <c r="X34" s="130"/>
      <c r="Y34" s="130"/>
      <c r="Z34" s="130"/>
    </row>
    <row r="35" spans="1:26" ht="15.75" customHeight="1">
      <c r="A35" s="1625">
        <v>2210504</v>
      </c>
      <c r="B35" s="659" t="s">
        <v>2590</v>
      </c>
      <c r="C35" s="1628">
        <v>0</v>
      </c>
      <c r="D35" s="671"/>
      <c r="E35" s="130"/>
      <c r="F35" s="130"/>
      <c r="G35" s="130"/>
      <c r="H35" s="130"/>
      <c r="I35" s="130"/>
      <c r="J35" s="130"/>
      <c r="K35" s="130"/>
      <c r="L35" s="130"/>
      <c r="M35" s="130"/>
      <c r="N35" s="130"/>
      <c r="O35" s="130"/>
      <c r="P35" s="130"/>
      <c r="Q35" s="130"/>
      <c r="R35" s="130"/>
      <c r="S35" s="130"/>
      <c r="T35" s="130"/>
      <c r="U35" s="130"/>
      <c r="V35" s="130"/>
      <c r="W35" s="130"/>
      <c r="X35" s="130"/>
      <c r="Y35" s="130"/>
      <c r="Z35" s="130"/>
    </row>
    <row r="36" spans="1:26" ht="15.75" customHeight="1">
      <c r="A36" s="1848" t="s">
        <v>230</v>
      </c>
      <c r="B36" s="1777"/>
      <c r="C36" s="571">
        <f t="shared" ref="C36:D36" si="0">SUM(C33:C35)</f>
        <v>0</v>
      </c>
      <c r="D36" s="571">
        <f t="shared" si="0"/>
        <v>64800</v>
      </c>
      <c r="E36" s="130"/>
      <c r="F36" s="130"/>
      <c r="G36" s="130"/>
      <c r="H36" s="130"/>
      <c r="I36" s="130"/>
      <c r="J36" s="130"/>
      <c r="K36" s="130"/>
      <c r="L36" s="130"/>
      <c r="M36" s="130"/>
      <c r="N36" s="130"/>
      <c r="O36" s="130"/>
      <c r="P36" s="130"/>
      <c r="Q36" s="130"/>
      <c r="R36" s="130"/>
      <c r="S36" s="130"/>
      <c r="T36" s="130"/>
      <c r="U36" s="130"/>
      <c r="V36" s="130"/>
      <c r="W36" s="130"/>
      <c r="X36" s="130"/>
      <c r="Y36" s="130"/>
      <c r="Z36" s="130"/>
    </row>
    <row r="37" spans="1:26" ht="15.75" customHeight="1">
      <c r="A37" s="1587"/>
      <c r="B37" s="1627" t="s">
        <v>2591</v>
      </c>
      <c r="C37" s="671"/>
      <c r="D37" s="671"/>
      <c r="E37" s="130"/>
      <c r="F37" s="130"/>
      <c r="G37" s="130"/>
      <c r="H37" s="130"/>
      <c r="I37" s="130"/>
      <c r="J37" s="130"/>
      <c r="K37" s="130"/>
      <c r="L37" s="130"/>
      <c r="M37" s="130"/>
      <c r="N37" s="130"/>
      <c r="O37" s="130"/>
      <c r="P37" s="130"/>
      <c r="Q37" s="130"/>
      <c r="R37" s="130"/>
      <c r="S37" s="130"/>
      <c r="T37" s="130"/>
      <c r="U37" s="130"/>
      <c r="V37" s="130"/>
      <c r="W37" s="130"/>
      <c r="X37" s="130"/>
      <c r="Y37" s="130"/>
      <c r="Z37" s="130"/>
    </row>
    <row r="38" spans="1:26" ht="15.75" customHeight="1">
      <c r="A38" s="943">
        <v>2210604</v>
      </c>
      <c r="B38" s="943" t="s">
        <v>3068</v>
      </c>
      <c r="C38" s="671">
        <v>720000</v>
      </c>
      <c r="D38" s="671"/>
      <c r="E38" s="130"/>
      <c r="F38" s="130"/>
      <c r="G38" s="130"/>
      <c r="H38" s="130"/>
      <c r="I38" s="130"/>
      <c r="J38" s="130"/>
      <c r="K38" s="130"/>
      <c r="L38" s="130"/>
      <c r="M38" s="130"/>
      <c r="N38" s="130"/>
      <c r="O38" s="130"/>
      <c r="P38" s="130"/>
      <c r="Q38" s="130"/>
      <c r="R38" s="130"/>
      <c r="S38" s="130"/>
      <c r="T38" s="130"/>
      <c r="U38" s="130"/>
      <c r="V38" s="130"/>
      <c r="W38" s="130"/>
      <c r="X38" s="130"/>
      <c r="Y38" s="130"/>
      <c r="Z38" s="130"/>
    </row>
    <row r="39" spans="1:26" ht="15.75" customHeight="1">
      <c r="A39" s="1848" t="s">
        <v>230</v>
      </c>
      <c r="B39" s="1777"/>
      <c r="C39" s="571">
        <v>720000</v>
      </c>
      <c r="D39" s="571">
        <f>SUM(D38)</f>
        <v>0</v>
      </c>
      <c r="E39" s="130"/>
      <c r="F39" s="130"/>
      <c r="G39" s="130"/>
      <c r="H39" s="130"/>
      <c r="I39" s="130"/>
      <c r="J39" s="130"/>
      <c r="K39" s="130"/>
      <c r="L39" s="130"/>
      <c r="M39" s="130"/>
      <c r="N39" s="130"/>
      <c r="O39" s="130"/>
      <c r="P39" s="130"/>
      <c r="Q39" s="130"/>
      <c r="R39" s="130"/>
      <c r="S39" s="130"/>
      <c r="T39" s="130"/>
      <c r="U39" s="130"/>
      <c r="V39" s="130"/>
      <c r="W39" s="130"/>
      <c r="X39" s="130"/>
      <c r="Y39" s="130"/>
      <c r="Z39" s="130"/>
    </row>
    <row r="40" spans="1:26" ht="15.75" customHeight="1">
      <c r="A40" s="1587"/>
      <c r="B40" s="1627" t="s">
        <v>2594</v>
      </c>
      <c r="C40" s="671"/>
      <c r="D40" s="671"/>
      <c r="E40" s="130"/>
      <c r="F40" s="130"/>
      <c r="G40" s="130"/>
      <c r="H40" s="130"/>
      <c r="I40" s="130"/>
      <c r="J40" s="130"/>
      <c r="K40" s="130"/>
      <c r="L40" s="130"/>
      <c r="M40" s="130"/>
      <c r="N40" s="130"/>
      <c r="O40" s="130"/>
      <c r="P40" s="130"/>
      <c r="Q40" s="130"/>
      <c r="R40" s="130"/>
      <c r="S40" s="130"/>
      <c r="T40" s="130"/>
      <c r="U40" s="130"/>
      <c r="V40" s="130"/>
      <c r="W40" s="130"/>
      <c r="X40" s="130"/>
      <c r="Y40" s="130"/>
      <c r="Z40" s="130"/>
    </row>
    <row r="41" spans="1:26" ht="15.75" customHeight="1">
      <c r="A41" s="943">
        <v>2210703</v>
      </c>
      <c r="B41" s="659" t="s">
        <v>2889</v>
      </c>
      <c r="C41" s="1628"/>
      <c r="D41" s="671">
        <v>120000</v>
      </c>
      <c r="E41" s="130"/>
      <c r="F41" s="130"/>
      <c r="G41" s="130"/>
      <c r="H41" s="130"/>
      <c r="I41" s="130"/>
      <c r="J41" s="130"/>
      <c r="K41" s="130"/>
      <c r="L41" s="130"/>
      <c r="M41" s="130"/>
      <c r="N41" s="130"/>
      <c r="O41" s="130"/>
      <c r="P41" s="130"/>
      <c r="Q41" s="130"/>
      <c r="R41" s="130"/>
      <c r="S41" s="130"/>
      <c r="T41" s="130"/>
      <c r="U41" s="130"/>
      <c r="V41" s="130"/>
      <c r="W41" s="130"/>
      <c r="X41" s="130"/>
      <c r="Y41" s="130"/>
      <c r="Z41" s="130"/>
    </row>
    <row r="42" spans="1:26" ht="15.75" customHeight="1">
      <c r="A42" s="1625">
        <v>2210704</v>
      </c>
      <c r="B42" s="659" t="s">
        <v>3070</v>
      </c>
      <c r="C42" s="1628">
        <v>0</v>
      </c>
      <c r="D42" s="671">
        <v>650030</v>
      </c>
      <c r="E42" s="130"/>
      <c r="F42" s="130"/>
      <c r="G42" s="130"/>
      <c r="H42" s="130"/>
      <c r="I42" s="130"/>
      <c r="J42" s="130"/>
      <c r="K42" s="130"/>
      <c r="L42" s="130"/>
      <c r="M42" s="130"/>
      <c r="N42" s="130"/>
      <c r="O42" s="130"/>
      <c r="P42" s="130"/>
      <c r="Q42" s="130"/>
      <c r="R42" s="130"/>
      <c r="S42" s="130"/>
      <c r="T42" s="130"/>
      <c r="U42" s="130"/>
      <c r="V42" s="130"/>
      <c r="W42" s="130"/>
      <c r="X42" s="130"/>
      <c r="Y42" s="130"/>
      <c r="Z42" s="130"/>
    </row>
    <row r="43" spans="1:26" ht="15.75" customHeight="1">
      <c r="A43" s="943">
        <v>2210708</v>
      </c>
      <c r="B43" s="659" t="s">
        <v>3467</v>
      </c>
      <c r="C43" s="1628">
        <v>0</v>
      </c>
      <c r="D43" s="671">
        <v>600950</v>
      </c>
      <c r="E43" s="130"/>
      <c r="F43" s="130"/>
      <c r="G43" s="130"/>
      <c r="H43" s="130"/>
      <c r="I43" s="130"/>
      <c r="J43" s="130"/>
      <c r="K43" s="130"/>
      <c r="L43" s="130"/>
      <c r="M43" s="130"/>
      <c r="N43" s="130"/>
      <c r="O43" s="130"/>
      <c r="P43" s="130"/>
      <c r="Q43" s="130"/>
      <c r="R43" s="130"/>
      <c r="S43" s="130"/>
      <c r="T43" s="130"/>
      <c r="U43" s="130"/>
      <c r="V43" s="130"/>
      <c r="W43" s="130"/>
      <c r="X43" s="130"/>
      <c r="Y43" s="130"/>
      <c r="Z43" s="130"/>
    </row>
    <row r="44" spans="1:26" ht="15.75" customHeight="1">
      <c r="A44" s="1848" t="s">
        <v>230</v>
      </c>
      <c r="B44" s="1777"/>
      <c r="C44" s="571">
        <f t="shared" ref="C44:D44" si="1">SUM(C41:C43)</f>
        <v>0</v>
      </c>
      <c r="D44" s="571">
        <f t="shared" si="1"/>
        <v>1370980</v>
      </c>
      <c r="E44" s="130"/>
      <c r="F44" s="130"/>
      <c r="G44" s="130"/>
      <c r="H44" s="130"/>
      <c r="I44" s="130"/>
      <c r="J44" s="130"/>
      <c r="K44" s="130"/>
      <c r="L44" s="130"/>
      <c r="M44" s="130"/>
      <c r="N44" s="130"/>
      <c r="O44" s="130"/>
      <c r="P44" s="130"/>
      <c r="Q44" s="130"/>
      <c r="R44" s="130"/>
      <c r="S44" s="130"/>
      <c r="T44" s="130"/>
      <c r="U44" s="130"/>
      <c r="V44" s="130"/>
      <c r="W44" s="130"/>
      <c r="X44" s="130"/>
      <c r="Y44" s="130"/>
      <c r="Z44" s="130"/>
    </row>
    <row r="45" spans="1:26" ht="15.75" customHeight="1">
      <c r="A45" s="1587"/>
      <c r="B45" s="1627" t="s">
        <v>2602</v>
      </c>
      <c r="C45" s="671"/>
      <c r="D45" s="671"/>
      <c r="E45" s="130"/>
      <c r="F45" s="130"/>
      <c r="G45" s="130"/>
      <c r="H45" s="130"/>
      <c r="I45" s="130"/>
      <c r="J45" s="130"/>
      <c r="K45" s="130"/>
      <c r="L45" s="130"/>
      <c r="M45" s="130"/>
      <c r="N45" s="130"/>
      <c r="O45" s="130"/>
      <c r="P45" s="130"/>
      <c r="Q45" s="130"/>
      <c r="R45" s="130"/>
      <c r="S45" s="130"/>
      <c r="T45" s="130"/>
      <c r="U45" s="130"/>
      <c r="V45" s="130"/>
      <c r="W45" s="130"/>
      <c r="X45" s="130"/>
      <c r="Y45" s="130"/>
      <c r="Z45" s="130"/>
    </row>
    <row r="46" spans="1:26" ht="15.75" customHeight="1">
      <c r="A46" s="943" t="s">
        <v>2655</v>
      </c>
      <c r="B46" s="943" t="s">
        <v>2656</v>
      </c>
      <c r="C46" s="1628">
        <v>1200000</v>
      </c>
      <c r="D46" s="671">
        <v>2400000</v>
      </c>
      <c r="E46" s="130"/>
      <c r="F46" s="130"/>
      <c r="G46" s="130"/>
      <c r="H46" s="130"/>
      <c r="I46" s="130"/>
      <c r="J46" s="130"/>
      <c r="K46" s="130"/>
      <c r="L46" s="130"/>
      <c r="M46" s="130"/>
      <c r="N46" s="130"/>
      <c r="O46" s="130"/>
      <c r="P46" s="130"/>
      <c r="Q46" s="130"/>
      <c r="R46" s="130"/>
      <c r="S46" s="130"/>
      <c r="T46" s="130"/>
      <c r="U46" s="130"/>
      <c r="V46" s="130"/>
      <c r="W46" s="130"/>
      <c r="X46" s="130"/>
      <c r="Y46" s="130"/>
      <c r="Z46" s="130"/>
    </row>
    <row r="47" spans="1:26" ht="15.75" customHeight="1">
      <c r="A47" s="943" t="s">
        <v>2603</v>
      </c>
      <c r="B47" s="943" t="s">
        <v>2604</v>
      </c>
      <c r="C47" s="1628">
        <v>0</v>
      </c>
      <c r="D47" s="671">
        <v>2400000</v>
      </c>
      <c r="E47" s="130"/>
      <c r="F47" s="130"/>
      <c r="G47" s="130"/>
      <c r="H47" s="130"/>
      <c r="I47" s="130"/>
      <c r="J47" s="130"/>
      <c r="K47" s="130"/>
      <c r="L47" s="130"/>
      <c r="M47" s="130"/>
      <c r="N47" s="130"/>
      <c r="O47" s="130"/>
      <c r="P47" s="130"/>
      <c r="Q47" s="130"/>
      <c r="R47" s="130"/>
      <c r="S47" s="130"/>
      <c r="T47" s="130"/>
      <c r="U47" s="130"/>
      <c r="V47" s="130"/>
      <c r="W47" s="130"/>
      <c r="X47" s="130"/>
      <c r="Y47" s="130"/>
      <c r="Z47" s="130"/>
    </row>
    <row r="48" spans="1:26" ht="15.75" customHeight="1">
      <c r="A48" s="1848" t="s">
        <v>230</v>
      </c>
      <c r="B48" s="1777"/>
      <c r="C48" s="571">
        <v>1200000</v>
      </c>
      <c r="D48" s="571">
        <f>SUM(D46:D47)</f>
        <v>4800000</v>
      </c>
      <c r="E48" s="130"/>
      <c r="F48" s="130"/>
      <c r="G48" s="130"/>
      <c r="H48" s="130"/>
      <c r="I48" s="130"/>
      <c r="J48" s="130"/>
      <c r="K48" s="130"/>
      <c r="L48" s="130"/>
      <c r="M48" s="130"/>
      <c r="N48" s="130"/>
      <c r="O48" s="130"/>
      <c r="P48" s="130"/>
      <c r="Q48" s="130"/>
      <c r="R48" s="130"/>
      <c r="S48" s="130"/>
      <c r="T48" s="130"/>
      <c r="U48" s="130"/>
      <c r="V48" s="130"/>
      <c r="W48" s="130"/>
      <c r="X48" s="130"/>
      <c r="Y48" s="130"/>
      <c r="Z48" s="130"/>
    </row>
    <row r="49" spans="1:26" ht="15.75" customHeight="1">
      <c r="A49" s="1587"/>
      <c r="B49" s="1627" t="s">
        <v>2612</v>
      </c>
      <c r="C49" s="671"/>
      <c r="D49" s="671"/>
      <c r="E49" s="130"/>
      <c r="F49" s="130"/>
      <c r="G49" s="130"/>
      <c r="H49" s="130"/>
      <c r="I49" s="130"/>
      <c r="J49" s="130"/>
      <c r="K49" s="130"/>
      <c r="L49" s="130"/>
      <c r="M49" s="130"/>
      <c r="N49" s="130"/>
      <c r="O49" s="130"/>
      <c r="P49" s="130"/>
      <c r="Q49" s="130"/>
      <c r="R49" s="130"/>
      <c r="S49" s="130"/>
      <c r="T49" s="130"/>
      <c r="U49" s="130"/>
      <c r="V49" s="130"/>
      <c r="W49" s="130"/>
      <c r="X49" s="130"/>
      <c r="Y49" s="130"/>
      <c r="Z49" s="130"/>
    </row>
    <row r="50" spans="1:26" ht="15.75" customHeight="1">
      <c r="A50" s="943" t="s">
        <v>2613</v>
      </c>
      <c r="B50" s="943" t="s">
        <v>2614</v>
      </c>
      <c r="C50" s="671"/>
      <c r="D50" s="671"/>
      <c r="E50" s="130"/>
      <c r="F50" s="130"/>
      <c r="G50" s="130"/>
      <c r="H50" s="130"/>
      <c r="I50" s="130"/>
      <c r="J50" s="130"/>
      <c r="K50" s="130"/>
      <c r="L50" s="130"/>
      <c r="M50" s="130"/>
      <c r="N50" s="130"/>
      <c r="O50" s="130"/>
      <c r="P50" s="130"/>
      <c r="Q50" s="130"/>
      <c r="R50" s="130"/>
      <c r="S50" s="130"/>
      <c r="T50" s="130"/>
      <c r="U50" s="130"/>
      <c r="V50" s="130"/>
      <c r="W50" s="130"/>
      <c r="X50" s="130"/>
      <c r="Y50" s="130"/>
      <c r="Z50" s="130"/>
    </row>
    <row r="51" spans="1:26" ht="15.75" customHeight="1">
      <c r="A51" s="1848" t="s">
        <v>230</v>
      </c>
      <c r="B51" s="1777"/>
      <c r="C51" s="571">
        <v>0</v>
      </c>
      <c r="D51" s="571">
        <f>SUM(D50)</f>
        <v>0</v>
      </c>
      <c r="E51" s="130"/>
      <c r="F51" s="130"/>
      <c r="G51" s="130"/>
      <c r="H51" s="130"/>
      <c r="I51" s="130"/>
      <c r="J51" s="130"/>
      <c r="K51" s="130"/>
      <c r="L51" s="130"/>
      <c r="M51" s="130"/>
      <c r="N51" s="130"/>
      <c r="O51" s="130"/>
      <c r="P51" s="130"/>
      <c r="Q51" s="130"/>
      <c r="R51" s="130"/>
      <c r="S51" s="130"/>
      <c r="T51" s="130"/>
      <c r="U51" s="130"/>
      <c r="V51" s="130"/>
      <c r="W51" s="130"/>
      <c r="X51" s="130"/>
      <c r="Y51" s="130"/>
      <c r="Z51" s="130"/>
    </row>
    <row r="52" spans="1:26" ht="15.75" customHeight="1">
      <c r="A52" s="103"/>
      <c r="B52" s="176" t="s">
        <v>2605</v>
      </c>
      <c r="C52" s="671"/>
      <c r="D52" s="671"/>
      <c r="E52" s="130"/>
      <c r="F52" s="130"/>
      <c r="G52" s="130"/>
      <c r="H52" s="130"/>
      <c r="I52" s="130"/>
      <c r="J52" s="130"/>
      <c r="K52" s="130"/>
      <c r="L52" s="130"/>
      <c r="M52" s="130"/>
      <c r="N52" s="130"/>
      <c r="O52" s="130"/>
      <c r="P52" s="130"/>
      <c r="Q52" s="130"/>
      <c r="R52" s="130"/>
      <c r="S52" s="130"/>
      <c r="T52" s="130"/>
      <c r="U52" s="130"/>
      <c r="V52" s="130"/>
      <c r="W52" s="130"/>
      <c r="X52" s="130"/>
      <c r="Y52" s="130"/>
      <c r="Z52" s="130"/>
    </row>
    <row r="53" spans="1:26" ht="15.75" customHeight="1">
      <c r="A53" s="103" t="s">
        <v>2606</v>
      </c>
      <c r="B53" s="36" t="s">
        <v>2607</v>
      </c>
      <c r="C53" s="671"/>
      <c r="D53" s="671">
        <v>1200000</v>
      </c>
      <c r="E53" s="130"/>
      <c r="F53" s="130"/>
      <c r="G53" s="130"/>
      <c r="H53" s="130"/>
      <c r="I53" s="130"/>
      <c r="J53" s="130"/>
      <c r="K53" s="130"/>
      <c r="L53" s="130"/>
      <c r="M53" s="130"/>
      <c r="N53" s="130"/>
      <c r="O53" s="130"/>
      <c r="P53" s="130"/>
      <c r="Q53" s="130"/>
      <c r="R53" s="130"/>
      <c r="S53" s="130"/>
      <c r="T53" s="130"/>
      <c r="U53" s="130"/>
      <c r="V53" s="130"/>
      <c r="W53" s="130"/>
      <c r="X53" s="130"/>
      <c r="Y53" s="130"/>
      <c r="Z53" s="130"/>
    </row>
    <row r="54" spans="1:26" ht="15.75" customHeight="1">
      <c r="A54" s="103" t="s">
        <v>2608</v>
      </c>
      <c r="B54" s="36" t="s">
        <v>2609</v>
      </c>
      <c r="C54" s="671"/>
      <c r="D54" s="671">
        <v>1200000</v>
      </c>
      <c r="E54" s="130"/>
      <c r="F54" s="130"/>
      <c r="G54" s="130"/>
      <c r="H54" s="130"/>
      <c r="I54" s="130"/>
      <c r="J54" s="130"/>
      <c r="K54" s="130"/>
      <c r="L54" s="130"/>
      <c r="M54" s="130"/>
      <c r="N54" s="130"/>
      <c r="O54" s="130"/>
      <c r="P54" s="130"/>
      <c r="Q54" s="130"/>
      <c r="R54" s="130"/>
      <c r="S54" s="130"/>
      <c r="T54" s="130"/>
      <c r="U54" s="130"/>
      <c r="V54" s="130"/>
      <c r="W54" s="130"/>
      <c r="X54" s="130"/>
      <c r="Y54" s="130"/>
      <c r="Z54" s="130"/>
    </row>
    <row r="55" spans="1:26" ht="15.75" customHeight="1">
      <c r="A55" s="103" t="s">
        <v>2610</v>
      </c>
      <c r="B55" s="36" t="s">
        <v>2611</v>
      </c>
      <c r="C55" s="671"/>
      <c r="D55" s="671">
        <v>600000</v>
      </c>
      <c r="E55" s="130"/>
      <c r="F55" s="130"/>
      <c r="G55" s="130"/>
      <c r="H55" s="130"/>
      <c r="I55" s="130"/>
      <c r="J55" s="130"/>
      <c r="K55" s="130"/>
      <c r="L55" s="130"/>
      <c r="M55" s="130"/>
      <c r="N55" s="130"/>
      <c r="O55" s="130"/>
      <c r="P55" s="130"/>
      <c r="Q55" s="130"/>
      <c r="R55" s="130"/>
      <c r="S55" s="130"/>
      <c r="T55" s="130"/>
      <c r="U55" s="130"/>
      <c r="V55" s="130"/>
      <c r="W55" s="130"/>
      <c r="X55" s="130"/>
      <c r="Y55" s="130"/>
      <c r="Z55" s="130"/>
    </row>
    <row r="56" spans="1:26" ht="15.75" customHeight="1">
      <c r="A56" s="746" t="s">
        <v>230</v>
      </c>
      <c r="B56" s="746"/>
      <c r="C56" s="571">
        <f t="shared" ref="C56:D56" si="2">SUM(C53:C55)</f>
        <v>0</v>
      </c>
      <c r="D56" s="571">
        <f t="shared" si="2"/>
        <v>3000000</v>
      </c>
      <c r="E56" s="130"/>
      <c r="F56" s="130"/>
      <c r="G56" s="130"/>
      <c r="H56" s="130"/>
      <c r="I56" s="130"/>
      <c r="J56" s="130"/>
      <c r="K56" s="130"/>
      <c r="L56" s="130"/>
      <c r="M56" s="130"/>
      <c r="N56" s="130"/>
      <c r="O56" s="130"/>
      <c r="P56" s="130"/>
      <c r="Q56" s="130"/>
      <c r="R56" s="130"/>
      <c r="S56" s="130"/>
      <c r="T56" s="130"/>
      <c r="U56" s="130"/>
      <c r="V56" s="130"/>
      <c r="W56" s="130"/>
      <c r="X56" s="130"/>
      <c r="Y56" s="130"/>
      <c r="Z56" s="130"/>
    </row>
    <row r="57" spans="1:26" ht="15.75" customHeight="1">
      <c r="A57" s="1597"/>
      <c r="B57" s="1598" t="s">
        <v>2633</v>
      </c>
      <c r="C57" s="90"/>
      <c r="D57" s="90"/>
      <c r="E57" s="130"/>
      <c r="F57" s="130"/>
      <c r="G57" s="130"/>
      <c r="H57" s="130"/>
      <c r="I57" s="130"/>
      <c r="J57" s="130"/>
      <c r="K57" s="130"/>
      <c r="L57" s="130"/>
      <c r="M57" s="130"/>
      <c r="N57" s="130"/>
      <c r="O57" s="130"/>
      <c r="P57" s="130"/>
      <c r="Q57" s="130"/>
      <c r="R57" s="130"/>
      <c r="S57" s="130"/>
      <c r="T57" s="130"/>
      <c r="U57" s="130"/>
      <c r="V57" s="130"/>
      <c r="W57" s="130"/>
      <c r="X57" s="130"/>
      <c r="Y57" s="130"/>
      <c r="Z57" s="130"/>
    </row>
    <row r="58" spans="1:26" ht="15.75" customHeight="1">
      <c r="A58" s="943" t="s">
        <v>2634</v>
      </c>
      <c r="B58" s="659" t="s">
        <v>2635</v>
      </c>
      <c r="C58" s="564"/>
      <c r="D58" s="564">
        <v>1200000</v>
      </c>
      <c r="E58" s="130"/>
      <c r="F58" s="130"/>
      <c r="G58" s="130"/>
      <c r="H58" s="130"/>
      <c r="I58" s="130"/>
      <c r="J58" s="130"/>
      <c r="K58" s="130"/>
      <c r="L58" s="130"/>
      <c r="M58" s="130"/>
      <c r="N58" s="130"/>
      <c r="O58" s="130"/>
      <c r="P58" s="130"/>
      <c r="Q58" s="130"/>
      <c r="R58" s="130"/>
      <c r="S58" s="130"/>
      <c r="T58" s="130"/>
      <c r="U58" s="130"/>
      <c r="V58" s="130"/>
      <c r="W58" s="130"/>
      <c r="X58" s="130"/>
      <c r="Y58" s="130"/>
      <c r="Z58" s="130"/>
    </row>
    <row r="59" spans="1:26" ht="15.75" customHeight="1">
      <c r="A59" s="746" t="s">
        <v>230</v>
      </c>
      <c r="B59" s="746"/>
      <c r="C59" s="571">
        <v>0</v>
      </c>
      <c r="D59" s="571">
        <f>SUM(D58)</f>
        <v>1200000</v>
      </c>
      <c r="E59" s="130"/>
      <c r="F59" s="130"/>
      <c r="G59" s="130"/>
      <c r="H59" s="130"/>
      <c r="I59" s="130"/>
      <c r="J59" s="130"/>
      <c r="K59" s="130"/>
      <c r="L59" s="130"/>
      <c r="M59" s="130"/>
      <c r="N59" s="130"/>
      <c r="O59" s="130"/>
      <c r="P59" s="130"/>
      <c r="Q59" s="130"/>
      <c r="R59" s="130"/>
      <c r="S59" s="130"/>
      <c r="T59" s="130"/>
      <c r="U59" s="130"/>
      <c r="V59" s="130"/>
      <c r="W59" s="130"/>
      <c r="X59" s="130"/>
      <c r="Y59" s="130"/>
      <c r="Z59" s="130"/>
    </row>
    <row r="60" spans="1:26" ht="15.75" customHeight="1">
      <c r="A60" s="746"/>
      <c r="B60" s="746" t="s">
        <v>3518</v>
      </c>
      <c r="C60" s="571">
        <v>5936560</v>
      </c>
      <c r="D60" s="571">
        <f>SUM(D59,D51,D48,D44,D36,D26,D21,D18,D31,D39,D56)</f>
        <v>29023960</v>
      </c>
      <c r="E60" s="130"/>
      <c r="F60" s="130"/>
      <c r="G60" s="130"/>
      <c r="H60" s="130"/>
      <c r="I60" s="130"/>
      <c r="J60" s="130"/>
      <c r="K60" s="130"/>
      <c r="L60" s="130"/>
      <c r="M60" s="130"/>
      <c r="N60" s="130"/>
      <c r="O60" s="130"/>
      <c r="P60" s="130"/>
      <c r="Q60" s="130"/>
      <c r="R60" s="130"/>
      <c r="S60" s="130"/>
      <c r="T60" s="130"/>
      <c r="U60" s="130"/>
      <c r="V60" s="130"/>
      <c r="W60" s="130"/>
      <c r="X60" s="130"/>
      <c r="Y60" s="130"/>
      <c r="Z60" s="130"/>
    </row>
    <row r="61" spans="1:26" ht="15.75" customHeight="1">
      <c r="A61" s="613">
        <v>10102</v>
      </c>
      <c r="B61" s="613" t="s">
        <v>3519</v>
      </c>
      <c r="C61" s="671"/>
      <c r="D61" s="671"/>
      <c r="E61" s="130"/>
      <c r="F61" s="130"/>
      <c r="G61" s="130"/>
      <c r="H61" s="130"/>
      <c r="I61" s="130"/>
      <c r="J61" s="130"/>
      <c r="K61" s="130"/>
      <c r="L61" s="130"/>
      <c r="M61" s="130"/>
      <c r="N61" s="130"/>
      <c r="O61" s="130"/>
      <c r="P61" s="130"/>
      <c r="Q61" s="130"/>
      <c r="R61" s="130"/>
      <c r="S61" s="130"/>
      <c r="T61" s="130"/>
      <c r="U61" s="130"/>
      <c r="V61" s="130"/>
      <c r="W61" s="130"/>
      <c r="X61" s="130"/>
      <c r="Y61" s="130"/>
      <c r="Z61" s="130"/>
    </row>
    <row r="62" spans="1:26" ht="15.75" hidden="1" customHeight="1">
      <c r="A62" s="1587">
        <v>2100000</v>
      </c>
      <c r="B62" s="563" t="s">
        <v>2541</v>
      </c>
      <c r="C62" s="671">
        <v>0</v>
      </c>
      <c r="D62" s="671">
        <f t="shared" ref="D62:D72" si="3">SUM(C62)</f>
        <v>0</v>
      </c>
      <c r="E62" s="130"/>
      <c r="F62" s="130"/>
      <c r="G62" s="130"/>
      <c r="H62" s="130"/>
      <c r="I62" s="130"/>
      <c r="J62" s="130"/>
      <c r="K62" s="130"/>
      <c r="L62" s="130"/>
      <c r="M62" s="130"/>
      <c r="N62" s="130"/>
      <c r="O62" s="130"/>
      <c r="P62" s="130"/>
      <c r="Q62" s="130"/>
      <c r="R62" s="130"/>
      <c r="S62" s="130"/>
      <c r="T62" s="130"/>
      <c r="U62" s="130"/>
      <c r="V62" s="130"/>
      <c r="W62" s="130"/>
      <c r="X62" s="130"/>
      <c r="Y62" s="130"/>
      <c r="Z62" s="130"/>
    </row>
    <row r="63" spans="1:26" ht="15.75" hidden="1" customHeight="1">
      <c r="A63" s="943">
        <v>2110101</v>
      </c>
      <c r="B63" s="659" t="s">
        <v>3137</v>
      </c>
      <c r="C63" s="1628">
        <v>0</v>
      </c>
      <c r="D63" s="671">
        <f t="shared" si="3"/>
        <v>0</v>
      </c>
      <c r="E63" s="130"/>
      <c r="F63" s="130"/>
      <c r="G63" s="130"/>
      <c r="H63" s="130"/>
      <c r="I63" s="130"/>
      <c r="J63" s="130"/>
      <c r="K63" s="130"/>
      <c r="L63" s="130"/>
      <c r="M63" s="130"/>
      <c r="N63" s="130"/>
      <c r="O63" s="130"/>
      <c r="P63" s="130"/>
      <c r="Q63" s="130"/>
      <c r="R63" s="130"/>
      <c r="S63" s="130"/>
      <c r="T63" s="130"/>
      <c r="U63" s="130"/>
      <c r="V63" s="130"/>
      <c r="W63" s="130"/>
      <c r="X63" s="130"/>
      <c r="Y63" s="130"/>
      <c r="Z63" s="130"/>
    </row>
    <row r="64" spans="1:26" ht="15.75" hidden="1" customHeight="1">
      <c r="A64" s="943">
        <v>2110202</v>
      </c>
      <c r="B64" s="659" t="s">
        <v>3515</v>
      </c>
      <c r="C64" s="1628">
        <v>0</v>
      </c>
      <c r="D64" s="671">
        <f t="shared" si="3"/>
        <v>0</v>
      </c>
      <c r="E64" s="130"/>
      <c r="F64" s="130"/>
      <c r="G64" s="130"/>
      <c r="H64" s="130"/>
      <c r="I64" s="130"/>
      <c r="J64" s="130"/>
      <c r="K64" s="130"/>
      <c r="L64" s="130"/>
      <c r="M64" s="130"/>
      <c r="N64" s="130"/>
      <c r="O64" s="130"/>
      <c r="P64" s="130"/>
      <c r="Q64" s="130"/>
      <c r="R64" s="130"/>
      <c r="S64" s="130"/>
      <c r="T64" s="130"/>
      <c r="U64" s="130"/>
      <c r="V64" s="130"/>
      <c r="W64" s="130"/>
      <c r="X64" s="130"/>
      <c r="Y64" s="130"/>
      <c r="Z64" s="130"/>
    </row>
    <row r="65" spans="1:26" ht="15.75" hidden="1" customHeight="1">
      <c r="A65" s="1625">
        <v>2110314</v>
      </c>
      <c r="B65" s="659" t="s">
        <v>3455</v>
      </c>
      <c r="C65" s="1628">
        <v>0</v>
      </c>
      <c r="D65" s="671">
        <f t="shared" si="3"/>
        <v>0</v>
      </c>
      <c r="E65" s="130"/>
      <c r="F65" s="130"/>
      <c r="G65" s="130"/>
      <c r="H65" s="130"/>
      <c r="I65" s="130"/>
      <c r="J65" s="130"/>
      <c r="K65" s="130"/>
      <c r="L65" s="130"/>
      <c r="M65" s="130"/>
      <c r="N65" s="130"/>
      <c r="O65" s="130"/>
      <c r="P65" s="130"/>
      <c r="Q65" s="130"/>
      <c r="R65" s="130"/>
      <c r="S65" s="130"/>
      <c r="T65" s="130"/>
      <c r="U65" s="130"/>
      <c r="V65" s="130"/>
      <c r="W65" s="130"/>
      <c r="X65" s="130"/>
      <c r="Y65" s="130"/>
      <c r="Z65" s="130"/>
    </row>
    <row r="66" spans="1:26" ht="15.75" hidden="1" customHeight="1">
      <c r="A66" s="943">
        <v>2110328</v>
      </c>
      <c r="B66" s="659" t="s">
        <v>3456</v>
      </c>
      <c r="C66" s="1628">
        <v>0</v>
      </c>
      <c r="D66" s="671">
        <f t="shared" si="3"/>
        <v>0</v>
      </c>
      <c r="E66" s="130"/>
      <c r="F66" s="130"/>
      <c r="G66" s="130"/>
      <c r="H66" s="130"/>
      <c r="I66" s="130"/>
      <c r="J66" s="130"/>
      <c r="K66" s="130"/>
      <c r="L66" s="130"/>
      <c r="M66" s="130"/>
      <c r="N66" s="130"/>
      <c r="O66" s="130"/>
      <c r="P66" s="130"/>
      <c r="Q66" s="130"/>
      <c r="R66" s="130"/>
      <c r="S66" s="130"/>
      <c r="T66" s="130"/>
      <c r="U66" s="130"/>
      <c r="V66" s="130"/>
      <c r="W66" s="130"/>
      <c r="X66" s="130"/>
      <c r="Y66" s="130"/>
      <c r="Z66" s="130"/>
    </row>
    <row r="67" spans="1:26" ht="15.75" hidden="1" customHeight="1">
      <c r="A67" s="1625">
        <v>2110312</v>
      </c>
      <c r="B67" s="659" t="s">
        <v>3457</v>
      </c>
      <c r="C67" s="1628">
        <v>0</v>
      </c>
      <c r="D67" s="671">
        <f t="shared" si="3"/>
        <v>0</v>
      </c>
      <c r="E67" s="130"/>
      <c r="F67" s="130"/>
      <c r="G67" s="130"/>
      <c r="H67" s="130"/>
      <c r="I67" s="130"/>
      <c r="J67" s="130"/>
      <c r="K67" s="130"/>
      <c r="L67" s="130"/>
      <c r="M67" s="130"/>
      <c r="N67" s="130"/>
      <c r="O67" s="130"/>
      <c r="P67" s="130"/>
      <c r="Q67" s="130"/>
      <c r="R67" s="130"/>
      <c r="S67" s="130"/>
      <c r="T67" s="130"/>
      <c r="U67" s="130"/>
      <c r="V67" s="130"/>
      <c r="W67" s="130"/>
      <c r="X67" s="130"/>
      <c r="Y67" s="130"/>
      <c r="Z67" s="130"/>
    </row>
    <row r="68" spans="1:26" ht="15.75" hidden="1" customHeight="1">
      <c r="A68" s="1625">
        <v>2110403</v>
      </c>
      <c r="B68" s="659" t="s">
        <v>3458</v>
      </c>
      <c r="C68" s="1629">
        <v>0</v>
      </c>
      <c r="D68" s="671">
        <f t="shared" si="3"/>
        <v>0</v>
      </c>
      <c r="E68" s="130"/>
      <c r="F68" s="130"/>
      <c r="G68" s="130"/>
      <c r="H68" s="130"/>
      <c r="I68" s="130"/>
      <c r="J68" s="130"/>
      <c r="K68" s="130"/>
      <c r="L68" s="130"/>
      <c r="M68" s="130"/>
      <c r="N68" s="130"/>
      <c r="O68" s="130"/>
      <c r="P68" s="130"/>
      <c r="Q68" s="130"/>
      <c r="R68" s="130"/>
      <c r="S68" s="130"/>
      <c r="T68" s="130"/>
      <c r="U68" s="130"/>
      <c r="V68" s="130"/>
      <c r="W68" s="130"/>
      <c r="X68" s="130"/>
      <c r="Y68" s="130"/>
      <c r="Z68" s="130"/>
    </row>
    <row r="69" spans="1:26" ht="15.75" hidden="1" customHeight="1">
      <c r="A69" s="1625">
        <v>2110404</v>
      </c>
      <c r="B69" s="659" t="s">
        <v>3459</v>
      </c>
      <c r="C69" s="1629">
        <v>0</v>
      </c>
      <c r="D69" s="671">
        <f t="shared" si="3"/>
        <v>0</v>
      </c>
      <c r="E69" s="130"/>
      <c r="F69" s="130"/>
      <c r="G69" s="130"/>
      <c r="H69" s="130"/>
      <c r="I69" s="130"/>
      <c r="J69" s="130"/>
      <c r="K69" s="130"/>
      <c r="L69" s="130"/>
      <c r="M69" s="130"/>
      <c r="N69" s="130"/>
      <c r="O69" s="130"/>
      <c r="P69" s="130"/>
      <c r="Q69" s="130"/>
      <c r="R69" s="130"/>
      <c r="S69" s="130"/>
      <c r="T69" s="130"/>
      <c r="U69" s="130"/>
      <c r="V69" s="130"/>
      <c r="W69" s="130"/>
      <c r="X69" s="130"/>
      <c r="Y69" s="130"/>
      <c r="Z69" s="130"/>
    </row>
    <row r="70" spans="1:26" ht="15.75" hidden="1" customHeight="1">
      <c r="A70" s="1625">
        <v>2110405</v>
      </c>
      <c r="B70" s="659" t="s">
        <v>3460</v>
      </c>
      <c r="C70" s="1629">
        <v>0</v>
      </c>
      <c r="D70" s="671">
        <f t="shared" si="3"/>
        <v>0</v>
      </c>
      <c r="E70" s="130"/>
      <c r="F70" s="130"/>
      <c r="G70" s="130"/>
      <c r="H70" s="130"/>
      <c r="I70" s="130"/>
      <c r="J70" s="130"/>
      <c r="K70" s="130"/>
      <c r="L70" s="130"/>
      <c r="M70" s="130"/>
      <c r="N70" s="130"/>
      <c r="O70" s="130"/>
      <c r="P70" s="130"/>
      <c r="Q70" s="130"/>
      <c r="R70" s="130"/>
      <c r="S70" s="130"/>
      <c r="T70" s="130"/>
      <c r="U70" s="130"/>
      <c r="V70" s="130"/>
      <c r="W70" s="130"/>
      <c r="X70" s="130"/>
      <c r="Y70" s="130"/>
      <c r="Z70" s="130"/>
    </row>
    <row r="71" spans="1:26" ht="15.75" hidden="1" customHeight="1">
      <c r="A71" s="1625">
        <v>2120103</v>
      </c>
      <c r="B71" s="659" t="s">
        <v>3516</v>
      </c>
      <c r="C71" s="1629">
        <v>0</v>
      </c>
      <c r="D71" s="671">
        <f t="shared" si="3"/>
        <v>0</v>
      </c>
      <c r="E71" s="130"/>
      <c r="F71" s="130"/>
      <c r="G71" s="130"/>
      <c r="H71" s="130"/>
      <c r="I71" s="130"/>
      <c r="J71" s="130"/>
      <c r="K71" s="130"/>
      <c r="L71" s="130"/>
      <c r="M71" s="130"/>
      <c r="N71" s="130"/>
      <c r="O71" s="130"/>
      <c r="P71" s="130"/>
      <c r="Q71" s="130"/>
      <c r="R71" s="130"/>
      <c r="S71" s="130"/>
      <c r="T71" s="130"/>
      <c r="U71" s="130"/>
      <c r="V71" s="130"/>
      <c r="W71" s="130"/>
      <c r="X71" s="130"/>
      <c r="Y71" s="130"/>
      <c r="Z71" s="130"/>
    </row>
    <row r="72" spans="1:26" ht="15.75" hidden="1" customHeight="1">
      <c r="A72" s="746" t="s">
        <v>230</v>
      </c>
      <c r="B72" s="746"/>
      <c r="C72" s="1626">
        <v>0</v>
      </c>
      <c r="D72" s="671">
        <f t="shared" si="3"/>
        <v>0</v>
      </c>
      <c r="E72" s="130"/>
      <c r="F72" s="130"/>
      <c r="G72" s="130"/>
      <c r="H72" s="130"/>
      <c r="I72" s="130"/>
      <c r="J72" s="130"/>
      <c r="K72" s="130"/>
      <c r="L72" s="130"/>
      <c r="M72" s="130"/>
      <c r="N72" s="130"/>
      <c r="O72" s="130"/>
      <c r="P72" s="130"/>
      <c r="Q72" s="130"/>
      <c r="R72" s="130"/>
      <c r="S72" s="130"/>
      <c r="T72" s="130"/>
      <c r="U72" s="130"/>
      <c r="V72" s="130"/>
      <c r="W72" s="130"/>
      <c r="X72" s="130"/>
      <c r="Y72" s="130"/>
      <c r="Z72" s="130"/>
    </row>
    <row r="73" spans="1:26" ht="15.75" customHeight="1">
      <c r="A73" s="943"/>
      <c r="B73" s="1627" t="s">
        <v>3465</v>
      </c>
      <c r="C73" s="671"/>
      <c r="D73" s="671"/>
      <c r="E73" s="130"/>
      <c r="F73" s="130"/>
      <c r="G73" s="130"/>
      <c r="H73" s="130"/>
      <c r="I73" s="130"/>
      <c r="J73" s="130"/>
      <c r="K73" s="130"/>
      <c r="L73" s="130"/>
      <c r="M73" s="130"/>
      <c r="N73" s="130"/>
      <c r="O73" s="130"/>
      <c r="P73" s="130"/>
      <c r="Q73" s="130"/>
      <c r="R73" s="130"/>
      <c r="S73" s="130"/>
      <c r="T73" s="130"/>
      <c r="U73" s="130"/>
      <c r="V73" s="130"/>
      <c r="W73" s="130"/>
      <c r="X73" s="130"/>
      <c r="Y73" s="130"/>
      <c r="Z73" s="130"/>
    </row>
    <row r="74" spans="1:26" ht="15.75" customHeight="1">
      <c r="A74" s="943" t="s">
        <v>2649</v>
      </c>
      <c r="B74" s="943" t="s">
        <v>2570</v>
      </c>
      <c r="C74" s="1628">
        <v>19010675</v>
      </c>
      <c r="D74" s="671">
        <v>28640000</v>
      </c>
      <c r="E74" s="130"/>
      <c r="F74" s="130"/>
      <c r="G74" s="130"/>
      <c r="H74" s="130"/>
      <c r="I74" s="130"/>
      <c r="J74" s="130"/>
      <c r="K74" s="130"/>
      <c r="L74" s="130"/>
      <c r="M74" s="130"/>
      <c r="N74" s="130"/>
      <c r="O74" s="130"/>
      <c r="P74" s="130"/>
      <c r="Q74" s="130"/>
      <c r="R74" s="130"/>
      <c r="S74" s="130"/>
      <c r="T74" s="130"/>
      <c r="U74" s="130"/>
      <c r="V74" s="130"/>
      <c r="W74" s="130"/>
      <c r="X74" s="130"/>
      <c r="Y74" s="130"/>
      <c r="Z74" s="130"/>
    </row>
    <row r="75" spans="1:26" ht="15.75" customHeight="1">
      <c r="A75" s="943" t="s">
        <v>2571</v>
      </c>
      <c r="B75" s="943" t="s">
        <v>2572</v>
      </c>
      <c r="C75" s="1628">
        <v>45010000</v>
      </c>
      <c r="D75" s="671">
        <v>77035000</v>
      </c>
      <c r="E75" s="130"/>
      <c r="F75" s="130"/>
      <c r="G75" s="130"/>
      <c r="H75" s="130"/>
      <c r="I75" s="130"/>
      <c r="J75" s="130"/>
      <c r="K75" s="130"/>
      <c r="L75" s="130"/>
      <c r="M75" s="130"/>
      <c r="N75" s="130"/>
      <c r="O75" s="130"/>
      <c r="P75" s="130"/>
      <c r="Q75" s="130"/>
      <c r="R75" s="130"/>
      <c r="S75" s="130"/>
      <c r="T75" s="130"/>
      <c r="U75" s="130"/>
      <c r="V75" s="130"/>
      <c r="W75" s="130"/>
      <c r="X75" s="130"/>
      <c r="Y75" s="130"/>
      <c r="Z75" s="130"/>
    </row>
    <row r="76" spans="1:26" ht="15.75" customHeight="1">
      <c r="A76" s="943" t="s">
        <v>2573</v>
      </c>
      <c r="B76" s="943" t="s">
        <v>2574</v>
      </c>
      <c r="C76" s="1628">
        <v>45010000</v>
      </c>
      <c r="D76" s="671">
        <v>77035000</v>
      </c>
      <c r="E76" s="130"/>
      <c r="F76" s="130"/>
      <c r="G76" s="130"/>
      <c r="H76" s="130"/>
      <c r="I76" s="130"/>
      <c r="J76" s="130"/>
      <c r="K76" s="130"/>
      <c r="L76" s="130"/>
      <c r="M76" s="130"/>
      <c r="N76" s="130"/>
      <c r="O76" s="130"/>
      <c r="P76" s="130"/>
      <c r="Q76" s="130"/>
      <c r="R76" s="130"/>
      <c r="S76" s="130"/>
      <c r="T76" s="130"/>
      <c r="U76" s="130"/>
      <c r="V76" s="130"/>
      <c r="W76" s="130"/>
      <c r="X76" s="130"/>
      <c r="Y76" s="130"/>
      <c r="Z76" s="130"/>
    </row>
    <row r="77" spans="1:26" ht="15.75" customHeight="1">
      <c r="A77" s="746" t="s">
        <v>230</v>
      </c>
      <c r="B77" s="746"/>
      <c r="C77" s="571">
        <f t="shared" ref="C77:D77" si="4">SUM(C74:C76)</f>
        <v>109030675</v>
      </c>
      <c r="D77" s="571">
        <f t="shared" si="4"/>
        <v>182710000</v>
      </c>
      <c r="E77" s="130"/>
      <c r="F77" s="130"/>
      <c r="G77" s="130"/>
      <c r="H77" s="130"/>
      <c r="I77" s="130"/>
      <c r="J77" s="130"/>
      <c r="K77" s="130"/>
      <c r="L77" s="130"/>
      <c r="M77" s="130"/>
      <c r="N77" s="130"/>
      <c r="O77" s="130"/>
      <c r="P77" s="130"/>
      <c r="Q77" s="130"/>
      <c r="R77" s="130"/>
      <c r="S77" s="130"/>
      <c r="T77" s="130"/>
      <c r="U77" s="130"/>
      <c r="V77" s="130"/>
      <c r="W77" s="130"/>
      <c r="X77" s="130"/>
      <c r="Y77" s="130"/>
      <c r="Z77" s="130"/>
    </row>
    <row r="78" spans="1:26" ht="15.75" customHeight="1">
      <c r="A78" s="1587"/>
      <c r="B78" s="1627" t="s">
        <v>2577</v>
      </c>
      <c r="C78" s="671"/>
      <c r="D78" s="671"/>
      <c r="E78" s="130"/>
      <c r="F78" s="130"/>
      <c r="G78" s="130"/>
      <c r="H78" s="130"/>
      <c r="I78" s="130"/>
      <c r="J78" s="130"/>
      <c r="K78" s="130"/>
      <c r="L78" s="130"/>
      <c r="M78" s="130"/>
      <c r="N78" s="130"/>
      <c r="O78" s="130"/>
      <c r="P78" s="130"/>
      <c r="Q78" s="130"/>
      <c r="R78" s="130"/>
      <c r="S78" s="130"/>
      <c r="T78" s="130"/>
      <c r="U78" s="130"/>
      <c r="V78" s="130"/>
      <c r="W78" s="130"/>
      <c r="X78" s="130"/>
      <c r="Y78" s="130"/>
      <c r="Z78" s="130"/>
    </row>
    <row r="79" spans="1:26" ht="15.75" customHeight="1">
      <c r="A79" s="943" t="s">
        <v>2687</v>
      </c>
      <c r="B79" s="943" t="s">
        <v>2578</v>
      </c>
      <c r="C79" s="1628">
        <v>5700000</v>
      </c>
      <c r="D79" s="671">
        <v>10650000</v>
      </c>
      <c r="E79" s="130"/>
      <c r="F79" s="130"/>
      <c r="G79" s="130"/>
      <c r="H79" s="130"/>
      <c r="I79" s="130"/>
      <c r="J79" s="130"/>
      <c r="K79" s="130"/>
      <c r="L79" s="130"/>
      <c r="M79" s="130"/>
      <c r="N79" s="130"/>
      <c r="O79" s="130"/>
      <c r="P79" s="130"/>
      <c r="Q79" s="130"/>
      <c r="R79" s="130"/>
      <c r="S79" s="130"/>
      <c r="T79" s="130"/>
      <c r="U79" s="130"/>
      <c r="V79" s="130"/>
      <c r="W79" s="130"/>
      <c r="X79" s="130"/>
      <c r="Y79" s="130"/>
      <c r="Z79" s="130"/>
    </row>
    <row r="80" spans="1:26" ht="15.75" customHeight="1">
      <c r="A80" s="943" t="s">
        <v>2579</v>
      </c>
      <c r="B80" s="943" t="s">
        <v>2580</v>
      </c>
      <c r="C80" s="1628">
        <v>5900000</v>
      </c>
      <c r="D80" s="671">
        <v>15901515</v>
      </c>
      <c r="E80" s="130"/>
      <c r="F80" s="130"/>
      <c r="G80" s="130"/>
      <c r="H80" s="130"/>
      <c r="I80" s="130"/>
      <c r="J80" s="130"/>
      <c r="K80" s="130"/>
      <c r="L80" s="130"/>
      <c r="M80" s="130"/>
      <c r="N80" s="130"/>
      <c r="O80" s="130"/>
      <c r="P80" s="130"/>
      <c r="Q80" s="130"/>
      <c r="R80" s="130"/>
      <c r="S80" s="130"/>
      <c r="T80" s="130"/>
      <c r="U80" s="130"/>
      <c r="V80" s="130"/>
      <c r="W80" s="130"/>
      <c r="X80" s="130"/>
      <c r="Y80" s="130"/>
      <c r="Z80" s="130"/>
    </row>
    <row r="81" spans="1:26" ht="15.75" customHeight="1">
      <c r="A81" s="943" t="s">
        <v>2581</v>
      </c>
      <c r="B81" s="943" t="s">
        <v>2574</v>
      </c>
      <c r="C81" s="1628">
        <v>5900000</v>
      </c>
      <c r="D81" s="671">
        <v>15901515</v>
      </c>
      <c r="E81" s="130"/>
      <c r="F81" s="130"/>
      <c r="G81" s="130"/>
      <c r="H81" s="130"/>
      <c r="I81" s="130"/>
      <c r="J81" s="130"/>
      <c r="K81" s="130"/>
      <c r="L81" s="130"/>
      <c r="M81" s="130"/>
      <c r="N81" s="130"/>
      <c r="O81" s="130"/>
      <c r="P81" s="130"/>
      <c r="Q81" s="130"/>
      <c r="R81" s="130"/>
      <c r="S81" s="130"/>
      <c r="T81" s="130"/>
      <c r="U81" s="130"/>
      <c r="V81" s="130"/>
      <c r="W81" s="130"/>
      <c r="X81" s="130"/>
      <c r="Y81" s="130"/>
      <c r="Z81" s="130"/>
    </row>
    <row r="82" spans="1:26" ht="15.75" customHeight="1">
      <c r="A82" s="746" t="s">
        <v>230</v>
      </c>
      <c r="B82" s="746"/>
      <c r="C82" s="571">
        <v>17500000</v>
      </c>
      <c r="D82" s="571">
        <f>SUM(D79:D81)</f>
        <v>42453030</v>
      </c>
      <c r="E82" s="130"/>
      <c r="F82" s="130"/>
      <c r="G82" s="130"/>
      <c r="H82" s="130"/>
      <c r="I82" s="130"/>
      <c r="J82" s="130"/>
      <c r="K82" s="130"/>
      <c r="L82" s="130"/>
      <c r="M82" s="130"/>
      <c r="N82" s="130"/>
      <c r="O82" s="130"/>
      <c r="P82" s="130"/>
      <c r="Q82" s="130"/>
      <c r="R82" s="130"/>
      <c r="S82" s="130"/>
      <c r="T82" s="130"/>
      <c r="U82" s="130"/>
      <c r="V82" s="130"/>
      <c r="W82" s="130"/>
      <c r="X82" s="130"/>
      <c r="Y82" s="130"/>
      <c r="Z82" s="130"/>
    </row>
    <row r="83" spans="1:26" ht="15.75" hidden="1" customHeight="1">
      <c r="A83" s="613"/>
      <c r="B83" s="613" t="s">
        <v>3520</v>
      </c>
      <c r="C83" s="671">
        <v>0</v>
      </c>
      <c r="D83" s="671">
        <f t="shared" ref="D83:D88" si="5">SUM(C83)</f>
        <v>0</v>
      </c>
      <c r="E83" s="130"/>
      <c r="F83" s="130"/>
      <c r="G83" s="130"/>
      <c r="H83" s="130"/>
      <c r="I83" s="130"/>
      <c r="J83" s="130"/>
      <c r="K83" s="130"/>
      <c r="L83" s="130"/>
      <c r="M83" s="130"/>
      <c r="N83" s="130"/>
      <c r="O83" s="130"/>
      <c r="P83" s="130"/>
      <c r="Q83" s="130"/>
      <c r="R83" s="130"/>
      <c r="S83" s="130"/>
      <c r="T83" s="130"/>
      <c r="U83" s="130"/>
      <c r="V83" s="130"/>
      <c r="W83" s="130"/>
      <c r="X83" s="130"/>
      <c r="Y83" s="130"/>
      <c r="Z83" s="130"/>
    </row>
    <row r="84" spans="1:26" ht="15.75" hidden="1" customHeight="1">
      <c r="A84" s="36"/>
      <c r="B84" s="176" t="s">
        <v>2569</v>
      </c>
      <c r="C84" s="671">
        <v>0</v>
      </c>
      <c r="D84" s="671">
        <f t="shared" si="5"/>
        <v>0</v>
      </c>
      <c r="E84" s="130"/>
      <c r="F84" s="130"/>
      <c r="G84" s="130"/>
      <c r="H84" s="130"/>
      <c r="I84" s="130"/>
      <c r="J84" s="130"/>
      <c r="K84" s="130"/>
      <c r="L84" s="130"/>
      <c r="M84" s="130"/>
      <c r="N84" s="130"/>
      <c r="O84" s="130"/>
      <c r="P84" s="130"/>
      <c r="Q84" s="130"/>
      <c r="R84" s="130"/>
      <c r="S84" s="130"/>
      <c r="T84" s="130"/>
      <c r="U84" s="130"/>
      <c r="V84" s="130"/>
      <c r="W84" s="130"/>
      <c r="X84" s="130"/>
      <c r="Y84" s="130"/>
      <c r="Z84" s="130"/>
    </row>
    <row r="85" spans="1:26" ht="15.75" hidden="1" customHeight="1">
      <c r="A85" s="36" t="s">
        <v>2649</v>
      </c>
      <c r="B85" s="36" t="s">
        <v>2570</v>
      </c>
      <c r="C85" s="671">
        <v>0</v>
      </c>
      <c r="D85" s="671">
        <f t="shared" si="5"/>
        <v>0</v>
      </c>
      <c r="E85" s="130"/>
      <c r="F85" s="130"/>
      <c r="G85" s="130"/>
      <c r="H85" s="130"/>
      <c r="I85" s="130"/>
      <c r="J85" s="130"/>
      <c r="K85" s="130"/>
      <c r="L85" s="130"/>
      <c r="M85" s="130"/>
      <c r="N85" s="130"/>
      <c r="O85" s="130"/>
      <c r="P85" s="130"/>
      <c r="Q85" s="130"/>
      <c r="R85" s="130"/>
      <c r="S85" s="130"/>
      <c r="T85" s="130"/>
      <c r="U85" s="130"/>
      <c r="V85" s="130"/>
      <c r="W85" s="130"/>
      <c r="X85" s="130"/>
      <c r="Y85" s="130"/>
      <c r="Z85" s="130"/>
    </row>
    <row r="86" spans="1:26" ht="15.75" hidden="1" customHeight="1">
      <c r="A86" s="36" t="s">
        <v>2571</v>
      </c>
      <c r="B86" s="36" t="s">
        <v>2572</v>
      </c>
      <c r="C86" s="671">
        <v>0</v>
      </c>
      <c r="D86" s="671">
        <f t="shared" si="5"/>
        <v>0</v>
      </c>
      <c r="E86" s="130"/>
      <c r="F86" s="130"/>
      <c r="G86" s="130"/>
      <c r="H86" s="130"/>
      <c r="I86" s="130"/>
      <c r="J86" s="130"/>
      <c r="K86" s="130"/>
      <c r="L86" s="130"/>
      <c r="M86" s="130"/>
      <c r="N86" s="130"/>
      <c r="O86" s="130"/>
      <c r="P86" s="130"/>
      <c r="Q86" s="130"/>
      <c r="R86" s="130"/>
      <c r="S86" s="130"/>
      <c r="T86" s="130"/>
      <c r="U86" s="130"/>
      <c r="V86" s="130"/>
      <c r="W86" s="130"/>
      <c r="X86" s="130"/>
      <c r="Y86" s="130"/>
      <c r="Z86" s="130"/>
    </row>
    <row r="87" spans="1:26" ht="15.75" hidden="1" customHeight="1">
      <c r="A87" s="36" t="s">
        <v>2573</v>
      </c>
      <c r="B87" s="36" t="s">
        <v>2574</v>
      </c>
      <c r="C87" s="671">
        <v>0</v>
      </c>
      <c r="D87" s="671">
        <f t="shared" si="5"/>
        <v>0</v>
      </c>
      <c r="E87" s="130"/>
      <c r="F87" s="130"/>
      <c r="G87" s="130"/>
      <c r="H87" s="130"/>
      <c r="I87" s="130"/>
      <c r="J87" s="130"/>
      <c r="K87" s="130"/>
      <c r="L87" s="130"/>
      <c r="M87" s="130"/>
      <c r="N87" s="130"/>
      <c r="O87" s="130"/>
      <c r="P87" s="130"/>
      <c r="Q87" s="130"/>
      <c r="R87" s="130"/>
      <c r="S87" s="130"/>
      <c r="T87" s="130"/>
      <c r="U87" s="130"/>
      <c r="V87" s="130"/>
      <c r="W87" s="130"/>
      <c r="X87" s="130"/>
      <c r="Y87" s="130"/>
      <c r="Z87" s="130"/>
    </row>
    <row r="88" spans="1:26" ht="15.75" hidden="1" customHeight="1">
      <c r="A88" s="746" t="s">
        <v>230</v>
      </c>
      <c r="B88" s="746"/>
      <c r="C88" s="571">
        <v>0</v>
      </c>
      <c r="D88" s="671">
        <f t="shared" si="5"/>
        <v>0</v>
      </c>
      <c r="E88" s="130"/>
      <c r="F88" s="130"/>
      <c r="G88" s="130"/>
      <c r="H88" s="130"/>
      <c r="I88" s="130"/>
      <c r="J88" s="130"/>
      <c r="K88" s="130"/>
      <c r="L88" s="130"/>
      <c r="M88" s="130"/>
      <c r="N88" s="130"/>
      <c r="O88" s="130"/>
      <c r="P88" s="130"/>
      <c r="Q88" s="130"/>
      <c r="R88" s="130"/>
      <c r="S88" s="130"/>
      <c r="T88" s="130"/>
      <c r="U88" s="130"/>
      <c r="V88" s="130"/>
      <c r="W88" s="130"/>
      <c r="X88" s="130"/>
      <c r="Y88" s="130"/>
      <c r="Z88" s="130"/>
    </row>
    <row r="89" spans="1:26" ht="15.75" customHeight="1">
      <c r="A89" s="1587"/>
      <c r="B89" s="1627" t="s">
        <v>2591</v>
      </c>
      <c r="C89" s="671"/>
      <c r="D89" s="671"/>
      <c r="E89" s="130"/>
      <c r="F89" s="130"/>
      <c r="G89" s="130"/>
      <c r="H89" s="130"/>
      <c r="I89" s="130"/>
      <c r="J89" s="130"/>
      <c r="K89" s="130"/>
      <c r="L89" s="130"/>
      <c r="M89" s="130"/>
      <c r="N89" s="130"/>
      <c r="O89" s="130"/>
      <c r="P89" s="130"/>
      <c r="Q89" s="130"/>
      <c r="R89" s="130"/>
      <c r="S89" s="130"/>
      <c r="T89" s="130"/>
      <c r="U89" s="130"/>
      <c r="V89" s="130"/>
      <c r="W89" s="130"/>
      <c r="X89" s="130"/>
      <c r="Y89" s="130"/>
      <c r="Z89" s="130"/>
    </row>
    <row r="90" spans="1:26" ht="15.75" customHeight="1">
      <c r="A90" s="943">
        <v>2210604</v>
      </c>
      <c r="B90" s="943" t="s">
        <v>3068</v>
      </c>
      <c r="C90" s="1628">
        <v>720000</v>
      </c>
      <c r="D90" s="671"/>
      <c r="E90" s="130"/>
      <c r="F90" s="130"/>
      <c r="G90" s="130"/>
      <c r="H90" s="130"/>
      <c r="I90" s="130"/>
      <c r="J90" s="130"/>
      <c r="K90" s="130"/>
      <c r="L90" s="130"/>
      <c r="M90" s="130"/>
      <c r="N90" s="130"/>
      <c r="O90" s="130"/>
      <c r="P90" s="130"/>
      <c r="Q90" s="130"/>
      <c r="R90" s="130"/>
      <c r="S90" s="130"/>
      <c r="T90" s="130"/>
      <c r="U90" s="130"/>
      <c r="V90" s="130"/>
      <c r="W90" s="130"/>
      <c r="X90" s="130"/>
      <c r="Y90" s="130"/>
      <c r="Z90" s="130"/>
    </row>
    <row r="91" spans="1:26" ht="15.75" customHeight="1">
      <c r="A91" s="746" t="s">
        <v>230</v>
      </c>
      <c r="B91" s="746"/>
      <c r="C91" s="571">
        <v>720000</v>
      </c>
      <c r="D91" s="571">
        <f>SUM(D90)</f>
        <v>0</v>
      </c>
      <c r="E91" s="130"/>
      <c r="F91" s="130"/>
      <c r="G91" s="130"/>
      <c r="H91" s="130"/>
      <c r="I91" s="130"/>
      <c r="J91" s="130"/>
      <c r="K91" s="130"/>
      <c r="L91" s="130"/>
      <c r="M91" s="130"/>
      <c r="N91" s="130"/>
      <c r="O91" s="130"/>
      <c r="P91" s="130"/>
      <c r="Q91" s="130"/>
      <c r="R91" s="130"/>
      <c r="S91" s="130"/>
      <c r="T91" s="130"/>
      <c r="U91" s="130"/>
      <c r="V91" s="130"/>
      <c r="W91" s="130"/>
      <c r="X91" s="130"/>
      <c r="Y91" s="130"/>
      <c r="Z91" s="130"/>
    </row>
    <row r="92" spans="1:26" ht="15.75" customHeight="1">
      <c r="A92" s="1587"/>
      <c r="B92" s="1627" t="s">
        <v>2594</v>
      </c>
      <c r="C92" s="671"/>
      <c r="D92" s="671"/>
      <c r="E92" s="130"/>
      <c r="F92" s="130"/>
      <c r="G92" s="130"/>
      <c r="H92" s="130"/>
      <c r="I92" s="130"/>
      <c r="J92" s="130"/>
      <c r="K92" s="130"/>
      <c r="L92" s="130"/>
      <c r="M92" s="130"/>
      <c r="N92" s="130"/>
      <c r="O92" s="130"/>
      <c r="P92" s="130"/>
      <c r="Q92" s="130"/>
      <c r="R92" s="130"/>
      <c r="S92" s="130"/>
      <c r="T92" s="130"/>
      <c r="U92" s="130"/>
      <c r="V92" s="130"/>
      <c r="W92" s="130"/>
      <c r="X92" s="130"/>
      <c r="Y92" s="130"/>
      <c r="Z92" s="130"/>
    </row>
    <row r="93" spans="1:26" ht="15.75" customHeight="1">
      <c r="A93" s="943" t="s">
        <v>2690</v>
      </c>
      <c r="B93" s="943" t="s">
        <v>3521</v>
      </c>
      <c r="C93" s="1630">
        <v>0</v>
      </c>
      <c r="D93" s="671">
        <v>6095350</v>
      </c>
      <c r="E93" s="130"/>
      <c r="F93" s="130"/>
      <c r="G93" s="130"/>
      <c r="H93" s="130"/>
      <c r="I93" s="130"/>
      <c r="J93" s="130"/>
      <c r="K93" s="130"/>
      <c r="L93" s="130"/>
      <c r="M93" s="130"/>
      <c r="N93" s="130"/>
      <c r="O93" s="130"/>
      <c r="P93" s="130"/>
      <c r="Q93" s="130"/>
      <c r="R93" s="130"/>
      <c r="S93" s="130"/>
      <c r="T93" s="130"/>
      <c r="U93" s="130"/>
      <c r="V93" s="130"/>
      <c r="W93" s="130"/>
      <c r="X93" s="130"/>
      <c r="Y93" s="130"/>
      <c r="Z93" s="130"/>
    </row>
    <row r="94" spans="1:26" ht="15.75" customHeight="1">
      <c r="A94" s="943">
        <v>2210703</v>
      </c>
      <c r="B94" s="943" t="s">
        <v>2889</v>
      </c>
      <c r="C94" s="1630">
        <v>0</v>
      </c>
      <c r="D94" s="671">
        <v>300000</v>
      </c>
      <c r="E94" s="130"/>
      <c r="F94" s="130"/>
      <c r="G94" s="130"/>
      <c r="H94" s="130"/>
      <c r="I94" s="130"/>
      <c r="J94" s="130"/>
      <c r="K94" s="130"/>
      <c r="L94" s="130"/>
      <c r="M94" s="130"/>
      <c r="N94" s="130"/>
      <c r="O94" s="130"/>
      <c r="P94" s="130"/>
      <c r="Q94" s="130"/>
      <c r="R94" s="130"/>
      <c r="S94" s="130"/>
      <c r="T94" s="130"/>
      <c r="U94" s="130"/>
      <c r="V94" s="130"/>
      <c r="W94" s="130"/>
      <c r="X94" s="130"/>
      <c r="Y94" s="130"/>
      <c r="Z94" s="130"/>
    </row>
    <row r="95" spans="1:26" ht="15.75" customHeight="1">
      <c r="A95" s="103" t="s">
        <v>3071</v>
      </c>
      <c r="B95" s="103" t="s">
        <v>3070</v>
      </c>
      <c r="C95" s="1630">
        <v>0</v>
      </c>
      <c r="D95" s="671">
        <v>1257849</v>
      </c>
      <c r="E95" s="130"/>
      <c r="F95" s="130"/>
      <c r="G95" s="130"/>
      <c r="H95" s="130"/>
      <c r="I95" s="130"/>
      <c r="J95" s="130"/>
      <c r="K95" s="130"/>
      <c r="L95" s="130"/>
      <c r="M95" s="130"/>
      <c r="N95" s="130"/>
      <c r="O95" s="130"/>
      <c r="P95" s="130"/>
      <c r="Q95" s="130"/>
      <c r="R95" s="130"/>
      <c r="S95" s="130"/>
      <c r="T95" s="130"/>
      <c r="U95" s="130"/>
      <c r="V95" s="130"/>
      <c r="W95" s="130"/>
      <c r="X95" s="130"/>
      <c r="Y95" s="130"/>
      <c r="Z95" s="130"/>
    </row>
    <row r="96" spans="1:26" ht="15.75" customHeight="1">
      <c r="A96" s="943">
        <v>2210708</v>
      </c>
      <c r="B96" s="659" t="s">
        <v>3467</v>
      </c>
      <c r="C96" s="1630">
        <v>0</v>
      </c>
      <c r="D96" s="671">
        <v>1200000</v>
      </c>
      <c r="E96" s="130"/>
      <c r="F96" s="130"/>
      <c r="G96" s="130"/>
      <c r="H96" s="130"/>
      <c r="I96" s="130"/>
      <c r="J96" s="130"/>
      <c r="K96" s="130"/>
      <c r="L96" s="130"/>
      <c r="M96" s="130"/>
      <c r="N96" s="130"/>
      <c r="O96" s="130"/>
      <c r="P96" s="130"/>
      <c r="Q96" s="130"/>
      <c r="R96" s="130"/>
      <c r="S96" s="130"/>
      <c r="T96" s="130"/>
      <c r="U96" s="130"/>
      <c r="V96" s="130"/>
      <c r="W96" s="130"/>
      <c r="X96" s="130"/>
      <c r="Y96" s="130"/>
      <c r="Z96" s="130"/>
    </row>
    <row r="97" spans="1:26" ht="15.75" customHeight="1">
      <c r="A97" s="746" t="s">
        <v>230</v>
      </c>
      <c r="B97" s="746"/>
      <c r="C97" s="571">
        <f t="shared" ref="C97:D97" si="6">SUM(C93:C96)</f>
        <v>0</v>
      </c>
      <c r="D97" s="571">
        <f t="shared" si="6"/>
        <v>8853199</v>
      </c>
      <c r="E97" s="130"/>
      <c r="F97" s="130"/>
      <c r="G97" s="130"/>
      <c r="H97" s="130"/>
      <c r="I97" s="130"/>
      <c r="J97" s="130"/>
      <c r="K97" s="130"/>
      <c r="L97" s="130"/>
      <c r="M97" s="130"/>
      <c r="N97" s="130"/>
      <c r="O97" s="130"/>
      <c r="P97" s="130"/>
      <c r="Q97" s="130"/>
      <c r="R97" s="130"/>
      <c r="S97" s="130"/>
      <c r="T97" s="130"/>
      <c r="U97" s="130"/>
      <c r="V97" s="130"/>
      <c r="W97" s="130"/>
      <c r="X97" s="130"/>
      <c r="Y97" s="130"/>
      <c r="Z97" s="130"/>
    </row>
    <row r="98" spans="1:26" ht="15.75" customHeight="1">
      <c r="A98" s="1587"/>
      <c r="B98" s="1627" t="s">
        <v>2602</v>
      </c>
      <c r="C98" s="671"/>
      <c r="D98" s="671"/>
      <c r="E98" s="130"/>
      <c r="F98" s="130"/>
      <c r="G98" s="130"/>
      <c r="H98" s="130"/>
      <c r="I98" s="130"/>
      <c r="J98" s="130"/>
      <c r="K98" s="130"/>
      <c r="L98" s="130"/>
      <c r="M98" s="130"/>
      <c r="N98" s="130"/>
      <c r="O98" s="130"/>
      <c r="P98" s="130"/>
      <c r="Q98" s="130"/>
      <c r="R98" s="130"/>
      <c r="S98" s="130"/>
      <c r="T98" s="130"/>
      <c r="U98" s="130"/>
      <c r="V98" s="130"/>
      <c r="W98" s="130"/>
      <c r="X98" s="130"/>
      <c r="Y98" s="130"/>
      <c r="Z98" s="130"/>
    </row>
    <row r="99" spans="1:26" ht="15.75" customHeight="1">
      <c r="A99" s="943" t="s">
        <v>2655</v>
      </c>
      <c r="B99" s="943" t="s">
        <v>2656</v>
      </c>
      <c r="C99" s="1628">
        <v>0</v>
      </c>
      <c r="D99" s="671">
        <f>SUM(C99)</f>
        <v>0</v>
      </c>
      <c r="E99" s="130"/>
      <c r="F99" s="130"/>
      <c r="G99" s="130"/>
      <c r="H99" s="130"/>
      <c r="I99" s="130"/>
      <c r="J99" s="130"/>
      <c r="K99" s="130"/>
      <c r="L99" s="130"/>
      <c r="M99" s="130"/>
      <c r="N99" s="130"/>
      <c r="O99" s="130"/>
      <c r="P99" s="130"/>
      <c r="Q99" s="130"/>
      <c r="R99" s="130"/>
      <c r="S99" s="130"/>
      <c r="T99" s="130"/>
      <c r="U99" s="130"/>
      <c r="V99" s="130"/>
      <c r="W99" s="130"/>
      <c r="X99" s="130"/>
      <c r="Y99" s="130"/>
      <c r="Z99" s="130"/>
    </row>
    <row r="100" spans="1:26" ht="15.75" customHeight="1">
      <c r="A100" s="943" t="s">
        <v>2603</v>
      </c>
      <c r="B100" s="943" t="s">
        <v>2604</v>
      </c>
      <c r="C100" s="1628">
        <v>0</v>
      </c>
      <c r="D100" s="671">
        <v>24650080</v>
      </c>
      <c r="E100" s="130"/>
      <c r="F100" s="130"/>
      <c r="G100" s="130"/>
      <c r="H100" s="130"/>
      <c r="I100" s="130"/>
      <c r="J100" s="130"/>
      <c r="K100" s="130"/>
      <c r="L100" s="130"/>
      <c r="M100" s="130"/>
      <c r="N100" s="130"/>
      <c r="O100" s="130"/>
      <c r="P100" s="130"/>
      <c r="Q100" s="130"/>
      <c r="R100" s="130"/>
      <c r="S100" s="130"/>
      <c r="T100" s="130"/>
      <c r="U100" s="130"/>
      <c r="V100" s="130"/>
      <c r="W100" s="130"/>
      <c r="X100" s="130"/>
      <c r="Y100" s="130"/>
      <c r="Z100" s="130"/>
    </row>
    <row r="101" spans="1:26" ht="15.75" customHeight="1">
      <c r="A101" s="943" t="s">
        <v>2833</v>
      </c>
      <c r="B101" s="943" t="s">
        <v>3522</v>
      </c>
      <c r="C101" s="1628">
        <v>14560000</v>
      </c>
      <c r="D101" s="671">
        <v>23430000</v>
      </c>
      <c r="E101" s="130"/>
      <c r="F101" s="130"/>
      <c r="G101" s="130"/>
      <c r="H101" s="130"/>
      <c r="I101" s="130"/>
      <c r="J101" s="130"/>
      <c r="K101" s="130"/>
      <c r="L101" s="130"/>
      <c r="M101" s="130"/>
      <c r="N101" s="130"/>
      <c r="O101" s="130"/>
      <c r="P101" s="130"/>
      <c r="Q101" s="130"/>
      <c r="R101" s="130"/>
      <c r="S101" s="130"/>
      <c r="T101" s="130"/>
      <c r="U101" s="130"/>
      <c r="V101" s="130"/>
      <c r="W101" s="130"/>
      <c r="X101" s="130"/>
      <c r="Y101" s="130"/>
      <c r="Z101" s="130"/>
    </row>
    <row r="102" spans="1:26" ht="15.75" customHeight="1">
      <c r="A102" s="746" t="s">
        <v>230</v>
      </c>
      <c r="B102" s="746"/>
      <c r="C102" s="571">
        <v>15120000</v>
      </c>
      <c r="D102" s="571">
        <f>SUM(D99:D101)</f>
        <v>48080080</v>
      </c>
      <c r="E102" s="130"/>
      <c r="F102" s="130"/>
      <c r="G102" s="130"/>
      <c r="H102" s="130"/>
      <c r="I102" s="130"/>
      <c r="J102" s="130"/>
      <c r="K102" s="130"/>
      <c r="L102" s="130"/>
      <c r="M102" s="130"/>
      <c r="N102" s="130"/>
      <c r="O102" s="130"/>
      <c r="P102" s="130"/>
      <c r="Q102" s="130"/>
      <c r="R102" s="130"/>
      <c r="S102" s="130"/>
      <c r="T102" s="130"/>
      <c r="U102" s="130"/>
      <c r="V102" s="130"/>
      <c r="W102" s="130"/>
      <c r="X102" s="130"/>
      <c r="Y102" s="130"/>
      <c r="Z102" s="130"/>
    </row>
    <row r="103" spans="1:26" ht="15.75" customHeight="1">
      <c r="A103" s="613"/>
      <c r="B103" s="1631" t="s">
        <v>2811</v>
      </c>
      <c r="C103" s="671"/>
      <c r="D103" s="671"/>
      <c r="E103" s="130"/>
      <c r="F103" s="130"/>
      <c r="G103" s="130"/>
      <c r="H103" s="130"/>
      <c r="I103" s="130"/>
      <c r="J103" s="130"/>
      <c r="K103" s="130"/>
      <c r="L103" s="130"/>
      <c r="M103" s="130"/>
      <c r="N103" s="130"/>
      <c r="O103" s="130"/>
      <c r="P103" s="130"/>
      <c r="Q103" s="130"/>
      <c r="R103" s="130"/>
      <c r="S103" s="130"/>
      <c r="T103" s="130"/>
      <c r="U103" s="130"/>
      <c r="V103" s="130"/>
      <c r="W103" s="130"/>
      <c r="X103" s="130"/>
      <c r="Y103" s="130"/>
      <c r="Z103" s="130"/>
    </row>
    <row r="104" spans="1:26" ht="15.75" customHeight="1">
      <c r="A104" s="103" t="s">
        <v>3469</v>
      </c>
      <c r="B104" s="103" t="s">
        <v>3470</v>
      </c>
      <c r="C104" s="1630">
        <v>8500000</v>
      </c>
      <c r="D104" s="671">
        <v>10534267</v>
      </c>
      <c r="E104" s="130"/>
      <c r="F104" s="130"/>
      <c r="G104" s="130"/>
      <c r="H104" s="130"/>
      <c r="I104" s="130"/>
      <c r="J104" s="130"/>
      <c r="K104" s="130"/>
      <c r="L104" s="130"/>
      <c r="M104" s="130"/>
      <c r="N104" s="130"/>
      <c r="O104" s="130"/>
      <c r="P104" s="130"/>
      <c r="Q104" s="130"/>
      <c r="R104" s="130"/>
      <c r="S104" s="130"/>
      <c r="T104" s="130"/>
      <c r="U104" s="130"/>
      <c r="V104" s="130"/>
      <c r="W104" s="130"/>
      <c r="X104" s="130"/>
      <c r="Y104" s="130"/>
      <c r="Z104" s="130"/>
    </row>
    <row r="105" spans="1:26" ht="15.75" customHeight="1">
      <c r="A105" s="103" t="s">
        <v>2816</v>
      </c>
      <c r="B105" s="103" t="s">
        <v>2817</v>
      </c>
      <c r="C105" s="1630">
        <v>16476092</v>
      </c>
      <c r="D105" s="671">
        <v>20372980</v>
      </c>
      <c r="E105" s="130"/>
      <c r="F105" s="130"/>
      <c r="G105" s="130"/>
      <c r="H105" s="130"/>
      <c r="I105" s="130"/>
      <c r="J105" s="130"/>
      <c r="K105" s="130"/>
      <c r="L105" s="130"/>
      <c r="M105" s="130"/>
      <c r="N105" s="130"/>
      <c r="O105" s="130"/>
      <c r="P105" s="130"/>
      <c r="Q105" s="130"/>
      <c r="R105" s="130"/>
      <c r="S105" s="130"/>
      <c r="T105" s="130"/>
      <c r="U105" s="130"/>
      <c r="V105" s="130"/>
      <c r="W105" s="130"/>
      <c r="X105" s="130"/>
      <c r="Y105" s="130"/>
      <c r="Z105" s="130"/>
    </row>
    <row r="106" spans="1:26" ht="15.75" customHeight="1">
      <c r="A106" s="746" t="s">
        <v>230</v>
      </c>
      <c r="B106" s="746"/>
      <c r="C106" s="571">
        <v>24976092</v>
      </c>
      <c r="D106" s="571">
        <f>SUM(D104:D105)</f>
        <v>30907247</v>
      </c>
      <c r="E106" s="130"/>
      <c r="F106" s="130"/>
      <c r="G106" s="130"/>
      <c r="H106" s="130"/>
      <c r="I106" s="130"/>
      <c r="J106" s="130"/>
      <c r="K106" s="130"/>
      <c r="L106" s="130"/>
      <c r="M106" s="130"/>
      <c r="N106" s="130"/>
      <c r="O106" s="130"/>
      <c r="P106" s="130"/>
      <c r="Q106" s="130"/>
      <c r="R106" s="130"/>
      <c r="S106" s="130"/>
      <c r="T106" s="130"/>
      <c r="U106" s="130"/>
      <c r="V106" s="130"/>
      <c r="W106" s="130"/>
      <c r="X106" s="130"/>
      <c r="Y106" s="130"/>
      <c r="Z106" s="130"/>
    </row>
    <row r="107" spans="1:26" ht="15.75" customHeight="1">
      <c r="A107" s="1587"/>
      <c r="B107" s="1627" t="s">
        <v>2617</v>
      </c>
      <c r="C107" s="671"/>
      <c r="D107" s="671"/>
      <c r="E107" s="130"/>
      <c r="F107" s="130"/>
      <c r="G107" s="130"/>
      <c r="H107" s="130"/>
      <c r="I107" s="130"/>
      <c r="J107" s="130"/>
      <c r="K107" s="130"/>
      <c r="L107" s="130"/>
      <c r="M107" s="130"/>
      <c r="N107" s="130"/>
      <c r="O107" s="130"/>
      <c r="P107" s="130"/>
      <c r="Q107" s="130"/>
      <c r="R107" s="130"/>
      <c r="S107" s="130"/>
      <c r="T107" s="130"/>
      <c r="U107" s="130"/>
      <c r="V107" s="130"/>
      <c r="W107" s="130"/>
      <c r="X107" s="130"/>
      <c r="Y107" s="130"/>
      <c r="Z107" s="130"/>
    </row>
    <row r="108" spans="1:26" ht="15.75" customHeight="1">
      <c r="A108" s="943">
        <v>2211306</v>
      </c>
      <c r="B108" s="943" t="s">
        <v>2619</v>
      </c>
      <c r="C108" s="671">
        <v>5000000</v>
      </c>
      <c r="D108" s="671">
        <v>5000000</v>
      </c>
      <c r="E108" s="130"/>
      <c r="F108" s="130"/>
      <c r="G108" s="130"/>
      <c r="H108" s="130"/>
      <c r="I108" s="130"/>
      <c r="J108" s="130"/>
      <c r="K108" s="130"/>
      <c r="L108" s="130"/>
      <c r="M108" s="130"/>
      <c r="N108" s="130"/>
      <c r="O108" s="130"/>
      <c r="P108" s="130"/>
      <c r="Q108" s="130"/>
      <c r="R108" s="130"/>
      <c r="S108" s="130"/>
      <c r="T108" s="130"/>
      <c r="U108" s="130"/>
      <c r="V108" s="130"/>
      <c r="W108" s="130"/>
      <c r="X108" s="130"/>
      <c r="Y108" s="130"/>
      <c r="Z108" s="130"/>
    </row>
    <row r="109" spans="1:26" ht="15.75" customHeight="1">
      <c r="A109" s="103" t="s">
        <v>3078</v>
      </c>
      <c r="B109" s="103" t="s">
        <v>3523</v>
      </c>
      <c r="C109" s="1628">
        <v>5409000</v>
      </c>
      <c r="D109" s="671">
        <v>6500000</v>
      </c>
      <c r="E109" s="130"/>
      <c r="F109" s="130"/>
      <c r="G109" s="130"/>
      <c r="H109" s="130"/>
      <c r="I109" s="130"/>
      <c r="J109" s="130"/>
      <c r="K109" s="130"/>
      <c r="L109" s="130"/>
      <c r="M109" s="130"/>
      <c r="N109" s="130"/>
      <c r="O109" s="130"/>
      <c r="P109" s="130"/>
      <c r="Q109" s="130"/>
      <c r="R109" s="130"/>
      <c r="S109" s="130"/>
      <c r="T109" s="130"/>
      <c r="U109" s="130"/>
      <c r="V109" s="130"/>
      <c r="W109" s="130"/>
      <c r="X109" s="130"/>
      <c r="Y109" s="130"/>
      <c r="Z109" s="130"/>
    </row>
    <row r="110" spans="1:26" ht="15.75" customHeight="1">
      <c r="A110" s="943">
        <v>2211325</v>
      </c>
      <c r="B110" s="943" t="s">
        <v>3524</v>
      </c>
      <c r="C110" s="1628">
        <v>22611024</v>
      </c>
      <c r="D110" s="671">
        <v>23266416</v>
      </c>
      <c r="E110" s="130"/>
      <c r="F110" s="130"/>
      <c r="G110" s="130"/>
      <c r="H110" s="130"/>
      <c r="I110" s="130"/>
      <c r="J110" s="130"/>
      <c r="K110" s="130"/>
      <c r="L110" s="130"/>
      <c r="M110" s="130"/>
      <c r="N110" s="130"/>
      <c r="O110" s="130"/>
      <c r="P110" s="130"/>
      <c r="Q110" s="130"/>
      <c r="R110" s="130"/>
      <c r="S110" s="130"/>
      <c r="T110" s="130"/>
      <c r="U110" s="130"/>
      <c r="V110" s="130"/>
      <c r="W110" s="130"/>
      <c r="X110" s="130"/>
      <c r="Y110" s="130"/>
      <c r="Z110" s="130"/>
    </row>
    <row r="111" spans="1:26" ht="15.75" customHeight="1">
      <c r="A111" s="746" t="s">
        <v>230</v>
      </c>
      <c r="B111" s="746"/>
      <c r="C111" s="571">
        <v>33020024</v>
      </c>
      <c r="D111" s="571">
        <f>SUM(D108:D110)</f>
        <v>34766416</v>
      </c>
      <c r="E111" s="130"/>
      <c r="F111" s="130"/>
      <c r="G111" s="130"/>
      <c r="H111" s="130"/>
      <c r="I111" s="130"/>
      <c r="J111" s="130"/>
      <c r="K111" s="130"/>
      <c r="L111" s="130"/>
      <c r="M111" s="130"/>
      <c r="N111" s="130"/>
      <c r="O111" s="130"/>
      <c r="P111" s="130"/>
      <c r="Q111" s="130"/>
      <c r="R111" s="130"/>
      <c r="S111" s="130"/>
      <c r="T111" s="130"/>
      <c r="U111" s="130"/>
      <c r="V111" s="130"/>
      <c r="W111" s="130"/>
      <c r="X111" s="130"/>
      <c r="Y111" s="130"/>
      <c r="Z111" s="130"/>
    </row>
    <row r="112" spans="1:26" ht="15.75" customHeight="1">
      <c r="A112" s="613"/>
      <c r="B112" s="182" t="s">
        <v>2709</v>
      </c>
      <c r="C112" s="671"/>
      <c r="D112" s="671"/>
      <c r="E112" s="130"/>
      <c r="F112" s="130"/>
      <c r="G112" s="130"/>
      <c r="H112" s="130"/>
      <c r="I112" s="130"/>
      <c r="J112" s="130"/>
      <c r="K112" s="130"/>
      <c r="L112" s="130"/>
      <c r="M112" s="130"/>
      <c r="N112" s="130"/>
      <c r="O112" s="130"/>
      <c r="P112" s="130"/>
      <c r="Q112" s="130"/>
      <c r="R112" s="130"/>
      <c r="S112" s="130"/>
      <c r="T112" s="130"/>
      <c r="U112" s="130"/>
      <c r="V112" s="130"/>
      <c r="W112" s="130"/>
      <c r="X112" s="130"/>
      <c r="Y112" s="130"/>
      <c r="Z112" s="130"/>
    </row>
    <row r="113" spans="1:26" ht="15.75" customHeight="1">
      <c r="A113" s="103">
        <v>2211016</v>
      </c>
      <c r="B113" s="103" t="s">
        <v>3525</v>
      </c>
      <c r="C113" s="671"/>
      <c r="D113" s="671">
        <v>5567432</v>
      </c>
      <c r="E113" s="130"/>
      <c r="F113" s="130"/>
      <c r="G113" s="130"/>
      <c r="H113" s="130"/>
      <c r="I113" s="130"/>
      <c r="J113" s="130"/>
      <c r="K113" s="130"/>
      <c r="L113" s="130"/>
      <c r="M113" s="130"/>
      <c r="N113" s="130"/>
      <c r="O113" s="130"/>
      <c r="P113" s="130"/>
      <c r="Q113" s="130"/>
      <c r="R113" s="130"/>
      <c r="S113" s="130"/>
      <c r="T113" s="130"/>
      <c r="U113" s="130"/>
      <c r="V113" s="130"/>
      <c r="W113" s="130"/>
      <c r="X113" s="130"/>
      <c r="Y113" s="130"/>
      <c r="Z113" s="130"/>
    </row>
    <row r="114" spans="1:26" ht="15.75" customHeight="1">
      <c r="A114" s="746" t="s">
        <v>230</v>
      </c>
      <c r="B114" s="746"/>
      <c r="C114" s="571">
        <v>0</v>
      </c>
      <c r="D114" s="571">
        <f>SUM(D113)</f>
        <v>5567432</v>
      </c>
      <c r="E114" s="130"/>
      <c r="F114" s="130"/>
      <c r="G114" s="130"/>
      <c r="H114" s="130"/>
      <c r="I114" s="130"/>
      <c r="J114" s="130"/>
      <c r="K114" s="130"/>
      <c r="L114" s="130"/>
      <c r="M114" s="130"/>
      <c r="N114" s="130"/>
      <c r="O114" s="130"/>
      <c r="P114" s="130"/>
      <c r="Q114" s="130"/>
      <c r="R114" s="130"/>
      <c r="S114" s="130"/>
      <c r="T114" s="130"/>
      <c r="U114" s="130"/>
      <c r="V114" s="130"/>
      <c r="W114" s="130"/>
      <c r="X114" s="130"/>
      <c r="Y114" s="130"/>
      <c r="Z114" s="130"/>
    </row>
    <row r="115" spans="1:26" ht="15.75" customHeight="1">
      <c r="A115" s="1600"/>
      <c r="B115" s="1632" t="s">
        <v>2709</v>
      </c>
      <c r="C115" s="90"/>
      <c r="D115" s="90"/>
      <c r="E115" s="130"/>
      <c r="F115" s="130"/>
      <c r="G115" s="130"/>
      <c r="H115" s="130"/>
      <c r="I115" s="130"/>
      <c r="J115" s="130"/>
      <c r="K115" s="130"/>
      <c r="L115" s="130"/>
      <c r="M115" s="130"/>
      <c r="N115" s="130"/>
      <c r="O115" s="130"/>
      <c r="P115" s="130"/>
      <c r="Q115" s="130"/>
      <c r="R115" s="130"/>
      <c r="S115" s="130"/>
      <c r="T115" s="130"/>
      <c r="U115" s="130"/>
      <c r="V115" s="130"/>
      <c r="W115" s="130"/>
      <c r="X115" s="130"/>
      <c r="Y115" s="130"/>
      <c r="Z115" s="130"/>
    </row>
    <row r="116" spans="1:26" ht="15.75" customHeight="1">
      <c r="A116" s="1590" t="s">
        <v>2710</v>
      </c>
      <c r="B116" s="36" t="s">
        <v>3491</v>
      </c>
      <c r="C116" s="90"/>
      <c r="D116" s="564">
        <v>7598560</v>
      </c>
      <c r="E116" s="130"/>
      <c r="F116" s="130"/>
      <c r="G116" s="130"/>
      <c r="H116" s="130"/>
      <c r="I116" s="130"/>
      <c r="J116" s="130"/>
      <c r="K116" s="130"/>
      <c r="L116" s="130"/>
      <c r="M116" s="130"/>
      <c r="N116" s="130"/>
      <c r="O116" s="130"/>
      <c r="P116" s="130"/>
      <c r="Q116" s="130"/>
      <c r="R116" s="130"/>
      <c r="S116" s="130"/>
      <c r="T116" s="130"/>
      <c r="U116" s="130"/>
      <c r="V116" s="130"/>
      <c r="W116" s="130"/>
      <c r="X116" s="130"/>
      <c r="Y116" s="130"/>
      <c r="Z116" s="130"/>
    </row>
    <row r="117" spans="1:26" ht="15.75" customHeight="1">
      <c r="A117" s="943">
        <v>3111001</v>
      </c>
      <c r="B117" s="1590" t="s">
        <v>3176</v>
      </c>
      <c r="C117" s="90"/>
      <c r="D117" s="564">
        <v>15000000</v>
      </c>
      <c r="E117" s="130"/>
      <c r="F117" s="130"/>
      <c r="G117" s="130"/>
      <c r="H117" s="130"/>
      <c r="I117" s="130"/>
      <c r="J117" s="130"/>
      <c r="K117" s="130"/>
      <c r="L117" s="130"/>
      <c r="M117" s="130"/>
      <c r="N117" s="130"/>
      <c r="O117" s="130"/>
      <c r="P117" s="130"/>
      <c r="Q117" s="130"/>
      <c r="R117" s="130"/>
      <c r="S117" s="130"/>
      <c r="T117" s="130"/>
      <c r="U117" s="130"/>
      <c r="V117" s="130"/>
      <c r="W117" s="130"/>
      <c r="X117" s="130"/>
      <c r="Y117" s="130"/>
      <c r="Z117" s="130"/>
    </row>
    <row r="118" spans="1:26" ht="15.75" customHeight="1">
      <c r="A118" s="746"/>
      <c r="B118" s="746"/>
      <c r="C118" s="571">
        <f t="shared" ref="C118:D118" si="7">SUM(C116:C117)</f>
        <v>0</v>
      </c>
      <c r="D118" s="571">
        <f t="shared" si="7"/>
        <v>22598560</v>
      </c>
      <c r="E118" s="130"/>
      <c r="F118" s="130"/>
      <c r="G118" s="130"/>
      <c r="H118" s="130"/>
      <c r="I118" s="130"/>
      <c r="J118" s="130"/>
      <c r="K118" s="130"/>
      <c r="L118" s="130"/>
      <c r="M118" s="130"/>
      <c r="N118" s="130"/>
      <c r="O118" s="130"/>
      <c r="P118" s="130"/>
      <c r="Q118" s="130"/>
      <c r="R118" s="130"/>
      <c r="S118" s="130"/>
      <c r="T118" s="130"/>
      <c r="U118" s="130"/>
      <c r="V118" s="130"/>
      <c r="W118" s="130"/>
      <c r="X118" s="130"/>
      <c r="Y118" s="130"/>
      <c r="Z118" s="130"/>
    </row>
    <row r="119" spans="1:26" ht="15.75" customHeight="1">
      <c r="A119" s="746"/>
      <c r="B119" s="1633" t="s">
        <v>3526</v>
      </c>
      <c r="C119" s="571">
        <v>190296116</v>
      </c>
      <c r="D119" s="571">
        <f>SUM(D114,D111,D106,D102,D97,D91,D82,D77,D118)</f>
        <v>375935964</v>
      </c>
      <c r="E119" s="130"/>
      <c r="F119" s="130"/>
      <c r="G119" s="130"/>
      <c r="H119" s="130"/>
      <c r="I119" s="130"/>
      <c r="J119" s="130"/>
      <c r="K119" s="130"/>
      <c r="L119" s="130"/>
      <c r="M119" s="130"/>
      <c r="N119" s="130"/>
      <c r="O119" s="130"/>
      <c r="P119" s="130"/>
      <c r="Q119" s="130"/>
      <c r="R119" s="130"/>
      <c r="S119" s="130"/>
      <c r="T119" s="130"/>
      <c r="U119" s="130"/>
      <c r="V119" s="130"/>
      <c r="W119" s="130"/>
      <c r="X119" s="130"/>
      <c r="Y119" s="130"/>
      <c r="Z119" s="130"/>
    </row>
    <row r="120" spans="1:26" ht="15.75" customHeight="1">
      <c r="A120" s="613">
        <v>10103</v>
      </c>
      <c r="B120" s="613" t="s">
        <v>3527</v>
      </c>
      <c r="C120" s="671"/>
      <c r="D120" s="671"/>
      <c r="E120" s="130"/>
      <c r="F120" s="130"/>
      <c r="G120" s="130"/>
      <c r="H120" s="130"/>
      <c r="I120" s="130"/>
      <c r="J120" s="130"/>
      <c r="K120" s="130"/>
      <c r="L120" s="130"/>
      <c r="M120" s="130"/>
      <c r="N120" s="130"/>
      <c r="O120" s="130"/>
      <c r="P120" s="130"/>
      <c r="Q120" s="130"/>
      <c r="R120" s="130"/>
      <c r="S120" s="130"/>
      <c r="T120" s="130"/>
      <c r="U120" s="130"/>
      <c r="V120" s="130"/>
      <c r="W120" s="130"/>
      <c r="X120" s="130"/>
      <c r="Y120" s="130"/>
      <c r="Z120" s="130"/>
    </row>
    <row r="121" spans="1:26" ht="15.75" customHeight="1">
      <c r="A121" s="1587">
        <v>2100000</v>
      </c>
      <c r="B121" s="563" t="s">
        <v>2541</v>
      </c>
      <c r="C121" s="671"/>
      <c r="D121" s="671"/>
      <c r="E121" s="130"/>
      <c r="F121" s="130"/>
      <c r="G121" s="130"/>
      <c r="H121" s="130"/>
      <c r="I121" s="130"/>
      <c r="J121" s="130"/>
      <c r="K121" s="130"/>
      <c r="L121" s="130"/>
      <c r="M121" s="130"/>
      <c r="N121" s="130"/>
      <c r="O121" s="130"/>
      <c r="P121" s="130"/>
      <c r="Q121" s="130"/>
      <c r="R121" s="130"/>
      <c r="S121" s="130"/>
      <c r="T121" s="130"/>
      <c r="U121" s="130"/>
      <c r="V121" s="130"/>
      <c r="W121" s="130"/>
      <c r="X121" s="130"/>
      <c r="Y121" s="130"/>
      <c r="Z121" s="130"/>
    </row>
    <row r="122" spans="1:26" ht="15.75" customHeight="1">
      <c r="A122" s="943">
        <v>2110101</v>
      </c>
      <c r="B122" s="659" t="s">
        <v>3137</v>
      </c>
      <c r="C122" s="1630">
        <v>200797354</v>
      </c>
      <c r="D122" s="671">
        <v>266526862</v>
      </c>
      <c r="E122" s="130"/>
      <c r="F122" s="130"/>
      <c r="G122" s="130"/>
      <c r="H122" s="130"/>
      <c r="I122" s="130"/>
      <c r="J122" s="130"/>
      <c r="K122" s="130"/>
      <c r="L122" s="130"/>
      <c r="M122" s="130"/>
      <c r="N122" s="130"/>
      <c r="O122" s="130"/>
      <c r="P122" s="130"/>
      <c r="Q122" s="130"/>
      <c r="R122" s="130"/>
      <c r="S122" s="130"/>
      <c r="T122" s="130"/>
      <c r="U122" s="130"/>
      <c r="V122" s="130"/>
      <c r="W122" s="130"/>
      <c r="X122" s="130"/>
      <c r="Y122" s="130"/>
      <c r="Z122" s="130"/>
    </row>
    <row r="123" spans="1:26" ht="15.75" customHeight="1">
      <c r="A123" s="943">
        <v>2110201</v>
      </c>
      <c r="B123" s="659" t="s">
        <v>3454</v>
      </c>
      <c r="C123" s="1630">
        <v>64017909</v>
      </c>
      <c r="D123" s="671">
        <v>79352000</v>
      </c>
      <c r="E123" s="130"/>
      <c r="F123" s="130"/>
      <c r="G123" s="130"/>
      <c r="H123" s="130"/>
      <c r="I123" s="130"/>
      <c r="J123" s="130"/>
      <c r="K123" s="130"/>
      <c r="L123" s="130"/>
      <c r="M123" s="130"/>
      <c r="N123" s="130"/>
      <c r="O123" s="130"/>
      <c r="P123" s="130"/>
      <c r="Q123" s="130"/>
      <c r="R123" s="130"/>
      <c r="S123" s="130"/>
      <c r="T123" s="130"/>
      <c r="U123" s="130"/>
      <c r="V123" s="130"/>
      <c r="W123" s="130"/>
      <c r="X123" s="130"/>
      <c r="Y123" s="130"/>
      <c r="Z123" s="130"/>
    </row>
    <row r="124" spans="1:26" ht="15.75" customHeight="1">
      <c r="A124" s="1625">
        <v>2110301</v>
      </c>
      <c r="B124" s="659" t="s">
        <v>2547</v>
      </c>
      <c r="C124" s="1630">
        <v>68892666</v>
      </c>
      <c r="D124" s="671">
        <v>60032680</v>
      </c>
      <c r="E124" s="130"/>
      <c r="F124" s="130"/>
      <c r="G124" s="130"/>
      <c r="H124" s="130"/>
      <c r="I124" s="130"/>
      <c r="J124" s="130"/>
      <c r="K124" s="130"/>
      <c r="L124" s="130"/>
      <c r="M124" s="130"/>
      <c r="N124" s="130"/>
      <c r="O124" s="130"/>
      <c r="P124" s="130"/>
      <c r="Q124" s="130"/>
      <c r="R124" s="130"/>
      <c r="S124" s="130"/>
      <c r="T124" s="130"/>
      <c r="U124" s="130"/>
      <c r="V124" s="130"/>
      <c r="W124" s="130"/>
      <c r="X124" s="130"/>
      <c r="Y124" s="130"/>
      <c r="Z124" s="130"/>
    </row>
    <row r="125" spans="1:26" ht="15.75" customHeight="1">
      <c r="A125" s="1625">
        <v>2110312</v>
      </c>
      <c r="B125" s="659" t="s">
        <v>3457</v>
      </c>
      <c r="C125" s="1630">
        <v>7247722</v>
      </c>
      <c r="D125" s="671">
        <v>19900525</v>
      </c>
      <c r="E125" s="130"/>
      <c r="F125" s="130"/>
      <c r="G125" s="130"/>
      <c r="H125" s="130"/>
      <c r="I125" s="130"/>
      <c r="J125" s="130"/>
      <c r="K125" s="130"/>
      <c r="L125" s="130"/>
      <c r="M125" s="130"/>
      <c r="N125" s="130"/>
      <c r="O125" s="130"/>
      <c r="P125" s="130"/>
      <c r="Q125" s="130"/>
      <c r="R125" s="130"/>
      <c r="S125" s="130"/>
      <c r="T125" s="130"/>
      <c r="U125" s="130"/>
      <c r="V125" s="130"/>
      <c r="W125" s="130"/>
      <c r="X125" s="130"/>
      <c r="Y125" s="130"/>
      <c r="Z125" s="130"/>
    </row>
    <row r="126" spans="1:26" ht="15.75" customHeight="1">
      <c r="A126" s="1625">
        <v>2110314</v>
      </c>
      <c r="B126" s="659" t="s">
        <v>3455</v>
      </c>
      <c r="C126" s="1630">
        <v>40713042</v>
      </c>
      <c r="D126" s="671">
        <v>48958360</v>
      </c>
      <c r="E126" s="130"/>
      <c r="F126" s="130"/>
      <c r="G126" s="130"/>
      <c r="H126" s="130"/>
      <c r="I126" s="130"/>
      <c r="J126" s="130"/>
      <c r="K126" s="130"/>
      <c r="L126" s="130"/>
      <c r="M126" s="130"/>
      <c r="N126" s="130"/>
      <c r="O126" s="130"/>
      <c r="P126" s="130"/>
      <c r="Q126" s="130"/>
      <c r="R126" s="130"/>
      <c r="S126" s="130"/>
      <c r="T126" s="130"/>
      <c r="U126" s="130"/>
      <c r="V126" s="130"/>
      <c r="W126" s="130"/>
      <c r="X126" s="130"/>
      <c r="Y126" s="130"/>
      <c r="Z126" s="130"/>
    </row>
    <row r="127" spans="1:26" ht="15.75" customHeight="1">
      <c r="A127" s="943">
        <v>2110328</v>
      </c>
      <c r="B127" s="659" t="s">
        <v>3456</v>
      </c>
      <c r="C127" s="1630">
        <v>46041200</v>
      </c>
      <c r="D127" s="671">
        <v>75420000</v>
      </c>
      <c r="E127" s="130"/>
      <c r="F127" s="130"/>
      <c r="G127" s="130"/>
      <c r="H127" s="130"/>
      <c r="I127" s="130"/>
      <c r="J127" s="130"/>
      <c r="K127" s="130"/>
      <c r="L127" s="130"/>
      <c r="M127" s="130"/>
      <c r="N127" s="130"/>
      <c r="O127" s="130"/>
      <c r="P127" s="130"/>
      <c r="Q127" s="130"/>
      <c r="R127" s="130"/>
      <c r="S127" s="130"/>
      <c r="T127" s="130"/>
      <c r="U127" s="130"/>
      <c r="V127" s="130"/>
      <c r="W127" s="130"/>
      <c r="X127" s="130"/>
      <c r="Y127" s="130"/>
      <c r="Z127" s="130"/>
    </row>
    <row r="128" spans="1:26" ht="15.75" customHeight="1">
      <c r="A128" s="1625">
        <v>2110502</v>
      </c>
      <c r="B128" s="659" t="s">
        <v>2554</v>
      </c>
      <c r="C128" s="1630">
        <v>7755545</v>
      </c>
      <c r="D128" s="671">
        <v>1920000</v>
      </c>
      <c r="E128" s="130"/>
      <c r="F128" s="130"/>
      <c r="G128" s="130"/>
      <c r="H128" s="130"/>
      <c r="I128" s="130"/>
      <c r="J128" s="130"/>
      <c r="K128" s="130"/>
      <c r="L128" s="130"/>
      <c r="M128" s="130"/>
      <c r="N128" s="130"/>
      <c r="O128" s="130"/>
      <c r="P128" s="130"/>
      <c r="Q128" s="130"/>
      <c r="R128" s="130"/>
      <c r="S128" s="130"/>
      <c r="T128" s="130"/>
      <c r="U128" s="130"/>
      <c r="V128" s="130"/>
      <c r="W128" s="130"/>
      <c r="X128" s="130"/>
      <c r="Y128" s="130"/>
      <c r="Z128" s="130"/>
    </row>
    <row r="129" spans="1:26" ht="15.75" customHeight="1">
      <c r="A129" s="1625">
        <v>2110404</v>
      </c>
      <c r="B129" s="659" t="s">
        <v>3459</v>
      </c>
      <c r="C129" s="1630">
        <v>1860000</v>
      </c>
      <c r="D129" s="671">
        <v>1860098</v>
      </c>
      <c r="E129" s="130"/>
      <c r="F129" s="130"/>
      <c r="G129" s="130"/>
      <c r="H129" s="130"/>
      <c r="I129" s="130"/>
      <c r="J129" s="130"/>
      <c r="K129" s="130"/>
      <c r="L129" s="130"/>
      <c r="M129" s="130"/>
      <c r="N129" s="130"/>
      <c r="O129" s="130"/>
      <c r="P129" s="130"/>
      <c r="Q129" s="130"/>
      <c r="R129" s="130"/>
      <c r="S129" s="130"/>
      <c r="T129" s="130"/>
      <c r="U129" s="130"/>
      <c r="V129" s="130"/>
      <c r="W129" s="130"/>
      <c r="X129" s="130"/>
      <c r="Y129" s="130"/>
      <c r="Z129" s="130"/>
    </row>
    <row r="130" spans="1:26" ht="15.75" customHeight="1">
      <c r="A130" s="1625">
        <v>2110405</v>
      </c>
      <c r="B130" s="659" t="s">
        <v>3460</v>
      </c>
      <c r="C130" s="1630">
        <v>8582100</v>
      </c>
      <c r="D130" s="671">
        <v>8432100</v>
      </c>
      <c r="E130" s="130"/>
      <c r="F130" s="130"/>
      <c r="G130" s="130"/>
      <c r="H130" s="130"/>
      <c r="I130" s="130"/>
      <c r="J130" s="130"/>
      <c r="K130" s="130"/>
      <c r="L130" s="130"/>
      <c r="M130" s="130"/>
      <c r="N130" s="130"/>
      <c r="O130" s="130"/>
      <c r="P130" s="130"/>
      <c r="Q130" s="130"/>
      <c r="R130" s="130"/>
      <c r="S130" s="130"/>
      <c r="T130" s="130"/>
      <c r="U130" s="130"/>
      <c r="V130" s="130"/>
      <c r="W130" s="130"/>
      <c r="X130" s="130"/>
      <c r="Y130" s="130"/>
      <c r="Z130" s="130"/>
    </row>
    <row r="131" spans="1:26" ht="15.75" customHeight="1">
      <c r="A131" s="1625">
        <v>2120103</v>
      </c>
      <c r="B131" s="659" t="s">
        <v>3516</v>
      </c>
      <c r="C131" s="1630">
        <v>104748069</v>
      </c>
      <c r="D131" s="671">
        <v>60568608</v>
      </c>
      <c r="E131" s="130"/>
      <c r="F131" s="130"/>
      <c r="G131" s="130"/>
      <c r="H131" s="130"/>
      <c r="I131" s="130"/>
      <c r="J131" s="130"/>
      <c r="K131" s="130"/>
      <c r="L131" s="130"/>
      <c r="M131" s="130"/>
      <c r="N131" s="130"/>
      <c r="O131" s="130"/>
      <c r="P131" s="130"/>
      <c r="Q131" s="130"/>
      <c r="R131" s="130"/>
      <c r="S131" s="130"/>
      <c r="T131" s="130"/>
      <c r="U131" s="130"/>
      <c r="V131" s="130"/>
      <c r="W131" s="130"/>
      <c r="X131" s="130"/>
      <c r="Y131" s="130"/>
      <c r="Z131" s="130"/>
    </row>
    <row r="132" spans="1:26" ht="15.75" customHeight="1">
      <c r="A132" s="746" t="s">
        <v>230</v>
      </c>
      <c r="B132" s="746"/>
      <c r="C132" s="1626">
        <v>550655607</v>
      </c>
      <c r="D132" s="1626">
        <f>SUM(D122:D131)</f>
        <v>622971233</v>
      </c>
      <c r="E132" s="130"/>
      <c r="F132" s="130"/>
      <c r="G132" s="130"/>
      <c r="H132" s="130"/>
      <c r="I132" s="130"/>
      <c r="J132" s="130"/>
      <c r="K132" s="130"/>
      <c r="L132" s="130"/>
      <c r="M132" s="130"/>
      <c r="N132" s="130"/>
      <c r="O132" s="130"/>
      <c r="P132" s="130"/>
      <c r="Q132" s="130"/>
      <c r="R132" s="130"/>
      <c r="S132" s="130"/>
      <c r="T132" s="130"/>
      <c r="U132" s="130"/>
      <c r="V132" s="130"/>
      <c r="W132" s="130"/>
      <c r="X132" s="130"/>
      <c r="Y132" s="130"/>
      <c r="Z132" s="130"/>
    </row>
    <row r="133" spans="1:26" ht="15.75" customHeight="1">
      <c r="A133" s="1587"/>
      <c r="B133" s="1627" t="s">
        <v>2559</v>
      </c>
      <c r="C133" s="671"/>
      <c r="D133" s="671"/>
      <c r="E133" s="130"/>
      <c r="F133" s="130"/>
      <c r="G133" s="130"/>
      <c r="H133" s="130"/>
      <c r="I133" s="130"/>
      <c r="J133" s="130"/>
      <c r="K133" s="130"/>
      <c r="L133" s="130"/>
      <c r="M133" s="130"/>
      <c r="N133" s="130"/>
      <c r="O133" s="130"/>
      <c r="P133" s="130"/>
      <c r="Q133" s="130"/>
      <c r="R133" s="130"/>
      <c r="S133" s="130"/>
      <c r="T133" s="130"/>
      <c r="U133" s="130"/>
      <c r="V133" s="130"/>
      <c r="W133" s="130"/>
      <c r="X133" s="130"/>
      <c r="Y133" s="130"/>
      <c r="Z133" s="130"/>
    </row>
    <row r="134" spans="1:26" ht="15.75" customHeight="1">
      <c r="A134" s="943" t="s">
        <v>2560</v>
      </c>
      <c r="B134" s="943" t="s">
        <v>2561</v>
      </c>
      <c r="C134" s="1628">
        <v>626276</v>
      </c>
      <c r="D134" s="671">
        <v>1207230</v>
      </c>
      <c r="E134" s="130"/>
      <c r="F134" s="130"/>
      <c r="G134" s="130"/>
      <c r="H134" s="130"/>
      <c r="I134" s="130"/>
      <c r="J134" s="130"/>
      <c r="K134" s="130"/>
      <c r="L134" s="130"/>
      <c r="M134" s="130"/>
      <c r="N134" s="130"/>
      <c r="O134" s="130"/>
      <c r="P134" s="130"/>
      <c r="Q134" s="130"/>
      <c r="R134" s="130"/>
      <c r="S134" s="130"/>
      <c r="T134" s="130"/>
      <c r="U134" s="130"/>
      <c r="V134" s="130"/>
      <c r="W134" s="130"/>
      <c r="X134" s="130"/>
      <c r="Y134" s="130"/>
      <c r="Z134" s="130"/>
    </row>
    <row r="135" spans="1:26" ht="15.75" customHeight="1">
      <c r="A135" s="943" t="s">
        <v>2562</v>
      </c>
      <c r="B135" s="943" t="s">
        <v>2563</v>
      </c>
      <c r="C135" s="1628">
        <v>108000</v>
      </c>
      <c r="D135" s="671">
        <v>60000</v>
      </c>
      <c r="E135" s="130"/>
      <c r="F135" s="130"/>
      <c r="G135" s="130"/>
      <c r="H135" s="130"/>
      <c r="I135" s="130"/>
      <c r="J135" s="130"/>
      <c r="K135" s="130"/>
      <c r="L135" s="130"/>
      <c r="M135" s="130"/>
      <c r="N135" s="130"/>
      <c r="O135" s="130"/>
      <c r="P135" s="130"/>
      <c r="Q135" s="130"/>
      <c r="R135" s="130"/>
      <c r="S135" s="130"/>
      <c r="T135" s="130"/>
      <c r="U135" s="130"/>
      <c r="V135" s="130"/>
      <c r="W135" s="130"/>
      <c r="X135" s="130"/>
      <c r="Y135" s="130"/>
      <c r="Z135" s="130"/>
    </row>
    <row r="136" spans="1:26" ht="15.75" customHeight="1">
      <c r="A136" s="746" t="s">
        <v>230</v>
      </c>
      <c r="B136" s="746"/>
      <c r="C136" s="571">
        <v>734276</v>
      </c>
      <c r="D136" s="571">
        <f>SUM(D134:D135)</f>
        <v>1267230</v>
      </c>
      <c r="E136" s="130"/>
      <c r="F136" s="130"/>
      <c r="G136" s="130"/>
      <c r="H136" s="130"/>
      <c r="I136" s="130"/>
      <c r="J136" s="130"/>
      <c r="K136" s="130"/>
      <c r="L136" s="130"/>
      <c r="M136" s="130"/>
      <c r="N136" s="130"/>
      <c r="O136" s="130"/>
      <c r="P136" s="130"/>
      <c r="Q136" s="130"/>
      <c r="R136" s="130"/>
      <c r="S136" s="130"/>
      <c r="T136" s="130"/>
      <c r="U136" s="130"/>
      <c r="V136" s="130"/>
      <c r="W136" s="130"/>
      <c r="X136" s="130"/>
      <c r="Y136" s="130"/>
      <c r="Z136" s="130"/>
    </row>
    <row r="137" spans="1:26" ht="15.75" customHeight="1">
      <c r="A137" s="1587"/>
      <c r="B137" s="1627" t="s">
        <v>2564</v>
      </c>
      <c r="C137" s="671"/>
      <c r="D137" s="671"/>
      <c r="E137" s="130"/>
      <c r="F137" s="130"/>
      <c r="G137" s="130"/>
      <c r="H137" s="130"/>
      <c r="I137" s="130"/>
      <c r="J137" s="130"/>
      <c r="K137" s="130"/>
      <c r="L137" s="130"/>
      <c r="M137" s="130"/>
      <c r="N137" s="130"/>
      <c r="O137" s="130"/>
      <c r="P137" s="130"/>
      <c r="Q137" s="130"/>
      <c r="R137" s="130"/>
      <c r="S137" s="130"/>
      <c r="T137" s="130"/>
      <c r="U137" s="130"/>
      <c r="V137" s="130"/>
      <c r="W137" s="130"/>
      <c r="X137" s="130"/>
      <c r="Y137" s="130"/>
      <c r="Z137" s="130"/>
    </row>
    <row r="138" spans="1:26" ht="15.75" customHeight="1">
      <c r="A138" s="103" t="s">
        <v>2565</v>
      </c>
      <c r="B138" s="103" t="s">
        <v>2566</v>
      </c>
      <c r="C138" s="1628">
        <v>60000</v>
      </c>
      <c r="D138" s="671">
        <v>30000</v>
      </c>
      <c r="E138" s="130"/>
      <c r="F138" s="130"/>
      <c r="G138" s="130"/>
      <c r="H138" s="130"/>
      <c r="I138" s="130"/>
      <c r="J138" s="130"/>
      <c r="K138" s="130"/>
      <c r="L138" s="130"/>
      <c r="M138" s="130"/>
      <c r="N138" s="130"/>
      <c r="O138" s="130"/>
      <c r="P138" s="130"/>
      <c r="Q138" s="130"/>
      <c r="R138" s="130"/>
      <c r="S138" s="130"/>
      <c r="T138" s="130"/>
      <c r="U138" s="130"/>
      <c r="V138" s="130"/>
      <c r="W138" s="130"/>
      <c r="X138" s="130"/>
      <c r="Y138" s="130"/>
      <c r="Z138" s="130"/>
    </row>
    <row r="139" spans="1:26" ht="15.75" customHeight="1">
      <c r="A139" s="103" t="s">
        <v>2874</v>
      </c>
      <c r="B139" s="103" t="s">
        <v>2875</v>
      </c>
      <c r="C139" s="1628">
        <v>1852800</v>
      </c>
      <c r="D139" s="671">
        <v>2048765</v>
      </c>
      <c r="E139" s="130"/>
      <c r="F139" s="130"/>
      <c r="G139" s="130"/>
      <c r="H139" s="130"/>
      <c r="I139" s="130"/>
      <c r="J139" s="130"/>
      <c r="K139" s="130"/>
      <c r="L139" s="130"/>
      <c r="M139" s="130"/>
      <c r="N139" s="130"/>
      <c r="O139" s="130"/>
      <c r="P139" s="130"/>
      <c r="Q139" s="130"/>
      <c r="R139" s="130"/>
      <c r="S139" s="130"/>
      <c r="T139" s="130"/>
      <c r="U139" s="130"/>
      <c r="V139" s="130"/>
      <c r="W139" s="130"/>
      <c r="X139" s="130"/>
      <c r="Y139" s="130"/>
      <c r="Z139" s="130"/>
    </row>
    <row r="140" spans="1:26" ht="15.75" customHeight="1">
      <c r="A140" s="103" t="s">
        <v>2567</v>
      </c>
      <c r="B140" s="103" t="s">
        <v>2568</v>
      </c>
      <c r="C140" s="1628">
        <v>60000</v>
      </c>
      <c r="D140" s="671">
        <v>102000</v>
      </c>
      <c r="E140" s="130"/>
      <c r="F140" s="130"/>
      <c r="G140" s="130"/>
      <c r="H140" s="130"/>
      <c r="I140" s="130"/>
      <c r="J140" s="130"/>
      <c r="K140" s="130"/>
      <c r="L140" s="130"/>
      <c r="M140" s="130"/>
      <c r="N140" s="130"/>
      <c r="O140" s="130"/>
      <c r="P140" s="130"/>
      <c r="Q140" s="130"/>
      <c r="R140" s="130"/>
      <c r="S140" s="130"/>
      <c r="T140" s="130"/>
      <c r="U140" s="130"/>
      <c r="V140" s="130"/>
      <c r="W140" s="130"/>
      <c r="X140" s="130"/>
      <c r="Y140" s="130"/>
      <c r="Z140" s="130"/>
    </row>
    <row r="141" spans="1:26" ht="15.75" customHeight="1">
      <c r="A141" s="103">
        <v>2210206</v>
      </c>
      <c r="B141" s="103" t="s">
        <v>3528</v>
      </c>
      <c r="C141" s="1628">
        <v>0</v>
      </c>
      <c r="D141" s="671"/>
      <c r="E141" s="130"/>
      <c r="F141" s="130"/>
      <c r="G141" s="130"/>
      <c r="H141" s="130"/>
      <c r="I141" s="130"/>
      <c r="J141" s="130"/>
      <c r="K141" s="130"/>
      <c r="L141" s="130"/>
      <c r="M141" s="130"/>
      <c r="N141" s="130"/>
      <c r="O141" s="130"/>
      <c r="P141" s="130"/>
      <c r="Q141" s="130"/>
      <c r="R141" s="130"/>
      <c r="S141" s="130"/>
      <c r="T141" s="130"/>
      <c r="U141" s="130"/>
      <c r="V141" s="130"/>
      <c r="W141" s="130"/>
      <c r="X141" s="130"/>
      <c r="Y141" s="130"/>
      <c r="Z141" s="130"/>
    </row>
    <row r="142" spans="1:26" ht="15.75" customHeight="1">
      <c r="A142" s="746" t="s">
        <v>230</v>
      </c>
      <c r="B142" s="746"/>
      <c r="C142" s="571">
        <v>1972800</v>
      </c>
      <c r="D142" s="571">
        <f>SUM(D138:D141)</f>
        <v>2180765</v>
      </c>
      <c r="E142" s="130"/>
      <c r="F142" s="130"/>
      <c r="G142" s="130"/>
      <c r="H142" s="130"/>
      <c r="I142" s="130"/>
      <c r="J142" s="130"/>
      <c r="K142" s="130"/>
      <c r="L142" s="130"/>
      <c r="M142" s="130"/>
      <c r="N142" s="130"/>
      <c r="O142" s="130"/>
      <c r="P142" s="130"/>
      <c r="Q142" s="130"/>
      <c r="R142" s="130"/>
      <c r="S142" s="130"/>
      <c r="T142" s="130"/>
      <c r="U142" s="130"/>
      <c r="V142" s="130"/>
      <c r="W142" s="130"/>
      <c r="X142" s="130"/>
      <c r="Y142" s="130"/>
      <c r="Z142" s="130"/>
    </row>
    <row r="143" spans="1:26" ht="15.75" customHeight="1">
      <c r="A143" s="943"/>
      <c r="B143" s="1627" t="s">
        <v>3465</v>
      </c>
      <c r="C143" s="671"/>
      <c r="D143" s="671"/>
      <c r="E143" s="130"/>
      <c r="F143" s="130"/>
      <c r="G143" s="130"/>
      <c r="H143" s="130"/>
      <c r="I143" s="130"/>
      <c r="J143" s="130"/>
      <c r="K143" s="130"/>
      <c r="L143" s="130"/>
      <c r="M143" s="130"/>
      <c r="N143" s="130"/>
      <c r="O143" s="130"/>
      <c r="P143" s="130"/>
      <c r="Q143" s="130"/>
      <c r="R143" s="130"/>
      <c r="S143" s="130"/>
      <c r="T143" s="130"/>
      <c r="U143" s="130"/>
      <c r="V143" s="130"/>
      <c r="W143" s="130"/>
      <c r="X143" s="130"/>
      <c r="Y143" s="130"/>
      <c r="Z143" s="130"/>
    </row>
    <row r="144" spans="1:26" ht="15.75" customHeight="1">
      <c r="A144" s="943" t="s">
        <v>2649</v>
      </c>
      <c r="B144" s="943" t="s">
        <v>2570</v>
      </c>
      <c r="C144" s="1628">
        <v>6228000</v>
      </c>
      <c r="D144" s="671">
        <v>4800000</v>
      </c>
      <c r="E144" s="130"/>
      <c r="F144" s="130"/>
      <c r="G144" s="130"/>
      <c r="H144" s="130"/>
      <c r="I144" s="130"/>
      <c r="J144" s="130"/>
      <c r="K144" s="130"/>
      <c r="L144" s="130"/>
      <c r="M144" s="130"/>
      <c r="N144" s="130"/>
      <c r="O144" s="130"/>
      <c r="P144" s="130"/>
      <c r="Q144" s="130"/>
      <c r="R144" s="130"/>
      <c r="S144" s="130"/>
      <c r="T144" s="130"/>
      <c r="U144" s="130"/>
      <c r="V144" s="130"/>
      <c r="W144" s="130"/>
      <c r="X144" s="130"/>
      <c r="Y144" s="130"/>
      <c r="Z144" s="130"/>
    </row>
    <row r="145" spans="1:26" ht="15.75" customHeight="1">
      <c r="A145" s="943" t="s">
        <v>2571</v>
      </c>
      <c r="B145" s="943" t="s">
        <v>2572</v>
      </c>
      <c r="C145" s="1628">
        <v>12000000</v>
      </c>
      <c r="D145" s="671">
        <v>10320000</v>
      </c>
      <c r="E145" s="130"/>
      <c r="F145" s="130"/>
      <c r="G145" s="130"/>
      <c r="H145" s="130"/>
      <c r="I145" s="130"/>
      <c r="J145" s="130"/>
      <c r="K145" s="130"/>
      <c r="L145" s="130"/>
      <c r="M145" s="130"/>
      <c r="N145" s="130"/>
      <c r="O145" s="130"/>
      <c r="P145" s="130"/>
      <c r="Q145" s="130"/>
      <c r="R145" s="130"/>
      <c r="S145" s="130"/>
      <c r="T145" s="130"/>
      <c r="U145" s="130"/>
      <c r="V145" s="130"/>
      <c r="W145" s="130"/>
      <c r="X145" s="130"/>
      <c r="Y145" s="130"/>
      <c r="Z145" s="130"/>
    </row>
    <row r="146" spans="1:26" ht="15.75" customHeight="1">
      <c r="A146" s="943" t="s">
        <v>2573</v>
      </c>
      <c r="B146" s="943" t="s">
        <v>2574</v>
      </c>
      <c r="C146" s="1628">
        <v>12000000</v>
      </c>
      <c r="D146" s="671">
        <v>10320000</v>
      </c>
      <c r="E146" s="130"/>
      <c r="F146" s="130"/>
      <c r="G146" s="130"/>
      <c r="H146" s="130"/>
      <c r="I146" s="130"/>
      <c r="J146" s="130"/>
      <c r="K146" s="130"/>
      <c r="L146" s="130"/>
      <c r="M146" s="130"/>
      <c r="N146" s="130"/>
      <c r="O146" s="130"/>
      <c r="P146" s="130"/>
      <c r="Q146" s="130"/>
      <c r="R146" s="130"/>
      <c r="S146" s="130"/>
      <c r="T146" s="130"/>
      <c r="U146" s="130"/>
      <c r="V146" s="130"/>
      <c r="W146" s="130"/>
      <c r="X146" s="130"/>
      <c r="Y146" s="130"/>
      <c r="Z146" s="130"/>
    </row>
    <row r="147" spans="1:26" ht="15.75" customHeight="1">
      <c r="A147" s="746" t="s">
        <v>230</v>
      </c>
      <c r="B147" s="746"/>
      <c r="C147" s="571">
        <v>30228000</v>
      </c>
      <c r="D147" s="571">
        <f>SUM(D144:D146)</f>
        <v>25440000</v>
      </c>
      <c r="E147" s="130"/>
      <c r="F147" s="130"/>
      <c r="G147" s="130"/>
      <c r="H147" s="130"/>
      <c r="I147" s="130"/>
      <c r="J147" s="130"/>
      <c r="K147" s="130"/>
      <c r="L147" s="130"/>
      <c r="M147" s="130"/>
      <c r="N147" s="130"/>
      <c r="O147" s="130"/>
      <c r="P147" s="130"/>
      <c r="Q147" s="130"/>
      <c r="R147" s="130"/>
      <c r="S147" s="130"/>
      <c r="T147" s="130"/>
      <c r="U147" s="130"/>
      <c r="V147" s="130"/>
      <c r="W147" s="130"/>
      <c r="X147" s="130"/>
      <c r="Y147" s="130"/>
      <c r="Z147" s="130"/>
    </row>
    <row r="148" spans="1:26" ht="15.75" customHeight="1">
      <c r="A148" s="1587"/>
      <c r="B148" s="1627" t="s">
        <v>2577</v>
      </c>
      <c r="C148" s="671"/>
      <c r="D148" s="671"/>
      <c r="E148" s="130"/>
      <c r="F148" s="130"/>
      <c r="G148" s="130"/>
      <c r="H148" s="130"/>
      <c r="I148" s="130"/>
      <c r="J148" s="130"/>
      <c r="K148" s="130"/>
      <c r="L148" s="130"/>
      <c r="M148" s="130"/>
      <c r="N148" s="130"/>
      <c r="O148" s="130"/>
      <c r="P148" s="130"/>
      <c r="Q148" s="130"/>
      <c r="R148" s="130"/>
      <c r="S148" s="130"/>
      <c r="T148" s="130"/>
      <c r="U148" s="130"/>
      <c r="V148" s="130"/>
      <c r="W148" s="130"/>
      <c r="X148" s="130"/>
      <c r="Y148" s="130"/>
      <c r="Z148" s="130"/>
    </row>
    <row r="149" spans="1:26" ht="15.75" customHeight="1">
      <c r="A149" s="943" t="s">
        <v>2687</v>
      </c>
      <c r="B149" s="943" t="s">
        <v>2578</v>
      </c>
      <c r="C149" s="1628">
        <v>2100000</v>
      </c>
      <c r="D149" s="671">
        <v>4500000</v>
      </c>
      <c r="E149" s="130"/>
      <c r="F149" s="130"/>
      <c r="G149" s="130"/>
      <c r="H149" s="130"/>
      <c r="I149" s="130"/>
      <c r="J149" s="130"/>
      <c r="K149" s="130"/>
      <c r="L149" s="130"/>
      <c r="M149" s="130"/>
      <c r="N149" s="130"/>
      <c r="O149" s="130"/>
      <c r="P149" s="130"/>
      <c r="Q149" s="130"/>
      <c r="R149" s="130"/>
      <c r="S149" s="130"/>
      <c r="T149" s="130"/>
      <c r="U149" s="130"/>
      <c r="V149" s="130"/>
      <c r="W149" s="130"/>
      <c r="X149" s="130"/>
      <c r="Y149" s="130"/>
      <c r="Z149" s="130"/>
    </row>
    <row r="150" spans="1:26" ht="15.75" customHeight="1">
      <c r="A150" s="943" t="s">
        <v>2579</v>
      </c>
      <c r="B150" s="943" t="s">
        <v>2580</v>
      </c>
      <c r="C150" s="1628">
        <v>3050000</v>
      </c>
      <c r="D150" s="671">
        <v>5844150</v>
      </c>
      <c r="E150" s="130"/>
      <c r="F150" s="130"/>
      <c r="G150" s="130"/>
      <c r="H150" s="130"/>
      <c r="I150" s="130"/>
      <c r="J150" s="130"/>
      <c r="K150" s="130"/>
      <c r="L150" s="130"/>
      <c r="M150" s="130"/>
      <c r="N150" s="130"/>
      <c r="O150" s="130"/>
      <c r="P150" s="130"/>
      <c r="Q150" s="130"/>
      <c r="R150" s="130"/>
      <c r="S150" s="130"/>
      <c r="T150" s="130"/>
      <c r="U150" s="130"/>
      <c r="V150" s="130"/>
      <c r="W150" s="130"/>
      <c r="X150" s="130"/>
      <c r="Y150" s="130"/>
      <c r="Z150" s="130"/>
    </row>
    <row r="151" spans="1:26" ht="15.75" customHeight="1">
      <c r="A151" s="943" t="s">
        <v>2581</v>
      </c>
      <c r="B151" s="943" t="s">
        <v>2574</v>
      </c>
      <c r="C151" s="1628">
        <v>3050000</v>
      </c>
      <c r="D151" s="671">
        <v>5844150</v>
      </c>
      <c r="E151" s="130"/>
      <c r="F151" s="130"/>
      <c r="G151" s="130"/>
      <c r="H151" s="130"/>
      <c r="I151" s="130"/>
      <c r="J151" s="130"/>
      <c r="K151" s="130"/>
      <c r="L151" s="130"/>
      <c r="M151" s="130"/>
      <c r="N151" s="130"/>
      <c r="O151" s="130"/>
      <c r="P151" s="130"/>
      <c r="Q151" s="130"/>
      <c r="R151" s="130"/>
      <c r="S151" s="130"/>
      <c r="T151" s="130"/>
      <c r="U151" s="130"/>
      <c r="V151" s="130"/>
      <c r="W151" s="130"/>
      <c r="X151" s="130"/>
      <c r="Y151" s="130"/>
      <c r="Z151" s="130"/>
    </row>
    <row r="152" spans="1:26" ht="15.75" customHeight="1">
      <c r="A152" s="746" t="s">
        <v>230</v>
      </c>
      <c r="B152" s="746"/>
      <c r="C152" s="571">
        <v>8200000</v>
      </c>
      <c r="D152" s="571">
        <f>SUM(D149:D151)</f>
        <v>16188300</v>
      </c>
      <c r="E152" s="130"/>
      <c r="F152" s="130"/>
      <c r="G152" s="130"/>
      <c r="H152" s="130"/>
      <c r="I152" s="130"/>
      <c r="J152" s="130"/>
      <c r="K152" s="130"/>
      <c r="L152" s="130"/>
      <c r="M152" s="130"/>
      <c r="N152" s="130"/>
      <c r="O152" s="130"/>
      <c r="P152" s="130"/>
      <c r="Q152" s="130"/>
      <c r="R152" s="130"/>
      <c r="S152" s="130"/>
      <c r="T152" s="130"/>
      <c r="U152" s="130"/>
      <c r="V152" s="130"/>
      <c r="W152" s="130"/>
      <c r="X152" s="130"/>
      <c r="Y152" s="130"/>
      <c r="Z152" s="130"/>
    </row>
    <row r="153" spans="1:26" ht="15.75" customHeight="1">
      <c r="A153" s="1587"/>
      <c r="B153" s="1627" t="s">
        <v>2584</v>
      </c>
      <c r="C153" s="671"/>
      <c r="D153" s="671"/>
      <c r="E153" s="130"/>
      <c r="F153" s="130"/>
      <c r="G153" s="130"/>
      <c r="H153" s="130"/>
      <c r="I153" s="130"/>
      <c r="J153" s="130"/>
      <c r="K153" s="130"/>
      <c r="L153" s="130"/>
      <c r="M153" s="130"/>
      <c r="N153" s="130"/>
      <c r="O153" s="130"/>
      <c r="P153" s="130"/>
      <c r="Q153" s="130"/>
      <c r="R153" s="130"/>
      <c r="S153" s="130"/>
      <c r="T153" s="130"/>
      <c r="U153" s="130"/>
      <c r="V153" s="130"/>
      <c r="W153" s="130"/>
      <c r="X153" s="130"/>
      <c r="Y153" s="130"/>
      <c r="Z153" s="130"/>
    </row>
    <row r="154" spans="1:26" ht="15.75" customHeight="1">
      <c r="A154" s="103">
        <v>2210502</v>
      </c>
      <c r="B154" s="36" t="s">
        <v>2584</v>
      </c>
      <c r="C154" s="1630"/>
      <c r="D154" s="671">
        <v>600000</v>
      </c>
      <c r="E154" s="130"/>
      <c r="F154" s="130"/>
      <c r="G154" s="130"/>
      <c r="H154" s="130"/>
      <c r="I154" s="130"/>
      <c r="J154" s="130"/>
      <c r="K154" s="130"/>
      <c r="L154" s="130"/>
      <c r="M154" s="130"/>
      <c r="N154" s="130"/>
      <c r="O154" s="130"/>
      <c r="P154" s="130"/>
      <c r="Q154" s="130"/>
      <c r="R154" s="130"/>
      <c r="S154" s="130"/>
      <c r="T154" s="130"/>
      <c r="U154" s="130"/>
      <c r="V154" s="130"/>
      <c r="W154" s="130"/>
      <c r="X154" s="130"/>
      <c r="Y154" s="130"/>
      <c r="Z154" s="130"/>
    </row>
    <row r="155" spans="1:26" ht="15.75" customHeight="1">
      <c r="A155" s="103">
        <v>2210503</v>
      </c>
      <c r="B155" s="103" t="s">
        <v>2588</v>
      </c>
      <c r="C155" s="1630">
        <v>648000</v>
      </c>
      <c r="D155" s="671">
        <v>648000</v>
      </c>
      <c r="E155" s="130"/>
      <c r="F155" s="130"/>
      <c r="G155" s="130"/>
      <c r="H155" s="130"/>
      <c r="I155" s="130"/>
      <c r="J155" s="130"/>
      <c r="K155" s="130"/>
      <c r="L155" s="130"/>
      <c r="M155" s="130"/>
      <c r="N155" s="130"/>
      <c r="O155" s="130"/>
      <c r="P155" s="130"/>
      <c r="Q155" s="130"/>
      <c r="R155" s="130"/>
      <c r="S155" s="130"/>
      <c r="T155" s="130"/>
      <c r="U155" s="130"/>
      <c r="V155" s="130"/>
      <c r="W155" s="130"/>
      <c r="X155" s="130"/>
      <c r="Y155" s="130"/>
      <c r="Z155" s="130"/>
    </row>
    <row r="156" spans="1:26" ht="15.75" customHeight="1">
      <c r="A156" s="943" t="s">
        <v>2589</v>
      </c>
      <c r="B156" s="943" t="s">
        <v>2590</v>
      </c>
      <c r="C156" s="1630">
        <v>2000000</v>
      </c>
      <c r="D156" s="671">
        <v>3480000</v>
      </c>
      <c r="E156" s="130"/>
      <c r="F156" s="130"/>
      <c r="G156" s="130"/>
      <c r="H156" s="130"/>
      <c r="I156" s="130"/>
      <c r="J156" s="130"/>
      <c r="K156" s="130"/>
      <c r="L156" s="130"/>
      <c r="M156" s="130"/>
      <c r="N156" s="130"/>
      <c r="O156" s="130"/>
      <c r="P156" s="130"/>
      <c r="Q156" s="130"/>
      <c r="R156" s="130"/>
      <c r="S156" s="130"/>
      <c r="T156" s="130"/>
      <c r="U156" s="130"/>
      <c r="V156" s="130"/>
      <c r="W156" s="130"/>
      <c r="X156" s="130"/>
      <c r="Y156" s="130"/>
      <c r="Z156" s="130"/>
    </row>
    <row r="157" spans="1:26" ht="15.75" customHeight="1">
      <c r="A157" s="746" t="s">
        <v>230</v>
      </c>
      <c r="B157" s="746"/>
      <c r="C157" s="571">
        <v>2648000</v>
      </c>
      <c r="D157" s="571">
        <f>SUM(D154:D156)</f>
        <v>4728000</v>
      </c>
      <c r="E157" s="130"/>
      <c r="F157" s="130"/>
      <c r="G157" s="130"/>
      <c r="H157" s="130"/>
      <c r="I157" s="130"/>
      <c r="J157" s="130"/>
      <c r="K157" s="130"/>
      <c r="L157" s="130"/>
      <c r="M157" s="130"/>
      <c r="N157" s="130"/>
      <c r="O157" s="130"/>
      <c r="P157" s="130"/>
      <c r="Q157" s="130"/>
      <c r="R157" s="130"/>
      <c r="S157" s="130"/>
      <c r="T157" s="130"/>
      <c r="U157" s="130"/>
      <c r="V157" s="130"/>
      <c r="W157" s="130"/>
      <c r="X157" s="130"/>
      <c r="Y157" s="130"/>
      <c r="Z157" s="130"/>
    </row>
    <row r="158" spans="1:26" ht="15.75" customHeight="1">
      <c r="A158" s="1587"/>
      <c r="B158" s="1627" t="s">
        <v>2591</v>
      </c>
      <c r="C158" s="671"/>
      <c r="D158" s="671"/>
      <c r="E158" s="130"/>
      <c r="F158" s="130"/>
      <c r="G158" s="130"/>
      <c r="H158" s="130"/>
      <c r="I158" s="130"/>
      <c r="J158" s="130"/>
      <c r="K158" s="130"/>
      <c r="L158" s="130"/>
      <c r="M158" s="130"/>
      <c r="N158" s="130"/>
      <c r="O158" s="130"/>
      <c r="P158" s="130"/>
      <c r="Q158" s="130"/>
      <c r="R158" s="130"/>
      <c r="S158" s="130"/>
      <c r="T158" s="130"/>
      <c r="U158" s="130"/>
      <c r="V158" s="130"/>
      <c r="W158" s="130"/>
      <c r="X158" s="130"/>
      <c r="Y158" s="130"/>
      <c r="Z158" s="130"/>
    </row>
    <row r="159" spans="1:26" ht="15.75" customHeight="1">
      <c r="A159" s="943">
        <v>2210604</v>
      </c>
      <c r="B159" s="943" t="s">
        <v>3068</v>
      </c>
      <c r="C159" s="1628"/>
      <c r="D159" s="671">
        <v>1500000</v>
      </c>
      <c r="E159" s="130"/>
      <c r="F159" s="130"/>
      <c r="G159" s="130"/>
      <c r="H159" s="130"/>
      <c r="I159" s="130"/>
      <c r="J159" s="130"/>
      <c r="K159" s="130"/>
      <c r="L159" s="130"/>
      <c r="M159" s="130"/>
      <c r="N159" s="130"/>
      <c r="O159" s="130"/>
      <c r="P159" s="130"/>
      <c r="Q159" s="130"/>
      <c r="R159" s="130"/>
      <c r="S159" s="130"/>
      <c r="T159" s="130"/>
      <c r="U159" s="130"/>
      <c r="V159" s="130"/>
      <c r="W159" s="130"/>
      <c r="X159" s="130"/>
      <c r="Y159" s="130"/>
      <c r="Z159" s="130"/>
    </row>
    <row r="160" spans="1:26" ht="15.75" customHeight="1">
      <c r="A160" s="746" t="s">
        <v>230</v>
      </c>
      <c r="B160" s="746"/>
      <c r="C160" s="571">
        <f t="shared" ref="C160:D160" si="8">SUM(C159)</f>
        <v>0</v>
      </c>
      <c r="D160" s="571">
        <f t="shared" si="8"/>
        <v>1500000</v>
      </c>
      <c r="E160" s="130"/>
      <c r="F160" s="130"/>
      <c r="G160" s="130"/>
      <c r="H160" s="130"/>
      <c r="I160" s="130"/>
      <c r="J160" s="130"/>
      <c r="K160" s="130"/>
      <c r="L160" s="130"/>
      <c r="M160" s="130"/>
      <c r="N160" s="130"/>
      <c r="O160" s="130"/>
      <c r="P160" s="130"/>
      <c r="Q160" s="130"/>
      <c r="R160" s="130"/>
      <c r="S160" s="130"/>
      <c r="T160" s="130"/>
      <c r="U160" s="130"/>
      <c r="V160" s="130"/>
      <c r="W160" s="130"/>
      <c r="X160" s="130"/>
      <c r="Y160" s="130"/>
      <c r="Z160" s="130"/>
    </row>
    <row r="161" spans="1:26" ht="15.75" customHeight="1">
      <c r="A161" s="1587"/>
      <c r="B161" s="1627" t="s">
        <v>2594</v>
      </c>
      <c r="C161" s="671"/>
      <c r="D161" s="671"/>
      <c r="E161" s="130"/>
      <c r="F161" s="130"/>
      <c r="G161" s="130"/>
      <c r="H161" s="130"/>
      <c r="I161" s="130"/>
      <c r="J161" s="130"/>
      <c r="K161" s="130"/>
      <c r="L161" s="130"/>
      <c r="M161" s="130"/>
      <c r="N161" s="130"/>
      <c r="O161" s="130"/>
      <c r="P161" s="130"/>
      <c r="Q161" s="130"/>
      <c r="R161" s="130"/>
      <c r="S161" s="130"/>
      <c r="T161" s="130"/>
      <c r="U161" s="130"/>
      <c r="V161" s="130"/>
      <c r="W161" s="130"/>
      <c r="X161" s="130"/>
      <c r="Y161" s="130"/>
      <c r="Z161" s="130"/>
    </row>
    <row r="162" spans="1:26" ht="15.75" customHeight="1">
      <c r="A162" s="103" t="s">
        <v>2595</v>
      </c>
      <c r="B162" s="103" t="s">
        <v>2596</v>
      </c>
      <c r="C162" s="1628">
        <v>1000000</v>
      </c>
      <c r="D162" s="671">
        <v>1800000</v>
      </c>
      <c r="E162" s="130"/>
      <c r="F162" s="130"/>
      <c r="G162" s="130"/>
      <c r="H162" s="130"/>
      <c r="I162" s="130"/>
      <c r="J162" s="130"/>
      <c r="K162" s="130"/>
      <c r="L162" s="130"/>
      <c r="M162" s="130"/>
      <c r="N162" s="130"/>
      <c r="O162" s="130"/>
      <c r="P162" s="130"/>
      <c r="Q162" s="130"/>
      <c r="R162" s="130"/>
      <c r="S162" s="130"/>
      <c r="T162" s="130"/>
      <c r="U162" s="130"/>
      <c r="V162" s="130"/>
      <c r="W162" s="130"/>
      <c r="X162" s="130"/>
      <c r="Y162" s="130"/>
      <c r="Z162" s="130"/>
    </row>
    <row r="163" spans="1:26" ht="15.75" customHeight="1">
      <c r="A163" s="1634" t="s">
        <v>2690</v>
      </c>
      <c r="B163" s="39" t="s">
        <v>2691</v>
      </c>
      <c r="C163" s="1635">
        <v>6000000</v>
      </c>
      <c r="D163" s="671">
        <v>1895420</v>
      </c>
      <c r="E163" s="130"/>
      <c r="F163" s="130"/>
      <c r="G163" s="130"/>
      <c r="H163" s="130"/>
      <c r="I163" s="130"/>
      <c r="J163" s="130"/>
      <c r="K163" s="130"/>
      <c r="L163" s="130"/>
      <c r="M163" s="130"/>
      <c r="N163" s="130"/>
      <c r="O163" s="130"/>
      <c r="P163" s="130"/>
      <c r="Q163" s="130"/>
      <c r="R163" s="130"/>
      <c r="S163" s="130"/>
      <c r="T163" s="130"/>
      <c r="U163" s="130"/>
      <c r="V163" s="130"/>
      <c r="W163" s="130"/>
      <c r="X163" s="130"/>
      <c r="Y163" s="130"/>
      <c r="Z163" s="130"/>
    </row>
    <row r="164" spans="1:26" ht="15.75" customHeight="1">
      <c r="A164" s="1634" t="s">
        <v>3069</v>
      </c>
      <c r="B164" s="103" t="s">
        <v>2889</v>
      </c>
      <c r="C164" s="659">
        <v>1000000</v>
      </c>
      <c r="D164" s="671">
        <v>300000</v>
      </c>
      <c r="E164" s="130"/>
      <c r="F164" s="130"/>
      <c r="G164" s="130"/>
      <c r="H164" s="130"/>
      <c r="I164" s="130"/>
      <c r="J164" s="130"/>
      <c r="K164" s="130"/>
      <c r="L164" s="130"/>
      <c r="M164" s="130"/>
      <c r="N164" s="130"/>
      <c r="O164" s="130"/>
      <c r="P164" s="130"/>
      <c r="Q164" s="130"/>
      <c r="R164" s="130"/>
      <c r="S164" s="130"/>
      <c r="T164" s="130"/>
      <c r="U164" s="130"/>
      <c r="V164" s="130"/>
      <c r="W164" s="130"/>
      <c r="X164" s="130"/>
      <c r="Y164" s="130"/>
      <c r="Z164" s="130"/>
    </row>
    <row r="165" spans="1:26" ht="15.75" customHeight="1">
      <c r="A165" s="1634"/>
      <c r="B165" s="103" t="s">
        <v>2654</v>
      </c>
      <c r="C165" s="1635"/>
      <c r="D165" s="671">
        <v>6000000</v>
      </c>
      <c r="E165" s="130"/>
      <c r="F165" s="130"/>
      <c r="G165" s="130"/>
      <c r="H165" s="130"/>
      <c r="I165" s="130"/>
      <c r="J165" s="130"/>
      <c r="K165" s="130"/>
      <c r="L165" s="130"/>
      <c r="M165" s="130"/>
      <c r="N165" s="130"/>
      <c r="O165" s="130"/>
      <c r="P165" s="130"/>
      <c r="Q165" s="130"/>
      <c r="R165" s="130"/>
      <c r="S165" s="130"/>
      <c r="T165" s="130"/>
      <c r="U165" s="130"/>
      <c r="V165" s="130"/>
      <c r="W165" s="130"/>
      <c r="X165" s="130"/>
      <c r="Y165" s="130"/>
      <c r="Z165" s="130"/>
    </row>
    <row r="166" spans="1:26" ht="15.75" customHeight="1">
      <c r="A166" s="1634" t="s">
        <v>3071</v>
      </c>
      <c r="B166" s="103" t="s">
        <v>3070</v>
      </c>
      <c r="C166" s="1635">
        <v>5500000</v>
      </c>
      <c r="D166" s="671">
        <v>1200000</v>
      </c>
      <c r="E166" s="130"/>
      <c r="F166" s="130"/>
      <c r="G166" s="130"/>
      <c r="H166" s="130"/>
      <c r="I166" s="130"/>
      <c r="J166" s="130"/>
      <c r="K166" s="130"/>
      <c r="L166" s="130"/>
      <c r="M166" s="130"/>
      <c r="N166" s="130"/>
      <c r="O166" s="130"/>
      <c r="P166" s="130"/>
      <c r="Q166" s="130"/>
      <c r="R166" s="130"/>
      <c r="S166" s="130"/>
      <c r="T166" s="130"/>
      <c r="U166" s="130"/>
      <c r="V166" s="130"/>
      <c r="W166" s="130"/>
      <c r="X166" s="130"/>
      <c r="Y166" s="130"/>
      <c r="Z166" s="130"/>
    </row>
    <row r="167" spans="1:26" ht="15.75" customHeight="1">
      <c r="A167" s="103">
        <v>2210708</v>
      </c>
      <c r="B167" s="103" t="s">
        <v>3467</v>
      </c>
      <c r="C167" s="1628">
        <v>1200000</v>
      </c>
      <c r="D167" s="671">
        <v>1200000</v>
      </c>
      <c r="E167" s="130"/>
      <c r="F167" s="130"/>
      <c r="G167" s="130"/>
      <c r="H167" s="130"/>
      <c r="I167" s="130"/>
      <c r="J167" s="130"/>
      <c r="K167" s="130"/>
      <c r="L167" s="130"/>
      <c r="M167" s="130"/>
      <c r="N167" s="130"/>
      <c r="O167" s="130"/>
      <c r="P167" s="130"/>
      <c r="Q167" s="130"/>
      <c r="R167" s="130"/>
      <c r="S167" s="130"/>
      <c r="T167" s="130"/>
      <c r="U167" s="130"/>
      <c r="V167" s="130"/>
      <c r="W167" s="130"/>
      <c r="X167" s="130"/>
      <c r="Y167" s="130"/>
      <c r="Z167" s="130"/>
    </row>
    <row r="168" spans="1:26" ht="15.75" customHeight="1">
      <c r="A168" s="746" t="s">
        <v>230</v>
      </c>
      <c r="B168" s="746"/>
      <c r="C168" s="571">
        <v>14700000</v>
      </c>
      <c r="D168" s="571">
        <f>SUM(D162:D167)</f>
        <v>12395420</v>
      </c>
      <c r="E168" s="130"/>
      <c r="F168" s="130"/>
      <c r="G168" s="130"/>
      <c r="H168" s="130"/>
      <c r="I168" s="130"/>
      <c r="J168" s="130"/>
      <c r="K168" s="130"/>
      <c r="L168" s="130"/>
      <c r="M168" s="130"/>
      <c r="N168" s="130"/>
      <c r="O168" s="130"/>
      <c r="P168" s="130"/>
      <c r="Q168" s="130"/>
      <c r="R168" s="130"/>
      <c r="S168" s="130"/>
      <c r="T168" s="130"/>
      <c r="U168" s="130"/>
      <c r="V168" s="130"/>
      <c r="W168" s="130"/>
      <c r="X168" s="130"/>
      <c r="Y168" s="130"/>
      <c r="Z168" s="130"/>
    </row>
    <row r="169" spans="1:26" ht="15.75" customHeight="1">
      <c r="A169" s="1587"/>
      <c r="B169" s="1627" t="s">
        <v>2602</v>
      </c>
      <c r="C169" s="671"/>
      <c r="D169" s="671"/>
      <c r="E169" s="130"/>
      <c r="F169" s="130"/>
      <c r="G169" s="130"/>
      <c r="H169" s="130"/>
      <c r="I169" s="130"/>
      <c r="J169" s="130"/>
      <c r="K169" s="130"/>
      <c r="L169" s="130"/>
      <c r="M169" s="130"/>
      <c r="N169" s="130"/>
      <c r="O169" s="130"/>
      <c r="P169" s="130"/>
      <c r="Q169" s="130"/>
      <c r="R169" s="130"/>
      <c r="S169" s="130"/>
      <c r="T169" s="130"/>
      <c r="U169" s="130"/>
      <c r="V169" s="130"/>
      <c r="W169" s="130"/>
      <c r="X169" s="130"/>
      <c r="Y169" s="130"/>
      <c r="Z169" s="130"/>
    </row>
    <row r="170" spans="1:26" ht="15.75" customHeight="1">
      <c r="A170" s="943" t="s">
        <v>2655</v>
      </c>
      <c r="B170" s="943" t="s">
        <v>2656</v>
      </c>
      <c r="C170" s="1630">
        <v>16326687</v>
      </c>
      <c r="D170" s="671">
        <v>10985480</v>
      </c>
      <c r="E170" s="130"/>
      <c r="F170" s="130"/>
      <c r="G170" s="130"/>
      <c r="H170" s="130"/>
      <c r="I170" s="130"/>
      <c r="J170" s="130"/>
      <c r="K170" s="130"/>
      <c r="L170" s="130"/>
      <c r="M170" s="130"/>
      <c r="N170" s="130"/>
      <c r="O170" s="130"/>
      <c r="P170" s="130"/>
      <c r="Q170" s="130"/>
      <c r="R170" s="130"/>
      <c r="S170" s="130"/>
      <c r="T170" s="130"/>
      <c r="U170" s="130"/>
      <c r="V170" s="130"/>
      <c r="W170" s="130"/>
      <c r="X170" s="130"/>
      <c r="Y170" s="130"/>
      <c r="Z170" s="130"/>
    </row>
    <row r="171" spans="1:26" ht="15.75" customHeight="1">
      <c r="A171" s="943" t="s">
        <v>2603</v>
      </c>
      <c r="B171" s="943" t="s">
        <v>2604</v>
      </c>
      <c r="C171" s="1630">
        <v>15630957</v>
      </c>
      <c r="D171" s="671">
        <v>4500000</v>
      </c>
      <c r="E171" s="130"/>
      <c r="F171" s="130"/>
      <c r="G171" s="130"/>
      <c r="H171" s="130"/>
      <c r="I171" s="130"/>
      <c r="J171" s="130"/>
      <c r="K171" s="130"/>
      <c r="L171" s="130"/>
      <c r="M171" s="130"/>
      <c r="N171" s="130"/>
      <c r="O171" s="130"/>
      <c r="P171" s="130"/>
      <c r="Q171" s="130"/>
      <c r="R171" s="130"/>
      <c r="S171" s="130"/>
      <c r="T171" s="130"/>
      <c r="U171" s="130"/>
      <c r="V171" s="130"/>
      <c r="W171" s="130"/>
      <c r="X171" s="130"/>
      <c r="Y171" s="130"/>
      <c r="Z171" s="130"/>
    </row>
    <row r="172" spans="1:26" ht="15.75" customHeight="1">
      <c r="A172" s="943">
        <v>2210805</v>
      </c>
      <c r="B172" s="943" t="s">
        <v>2834</v>
      </c>
      <c r="C172" s="1630">
        <v>10060000</v>
      </c>
      <c r="D172" s="671">
        <v>12200000</v>
      </c>
      <c r="E172" s="130"/>
      <c r="F172" s="130"/>
      <c r="G172" s="130"/>
      <c r="H172" s="130"/>
      <c r="I172" s="130"/>
      <c r="J172" s="130"/>
      <c r="K172" s="130"/>
      <c r="L172" s="130"/>
      <c r="M172" s="130"/>
      <c r="N172" s="130"/>
      <c r="O172" s="130"/>
      <c r="P172" s="130"/>
      <c r="Q172" s="130"/>
      <c r="R172" s="130"/>
      <c r="S172" s="130"/>
      <c r="T172" s="130"/>
      <c r="U172" s="130"/>
      <c r="V172" s="130"/>
      <c r="W172" s="130"/>
      <c r="X172" s="130"/>
      <c r="Y172" s="130"/>
      <c r="Z172" s="130"/>
    </row>
    <row r="173" spans="1:26" ht="15.75" customHeight="1">
      <c r="A173" s="746" t="s">
        <v>230</v>
      </c>
      <c r="B173" s="746"/>
      <c r="C173" s="571">
        <v>42017644</v>
      </c>
      <c r="D173" s="571">
        <f>SUM(D170:D172)</f>
        <v>27685480</v>
      </c>
      <c r="E173" s="130"/>
      <c r="F173" s="130"/>
      <c r="G173" s="130"/>
      <c r="H173" s="130"/>
      <c r="I173" s="130"/>
      <c r="J173" s="130"/>
      <c r="K173" s="130"/>
      <c r="L173" s="130"/>
      <c r="M173" s="130"/>
      <c r="N173" s="130"/>
      <c r="O173" s="130"/>
      <c r="P173" s="130"/>
      <c r="Q173" s="130"/>
      <c r="R173" s="130"/>
      <c r="S173" s="130"/>
      <c r="T173" s="130"/>
      <c r="U173" s="130"/>
      <c r="V173" s="130"/>
      <c r="W173" s="130"/>
      <c r="X173" s="130"/>
      <c r="Y173" s="130"/>
      <c r="Z173" s="130"/>
    </row>
    <row r="174" spans="1:26" ht="15.75" customHeight="1">
      <c r="A174" s="613"/>
      <c r="B174" s="1631" t="s">
        <v>2811</v>
      </c>
      <c r="C174" s="671">
        <v>0</v>
      </c>
      <c r="D174" s="671">
        <f t="shared" ref="D174:D175" si="9">SUM(C174)</f>
        <v>0</v>
      </c>
      <c r="E174" s="130"/>
      <c r="F174" s="130"/>
      <c r="G174" s="130"/>
      <c r="H174" s="130"/>
      <c r="I174" s="130"/>
      <c r="J174" s="130"/>
      <c r="K174" s="130"/>
      <c r="L174" s="130"/>
      <c r="M174" s="130"/>
      <c r="N174" s="130"/>
      <c r="O174" s="130"/>
      <c r="P174" s="130"/>
      <c r="Q174" s="130"/>
      <c r="R174" s="130"/>
      <c r="S174" s="130"/>
      <c r="T174" s="130"/>
      <c r="U174" s="130"/>
      <c r="V174" s="130"/>
      <c r="W174" s="130"/>
      <c r="X174" s="130"/>
      <c r="Y174" s="130"/>
      <c r="Z174" s="130"/>
    </row>
    <row r="175" spans="1:26" ht="15.75" hidden="1" customHeight="1">
      <c r="A175" s="103">
        <v>2210901</v>
      </c>
      <c r="B175" s="103" t="s">
        <v>3470</v>
      </c>
      <c r="C175" s="671">
        <v>0</v>
      </c>
      <c r="D175" s="671">
        <f t="shared" si="9"/>
        <v>0</v>
      </c>
      <c r="E175" s="130"/>
      <c r="F175" s="130"/>
      <c r="G175" s="130"/>
      <c r="H175" s="130"/>
      <c r="I175" s="130"/>
      <c r="J175" s="130"/>
      <c r="K175" s="130"/>
      <c r="L175" s="130"/>
      <c r="M175" s="130"/>
      <c r="N175" s="130"/>
      <c r="O175" s="130"/>
      <c r="P175" s="130"/>
      <c r="Q175" s="130"/>
      <c r="R175" s="130"/>
      <c r="S175" s="130"/>
      <c r="T175" s="130"/>
      <c r="U175" s="130"/>
      <c r="V175" s="130"/>
      <c r="W175" s="130"/>
      <c r="X175" s="130"/>
      <c r="Y175" s="130"/>
      <c r="Z175" s="130"/>
    </row>
    <row r="176" spans="1:26" ht="15.75" customHeight="1">
      <c r="A176" s="103">
        <v>2210902</v>
      </c>
      <c r="B176" s="103" t="s">
        <v>3529</v>
      </c>
      <c r="C176" s="1628">
        <v>1000000</v>
      </c>
      <c r="D176" s="671">
        <v>1500000</v>
      </c>
      <c r="E176" s="130"/>
      <c r="F176" s="130"/>
      <c r="G176" s="130"/>
      <c r="H176" s="130"/>
      <c r="I176" s="130"/>
      <c r="J176" s="130"/>
      <c r="K176" s="130"/>
      <c r="L176" s="130"/>
      <c r="M176" s="130"/>
      <c r="N176" s="130"/>
      <c r="O176" s="130"/>
      <c r="P176" s="130"/>
      <c r="Q176" s="130"/>
      <c r="R176" s="130"/>
      <c r="S176" s="130"/>
      <c r="T176" s="130"/>
      <c r="U176" s="130"/>
      <c r="V176" s="130"/>
      <c r="W176" s="130"/>
      <c r="X176" s="130"/>
      <c r="Y176" s="130"/>
      <c r="Z176" s="130"/>
    </row>
    <row r="177" spans="1:26" ht="15.75" customHeight="1">
      <c r="A177" s="103" t="s">
        <v>2814</v>
      </c>
      <c r="B177" s="103" t="s">
        <v>2815</v>
      </c>
      <c r="C177" s="1628">
        <v>2500000</v>
      </c>
      <c r="D177" s="671">
        <v>2500000</v>
      </c>
      <c r="E177" s="130"/>
      <c r="F177" s="130"/>
      <c r="G177" s="130"/>
      <c r="H177" s="130"/>
      <c r="I177" s="130"/>
      <c r="J177" s="130"/>
      <c r="K177" s="130"/>
      <c r="L177" s="130"/>
      <c r="M177" s="130"/>
      <c r="N177" s="130"/>
      <c r="O177" s="130"/>
      <c r="P177" s="130"/>
      <c r="Q177" s="130"/>
      <c r="R177" s="130"/>
      <c r="S177" s="130"/>
      <c r="T177" s="130"/>
      <c r="U177" s="130"/>
      <c r="V177" s="130"/>
      <c r="W177" s="130"/>
      <c r="X177" s="130"/>
      <c r="Y177" s="130"/>
      <c r="Z177" s="130"/>
    </row>
    <row r="178" spans="1:26" ht="15.75" customHeight="1">
      <c r="A178" s="103" t="s">
        <v>2816</v>
      </c>
      <c r="B178" s="103" t="s">
        <v>2817</v>
      </c>
      <c r="C178" s="1628">
        <v>23500000</v>
      </c>
      <c r="D178" s="671">
        <v>21937659</v>
      </c>
      <c r="E178" s="130"/>
      <c r="F178" s="130"/>
      <c r="G178" s="130"/>
      <c r="H178" s="130"/>
      <c r="I178" s="130"/>
      <c r="J178" s="130"/>
      <c r="K178" s="130"/>
      <c r="L178" s="130"/>
      <c r="M178" s="130"/>
      <c r="N178" s="130"/>
      <c r="O178" s="130"/>
      <c r="P178" s="130"/>
      <c r="Q178" s="130"/>
      <c r="R178" s="130"/>
      <c r="S178" s="130"/>
      <c r="T178" s="130"/>
      <c r="U178" s="130"/>
      <c r="V178" s="130"/>
      <c r="W178" s="130"/>
      <c r="X178" s="130"/>
      <c r="Y178" s="130"/>
      <c r="Z178" s="130"/>
    </row>
    <row r="179" spans="1:26" ht="15.75" customHeight="1">
      <c r="A179" s="746" t="s">
        <v>230</v>
      </c>
      <c r="B179" s="746"/>
      <c r="C179" s="571">
        <v>27000000</v>
      </c>
      <c r="D179" s="571">
        <f>SUM(D175:D178)</f>
        <v>25937659</v>
      </c>
      <c r="E179" s="130"/>
      <c r="F179" s="130"/>
      <c r="G179" s="130"/>
      <c r="H179" s="130"/>
      <c r="I179" s="130"/>
      <c r="J179" s="130"/>
      <c r="K179" s="130"/>
      <c r="L179" s="130"/>
      <c r="M179" s="130"/>
      <c r="N179" s="130"/>
      <c r="O179" s="130"/>
      <c r="P179" s="130"/>
      <c r="Q179" s="130"/>
      <c r="R179" s="130"/>
      <c r="S179" s="130"/>
      <c r="T179" s="130"/>
      <c r="U179" s="130"/>
      <c r="V179" s="130"/>
      <c r="W179" s="130"/>
      <c r="X179" s="130"/>
      <c r="Y179" s="130"/>
      <c r="Z179" s="130"/>
    </row>
    <row r="180" spans="1:26" ht="15.75" customHeight="1">
      <c r="A180" s="1600"/>
      <c r="B180" s="1601" t="s">
        <v>2693</v>
      </c>
      <c r="C180" s="671"/>
      <c r="D180" s="671"/>
      <c r="E180" s="130"/>
      <c r="F180" s="130"/>
      <c r="G180" s="130"/>
      <c r="H180" s="130"/>
      <c r="I180" s="130"/>
      <c r="J180" s="130"/>
      <c r="K180" s="130"/>
      <c r="L180" s="130"/>
      <c r="M180" s="130"/>
      <c r="N180" s="130"/>
      <c r="O180" s="130"/>
      <c r="P180" s="130"/>
      <c r="Q180" s="130"/>
      <c r="R180" s="130"/>
      <c r="S180" s="130"/>
      <c r="T180" s="130"/>
      <c r="U180" s="130"/>
      <c r="V180" s="130"/>
      <c r="W180" s="130"/>
      <c r="X180" s="130"/>
      <c r="Y180" s="130"/>
      <c r="Z180" s="130"/>
    </row>
    <row r="181" spans="1:26" ht="15.75" customHeight="1">
      <c r="A181" s="943">
        <v>2211004</v>
      </c>
      <c r="B181" s="1590" t="s">
        <v>2819</v>
      </c>
      <c r="C181" s="671">
        <v>0</v>
      </c>
      <c r="D181" s="671">
        <v>241643</v>
      </c>
      <c r="E181" s="130"/>
      <c r="F181" s="130"/>
      <c r="G181" s="130"/>
      <c r="H181" s="130"/>
      <c r="I181" s="130"/>
      <c r="J181" s="130"/>
      <c r="K181" s="130"/>
      <c r="L181" s="130"/>
      <c r="M181" s="130"/>
      <c r="N181" s="130"/>
      <c r="O181" s="130"/>
      <c r="P181" s="130"/>
      <c r="Q181" s="130"/>
      <c r="R181" s="130"/>
      <c r="S181" s="130"/>
      <c r="T181" s="130"/>
      <c r="U181" s="130"/>
      <c r="V181" s="130"/>
      <c r="W181" s="130"/>
      <c r="X181" s="130"/>
      <c r="Y181" s="130"/>
      <c r="Z181" s="130"/>
    </row>
    <row r="182" spans="1:26" ht="15.75" customHeight="1">
      <c r="A182" s="943">
        <v>2211009</v>
      </c>
      <c r="B182" s="1590" t="s">
        <v>3530</v>
      </c>
      <c r="C182" s="671">
        <v>930000</v>
      </c>
      <c r="D182" s="671">
        <v>3025479</v>
      </c>
      <c r="E182" s="130"/>
      <c r="F182" s="130"/>
      <c r="G182" s="130"/>
      <c r="H182" s="130"/>
      <c r="I182" s="130"/>
      <c r="J182" s="130"/>
      <c r="K182" s="130"/>
      <c r="L182" s="130"/>
      <c r="M182" s="130"/>
      <c r="N182" s="130"/>
      <c r="O182" s="130"/>
      <c r="P182" s="130"/>
      <c r="Q182" s="130"/>
      <c r="R182" s="130"/>
      <c r="S182" s="130"/>
      <c r="T182" s="130"/>
      <c r="U182" s="130"/>
      <c r="V182" s="130"/>
      <c r="W182" s="130"/>
      <c r="X182" s="130"/>
      <c r="Y182" s="130"/>
      <c r="Z182" s="130"/>
    </row>
    <row r="183" spans="1:26" ht="15.75" customHeight="1">
      <c r="A183" s="1625">
        <v>2211029</v>
      </c>
      <c r="B183" s="1590" t="s">
        <v>3006</v>
      </c>
      <c r="C183" s="671">
        <v>267897</v>
      </c>
      <c r="D183" s="671">
        <v>226432</v>
      </c>
      <c r="E183" s="130"/>
      <c r="F183" s="130"/>
      <c r="G183" s="130"/>
      <c r="H183" s="130"/>
      <c r="I183" s="130"/>
      <c r="J183" s="130"/>
      <c r="K183" s="130"/>
      <c r="L183" s="130"/>
      <c r="M183" s="130"/>
      <c r="N183" s="130"/>
      <c r="O183" s="130"/>
      <c r="P183" s="130"/>
      <c r="Q183" s="130"/>
      <c r="R183" s="130"/>
      <c r="S183" s="130"/>
      <c r="T183" s="130"/>
      <c r="U183" s="130"/>
      <c r="V183" s="130"/>
      <c r="W183" s="130"/>
      <c r="X183" s="130"/>
      <c r="Y183" s="130"/>
      <c r="Z183" s="130"/>
    </row>
    <row r="184" spans="1:26" ht="15.75" customHeight="1">
      <c r="A184" s="1625">
        <v>2211016</v>
      </c>
      <c r="B184" s="1590" t="s">
        <v>3525</v>
      </c>
      <c r="C184" s="671">
        <v>8535210</v>
      </c>
      <c r="D184" s="671"/>
      <c r="E184" s="130"/>
      <c r="F184" s="130"/>
      <c r="G184" s="130"/>
      <c r="H184" s="130"/>
      <c r="I184" s="130"/>
      <c r="J184" s="130"/>
      <c r="K184" s="130"/>
      <c r="L184" s="130"/>
      <c r="M184" s="130"/>
      <c r="N184" s="130"/>
      <c r="O184" s="130"/>
      <c r="P184" s="130"/>
      <c r="Q184" s="130"/>
      <c r="R184" s="130"/>
      <c r="S184" s="130"/>
      <c r="T184" s="130"/>
      <c r="U184" s="130"/>
      <c r="V184" s="130"/>
      <c r="W184" s="130"/>
      <c r="X184" s="130"/>
      <c r="Y184" s="130"/>
      <c r="Z184" s="130"/>
    </row>
    <row r="185" spans="1:26" ht="15.75" customHeight="1">
      <c r="A185" s="746" t="s">
        <v>230</v>
      </c>
      <c r="B185" s="746"/>
      <c r="C185" s="571">
        <v>9733107</v>
      </c>
      <c r="D185" s="571">
        <f>SUM(D181:D184)</f>
        <v>3493554</v>
      </c>
      <c r="E185" s="130"/>
      <c r="F185" s="130"/>
      <c r="G185" s="130"/>
      <c r="H185" s="130"/>
      <c r="I185" s="130"/>
      <c r="J185" s="130"/>
      <c r="K185" s="130"/>
      <c r="L185" s="130"/>
      <c r="M185" s="130"/>
      <c r="N185" s="130"/>
      <c r="O185" s="130"/>
      <c r="P185" s="130"/>
      <c r="Q185" s="130"/>
      <c r="R185" s="130"/>
      <c r="S185" s="130"/>
      <c r="T185" s="130"/>
      <c r="U185" s="130"/>
      <c r="V185" s="130"/>
      <c r="W185" s="130"/>
      <c r="X185" s="130"/>
      <c r="Y185" s="130"/>
      <c r="Z185" s="130"/>
    </row>
    <row r="186" spans="1:26" ht="15.75" customHeight="1">
      <c r="A186" s="1597"/>
      <c r="B186" s="1598" t="s">
        <v>2605</v>
      </c>
      <c r="C186" s="671"/>
      <c r="D186" s="671"/>
      <c r="E186" s="130"/>
      <c r="F186" s="130"/>
      <c r="G186" s="130"/>
      <c r="H186" s="130"/>
      <c r="I186" s="130"/>
      <c r="J186" s="130"/>
      <c r="K186" s="130"/>
      <c r="L186" s="130"/>
      <c r="M186" s="130"/>
      <c r="N186" s="130"/>
      <c r="O186" s="130"/>
      <c r="P186" s="130"/>
      <c r="Q186" s="130"/>
      <c r="R186" s="130"/>
      <c r="S186" s="130"/>
      <c r="T186" s="130"/>
      <c r="U186" s="130"/>
      <c r="V186" s="130"/>
      <c r="W186" s="130"/>
      <c r="X186" s="130"/>
      <c r="Y186" s="130"/>
      <c r="Z186" s="130"/>
    </row>
    <row r="187" spans="1:26" ht="15.75" customHeight="1">
      <c r="A187" s="1590" t="s">
        <v>2606</v>
      </c>
      <c r="B187" s="659" t="s">
        <v>2607</v>
      </c>
      <c r="C187" s="1630">
        <v>14476420</v>
      </c>
      <c r="D187" s="671">
        <v>10907650</v>
      </c>
      <c r="E187" s="130"/>
      <c r="F187" s="130"/>
      <c r="G187" s="130"/>
      <c r="H187" s="130"/>
      <c r="I187" s="130"/>
      <c r="J187" s="130"/>
      <c r="K187" s="130"/>
      <c r="L187" s="130"/>
      <c r="M187" s="130"/>
      <c r="N187" s="130"/>
      <c r="O187" s="130"/>
      <c r="P187" s="130"/>
      <c r="Q187" s="130"/>
      <c r="R187" s="130"/>
      <c r="S187" s="130"/>
      <c r="T187" s="130"/>
      <c r="U187" s="130"/>
      <c r="V187" s="130"/>
      <c r="W187" s="130"/>
      <c r="X187" s="130"/>
      <c r="Y187" s="130"/>
      <c r="Z187" s="130"/>
    </row>
    <row r="188" spans="1:26" ht="15.75" customHeight="1">
      <c r="A188" s="1590" t="s">
        <v>2608</v>
      </c>
      <c r="B188" s="659" t="s">
        <v>2609</v>
      </c>
      <c r="C188" s="1630">
        <v>17520000</v>
      </c>
      <c r="D188" s="671">
        <v>10987946</v>
      </c>
      <c r="E188" s="130"/>
      <c r="F188" s="130"/>
      <c r="G188" s="130"/>
      <c r="H188" s="130"/>
      <c r="I188" s="130"/>
      <c r="J188" s="130"/>
      <c r="K188" s="130"/>
      <c r="L188" s="130"/>
      <c r="M188" s="130"/>
      <c r="N188" s="130"/>
      <c r="O188" s="130"/>
      <c r="P188" s="130"/>
      <c r="Q188" s="130"/>
      <c r="R188" s="130"/>
      <c r="S188" s="130"/>
      <c r="T188" s="130"/>
      <c r="U188" s="130"/>
      <c r="V188" s="130"/>
      <c r="W188" s="130"/>
      <c r="X188" s="130"/>
      <c r="Y188" s="130"/>
      <c r="Z188" s="130"/>
    </row>
    <row r="189" spans="1:26" ht="15.75" customHeight="1">
      <c r="A189" s="1590" t="s">
        <v>2610</v>
      </c>
      <c r="B189" s="659" t="s">
        <v>3356</v>
      </c>
      <c r="C189" s="1630">
        <v>6702431</v>
      </c>
      <c r="D189" s="671">
        <v>1567543</v>
      </c>
      <c r="E189" s="130"/>
      <c r="F189" s="130"/>
      <c r="G189" s="130"/>
      <c r="H189" s="130"/>
      <c r="I189" s="130"/>
      <c r="J189" s="130"/>
      <c r="K189" s="130"/>
      <c r="L189" s="130"/>
      <c r="M189" s="130"/>
      <c r="N189" s="130"/>
      <c r="O189" s="130"/>
      <c r="P189" s="130"/>
      <c r="Q189" s="130"/>
      <c r="R189" s="130"/>
      <c r="S189" s="130"/>
      <c r="T189" s="130"/>
      <c r="U189" s="130"/>
      <c r="V189" s="130"/>
      <c r="W189" s="130"/>
      <c r="X189" s="130"/>
      <c r="Y189" s="130"/>
      <c r="Z189" s="130"/>
    </row>
    <row r="190" spans="1:26" ht="15.75" customHeight="1">
      <c r="A190" s="1848" t="s">
        <v>230</v>
      </c>
      <c r="B190" s="1777"/>
      <c r="C190" s="571">
        <v>38698851</v>
      </c>
      <c r="D190" s="571">
        <f>SUM(D187:D189)</f>
        <v>23463139</v>
      </c>
      <c r="E190" s="130"/>
      <c r="F190" s="130"/>
      <c r="G190" s="130"/>
      <c r="H190" s="130"/>
      <c r="I190" s="130"/>
      <c r="J190" s="130"/>
      <c r="K190" s="130"/>
      <c r="L190" s="130"/>
      <c r="M190" s="130"/>
      <c r="N190" s="130"/>
      <c r="O190" s="130"/>
      <c r="P190" s="130"/>
      <c r="Q190" s="130"/>
      <c r="R190" s="130"/>
      <c r="S190" s="130"/>
      <c r="T190" s="130"/>
      <c r="U190" s="130"/>
      <c r="V190" s="130"/>
      <c r="W190" s="130"/>
      <c r="X190" s="130"/>
      <c r="Y190" s="130"/>
      <c r="Z190" s="130"/>
    </row>
    <row r="191" spans="1:26" ht="15.75" customHeight="1">
      <c r="A191" s="1587"/>
      <c r="B191" s="1627" t="s">
        <v>2612</v>
      </c>
      <c r="C191" s="671"/>
      <c r="D191" s="671"/>
      <c r="E191" s="130"/>
      <c r="F191" s="130"/>
      <c r="G191" s="130"/>
      <c r="H191" s="130"/>
      <c r="I191" s="130"/>
      <c r="J191" s="130"/>
      <c r="K191" s="130"/>
      <c r="L191" s="130"/>
      <c r="M191" s="130"/>
      <c r="N191" s="130"/>
      <c r="O191" s="130"/>
      <c r="P191" s="130"/>
      <c r="Q191" s="130"/>
      <c r="R191" s="130"/>
      <c r="S191" s="130"/>
      <c r="T191" s="130"/>
      <c r="U191" s="130"/>
      <c r="V191" s="130"/>
      <c r="W191" s="130"/>
      <c r="X191" s="130"/>
      <c r="Y191" s="130"/>
      <c r="Z191" s="130"/>
    </row>
    <row r="192" spans="1:26" ht="15.75" customHeight="1">
      <c r="A192" s="943" t="s">
        <v>2613</v>
      </c>
      <c r="B192" s="943" t="s">
        <v>2614</v>
      </c>
      <c r="C192" s="1628">
        <v>4070312</v>
      </c>
      <c r="D192" s="671">
        <v>4098114</v>
      </c>
      <c r="E192" s="130"/>
      <c r="F192" s="130"/>
      <c r="G192" s="130"/>
      <c r="H192" s="130"/>
      <c r="I192" s="130"/>
      <c r="J192" s="130"/>
      <c r="K192" s="130"/>
      <c r="L192" s="130"/>
      <c r="M192" s="130"/>
      <c r="N192" s="130"/>
      <c r="O192" s="130"/>
      <c r="P192" s="130"/>
      <c r="Q192" s="130"/>
      <c r="R192" s="130"/>
      <c r="S192" s="130"/>
      <c r="T192" s="130"/>
      <c r="U192" s="130"/>
      <c r="V192" s="130"/>
      <c r="W192" s="130"/>
      <c r="X192" s="130"/>
      <c r="Y192" s="130"/>
      <c r="Z192" s="130"/>
    </row>
    <row r="193" spans="1:26" ht="15.75" customHeight="1">
      <c r="A193" s="943" t="s">
        <v>2615</v>
      </c>
      <c r="B193" s="943" t="s">
        <v>3478</v>
      </c>
      <c r="C193" s="1628">
        <v>400000</v>
      </c>
      <c r="D193" s="671">
        <v>360000</v>
      </c>
      <c r="E193" s="130"/>
      <c r="F193" s="130"/>
      <c r="G193" s="130"/>
      <c r="H193" s="130"/>
      <c r="I193" s="130"/>
      <c r="J193" s="130"/>
      <c r="K193" s="130"/>
      <c r="L193" s="130"/>
      <c r="M193" s="130"/>
      <c r="N193" s="130"/>
      <c r="O193" s="130"/>
      <c r="P193" s="130"/>
      <c r="Q193" s="130"/>
      <c r="R193" s="130"/>
      <c r="S193" s="130"/>
      <c r="T193" s="130"/>
      <c r="U193" s="130"/>
      <c r="V193" s="130"/>
      <c r="W193" s="130"/>
      <c r="X193" s="130"/>
      <c r="Y193" s="130"/>
      <c r="Z193" s="130"/>
    </row>
    <row r="194" spans="1:26" ht="15.75" customHeight="1">
      <c r="A194" s="1510" t="s">
        <v>230</v>
      </c>
      <c r="B194" s="1636"/>
      <c r="C194" s="571">
        <v>4470312</v>
      </c>
      <c r="D194" s="571">
        <f>SUM(D192:D193)</f>
        <v>4458114</v>
      </c>
      <c r="E194" s="130"/>
      <c r="F194" s="130"/>
      <c r="G194" s="130"/>
      <c r="H194" s="130"/>
      <c r="I194" s="130"/>
      <c r="J194" s="130"/>
      <c r="K194" s="130"/>
      <c r="L194" s="130"/>
      <c r="M194" s="130"/>
      <c r="N194" s="130"/>
      <c r="O194" s="130"/>
      <c r="P194" s="130"/>
      <c r="Q194" s="130"/>
      <c r="R194" s="130"/>
      <c r="S194" s="130"/>
      <c r="T194" s="130"/>
      <c r="U194" s="130"/>
      <c r="V194" s="130"/>
      <c r="W194" s="130"/>
      <c r="X194" s="130"/>
      <c r="Y194" s="130"/>
      <c r="Z194" s="130"/>
    </row>
    <row r="195" spans="1:26" ht="15.75" customHeight="1">
      <c r="A195" s="1587"/>
      <c r="B195" s="1627" t="s">
        <v>2617</v>
      </c>
      <c r="C195" s="671"/>
      <c r="D195" s="671"/>
      <c r="E195" s="130"/>
      <c r="F195" s="130"/>
      <c r="G195" s="130"/>
      <c r="H195" s="130"/>
      <c r="I195" s="130"/>
      <c r="J195" s="130"/>
      <c r="K195" s="130"/>
      <c r="L195" s="130"/>
      <c r="M195" s="130"/>
      <c r="N195" s="130"/>
      <c r="O195" s="130"/>
      <c r="P195" s="130"/>
      <c r="Q195" s="130"/>
      <c r="R195" s="130"/>
      <c r="S195" s="130"/>
      <c r="T195" s="130"/>
      <c r="U195" s="130"/>
      <c r="V195" s="130"/>
      <c r="W195" s="130"/>
      <c r="X195" s="130"/>
      <c r="Y195" s="130"/>
      <c r="Z195" s="130"/>
    </row>
    <row r="196" spans="1:26" ht="15.75" customHeight="1">
      <c r="A196" s="1590" t="s">
        <v>3200</v>
      </c>
      <c r="B196" s="659" t="s">
        <v>3151</v>
      </c>
      <c r="C196" s="1628">
        <v>120900</v>
      </c>
      <c r="D196" s="671">
        <v>30900</v>
      </c>
      <c r="E196" s="130"/>
      <c r="F196" s="130"/>
      <c r="G196" s="130"/>
      <c r="H196" s="130"/>
      <c r="I196" s="130"/>
      <c r="J196" s="130"/>
      <c r="K196" s="130"/>
      <c r="L196" s="130"/>
      <c r="M196" s="130"/>
      <c r="N196" s="130"/>
      <c r="O196" s="130"/>
      <c r="P196" s="130"/>
      <c r="Q196" s="130"/>
      <c r="R196" s="130"/>
      <c r="S196" s="130"/>
      <c r="T196" s="130"/>
      <c r="U196" s="130"/>
      <c r="V196" s="130"/>
      <c r="W196" s="130"/>
      <c r="X196" s="130"/>
      <c r="Y196" s="130"/>
      <c r="Z196" s="130"/>
    </row>
    <row r="197" spans="1:26" ht="15.75" customHeight="1">
      <c r="A197" s="1590" t="s">
        <v>2931</v>
      </c>
      <c r="B197" s="659" t="s">
        <v>2941</v>
      </c>
      <c r="C197" s="1628">
        <v>1200000</v>
      </c>
      <c r="D197" s="671">
        <v>6895651</v>
      </c>
      <c r="E197" s="130"/>
      <c r="F197" s="130"/>
      <c r="G197" s="130"/>
      <c r="H197" s="130"/>
      <c r="I197" s="130"/>
      <c r="J197" s="130"/>
      <c r="K197" s="130"/>
      <c r="L197" s="130"/>
      <c r="M197" s="130"/>
      <c r="N197" s="130"/>
      <c r="O197" s="130"/>
      <c r="P197" s="130"/>
      <c r="Q197" s="130"/>
      <c r="R197" s="130"/>
      <c r="S197" s="130"/>
      <c r="T197" s="130"/>
      <c r="U197" s="130"/>
      <c r="V197" s="130"/>
      <c r="W197" s="130"/>
      <c r="X197" s="130"/>
      <c r="Y197" s="130"/>
      <c r="Z197" s="130"/>
    </row>
    <row r="198" spans="1:26" ht="15.75" customHeight="1">
      <c r="A198" s="1590" t="s">
        <v>2618</v>
      </c>
      <c r="B198" s="659" t="s">
        <v>2619</v>
      </c>
      <c r="C198" s="1628">
        <v>1200000</v>
      </c>
      <c r="D198" s="671">
        <v>1824000</v>
      </c>
      <c r="E198" s="130"/>
      <c r="F198" s="130"/>
      <c r="G198" s="130"/>
      <c r="H198" s="130"/>
      <c r="I198" s="130"/>
      <c r="J198" s="130"/>
      <c r="K198" s="130"/>
      <c r="L198" s="130"/>
      <c r="M198" s="130"/>
      <c r="N198" s="130"/>
      <c r="O198" s="130"/>
      <c r="P198" s="130"/>
      <c r="Q198" s="130"/>
      <c r="R198" s="130"/>
      <c r="S198" s="130"/>
      <c r="T198" s="130"/>
      <c r="U198" s="130"/>
      <c r="V198" s="130"/>
      <c r="W198" s="130"/>
      <c r="X198" s="130"/>
      <c r="Y198" s="130"/>
      <c r="Z198" s="130"/>
    </row>
    <row r="199" spans="1:26" ht="15.75" customHeight="1">
      <c r="A199" s="1625">
        <v>2211307</v>
      </c>
      <c r="B199" s="659" t="s">
        <v>3480</v>
      </c>
      <c r="C199" s="1628">
        <v>24000</v>
      </c>
      <c r="D199" s="671">
        <v>24000</v>
      </c>
      <c r="E199" s="130"/>
      <c r="F199" s="130"/>
      <c r="G199" s="130"/>
      <c r="H199" s="130"/>
      <c r="I199" s="130"/>
      <c r="J199" s="130"/>
      <c r="K199" s="130"/>
      <c r="L199" s="130"/>
      <c r="M199" s="130"/>
      <c r="N199" s="130"/>
      <c r="O199" s="130"/>
      <c r="P199" s="130"/>
      <c r="Q199" s="130"/>
      <c r="R199" s="130"/>
      <c r="S199" s="130"/>
      <c r="T199" s="130"/>
      <c r="U199" s="130"/>
      <c r="V199" s="130"/>
      <c r="W199" s="130"/>
      <c r="X199" s="130"/>
      <c r="Y199" s="130"/>
      <c r="Z199" s="130"/>
    </row>
    <row r="200" spans="1:26" ht="15.75" customHeight="1">
      <c r="A200" s="1625">
        <v>2211308</v>
      </c>
      <c r="B200" s="659" t="s">
        <v>2828</v>
      </c>
      <c r="C200" s="1628">
        <v>1500000</v>
      </c>
      <c r="D200" s="671">
        <v>4500000</v>
      </c>
      <c r="E200" s="130"/>
      <c r="F200" s="130"/>
      <c r="G200" s="130"/>
      <c r="H200" s="130"/>
      <c r="I200" s="130"/>
      <c r="J200" s="130"/>
      <c r="K200" s="130"/>
      <c r="L200" s="130"/>
      <c r="M200" s="130"/>
      <c r="N200" s="130"/>
      <c r="O200" s="130"/>
      <c r="P200" s="130"/>
      <c r="Q200" s="130"/>
      <c r="R200" s="130"/>
      <c r="S200" s="130"/>
      <c r="T200" s="130"/>
      <c r="U200" s="130"/>
      <c r="V200" s="130"/>
      <c r="W200" s="130"/>
      <c r="X200" s="130"/>
      <c r="Y200" s="130"/>
      <c r="Z200" s="130"/>
    </row>
    <row r="201" spans="1:26" ht="15.75" customHeight="1">
      <c r="A201" s="781">
        <v>9910321</v>
      </c>
      <c r="B201" s="36" t="s">
        <v>2830</v>
      </c>
      <c r="C201" s="1628">
        <v>22311155</v>
      </c>
      <c r="D201" s="671">
        <v>9065450</v>
      </c>
      <c r="E201" s="130"/>
      <c r="F201" s="130"/>
      <c r="G201" s="130"/>
      <c r="H201" s="130"/>
      <c r="I201" s="130"/>
      <c r="J201" s="130"/>
      <c r="K201" s="130"/>
      <c r="L201" s="130"/>
      <c r="M201" s="130"/>
      <c r="N201" s="130"/>
      <c r="O201" s="130"/>
      <c r="P201" s="130"/>
      <c r="Q201" s="130"/>
      <c r="R201" s="130"/>
      <c r="S201" s="130"/>
      <c r="T201" s="130"/>
      <c r="U201" s="130"/>
      <c r="V201" s="130"/>
      <c r="W201" s="130"/>
      <c r="X201" s="130"/>
      <c r="Y201" s="130"/>
      <c r="Z201" s="130"/>
    </row>
    <row r="202" spans="1:26" ht="15.75" customHeight="1">
      <c r="A202" s="1625">
        <v>2211313</v>
      </c>
      <c r="B202" s="659" t="s">
        <v>2627</v>
      </c>
      <c r="C202" s="1628">
        <v>3572000</v>
      </c>
      <c r="D202" s="671">
        <v>3572000</v>
      </c>
      <c r="E202" s="130"/>
      <c r="F202" s="130"/>
      <c r="G202" s="130"/>
      <c r="H202" s="130"/>
      <c r="I202" s="130"/>
      <c r="J202" s="130"/>
      <c r="K202" s="130"/>
      <c r="L202" s="130"/>
      <c r="M202" s="130"/>
      <c r="N202" s="130"/>
      <c r="O202" s="130"/>
      <c r="P202" s="130"/>
      <c r="Q202" s="130"/>
      <c r="R202" s="130"/>
      <c r="S202" s="130"/>
      <c r="T202" s="130"/>
      <c r="U202" s="130"/>
      <c r="V202" s="130"/>
      <c r="W202" s="130"/>
      <c r="X202" s="130"/>
      <c r="Y202" s="130"/>
      <c r="Z202" s="130"/>
    </row>
    <row r="203" spans="1:26" ht="15.75" customHeight="1">
      <c r="A203" s="1625">
        <v>2211322</v>
      </c>
      <c r="B203" s="659" t="s">
        <v>3484</v>
      </c>
      <c r="C203" s="1628">
        <v>300000</v>
      </c>
      <c r="D203" s="671">
        <v>300000</v>
      </c>
      <c r="E203" s="130"/>
      <c r="F203" s="130"/>
      <c r="G203" s="130"/>
      <c r="H203" s="130"/>
      <c r="I203" s="130"/>
      <c r="J203" s="130"/>
      <c r="K203" s="130"/>
      <c r="L203" s="130"/>
      <c r="M203" s="130"/>
      <c r="N203" s="130"/>
      <c r="O203" s="130"/>
      <c r="P203" s="130"/>
      <c r="Q203" s="130"/>
      <c r="R203" s="130"/>
      <c r="S203" s="130"/>
      <c r="T203" s="130"/>
      <c r="U203" s="130"/>
      <c r="V203" s="130"/>
      <c r="W203" s="130"/>
      <c r="X203" s="130"/>
      <c r="Y203" s="130"/>
      <c r="Z203" s="130"/>
    </row>
    <row r="204" spans="1:26" ht="15.75" customHeight="1">
      <c r="A204" s="746" t="s">
        <v>230</v>
      </c>
      <c r="B204" s="746"/>
      <c r="C204" s="571">
        <v>30228055</v>
      </c>
      <c r="D204" s="571">
        <f>SUM(D196:D203)</f>
        <v>26212001</v>
      </c>
      <c r="E204" s="130"/>
      <c r="F204" s="130"/>
      <c r="G204" s="130"/>
      <c r="H204" s="130"/>
      <c r="I204" s="130"/>
      <c r="J204" s="130"/>
      <c r="K204" s="130"/>
      <c r="L204" s="130"/>
      <c r="M204" s="130"/>
      <c r="N204" s="130"/>
      <c r="O204" s="130"/>
      <c r="P204" s="130"/>
      <c r="Q204" s="130"/>
      <c r="R204" s="130"/>
      <c r="S204" s="130"/>
      <c r="T204" s="130"/>
      <c r="U204" s="130"/>
      <c r="V204" s="130"/>
      <c r="W204" s="130"/>
      <c r="X204" s="130"/>
      <c r="Y204" s="130"/>
      <c r="Z204" s="130"/>
    </row>
    <row r="205" spans="1:26" ht="15.75" hidden="1" customHeight="1">
      <c r="A205" s="613"/>
      <c r="B205" s="182" t="s">
        <v>2709</v>
      </c>
      <c r="C205" s="671">
        <v>0</v>
      </c>
      <c r="D205" s="671">
        <f t="shared" ref="D205:D208" si="10">SUM(C205)</f>
        <v>0</v>
      </c>
      <c r="E205" s="130"/>
      <c r="F205" s="130"/>
      <c r="G205" s="130"/>
      <c r="H205" s="130"/>
      <c r="I205" s="130"/>
      <c r="J205" s="130"/>
      <c r="K205" s="130"/>
      <c r="L205" s="130"/>
      <c r="M205" s="130"/>
      <c r="N205" s="130"/>
      <c r="O205" s="130"/>
      <c r="P205" s="130"/>
      <c r="Q205" s="130"/>
      <c r="R205" s="130"/>
      <c r="S205" s="130"/>
      <c r="T205" s="130"/>
      <c r="U205" s="130"/>
      <c r="V205" s="130"/>
      <c r="W205" s="130"/>
      <c r="X205" s="130"/>
      <c r="Y205" s="130"/>
      <c r="Z205" s="130"/>
    </row>
    <row r="206" spans="1:26" ht="15.75" hidden="1" customHeight="1">
      <c r="A206" s="1625">
        <v>3111001</v>
      </c>
      <c r="B206" s="1590" t="s">
        <v>3531</v>
      </c>
      <c r="C206" s="671">
        <v>0</v>
      </c>
      <c r="D206" s="671">
        <f t="shared" si="10"/>
        <v>0</v>
      </c>
      <c r="E206" s="130"/>
      <c r="F206" s="130"/>
      <c r="G206" s="130"/>
      <c r="H206" s="130"/>
      <c r="I206" s="130"/>
      <c r="J206" s="130"/>
      <c r="K206" s="130"/>
      <c r="L206" s="130"/>
      <c r="M206" s="130"/>
      <c r="N206" s="130"/>
      <c r="O206" s="130"/>
      <c r="P206" s="130"/>
      <c r="Q206" s="130"/>
      <c r="R206" s="130"/>
      <c r="S206" s="130"/>
      <c r="T206" s="130"/>
      <c r="U206" s="130"/>
      <c r="V206" s="130"/>
      <c r="W206" s="130"/>
      <c r="X206" s="130"/>
      <c r="Y206" s="130"/>
      <c r="Z206" s="130"/>
    </row>
    <row r="207" spans="1:26" ht="15.75" hidden="1" customHeight="1">
      <c r="A207" s="1625">
        <v>3111111</v>
      </c>
      <c r="B207" s="1590" t="s">
        <v>3532</v>
      </c>
      <c r="C207" s="671">
        <v>0</v>
      </c>
      <c r="D207" s="671">
        <f t="shared" si="10"/>
        <v>0</v>
      </c>
      <c r="E207" s="130"/>
      <c r="F207" s="130"/>
      <c r="G207" s="130"/>
      <c r="H207" s="130"/>
      <c r="I207" s="130"/>
      <c r="J207" s="130"/>
      <c r="K207" s="130"/>
      <c r="L207" s="130"/>
      <c r="M207" s="130"/>
      <c r="N207" s="130"/>
      <c r="O207" s="130"/>
      <c r="P207" s="130"/>
      <c r="Q207" s="130"/>
      <c r="R207" s="130"/>
      <c r="S207" s="130"/>
      <c r="T207" s="130"/>
      <c r="U207" s="130"/>
      <c r="V207" s="130"/>
      <c r="W207" s="130"/>
      <c r="X207" s="130"/>
      <c r="Y207" s="130"/>
      <c r="Z207" s="130"/>
    </row>
    <row r="208" spans="1:26" ht="15.75" hidden="1" customHeight="1">
      <c r="A208" s="746" t="s">
        <v>230</v>
      </c>
      <c r="B208" s="746"/>
      <c r="C208" s="571">
        <v>0</v>
      </c>
      <c r="D208" s="671">
        <f t="shared" si="10"/>
        <v>0</v>
      </c>
      <c r="E208" s="130"/>
      <c r="F208" s="130"/>
      <c r="G208" s="130"/>
      <c r="H208" s="130"/>
      <c r="I208" s="130"/>
      <c r="J208" s="130"/>
      <c r="K208" s="130"/>
      <c r="L208" s="130"/>
      <c r="M208" s="130"/>
      <c r="N208" s="130"/>
      <c r="O208" s="130"/>
      <c r="P208" s="130"/>
      <c r="Q208" s="130"/>
      <c r="R208" s="130"/>
      <c r="S208" s="130"/>
      <c r="T208" s="130"/>
      <c r="U208" s="130"/>
      <c r="V208" s="130"/>
      <c r="W208" s="130"/>
      <c r="X208" s="130"/>
      <c r="Y208" s="130"/>
      <c r="Z208" s="130"/>
    </row>
    <row r="209" spans="1:26" ht="15.75" customHeight="1">
      <c r="A209" s="613"/>
      <c r="B209" s="182" t="s">
        <v>2633</v>
      </c>
      <c r="C209" s="671"/>
      <c r="D209" s="671"/>
      <c r="E209" s="130"/>
      <c r="F209" s="130"/>
      <c r="G209" s="130"/>
      <c r="H209" s="130"/>
      <c r="I209" s="130"/>
      <c r="J209" s="130"/>
      <c r="K209" s="130"/>
      <c r="L209" s="130"/>
      <c r="M209" s="130"/>
      <c r="N209" s="130"/>
      <c r="O209" s="130"/>
      <c r="P209" s="130"/>
      <c r="Q209" s="130"/>
      <c r="R209" s="130"/>
      <c r="S209" s="130"/>
      <c r="T209" s="130"/>
      <c r="U209" s="130"/>
      <c r="V209" s="130"/>
      <c r="W209" s="130"/>
      <c r="X209" s="130"/>
      <c r="Y209" s="130"/>
      <c r="Z209" s="130"/>
    </row>
    <row r="210" spans="1:26" ht="15.75" customHeight="1">
      <c r="A210" s="103" t="s">
        <v>2634</v>
      </c>
      <c r="B210" s="103" t="s">
        <v>2635</v>
      </c>
      <c r="C210" s="1628">
        <v>3254326</v>
      </c>
      <c r="D210" s="671">
        <v>2420591</v>
      </c>
      <c r="E210" s="130"/>
      <c r="F210" s="130"/>
      <c r="G210" s="130"/>
      <c r="H210" s="130"/>
      <c r="I210" s="130"/>
      <c r="J210" s="130"/>
      <c r="K210" s="130"/>
      <c r="L210" s="130"/>
      <c r="M210" s="130"/>
      <c r="N210" s="130"/>
      <c r="O210" s="130"/>
      <c r="P210" s="130"/>
      <c r="Q210" s="130"/>
      <c r="R210" s="130"/>
      <c r="S210" s="130"/>
      <c r="T210" s="130"/>
      <c r="U210" s="130"/>
      <c r="V210" s="130"/>
      <c r="W210" s="130"/>
      <c r="X210" s="130"/>
      <c r="Y210" s="130"/>
      <c r="Z210" s="130"/>
    </row>
    <row r="211" spans="1:26" ht="15.75" customHeight="1">
      <c r="A211" s="746" t="s">
        <v>230</v>
      </c>
      <c r="B211" s="746"/>
      <c r="C211" s="571">
        <v>3254326</v>
      </c>
      <c r="D211" s="571">
        <f>SUM(D210)</f>
        <v>2420591</v>
      </c>
      <c r="E211" s="130"/>
      <c r="F211" s="130"/>
      <c r="G211" s="130"/>
      <c r="H211" s="130"/>
      <c r="I211" s="130"/>
      <c r="J211" s="130"/>
      <c r="K211" s="130"/>
      <c r="L211" s="130"/>
      <c r="M211" s="130"/>
      <c r="N211" s="130"/>
      <c r="O211" s="130"/>
      <c r="P211" s="130"/>
      <c r="Q211" s="130"/>
      <c r="R211" s="130"/>
      <c r="S211" s="130"/>
      <c r="T211" s="130"/>
      <c r="U211" s="130"/>
      <c r="V211" s="130"/>
      <c r="W211" s="130"/>
      <c r="X211" s="130"/>
      <c r="Y211" s="130"/>
      <c r="Z211" s="130"/>
    </row>
    <row r="212" spans="1:26" ht="15.75" customHeight="1">
      <c r="A212" s="613"/>
      <c r="B212" s="182" t="s">
        <v>2636</v>
      </c>
      <c r="C212" s="671"/>
      <c r="D212" s="671"/>
      <c r="E212" s="130"/>
      <c r="F212" s="130"/>
      <c r="G212" s="130"/>
      <c r="H212" s="130"/>
      <c r="I212" s="130"/>
      <c r="J212" s="130"/>
      <c r="K212" s="130"/>
      <c r="L212" s="130"/>
      <c r="M212" s="130"/>
      <c r="N212" s="130"/>
      <c r="O212" s="130"/>
      <c r="P212" s="130"/>
      <c r="Q212" s="130"/>
      <c r="R212" s="130"/>
      <c r="S212" s="130"/>
      <c r="T212" s="130"/>
      <c r="U212" s="130"/>
      <c r="V212" s="130"/>
      <c r="W212" s="130"/>
      <c r="X212" s="130"/>
      <c r="Y212" s="130"/>
      <c r="Z212" s="130"/>
    </row>
    <row r="213" spans="1:26" ht="15.75" customHeight="1">
      <c r="A213" s="1625">
        <v>2220202</v>
      </c>
      <c r="B213" s="659" t="s">
        <v>3486</v>
      </c>
      <c r="C213" s="1628">
        <v>1000000</v>
      </c>
      <c r="D213" s="671">
        <v>1800000</v>
      </c>
      <c r="E213" s="130"/>
      <c r="F213" s="130"/>
      <c r="G213" s="130"/>
      <c r="H213" s="130"/>
      <c r="I213" s="130"/>
      <c r="J213" s="130"/>
      <c r="K213" s="130"/>
      <c r="L213" s="130"/>
      <c r="M213" s="130"/>
      <c r="N213" s="130"/>
      <c r="O213" s="130"/>
      <c r="P213" s="130"/>
      <c r="Q213" s="130"/>
      <c r="R213" s="130"/>
      <c r="S213" s="130"/>
      <c r="T213" s="130"/>
      <c r="U213" s="130"/>
      <c r="V213" s="130"/>
      <c r="W213" s="130"/>
      <c r="X213" s="130"/>
      <c r="Y213" s="130"/>
      <c r="Z213" s="130"/>
    </row>
    <row r="214" spans="1:26" ht="15.75" customHeight="1">
      <c r="A214" s="1625">
        <v>2220205</v>
      </c>
      <c r="B214" s="39" t="s">
        <v>2638</v>
      </c>
      <c r="C214" s="1628">
        <v>2000000</v>
      </c>
      <c r="D214" s="671">
        <v>1800000</v>
      </c>
      <c r="E214" s="130"/>
      <c r="F214" s="130"/>
      <c r="G214" s="130"/>
      <c r="H214" s="130"/>
      <c r="I214" s="130"/>
      <c r="J214" s="130"/>
      <c r="K214" s="130"/>
      <c r="L214" s="130"/>
      <c r="M214" s="130"/>
      <c r="N214" s="130"/>
      <c r="O214" s="130"/>
      <c r="P214" s="130"/>
      <c r="Q214" s="130"/>
      <c r="R214" s="130"/>
      <c r="S214" s="130"/>
      <c r="T214" s="130"/>
      <c r="U214" s="130"/>
      <c r="V214" s="130"/>
      <c r="W214" s="130"/>
      <c r="X214" s="130"/>
      <c r="Y214" s="130"/>
      <c r="Z214" s="130"/>
    </row>
    <row r="215" spans="1:26" ht="15.75" customHeight="1">
      <c r="A215" s="1625">
        <v>2220210</v>
      </c>
      <c r="B215" s="659" t="s">
        <v>3488</v>
      </c>
      <c r="C215" s="1628">
        <v>3600000</v>
      </c>
      <c r="D215" s="671">
        <v>4807892</v>
      </c>
      <c r="E215" s="130"/>
      <c r="F215" s="130"/>
      <c r="G215" s="130"/>
      <c r="H215" s="130"/>
      <c r="I215" s="130"/>
      <c r="J215" s="130"/>
      <c r="K215" s="130"/>
      <c r="L215" s="130"/>
      <c r="M215" s="130"/>
      <c r="N215" s="130"/>
      <c r="O215" s="130"/>
      <c r="P215" s="130"/>
      <c r="Q215" s="130"/>
      <c r="R215" s="130"/>
      <c r="S215" s="130"/>
      <c r="T215" s="130"/>
      <c r="U215" s="130"/>
      <c r="V215" s="130"/>
      <c r="W215" s="130"/>
      <c r="X215" s="130"/>
      <c r="Y215" s="130"/>
      <c r="Z215" s="130"/>
    </row>
    <row r="216" spans="1:26" ht="15.75" customHeight="1">
      <c r="A216" s="746" t="s">
        <v>230</v>
      </c>
      <c r="B216" s="746"/>
      <c r="C216" s="571">
        <v>6600000</v>
      </c>
      <c r="D216" s="571">
        <f>SUM(D213:D215)</f>
        <v>8407892</v>
      </c>
      <c r="E216" s="130"/>
      <c r="F216" s="130"/>
      <c r="G216" s="130"/>
      <c r="H216" s="130"/>
      <c r="I216" s="130"/>
      <c r="J216" s="130"/>
      <c r="K216" s="130"/>
      <c r="L216" s="130"/>
      <c r="M216" s="130"/>
      <c r="N216" s="130"/>
      <c r="O216" s="130"/>
      <c r="P216" s="130"/>
      <c r="Q216" s="130"/>
      <c r="R216" s="130"/>
      <c r="S216" s="130"/>
      <c r="T216" s="130"/>
      <c r="U216" s="130"/>
      <c r="V216" s="130"/>
      <c r="W216" s="130"/>
      <c r="X216" s="130"/>
      <c r="Y216" s="130"/>
      <c r="Z216" s="130"/>
    </row>
    <row r="217" spans="1:26" ht="15.75" customHeight="1">
      <c r="A217" s="1637">
        <v>4110400</v>
      </c>
      <c r="B217" s="176" t="s">
        <v>3533</v>
      </c>
      <c r="C217" s="90"/>
      <c r="D217" s="671"/>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row>
    <row r="218" spans="1:26" ht="15.75" customHeight="1">
      <c r="A218" s="1625">
        <v>4110405</v>
      </c>
      <c r="B218" s="1590" t="s">
        <v>3534</v>
      </c>
      <c r="C218" s="564">
        <v>100000000</v>
      </c>
      <c r="D218" s="671">
        <v>150000000</v>
      </c>
      <c r="E218" s="130"/>
      <c r="F218" s="130"/>
      <c r="G218" s="130"/>
      <c r="H218" s="130"/>
      <c r="I218" s="130"/>
      <c r="J218" s="130"/>
      <c r="K218" s="130"/>
      <c r="L218" s="130"/>
      <c r="M218" s="130"/>
      <c r="N218" s="130"/>
      <c r="O218" s="130"/>
      <c r="P218" s="130"/>
      <c r="Q218" s="130"/>
      <c r="R218" s="130"/>
      <c r="S218" s="130"/>
      <c r="T218" s="130"/>
      <c r="U218" s="130"/>
      <c r="V218" s="130"/>
      <c r="W218" s="130"/>
      <c r="X218" s="130"/>
      <c r="Y218" s="130"/>
      <c r="Z218" s="130"/>
    </row>
    <row r="219" spans="1:26" ht="15.75" customHeight="1">
      <c r="A219" s="1625">
        <v>2110336</v>
      </c>
      <c r="B219" s="1590" t="s">
        <v>3535</v>
      </c>
      <c r="C219" s="564">
        <v>157052000</v>
      </c>
      <c r="D219" s="671"/>
      <c r="E219" s="130"/>
      <c r="F219" s="130"/>
      <c r="G219" s="130"/>
      <c r="H219" s="130"/>
      <c r="I219" s="130"/>
      <c r="J219" s="130"/>
      <c r="K219" s="130"/>
      <c r="L219" s="130"/>
      <c r="M219" s="130"/>
      <c r="N219" s="130"/>
      <c r="O219" s="130"/>
      <c r="P219" s="130"/>
      <c r="Q219" s="130"/>
      <c r="R219" s="130"/>
      <c r="S219" s="130"/>
      <c r="T219" s="130"/>
      <c r="U219" s="130"/>
      <c r="V219" s="130"/>
      <c r="W219" s="130"/>
      <c r="X219" s="130"/>
      <c r="Y219" s="130"/>
      <c r="Z219" s="130"/>
    </row>
    <row r="220" spans="1:26" ht="15.75" customHeight="1">
      <c r="A220" s="746" t="s">
        <v>230</v>
      </c>
      <c r="B220" s="746"/>
      <c r="C220" s="571">
        <f t="shared" ref="C220:D220" si="11">SUM(C218:C219)</f>
        <v>257052000</v>
      </c>
      <c r="D220" s="571">
        <f t="shared" si="11"/>
        <v>150000000</v>
      </c>
      <c r="E220" s="130"/>
      <c r="F220" s="130"/>
      <c r="G220" s="130"/>
      <c r="H220" s="130"/>
      <c r="I220" s="130"/>
      <c r="J220" s="130"/>
      <c r="K220" s="130"/>
      <c r="L220" s="130"/>
      <c r="M220" s="130"/>
      <c r="N220" s="130"/>
      <c r="O220" s="130"/>
      <c r="P220" s="130"/>
      <c r="Q220" s="130"/>
      <c r="R220" s="130"/>
      <c r="S220" s="130"/>
      <c r="T220" s="130"/>
      <c r="U220" s="130"/>
      <c r="V220" s="130"/>
      <c r="W220" s="130"/>
      <c r="X220" s="130"/>
      <c r="Y220" s="130"/>
      <c r="Z220" s="130"/>
    </row>
    <row r="221" spans="1:26" ht="15.75" customHeight="1">
      <c r="A221" s="1600"/>
      <c r="B221" s="1632" t="s">
        <v>2709</v>
      </c>
      <c r="C221" s="90"/>
      <c r="D221" s="671"/>
      <c r="E221" s="130"/>
      <c r="F221" s="130"/>
      <c r="G221" s="130"/>
      <c r="H221" s="130"/>
      <c r="I221" s="130"/>
      <c r="J221" s="130"/>
      <c r="K221" s="130"/>
      <c r="L221" s="130"/>
      <c r="M221" s="130"/>
      <c r="N221" s="130"/>
      <c r="O221" s="130"/>
      <c r="P221" s="130"/>
      <c r="Q221" s="130"/>
      <c r="R221" s="130"/>
      <c r="S221" s="130"/>
      <c r="T221" s="130"/>
      <c r="U221" s="130"/>
      <c r="V221" s="130"/>
      <c r="W221" s="130"/>
      <c r="X221" s="130"/>
      <c r="Y221" s="130"/>
      <c r="Z221" s="130"/>
    </row>
    <row r="222" spans="1:26" ht="15.75" customHeight="1">
      <c r="A222" s="1590" t="s">
        <v>2710</v>
      </c>
      <c r="B222" s="36" t="s">
        <v>3491</v>
      </c>
      <c r="C222" s="564">
        <v>16500000</v>
      </c>
      <c r="D222" s="671"/>
      <c r="E222" s="130"/>
      <c r="F222" s="130"/>
      <c r="G222" s="130"/>
      <c r="H222" s="130"/>
      <c r="I222" s="130"/>
      <c r="J222" s="130"/>
      <c r="K222" s="130"/>
      <c r="L222" s="130"/>
      <c r="M222" s="130"/>
      <c r="N222" s="130"/>
      <c r="O222" s="130"/>
      <c r="P222" s="130"/>
      <c r="Q222" s="130"/>
      <c r="R222" s="130"/>
      <c r="S222" s="130"/>
      <c r="T222" s="130"/>
      <c r="U222" s="130"/>
      <c r="V222" s="130"/>
      <c r="W222" s="130"/>
      <c r="X222" s="130"/>
      <c r="Y222" s="130"/>
      <c r="Z222" s="130"/>
    </row>
    <row r="223" spans="1:26" ht="15.75" customHeight="1">
      <c r="A223" s="943">
        <v>3111001</v>
      </c>
      <c r="B223" s="1590" t="s">
        <v>3176</v>
      </c>
      <c r="C223" s="1628">
        <v>25000000</v>
      </c>
      <c r="D223" s="671"/>
      <c r="E223" s="130"/>
      <c r="F223" s="130"/>
      <c r="G223" s="130"/>
      <c r="H223" s="130"/>
      <c r="I223" s="130"/>
      <c r="J223" s="130"/>
      <c r="K223" s="130"/>
      <c r="L223" s="130"/>
      <c r="M223" s="130"/>
      <c r="N223" s="130"/>
      <c r="O223" s="130"/>
      <c r="P223" s="130"/>
      <c r="Q223" s="130"/>
      <c r="R223" s="130"/>
      <c r="S223" s="130"/>
      <c r="T223" s="130"/>
      <c r="U223" s="130"/>
      <c r="V223" s="130"/>
      <c r="W223" s="130"/>
      <c r="X223" s="130"/>
      <c r="Y223" s="130"/>
      <c r="Z223" s="130"/>
    </row>
    <row r="224" spans="1:26" ht="15.75" customHeight="1">
      <c r="A224" s="1045">
        <v>3111120</v>
      </c>
      <c r="B224" s="1638" t="s">
        <v>3536</v>
      </c>
      <c r="C224" s="1628">
        <v>2000000</v>
      </c>
      <c r="D224" s="671"/>
      <c r="E224" s="130"/>
      <c r="F224" s="130"/>
      <c r="G224" s="130"/>
      <c r="H224" s="130"/>
      <c r="I224" s="130"/>
      <c r="J224" s="130"/>
      <c r="K224" s="130"/>
      <c r="L224" s="130"/>
      <c r="M224" s="130"/>
      <c r="N224" s="130"/>
      <c r="O224" s="130"/>
      <c r="P224" s="130"/>
      <c r="Q224" s="130"/>
      <c r="R224" s="130"/>
      <c r="S224" s="130"/>
      <c r="T224" s="130"/>
      <c r="U224" s="130"/>
      <c r="V224" s="130"/>
      <c r="W224" s="130"/>
      <c r="X224" s="130"/>
      <c r="Y224" s="130"/>
      <c r="Z224" s="130"/>
    </row>
    <row r="225" spans="1:26" ht="15.75" customHeight="1">
      <c r="A225" s="1045">
        <v>3111001</v>
      </c>
      <c r="B225" s="1638" t="s">
        <v>3537</v>
      </c>
      <c r="C225" s="1628"/>
      <c r="D225" s="671">
        <v>2932290</v>
      </c>
      <c r="E225" s="130"/>
      <c r="F225" s="130"/>
      <c r="G225" s="130"/>
      <c r="H225" s="130"/>
      <c r="I225" s="130"/>
      <c r="J225" s="130"/>
      <c r="K225" s="130"/>
      <c r="L225" s="130"/>
      <c r="M225" s="130"/>
      <c r="N225" s="130"/>
      <c r="O225" s="130"/>
      <c r="P225" s="130"/>
      <c r="Q225" s="130"/>
      <c r="R225" s="130"/>
      <c r="S225" s="130"/>
      <c r="T225" s="130"/>
      <c r="U225" s="130"/>
      <c r="V225" s="130"/>
      <c r="W225" s="130"/>
      <c r="X225" s="130"/>
      <c r="Y225" s="130"/>
      <c r="Z225" s="130"/>
    </row>
    <row r="226" spans="1:26" ht="15.75" customHeight="1">
      <c r="A226" s="781">
        <v>3111002</v>
      </c>
      <c r="B226" s="39" t="s">
        <v>3538</v>
      </c>
      <c r="C226" s="1628">
        <v>4200000</v>
      </c>
      <c r="D226" s="671">
        <v>2480975</v>
      </c>
      <c r="E226" s="130"/>
      <c r="F226" s="130"/>
      <c r="G226" s="130"/>
      <c r="H226" s="130"/>
      <c r="I226" s="130"/>
      <c r="J226" s="130"/>
      <c r="K226" s="130"/>
      <c r="L226" s="130"/>
      <c r="M226" s="130"/>
      <c r="N226" s="130"/>
      <c r="O226" s="130"/>
      <c r="P226" s="130"/>
      <c r="Q226" s="130"/>
      <c r="R226" s="130"/>
      <c r="S226" s="130"/>
      <c r="T226" s="130"/>
      <c r="U226" s="130"/>
      <c r="V226" s="130"/>
      <c r="W226" s="130"/>
      <c r="X226" s="130"/>
      <c r="Y226" s="130"/>
      <c r="Z226" s="130"/>
    </row>
    <row r="227" spans="1:26" ht="15.75" customHeight="1">
      <c r="A227" s="781">
        <v>3111106</v>
      </c>
      <c r="B227" s="39" t="s">
        <v>3539</v>
      </c>
      <c r="C227" s="1628">
        <v>504328</v>
      </c>
      <c r="D227" s="671"/>
      <c r="E227" s="130"/>
      <c r="F227" s="130"/>
      <c r="G227" s="130"/>
      <c r="H227" s="130"/>
      <c r="I227" s="130"/>
      <c r="J227" s="130"/>
      <c r="K227" s="130"/>
      <c r="L227" s="130"/>
      <c r="M227" s="130"/>
      <c r="N227" s="130"/>
      <c r="O227" s="130"/>
      <c r="P227" s="130"/>
      <c r="Q227" s="130"/>
      <c r="R227" s="130"/>
      <c r="S227" s="130"/>
      <c r="T227" s="130"/>
      <c r="U227" s="130"/>
      <c r="V227" s="130"/>
      <c r="W227" s="130"/>
      <c r="X227" s="130"/>
      <c r="Y227" s="130"/>
      <c r="Z227" s="130"/>
    </row>
    <row r="228" spans="1:26" ht="31.5" customHeight="1">
      <c r="A228" s="943">
        <v>3111111</v>
      </c>
      <c r="B228" s="1639" t="s">
        <v>3540</v>
      </c>
      <c r="C228" s="1628">
        <v>18000000</v>
      </c>
      <c r="D228" s="671">
        <f>3097755+6670421</f>
        <v>9768176</v>
      </c>
      <c r="E228" s="130"/>
      <c r="F228" s="130"/>
      <c r="G228" s="130"/>
      <c r="H228" s="130"/>
      <c r="I228" s="130"/>
      <c r="J228" s="130"/>
      <c r="K228" s="130"/>
      <c r="L228" s="130"/>
      <c r="M228" s="130"/>
      <c r="N228" s="130"/>
      <c r="O228" s="130"/>
      <c r="P228" s="130"/>
      <c r="Q228" s="130"/>
      <c r="R228" s="130"/>
      <c r="S228" s="130"/>
      <c r="T228" s="130"/>
      <c r="U228" s="130"/>
      <c r="V228" s="130"/>
      <c r="W228" s="130"/>
      <c r="X228" s="130"/>
      <c r="Y228" s="130"/>
      <c r="Z228" s="130"/>
    </row>
    <row r="229" spans="1:26" ht="15.75" hidden="1" customHeight="1">
      <c r="A229" s="943"/>
      <c r="B229" s="1639" t="s">
        <v>3541</v>
      </c>
      <c r="C229" s="1628">
        <v>0</v>
      </c>
      <c r="D229" s="671">
        <f t="shared" ref="D229:D230" si="12">SUM(C229)</f>
        <v>0</v>
      </c>
      <c r="E229" s="130"/>
      <c r="F229" s="130"/>
      <c r="G229" s="130"/>
      <c r="H229" s="130"/>
      <c r="I229" s="130"/>
      <c r="J229" s="130"/>
      <c r="K229" s="130"/>
      <c r="L229" s="130"/>
      <c r="M229" s="130"/>
      <c r="N229" s="130"/>
      <c r="O229" s="130"/>
      <c r="P229" s="130"/>
      <c r="Q229" s="130"/>
      <c r="R229" s="130"/>
      <c r="S229" s="130"/>
      <c r="T229" s="130"/>
      <c r="U229" s="130"/>
      <c r="V229" s="130"/>
      <c r="W229" s="130"/>
      <c r="X229" s="130"/>
      <c r="Y229" s="130"/>
      <c r="Z229" s="130"/>
    </row>
    <row r="230" spans="1:26" ht="15.75" hidden="1" customHeight="1">
      <c r="A230" s="943">
        <v>3111112</v>
      </c>
      <c r="B230" s="1640" t="s">
        <v>3542</v>
      </c>
      <c r="C230" s="1628">
        <v>0</v>
      </c>
      <c r="D230" s="671">
        <f t="shared" si="12"/>
        <v>0</v>
      </c>
      <c r="E230" s="130"/>
      <c r="F230" s="130"/>
      <c r="G230" s="130"/>
      <c r="H230" s="130"/>
      <c r="I230" s="130"/>
      <c r="J230" s="130"/>
      <c r="K230" s="130"/>
      <c r="L230" s="130"/>
      <c r="M230" s="130"/>
      <c r="N230" s="130"/>
      <c r="O230" s="130"/>
      <c r="P230" s="130"/>
      <c r="Q230" s="130"/>
      <c r="R230" s="130"/>
      <c r="S230" s="130"/>
      <c r="T230" s="130"/>
      <c r="U230" s="130"/>
      <c r="V230" s="130"/>
      <c r="W230" s="130"/>
      <c r="X230" s="130"/>
      <c r="Y230" s="130"/>
      <c r="Z230" s="130"/>
    </row>
    <row r="231" spans="1:26" ht="15.75" customHeight="1">
      <c r="A231" s="746" t="s">
        <v>230</v>
      </c>
      <c r="B231" s="746"/>
      <c r="C231" s="571">
        <v>66204328</v>
      </c>
      <c r="D231" s="571">
        <f>SUM(D222:D230)</f>
        <v>15181441</v>
      </c>
      <c r="E231" s="130"/>
      <c r="F231" s="130"/>
      <c r="G231" s="130"/>
      <c r="H231" s="130"/>
      <c r="I231" s="130"/>
      <c r="J231" s="130"/>
      <c r="K231" s="130"/>
      <c r="L231" s="130"/>
      <c r="M231" s="130"/>
      <c r="N231" s="130"/>
      <c r="O231" s="130"/>
      <c r="P231" s="130"/>
      <c r="Q231" s="130"/>
      <c r="R231" s="130"/>
      <c r="S231" s="130"/>
      <c r="T231" s="130"/>
      <c r="U231" s="130"/>
      <c r="V231" s="130"/>
      <c r="W231" s="130"/>
      <c r="X231" s="130"/>
      <c r="Y231" s="130"/>
      <c r="Z231" s="130"/>
    </row>
    <row r="232" spans="1:26" ht="15.75" customHeight="1">
      <c r="A232" s="1641"/>
      <c r="B232" s="1642" t="s">
        <v>3543</v>
      </c>
      <c r="C232" s="1643">
        <f t="shared" ref="C232:D232" si="13">SUM(C231,C216,C211,C204,C194,C190,C185,C179,C173,C168,C157,C147,C142,C136,C152,C220,C160)</f>
        <v>543741699</v>
      </c>
      <c r="D232" s="1643">
        <f t="shared" si="13"/>
        <v>350959586</v>
      </c>
      <c r="E232" s="130"/>
      <c r="F232" s="130"/>
      <c r="G232" s="130"/>
      <c r="H232" s="130"/>
      <c r="I232" s="130"/>
      <c r="J232" s="130"/>
      <c r="K232" s="130"/>
      <c r="L232" s="130"/>
      <c r="M232" s="130"/>
      <c r="N232" s="130"/>
      <c r="O232" s="130"/>
      <c r="P232" s="130"/>
      <c r="Q232" s="130"/>
      <c r="R232" s="130"/>
      <c r="S232" s="130"/>
      <c r="T232" s="130"/>
      <c r="U232" s="130"/>
      <c r="V232" s="130"/>
      <c r="W232" s="130"/>
      <c r="X232" s="130"/>
      <c r="Y232" s="130"/>
      <c r="Z232" s="130"/>
    </row>
    <row r="233" spans="1:26" ht="15.75" customHeight="1">
      <c r="A233" s="1641"/>
      <c r="B233" s="1642" t="s">
        <v>3544</v>
      </c>
      <c r="C233" s="1643">
        <v>839974375</v>
      </c>
      <c r="D233" s="1643">
        <f>SUM(D232,D119,D60)</f>
        <v>755919510</v>
      </c>
      <c r="E233" s="130"/>
      <c r="F233" s="130"/>
      <c r="G233" s="130"/>
      <c r="H233" s="130"/>
      <c r="I233" s="130"/>
      <c r="J233" s="130"/>
      <c r="K233" s="130"/>
      <c r="L233" s="130"/>
      <c r="M233" s="130"/>
      <c r="N233" s="130"/>
      <c r="O233" s="130"/>
      <c r="P233" s="130"/>
      <c r="Q233" s="130"/>
      <c r="R233" s="130"/>
      <c r="S233" s="130"/>
      <c r="T233" s="130"/>
      <c r="U233" s="130"/>
      <c r="V233" s="130"/>
      <c r="W233" s="130"/>
      <c r="X233" s="130"/>
      <c r="Y233" s="130"/>
      <c r="Z233" s="130"/>
    </row>
    <row r="234" spans="1:26" ht="15.75" customHeight="1">
      <c r="A234" s="1641"/>
      <c r="B234" s="1642" t="s">
        <v>3545</v>
      </c>
      <c r="C234" s="1643">
        <v>1194397306</v>
      </c>
      <c r="D234" s="1643">
        <f>SUM(D232,D132)</f>
        <v>973930819</v>
      </c>
      <c r="E234" s="130"/>
      <c r="F234" s="130"/>
      <c r="G234" s="130"/>
      <c r="H234" s="130"/>
      <c r="I234" s="130"/>
      <c r="J234" s="130"/>
      <c r="K234" s="130"/>
      <c r="L234" s="130"/>
      <c r="M234" s="130"/>
      <c r="N234" s="130"/>
      <c r="O234" s="130"/>
      <c r="P234" s="130"/>
      <c r="Q234" s="130"/>
      <c r="R234" s="130"/>
      <c r="S234" s="130"/>
      <c r="T234" s="130"/>
      <c r="U234" s="130"/>
      <c r="V234" s="130"/>
      <c r="W234" s="130"/>
      <c r="X234" s="130"/>
      <c r="Y234" s="130"/>
      <c r="Z234" s="130"/>
    </row>
    <row r="235" spans="1:26" ht="15.75" customHeight="1">
      <c r="A235" s="1641"/>
      <c r="B235" s="1642" t="s">
        <v>3546</v>
      </c>
      <c r="C235" s="1643">
        <v>1390629982</v>
      </c>
      <c r="D235" s="1643">
        <f>SUM(D233,D132)</f>
        <v>1378890743</v>
      </c>
      <c r="E235" s="130"/>
      <c r="F235" s="130"/>
      <c r="G235" s="130"/>
      <c r="H235" s="130"/>
      <c r="I235" s="130"/>
      <c r="J235" s="130"/>
      <c r="K235" s="130"/>
      <c r="L235" s="130"/>
      <c r="M235" s="130"/>
      <c r="N235" s="130"/>
      <c r="O235" s="130"/>
      <c r="P235" s="130"/>
      <c r="Q235" s="130"/>
      <c r="R235" s="130"/>
      <c r="S235" s="130"/>
      <c r="T235" s="130"/>
      <c r="U235" s="130"/>
      <c r="V235" s="130"/>
      <c r="W235" s="130"/>
      <c r="X235" s="130"/>
      <c r="Y235" s="130"/>
      <c r="Z235" s="130"/>
    </row>
    <row r="236" spans="1:26" ht="15.75" customHeight="1">
      <c r="A236" s="613"/>
      <c r="B236" s="1511" t="s">
        <v>215</v>
      </c>
      <c r="C236" s="671"/>
      <c r="D236" s="671"/>
      <c r="E236" s="130"/>
      <c r="F236" s="130"/>
      <c r="G236" s="130"/>
      <c r="H236" s="130"/>
      <c r="I236" s="130"/>
      <c r="J236" s="130"/>
      <c r="K236" s="130"/>
      <c r="L236" s="130"/>
      <c r="M236" s="130"/>
      <c r="N236" s="130"/>
      <c r="O236" s="130"/>
      <c r="P236" s="130"/>
      <c r="Q236" s="130"/>
      <c r="R236" s="130"/>
      <c r="S236" s="130"/>
      <c r="T236" s="130"/>
      <c r="U236" s="130"/>
      <c r="V236" s="130"/>
      <c r="W236" s="130"/>
      <c r="X236" s="130"/>
      <c r="Y236" s="130"/>
      <c r="Z236" s="130"/>
    </row>
    <row r="237" spans="1:26" ht="15.75" customHeight="1">
      <c r="A237" s="103">
        <v>3110202</v>
      </c>
      <c r="B237" s="1644" t="s">
        <v>3547</v>
      </c>
      <c r="C237" s="671">
        <v>40000000</v>
      </c>
      <c r="D237" s="671">
        <v>18000000</v>
      </c>
      <c r="E237" s="130"/>
      <c r="F237" s="130"/>
      <c r="G237" s="130"/>
      <c r="H237" s="130"/>
      <c r="I237" s="130"/>
      <c r="J237" s="130"/>
      <c r="K237" s="130"/>
      <c r="L237" s="130"/>
      <c r="M237" s="130"/>
      <c r="N237" s="130"/>
      <c r="O237" s="130"/>
      <c r="P237" s="130"/>
      <c r="Q237" s="130"/>
      <c r="R237" s="130"/>
      <c r="S237" s="130"/>
      <c r="T237" s="130"/>
      <c r="U237" s="130"/>
      <c r="V237" s="130"/>
      <c r="W237" s="130"/>
      <c r="X237" s="130"/>
      <c r="Y237" s="130"/>
      <c r="Z237" s="130"/>
    </row>
    <row r="238" spans="1:26" ht="15.75" customHeight="1">
      <c r="A238" s="103">
        <v>3110202</v>
      </c>
      <c r="B238" s="103" t="s">
        <v>3548</v>
      </c>
      <c r="C238" s="671">
        <v>27113139</v>
      </c>
      <c r="D238" s="671">
        <v>83113139</v>
      </c>
      <c r="E238" s="130"/>
      <c r="F238" s="130"/>
      <c r="G238" s="130"/>
      <c r="H238" s="130"/>
      <c r="I238" s="130"/>
      <c r="J238" s="130"/>
      <c r="K238" s="130"/>
      <c r="L238" s="130"/>
      <c r="M238" s="130"/>
      <c r="N238" s="130"/>
      <c r="O238" s="130"/>
      <c r="P238" s="130"/>
      <c r="Q238" s="130"/>
      <c r="R238" s="130"/>
      <c r="S238" s="130"/>
      <c r="T238" s="130"/>
      <c r="U238" s="130"/>
      <c r="V238" s="130"/>
      <c r="W238" s="130"/>
      <c r="X238" s="130"/>
      <c r="Y238" s="130"/>
      <c r="Z238" s="130"/>
    </row>
    <row r="239" spans="1:26" ht="15.75" hidden="1" customHeight="1">
      <c r="A239" s="943">
        <v>3110202</v>
      </c>
      <c r="B239" s="103" t="s">
        <v>3549</v>
      </c>
      <c r="C239" s="671">
        <v>0</v>
      </c>
      <c r="D239" s="671"/>
      <c r="E239" s="130"/>
      <c r="F239" s="130"/>
      <c r="G239" s="130"/>
      <c r="H239" s="130"/>
      <c r="I239" s="130"/>
      <c r="J239" s="130"/>
      <c r="K239" s="130"/>
      <c r="L239" s="130"/>
      <c r="M239" s="130"/>
      <c r="N239" s="130"/>
      <c r="O239" s="130"/>
      <c r="P239" s="130"/>
      <c r="Q239" s="130"/>
      <c r="R239" s="130"/>
      <c r="S239" s="130"/>
      <c r="T239" s="130"/>
      <c r="U239" s="130"/>
      <c r="V239" s="130"/>
      <c r="W239" s="130"/>
      <c r="X239" s="130"/>
      <c r="Y239" s="130"/>
      <c r="Z239" s="130"/>
    </row>
    <row r="240" spans="1:26" ht="15.75" customHeight="1">
      <c r="A240" s="943">
        <v>3110202</v>
      </c>
      <c r="B240" s="103" t="s">
        <v>3550</v>
      </c>
      <c r="C240" s="671">
        <v>100000000</v>
      </c>
      <c r="D240" s="671">
        <v>100000000</v>
      </c>
      <c r="E240" s="130"/>
      <c r="F240" s="130"/>
      <c r="G240" s="130"/>
      <c r="H240" s="130"/>
      <c r="I240" s="130"/>
      <c r="J240" s="130"/>
      <c r="K240" s="130"/>
      <c r="L240" s="130"/>
      <c r="M240" s="130"/>
      <c r="N240" s="130"/>
      <c r="O240" s="130"/>
      <c r="P240" s="130"/>
      <c r="Q240" s="130"/>
      <c r="R240" s="130"/>
      <c r="S240" s="130"/>
      <c r="T240" s="130"/>
      <c r="U240" s="130"/>
      <c r="V240" s="130"/>
      <c r="W240" s="130"/>
      <c r="X240" s="130"/>
      <c r="Y240" s="130"/>
      <c r="Z240" s="130"/>
    </row>
    <row r="241" spans="1:26" ht="15.75" customHeight="1">
      <c r="A241" s="943">
        <v>3110201</v>
      </c>
      <c r="B241" s="103" t="s">
        <v>3551</v>
      </c>
      <c r="C241" s="671">
        <v>15000000</v>
      </c>
      <c r="D241" s="671">
        <v>35000000</v>
      </c>
      <c r="E241" s="130"/>
      <c r="F241" s="130"/>
      <c r="G241" s="130"/>
      <c r="H241" s="130"/>
      <c r="I241" s="130"/>
      <c r="J241" s="130"/>
      <c r="K241" s="130"/>
      <c r="L241" s="130"/>
      <c r="M241" s="130"/>
      <c r="N241" s="130"/>
      <c r="O241" s="130"/>
      <c r="P241" s="130"/>
      <c r="Q241" s="130"/>
      <c r="R241" s="130"/>
      <c r="S241" s="130"/>
      <c r="T241" s="130"/>
      <c r="U241" s="130"/>
      <c r="V241" s="130"/>
      <c r="W241" s="130"/>
      <c r="X241" s="130"/>
      <c r="Y241" s="130"/>
      <c r="Z241" s="130"/>
    </row>
    <row r="242" spans="1:26" ht="15.75" customHeight="1">
      <c r="A242" s="943">
        <v>3110504</v>
      </c>
      <c r="B242" s="103" t="s">
        <v>3552</v>
      </c>
      <c r="C242" s="671">
        <v>12237326</v>
      </c>
      <c r="D242" s="671">
        <v>12237326</v>
      </c>
      <c r="E242" s="130"/>
      <c r="F242" s="130"/>
      <c r="G242" s="130"/>
      <c r="H242" s="130"/>
      <c r="I242" s="130"/>
      <c r="J242" s="130"/>
      <c r="K242" s="130"/>
      <c r="L242" s="130"/>
      <c r="M242" s="130"/>
      <c r="N242" s="130"/>
      <c r="O242" s="130"/>
      <c r="P242" s="130"/>
      <c r="Q242" s="130"/>
      <c r="R242" s="130"/>
      <c r="S242" s="130"/>
      <c r="T242" s="130"/>
      <c r="U242" s="130"/>
      <c r="V242" s="130"/>
      <c r="W242" s="130"/>
      <c r="X242" s="130"/>
      <c r="Y242" s="130"/>
      <c r="Z242" s="130"/>
    </row>
    <row r="243" spans="1:26" ht="15.75" customHeight="1">
      <c r="A243" s="943">
        <v>3110302</v>
      </c>
      <c r="B243" s="103" t="s">
        <v>3553</v>
      </c>
      <c r="C243" s="671">
        <v>25000000</v>
      </c>
      <c r="D243" s="671">
        <v>25000000</v>
      </c>
      <c r="E243" s="130"/>
      <c r="F243" s="130"/>
      <c r="G243" s="130"/>
      <c r="H243" s="130"/>
      <c r="I243" s="130"/>
      <c r="J243" s="130"/>
      <c r="K243" s="130"/>
      <c r="L243" s="130"/>
      <c r="M243" s="130"/>
      <c r="N243" s="130"/>
      <c r="O243" s="130"/>
      <c r="P243" s="130"/>
      <c r="Q243" s="130"/>
      <c r="R243" s="130"/>
      <c r="S243" s="130"/>
      <c r="T243" s="130"/>
      <c r="U243" s="130"/>
      <c r="V243" s="130"/>
      <c r="W243" s="130"/>
      <c r="X243" s="130"/>
      <c r="Y243" s="130"/>
      <c r="Z243" s="130"/>
    </row>
    <row r="244" spans="1:26" ht="15.75" customHeight="1">
      <c r="A244" s="1645"/>
      <c r="B244" s="746" t="s">
        <v>3554</v>
      </c>
      <c r="C244" s="571">
        <v>119350465</v>
      </c>
      <c r="D244" s="571">
        <f>SUM(D237:D243)</f>
        <v>273350465</v>
      </c>
      <c r="E244" s="130"/>
      <c r="F244" s="130"/>
      <c r="G244" s="130"/>
      <c r="H244" s="130"/>
      <c r="I244" s="130"/>
      <c r="J244" s="130"/>
      <c r="K244" s="130"/>
      <c r="L244" s="130"/>
      <c r="M244" s="130"/>
      <c r="N244" s="130"/>
      <c r="O244" s="130"/>
      <c r="P244" s="130"/>
      <c r="Q244" s="130"/>
      <c r="R244" s="130"/>
      <c r="S244" s="130"/>
      <c r="T244" s="130"/>
      <c r="U244" s="130"/>
      <c r="V244" s="130"/>
      <c r="W244" s="130"/>
      <c r="X244" s="130"/>
      <c r="Y244" s="130"/>
      <c r="Z244" s="130"/>
    </row>
    <row r="245" spans="1:26" ht="15.75" customHeight="1">
      <c r="A245" s="1645"/>
      <c r="B245" s="746" t="s">
        <v>3555</v>
      </c>
      <c r="C245" s="571">
        <v>1313747771</v>
      </c>
      <c r="D245" s="571">
        <f>SUM(D244,D234)</f>
        <v>1247281284</v>
      </c>
      <c r="E245" s="130"/>
      <c r="F245" s="130"/>
      <c r="G245" s="130"/>
      <c r="H245" s="130"/>
      <c r="I245" s="130"/>
      <c r="J245" s="130"/>
      <c r="K245" s="130"/>
      <c r="L245" s="130"/>
      <c r="M245" s="130"/>
      <c r="N245" s="130"/>
      <c r="O245" s="130"/>
      <c r="P245" s="130"/>
      <c r="Q245" s="130"/>
      <c r="R245" s="130"/>
      <c r="S245" s="130"/>
      <c r="T245" s="130"/>
      <c r="U245" s="130"/>
      <c r="V245" s="130"/>
      <c r="W245" s="130"/>
      <c r="X245" s="130"/>
      <c r="Y245" s="130"/>
      <c r="Z245" s="130"/>
    </row>
    <row r="246" spans="1:26" ht="15.75" customHeight="1">
      <c r="A246" s="747"/>
      <c r="B246" s="747" t="s">
        <v>90</v>
      </c>
      <c r="C246" s="577">
        <v>1509980447</v>
      </c>
      <c r="D246" s="577">
        <f>SUM(D235,D244)</f>
        <v>1652241208</v>
      </c>
      <c r="E246" s="130"/>
      <c r="F246" s="130"/>
      <c r="G246" s="130"/>
      <c r="H246" s="130"/>
      <c r="I246" s="130"/>
      <c r="J246" s="130"/>
      <c r="K246" s="130"/>
      <c r="L246" s="130"/>
      <c r="M246" s="130"/>
      <c r="N246" s="130"/>
      <c r="O246" s="130"/>
      <c r="P246" s="130"/>
      <c r="Q246" s="130"/>
      <c r="R246" s="130"/>
      <c r="S246" s="130"/>
      <c r="T246" s="130"/>
      <c r="U246" s="130"/>
      <c r="V246" s="130"/>
      <c r="W246" s="130"/>
      <c r="X246" s="130"/>
      <c r="Y246" s="130"/>
      <c r="Z246" s="130"/>
    </row>
    <row r="247" spans="1:26" ht="15.75" customHeight="1">
      <c r="A247" s="781"/>
      <c r="B247" s="781"/>
      <c r="C247" s="160"/>
      <c r="D247" s="160"/>
      <c r="E247" s="130"/>
      <c r="F247" s="130"/>
      <c r="G247" s="130"/>
      <c r="H247" s="130"/>
      <c r="I247" s="130"/>
      <c r="J247" s="130"/>
      <c r="K247" s="130"/>
      <c r="L247" s="130"/>
      <c r="M247" s="130"/>
      <c r="N247" s="130"/>
      <c r="O247" s="130"/>
      <c r="P247" s="130"/>
      <c r="Q247" s="130"/>
      <c r="R247" s="130"/>
      <c r="S247" s="130"/>
      <c r="T247" s="130"/>
      <c r="U247" s="130"/>
      <c r="V247" s="130"/>
      <c r="W247" s="130"/>
      <c r="X247" s="130"/>
      <c r="Y247" s="130"/>
      <c r="Z247" s="130"/>
    </row>
    <row r="248" spans="1:26" ht="15.75" customHeight="1">
      <c r="A248" s="781"/>
      <c r="B248" s="781"/>
      <c r="C248" s="160"/>
      <c r="D248" s="160"/>
      <c r="E248" s="130"/>
      <c r="F248" s="130"/>
      <c r="G248" s="130"/>
      <c r="H248" s="130"/>
      <c r="I248" s="130"/>
      <c r="J248" s="130"/>
      <c r="K248" s="130"/>
      <c r="L248" s="130"/>
      <c r="M248" s="130"/>
      <c r="N248" s="130"/>
      <c r="O248" s="130"/>
      <c r="P248" s="130"/>
      <c r="Q248" s="130"/>
      <c r="R248" s="130"/>
      <c r="S248" s="130"/>
      <c r="T248" s="130"/>
      <c r="U248" s="130"/>
      <c r="V248" s="130"/>
      <c r="W248" s="130"/>
      <c r="X248" s="130"/>
      <c r="Y248" s="130"/>
      <c r="Z248" s="130"/>
    </row>
    <row r="249" spans="1:26" ht="15.75" customHeight="1">
      <c r="A249" s="781"/>
      <c r="B249" s="781"/>
      <c r="C249" s="160"/>
      <c r="D249" s="160"/>
      <c r="E249" s="130"/>
      <c r="F249" s="130"/>
      <c r="G249" s="130"/>
      <c r="H249" s="130"/>
      <c r="I249" s="130"/>
      <c r="J249" s="130"/>
      <c r="K249" s="130"/>
      <c r="L249" s="130"/>
      <c r="M249" s="130"/>
      <c r="N249" s="130"/>
      <c r="O249" s="130"/>
      <c r="P249" s="130"/>
      <c r="Q249" s="130"/>
      <c r="R249" s="130"/>
      <c r="S249" s="130"/>
      <c r="T249" s="130"/>
      <c r="U249" s="130"/>
      <c r="V249" s="130"/>
      <c r="W249" s="130"/>
      <c r="X249" s="130"/>
      <c r="Y249" s="130"/>
      <c r="Z249" s="130"/>
    </row>
    <row r="250" spans="1:26" ht="15.75" customHeight="1">
      <c r="A250" s="781"/>
      <c r="B250" s="781"/>
      <c r="C250" s="160"/>
      <c r="D250" s="160"/>
      <c r="E250" s="130"/>
      <c r="F250" s="130"/>
      <c r="G250" s="130"/>
      <c r="H250" s="130"/>
      <c r="I250" s="130"/>
      <c r="J250" s="130"/>
      <c r="K250" s="130"/>
      <c r="L250" s="130"/>
      <c r="M250" s="130"/>
      <c r="N250" s="130"/>
      <c r="O250" s="130"/>
      <c r="P250" s="130"/>
      <c r="Q250" s="130"/>
      <c r="R250" s="130"/>
      <c r="S250" s="130"/>
      <c r="T250" s="130"/>
      <c r="U250" s="130"/>
      <c r="V250" s="130"/>
      <c r="W250" s="130"/>
      <c r="X250" s="130"/>
      <c r="Y250" s="130"/>
      <c r="Z250" s="130"/>
    </row>
    <row r="251" spans="1:26" ht="15.75" customHeight="1">
      <c r="A251" s="781"/>
      <c r="B251" s="781"/>
      <c r="C251" s="160"/>
      <c r="D251" s="160"/>
      <c r="E251" s="130"/>
      <c r="F251" s="130"/>
      <c r="G251" s="130"/>
      <c r="H251" s="130"/>
      <c r="I251" s="130"/>
      <c r="J251" s="130"/>
      <c r="K251" s="130"/>
      <c r="L251" s="130"/>
      <c r="M251" s="130"/>
      <c r="N251" s="130"/>
      <c r="O251" s="130"/>
      <c r="P251" s="130"/>
      <c r="Q251" s="130"/>
      <c r="R251" s="130"/>
      <c r="S251" s="130"/>
      <c r="T251" s="130"/>
      <c r="U251" s="130"/>
      <c r="V251" s="130"/>
      <c r="W251" s="130"/>
      <c r="X251" s="130"/>
      <c r="Y251" s="130"/>
      <c r="Z251" s="130"/>
    </row>
    <row r="252" spans="1:26" ht="15.75" customHeight="1">
      <c r="A252" s="781"/>
      <c r="B252" s="781"/>
      <c r="C252" s="160"/>
      <c r="D252" s="160"/>
      <c r="E252" s="130"/>
      <c r="F252" s="130"/>
      <c r="G252" s="130"/>
      <c r="H252" s="130"/>
      <c r="I252" s="130"/>
      <c r="J252" s="130"/>
      <c r="K252" s="130"/>
      <c r="L252" s="130"/>
      <c r="M252" s="130"/>
      <c r="N252" s="130"/>
      <c r="O252" s="130"/>
      <c r="P252" s="130"/>
      <c r="Q252" s="130"/>
      <c r="R252" s="130"/>
      <c r="S252" s="130"/>
      <c r="T252" s="130"/>
      <c r="U252" s="130"/>
      <c r="V252" s="130"/>
      <c r="W252" s="130"/>
      <c r="X252" s="130"/>
      <c r="Y252" s="130"/>
      <c r="Z252" s="130"/>
    </row>
    <row r="253" spans="1:26" ht="15.75" customHeight="1">
      <c r="A253" s="781"/>
      <c r="B253" s="781"/>
      <c r="C253" s="160"/>
      <c r="D253" s="160"/>
      <c r="E253" s="130"/>
      <c r="F253" s="130"/>
      <c r="G253" s="130"/>
      <c r="H253" s="130"/>
      <c r="I253" s="130"/>
      <c r="J253" s="130"/>
      <c r="K253" s="130"/>
      <c r="L253" s="130"/>
      <c r="M253" s="130"/>
      <c r="N253" s="130"/>
      <c r="O253" s="130"/>
      <c r="P253" s="130"/>
      <c r="Q253" s="130"/>
      <c r="R253" s="130"/>
      <c r="S253" s="130"/>
      <c r="T253" s="130"/>
      <c r="U253" s="130"/>
      <c r="V253" s="130"/>
      <c r="W253" s="130"/>
      <c r="X253" s="130"/>
      <c r="Y253" s="130"/>
      <c r="Z253" s="130"/>
    </row>
    <row r="254" spans="1:26" ht="15.75" customHeight="1">
      <c r="A254" s="781"/>
      <c r="B254" s="781"/>
      <c r="C254" s="160"/>
      <c r="D254" s="160"/>
      <c r="E254" s="130"/>
      <c r="F254" s="130"/>
      <c r="G254" s="130"/>
      <c r="H254" s="130"/>
      <c r="I254" s="130"/>
      <c r="J254" s="130"/>
      <c r="K254" s="130"/>
      <c r="L254" s="130"/>
      <c r="M254" s="130"/>
      <c r="N254" s="130"/>
      <c r="O254" s="130"/>
      <c r="P254" s="130"/>
      <c r="Q254" s="130"/>
      <c r="R254" s="130"/>
      <c r="S254" s="130"/>
      <c r="T254" s="130"/>
      <c r="U254" s="130"/>
      <c r="V254" s="130"/>
      <c r="W254" s="130"/>
      <c r="X254" s="130"/>
      <c r="Y254" s="130"/>
      <c r="Z254" s="130"/>
    </row>
    <row r="255" spans="1:26" ht="15.75" customHeight="1">
      <c r="A255" s="781"/>
      <c r="B255" s="781"/>
      <c r="C255" s="160"/>
      <c r="D255" s="160"/>
      <c r="E255" s="130"/>
      <c r="F255" s="130"/>
      <c r="G255" s="130"/>
      <c r="H255" s="130"/>
      <c r="I255" s="130"/>
      <c r="J255" s="130"/>
      <c r="K255" s="130"/>
      <c r="L255" s="130"/>
      <c r="M255" s="130"/>
      <c r="N255" s="130"/>
      <c r="O255" s="130"/>
      <c r="P255" s="130"/>
      <c r="Q255" s="130"/>
      <c r="R255" s="130"/>
      <c r="S255" s="130"/>
      <c r="T255" s="130"/>
      <c r="U255" s="130"/>
      <c r="V255" s="130"/>
      <c r="W255" s="130"/>
      <c r="X255" s="130"/>
      <c r="Y255" s="130"/>
      <c r="Z255" s="130"/>
    </row>
    <row r="256" spans="1:26" ht="15.75" customHeight="1">
      <c r="A256" s="781"/>
      <c r="B256" s="781"/>
      <c r="C256" s="160"/>
      <c r="D256" s="160"/>
      <c r="E256" s="130"/>
      <c r="F256" s="130"/>
      <c r="G256" s="130"/>
      <c r="H256" s="130"/>
      <c r="I256" s="130"/>
      <c r="J256" s="130"/>
      <c r="K256" s="130"/>
      <c r="L256" s="130"/>
      <c r="M256" s="130"/>
      <c r="N256" s="130"/>
      <c r="O256" s="130"/>
      <c r="P256" s="130"/>
      <c r="Q256" s="130"/>
      <c r="R256" s="130"/>
      <c r="S256" s="130"/>
      <c r="T256" s="130"/>
      <c r="U256" s="130"/>
      <c r="V256" s="130"/>
      <c r="W256" s="130"/>
      <c r="X256" s="130"/>
      <c r="Y256" s="130"/>
      <c r="Z256" s="130"/>
    </row>
    <row r="257" spans="1:26" ht="15.75" customHeight="1">
      <c r="A257" s="781"/>
      <c r="B257" s="781"/>
      <c r="C257" s="160"/>
      <c r="D257" s="160"/>
      <c r="E257" s="130"/>
      <c r="F257" s="130"/>
      <c r="G257" s="130"/>
      <c r="H257" s="130"/>
      <c r="I257" s="130"/>
      <c r="J257" s="130"/>
      <c r="K257" s="130"/>
      <c r="L257" s="130"/>
      <c r="M257" s="130"/>
      <c r="N257" s="130"/>
      <c r="O257" s="130"/>
      <c r="P257" s="130"/>
      <c r="Q257" s="130"/>
      <c r="R257" s="130"/>
      <c r="S257" s="130"/>
      <c r="T257" s="130"/>
      <c r="U257" s="130"/>
      <c r="V257" s="130"/>
      <c r="W257" s="130"/>
      <c r="X257" s="130"/>
      <c r="Y257" s="130"/>
      <c r="Z257" s="130"/>
    </row>
    <row r="258" spans="1:26" ht="15.75" customHeight="1">
      <c r="A258" s="781"/>
      <c r="B258" s="781"/>
      <c r="C258" s="160"/>
      <c r="D258" s="160"/>
      <c r="E258" s="130"/>
      <c r="F258" s="130"/>
      <c r="G258" s="130"/>
      <c r="H258" s="130"/>
      <c r="I258" s="130"/>
      <c r="J258" s="130"/>
      <c r="K258" s="130"/>
      <c r="L258" s="130"/>
      <c r="M258" s="130"/>
      <c r="N258" s="130"/>
      <c r="O258" s="130"/>
      <c r="P258" s="130"/>
      <c r="Q258" s="130"/>
      <c r="R258" s="130"/>
      <c r="S258" s="130"/>
      <c r="T258" s="130"/>
      <c r="U258" s="130"/>
      <c r="V258" s="130"/>
      <c r="W258" s="130"/>
      <c r="X258" s="130"/>
      <c r="Y258" s="130"/>
      <c r="Z258" s="130"/>
    </row>
    <row r="259" spans="1:26" ht="15.75" customHeight="1">
      <c r="A259" s="781"/>
      <c r="B259" s="781"/>
      <c r="C259" s="160"/>
      <c r="D259" s="160"/>
      <c r="E259" s="130"/>
      <c r="F259" s="130"/>
      <c r="G259" s="130"/>
      <c r="H259" s="130"/>
      <c r="I259" s="130"/>
      <c r="J259" s="130"/>
      <c r="K259" s="130"/>
      <c r="L259" s="130"/>
      <c r="M259" s="130"/>
      <c r="N259" s="130"/>
      <c r="O259" s="130"/>
      <c r="P259" s="130"/>
      <c r="Q259" s="130"/>
      <c r="R259" s="130"/>
      <c r="S259" s="130"/>
      <c r="T259" s="130"/>
      <c r="U259" s="130"/>
      <c r="V259" s="130"/>
      <c r="W259" s="130"/>
      <c r="X259" s="130"/>
      <c r="Y259" s="130"/>
      <c r="Z259" s="130"/>
    </row>
    <row r="260" spans="1:26" ht="15.75" customHeight="1">
      <c r="A260" s="781"/>
      <c r="B260" s="781"/>
      <c r="C260" s="160"/>
      <c r="D260" s="160"/>
      <c r="E260" s="130"/>
      <c r="F260" s="130"/>
      <c r="G260" s="130"/>
      <c r="H260" s="130"/>
      <c r="I260" s="130"/>
      <c r="J260" s="130"/>
      <c r="K260" s="130"/>
      <c r="L260" s="130"/>
      <c r="M260" s="130"/>
      <c r="N260" s="130"/>
      <c r="O260" s="130"/>
      <c r="P260" s="130"/>
      <c r="Q260" s="130"/>
      <c r="R260" s="130"/>
      <c r="S260" s="130"/>
      <c r="T260" s="130"/>
      <c r="U260" s="130"/>
      <c r="V260" s="130"/>
      <c r="W260" s="130"/>
      <c r="X260" s="130"/>
      <c r="Y260" s="130"/>
      <c r="Z260" s="130"/>
    </row>
    <row r="261" spans="1:26" ht="15.75" customHeight="1">
      <c r="A261" s="781"/>
      <c r="B261" s="781"/>
      <c r="C261" s="160"/>
      <c r="D261" s="160"/>
      <c r="E261" s="130"/>
      <c r="F261" s="130"/>
      <c r="G261" s="130"/>
      <c r="H261" s="130"/>
      <c r="I261" s="130"/>
      <c r="J261" s="130"/>
      <c r="K261" s="130"/>
      <c r="L261" s="130"/>
      <c r="M261" s="130"/>
      <c r="N261" s="130"/>
      <c r="O261" s="130"/>
      <c r="P261" s="130"/>
      <c r="Q261" s="130"/>
      <c r="R261" s="130"/>
      <c r="S261" s="130"/>
      <c r="T261" s="130"/>
      <c r="U261" s="130"/>
      <c r="V261" s="130"/>
      <c r="W261" s="130"/>
      <c r="X261" s="130"/>
      <c r="Y261" s="130"/>
      <c r="Z261" s="130"/>
    </row>
    <row r="262" spans="1:26" ht="15.75" customHeight="1">
      <c r="A262" s="781"/>
      <c r="B262" s="781"/>
      <c r="C262" s="160"/>
      <c r="D262" s="160"/>
      <c r="E262" s="130"/>
      <c r="F262" s="130"/>
      <c r="G262" s="130"/>
      <c r="H262" s="130"/>
      <c r="I262" s="130"/>
      <c r="J262" s="130"/>
      <c r="K262" s="130"/>
      <c r="L262" s="130"/>
      <c r="M262" s="130"/>
      <c r="N262" s="130"/>
      <c r="O262" s="130"/>
      <c r="P262" s="130"/>
      <c r="Q262" s="130"/>
      <c r="R262" s="130"/>
      <c r="S262" s="130"/>
      <c r="T262" s="130"/>
      <c r="U262" s="130"/>
      <c r="V262" s="130"/>
      <c r="W262" s="130"/>
      <c r="X262" s="130"/>
      <c r="Y262" s="130"/>
      <c r="Z262" s="130"/>
    </row>
    <row r="263" spans="1:26" ht="15.75" customHeight="1">
      <c r="A263" s="781"/>
      <c r="B263" s="781"/>
      <c r="C263" s="160"/>
      <c r="D263" s="160"/>
      <c r="E263" s="130"/>
      <c r="F263" s="130"/>
      <c r="G263" s="130"/>
      <c r="H263" s="130"/>
      <c r="I263" s="130"/>
      <c r="J263" s="130"/>
      <c r="K263" s="130"/>
      <c r="L263" s="130"/>
      <c r="M263" s="130"/>
      <c r="N263" s="130"/>
      <c r="O263" s="130"/>
      <c r="P263" s="130"/>
      <c r="Q263" s="130"/>
      <c r="R263" s="130"/>
      <c r="S263" s="130"/>
      <c r="T263" s="130"/>
      <c r="U263" s="130"/>
      <c r="V263" s="130"/>
      <c r="W263" s="130"/>
      <c r="X263" s="130"/>
      <c r="Y263" s="130"/>
      <c r="Z263" s="130"/>
    </row>
    <row r="264" spans="1:26" ht="15.75" customHeight="1">
      <c r="A264" s="781"/>
      <c r="B264" s="781"/>
      <c r="C264" s="160"/>
      <c r="D264" s="160"/>
      <c r="E264" s="130"/>
      <c r="F264" s="130"/>
      <c r="G264" s="130"/>
      <c r="H264" s="130"/>
      <c r="I264" s="130"/>
      <c r="J264" s="130"/>
      <c r="K264" s="130"/>
      <c r="L264" s="130"/>
      <c r="M264" s="130"/>
      <c r="N264" s="130"/>
      <c r="O264" s="130"/>
      <c r="P264" s="130"/>
      <c r="Q264" s="130"/>
      <c r="R264" s="130"/>
      <c r="S264" s="130"/>
      <c r="T264" s="130"/>
      <c r="U264" s="130"/>
      <c r="V264" s="130"/>
      <c r="W264" s="130"/>
      <c r="X264" s="130"/>
      <c r="Y264" s="130"/>
      <c r="Z264" s="130"/>
    </row>
    <row r="265" spans="1:26" ht="15.75" customHeight="1">
      <c r="A265" s="781"/>
      <c r="B265" s="781"/>
      <c r="C265" s="160"/>
      <c r="D265" s="160"/>
      <c r="E265" s="130"/>
      <c r="F265" s="130"/>
      <c r="G265" s="130"/>
      <c r="H265" s="130"/>
      <c r="I265" s="130"/>
      <c r="J265" s="130"/>
      <c r="K265" s="130"/>
      <c r="L265" s="130"/>
      <c r="M265" s="130"/>
      <c r="N265" s="130"/>
      <c r="O265" s="130"/>
      <c r="P265" s="130"/>
      <c r="Q265" s="130"/>
      <c r="R265" s="130"/>
      <c r="S265" s="130"/>
      <c r="T265" s="130"/>
      <c r="U265" s="130"/>
      <c r="V265" s="130"/>
      <c r="W265" s="130"/>
      <c r="X265" s="130"/>
      <c r="Y265" s="130"/>
      <c r="Z265" s="130"/>
    </row>
    <row r="266" spans="1:26" ht="15.75" customHeight="1">
      <c r="A266" s="781"/>
      <c r="B266" s="781"/>
      <c r="C266" s="160"/>
      <c r="D266" s="160"/>
      <c r="E266" s="130"/>
      <c r="F266" s="130"/>
      <c r="G266" s="130"/>
      <c r="H266" s="130"/>
      <c r="I266" s="130"/>
      <c r="J266" s="130"/>
      <c r="K266" s="130"/>
      <c r="L266" s="130"/>
      <c r="M266" s="130"/>
      <c r="N266" s="130"/>
      <c r="O266" s="130"/>
      <c r="P266" s="130"/>
      <c r="Q266" s="130"/>
      <c r="R266" s="130"/>
      <c r="S266" s="130"/>
      <c r="T266" s="130"/>
      <c r="U266" s="130"/>
      <c r="V266" s="130"/>
      <c r="W266" s="130"/>
      <c r="X266" s="130"/>
      <c r="Y266" s="130"/>
      <c r="Z266" s="130"/>
    </row>
    <row r="267" spans="1:26" ht="15.75" customHeight="1">
      <c r="A267" s="781"/>
      <c r="B267" s="781"/>
      <c r="C267" s="160"/>
      <c r="D267" s="160"/>
      <c r="E267" s="130"/>
      <c r="F267" s="130"/>
      <c r="G267" s="130"/>
      <c r="H267" s="130"/>
      <c r="I267" s="130"/>
      <c r="J267" s="130"/>
      <c r="K267" s="130"/>
      <c r="L267" s="130"/>
      <c r="M267" s="130"/>
      <c r="N267" s="130"/>
      <c r="O267" s="130"/>
      <c r="P267" s="130"/>
      <c r="Q267" s="130"/>
      <c r="R267" s="130"/>
      <c r="S267" s="130"/>
      <c r="T267" s="130"/>
      <c r="U267" s="130"/>
      <c r="V267" s="130"/>
      <c r="W267" s="130"/>
      <c r="X267" s="130"/>
      <c r="Y267" s="130"/>
      <c r="Z267" s="130"/>
    </row>
    <row r="268" spans="1:26" ht="15.75" customHeight="1">
      <c r="A268" s="781"/>
      <c r="B268" s="781"/>
      <c r="C268" s="160"/>
      <c r="D268" s="160"/>
      <c r="E268" s="130"/>
      <c r="F268" s="130"/>
      <c r="G268" s="130"/>
      <c r="H268" s="130"/>
      <c r="I268" s="130"/>
      <c r="J268" s="130"/>
      <c r="K268" s="130"/>
      <c r="L268" s="130"/>
      <c r="M268" s="130"/>
      <c r="N268" s="130"/>
      <c r="O268" s="130"/>
      <c r="P268" s="130"/>
      <c r="Q268" s="130"/>
      <c r="R268" s="130"/>
      <c r="S268" s="130"/>
      <c r="T268" s="130"/>
      <c r="U268" s="130"/>
      <c r="V268" s="130"/>
      <c r="W268" s="130"/>
      <c r="X268" s="130"/>
      <c r="Y268" s="130"/>
      <c r="Z268" s="130"/>
    </row>
    <row r="269" spans="1:26" ht="15.75" customHeight="1">
      <c r="A269" s="781"/>
      <c r="B269" s="781"/>
      <c r="C269" s="160"/>
      <c r="D269" s="160"/>
      <c r="E269" s="130"/>
      <c r="F269" s="130"/>
      <c r="G269" s="130"/>
      <c r="H269" s="130"/>
      <c r="I269" s="130"/>
      <c r="J269" s="130"/>
      <c r="K269" s="130"/>
      <c r="L269" s="130"/>
      <c r="M269" s="130"/>
      <c r="N269" s="130"/>
      <c r="O269" s="130"/>
      <c r="P269" s="130"/>
      <c r="Q269" s="130"/>
      <c r="R269" s="130"/>
      <c r="S269" s="130"/>
      <c r="T269" s="130"/>
      <c r="U269" s="130"/>
      <c r="V269" s="130"/>
      <c r="W269" s="130"/>
      <c r="X269" s="130"/>
      <c r="Y269" s="130"/>
      <c r="Z269" s="130"/>
    </row>
    <row r="270" spans="1:26" ht="15.75" customHeight="1">
      <c r="A270" s="781"/>
      <c r="B270" s="781"/>
      <c r="C270" s="160"/>
      <c r="D270" s="160"/>
      <c r="E270" s="130"/>
      <c r="F270" s="130"/>
      <c r="G270" s="130"/>
      <c r="H270" s="130"/>
      <c r="I270" s="130"/>
      <c r="J270" s="130"/>
      <c r="K270" s="130"/>
      <c r="L270" s="130"/>
      <c r="M270" s="130"/>
      <c r="N270" s="130"/>
      <c r="O270" s="130"/>
      <c r="P270" s="130"/>
      <c r="Q270" s="130"/>
      <c r="R270" s="130"/>
      <c r="S270" s="130"/>
      <c r="T270" s="130"/>
      <c r="U270" s="130"/>
      <c r="V270" s="130"/>
      <c r="W270" s="130"/>
      <c r="X270" s="130"/>
      <c r="Y270" s="130"/>
      <c r="Z270" s="130"/>
    </row>
    <row r="271" spans="1:26" ht="15.75" customHeight="1">
      <c r="A271" s="781"/>
      <c r="B271" s="781"/>
      <c r="C271" s="160"/>
      <c r="D271" s="160"/>
      <c r="E271" s="130"/>
      <c r="F271" s="130"/>
      <c r="G271" s="130"/>
      <c r="H271" s="130"/>
      <c r="I271" s="130"/>
      <c r="J271" s="130"/>
      <c r="K271" s="130"/>
      <c r="L271" s="130"/>
      <c r="M271" s="130"/>
      <c r="N271" s="130"/>
      <c r="O271" s="130"/>
      <c r="P271" s="130"/>
      <c r="Q271" s="130"/>
      <c r="R271" s="130"/>
      <c r="S271" s="130"/>
      <c r="T271" s="130"/>
      <c r="U271" s="130"/>
      <c r="V271" s="130"/>
      <c r="W271" s="130"/>
      <c r="X271" s="130"/>
      <c r="Y271" s="130"/>
      <c r="Z271" s="130"/>
    </row>
    <row r="272" spans="1:26" ht="15.75" customHeight="1">
      <c r="A272" s="781"/>
      <c r="B272" s="781"/>
      <c r="C272" s="160"/>
      <c r="D272" s="160"/>
      <c r="E272" s="130"/>
      <c r="F272" s="130"/>
      <c r="G272" s="130"/>
      <c r="H272" s="130"/>
      <c r="I272" s="130"/>
      <c r="J272" s="130"/>
      <c r="K272" s="130"/>
      <c r="L272" s="130"/>
      <c r="M272" s="130"/>
      <c r="N272" s="130"/>
      <c r="O272" s="130"/>
      <c r="P272" s="130"/>
      <c r="Q272" s="130"/>
      <c r="R272" s="130"/>
      <c r="S272" s="130"/>
      <c r="T272" s="130"/>
      <c r="U272" s="130"/>
      <c r="V272" s="130"/>
      <c r="W272" s="130"/>
      <c r="X272" s="130"/>
      <c r="Y272" s="130"/>
      <c r="Z272" s="130"/>
    </row>
    <row r="273" spans="1:26" ht="15.75" customHeight="1">
      <c r="A273" s="781"/>
      <c r="B273" s="781"/>
      <c r="C273" s="160"/>
      <c r="D273" s="160"/>
      <c r="E273" s="130"/>
      <c r="F273" s="130"/>
      <c r="G273" s="130"/>
      <c r="H273" s="130"/>
      <c r="I273" s="130"/>
      <c r="J273" s="130"/>
      <c r="K273" s="130"/>
      <c r="L273" s="130"/>
      <c r="M273" s="130"/>
      <c r="N273" s="130"/>
      <c r="O273" s="130"/>
      <c r="P273" s="130"/>
      <c r="Q273" s="130"/>
      <c r="R273" s="130"/>
      <c r="S273" s="130"/>
      <c r="T273" s="130"/>
      <c r="U273" s="130"/>
      <c r="V273" s="130"/>
      <c r="W273" s="130"/>
      <c r="X273" s="130"/>
      <c r="Y273" s="130"/>
      <c r="Z273" s="130"/>
    </row>
    <row r="274" spans="1:26" ht="15.75" customHeight="1">
      <c r="A274" s="781"/>
      <c r="B274" s="781"/>
      <c r="C274" s="160"/>
      <c r="D274" s="160"/>
      <c r="E274" s="130"/>
      <c r="F274" s="130"/>
      <c r="G274" s="130"/>
      <c r="H274" s="130"/>
      <c r="I274" s="130"/>
      <c r="J274" s="130"/>
      <c r="K274" s="130"/>
      <c r="L274" s="130"/>
      <c r="M274" s="130"/>
      <c r="N274" s="130"/>
      <c r="O274" s="130"/>
      <c r="P274" s="130"/>
      <c r="Q274" s="130"/>
      <c r="R274" s="130"/>
      <c r="S274" s="130"/>
      <c r="T274" s="130"/>
      <c r="U274" s="130"/>
      <c r="V274" s="130"/>
      <c r="W274" s="130"/>
      <c r="X274" s="130"/>
      <c r="Y274" s="130"/>
      <c r="Z274" s="130"/>
    </row>
    <row r="275" spans="1:26" ht="15.75" customHeight="1">
      <c r="A275" s="781"/>
      <c r="B275" s="781"/>
      <c r="C275" s="160"/>
      <c r="D275" s="160"/>
      <c r="E275" s="130"/>
      <c r="F275" s="130"/>
      <c r="G275" s="130"/>
      <c r="H275" s="130"/>
      <c r="I275" s="130"/>
      <c r="J275" s="130"/>
      <c r="K275" s="130"/>
      <c r="L275" s="130"/>
      <c r="M275" s="130"/>
      <c r="N275" s="130"/>
      <c r="O275" s="130"/>
      <c r="P275" s="130"/>
      <c r="Q275" s="130"/>
      <c r="R275" s="130"/>
      <c r="S275" s="130"/>
      <c r="T275" s="130"/>
      <c r="U275" s="130"/>
      <c r="V275" s="130"/>
      <c r="W275" s="130"/>
      <c r="X275" s="130"/>
      <c r="Y275" s="130"/>
      <c r="Z275" s="130"/>
    </row>
    <row r="276" spans="1:26" ht="15.75" customHeight="1">
      <c r="A276" s="781"/>
      <c r="B276" s="781"/>
      <c r="C276" s="160"/>
      <c r="D276" s="160"/>
      <c r="E276" s="130"/>
      <c r="F276" s="130"/>
      <c r="G276" s="130"/>
      <c r="H276" s="130"/>
      <c r="I276" s="130"/>
      <c r="J276" s="130"/>
      <c r="K276" s="130"/>
      <c r="L276" s="130"/>
      <c r="M276" s="130"/>
      <c r="N276" s="130"/>
      <c r="O276" s="130"/>
      <c r="P276" s="130"/>
      <c r="Q276" s="130"/>
      <c r="R276" s="130"/>
      <c r="S276" s="130"/>
      <c r="T276" s="130"/>
      <c r="U276" s="130"/>
      <c r="V276" s="130"/>
      <c r="W276" s="130"/>
      <c r="X276" s="130"/>
      <c r="Y276" s="130"/>
      <c r="Z276" s="130"/>
    </row>
    <row r="277" spans="1:26" ht="15.75" customHeight="1">
      <c r="A277" s="781"/>
      <c r="B277" s="781"/>
      <c r="C277" s="160"/>
      <c r="D277" s="160"/>
      <c r="E277" s="130"/>
      <c r="F277" s="130"/>
      <c r="G277" s="130"/>
      <c r="H277" s="130"/>
      <c r="I277" s="130"/>
      <c r="J277" s="130"/>
      <c r="K277" s="130"/>
      <c r="L277" s="130"/>
      <c r="M277" s="130"/>
      <c r="N277" s="130"/>
      <c r="O277" s="130"/>
      <c r="P277" s="130"/>
      <c r="Q277" s="130"/>
      <c r="R277" s="130"/>
      <c r="S277" s="130"/>
      <c r="T277" s="130"/>
      <c r="U277" s="130"/>
      <c r="V277" s="130"/>
      <c r="W277" s="130"/>
      <c r="X277" s="130"/>
      <c r="Y277" s="130"/>
      <c r="Z277" s="130"/>
    </row>
    <row r="278" spans="1:26" ht="15.75" customHeight="1">
      <c r="A278" s="781"/>
      <c r="B278" s="781"/>
      <c r="C278" s="160"/>
      <c r="D278" s="160"/>
      <c r="E278" s="130"/>
      <c r="F278" s="130"/>
      <c r="G278" s="130"/>
      <c r="H278" s="130"/>
      <c r="I278" s="130"/>
      <c r="J278" s="130"/>
      <c r="K278" s="130"/>
      <c r="L278" s="130"/>
      <c r="M278" s="130"/>
      <c r="N278" s="130"/>
      <c r="O278" s="130"/>
      <c r="P278" s="130"/>
      <c r="Q278" s="130"/>
      <c r="R278" s="130"/>
      <c r="S278" s="130"/>
      <c r="T278" s="130"/>
      <c r="U278" s="130"/>
      <c r="V278" s="130"/>
      <c r="W278" s="130"/>
      <c r="X278" s="130"/>
      <c r="Y278" s="130"/>
      <c r="Z278" s="130"/>
    </row>
    <row r="279" spans="1:26" ht="15.75" customHeight="1">
      <c r="A279" s="781"/>
      <c r="B279" s="781"/>
      <c r="C279" s="160"/>
      <c r="D279" s="160"/>
      <c r="E279" s="130"/>
      <c r="F279" s="130"/>
      <c r="G279" s="130"/>
      <c r="H279" s="130"/>
      <c r="I279" s="130"/>
      <c r="J279" s="130"/>
      <c r="K279" s="130"/>
      <c r="L279" s="130"/>
      <c r="M279" s="130"/>
      <c r="N279" s="130"/>
      <c r="O279" s="130"/>
      <c r="P279" s="130"/>
      <c r="Q279" s="130"/>
      <c r="R279" s="130"/>
      <c r="S279" s="130"/>
      <c r="T279" s="130"/>
      <c r="U279" s="130"/>
      <c r="V279" s="130"/>
      <c r="W279" s="130"/>
      <c r="X279" s="130"/>
      <c r="Y279" s="130"/>
      <c r="Z279" s="130"/>
    </row>
    <row r="280" spans="1:26" ht="15.75" customHeight="1">
      <c r="A280" s="781"/>
      <c r="B280" s="781"/>
      <c r="C280" s="160"/>
      <c r="D280" s="160"/>
      <c r="E280" s="130"/>
      <c r="F280" s="130"/>
      <c r="G280" s="130"/>
      <c r="H280" s="130"/>
      <c r="I280" s="130"/>
      <c r="J280" s="130"/>
      <c r="K280" s="130"/>
      <c r="L280" s="130"/>
      <c r="M280" s="130"/>
      <c r="N280" s="130"/>
      <c r="O280" s="130"/>
      <c r="P280" s="130"/>
      <c r="Q280" s="130"/>
      <c r="R280" s="130"/>
      <c r="S280" s="130"/>
      <c r="T280" s="130"/>
      <c r="U280" s="130"/>
      <c r="V280" s="130"/>
      <c r="W280" s="130"/>
      <c r="X280" s="130"/>
      <c r="Y280" s="130"/>
      <c r="Z280" s="130"/>
    </row>
    <row r="281" spans="1:26" ht="15.75" customHeight="1">
      <c r="A281" s="781"/>
      <c r="B281" s="781"/>
      <c r="C281" s="160"/>
      <c r="D281" s="160"/>
      <c r="E281" s="130"/>
      <c r="F281" s="130"/>
      <c r="G281" s="130"/>
      <c r="H281" s="130"/>
      <c r="I281" s="130"/>
      <c r="J281" s="130"/>
      <c r="K281" s="130"/>
      <c r="L281" s="130"/>
      <c r="M281" s="130"/>
      <c r="N281" s="130"/>
      <c r="O281" s="130"/>
      <c r="P281" s="130"/>
      <c r="Q281" s="130"/>
      <c r="R281" s="130"/>
      <c r="S281" s="130"/>
      <c r="T281" s="130"/>
      <c r="U281" s="130"/>
      <c r="V281" s="130"/>
      <c r="W281" s="130"/>
      <c r="X281" s="130"/>
      <c r="Y281" s="130"/>
      <c r="Z281" s="130"/>
    </row>
    <row r="282" spans="1:26" ht="15.75" customHeight="1">
      <c r="A282" s="781"/>
      <c r="B282" s="781"/>
      <c r="C282" s="160"/>
      <c r="D282" s="160"/>
      <c r="E282" s="130"/>
      <c r="F282" s="130"/>
      <c r="G282" s="130"/>
      <c r="H282" s="130"/>
      <c r="I282" s="130"/>
      <c r="J282" s="130"/>
      <c r="K282" s="130"/>
      <c r="L282" s="130"/>
      <c r="M282" s="130"/>
      <c r="N282" s="130"/>
      <c r="O282" s="130"/>
      <c r="P282" s="130"/>
      <c r="Q282" s="130"/>
      <c r="R282" s="130"/>
      <c r="S282" s="130"/>
      <c r="T282" s="130"/>
      <c r="U282" s="130"/>
      <c r="V282" s="130"/>
      <c r="W282" s="130"/>
      <c r="X282" s="130"/>
      <c r="Y282" s="130"/>
      <c r="Z282" s="130"/>
    </row>
    <row r="283" spans="1:26" ht="15.75" customHeight="1">
      <c r="A283" s="781"/>
      <c r="B283" s="781"/>
      <c r="C283" s="160"/>
      <c r="D283" s="160"/>
      <c r="E283" s="130"/>
      <c r="F283" s="130"/>
      <c r="G283" s="130"/>
      <c r="H283" s="130"/>
      <c r="I283" s="130"/>
      <c r="J283" s="130"/>
      <c r="K283" s="130"/>
      <c r="L283" s="130"/>
      <c r="M283" s="130"/>
      <c r="N283" s="130"/>
      <c r="O283" s="130"/>
      <c r="P283" s="130"/>
      <c r="Q283" s="130"/>
      <c r="R283" s="130"/>
      <c r="S283" s="130"/>
      <c r="T283" s="130"/>
      <c r="U283" s="130"/>
      <c r="V283" s="130"/>
      <c r="W283" s="130"/>
      <c r="X283" s="130"/>
      <c r="Y283" s="130"/>
      <c r="Z283" s="130"/>
    </row>
    <row r="284" spans="1:26" ht="15.75" customHeight="1">
      <c r="A284" s="781"/>
      <c r="B284" s="781"/>
      <c r="C284" s="160"/>
      <c r="D284" s="160"/>
      <c r="E284" s="130"/>
      <c r="F284" s="130"/>
      <c r="G284" s="130"/>
      <c r="H284" s="130"/>
      <c r="I284" s="130"/>
      <c r="J284" s="130"/>
      <c r="K284" s="130"/>
      <c r="L284" s="130"/>
      <c r="M284" s="130"/>
      <c r="N284" s="130"/>
      <c r="O284" s="130"/>
      <c r="P284" s="130"/>
      <c r="Q284" s="130"/>
      <c r="R284" s="130"/>
      <c r="S284" s="130"/>
      <c r="T284" s="130"/>
      <c r="U284" s="130"/>
      <c r="V284" s="130"/>
      <c r="W284" s="130"/>
      <c r="X284" s="130"/>
      <c r="Y284" s="130"/>
      <c r="Z284" s="130"/>
    </row>
    <row r="285" spans="1:26" ht="15.75" customHeight="1">
      <c r="A285" s="781"/>
      <c r="B285" s="781"/>
      <c r="C285" s="160"/>
      <c r="D285" s="160"/>
      <c r="E285" s="130"/>
      <c r="F285" s="130"/>
      <c r="G285" s="130"/>
      <c r="H285" s="130"/>
      <c r="I285" s="130"/>
      <c r="J285" s="130"/>
      <c r="K285" s="130"/>
      <c r="L285" s="130"/>
      <c r="M285" s="130"/>
      <c r="N285" s="130"/>
      <c r="O285" s="130"/>
      <c r="P285" s="130"/>
      <c r="Q285" s="130"/>
      <c r="R285" s="130"/>
      <c r="S285" s="130"/>
      <c r="T285" s="130"/>
      <c r="U285" s="130"/>
      <c r="V285" s="130"/>
      <c r="W285" s="130"/>
      <c r="X285" s="130"/>
      <c r="Y285" s="130"/>
      <c r="Z285" s="130"/>
    </row>
    <row r="286" spans="1:26" ht="15.75" customHeight="1">
      <c r="A286" s="781"/>
      <c r="B286" s="781"/>
      <c r="C286" s="160"/>
      <c r="D286" s="160"/>
      <c r="E286" s="130"/>
      <c r="F286" s="130"/>
      <c r="G286" s="130"/>
      <c r="H286" s="130"/>
      <c r="I286" s="130"/>
      <c r="J286" s="130"/>
      <c r="K286" s="130"/>
      <c r="L286" s="130"/>
      <c r="M286" s="130"/>
      <c r="N286" s="130"/>
      <c r="O286" s="130"/>
      <c r="P286" s="130"/>
      <c r="Q286" s="130"/>
      <c r="R286" s="130"/>
      <c r="S286" s="130"/>
      <c r="T286" s="130"/>
      <c r="U286" s="130"/>
      <c r="V286" s="130"/>
      <c r="W286" s="130"/>
      <c r="X286" s="130"/>
      <c r="Y286" s="130"/>
      <c r="Z286" s="130"/>
    </row>
    <row r="287" spans="1:26" ht="15.75" customHeight="1">
      <c r="A287" s="781"/>
      <c r="B287" s="781"/>
      <c r="C287" s="160"/>
      <c r="D287" s="160"/>
      <c r="E287" s="130"/>
      <c r="F287" s="130"/>
      <c r="G287" s="130"/>
      <c r="H287" s="130"/>
      <c r="I287" s="130"/>
      <c r="J287" s="130"/>
      <c r="K287" s="130"/>
      <c r="L287" s="130"/>
      <c r="M287" s="130"/>
      <c r="N287" s="130"/>
      <c r="O287" s="130"/>
      <c r="P287" s="130"/>
      <c r="Q287" s="130"/>
      <c r="R287" s="130"/>
      <c r="S287" s="130"/>
      <c r="T287" s="130"/>
      <c r="U287" s="130"/>
      <c r="V287" s="130"/>
      <c r="W287" s="130"/>
      <c r="X287" s="130"/>
      <c r="Y287" s="130"/>
      <c r="Z287" s="130"/>
    </row>
    <row r="288" spans="1:26" ht="15.75" customHeight="1">
      <c r="A288" s="781"/>
      <c r="B288" s="781"/>
      <c r="C288" s="160"/>
      <c r="D288" s="160"/>
      <c r="E288" s="130"/>
      <c r="F288" s="130"/>
      <c r="G288" s="130"/>
      <c r="H288" s="130"/>
      <c r="I288" s="130"/>
      <c r="J288" s="130"/>
      <c r="K288" s="130"/>
      <c r="L288" s="130"/>
      <c r="M288" s="130"/>
      <c r="N288" s="130"/>
      <c r="O288" s="130"/>
      <c r="P288" s="130"/>
      <c r="Q288" s="130"/>
      <c r="R288" s="130"/>
      <c r="S288" s="130"/>
      <c r="T288" s="130"/>
      <c r="U288" s="130"/>
      <c r="V288" s="130"/>
      <c r="W288" s="130"/>
      <c r="X288" s="130"/>
      <c r="Y288" s="130"/>
      <c r="Z288" s="130"/>
    </row>
    <row r="289" spans="1:26" ht="15.75" customHeight="1">
      <c r="A289" s="781"/>
      <c r="B289" s="781"/>
      <c r="C289" s="160"/>
      <c r="D289" s="160"/>
      <c r="E289" s="130"/>
      <c r="F289" s="130"/>
      <c r="G289" s="130"/>
      <c r="H289" s="130"/>
      <c r="I289" s="130"/>
      <c r="J289" s="130"/>
      <c r="K289" s="130"/>
      <c r="L289" s="130"/>
      <c r="M289" s="130"/>
      <c r="N289" s="130"/>
      <c r="O289" s="130"/>
      <c r="P289" s="130"/>
      <c r="Q289" s="130"/>
      <c r="R289" s="130"/>
      <c r="S289" s="130"/>
      <c r="T289" s="130"/>
      <c r="U289" s="130"/>
      <c r="V289" s="130"/>
      <c r="W289" s="130"/>
      <c r="X289" s="130"/>
      <c r="Y289" s="130"/>
      <c r="Z289" s="130"/>
    </row>
    <row r="290" spans="1:26" ht="15.75" customHeight="1">
      <c r="A290" s="781"/>
      <c r="B290" s="781"/>
      <c r="C290" s="160"/>
      <c r="D290" s="160"/>
      <c r="E290" s="130"/>
      <c r="F290" s="130"/>
      <c r="G290" s="130"/>
      <c r="H290" s="130"/>
      <c r="I290" s="130"/>
      <c r="J290" s="130"/>
      <c r="K290" s="130"/>
      <c r="L290" s="130"/>
      <c r="M290" s="130"/>
      <c r="N290" s="130"/>
      <c r="O290" s="130"/>
      <c r="P290" s="130"/>
      <c r="Q290" s="130"/>
      <c r="R290" s="130"/>
      <c r="S290" s="130"/>
      <c r="T290" s="130"/>
      <c r="U290" s="130"/>
      <c r="V290" s="130"/>
      <c r="W290" s="130"/>
      <c r="X290" s="130"/>
      <c r="Y290" s="130"/>
      <c r="Z290" s="130"/>
    </row>
    <row r="291" spans="1:26" ht="15.75" customHeight="1">
      <c r="A291" s="781"/>
      <c r="B291" s="781"/>
      <c r="C291" s="160"/>
      <c r="D291" s="160"/>
      <c r="E291" s="130"/>
      <c r="F291" s="130"/>
      <c r="G291" s="130"/>
      <c r="H291" s="130"/>
      <c r="I291" s="130"/>
      <c r="J291" s="130"/>
      <c r="K291" s="130"/>
      <c r="L291" s="130"/>
      <c r="M291" s="130"/>
      <c r="N291" s="130"/>
      <c r="O291" s="130"/>
      <c r="P291" s="130"/>
      <c r="Q291" s="130"/>
      <c r="R291" s="130"/>
      <c r="S291" s="130"/>
      <c r="T291" s="130"/>
      <c r="U291" s="130"/>
      <c r="V291" s="130"/>
      <c r="W291" s="130"/>
      <c r="X291" s="130"/>
      <c r="Y291" s="130"/>
      <c r="Z291" s="130"/>
    </row>
    <row r="292" spans="1:26" ht="15.75" customHeight="1">
      <c r="A292" s="781"/>
      <c r="B292" s="781"/>
      <c r="C292" s="160"/>
      <c r="D292" s="160"/>
      <c r="E292" s="130"/>
      <c r="F292" s="130"/>
      <c r="G292" s="130"/>
      <c r="H292" s="130"/>
      <c r="I292" s="130"/>
      <c r="J292" s="130"/>
      <c r="K292" s="130"/>
      <c r="L292" s="130"/>
      <c r="M292" s="130"/>
      <c r="N292" s="130"/>
      <c r="O292" s="130"/>
      <c r="P292" s="130"/>
      <c r="Q292" s="130"/>
      <c r="R292" s="130"/>
      <c r="S292" s="130"/>
      <c r="T292" s="130"/>
      <c r="U292" s="130"/>
      <c r="V292" s="130"/>
      <c r="W292" s="130"/>
      <c r="X292" s="130"/>
      <c r="Y292" s="130"/>
      <c r="Z292" s="130"/>
    </row>
    <row r="293" spans="1:26" ht="15.75" customHeight="1">
      <c r="A293" s="781"/>
      <c r="B293" s="781"/>
      <c r="C293" s="160"/>
      <c r="D293" s="160"/>
      <c r="E293" s="130"/>
      <c r="F293" s="130"/>
      <c r="G293" s="130"/>
      <c r="H293" s="130"/>
      <c r="I293" s="130"/>
      <c r="J293" s="130"/>
      <c r="K293" s="130"/>
      <c r="L293" s="130"/>
      <c r="M293" s="130"/>
      <c r="N293" s="130"/>
      <c r="O293" s="130"/>
      <c r="P293" s="130"/>
      <c r="Q293" s="130"/>
      <c r="R293" s="130"/>
      <c r="S293" s="130"/>
      <c r="T293" s="130"/>
      <c r="U293" s="130"/>
      <c r="V293" s="130"/>
      <c r="W293" s="130"/>
      <c r="X293" s="130"/>
      <c r="Y293" s="130"/>
      <c r="Z293" s="130"/>
    </row>
    <row r="294" spans="1:26" ht="15.75" customHeight="1">
      <c r="A294" s="781"/>
      <c r="B294" s="781"/>
      <c r="C294" s="160"/>
      <c r="D294" s="160"/>
      <c r="E294" s="130"/>
      <c r="F294" s="130"/>
      <c r="G294" s="130"/>
      <c r="H294" s="130"/>
      <c r="I294" s="130"/>
      <c r="J294" s="130"/>
      <c r="K294" s="130"/>
      <c r="L294" s="130"/>
      <c r="M294" s="130"/>
      <c r="N294" s="130"/>
      <c r="O294" s="130"/>
      <c r="P294" s="130"/>
      <c r="Q294" s="130"/>
      <c r="R294" s="130"/>
      <c r="S294" s="130"/>
      <c r="T294" s="130"/>
      <c r="U294" s="130"/>
      <c r="V294" s="130"/>
      <c r="W294" s="130"/>
      <c r="X294" s="130"/>
      <c r="Y294" s="130"/>
      <c r="Z294" s="130"/>
    </row>
    <row r="295" spans="1:26" ht="15.75" customHeight="1">
      <c r="A295" s="781"/>
      <c r="B295" s="781"/>
      <c r="C295" s="160"/>
      <c r="D295" s="160"/>
      <c r="E295" s="130"/>
      <c r="F295" s="130"/>
      <c r="G295" s="130"/>
      <c r="H295" s="130"/>
      <c r="I295" s="130"/>
      <c r="J295" s="130"/>
      <c r="K295" s="130"/>
      <c r="L295" s="130"/>
      <c r="M295" s="130"/>
      <c r="N295" s="130"/>
      <c r="O295" s="130"/>
      <c r="P295" s="130"/>
      <c r="Q295" s="130"/>
      <c r="R295" s="130"/>
      <c r="S295" s="130"/>
      <c r="T295" s="130"/>
      <c r="U295" s="130"/>
      <c r="V295" s="130"/>
      <c r="W295" s="130"/>
      <c r="X295" s="130"/>
      <c r="Y295" s="130"/>
      <c r="Z295" s="130"/>
    </row>
    <row r="296" spans="1:26" ht="15.75" customHeight="1">
      <c r="A296" s="781"/>
      <c r="B296" s="781"/>
      <c r="C296" s="160"/>
      <c r="D296" s="160"/>
      <c r="E296" s="130"/>
      <c r="F296" s="130"/>
      <c r="G296" s="130"/>
      <c r="H296" s="130"/>
      <c r="I296" s="130"/>
      <c r="J296" s="130"/>
      <c r="K296" s="130"/>
      <c r="L296" s="130"/>
      <c r="M296" s="130"/>
      <c r="N296" s="130"/>
      <c r="O296" s="130"/>
      <c r="P296" s="130"/>
      <c r="Q296" s="130"/>
      <c r="R296" s="130"/>
      <c r="S296" s="130"/>
      <c r="T296" s="130"/>
      <c r="U296" s="130"/>
      <c r="V296" s="130"/>
      <c r="W296" s="130"/>
      <c r="X296" s="130"/>
      <c r="Y296" s="130"/>
      <c r="Z296" s="130"/>
    </row>
    <row r="297" spans="1:26" ht="15.75" customHeight="1">
      <c r="A297" s="781"/>
      <c r="B297" s="781"/>
      <c r="C297" s="160"/>
      <c r="D297" s="160"/>
      <c r="E297" s="130"/>
      <c r="F297" s="130"/>
      <c r="G297" s="130"/>
      <c r="H297" s="130"/>
      <c r="I297" s="130"/>
      <c r="J297" s="130"/>
      <c r="K297" s="130"/>
      <c r="L297" s="130"/>
      <c r="M297" s="130"/>
      <c r="N297" s="130"/>
      <c r="O297" s="130"/>
      <c r="P297" s="130"/>
      <c r="Q297" s="130"/>
      <c r="R297" s="130"/>
      <c r="S297" s="130"/>
      <c r="T297" s="130"/>
      <c r="U297" s="130"/>
      <c r="V297" s="130"/>
      <c r="W297" s="130"/>
      <c r="X297" s="130"/>
      <c r="Y297" s="130"/>
      <c r="Z297" s="130"/>
    </row>
    <row r="298" spans="1:26" ht="15.75" customHeight="1">
      <c r="A298" s="781"/>
      <c r="B298" s="781"/>
      <c r="C298" s="160"/>
      <c r="D298" s="160"/>
      <c r="E298" s="130"/>
      <c r="F298" s="130"/>
      <c r="G298" s="130"/>
      <c r="H298" s="130"/>
      <c r="I298" s="130"/>
      <c r="J298" s="130"/>
      <c r="K298" s="130"/>
      <c r="L298" s="130"/>
      <c r="M298" s="130"/>
      <c r="N298" s="130"/>
      <c r="O298" s="130"/>
      <c r="P298" s="130"/>
      <c r="Q298" s="130"/>
      <c r="R298" s="130"/>
      <c r="S298" s="130"/>
      <c r="T298" s="130"/>
      <c r="U298" s="130"/>
      <c r="V298" s="130"/>
      <c r="W298" s="130"/>
      <c r="X298" s="130"/>
      <c r="Y298" s="130"/>
      <c r="Z298" s="130"/>
    </row>
    <row r="299" spans="1:26" ht="15.75" customHeight="1">
      <c r="A299" s="781"/>
      <c r="B299" s="781"/>
      <c r="C299" s="160"/>
      <c r="D299" s="160"/>
      <c r="E299" s="130"/>
      <c r="F299" s="130"/>
      <c r="G299" s="130"/>
      <c r="H299" s="130"/>
      <c r="I299" s="130"/>
      <c r="J299" s="130"/>
      <c r="K299" s="130"/>
      <c r="L299" s="130"/>
      <c r="M299" s="130"/>
      <c r="N299" s="130"/>
      <c r="O299" s="130"/>
      <c r="P299" s="130"/>
      <c r="Q299" s="130"/>
      <c r="R299" s="130"/>
      <c r="S299" s="130"/>
      <c r="T299" s="130"/>
      <c r="U299" s="130"/>
      <c r="V299" s="130"/>
      <c r="W299" s="130"/>
      <c r="X299" s="130"/>
      <c r="Y299" s="130"/>
      <c r="Z299" s="130"/>
    </row>
    <row r="300" spans="1:26" ht="15.75" customHeight="1">
      <c r="A300" s="781"/>
      <c r="B300" s="781"/>
      <c r="C300" s="160"/>
      <c r="D300" s="160"/>
      <c r="E300" s="130"/>
      <c r="F300" s="130"/>
      <c r="G300" s="130"/>
      <c r="H300" s="130"/>
      <c r="I300" s="130"/>
      <c r="J300" s="130"/>
      <c r="K300" s="130"/>
      <c r="L300" s="130"/>
      <c r="M300" s="130"/>
      <c r="N300" s="130"/>
      <c r="O300" s="130"/>
      <c r="P300" s="130"/>
      <c r="Q300" s="130"/>
      <c r="R300" s="130"/>
      <c r="S300" s="130"/>
      <c r="T300" s="130"/>
      <c r="U300" s="130"/>
      <c r="V300" s="130"/>
      <c r="W300" s="130"/>
      <c r="X300" s="130"/>
      <c r="Y300" s="130"/>
      <c r="Z300" s="130"/>
    </row>
    <row r="301" spans="1:26" ht="15.75" customHeight="1">
      <c r="A301" s="781"/>
      <c r="B301" s="781"/>
      <c r="C301" s="160"/>
      <c r="D301" s="160"/>
      <c r="E301" s="130"/>
      <c r="F301" s="130"/>
      <c r="G301" s="130"/>
      <c r="H301" s="130"/>
      <c r="I301" s="130"/>
      <c r="J301" s="130"/>
      <c r="K301" s="130"/>
      <c r="L301" s="130"/>
      <c r="M301" s="130"/>
      <c r="N301" s="130"/>
      <c r="O301" s="130"/>
      <c r="P301" s="130"/>
      <c r="Q301" s="130"/>
      <c r="R301" s="130"/>
      <c r="S301" s="130"/>
      <c r="T301" s="130"/>
      <c r="U301" s="130"/>
      <c r="V301" s="130"/>
      <c r="W301" s="130"/>
      <c r="X301" s="130"/>
      <c r="Y301" s="130"/>
      <c r="Z301" s="130"/>
    </row>
    <row r="302" spans="1:26" ht="15.75" customHeight="1">
      <c r="A302" s="781"/>
      <c r="B302" s="781"/>
      <c r="C302" s="160"/>
      <c r="D302" s="160"/>
      <c r="E302" s="130"/>
      <c r="F302" s="130"/>
      <c r="G302" s="130"/>
      <c r="H302" s="130"/>
      <c r="I302" s="130"/>
      <c r="J302" s="130"/>
      <c r="K302" s="130"/>
      <c r="L302" s="130"/>
      <c r="M302" s="130"/>
      <c r="N302" s="130"/>
      <c r="O302" s="130"/>
      <c r="P302" s="130"/>
      <c r="Q302" s="130"/>
      <c r="R302" s="130"/>
      <c r="S302" s="130"/>
      <c r="T302" s="130"/>
      <c r="U302" s="130"/>
      <c r="V302" s="130"/>
      <c r="W302" s="130"/>
      <c r="X302" s="130"/>
      <c r="Y302" s="130"/>
      <c r="Z302" s="130"/>
    </row>
    <row r="303" spans="1:26" ht="15.75" customHeight="1">
      <c r="A303" s="781"/>
      <c r="B303" s="781"/>
      <c r="C303" s="160"/>
      <c r="D303" s="160"/>
      <c r="E303" s="130"/>
      <c r="F303" s="130"/>
      <c r="G303" s="130"/>
      <c r="H303" s="130"/>
      <c r="I303" s="130"/>
      <c r="J303" s="130"/>
      <c r="K303" s="130"/>
      <c r="L303" s="130"/>
      <c r="M303" s="130"/>
      <c r="N303" s="130"/>
      <c r="O303" s="130"/>
      <c r="P303" s="130"/>
      <c r="Q303" s="130"/>
      <c r="R303" s="130"/>
      <c r="S303" s="130"/>
      <c r="T303" s="130"/>
      <c r="U303" s="130"/>
      <c r="V303" s="130"/>
      <c r="W303" s="130"/>
      <c r="X303" s="130"/>
      <c r="Y303" s="130"/>
      <c r="Z303" s="130"/>
    </row>
    <row r="304" spans="1:26" ht="15.75" customHeight="1">
      <c r="A304" s="781"/>
      <c r="B304" s="781"/>
      <c r="C304" s="160"/>
      <c r="D304" s="160"/>
      <c r="E304" s="130"/>
      <c r="F304" s="130"/>
      <c r="G304" s="130"/>
      <c r="H304" s="130"/>
      <c r="I304" s="130"/>
      <c r="J304" s="130"/>
      <c r="K304" s="130"/>
      <c r="L304" s="130"/>
      <c r="M304" s="130"/>
      <c r="N304" s="130"/>
      <c r="O304" s="130"/>
      <c r="P304" s="130"/>
      <c r="Q304" s="130"/>
      <c r="R304" s="130"/>
      <c r="S304" s="130"/>
      <c r="T304" s="130"/>
      <c r="U304" s="130"/>
      <c r="V304" s="130"/>
      <c r="W304" s="130"/>
      <c r="X304" s="130"/>
      <c r="Y304" s="130"/>
      <c r="Z304" s="130"/>
    </row>
    <row r="305" spans="1:26" ht="15.75" customHeight="1">
      <c r="A305" s="781"/>
      <c r="B305" s="781"/>
      <c r="C305" s="160"/>
      <c r="D305" s="160"/>
      <c r="E305" s="130"/>
      <c r="F305" s="130"/>
      <c r="G305" s="130"/>
      <c r="H305" s="130"/>
      <c r="I305" s="130"/>
      <c r="J305" s="130"/>
      <c r="K305" s="130"/>
      <c r="L305" s="130"/>
      <c r="M305" s="130"/>
      <c r="N305" s="130"/>
      <c r="O305" s="130"/>
      <c r="P305" s="130"/>
      <c r="Q305" s="130"/>
      <c r="R305" s="130"/>
      <c r="S305" s="130"/>
      <c r="T305" s="130"/>
      <c r="U305" s="130"/>
      <c r="V305" s="130"/>
      <c r="W305" s="130"/>
      <c r="X305" s="130"/>
      <c r="Y305" s="130"/>
      <c r="Z305" s="130"/>
    </row>
    <row r="306" spans="1:26" ht="15.75" customHeight="1">
      <c r="A306" s="781"/>
      <c r="B306" s="781"/>
      <c r="C306" s="160"/>
      <c r="D306" s="160"/>
      <c r="E306" s="130"/>
      <c r="F306" s="130"/>
      <c r="G306" s="130"/>
      <c r="H306" s="130"/>
      <c r="I306" s="130"/>
      <c r="J306" s="130"/>
      <c r="K306" s="130"/>
      <c r="L306" s="130"/>
      <c r="M306" s="130"/>
      <c r="N306" s="130"/>
      <c r="O306" s="130"/>
      <c r="P306" s="130"/>
      <c r="Q306" s="130"/>
      <c r="R306" s="130"/>
      <c r="S306" s="130"/>
      <c r="T306" s="130"/>
      <c r="U306" s="130"/>
      <c r="V306" s="130"/>
      <c r="W306" s="130"/>
      <c r="X306" s="130"/>
      <c r="Y306" s="130"/>
      <c r="Z306" s="130"/>
    </row>
    <row r="307" spans="1:26" ht="15.75" customHeight="1">
      <c r="A307" s="781"/>
      <c r="B307" s="781"/>
      <c r="C307" s="160"/>
      <c r="D307" s="160"/>
      <c r="E307" s="130"/>
      <c r="F307" s="130"/>
      <c r="G307" s="130"/>
      <c r="H307" s="130"/>
      <c r="I307" s="130"/>
      <c r="J307" s="130"/>
      <c r="K307" s="130"/>
      <c r="L307" s="130"/>
      <c r="M307" s="130"/>
      <c r="N307" s="130"/>
      <c r="O307" s="130"/>
      <c r="P307" s="130"/>
      <c r="Q307" s="130"/>
      <c r="R307" s="130"/>
      <c r="S307" s="130"/>
      <c r="T307" s="130"/>
      <c r="U307" s="130"/>
      <c r="V307" s="130"/>
      <c r="W307" s="130"/>
      <c r="X307" s="130"/>
      <c r="Y307" s="130"/>
      <c r="Z307" s="130"/>
    </row>
    <row r="308" spans="1:26" ht="15.75" customHeight="1">
      <c r="A308" s="781"/>
      <c r="B308" s="781"/>
      <c r="C308" s="160"/>
      <c r="D308" s="160"/>
      <c r="E308" s="130"/>
      <c r="F308" s="130"/>
      <c r="G308" s="130"/>
      <c r="H308" s="130"/>
      <c r="I308" s="130"/>
      <c r="J308" s="130"/>
      <c r="K308" s="130"/>
      <c r="L308" s="130"/>
      <c r="M308" s="130"/>
      <c r="N308" s="130"/>
      <c r="O308" s="130"/>
      <c r="P308" s="130"/>
      <c r="Q308" s="130"/>
      <c r="R308" s="130"/>
      <c r="S308" s="130"/>
      <c r="T308" s="130"/>
      <c r="U308" s="130"/>
      <c r="V308" s="130"/>
      <c r="W308" s="130"/>
      <c r="X308" s="130"/>
      <c r="Y308" s="130"/>
      <c r="Z308" s="130"/>
    </row>
    <row r="309" spans="1:26" ht="15.75" customHeight="1">
      <c r="A309" s="781"/>
      <c r="B309" s="781"/>
      <c r="C309" s="160"/>
      <c r="D309" s="160"/>
      <c r="E309" s="130"/>
      <c r="F309" s="130"/>
      <c r="G309" s="130"/>
      <c r="H309" s="130"/>
      <c r="I309" s="130"/>
      <c r="J309" s="130"/>
      <c r="K309" s="130"/>
      <c r="L309" s="130"/>
      <c r="M309" s="130"/>
      <c r="N309" s="130"/>
      <c r="O309" s="130"/>
      <c r="P309" s="130"/>
      <c r="Q309" s="130"/>
      <c r="R309" s="130"/>
      <c r="S309" s="130"/>
      <c r="T309" s="130"/>
      <c r="U309" s="130"/>
      <c r="V309" s="130"/>
      <c r="W309" s="130"/>
      <c r="X309" s="130"/>
      <c r="Y309" s="130"/>
      <c r="Z309" s="130"/>
    </row>
    <row r="310" spans="1:26" ht="15.75" customHeight="1">
      <c r="A310" s="781"/>
      <c r="B310" s="781"/>
      <c r="C310" s="160"/>
      <c r="D310" s="160"/>
      <c r="E310" s="130"/>
      <c r="F310" s="130"/>
      <c r="G310" s="130"/>
      <c r="H310" s="130"/>
      <c r="I310" s="130"/>
      <c r="J310" s="130"/>
      <c r="K310" s="130"/>
      <c r="L310" s="130"/>
      <c r="M310" s="130"/>
      <c r="N310" s="130"/>
      <c r="O310" s="130"/>
      <c r="P310" s="130"/>
      <c r="Q310" s="130"/>
      <c r="R310" s="130"/>
      <c r="S310" s="130"/>
      <c r="T310" s="130"/>
      <c r="U310" s="130"/>
      <c r="V310" s="130"/>
      <c r="W310" s="130"/>
      <c r="X310" s="130"/>
      <c r="Y310" s="130"/>
      <c r="Z310" s="130"/>
    </row>
    <row r="311" spans="1:26" ht="15.75" customHeight="1">
      <c r="A311" s="781"/>
      <c r="B311" s="781"/>
      <c r="C311" s="160"/>
      <c r="D311" s="160"/>
      <c r="E311" s="130"/>
      <c r="F311" s="130"/>
      <c r="G311" s="130"/>
      <c r="H311" s="130"/>
      <c r="I311" s="130"/>
      <c r="J311" s="130"/>
      <c r="K311" s="130"/>
      <c r="L311" s="130"/>
      <c r="M311" s="130"/>
      <c r="N311" s="130"/>
      <c r="O311" s="130"/>
      <c r="P311" s="130"/>
      <c r="Q311" s="130"/>
      <c r="R311" s="130"/>
      <c r="S311" s="130"/>
      <c r="T311" s="130"/>
      <c r="U311" s="130"/>
      <c r="V311" s="130"/>
      <c r="W311" s="130"/>
      <c r="X311" s="130"/>
      <c r="Y311" s="130"/>
      <c r="Z311" s="130"/>
    </row>
    <row r="312" spans="1:26" ht="15.75" customHeight="1">
      <c r="A312" s="781"/>
      <c r="B312" s="781"/>
      <c r="C312" s="160"/>
      <c r="D312" s="160"/>
      <c r="E312" s="130"/>
      <c r="F312" s="130"/>
      <c r="G312" s="130"/>
      <c r="H312" s="130"/>
      <c r="I312" s="130"/>
      <c r="J312" s="130"/>
      <c r="K312" s="130"/>
      <c r="L312" s="130"/>
      <c r="M312" s="130"/>
      <c r="N312" s="130"/>
      <c r="O312" s="130"/>
      <c r="P312" s="130"/>
      <c r="Q312" s="130"/>
      <c r="R312" s="130"/>
      <c r="S312" s="130"/>
      <c r="T312" s="130"/>
      <c r="U312" s="130"/>
      <c r="V312" s="130"/>
      <c r="W312" s="130"/>
      <c r="X312" s="130"/>
      <c r="Y312" s="130"/>
      <c r="Z312" s="130"/>
    </row>
    <row r="313" spans="1:26" ht="15.75" customHeight="1">
      <c r="A313" s="781"/>
      <c r="B313" s="781"/>
      <c r="C313" s="160"/>
      <c r="D313" s="160"/>
      <c r="E313" s="130"/>
      <c r="F313" s="130"/>
      <c r="G313" s="130"/>
      <c r="H313" s="130"/>
      <c r="I313" s="130"/>
      <c r="J313" s="130"/>
      <c r="K313" s="130"/>
      <c r="L313" s="130"/>
      <c r="M313" s="130"/>
      <c r="N313" s="130"/>
      <c r="O313" s="130"/>
      <c r="P313" s="130"/>
      <c r="Q313" s="130"/>
      <c r="R313" s="130"/>
      <c r="S313" s="130"/>
      <c r="T313" s="130"/>
      <c r="U313" s="130"/>
      <c r="V313" s="130"/>
      <c r="W313" s="130"/>
      <c r="X313" s="130"/>
      <c r="Y313" s="130"/>
      <c r="Z313" s="130"/>
    </row>
    <row r="314" spans="1:26" ht="15.75" customHeight="1">
      <c r="A314" s="781"/>
      <c r="B314" s="781"/>
      <c r="C314" s="160"/>
      <c r="D314" s="160"/>
      <c r="E314" s="130"/>
      <c r="F314" s="130"/>
      <c r="G314" s="130"/>
      <c r="H314" s="130"/>
      <c r="I314" s="130"/>
      <c r="J314" s="130"/>
      <c r="K314" s="130"/>
      <c r="L314" s="130"/>
      <c r="M314" s="130"/>
      <c r="N314" s="130"/>
      <c r="O314" s="130"/>
      <c r="P314" s="130"/>
      <c r="Q314" s="130"/>
      <c r="R314" s="130"/>
      <c r="S314" s="130"/>
      <c r="T314" s="130"/>
      <c r="U314" s="130"/>
      <c r="V314" s="130"/>
      <c r="W314" s="130"/>
      <c r="X314" s="130"/>
      <c r="Y314" s="130"/>
      <c r="Z314" s="130"/>
    </row>
    <row r="315" spans="1:26" ht="15.75" customHeight="1">
      <c r="A315" s="781"/>
      <c r="B315" s="781"/>
      <c r="C315" s="160"/>
      <c r="D315" s="160"/>
      <c r="E315" s="130"/>
      <c r="F315" s="130"/>
      <c r="G315" s="130"/>
      <c r="H315" s="130"/>
      <c r="I315" s="130"/>
      <c r="J315" s="130"/>
      <c r="K315" s="130"/>
      <c r="L315" s="130"/>
      <c r="M315" s="130"/>
      <c r="N315" s="130"/>
      <c r="O315" s="130"/>
      <c r="P315" s="130"/>
      <c r="Q315" s="130"/>
      <c r="R315" s="130"/>
      <c r="S315" s="130"/>
      <c r="T315" s="130"/>
      <c r="U315" s="130"/>
      <c r="V315" s="130"/>
      <c r="W315" s="130"/>
      <c r="X315" s="130"/>
      <c r="Y315" s="130"/>
      <c r="Z315" s="130"/>
    </row>
    <row r="316" spans="1:26" ht="15.75" customHeight="1">
      <c r="A316" s="781"/>
      <c r="B316" s="781"/>
      <c r="C316" s="160"/>
      <c r="D316" s="160"/>
      <c r="E316" s="130"/>
      <c r="F316" s="130"/>
      <c r="G316" s="130"/>
      <c r="H316" s="130"/>
      <c r="I316" s="130"/>
      <c r="J316" s="130"/>
      <c r="K316" s="130"/>
      <c r="L316" s="130"/>
      <c r="M316" s="130"/>
      <c r="N316" s="130"/>
      <c r="O316" s="130"/>
      <c r="P316" s="130"/>
      <c r="Q316" s="130"/>
      <c r="R316" s="130"/>
      <c r="S316" s="130"/>
      <c r="T316" s="130"/>
      <c r="U316" s="130"/>
      <c r="V316" s="130"/>
      <c r="W316" s="130"/>
      <c r="X316" s="130"/>
      <c r="Y316" s="130"/>
      <c r="Z316" s="130"/>
    </row>
    <row r="317" spans="1:26" ht="15.75" customHeight="1">
      <c r="A317" s="781"/>
      <c r="B317" s="781"/>
      <c r="C317" s="160"/>
      <c r="D317" s="160"/>
      <c r="E317" s="130"/>
      <c r="F317" s="130"/>
      <c r="G317" s="130"/>
      <c r="H317" s="130"/>
      <c r="I317" s="130"/>
      <c r="J317" s="130"/>
      <c r="K317" s="130"/>
      <c r="L317" s="130"/>
      <c r="M317" s="130"/>
      <c r="N317" s="130"/>
      <c r="O317" s="130"/>
      <c r="P317" s="130"/>
      <c r="Q317" s="130"/>
      <c r="R317" s="130"/>
      <c r="S317" s="130"/>
      <c r="T317" s="130"/>
      <c r="U317" s="130"/>
      <c r="V317" s="130"/>
      <c r="W317" s="130"/>
      <c r="X317" s="130"/>
      <c r="Y317" s="130"/>
      <c r="Z317" s="130"/>
    </row>
    <row r="318" spans="1:26" ht="15.75" customHeight="1">
      <c r="A318" s="781"/>
      <c r="B318" s="781"/>
      <c r="C318" s="160"/>
      <c r="D318" s="160"/>
      <c r="E318" s="130"/>
      <c r="F318" s="130"/>
      <c r="G318" s="130"/>
      <c r="H318" s="130"/>
      <c r="I318" s="130"/>
      <c r="J318" s="130"/>
      <c r="K318" s="130"/>
      <c r="L318" s="130"/>
      <c r="M318" s="130"/>
      <c r="N318" s="130"/>
      <c r="O318" s="130"/>
      <c r="P318" s="130"/>
      <c r="Q318" s="130"/>
      <c r="R318" s="130"/>
      <c r="S318" s="130"/>
      <c r="T318" s="130"/>
      <c r="U318" s="130"/>
      <c r="V318" s="130"/>
      <c r="W318" s="130"/>
      <c r="X318" s="130"/>
      <c r="Y318" s="130"/>
      <c r="Z318" s="130"/>
    </row>
    <row r="319" spans="1:26" ht="15.75" customHeight="1">
      <c r="A319" s="781"/>
      <c r="B319" s="781"/>
      <c r="C319" s="160"/>
      <c r="D319" s="160"/>
      <c r="E319" s="130"/>
      <c r="F319" s="130"/>
      <c r="G319" s="130"/>
      <c r="H319" s="130"/>
      <c r="I319" s="130"/>
      <c r="J319" s="130"/>
      <c r="K319" s="130"/>
      <c r="L319" s="130"/>
      <c r="M319" s="130"/>
      <c r="N319" s="130"/>
      <c r="O319" s="130"/>
      <c r="P319" s="130"/>
      <c r="Q319" s="130"/>
      <c r="R319" s="130"/>
      <c r="S319" s="130"/>
      <c r="T319" s="130"/>
      <c r="U319" s="130"/>
      <c r="V319" s="130"/>
      <c r="W319" s="130"/>
      <c r="X319" s="130"/>
      <c r="Y319" s="130"/>
      <c r="Z319" s="130"/>
    </row>
    <row r="320" spans="1:26" ht="15.75" customHeight="1">
      <c r="A320" s="781"/>
      <c r="B320" s="781"/>
      <c r="C320" s="160"/>
      <c r="D320" s="160"/>
      <c r="E320" s="130"/>
      <c r="F320" s="130"/>
      <c r="G320" s="130"/>
      <c r="H320" s="130"/>
      <c r="I320" s="130"/>
      <c r="J320" s="130"/>
      <c r="K320" s="130"/>
      <c r="L320" s="130"/>
      <c r="M320" s="130"/>
      <c r="N320" s="130"/>
      <c r="O320" s="130"/>
      <c r="P320" s="130"/>
      <c r="Q320" s="130"/>
      <c r="R320" s="130"/>
      <c r="S320" s="130"/>
      <c r="T320" s="130"/>
      <c r="U320" s="130"/>
      <c r="V320" s="130"/>
      <c r="W320" s="130"/>
      <c r="X320" s="130"/>
      <c r="Y320" s="130"/>
      <c r="Z320" s="130"/>
    </row>
    <row r="321" spans="1:26" ht="15.75" customHeight="1">
      <c r="A321" s="781"/>
      <c r="B321" s="781"/>
      <c r="C321" s="160"/>
      <c r="D321" s="160"/>
      <c r="E321" s="130"/>
      <c r="F321" s="130"/>
      <c r="G321" s="130"/>
      <c r="H321" s="130"/>
      <c r="I321" s="130"/>
      <c r="J321" s="130"/>
      <c r="K321" s="130"/>
      <c r="L321" s="130"/>
      <c r="M321" s="130"/>
      <c r="N321" s="130"/>
      <c r="O321" s="130"/>
      <c r="P321" s="130"/>
      <c r="Q321" s="130"/>
      <c r="R321" s="130"/>
      <c r="S321" s="130"/>
      <c r="T321" s="130"/>
      <c r="U321" s="130"/>
      <c r="V321" s="130"/>
      <c r="W321" s="130"/>
      <c r="X321" s="130"/>
      <c r="Y321" s="130"/>
      <c r="Z321" s="130"/>
    </row>
    <row r="322" spans="1:26" ht="15.75" customHeight="1">
      <c r="A322" s="781"/>
      <c r="B322" s="781"/>
      <c r="C322" s="160"/>
      <c r="D322" s="160"/>
      <c r="E322" s="130"/>
      <c r="F322" s="130"/>
      <c r="G322" s="130"/>
      <c r="H322" s="130"/>
      <c r="I322" s="130"/>
      <c r="J322" s="130"/>
      <c r="K322" s="130"/>
      <c r="L322" s="130"/>
      <c r="M322" s="130"/>
      <c r="N322" s="130"/>
      <c r="O322" s="130"/>
      <c r="P322" s="130"/>
      <c r="Q322" s="130"/>
      <c r="R322" s="130"/>
      <c r="S322" s="130"/>
      <c r="T322" s="130"/>
      <c r="U322" s="130"/>
      <c r="V322" s="130"/>
      <c r="W322" s="130"/>
      <c r="X322" s="130"/>
      <c r="Y322" s="130"/>
      <c r="Z322" s="130"/>
    </row>
    <row r="323" spans="1:26" ht="15.75" customHeight="1">
      <c r="A323" s="781"/>
      <c r="B323" s="781"/>
      <c r="C323" s="160"/>
      <c r="D323" s="160"/>
      <c r="E323" s="130"/>
      <c r="F323" s="130"/>
      <c r="G323" s="130"/>
      <c r="H323" s="130"/>
      <c r="I323" s="130"/>
      <c r="J323" s="130"/>
      <c r="K323" s="130"/>
      <c r="L323" s="130"/>
      <c r="M323" s="130"/>
      <c r="N323" s="130"/>
      <c r="O323" s="130"/>
      <c r="P323" s="130"/>
      <c r="Q323" s="130"/>
      <c r="R323" s="130"/>
      <c r="S323" s="130"/>
      <c r="T323" s="130"/>
      <c r="U323" s="130"/>
      <c r="V323" s="130"/>
      <c r="W323" s="130"/>
      <c r="X323" s="130"/>
      <c r="Y323" s="130"/>
      <c r="Z323" s="130"/>
    </row>
    <row r="324" spans="1:26" ht="15.75" customHeight="1">
      <c r="A324" s="781"/>
      <c r="B324" s="781"/>
      <c r="C324" s="160"/>
      <c r="D324" s="160"/>
      <c r="E324" s="130"/>
      <c r="F324" s="130"/>
      <c r="G324" s="130"/>
      <c r="H324" s="130"/>
      <c r="I324" s="130"/>
      <c r="J324" s="130"/>
      <c r="K324" s="130"/>
      <c r="L324" s="130"/>
      <c r="M324" s="130"/>
      <c r="N324" s="130"/>
      <c r="O324" s="130"/>
      <c r="P324" s="130"/>
      <c r="Q324" s="130"/>
      <c r="R324" s="130"/>
      <c r="S324" s="130"/>
      <c r="T324" s="130"/>
      <c r="U324" s="130"/>
      <c r="V324" s="130"/>
      <c r="W324" s="130"/>
      <c r="X324" s="130"/>
      <c r="Y324" s="130"/>
      <c r="Z324" s="130"/>
    </row>
    <row r="325" spans="1:26" ht="15.75" customHeight="1">
      <c r="A325" s="781"/>
      <c r="B325" s="781"/>
      <c r="C325" s="160"/>
      <c r="D325" s="160"/>
      <c r="E325" s="130"/>
      <c r="F325" s="130"/>
      <c r="G325" s="130"/>
      <c r="H325" s="130"/>
      <c r="I325" s="130"/>
      <c r="J325" s="130"/>
      <c r="K325" s="130"/>
      <c r="L325" s="130"/>
      <c r="M325" s="130"/>
      <c r="N325" s="130"/>
      <c r="O325" s="130"/>
      <c r="P325" s="130"/>
      <c r="Q325" s="130"/>
      <c r="R325" s="130"/>
      <c r="S325" s="130"/>
      <c r="T325" s="130"/>
      <c r="U325" s="130"/>
      <c r="V325" s="130"/>
      <c r="W325" s="130"/>
      <c r="X325" s="130"/>
      <c r="Y325" s="130"/>
      <c r="Z325" s="130"/>
    </row>
    <row r="326" spans="1:26" ht="15.75" customHeight="1">
      <c r="A326" s="781"/>
      <c r="B326" s="781"/>
      <c r="C326" s="160"/>
      <c r="D326" s="160"/>
      <c r="E326" s="130"/>
      <c r="F326" s="130"/>
      <c r="G326" s="130"/>
      <c r="H326" s="130"/>
      <c r="I326" s="130"/>
      <c r="J326" s="130"/>
      <c r="K326" s="130"/>
      <c r="L326" s="130"/>
      <c r="M326" s="130"/>
      <c r="N326" s="130"/>
      <c r="O326" s="130"/>
      <c r="P326" s="130"/>
      <c r="Q326" s="130"/>
      <c r="R326" s="130"/>
      <c r="S326" s="130"/>
      <c r="T326" s="130"/>
      <c r="U326" s="130"/>
      <c r="V326" s="130"/>
      <c r="W326" s="130"/>
      <c r="X326" s="130"/>
      <c r="Y326" s="130"/>
      <c r="Z326" s="130"/>
    </row>
    <row r="327" spans="1:26" ht="15.75" customHeight="1">
      <c r="A327" s="781"/>
      <c r="B327" s="781"/>
      <c r="C327" s="160"/>
      <c r="D327" s="160"/>
      <c r="E327" s="130"/>
      <c r="F327" s="130"/>
      <c r="G327" s="130"/>
      <c r="H327" s="130"/>
      <c r="I327" s="130"/>
      <c r="J327" s="130"/>
      <c r="K327" s="130"/>
      <c r="L327" s="130"/>
      <c r="M327" s="130"/>
      <c r="N327" s="130"/>
      <c r="O327" s="130"/>
      <c r="P327" s="130"/>
      <c r="Q327" s="130"/>
      <c r="R327" s="130"/>
      <c r="S327" s="130"/>
      <c r="T327" s="130"/>
      <c r="U327" s="130"/>
      <c r="V327" s="130"/>
      <c r="W327" s="130"/>
      <c r="X327" s="130"/>
      <c r="Y327" s="130"/>
      <c r="Z327" s="130"/>
    </row>
    <row r="328" spans="1:26" ht="15.75" customHeight="1">
      <c r="A328" s="781"/>
      <c r="B328" s="781"/>
      <c r="C328" s="160"/>
      <c r="D328" s="160"/>
      <c r="E328" s="130"/>
      <c r="F328" s="130"/>
      <c r="G328" s="130"/>
      <c r="H328" s="130"/>
      <c r="I328" s="130"/>
      <c r="J328" s="130"/>
      <c r="K328" s="130"/>
      <c r="L328" s="130"/>
      <c r="M328" s="130"/>
      <c r="N328" s="130"/>
      <c r="O328" s="130"/>
      <c r="P328" s="130"/>
      <c r="Q328" s="130"/>
      <c r="R328" s="130"/>
      <c r="S328" s="130"/>
      <c r="T328" s="130"/>
      <c r="U328" s="130"/>
      <c r="V328" s="130"/>
      <c r="W328" s="130"/>
      <c r="X328" s="130"/>
      <c r="Y328" s="130"/>
      <c r="Z328" s="130"/>
    </row>
    <row r="329" spans="1:26" ht="15.75" customHeight="1">
      <c r="A329" s="781"/>
      <c r="B329" s="781"/>
      <c r="C329" s="160"/>
      <c r="D329" s="160"/>
      <c r="E329" s="130"/>
      <c r="F329" s="130"/>
      <c r="G329" s="130"/>
      <c r="H329" s="130"/>
      <c r="I329" s="130"/>
      <c r="J329" s="130"/>
      <c r="K329" s="130"/>
      <c r="L329" s="130"/>
      <c r="M329" s="130"/>
      <c r="N329" s="130"/>
      <c r="O329" s="130"/>
      <c r="P329" s="130"/>
      <c r="Q329" s="130"/>
      <c r="R329" s="130"/>
      <c r="S329" s="130"/>
      <c r="T329" s="130"/>
      <c r="U329" s="130"/>
      <c r="V329" s="130"/>
      <c r="W329" s="130"/>
      <c r="X329" s="130"/>
      <c r="Y329" s="130"/>
      <c r="Z329" s="130"/>
    </row>
    <row r="330" spans="1:26" ht="15.75" customHeight="1">
      <c r="A330" s="781"/>
      <c r="B330" s="781"/>
      <c r="C330" s="160"/>
      <c r="D330" s="160"/>
      <c r="E330" s="130"/>
      <c r="F330" s="130"/>
      <c r="G330" s="130"/>
      <c r="H330" s="130"/>
      <c r="I330" s="130"/>
      <c r="J330" s="130"/>
      <c r="K330" s="130"/>
      <c r="L330" s="130"/>
      <c r="M330" s="130"/>
      <c r="N330" s="130"/>
      <c r="O330" s="130"/>
      <c r="P330" s="130"/>
      <c r="Q330" s="130"/>
      <c r="R330" s="130"/>
      <c r="S330" s="130"/>
      <c r="T330" s="130"/>
      <c r="U330" s="130"/>
      <c r="V330" s="130"/>
      <c r="W330" s="130"/>
      <c r="X330" s="130"/>
      <c r="Y330" s="130"/>
      <c r="Z330" s="130"/>
    </row>
    <row r="331" spans="1:26" ht="15.75" customHeight="1">
      <c r="A331" s="781"/>
      <c r="B331" s="781"/>
      <c r="C331" s="160"/>
      <c r="D331" s="160"/>
      <c r="E331" s="130"/>
      <c r="F331" s="130"/>
      <c r="G331" s="130"/>
      <c r="H331" s="130"/>
      <c r="I331" s="130"/>
      <c r="J331" s="130"/>
      <c r="K331" s="130"/>
      <c r="L331" s="130"/>
      <c r="M331" s="130"/>
      <c r="N331" s="130"/>
      <c r="O331" s="130"/>
      <c r="P331" s="130"/>
      <c r="Q331" s="130"/>
      <c r="R331" s="130"/>
      <c r="S331" s="130"/>
      <c r="T331" s="130"/>
      <c r="U331" s="130"/>
      <c r="V331" s="130"/>
      <c r="W331" s="130"/>
      <c r="X331" s="130"/>
      <c r="Y331" s="130"/>
      <c r="Z331" s="130"/>
    </row>
    <row r="332" spans="1:26" ht="15.75" customHeight="1">
      <c r="A332" s="781"/>
      <c r="B332" s="781"/>
      <c r="C332" s="160"/>
      <c r="D332" s="160"/>
      <c r="E332" s="130"/>
      <c r="F332" s="130"/>
      <c r="G332" s="130"/>
      <c r="H332" s="130"/>
      <c r="I332" s="130"/>
      <c r="J332" s="130"/>
      <c r="K332" s="130"/>
      <c r="L332" s="130"/>
      <c r="M332" s="130"/>
      <c r="N332" s="130"/>
      <c r="O332" s="130"/>
      <c r="P332" s="130"/>
      <c r="Q332" s="130"/>
      <c r="R332" s="130"/>
      <c r="S332" s="130"/>
      <c r="T332" s="130"/>
      <c r="U332" s="130"/>
      <c r="V332" s="130"/>
      <c r="W332" s="130"/>
      <c r="X332" s="130"/>
      <c r="Y332" s="130"/>
      <c r="Z332" s="130"/>
    </row>
    <row r="333" spans="1:26" ht="15.75" customHeight="1">
      <c r="A333" s="781"/>
      <c r="B333" s="781"/>
      <c r="C333" s="160"/>
      <c r="D333" s="160"/>
      <c r="E333" s="130"/>
      <c r="F333" s="130"/>
      <c r="G333" s="130"/>
      <c r="H333" s="130"/>
      <c r="I333" s="130"/>
      <c r="J333" s="130"/>
      <c r="K333" s="130"/>
      <c r="L333" s="130"/>
      <c r="M333" s="130"/>
      <c r="N333" s="130"/>
      <c r="O333" s="130"/>
      <c r="P333" s="130"/>
      <c r="Q333" s="130"/>
      <c r="R333" s="130"/>
      <c r="S333" s="130"/>
      <c r="T333" s="130"/>
      <c r="U333" s="130"/>
      <c r="V333" s="130"/>
      <c r="W333" s="130"/>
      <c r="X333" s="130"/>
      <c r="Y333" s="130"/>
      <c r="Z333" s="130"/>
    </row>
    <row r="334" spans="1:26" ht="15.75" customHeight="1">
      <c r="A334" s="781"/>
      <c r="B334" s="781"/>
      <c r="C334" s="160"/>
      <c r="D334" s="160"/>
      <c r="E334" s="130"/>
      <c r="F334" s="130"/>
      <c r="G334" s="130"/>
      <c r="H334" s="130"/>
      <c r="I334" s="130"/>
      <c r="J334" s="130"/>
      <c r="K334" s="130"/>
      <c r="L334" s="130"/>
      <c r="M334" s="130"/>
      <c r="N334" s="130"/>
      <c r="O334" s="130"/>
      <c r="P334" s="130"/>
      <c r="Q334" s="130"/>
      <c r="R334" s="130"/>
      <c r="S334" s="130"/>
      <c r="T334" s="130"/>
      <c r="U334" s="130"/>
      <c r="V334" s="130"/>
      <c r="W334" s="130"/>
      <c r="X334" s="130"/>
      <c r="Y334" s="130"/>
      <c r="Z334" s="130"/>
    </row>
    <row r="335" spans="1:26" ht="15.75" customHeight="1">
      <c r="A335" s="781"/>
      <c r="B335" s="781"/>
      <c r="C335" s="160"/>
      <c r="D335" s="160"/>
      <c r="E335" s="130"/>
      <c r="F335" s="130"/>
      <c r="G335" s="130"/>
      <c r="H335" s="130"/>
      <c r="I335" s="130"/>
      <c r="J335" s="130"/>
      <c r="K335" s="130"/>
      <c r="L335" s="130"/>
      <c r="M335" s="130"/>
      <c r="N335" s="130"/>
      <c r="O335" s="130"/>
      <c r="P335" s="130"/>
      <c r="Q335" s="130"/>
      <c r="R335" s="130"/>
      <c r="S335" s="130"/>
      <c r="T335" s="130"/>
      <c r="U335" s="130"/>
      <c r="V335" s="130"/>
      <c r="W335" s="130"/>
      <c r="X335" s="130"/>
      <c r="Y335" s="130"/>
      <c r="Z335" s="130"/>
    </row>
    <row r="336" spans="1:26" ht="15.75" customHeight="1">
      <c r="A336" s="781"/>
      <c r="B336" s="781"/>
      <c r="C336" s="160"/>
      <c r="D336" s="160"/>
      <c r="E336" s="130"/>
      <c r="F336" s="130"/>
      <c r="G336" s="130"/>
      <c r="H336" s="130"/>
      <c r="I336" s="130"/>
      <c r="J336" s="130"/>
      <c r="K336" s="130"/>
      <c r="L336" s="130"/>
      <c r="M336" s="130"/>
      <c r="N336" s="130"/>
      <c r="O336" s="130"/>
      <c r="P336" s="130"/>
      <c r="Q336" s="130"/>
      <c r="R336" s="130"/>
      <c r="S336" s="130"/>
      <c r="T336" s="130"/>
      <c r="U336" s="130"/>
      <c r="V336" s="130"/>
      <c r="W336" s="130"/>
      <c r="X336" s="130"/>
      <c r="Y336" s="130"/>
      <c r="Z336" s="130"/>
    </row>
    <row r="337" spans="1:26" ht="15.75" customHeight="1">
      <c r="A337" s="781"/>
      <c r="B337" s="781"/>
      <c r="C337" s="160"/>
      <c r="D337" s="160"/>
      <c r="E337" s="130"/>
      <c r="F337" s="130"/>
      <c r="G337" s="130"/>
      <c r="H337" s="130"/>
      <c r="I337" s="130"/>
      <c r="J337" s="130"/>
      <c r="K337" s="130"/>
      <c r="L337" s="130"/>
      <c r="M337" s="130"/>
      <c r="N337" s="130"/>
      <c r="O337" s="130"/>
      <c r="P337" s="130"/>
      <c r="Q337" s="130"/>
      <c r="R337" s="130"/>
      <c r="S337" s="130"/>
      <c r="T337" s="130"/>
      <c r="U337" s="130"/>
      <c r="V337" s="130"/>
      <c r="W337" s="130"/>
      <c r="X337" s="130"/>
      <c r="Y337" s="130"/>
      <c r="Z337" s="130"/>
    </row>
    <row r="338" spans="1:26" ht="15.75" customHeight="1">
      <c r="A338" s="781"/>
      <c r="B338" s="781"/>
      <c r="C338" s="160"/>
      <c r="D338" s="160"/>
      <c r="E338" s="130"/>
      <c r="F338" s="130"/>
      <c r="G338" s="130"/>
      <c r="H338" s="130"/>
      <c r="I338" s="130"/>
      <c r="J338" s="130"/>
      <c r="K338" s="130"/>
      <c r="L338" s="130"/>
      <c r="M338" s="130"/>
      <c r="N338" s="130"/>
      <c r="O338" s="130"/>
      <c r="P338" s="130"/>
      <c r="Q338" s="130"/>
      <c r="R338" s="130"/>
      <c r="S338" s="130"/>
      <c r="T338" s="130"/>
      <c r="U338" s="130"/>
      <c r="V338" s="130"/>
      <c r="W338" s="130"/>
      <c r="X338" s="130"/>
      <c r="Y338" s="130"/>
      <c r="Z338" s="130"/>
    </row>
    <row r="339" spans="1:26" ht="15.75" customHeight="1">
      <c r="A339" s="781"/>
      <c r="B339" s="781"/>
      <c r="C339" s="160"/>
      <c r="D339" s="160"/>
      <c r="E339" s="130"/>
      <c r="F339" s="130"/>
      <c r="G339" s="130"/>
      <c r="H339" s="130"/>
      <c r="I339" s="130"/>
      <c r="J339" s="130"/>
      <c r="K339" s="130"/>
      <c r="L339" s="130"/>
      <c r="M339" s="130"/>
      <c r="N339" s="130"/>
      <c r="O339" s="130"/>
      <c r="P339" s="130"/>
      <c r="Q339" s="130"/>
      <c r="R339" s="130"/>
      <c r="S339" s="130"/>
      <c r="T339" s="130"/>
      <c r="U339" s="130"/>
      <c r="V339" s="130"/>
      <c r="W339" s="130"/>
      <c r="X339" s="130"/>
      <c r="Y339" s="130"/>
      <c r="Z339" s="130"/>
    </row>
    <row r="340" spans="1:26" ht="15.75" customHeight="1">
      <c r="A340" s="781"/>
      <c r="B340" s="781"/>
      <c r="C340" s="160"/>
      <c r="D340" s="160"/>
      <c r="E340" s="130"/>
      <c r="F340" s="130"/>
      <c r="G340" s="130"/>
      <c r="H340" s="130"/>
      <c r="I340" s="130"/>
      <c r="J340" s="130"/>
      <c r="K340" s="130"/>
      <c r="L340" s="130"/>
      <c r="M340" s="130"/>
      <c r="N340" s="130"/>
      <c r="O340" s="130"/>
      <c r="P340" s="130"/>
      <c r="Q340" s="130"/>
      <c r="R340" s="130"/>
      <c r="S340" s="130"/>
      <c r="T340" s="130"/>
      <c r="U340" s="130"/>
      <c r="V340" s="130"/>
      <c r="W340" s="130"/>
      <c r="X340" s="130"/>
      <c r="Y340" s="130"/>
      <c r="Z340" s="130"/>
    </row>
    <row r="341" spans="1:26" ht="15.75" customHeight="1">
      <c r="A341" s="781"/>
      <c r="B341" s="781"/>
      <c r="C341" s="160"/>
      <c r="D341" s="160"/>
      <c r="E341" s="130"/>
      <c r="F341" s="130"/>
      <c r="G341" s="130"/>
      <c r="H341" s="130"/>
      <c r="I341" s="130"/>
      <c r="J341" s="130"/>
      <c r="K341" s="130"/>
      <c r="L341" s="130"/>
      <c r="M341" s="130"/>
      <c r="N341" s="130"/>
      <c r="O341" s="130"/>
      <c r="P341" s="130"/>
      <c r="Q341" s="130"/>
      <c r="R341" s="130"/>
      <c r="S341" s="130"/>
      <c r="T341" s="130"/>
      <c r="U341" s="130"/>
      <c r="V341" s="130"/>
      <c r="W341" s="130"/>
      <c r="X341" s="130"/>
      <c r="Y341" s="130"/>
      <c r="Z341" s="130"/>
    </row>
    <row r="342" spans="1:26" ht="15.75" customHeight="1">
      <c r="A342" s="781"/>
      <c r="B342" s="781"/>
      <c r="C342" s="160"/>
      <c r="D342" s="160"/>
      <c r="E342" s="130"/>
      <c r="F342" s="130"/>
      <c r="G342" s="130"/>
      <c r="H342" s="130"/>
      <c r="I342" s="130"/>
      <c r="J342" s="130"/>
      <c r="K342" s="130"/>
      <c r="L342" s="130"/>
      <c r="M342" s="130"/>
      <c r="N342" s="130"/>
      <c r="O342" s="130"/>
      <c r="P342" s="130"/>
      <c r="Q342" s="130"/>
      <c r="R342" s="130"/>
      <c r="S342" s="130"/>
      <c r="T342" s="130"/>
      <c r="U342" s="130"/>
      <c r="V342" s="130"/>
      <c r="W342" s="130"/>
      <c r="X342" s="130"/>
      <c r="Y342" s="130"/>
      <c r="Z342" s="130"/>
    </row>
    <row r="343" spans="1:26" ht="15.75" customHeight="1">
      <c r="A343" s="781"/>
      <c r="B343" s="781"/>
      <c r="C343" s="160"/>
      <c r="D343" s="160"/>
      <c r="E343" s="130"/>
      <c r="F343" s="130"/>
      <c r="G343" s="130"/>
      <c r="H343" s="130"/>
      <c r="I343" s="130"/>
      <c r="J343" s="130"/>
      <c r="K343" s="130"/>
      <c r="L343" s="130"/>
      <c r="M343" s="130"/>
      <c r="N343" s="130"/>
      <c r="O343" s="130"/>
      <c r="P343" s="130"/>
      <c r="Q343" s="130"/>
      <c r="R343" s="130"/>
      <c r="S343" s="130"/>
      <c r="T343" s="130"/>
      <c r="U343" s="130"/>
      <c r="V343" s="130"/>
      <c r="W343" s="130"/>
      <c r="X343" s="130"/>
      <c r="Y343" s="130"/>
      <c r="Z343" s="130"/>
    </row>
    <row r="344" spans="1:26" ht="15.75" customHeight="1">
      <c r="A344" s="781"/>
      <c r="B344" s="781"/>
      <c r="C344" s="160"/>
      <c r="D344" s="160"/>
      <c r="E344" s="130"/>
      <c r="F344" s="130"/>
      <c r="G344" s="130"/>
      <c r="H344" s="130"/>
      <c r="I344" s="130"/>
      <c r="J344" s="130"/>
      <c r="K344" s="130"/>
      <c r="L344" s="130"/>
      <c r="M344" s="130"/>
      <c r="N344" s="130"/>
      <c r="O344" s="130"/>
      <c r="P344" s="130"/>
      <c r="Q344" s="130"/>
      <c r="R344" s="130"/>
      <c r="S344" s="130"/>
      <c r="T344" s="130"/>
      <c r="U344" s="130"/>
      <c r="V344" s="130"/>
      <c r="W344" s="130"/>
      <c r="X344" s="130"/>
      <c r="Y344" s="130"/>
      <c r="Z344" s="130"/>
    </row>
    <row r="345" spans="1:26" ht="15.75" customHeight="1">
      <c r="A345" s="781"/>
      <c r="B345" s="781"/>
      <c r="C345" s="160"/>
      <c r="D345" s="160"/>
      <c r="E345" s="130"/>
      <c r="F345" s="130"/>
      <c r="G345" s="130"/>
      <c r="H345" s="130"/>
      <c r="I345" s="130"/>
      <c r="J345" s="130"/>
      <c r="K345" s="130"/>
      <c r="L345" s="130"/>
      <c r="M345" s="130"/>
      <c r="N345" s="130"/>
      <c r="O345" s="130"/>
      <c r="P345" s="130"/>
      <c r="Q345" s="130"/>
      <c r="R345" s="130"/>
      <c r="S345" s="130"/>
      <c r="T345" s="130"/>
      <c r="U345" s="130"/>
      <c r="V345" s="130"/>
      <c r="W345" s="130"/>
      <c r="X345" s="130"/>
      <c r="Y345" s="130"/>
      <c r="Z345" s="130"/>
    </row>
    <row r="346" spans="1:26" ht="15.75" customHeight="1">
      <c r="A346" s="781"/>
      <c r="B346" s="781"/>
      <c r="C346" s="160"/>
      <c r="D346" s="160"/>
      <c r="E346" s="130"/>
      <c r="F346" s="130"/>
      <c r="G346" s="130"/>
      <c r="H346" s="130"/>
      <c r="I346" s="130"/>
      <c r="J346" s="130"/>
      <c r="K346" s="130"/>
      <c r="L346" s="130"/>
      <c r="M346" s="130"/>
      <c r="N346" s="130"/>
      <c r="O346" s="130"/>
      <c r="P346" s="130"/>
      <c r="Q346" s="130"/>
      <c r="R346" s="130"/>
      <c r="S346" s="130"/>
      <c r="T346" s="130"/>
      <c r="U346" s="130"/>
      <c r="V346" s="130"/>
      <c r="W346" s="130"/>
      <c r="X346" s="130"/>
      <c r="Y346" s="130"/>
      <c r="Z346" s="130"/>
    </row>
    <row r="347" spans="1:26" ht="15.75" customHeight="1">
      <c r="A347" s="781"/>
      <c r="B347" s="781"/>
      <c r="C347" s="160"/>
      <c r="D347" s="160"/>
      <c r="E347" s="130"/>
      <c r="F347" s="130"/>
      <c r="G347" s="130"/>
      <c r="H347" s="130"/>
      <c r="I347" s="130"/>
      <c r="J347" s="130"/>
      <c r="K347" s="130"/>
      <c r="L347" s="130"/>
      <c r="M347" s="130"/>
      <c r="N347" s="130"/>
      <c r="O347" s="130"/>
      <c r="P347" s="130"/>
      <c r="Q347" s="130"/>
      <c r="R347" s="130"/>
      <c r="S347" s="130"/>
      <c r="T347" s="130"/>
      <c r="U347" s="130"/>
      <c r="V347" s="130"/>
      <c r="W347" s="130"/>
      <c r="X347" s="130"/>
      <c r="Y347" s="130"/>
      <c r="Z347" s="130"/>
    </row>
    <row r="348" spans="1:26" ht="15.75" customHeight="1">
      <c r="A348" s="781"/>
      <c r="B348" s="781"/>
      <c r="C348" s="160"/>
      <c r="D348" s="160"/>
      <c r="E348" s="130"/>
      <c r="F348" s="130"/>
      <c r="G348" s="130"/>
      <c r="H348" s="130"/>
      <c r="I348" s="130"/>
      <c r="J348" s="130"/>
      <c r="K348" s="130"/>
      <c r="L348" s="130"/>
      <c r="M348" s="130"/>
      <c r="N348" s="130"/>
      <c r="O348" s="130"/>
      <c r="P348" s="130"/>
      <c r="Q348" s="130"/>
      <c r="R348" s="130"/>
      <c r="S348" s="130"/>
      <c r="T348" s="130"/>
      <c r="U348" s="130"/>
      <c r="V348" s="130"/>
      <c r="W348" s="130"/>
      <c r="X348" s="130"/>
      <c r="Y348" s="130"/>
      <c r="Z348" s="130"/>
    </row>
    <row r="349" spans="1:26" ht="15.75" customHeight="1">
      <c r="A349" s="781"/>
      <c r="B349" s="781"/>
      <c r="C349" s="160"/>
      <c r="D349" s="160"/>
      <c r="E349" s="130"/>
      <c r="F349" s="130"/>
      <c r="G349" s="130"/>
      <c r="H349" s="130"/>
      <c r="I349" s="130"/>
      <c r="J349" s="130"/>
      <c r="K349" s="130"/>
      <c r="L349" s="130"/>
      <c r="M349" s="130"/>
      <c r="N349" s="130"/>
      <c r="O349" s="130"/>
      <c r="P349" s="130"/>
      <c r="Q349" s="130"/>
      <c r="R349" s="130"/>
      <c r="S349" s="130"/>
      <c r="T349" s="130"/>
      <c r="U349" s="130"/>
      <c r="V349" s="130"/>
      <c r="W349" s="130"/>
      <c r="X349" s="130"/>
      <c r="Y349" s="130"/>
      <c r="Z349" s="130"/>
    </row>
    <row r="350" spans="1:26" ht="15.75" customHeight="1">
      <c r="A350" s="781"/>
      <c r="B350" s="781"/>
      <c r="C350" s="160"/>
      <c r="D350" s="160"/>
      <c r="E350" s="130"/>
      <c r="F350" s="130"/>
      <c r="G350" s="130"/>
      <c r="H350" s="130"/>
      <c r="I350" s="130"/>
      <c r="J350" s="130"/>
      <c r="K350" s="130"/>
      <c r="L350" s="130"/>
      <c r="M350" s="130"/>
      <c r="N350" s="130"/>
      <c r="O350" s="130"/>
      <c r="P350" s="130"/>
      <c r="Q350" s="130"/>
      <c r="R350" s="130"/>
      <c r="S350" s="130"/>
      <c r="T350" s="130"/>
      <c r="U350" s="130"/>
      <c r="V350" s="130"/>
      <c r="W350" s="130"/>
      <c r="X350" s="130"/>
      <c r="Y350" s="130"/>
      <c r="Z350" s="130"/>
    </row>
    <row r="351" spans="1:26" ht="15.75" customHeight="1">
      <c r="A351" s="781"/>
      <c r="B351" s="781"/>
      <c r="C351" s="160"/>
      <c r="D351" s="160"/>
      <c r="E351" s="130"/>
      <c r="F351" s="130"/>
      <c r="G351" s="130"/>
      <c r="H351" s="130"/>
      <c r="I351" s="130"/>
      <c r="J351" s="130"/>
      <c r="K351" s="130"/>
      <c r="L351" s="130"/>
      <c r="M351" s="130"/>
      <c r="N351" s="130"/>
      <c r="O351" s="130"/>
      <c r="P351" s="130"/>
      <c r="Q351" s="130"/>
      <c r="R351" s="130"/>
      <c r="S351" s="130"/>
      <c r="T351" s="130"/>
      <c r="U351" s="130"/>
      <c r="V351" s="130"/>
      <c r="W351" s="130"/>
      <c r="X351" s="130"/>
      <c r="Y351" s="130"/>
      <c r="Z351" s="130"/>
    </row>
    <row r="352" spans="1:26" ht="15.75" customHeight="1">
      <c r="A352" s="781"/>
      <c r="B352" s="781"/>
      <c r="C352" s="160"/>
      <c r="D352" s="160"/>
      <c r="E352" s="130"/>
      <c r="F352" s="130"/>
      <c r="G352" s="130"/>
      <c r="H352" s="130"/>
      <c r="I352" s="130"/>
      <c r="J352" s="130"/>
      <c r="K352" s="130"/>
      <c r="L352" s="130"/>
      <c r="M352" s="130"/>
      <c r="N352" s="130"/>
      <c r="O352" s="130"/>
      <c r="P352" s="130"/>
      <c r="Q352" s="130"/>
      <c r="R352" s="130"/>
      <c r="S352" s="130"/>
      <c r="T352" s="130"/>
      <c r="U352" s="130"/>
      <c r="V352" s="130"/>
      <c r="W352" s="130"/>
      <c r="X352" s="130"/>
      <c r="Y352" s="130"/>
      <c r="Z352" s="130"/>
    </row>
    <row r="353" spans="1:26" ht="15.75" customHeight="1">
      <c r="A353" s="781"/>
      <c r="B353" s="781"/>
      <c r="C353" s="160"/>
      <c r="D353" s="160"/>
      <c r="E353" s="130"/>
      <c r="F353" s="130"/>
      <c r="G353" s="130"/>
      <c r="H353" s="130"/>
      <c r="I353" s="130"/>
      <c r="J353" s="130"/>
      <c r="K353" s="130"/>
      <c r="L353" s="130"/>
      <c r="M353" s="130"/>
      <c r="N353" s="130"/>
      <c r="O353" s="130"/>
      <c r="P353" s="130"/>
      <c r="Q353" s="130"/>
      <c r="R353" s="130"/>
      <c r="S353" s="130"/>
      <c r="T353" s="130"/>
      <c r="U353" s="130"/>
      <c r="V353" s="130"/>
      <c r="W353" s="130"/>
      <c r="X353" s="130"/>
      <c r="Y353" s="130"/>
      <c r="Z353" s="130"/>
    </row>
    <row r="354" spans="1:26" ht="15.75" customHeight="1">
      <c r="A354" s="781"/>
      <c r="B354" s="781"/>
      <c r="C354" s="160"/>
      <c r="D354" s="160"/>
      <c r="E354" s="130"/>
      <c r="F354" s="130"/>
      <c r="G354" s="130"/>
      <c r="H354" s="130"/>
      <c r="I354" s="130"/>
      <c r="J354" s="130"/>
      <c r="K354" s="130"/>
      <c r="L354" s="130"/>
      <c r="M354" s="130"/>
      <c r="N354" s="130"/>
      <c r="O354" s="130"/>
      <c r="P354" s="130"/>
      <c r="Q354" s="130"/>
      <c r="R354" s="130"/>
      <c r="S354" s="130"/>
      <c r="T354" s="130"/>
      <c r="U354" s="130"/>
      <c r="V354" s="130"/>
      <c r="W354" s="130"/>
      <c r="X354" s="130"/>
      <c r="Y354" s="130"/>
      <c r="Z354" s="130"/>
    </row>
    <row r="355" spans="1:26" ht="15.75" customHeight="1">
      <c r="A355" s="781"/>
      <c r="B355" s="781"/>
      <c r="C355" s="160"/>
      <c r="D355" s="160"/>
      <c r="E355" s="130"/>
      <c r="F355" s="130"/>
      <c r="G355" s="130"/>
      <c r="H355" s="130"/>
      <c r="I355" s="130"/>
      <c r="J355" s="130"/>
      <c r="K355" s="130"/>
      <c r="L355" s="130"/>
      <c r="M355" s="130"/>
      <c r="N355" s="130"/>
      <c r="O355" s="130"/>
      <c r="P355" s="130"/>
      <c r="Q355" s="130"/>
      <c r="R355" s="130"/>
      <c r="S355" s="130"/>
      <c r="T355" s="130"/>
      <c r="U355" s="130"/>
      <c r="V355" s="130"/>
      <c r="W355" s="130"/>
      <c r="X355" s="130"/>
      <c r="Y355" s="130"/>
      <c r="Z355" s="130"/>
    </row>
    <row r="356" spans="1:26" ht="15.75" customHeight="1">
      <c r="A356" s="781"/>
      <c r="B356" s="781"/>
      <c r="C356" s="160"/>
      <c r="D356" s="160"/>
      <c r="E356" s="130"/>
      <c r="F356" s="130"/>
      <c r="G356" s="130"/>
      <c r="H356" s="130"/>
      <c r="I356" s="130"/>
      <c r="J356" s="130"/>
      <c r="K356" s="130"/>
      <c r="L356" s="130"/>
      <c r="M356" s="130"/>
      <c r="N356" s="130"/>
      <c r="O356" s="130"/>
      <c r="P356" s="130"/>
      <c r="Q356" s="130"/>
      <c r="R356" s="130"/>
      <c r="S356" s="130"/>
      <c r="T356" s="130"/>
      <c r="U356" s="130"/>
      <c r="V356" s="130"/>
      <c r="W356" s="130"/>
      <c r="X356" s="130"/>
      <c r="Y356" s="130"/>
      <c r="Z356" s="130"/>
    </row>
    <row r="357" spans="1:26" ht="15.75" customHeight="1">
      <c r="A357" s="781"/>
      <c r="B357" s="781"/>
      <c r="C357" s="160"/>
      <c r="D357" s="160"/>
      <c r="E357" s="130"/>
      <c r="F357" s="130"/>
      <c r="G357" s="130"/>
      <c r="H357" s="130"/>
      <c r="I357" s="130"/>
      <c r="J357" s="130"/>
      <c r="K357" s="130"/>
      <c r="L357" s="130"/>
      <c r="M357" s="130"/>
      <c r="N357" s="130"/>
      <c r="O357" s="130"/>
      <c r="P357" s="130"/>
      <c r="Q357" s="130"/>
      <c r="R357" s="130"/>
      <c r="S357" s="130"/>
      <c r="T357" s="130"/>
      <c r="U357" s="130"/>
      <c r="V357" s="130"/>
      <c r="W357" s="130"/>
      <c r="X357" s="130"/>
      <c r="Y357" s="130"/>
      <c r="Z357" s="130"/>
    </row>
    <row r="358" spans="1:26" ht="15.75" customHeight="1">
      <c r="A358" s="781"/>
      <c r="B358" s="781"/>
      <c r="C358" s="160"/>
      <c r="D358" s="160"/>
      <c r="E358" s="130"/>
      <c r="F358" s="130"/>
      <c r="G358" s="130"/>
      <c r="H358" s="130"/>
      <c r="I358" s="130"/>
      <c r="J358" s="130"/>
      <c r="K358" s="130"/>
      <c r="L358" s="130"/>
      <c r="M358" s="130"/>
      <c r="N358" s="130"/>
      <c r="O358" s="130"/>
      <c r="P358" s="130"/>
      <c r="Q358" s="130"/>
      <c r="R358" s="130"/>
      <c r="S358" s="130"/>
      <c r="T358" s="130"/>
      <c r="U358" s="130"/>
      <c r="V358" s="130"/>
      <c r="W358" s="130"/>
      <c r="X358" s="130"/>
      <c r="Y358" s="130"/>
      <c r="Z358" s="130"/>
    </row>
    <row r="359" spans="1:26" ht="15.75" customHeight="1">
      <c r="A359" s="781"/>
      <c r="B359" s="781"/>
      <c r="C359" s="160"/>
      <c r="D359" s="160"/>
      <c r="E359" s="130"/>
      <c r="F359" s="130"/>
      <c r="G359" s="130"/>
      <c r="H359" s="130"/>
      <c r="I359" s="130"/>
      <c r="J359" s="130"/>
      <c r="K359" s="130"/>
      <c r="L359" s="130"/>
      <c r="M359" s="130"/>
      <c r="N359" s="130"/>
      <c r="O359" s="130"/>
      <c r="P359" s="130"/>
      <c r="Q359" s="130"/>
      <c r="R359" s="130"/>
      <c r="S359" s="130"/>
      <c r="T359" s="130"/>
      <c r="U359" s="130"/>
      <c r="V359" s="130"/>
      <c r="W359" s="130"/>
      <c r="X359" s="130"/>
      <c r="Y359" s="130"/>
      <c r="Z359" s="130"/>
    </row>
    <row r="360" spans="1:26" ht="15.75" customHeight="1">
      <c r="A360" s="781"/>
      <c r="B360" s="781"/>
      <c r="C360" s="160"/>
      <c r="D360" s="160"/>
      <c r="E360" s="130"/>
      <c r="F360" s="130"/>
      <c r="G360" s="130"/>
      <c r="H360" s="130"/>
      <c r="I360" s="130"/>
      <c r="J360" s="130"/>
      <c r="K360" s="130"/>
      <c r="L360" s="130"/>
      <c r="M360" s="130"/>
      <c r="N360" s="130"/>
      <c r="O360" s="130"/>
      <c r="P360" s="130"/>
      <c r="Q360" s="130"/>
      <c r="R360" s="130"/>
      <c r="S360" s="130"/>
      <c r="T360" s="130"/>
      <c r="U360" s="130"/>
      <c r="V360" s="130"/>
      <c r="W360" s="130"/>
      <c r="X360" s="130"/>
      <c r="Y360" s="130"/>
      <c r="Z360" s="130"/>
    </row>
    <row r="361" spans="1:26" ht="15.75" customHeight="1">
      <c r="A361" s="781"/>
      <c r="B361" s="781"/>
      <c r="C361" s="160"/>
      <c r="D361" s="160"/>
      <c r="E361" s="130"/>
      <c r="F361" s="130"/>
      <c r="G361" s="130"/>
      <c r="H361" s="130"/>
      <c r="I361" s="130"/>
      <c r="J361" s="130"/>
      <c r="K361" s="130"/>
      <c r="L361" s="130"/>
      <c r="M361" s="130"/>
      <c r="N361" s="130"/>
      <c r="O361" s="130"/>
      <c r="P361" s="130"/>
      <c r="Q361" s="130"/>
      <c r="R361" s="130"/>
      <c r="S361" s="130"/>
      <c r="T361" s="130"/>
      <c r="U361" s="130"/>
      <c r="V361" s="130"/>
      <c r="W361" s="130"/>
      <c r="X361" s="130"/>
      <c r="Y361" s="130"/>
      <c r="Z361" s="130"/>
    </row>
    <row r="362" spans="1:26" ht="15.75" customHeight="1">
      <c r="A362" s="781"/>
      <c r="B362" s="781"/>
      <c r="C362" s="160"/>
      <c r="D362" s="160"/>
      <c r="E362" s="130"/>
      <c r="F362" s="130"/>
      <c r="G362" s="130"/>
      <c r="H362" s="130"/>
      <c r="I362" s="130"/>
      <c r="J362" s="130"/>
      <c r="K362" s="130"/>
      <c r="L362" s="130"/>
      <c r="M362" s="130"/>
      <c r="N362" s="130"/>
      <c r="O362" s="130"/>
      <c r="P362" s="130"/>
      <c r="Q362" s="130"/>
      <c r="R362" s="130"/>
      <c r="S362" s="130"/>
      <c r="T362" s="130"/>
      <c r="U362" s="130"/>
      <c r="V362" s="130"/>
      <c r="W362" s="130"/>
      <c r="X362" s="130"/>
      <c r="Y362" s="130"/>
      <c r="Z362" s="130"/>
    </row>
    <row r="363" spans="1:26" ht="15.75" customHeight="1">
      <c r="A363" s="781"/>
      <c r="B363" s="781"/>
      <c r="C363" s="160"/>
      <c r="D363" s="160"/>
      <c r="E363" s="130"/>
      <c r="F363" s="130"/>
      <c r="G363" s="130"/>
      <c r="H363" s="130"/>
      <c r="I363" s="130"/>
      <c r="J363" s="130"/>
      <c r="K363" s="130"/>
      <c r="L363" s="130"/>
      <c r="M363" s="130"/>
      <c r="N363" s="130"/>
      <c r="O363" s="130"/>
      <c r="P363" s="130"/>
      <c r="Q363" s="130"/>
      <c r="R363" s="130"/>
      <c r="S363" s="130"/>
      <c r="T363" s="130"/>
      <c r="U363" s="130"/>
      <c r="V363" s="130"/>
      <c r="W363" s="130"/>
      <c r="X363" s="130"/>
      <c r="Y363" s="130"/>
      <c r="Z363" s="130"/>
    </row>
    <row r="364" spans="1:26" ht="15.75" customHeight="1">
      <c r="A364" s="781"/>
      <c r="B364" s="781"/>
      <c r="C364" s="160"/>
      <c r="D364" s="160"/>
      <c r="E364" s="130"/>
      <c r="F364" s="130"/>
      <c r="G364" s="130"/>
      <c r="H364" s="130"/>
      <c r="I364" s="130"/>
      <c r="J364" s="130"/>
      <c r="K364" s="130"/>
      <c r="L364" s="130"/>
      <c r="M364" s="130"/>
      <c r="N364" s="130"/>
      <c r="O364" s="130"/>
      <c r="P364" s="130"/>
      <c r="Q364" s="130"/>
      <c r="R364" s="130"/>
      <c r="S364" s="130"/>
      <c r="T364" s="130"/>
      <c r="U364" s="130"/>
      <c r="V364" s="130"/>
      <c r="W364" s="130"/>
      <c r="X364" s="130"/>
      <c r="Y364" s="130"/>
      <c r="Z364" s="130"/>
    </row>
    <row r="365" spans="1:26" ht="15.75" customHeight="1">
      <c r="A365" s="781"/>
      <c r="B365" s="781"/>
      <c r="C365" s="160"/>
      <c r="D365" s="160"/>
      <c r="E365" s="130"/>
      <c r="F365" s="130"/>
      <c r="G365" s="130"/>
      <c r="H365" s="130"/>
      <c r="I365" s="130"/>
      <c r="J365" s="130"/>
      <c r="K365" s="130"/>
      <c r="L365" s="130"/>
      <c r="M365" s="130"/>
      <c r="N365" s="130"/>
      <c r="O365" s="130"/>
      <c r="P365" s="130"/>
      <c r="Q365" s="130"/>
      <c r="R365" s="130"/>
      <c r="S365" s="130"/>
      <c r="T365" s="130"/>
      <c r="U365" s="130"/>
      <c r="V365" s="130"/>
      <c r="W365" s="130"/>
      <c r="X365" s="130"/>
      <c r="Y365" s="130"/>
      <c r="Z365" s="130"/>
    </row>
    <row r="366" spans="1:26" ht="15.75" customHeight="1">
      <c r="A366" s="781"/>
      <c r="B366" s="781"/>
      <c r="C366" s="160"/>
      <c r="D366" s="160"/>
      <c r="E366" s="130"/>
      <c r="F366" s="130"/>
      <c r="G366" s="130"/>
      <c r="H366" s="130"/>
      <c r="I366" s="130"/>
      <c r="J366" s="130"/>
      <c r="K366" s="130"/>
      <c r="L366" s="130"/>
      <c r="M366" s="130"/>
      <c r="N366" s="130"/>
      <c r="O366" s="130"/>
      <c r="P366" s="130"/>
      <c r="Q366" s="130"/>
      <c r="R366" s="130"/>
      <c r="S366" s="130"/>
      <c r="T366" s="130"/>
      <c r="U366" s="130"/>
      <c r="V366" s="130"/>
      <c r="W366" s="130"/>
      <c r="X366" s="130"/>
      <c r="Y366" s="130"/>
      <c r="Z366" s="130"/>
    </row>
    <row r="367" spans="1:26" ht="15.75" customHeight="1">
      <c r="A367" s="781"/>
      <c r="B367" s="781"/>
      <c r="C367" s="160"/>
      <c r="D367" s="160"/>
      <c r="E367" s="130"/>
      <c r="F367" s="130"/>
      <c r="G367" s="130"/>
      <c r="H367" s="130"/>
      <c r="I367" s="130"/>
      <c r="J367" s="130"/>
      <c r="K367" s="130"/>
      <c r="L367" s="130"/>
      <c r="M367" s="130"/>
      <c r="N367" s="130"/>
      <c r="O367" s="130"/>
      <c r="P367" s="130"/>
      <c r="Q367" s="130"/>
      <c r="R367" s="130"/>
      <c r="S367" s="130"/>
      <c r="T367" s="130"/>
      <c r="U367" s="130"/>
      <c r="V367" s="130"/>
      <c r="W367" s="130"/>
      <c r="X367" s="130"/>
      <c r="Y367" s="130"/>
      <c r="Z367" s="130"/>
    </row>
    <row r="368" spans="1:26" ht="15.75" customHeight="1">
      <c r="A368" s="781"/>
      <c r="B368" s="781"/>
      <c r="C368" s="160"/>
      <c r="D368" s="160"/>
      <c r="E368" s="130"/>
      <c r="F368" s="130"/>
      <c r="G368" s="130"/>
      <c r="H368" s="130"/>
      <c r="I368" s="130"/>
      <c r="J368" s="130"/>
      <c r="K368" s="130"/>
      <c r="L368" s="130"/>
      <c r="M368" s="130"/>
      <c r="N368" s="130"/>
      <c r="O368" s="130"/>
      <c r="P368" s="130"/>
      <c r="Q368" s="130"/>
      <c r="R368" s="130"/>
      <c r="S368" s="130"/>
      <c r="T368" s="130"/>
      <c r="U368" s="130"/>
      <c r="V368" s="130"/>
      <c r="W368" s="130"/>
      <c r="X368" s="130"/>
      <c r="Y368" s="130"/>
      <c r="Z368" s="130"/>
    </row>
    <row r="369" spans="1:26" ht="15.75" customHeight="1">
      <c r="A369" s="781"/>
      <c r="B369" s="781"/>
      <c r="C369" s="160"/>
      <c r="D369" s="160"/>
      <c r="E369" s="130"/>
      <c r="F369" s="130"/>
      <c r="G369" s="130"/>
      <c r="H369" s="130"/>
      <c r="I369" s="130"/>
      <c r="J369" s="130"/>
      <c r="K369" s="130"/>
      <c r="L369" s="130"/>
      <c r="M369" s="130"/>
      <c r="N369" s="130"/>
      <c r="O369" s="130"/>
      <c r="P369" s="130"/>
      <c r="Q369" s="130"/>
      <c r="R369" s="130"/>
      <c r="S369" s="130"/>
      <c r="T369" s="130"/>
      <c r="U369" s="130"/>
      <c r="V369" s="130"/>
      <c r="W369" s="130"/>
      <c r="X369" s="130"/>
      <c r="Y369" s="130"/>
      <c r="Z369" s="130"/>
    </row>
    <row r="370" spans="1:26" ht="15.75" customHeight="1">
      <c r="A370" s="781"/>
      <c r="B370" s="781"/>
      <c r="C370" s="160"/>
      <c r="D370" s="160"/>
      <c r="E370" s="130"/>
      <c r="F370" s="130"/>
      <c r="G370" s="130"/>
      <c r="H370" s="130"/>
      <c r="I370" s="130"/>
      <c r="J370" s="130"/>
      <c r="K370" s="130"/>
      <c r="L370" s="130"/>
      <c r="M370" s="130"/>
      <c r="N370" s="130"/>
      <c r="O370" s="130"/>
      <c r="P370" s="130"/>
      <c r="Q370" s="130"/>
      <c r="R370" s="130"/>
      <c r="S370" s="130"/>
      <c r="T370" s="130"/>
      <c r="U370" s="130"/>
      <c r="V370" s="130"/>
      <c r="W370" s="130"/>
      <c r="X370" s="130"/>
      <c r="Y370" s="130"/>
      <c r="Z370" s="130"/>
    </row>
    <row r="371" spans="1:26" ht="15.75" customHeight="1">
      <c r="A371" s="781"/>
      <c r="B371" s="781"/>
      <c r="C371" s="160"/>
      <c r="D371" s="160"/>
      <c r="E371" s="130"/>
      <c r="F371" s="130"/>
      <c r="G371" s="130"/>
      <c r="H371" s="130"/>
      <c r="I371" s="130"/>
      <c r="J371" s="130"/>
      <c r="K371" s="130"/>
      <c r="L371" s="130"/>
      <c r="M371" s="130"/>
      <c r="N371" s="130"/>
      <c r="O371" s="130"/>
      <c r="P371" s="130"/>
      <c r="Q371" s="130"/>
      <c r="R371" s="130"/>
      <c r="S371" s="130"/>
      <c r="T371" s="130"/>
      <c r="U371" s="130"/>
      <c r="V371" s="130"/>
      <c r="W371" s="130"/>
      <c r="X371" s="130"/>
      <c r="Y371" s="130"/>
      <c r="Z371" s="130"/>
    </row>
    <row r="372" spans="1:26" ht="15.75" customHeight="1">
      <c r="A372" s="781"/>
      <c r="B372" s="781"/>
      <c r="C372" s="160"/>
      <c r="D372" s="160"/>
      <c r="E372" s="130"/>
      <c r="F372" s="130"/>
      <c r="G372" s="130"/>
      <c r="H372" s="130"/>
      <c r="I372" s="130"/>
      <c r="J372" s="130"/>
      <c r="K372" s="130"/>
      <c r="L372" s="130"/>
      <c r="M372" s="130"/>
      <c r="N372" s="130"/>
      <c r="O372" s="130"/>
      <c r="P372" s="130"/>
      <c r="Q372" s="130"/>
      <c r="R372" s="130"/>
      <c r="S372" s="130"/>
      <c r="T372" s="130"/>
      <c r="U372" s="130"/>
      <c r="V372" s="130"/>
      <c r="W372" s="130"/>
      <c r="X372" s="130"/>
      <c r="Y372" s="130"/>
      <c r="Z372" s="130"/>
    </row>
    <row r="373" spans="1:26" ht="15.75" customHeight="1">
      <c r="A373" s="781"/>
      <c r="B373" s="781"/>
      <c r="C373" s="160"/>
      <c r="D373" s="160"/>
      <c r="E373" s="130"/>
      <c r="F373" s="130"/>
      <c r="G373" s="130"/>
      <c r="H373" s="130"/>
      <c r="I373" s="130"/>
      <c r="J373" s="130"/>
      <c r="K373" s="130"/>
      <c r="L373" s="130"/>
      <c r="M373" s="130"/>
      <c r="N373" s="130"/>
      <c r="O373" s="130"/>
      <c r="P373" s="130"/>
      <c r="Q373" s="130"/>
      <c r="R373" s="130"/>
      <c r="S373" s="130"/>
      <c r="T373" s="130"/>
      <c r="U373" s="130"/>
      <c r="V373" s="130"/>
      <c r="W373" s="130"/>
      <c r="X373" s="130"/>
      <c r="Y373" s="130"/>
      <c r="Z373" s="130"/>
    </row>
    <row r="374" spans="1:26" ht="15.75" customHeight="1">
      <c r="A374" s="781"/>
      <c r="B374" s="781"/>
      <c r="C374" s="160"/>
      <c r="D374" s="160"/>
      <c r="E374" s="130"/>
      <c r="F374" s="130"/>
      <c r="G374" s="130"/>
      <c r="H374" s="130"/>
      <c r="I374" s="130"/>
      <c r="J374" s="130"/>
      <c r="K374" s="130"/>
      <c r="L374" s="130"/>
      <c r="M374" s="130"/>
      <c r="N374" s="130"/>
      <c r="O374" s="130"/>
      <c r="P374" s="130"/>
      <c r="Q374" s="130"/>
      <c r="R374" s="130"/>
      <c r="S374" s="130"/>
      <c r="T374" s="130"/>
      <c r="U374" s="130"/>
      <c r="V374" s="130"/>
      <c r="W374" s="130"/>
      <c r="X374" s="130"/>
      <c r="Y374" s="130"/>
      <c r="Z374" s="130"/>
    </row>
    <row r="375" spans="1:26" ht="15.75" customHeight="1">
      <c r="A375" s="781"/>
      <c r="B375" s="781"/>
      <c r="C375" s="160"/>
      <c r="D375" s="160"/>
      <c r="E375" s="130"/>
      <c r="F375" s="130"/>
      <c r="G375" s="130"/>
      <c r="H375" s="130"/>
      <c r="I375" s="130"/>
      <c r="J375" s="130"/>
      <c r="K375" s="130"/>
      <c r="L375" s="130"/>
      <c r="M375" s="130"/>
      <c r="N375" s="130"/>
      <c r="O375" s="130"/>
      <c r="P375" s="130"/>
      <c r="Q375" s="130"/>
      <c r="R375" s="130"/>
      <c r="S375" s="130"/>
      <c r="T375" s="130"/>
      <c r="U375" s="130"/>
      <c r="V375" s="130"/>
      <c r="W375" s="130"/>
      <c r="X375" s="130"/>
      <c r="Y375" s="130"/>
      <c r="Z375" s="130"/>
    </row>
    <row r="376" spans="1:26" ht="15.75" customHeight="1">
      <c r="A376" s="781"/>
      <c r="B376" s="781"/>
      <c r="C376" s="160"/>
      <c r="D376" s="160"/>
      <c r="E376" s="130"/>
      <c r="F376" s="130"/>
      <c r="G376" s="130"/>
      <c r="H376" s="130"/>
      <c r="I376" s="130"/>
      <c r="J376" s="130"/>
      <c r="K376" s="130"/>
      <c r="L376" s="130"/>
      <c r="M376" s="130"/>
      <c r="N376" s="130"/>
      <c r="O376" s="130"/>
      <c r="P376" s="130"/>
      <c r="Q376" s="130"/>
      <c r="R376" s="130"/>
      <c r="S376" s="130"/>
      <c r="T376" s="130"/>
      <c r="U376" s="130"/>
      <c r="V376" s="130"/>
      <c r="W376" s="130"/>
      <c r="X376" s="130"/>
      <c r="Y376" s="130"/>
      <c r="Z376" s="130"/>
    </row>
    <row r="377" spans="1:26" ht="15.75" customHeight="1">
      <c r="A377" s="781"/>
      <c r="B377" s="781"/>
      <c r="C377" s="160"/>
      <c r="D377" s="160"/>
      <c r="E377" s="130"/>
      <c r="F377" s="130"/>
      <c r="G377" s="130"/>
      <c r="H377" s="130"/>
      <c r="I377" s="130"/>
      <c r="J377" s="130"/>
      <c r="K377" s="130"/>
      <c r="L377" s="130"/>
      <c r="M377" s="130"/>
      <c r="N377" s="130"/>
      <c r="O377" s="130"/>
      <c r="P377" s="130"/>
      <c r="Q377" s="130"/>
      <c r="R377" s="130"/>
      <c r="S377" s="130"/>
      <c r="T377" s="130"/>
      <c r="U377" s="130"/>
      <c r="V377" s="130"/>
      <c r="W377" s="130"/>
      <c r="X377" s="130"/>
      <c r="Y377" s="130"/>
      <c r="Z377" s="130"/>
    </row>
    <row r="378" spans="1:26" ht="15.75" customHeight="1">
      <c r="A378" s="781"/>
      <c r="B378" s="781"/>
      <c r="C378" s="160"/>
      <c r="D378" s="160"/>
      <c r="E378" s="130"/>
      <c r="F378" s="130"/>
      <c r="G378" s="130"/>
      <c r="H378" s="130"/>
      <c r="I378" s="130"/>
      <c r="J378" s="130"/>
      <c r="K378" s="130"/>
      <c r="L378" s="130"/>
      <c r="M378" s="130"/>
      <c r="N378" s="130"/>
      <c r="O378" s="130"/>
      <c r="P378" s="130"/>
      <c r="Q378" s="130"/>
      <c r="R378" s="130"/>
      <c r="S378" s="130"/>
      <c r="T378" s="130"/>
      <c r="U378" s="130"/>
      <c r="V378" s="130"/>
      <c r="W378" s="130"/>
      <c r="X378" s="130"/>
      <c r="Y378" s="130"/>
      <c r="Z378" s="130"/>
    </row>
    <row r="379" spans="1:26" ht="15.75" customHeight="1">
      <c r="A379" s="781"/>
      <c r="B379" s="781"/>
      <c r="C379" s="160"/>
      <c r="D379" s="160"/>
      <c r="E379" s="130"/>
      <c r="F379" s="130"/>
      <c r="G379" s="130"/>
      <c r="H379" s="130"/>
      <c r="I379" s="130"/>
      <c r="J379" s="130"/>
      <c r="K379" s="130"/>
      <c r="L379" s="130"/>
      <c r="M379" s="130"/>
      <c r="N379" s="130"/>
      <c r="O379" s="130"/>
      <c r="P379" s="130"/>
      <c r="Q379" s="130"/>
      <c r="R379" s="130"/>
      <c r="S379" s="130"/>
      <c r="T379" s="130"/>
      <c r="U379" s="130"/>
      <c r="V379" s="130"/>
      <c r="W379" s="130"/>
      <c r="X379" s="130"/>
      <c r="Y379" s="130"/>
      <c r="Z379" s="130"/>
    </row>
    <row r="380" spans="1:26" ht="15.75" customHeight="1">
      <c r="A380" s="781"/>
      <c r="B380" s="781"/>
      <c r="C380" s="160"/>
      <c r="D380" s="160"/>
      <c r="E380" s="130"/>
      <c r="F380" s="130"/>
      <c r="G380" s="130"/>
      <c r="H380" s="130"/>
      <c r="I380" s="130"/>
      <c r="J380" s="130"/>
      <c r="K380" s="130"/>
      <c r="L380" s="130"/>
      <c r="M380" s="130"/>
      <c r="N380" s="130"/>
      <c r="O380" s="130"/>
      <c r="P380" s="130"/>
      <c r="Q380" s="130"/>
      <c r="R380" s="130"/>
      <c r="S380" s="130"/>
      <c r="T380" s="130"/>
      <c r="U380" s="130"/>
      <c r="V380" s="130"/>
      <c r="W380" s="130"/>
      <c r="X380" s="130"/>
      <c r="Y380" s="130"/>
      <c r="Z380" s="130"/>
    </row>
    <row r="381" spans="1:26" ht="15.75" customHeight="1">
      <c r="A381" s="781"/>
      <c r="B381" s="781"/>
      <c r="C381" s="160"/>
      <c r="D381" s="160"/>
      <c r="E381" s="130"/>
      <c r="F381" s="130"/>
      <c r="G381" s="130"/>
      <c r="H381" s="130"/>
      <c r="I381" s="130"/>
      <c r="J381" s="130"/>
      <c r="K381" s="130"/>
      <c r="L381" s="130"/>
      <c r="M381" s="130"/>
      <c r="N381" s="130"/>
      <c r="O381" s="130"/>
      <c r="P381" s="130"/>
      <c r="Q381" s="130"/>
      <c r="R381" s="130"/>
      <c r="S381" s="130"/>
      <c r="T381" s="130"/>
      <c r="U381" s="130"/>
      <c r="V381" s="130"/>
      <c r="W381" s="130"/>
      <c r="X381" s="130"/>
      <c r="Y381" s="130"/>
      <c r="Z381" s="130"/>
    </row>
    <row r="382" spans="1:26" ht="15.75" customHeight="1">
      <c r="A382" s="781"/>
      <c r="B382" s="781"/>
      <c r="C382" s="160"/>
      <c r="D382" s="160"/>
      <c r="E382" s="130"/>
      <c r="F382" s="130"/>
      <c r="G382" s="130"/>
      <c r="H382" s="130"/>
      <c r="I382" s="130"/>
      <c r="J382" s="130"/>
      <c r="K382" s="130"/>
      <c r="L382" s="130"/>
      <c r="M382" s="130"/>
      <c r="N382" s="130"/>
      <c r="O382" s="130"/>
      <c r="P382" s="130"/>
      <c r="Q382" s="130"/>
      <c r="R382" s="130"/>
      <c r="S382" s="130"/>
      <c r="T382" s="130"/>
      <c r="U382" s="130"/>
      <c r="V382" s="130"/>
      <c r="W382" s="130"/>
      <c r="X382" s="130"/>
      <c r="Y382" s="130"/>
      <c r="Z382" s="130"/>
    </row>
    <row r="383" spans="1:26" ht="15.75" customHeight="1">
      <c r="A383" s="781"/>
      <c r="B383" s="781"/>
      <c r="C383" s="160"/>
      <c r="D383" s="160"/>
      <c r="E383" s="130"/>
      <c r="F383" s="130"/>
      <c r="G383" s="130"/>
      <c r="H383" s="130"/>
      <c r="I383" s="130"/>
      <c r="J383" s="130"/>
      <c r="K383" s="130"/>
      <c r="L383" s="130"/>
      <c r="M383" s="130"/>
      <c r="N383" s="130"/>
      <c r="O383" s="130"/>
      <c r="P383" s="130"/>
      <c r="Q383" s="130"/>
      <c r="R383" s="130"/>
      <c r="S383" s="130"/>
      <c r="T383" s="130"/>
      <c r="U383" s="130"/>
      <c r="V383" s="130"/>
      <c r="W383" s="130"/>
      <c r="X383" s="130"/>
      <c r="Y383" s="130"/>
      <c r="Z383" s="130"/>
    </row>
    <row r="384" spans="1:26" ht="15.75" customHeight="1">
      <c r="A384" s="781"/>
      <c r="B384" s="781"/>
      <c r="C384" s="160"/>
      <c r="D384" s="160"/>
      <c r="E384" s="130"/>
      <c r="F384" s="130"/>
      <c r="G384" s="130"/>
      <c r="H384" s="130"/>
      <c r="I384" s="130"/>
      <c r="J384" s="130"/>
      <c r="K384" s="130"/>
      <c r="L384" s="130"/>
      <c r="M384" s="130"/>
      <c r="N384" s="130"/>
      <c r="O384" s="130"/>
      <c r="P384" s="130"/>
      <c r="Q384" s="130"/>
      <c r="R384" s="130"/>
      <c r="S384" s="130"/>
      <c r="T384" s="130"/>
      <c r="U384" s="130"/>
      <c r="V384" s="130"/>
      <c r="W384" s="130"/>
      <c r="X384" s="130"/>
      <c r="Y384" s="130"/>
      <c r="Z384" s="130"/>
    </row>
    <row r="385" spans="1:26" ht="15.75" customHeight="1">
      <c r="A385" s="781"/>
      <c r="B385" s="781"/>
      <c r="C385" s="160"/>
      <c r="D385" s="160"/>
      <c r="E385" s="130"/>
      <c r="F385" s="130"/>
      <c r="G385" s="130"/>
      <c r="H385" s="130"/>
      <c r="I385" s="130"/>
      <c r="J385" s="130"/>
      <c r="K385" s="130"/>
      <c r="L385" s="130"/>
      <c r="M385" s="130"/>
      <c r="N385" s="130"/>
      <c r="O385" s="130"/>
      <c r="P385" s="130"/>
      <c r="Q385" s="130"/>
      <c r="R385" s="130"/>
      <c r="S385" s="130"/>
      <c r="T385" s="130"/>
      <c r="U385" s="130"/>
      <c r="V385" s="130"/>
      <c r="W385" s="130"/>
      <c r="X385" s="130"/>
      <c r="Y385" s="130"/>
      <c r="Z385" s="130"/>
    </row>
    <row r="386" spans="1:26" ht="15.75" customHeight="1">
      <c r="A386" s="781"/>
      <c r="B386" s="781"/>
      <c r="C386" s="160"/>
      <c r="D386" s="160"/>
      <c r="E386" s="130"/>
      <c r="F386" s="130"/>
      <c r="G386" s="130"/>
      <c r="H386" s="130"/>
      <c r="I386" s="130"/>
      <c r="J386" s="130"/>
      <c r="K386" s="130"/>
      <c r="L386" s="130"/>
      <c r="M386" s="130"/>
      <c r="N386" s="130"/>
      <c r="O386" s="130"/>
      <c r="P386" s="130"/>
      <c r="Q386" s="130"/>
      <c r="R386" s="130"/>
      <c r="S386" s="130"/>
      <c r="T386" s="130"/>
      <c r="U386" s="130"/>
      <c r="V386" s="130"/>
      <c r="W386" s="130"/>
      <c r="X386" s="130"/>
      <c r="Y386" s="130"/>
      <c r="Z386" s="130"/>
    </row>
    <row r="387" spans="1:26" ht="15.75" customHeight="1">
      <c r="A387" s="781"/>
      <c r="B387" s="781"/>
      <c r="C387" s="160"/>
      <c r="D387" s="160"/>
      <c r="E387" s="130"/>
      <c r="F387" s="130"/>
      <c r="G387" s="130"/>
      <c r="H387" s="130"/>
      <c r="I387" s="130"/>
      <c r="J387" s="130"/>
      <c r="K387" s="130"/>
      <c r="L387" s="130"/>
      <c r="M387" s="130"/>
      <c r="N387" s="130"/>
      <c r="O387" s="130"/>
      <c r="P387" s="130"/>
      <c r="Q387" s="130"/>
      <c r="R387" s="130"/>
      <c r="S387" s="130"/>
      <c r="T387" s="130"/>
      <c r="U387" s="130"/>
      <c r="V387" s="130"/>
      <c r="W387" s="130"/>
      <c r="X387" s="130"/>
      <c r="Y387" s="130"/>
      <c r="Z387" s="130"/>
    </row>
    <row r="388" spans="1:26" ht="15.75" customHeight="1">
      <c r="A388" s="781"/>
      <c r="B388" s="781"/>
      <c r="C388" s="160"/>
      <c r="D388" s="160"/>
      <c r="E388" s="130"/>
      <c r="F388" s="130"/>
      <c r="G388" s="130"/>
      <c r="H388" s="130"/>
      <c r="I388" s="130"/>
      <c r="J388" s="130"/>
      <c r="K388" s="130"/>
      <c r="L388" s="130"/>
      <c r="M388" s="130"/>
      <c r="N388" s="130"/>
      <c r="O388" s="130"/>
      <c r="P388" s="130"/>
      <c r="Q388" s="130"/>
      <c r="R388" s="130"/>
      <c r="S388" s="130"/>
      <c r="T388" s="130"/>
      <c r="U388" s="130"/>
      <c r="V388" s="130"/>
      <c r="W388" s="130"/>
      <c r="X388" s="130"/>
      <c r="Y388" s="130"/>
      <c r="Z388" s="130"/>
    </row>
    <row r="389" spans="1:26" ht="15.75" customHeight="1">
      <c r="A389" s="781"/>
      <c r="B389" s="781"/>
      <c r="C389" s="160"/>
      <c r="D389" s="160"/>
      <c r="E389" s="130"/>
      <c r="F389" s="130"/>
      <c r="G389" s="130"/>
      <c r="H389" s="130"/>
      <c r="I389" s="130"/>
      <c r="J389" s="130"/>
      <c r="K389" s="130"/>
      <c r="L389" s="130"/>
      <c r="M389" s="130"/>
      <c r="N389" s="130"/>
      <c r="O389" s="130"/>
      <c r="P389" s="130"/>
      <c r="Q389" s="130"/>
      <c r="R389" s="130"/>
      <c r="S389" s="130"/>
      <c r="T389" s="130"/>
      <c r="U389" s="130"/>
      <c r="V389" s="130"/>
      <c r="W389" s="130"/>
      <c r="X389" s="130"/>
      <c r="Y389" s="130"/>
      <c r="Z389" s="130"/>
    </row>
    <row r="390" spans="1:26" ht="15.75" customHeight="1">
      <c r="A390" s="781"/>
      <c r="B390" s="781"/>
      <c r="C390" s="160"/>
      <c r="D390" s="160"/>
      <c r="E390" s="130"/>
      <c r="F390" s="130"/>
      <c r="G390" s="130"/>
      <c r="H390" s="130"/>
      <c r="I390" s="130"/>
      <c r="J390" s="130"/>
      <c r="K390" s="130"/>
      <c r="L390" s="130"/>
      <c r="M390" s="130"/>
      <c r="N390" s="130"/>
      <c r="O390" s="130"/>
      <c r="P390" s="130"/>
      <c r="Q390" s="130"/>
      <c r="R390" s="130"/>
      <c r="S390" s="130"/>
      <c r="T390" s="130"/>
      <c r="U390" s="130"/>
      <c r="V390" s="130"/>
      <c r="W390" s="130"/>
      <c r="X390" s="130"/>
      <c r="Y390" s="130"/>
      <c r="Z390" s="130"/>
    </row>
    <row r="391" spans="1:26" ht="15.75" customHeight="1">
      <c r="A391" s="781"/>
      <c r="B391" s="781"/>
      <c r="C391" s="160"/>
      <c r="D391" s="160"/>
      <c r="E391" s="130"/>
      <c r="F391" s="130"/>
      <c r="G391" s="130"/>
      <c r="H391" s="130"/>
      <c r="I391" s="130"/>
      <c r="J391" s="130"/>
      <c r="K391" s="130"/>
      <c r="L391" s="130"/>
      <c r="M391" s="130"/>
      <c r="N391" s="130"/>
      <c r="O391" s="130"/>
      <c r="P391" s="130"/>
      <c r="Q391" s="130"/>
      <c r="R391" s="130"/>
      <c r="S391" s="130"/>
      <c r="T391" s="130"/>
      <c r="U391" s="130"/>
      <c r="V391" s="130"/>
      <c r="W391" s="130"/>
      <c r="X391" s="130"/>
      <c r="Y391" s="130"/>
      <c r="Z391" s="130"/>
    </row>
    <row r="392" spans="1:26" ht="15.75" customHeight="1">
      <c r="A392" s="781"/>
      <c r="B392" s="781"/>
      <c r="C392" s="160"/>
      <c r="D392" s="160"/>
      <c r="E392" s="130"/>
      <c r="F392" s="130"/>
      <c r="G392" s="130"/>
      <c r="H392" s="130"/>
      <c r="I392" s="130"/>
      <c r="J392" s="130"/>
      <c r="K392" s="130"/>
      <c r="L392" s="130"/>
      <c r="M392" s="130"/>
      <c r="N392" s="130"/>
      <c r="O392" s="130"/>
      <c r="P392" s="130"/>
      <c r="Q392" s="130"/>
      <c r="R392" s="130"/>
      <c r="S392" s="130"/>
      <c r="T392" s="130"/>
      <c r="U392" s="130"/>
      <c r="V392" s="130"/>
      <c r="W392" s="130"/>
      <c r="X392" s="130"/>
      <c r="Y392" s="130"/>
      <c r="Z392" s="130"/>
    </row>
    <row r="393" spans="1:26" ht="15.75" customHeight="1">
      <c r="A393" s="781"/>
      <c r="B393" s="781"/>
      <c r="C393" s="160"/>
      <c r="D393" s="160"/>
      <c r="E393" s="130"/>
      <c r="F393" s="130"/>
      <c r="G393" s="130"/>
      <c r="H393" s="130"/>
      <c r="I393" s="130"/>
      <c r="J393" s="130"/>
      <c r="K393" s="130"/>
      <c r="L393" s="130"/>
      <c r="M393" s="130"/>
      <c r="N393" s="130"/>
      <c r="O393" s="130"/>
      <c r="P393" s="130"/>
      <c r="Q393" s="130"/>
      <c r="R393" s="130"/>
      <c r="S393" s="130"/>
      <c r="T393" s="130"/>
      <c r="U393" s="130"/>
      <c r="V393" s="130"/>
      <c r="W393" s="130"/>
      <c r="X393" s="130"/>
      <c r="Y393" s="130"/>
      <c r="Z393" s="130"/>
    </row>
    <row r="394" spans="1:26" ht="15.75" customHeight="1">
      <c r="A394" s="781"/>
      <c r="B394" s="781"/>
      <c r="C394" s="160"/>
      <c r="D394" s="160"/>
      <c r="E394" s="130"/>
      <c r="F394" s="130"/>
      <c r="G394" s="130"/>
      <c r="H394" s="130"/>
      <c r="I394" s="130"/>
      <c r="J394" s="130"/>
      <c r="K394" s="130"/>
      <c r="L394" s="130"/>
      <c r="M394" s="130"/>
      <c r="N394" s="130"/>
      <c r="O394" s="130"/>
      <c r="P394" s="130"/>
      <c r="Q394" s="130"/>
      <c r="R394" s="130"/>
      <c r="S394" s="130"/>
      <c r="T394" s="130"/>
      <c r="U394" s="130"/>
      <c r="V394" s="130"/>
      <c r="W394" s="130"/>
      <c r="X394" s="130"/>
      <c r="Y394" s="130"/>
      <c r="Z394" s="130"/>
    </row>
    <row r="395" spans="1:26" ht="15.75" customHeight="1">
      <c r="A395" s="781"/>
      <c r="B395" s="781"/>
      <c r="C395" s="160"/>
      <c r="D395" s="160"/>
      <c r="E395" s="130"/>
      <c r="F395" s="130"/>
      <c r="G395" s="130"/>
      <c r="H395" s="130"/>
      <c r="I395" s="130"/>
      <c r="J395" s="130"/>
      <c r="K395" s="130"/>
      <c r="L395" s="130"/>
      <c r="M395" s="130"/>
      <c r="N395" s="130"/>
      <c r="O395" s="130"/>
      <c r="P395" s="130"/>
      <c r="Q395" s="130"/>
      <c r="R395" s="130"/>
      <c r="S395" s="130"/>
      <c r="T395" s="130"/>
      <c r="U395" s="130"/>
      <c r="V395" s="130"/>
      <c r="W395" s="130"/>
      <c r="X395" s="130"/>
      <c r="Y395" s="130"/>
      <c r="Z395" s="130"/>
    </row>
    <row r="396" spans="1:26" ht="15.75" customHeight="1">
      <c r="A396" s="781"/>
      <c r="B396" s="781"/>
      <c r="C396" s="160"/>
      <c r="D396" s="160"/>
      <c r="E396" s="130"/>
      <c r="F396" s="130"/>
      <c r="G396" s="130"/>
      <c r="H396" s="130"/>
      <c r="I396" s="130"/>
      <c r="J396" s="130"/>
      <c r="K396" s="130"/>
      <c r="L396" s="130"/>
      <c r="M396" s="130"/>
      <c r="N396" s="130"/>
      <c r="O396" s="130"/>
      <c r="P396" s="130"/>
      <c r="Q396" s="130"/>
      <c r="R396" s="130"/>
      <c r="S396" s="130"/>
      <c r="T396" s="130"/>
      <c r="U396" s="130"/>
      <c r="V396" s="130"/>
      <c r="W396" s="130"/>
      <c r="X396" s="130"/>
      <c r="Y396" s="130"/>
      <c r="Z396" s="130"/>
    </row>
    <row r="397" spans="1:26" ht="15.75" customHeight="1">
      <c r="A397" s="781"/>
      <c r="B397" s="781"/>
      <c r="C397" s="160"/>
      <c r="D397" s="160"/>
      <c r="E397" s="130"/>
      <c r="F397" s="130"/>
      <c r="G397" s="130"/>
      <c r="H397" s="130"/>
      <c r="I397" s="130"/>
      <c r="J397" s="130"/>
      <c r="K397" s="130"/>
      <c r="L397" s="130"/>
      <c r="M397" s="130"/>
      <c r="N397" s="130"/>
      <c r="O397" s="130"/>
      <c r="P397" s="130"/>
      <c r="Q397" s="130"/>
      <c r="R397" s="130"/>
      <c r="S397" s="130"/>
      <c r="T397" s="130"/>
      <c r="U397" s="130"/>
      <c r="V397" s="130"/>
      <c r="W397" s="130"/>
      <c r="X397" s="130"/>
      <c r="Y397" s="130"/>
      <c r="Z397" s="130"/>
    </row>
    <row r="398" spans="1:26" ht="15.75" customHeight="1">
      <c r="A398" s="781"/>
      <c r="B398" s="781"/>
      <c r="C398" s="160"/>
      <c r="D398" s="160"/>
      <c r="E398" s="130"/>
      <c r="F398" s="130"/>
      <c r="G398" s="130"/>
      <c r="H398" s="130"/>
      <c r="I398" s="130"/>
      <c r="J398" s="130"/>
      <c r="K398" s="130"/>
      <c r="L398" s="130"/>
      <c r="M398" s="130"/>
      <c r="N398" s="130"/>
      <c r="O398" s="130"/>
      <c r="P398" s="130"/>
      <c r="Q398" s="130"/>
      <c r="R398" s="130"/>
      <c r="S398" s="130"/>
      <c r="T398" s="130"/>
      <c r="U398" s="130"/>
      <c r="V398" s="130"/>
      <c r="W398" s="130"/>
      <c r="X398" s="130"/>
      <c r="Y398" s="130"/>
      <c r="Z398" s="130"/>
    </row>
    <row r="399" spans="1:26" ht="15.75" customHeight="1">
      <c r="A399" s="781"/>
      <c r="B399" s="781"/>
      <c r="C399" s="160"/>
      <c r="D399" s="160"/>
      <c r="E399" s="130"/>
      <c r="F399" s="130"/>
      <c r="G399" s="130"/>
      <c r="H399" s="130"/>
      <c r="I399" s="130"/>
      <c r="J399" s="130"/>
      <c r="K399" s="130"/>
      <c r="L399" s="130"/>
      <c r="M399" s="130"/>
      <c r="N399" s="130"/>
      <c r="O399" s="130"/>
      <c r="P399" s="130"/>
      <c r="Q399" s="130"/>
      <c r="R399" s="130"/>
      <c r="S399" s="130"/>
      <c r="T399" s="130"/>
      <c r="U399" s="130"/>
      <c r="V399" s="130"/>
      <c r="W399" s="130"/>
      <c r="X399" s="130"/>
      <c r="Y399" s="130"/>
      <c r="Z399" s="130"/>
    </row>
    <row r="400" spans="1:26" ht="15.75" customHeight="1">
      <c r="A400" s="781"/>
      <c r="B400" s="781"/>
      <c r="C400" s="160"/>
      <c r="D400" s="160"/>
      <c r="E400" s="130"/>
      <c r="F400" s="130"/>
      <c r="G400" s="130"/>
      <c r="H400" s="130"/>
      <c r="I400" s="130"/>
      <c r="J400" s="130"/>
      <c r="K400" s="130"/>
      <c r="L400" s="130"/>
      <c r="M400" s="130"/>
      <c r="N400" s="130"/>
      <c r="O400" s="130"/>
      <c r="P400" s="130"/>
      <c r="Q400" s="130"/>
      <c r="R400" s="130"/>
      <c r="S400" s="130"/>
      <c r="T400" s="130"/>
      <c r="U400" s="130"/>
      <c r="V400" s="130"/>
      <c r="W400" s="130"/>
      <c r="X400" s="130"/>
      <c r="Y400" s="130"/>
      <c r="Z400" s="130"/>
    </row>
    <row r="401" spans="1:26" ht="15.75" customHeight="1">
      <c r="A401" s="781"/>
      <c r="B401" s="781"/>
      <c r="C401" s="160"/>
      <c r="D401" s="160"/>
      <c r="E401" s="130"/>
      <c r="F401" s="130"/>
      <c r="G401" s="130"/>
      <c r="H401" s="130"/>
      <c r="I401" s="130"/>
      <c r="J401" s="130"/>
      <c r="K401" s="130"/>
      <c r="L401" s="130"/>
      <c r="M401" s="130"/>
      <c r="N401" s="130"/>
      <c r="O401" s="130"/>
      <c r="P401" s="130"/>
      <c r="Q401" s="130"/>
      <c r="R401" s="130"/>
      <c r="S401" s="130"/>
      <c r="T401" s="130"/>
      <c r="U401" s="130"/>
      <c r="V401" s="130"/>
      <c r="W401" s="130"/>
      <c r="X401" s="130"/>
      <c r="Y401" s="130"/>
      <c r="Z401" s="130"/>
    </row>
    <row r="402" spans="1:26" ht="15.75" customHeight="1">
      <c r="A402" s="781"/>
      <c r="B402" s="781"/>
      <c r="C402" s="160"/>
      <c r="D402" s="160"/>
      <c r="E402" s="130"/>
      <c r="F402" s="130"/>
      <c r="G402" s="130"/>
      <c r="H402" s="130"/>
      <c r="I402" s="130"/>
      <c r="J402" s="130"/>
      <c r="K402" s="130"/>
      <c r="L402" s="130"/>
      <c r="M402" s="130"/>
      <c r="N402" s="130"/>
      <c r="O402" s="130"/>
      <c r="P402" s="130"/>
      <c r="Q402" s="130"/>
      <c r="R402" s="130"/>
      <c r="S402" s="130"/>
      <c r="T402" s="130"/>
      <c r="U402" s="130"/>
      <c r="V402" s="130"/>
      <c r="W402" s="130"/>
      <c r="X402" s="130"/>
      <c r="Y402" s="130"/>
      <c r="Z402" s="130"/>
    </row>
    <row r="403" spans="1:26" ht="15.75" customHeight="1">
      <c r="A403" s="781"/>
      <c r="B403" s="781"/>
      <c r="C403" s="160"/>
      <c r="D403" s="160"/>
      <c r="E403" s="130"/>
      <c r="F403" s="130"/>
      <c r="G403" s="130"/>
      <c r="H403" s="130"/>
      <c r="I403" s="130"/>
      <c r="J403" s="130"/>
      <c r="K403" s="130"/>
      <c r="L403" s="130"/>
      <c r="M403" s="130"/>
      <c r="N403" s="130"/>
      <c r="O403" s="130"/>
      <c r="P403" s="130"/>
      <c r="Q403" s="130"/>
      <c r="R403" s="130"/>
      <c r="S403" s="130"/>
      <c r="T403" s="130"/>
      <c r="U403" s="130"/>
      <c r="V403" s="130"/>
      <c r="W403" s="130"/>
      <c r="X403" s="130"/>
      <c r="Y403" s="130"/>
      <c r="Z403" s="130"/>
    </row>
    <row r="404" spans="1:26" ht="15.75" customHeight="1">
      <c r="A404" s="781"/>
      <c r="B404" s="781"/>
      <c r="C404" s="160"/>
      <c r="D404" s="160"/>
      <c r="E404" s="130"/>
      <c r="F404" s="130"/>
      <c r="G404" s="130"/>
      <c r="H404" s="130"/>
      <c r="I404" s="130"/>
      <c r="J404" s="130"/>
      <c r="K404" s="130"/>
      <c r="L404" s="130"/>
      <c r="M404" s="130"/>
      <c r="N404" s="130"/>
      <c r="O404" s="130"/>
      <c r="P404" s="130"/>
      <c r="Q404" s="130"/>
      <c r="R404" s="130"/>
      <c r="S404" s="130"/>
      <c r="T404" s="130"/>
      <c r="U404" s="130"/>
      <c r="V404" s="130"/>
      <c r="W404" s="130"/>
      <c r="X404" s="130"/>
      <c r="Y404" s="130"/>
      <c r="Z404" s="130"/>
    </row>
    <row r="405" spans="1:26" ht="15.75" customHeight="1">
      <c r="A405" s="781"/>
      <c r="B405" s="781"/>
      <c r="C405" s="160"/>
      <c r="D405" s="160"/>
      <c r="E405" s="130"/>
      <c r="F405" s="130"/>
      <c r="G405" s="130"/>
      <c r="H405" s="130"/>
      <c r="I405" s="130"/>
      <c r="J405" s="130"/>
      <c r="K405" s="130"/>
      <c r="L405" s="130"/>
      <c r="M405" s="130"/>
      <c r="N405" s="130"/>
      <c r="O405" s="130"/>
      <c r="P405" s="130"/>
      <c r="Q405" s="130"/>
      <c r="R405" s="130"/>
      <c r="S405" s="130"/>
      <c r="T405" s="130"/>
      <c r="U405" s="130"/>
      <c r="V405" s="130"/>
      <c r="W405" s="130"/>
      <c r="X405" s="130"/>
      <c r="Y405" s="130"/>
      <c r="Z405" s="130"/>
    </row>
    <row r="406" spans="1:26" ht="15.75" customHeight="1">
      <c r="A406" s="781"/>
      <c r="B406" s="781"/>
      <c r="C406" s="160"/>
      <c r="D406" s="160"/>
      <c r="E406" s="130"/>
      <c r="F406" s="130"/>
      <c r="G406" s="130"/>
      <c r="H406" s="130"/>
      <c r="I406" s="130"/>
      <c r="J406" s="130"/>
      <c r="K406" s="130"/>
      <c r="L406" s="130"/>
      <c r="M406" s="130"/>
      <c r="N406" s="130"/>
      <c r="O406" s="130"/>
      <c r="P406" s="130"/>
      <c r="Q406" s="130"/>
      <c r="R406" s="130"/>
      <c r="S406" s="130"/>
      <c r="T406" s="130"/>
      <c r="U406" s="130"/>
      <c r="V406" s="130"/>
      <c r="W406" s="130"/>
      <c r="X406" s="130"/>
      <c r="Y406" s="130"/>
      <c r="Z406" s="130"/>
    </row>
    <row r="407" spans="1:26" ht="15.75" customHeight="1">
      <c r="A407" s="781"/>
      <c r="B407" s="781"/>
      <c r="C407" s="160"/>
      <c r="D407" s="160"/>
      <c r="E407" s="130"/>
      <c r="F407" s="130"/>
      <c r="G407" s="130"/>
      <c r="H407" s="130"/>
      <c r="I407" s="130"/>
      <c r="J407" s="130"/>
      <c r="K407" s="130"/>
      <c r="L407" s="130"/>
      <c r="M407" s="130"/>
      <c r="N407" s="130"/>
      <c r="O407" s="130"/>
      <c r="P407" s="130"/>
      <c r="Q407" s="130"/>
      <c r="R407" s="130"/>
      <c r="S407" s="130"/>
      <c r="T407" s="130"/>
      <c r="U407" s="130"/>
      <c r="V407" s="130"/>
      <c r="W407" s="130"/>
      <c r="X407" s="130"/>
      <c r="Y407" s="130"/>
      <c r="Z407" s="130"/>
    </row>
    <row r="408" spans="1:26" ht="15.75" customHeight="1">
      <c r="A408" s="781"/>
      <c r="B408" s="781"/>
      <c r="C408" s="160"/>
      <c r="D408" s="160"/>
      <c r="E408" s="130"/>
      <c r="F408" s="130"/>
      <c r="G408" s="130"/>
      <c r="H408" s="130"/>
      <c r="I408" s="130"/>
      <c r="J408" s="130"/>
      <c r="K408" s="130"/>
      <c r="L408" s="130"/>
      <c r="M408" s="130"/>
      <c r="N408" s="130"/>
      <c r="O408" s="130"/>
      <c r="P408" s="130"/>
      <c r="Q408" s="130"/>
      <c r="R408" s="130"/>
      <c r="S408" s="130"/>
      <c r="T408" s="130"/>
      <c r="U408" s="130"/>
      <c r="V408" s="130"/>
      <c r="W408" s="130"/>
      <c r="X408" s="130"/>
      <c r="Y408" s="130"/>
      <c r="Z408" s="130"/>
    </row>
    <row r="409" spans="1:26" ht="15.75" customHeight="1">
      <c r="A409" s="781"/>
      <c r="B409" s="781"/>
      <c r="C409" s="160"/>
      <c r="D409" s="160"/>
      <c r="E409" s="130"/>
      <c r="F409" s="130"/>
      <c r="G409" s="130"/>
      <c r="H409" s="130"/>
      <c r="I409" s="130"/>
      <c r="J409" s="130"/>
      <c r="K409" s="130"/>
      <c r="L409" s="130"/>
      <c r="M409" s="130"/>
      <c r="N409" s="130"/>
      <c r="O409" s="130"/>
      <c r="P409" s="130"/>
      <c r="Q409" s="130"/>
      <c r="R409" s="130"/>
      <c r="S409" s="130"/>
      <c r="T409" s="130"/>
      <c r="U409" s="130"/>
      <c r="V409" s="130"/>
      <c r="W409" s="130"/>
      <c r="X409" s="130"/>
      <c r="Y409" s="130"/>
      <c r="Z409" s="130"/>
    </row>
    <row r="410" spans="1:26" ht="15.75" customHeight="1">
      <c r="A410" s="781"/>
      <c r="B410" s="781"/>
      <c r="C410" s="160"/>
      <c r="D410" s="160"/>
      <c r="E410" s="130"/>
      <c r="F410" s="130"/>
      <c r="G410" s="130"/>
      <c r="H410" s="130"/>
      <c r="I410" s="130"/>
      <c r="J410" s="130"/>
      <c r="K410" s="130"/>
      <c r="L410" s="130"/>
      <c r="M410" s="130"/>
      <c r="N410" s="130"/>
      <c r="O410" s="130"/>
      <c r="P410" s="130"/>
      <c r="Q410" s="130"/>
      <c r="R410" s="130"/>
      <c r="S410" s="130"/>
      <c r="T410" s="130"/>
      <c r="U410" s="130"/>
      <c r="V410" s="130"/>
      <c r="W410" s="130"/>
      <c r="X410" s="130"/>
      <c r="Y410" s="130"/>
      <c r="Z410" s="130"/>
    </row>
    <row r="411" spans="1:26" ht="15.75" customHeight="1">
      <c r="A411" s="781"/>
      <c r="B411" s="781"/>
      <c r="C411" s="160"/>
      <c r="D411" s="160"/>
      <c r="E411" s="130"/>
      <c r="F411" s="130"/>
      <c r="G411" s="130"/>
      <c r="H411" s="130"/>
      <c r="I411" s="130"/>
      <c r="J411" s="130"/>
      <c r="K411" s="130"/>
      <c r="L411" s="130"/>
      <c r="M411" s="130"/>
      <c r="N411" s="130"/>
      <c r="O411" s="130"/>
      <c r="P411" s="130"/>
      <c r="Q411" s="130"/>
      <c r="R411" s="130"/>
      <c r="S411" s="130"/>
      <c r="T411" s="130"/>
      <c r="U411" s="130"/>
      <c r="V411" s="130"/>
      <c r="W411" s="130"/>
      <c r="X411" s="130"/>
      <c r="Y411" s="130"/>
      <c r="Z411" s="130"/>
    </row>
    <row r="412" spans="1:26" ht="15.75" customHeight="1">
      <c r="A412" s="781"/>
      <c r="B412" s="781"/>
      <c r="C412" s="160"/>
      <c r="D412" s="160"/>
      <c r="E412" s="130"/>
      <c r="F412" s="130"/>
      <c r="G412" s="130"/>
      <c r="H412" s="130"/>
      <c r="I412" s="130"/>
      <c r="J412" s="130"/>
      <c r="K412" s="130"/>
      <c r="L412" s="130"/>
      <c r="M412" s="130"/>
      <c r="N412" s="130"/>
      <c r="O412" s="130"/>
      <c r="P412" s="130"/>
      <c r="Q412" s="130"/>
      <c r="R412" s="130"/>
      <c r="S412" s="130"/>
      <c r="T412" s="130"/>
      <c r="U412" s="130"/>
      <c r="V412" s="130"/>
      <c r="W412" s="130"/>
      <c r="X412" s="130"/>
      <c r="Y412" s="130"/>
      <c r="Z412" s="130"/>
    </row>
    <row r="413" spans="1:26" ht="15.75" customHeight="1">
      <c r="A413" s="781"/>
      <c r="B413" s="781"/>
      <c r="C413" s="160"/>
      <c r="D413" s="160"/>
      <c r="E413" s="130"/>
      <c r="F413" s="130"/>
      <c r="G413" s="130"/>
      <c r="H413" s="130"/>
      <c r="I413" s="130"/>
      <c r="J413" s="130"/>
      <c r="K413" s="130"/>
      <c r="L413" s="130"/>
      <c r="M413" s="130"/>
      <c r="N413" s="130"/>
      <c r="O413" s="130"/>
      <c r="P413" s="130"/>
      <c r="Q413" s="130"/>
      <c r="R413" s="130"/>
      <c r="S413" s="130"/>
      <c r="T413" s="130"/>
      <c r="U413" s="130"/>
      <c r="V413" s="130"/>
      <c r="W413" s="130"/>
      <c r="X413" s="130"/>
      <c r="Y413" s="130"/>
      <c r="Z413" s="130"/>
    </row>
    <row r="414" spans="1:26" ht="15.75" customHeight="1">
      <c r="A414" s="781"/>
      <c r="B414" s="781"/>
      <c r="C414" s="160"/>
      <c r="D414" s="160"/>
      <c r="E414" s="130"/>
      <c r="F414" s="130"/>
      <c r="G414" s="130"/>
      <c r="H414" s="130"/>
      <c r="I414" s="130"/>
      <c r="J414" s="130"/>
      <c r="K414" s="130"/>
      <c r="L414" s="130"/>
      <c r="M414" s="130"/>
      <c r="N414" s="130"/>
      <c r="O414" s="130"/>
      <c r="P414" s="130"/>
      <c r="Q414" s="130"/>
      <c r="R414" s="130"/>
      <c r="S414" s="130"/>
      <c r="T414" s="130"/>
      <c r="U414" s="130"/>
      <c r="V414" s="130"/>
      <c r="W414" s="130"/>
      <c r="X414" s="130"/>
      <c r="Y414" s="130"/>
      <c r="Z414" s="130"/>
    </row>
    <row r="415" spans="1:26" ht="15.75" customHeight="1">
      <c r="A415" s="781"/>
      <c r="B415" s="781"/>
      <c r="C415" s="160"/>
      <c r="D415" s="160"/>
      <c r="E415" s="130"/>
      <c r="F415" s="130"/>
      <c r="G415" s="130"/>
      <c r="H415" s="130"/>
      <c r="I415" s="130"/>
      <c r="J415" s="130"/>
      <c r="K415" s="130"/>
      <c r="L415" s="130"/>
      <c r="M415" s="130"/>
      <c r="N415" s="130"/>
      <c r="O415" s="130"/>
      <c r="P415" s="130"/>
      <c r="Q415" s="130"/>
      <c r="R415" s="130"/>
      <c r="S415" s="130"/>
      <c r="T415" s="130"/>
      <c r="U415" s="130"/>
      <c r="V415" s="130"/>
      <c r="W415" s="130"/>
      <c r="X415" s="130"/>
      <c r="Y415" s="130"/>
      <c r="Z415" s="130"/>
    </row>
    <row r="416" spans="1:26" ht="15.75" customHeight="1">
      <c r="A416" s="781"/>
      <c r="B416" s="781"/>
      <c r="C416" s="160"/>
      <c r="D416" s="160"/>
      <c r="E416" s="130"/>
      <c r="F416" s="130"/>
      <c r="G416" s="130"/>
      <c r="H416" s="130"/>
      <c r="I416" s="130"/>
      <c r="J416" s="130"/>
      <c r="K416" s="130"/>
      <c r="L416" s="130"/>
      <c r="M416" s="130"/>
      <c r="N416" s="130"/>
      <c r="O416" s="130"/>
      <c r="P416" s="130"/>
      <c r="Q416" s="130"/>
      <c r="R416" s="130"/>
      <c r="S416" s="130"/>
      <c r="T416" s="130"/>
      <c r="U416" s="130"/>
      <c r="V416" s="130"/>
      <c r="W416" s="130"/>
      <c r="X416" s="130"/>
      <c r="Y416" s="130"/>
      <c r="Z416" s="130"/>
    </row>
    <row r="417" spans="1:26" ht="15.75" customHeight="1">
      <c r="A417" s="781"/>
      <c r="B417" s="781"/>
      <c r="C417" s="160"/>
      <c r="D417" s="160"/>
      <c r="E417" s="130"/>
      <c r="F417" s="130"/>
      <c r="G417" s="130"/>
      <c r="H417" s="130"/>
      <c r="I417" s="130"/>
      <c r="J417" s="130"/>
      <c r="K417" s="130"/>
      <c r="L417" s="130"/>
      <c r="M417" s="130"/>
      <c r="N417" s="130"/>
      <c r="O417" s="130"/>
      <c r="P417" s="130"/>
      <c r="Q417" s="130"/>
      <c r="R417" s="130"/>
      <c r="S417" s="130"/>
      <c r="T417" s="130"/>
      <c r="U417" s="130"/>
      <c r="V417" s="130"/>
      <c r="W417" s="130"/>
      <c r="X417" s="130"/>
      <c r="Y417" s="130"/>
      <c r="Z417" s="130"/>
    </row>
    <row r="418" spans="1:26" ht="15.75" customHeight="1">
      <c r="A418" s="781"/>
      <c r="B418" s="781"/>
      <c r="C418" s="160"/>
      <c r="D418" s="160"/>
      <c r="E418" s="130"/>
      <c r="F418" s="130"/>
      <c r="G418" s="130"/>
      <c r="H418" s="130"/>
      <c r="I418" s="130"/>
      <c r="J418" s="130"/>
      <c r="K418" s="130"/>
      <c r="L418" s="130"/>
      <c r="M418" s="130"/>
      <c r="N418" s="130"/>
      <c r="O418" s="130"/>
      <c r="P418" s="130"/>
      <c r="Q418" s="130"/>
      <c r="R418" s="130"/>
      <c r="S418" s="130"/>
      <c r="T418" s="130"/>
      <c r="U418" s="130"/>
      <c r="V418" s="130"/>
      <c r="W418" s="130"/>
      <c r="X418" s="130"/>
      <c r="Y418" s="130"/>
      <c r="Z418" s="130"/>
    </row>
    <row r="419" spans="1:26" ht="15.75" customHeight="1">
      <c r="A419" s="781"/>
      <c r="B419" s="781"/>
      <c r="C419" s="160"/>
      <c r="D419" s="160"/>
      <c r="E419" s="130"/>
      <c r="F419" s="130"/>
      <c r="G419" s="130"/>
      <c r="H419" s="130"/>
      <c r="I419" s="130"/>
      <c r="J419" s="130"/>
      <c r="K419" s="130"/>
      <c r="L419" s="130"/>
      <c r="M419" s="130"/>
      <c r="N419" s="130"/>
      <c r="O419" s="130"/>
      <c r="P419" s="130"/>
      <c r="Q419" s="130"/>
      <c r="R419" s="130"/>
      <c r="S419" s="130"/>
      <c r="T419" s="130"/>
      <c r="U419" s="130"/>
      <c r="V419" s="130"/>
      <c r="W419" s="130"/>
      <c r="X419" s="130"/>
      <c r="Y419" s="130"/>
      <c r="Z419" s="130"/>
    </row>
    <row r="420" spans="1:26" ht="15.75" customHeight="1">
      <c r="A420" s="781"/>
      <c r="B420" s="781"/>
      <c r="C420" s="160"/>
      <c r="D420" s="160"/>
      <c r="E420" s="130"/>
      <c r="F420" s="130"/>
      <c r="G420" s="130"/>
      <c r="H420" s="130"/>
      <c r="I420" s="130"/>
      <c r="J420" s="130"/>
      <c r="K420" s="130"/>
      <c r="L420" s="130"/>
      <c r="M420" s="130"/>
      <c r="N420" s="130"/>
      <c r="O420" s="130"/>
      <c r="P420" s="130"/>
      <c r="Q420" s="130"/>
      <c r="R420" s="130"/>
      <c r="S420" s="130"/>
      <c r="T420" s="130"/>
      <c r="U420" s="130"/>
      <c r="V420" s="130"/>
      <c r="W420" s="130"/>
      <c r="X420" s="130"/>
      <c r="Y420" s="130"/>
      <c r="Z420" s="130"/>
    </row>
    <row r="421" spans="1:26" ht="15.75" customHeight="1">
      <c r="A421" s="781"/>
      <c r="B421" s="781"/>
      <c r="C421" s="160"/>
      <c r="D421" s="160"/>
      <c r="E421" s="130"/>
      <c r="F421" s="130"/>
      <c r="G421" s="130"/>
      <c r="H421" s="130"/>
      <c r="I421" s="130"/>
      <c r="J421" s="130"/>
      <c r="K421" s="130"/>
      <c r="L421" s="130"/>
      <c r="M421" s="130"/>
      <c r="N421" s="130"/>
      <c r="O421" s="130"/>
      <c r="P421" s="130"/>
      <c r="Q421" s="130"/>
      <c r="R421" s="130"/>
      <c r="S421" s="130"/>
      <c r="T421" s="130"/>
      <c r="U421" s="130"/>
      <c r="V421" s="130"/>
      <c r="W421" s="130"/>
      <c r="X421" s="130"/>
      <c r="Y421" s="130"/>
      <c r="Z421" s="130"/>
    </row>
    <row r="422" spans="1:26" ht="15.75" customHeight="1">
      <c r="A422" s="781"/>
      <c r="B422" s="781"/>
      <c r="C422" s="160"/>
      <c r="D422" s="160"/>
      <c r="E422" s="130"/>
      <c r="F422" s="130"/>
      <c r="G422" s="130"/>
      <c r="H422" s="130"/>
      <c r="I422" s="130"/>
      <c r="J422" s="130"/>
      <c r="K422" s="130"/>
      <c r="L422" s="130"/>
      <c r="M422" s="130"/>
      <c r="N422" s="130"/>
      <c r="O422" s="130"/>
      <c r="P422" s="130"/>
      <c r="Q422" s="130"/>
      <c r="R422" s="130"/>
      <c r="S422" s="130"/>
      <c r="T422" s="130"/>
      <c r="U422" s="130"/>
      <c r="V422" s="130"/>
      <c r="W422" s="130"/>
      <c r="X422" s="130"/>
      <c r="Y422" s="130"/>
      <c r="Z422" s="130"/>
    </row>
    <row r="423" spans="1:26" ht="15.75" customHeight="1">
      <c r="A423" s="781"/>
      <c r="B423" s="781"/>
      <c r="C423" s="160"/>
      <c r="D423" s="160"/>
      <c r="E423" s="130"/>
      <c r="F423" s="130"/>
      <c r="G423" s="130"/>
      <c r="H423" s="130"/>
      <c r="I423" s="130"/>
      <c r="J423" s="130"/>
      <c r="K423" s="130"/>
      <c r="L423" s="130"/>
      <c r="M423" s="130"/>
      <c r="N423" s="130"/>
      <c r="O423" s="130"/>
      <c r="P423" s="130"/>
      <c r="Q423" s="130"/>
      <c r="R423" s="130"/>
      <c r="S423" s="130"/>
      <c r="T423" s="130"/>
      <c r="U423" s="130"/>
      <c r="V423" s="130"/>
      <c r="W423" s="130"/>
      <c r="X423" s="130"/>
      <c r="Y423" s="130"/>
      <c r="Z423" s="130"/>
    </row>
    <row r="424" spans="1:26" ht="15.75" customHeight="1">
      <c r="A424" s="781"/>
      <c r="B424" s="781"/>
      <c r="C424" s="160"/>
      <c r="D424" s="160"/>
      <c r="E424" s="130"/>
      <c r="F424" s="130"/>
      <c r="G424" s="130"/>
      <c r="H424" s="130"/>
      <c r="I424" s="130"/>
      <c r="J424" s="130"/>
      <c r="K424" s="130"/>
      <c r="L424" s="130"/>
      <c r="M424" s="130"/>
      <c r="N424" s="130"/>
      <c r="O424" s="130"/>
      <c r="P424" s="130"/>
      <c r="Q424" s="130"/>
      <c r="R424" s="130"/>
      <c r="S424" s="130"/>
      <c r="T424" s="130"/>
      <c r="U424" s="130"/>
      <c r="V424" s="130"/>
      <c r="W424" s="130"/>
      <c r="X424" s="130"/>
      <c r="Y424" s="130"/>
      <c r="Z424" s="130"/>
    </row>
    <row r="425" spans="1:26" ht="15.75" customHeight="1">
      <c r="A425" s="781"/>
      <c r="B425" s="781"/>
      <c r="C425" s="160"/>
      <c r="D425" s="160"/>
      <c r="E425" s="130"/>
      <c r="F425" s="130"/>
      <c r="G425" s="130"/>
      <c r="H425" s="130"/>
      <c r="I425" s="130"/>
      <c r="J425" s="130"/>
      <c r="K425" s="130"/>
      <c r="L425" s="130"/>
      <c r="M425" s="130"/>
      <c r="N425" s="130"/>
      <c r="O425" s="130"/>
      <c r="P425" s="130"/>
      <c r="Q425" s="130"/>
      <c r="R425" s="130"/>
      <c r="S425" s="130"/>
      <c r="T425" s="130"/>
      <c r="U425" s="130"/>
      <c r="V425" s="130"/>
      <c r="W425" s="130"/>
      <c r="X425" s="130"/>
      <c r="Y425" s="130"/>
      <c r="Z425" s="130"/>
    </row>
    <row r="426" spans="1:26" ht="15.75" customHeight="1">
      <c r="A426" s="781"/>
      <c r="B426" s="781"/>
      <c r="C426" s="160"/>
      <c r="D426" s="160"/>
      <c r="E426" s="130"/>
      <c r="F426" s="130"/>
      <c r="G426" s="130"/>
      <c r="H426" s="130"/>
      <c r="I426" s="130"/>
      <c r="J426" s="130"/>
      <c r="K426" s="130"/>
      <c r="L426" s="130"/>
      <c r="M426" s="130"/>
      <c r="N426" s="130"/>
      <c r="O426" s="130"/>
      <c r="P426" s="130"/>
      <c r="Q426" s="130"/>
      <c r="R426" s="130"/>
      <c r="S426" s="130"/>
      <c r="T426" s="130"/>
      <c r="U426" s="130"/>
      <c r="V426" s="130"/>
      <c r="W426" s="130"/>
      <c r="X426" s="130"/>
      <c r="Y426" s="130"/>
      <c r="Z426" s="130"/>
    </row>
    <row r="427" spans="1:26" ht="15.75" customHeight="1">
      <c r="A427" s="781"/>
      <c r="B427" s="781"/>
      <c r="C427" s="160"/>
      <c r="D427" s="160"/>
      <c r="E427" s="130"/>
      <c r="F427" s="130"/>
      <c r="G427" s="130"/>
      <c r="H427" s="130"/>
      <c r="I427" s="130"/>
      <c r="J427" s="130"/>
      <c r="K427" s="130"/>
      <c r="L427" s="130"/>
      <c r="M427" s="130"/>
      <c r="N427" s="130"/>
      <c r="O427" s="130"/>
      <c r="P427" s="130"/>
      <c r="Q427" s="130"/>
      <c r="R427" s="130"/>
      <c r="S427" s="130"/>
      <c r="T427" s="130"/>
      <c r="U427" s="130"/>
      <c r="V427" s="130"/>
      <c r="W427" s="130"/>
      <c r="X427" s="130"/>
      <c r="Y427" s="130"/>
      <c r="Z427" s="130"/>
    </row>
    <row r="428" spans="1:26" ht="15.75" customHeight="1">
      <c r="A428" s="781"/>
      <c r="B428" s="781"/>
      <c r="C428" s="160"/>
      <c r="D428" s="160"/>
      <c r="E428" s="130"/>
      <c r="F428" s="130"/>
      <c r="G428" s="130"/>
      <c r="H428" s="130"/>
      <c r="I428" s="130"/>
      <c r="J428" s="130"/>
      <c r="K428" s="130"/>
      <c r="L428" s="130"/>
      <c r="M428" s="130"/>
      <c r="N428" s="130"/>
      <c r="O428" s="130"/>
      <c r="P428" s="130"/>
      <c r="Q428" s="130"/>
      <c r="R428" s="130"/>
      <c r="S428" s="130"/>
      <c r="T428" s="130"/>
      <c r="U428" s="130"/>
      <c r="V428" s="130"/>
      <c r="W428" s="130"/>
      <c r="X428" s="130"/>
      <c r="Y428" s="130"/>
      <c r="Z428" s="130"/>
    </row>
    <row r="429" spans="1:26" ht="15.75" customHeight="1">
      <c r="A429" s="781"/>
      <c r="B429" s="781"/>
      <c r="C429" s="160"/>
      <c r="D429" s="160"/>
      <c r="E429" s="130"/>
      <c r="F429" s="130"/>
      <c r="G429" s="130"/>
      <c r="H429" s="130"/>
      <c r="I429" s="130"/>
      <c r="J429" s="130"/>
      <c r="K429" s="130"/>
      <c r="L429" s="130"/>
      <c r="M429" s="130"/>
      <c r="N429" s="130"/>
      <c r="O429" s="130"/>
      <c r="P429" s="130"/>
      <c r="Q429" s="130"/>
      <c r="R429" s="130"/>
      <c r="S429" s="130"/>
      <c r="T429" s="130"/>
      <c r="U429" s="130"/>
      <c r="V429" s="130"/>
      <c r="W429" s="130"/>
      <c r="X429" s="130"/>
      <c r="Y429" s="130"/>
      <c r="Z429" s="130"/>
    </row>
    <row r="430" spans="1:26" ht="15.75" customHeight="1">
      <c r="A430" s="781"/>
      <c r="B430" s="781"/>
      <c r="C430" s="160"/>
      <c r="D430" s="160"/>
      <c r="E430" s="130"/>
      <c r="F430" s="130"/>
      <c r="G430" s="130"/>
      <c r="H430" s="130"/>
      <c r="I430" s="130"/>
      <c r="J430" s="130"/>
      <c r="K430" s="130"/>
      <c r="L430" s="130"/>
      <c r="M430" s="130"/>
      <c r="N430" s="130"/>
      <c r="O430" s="130"/>
      <c r="P430" s="130"/>
      <c r="Q430" s="130"/>
      <c r="R430" s="130"/>
      <c r="S430" s="130"/>
      <c r="T430" s="130"/>
      <c r="U430" s="130"/>
      <c r="V430" s="130"/>
      <c r="W430" s="130"/>
      <c r="X430" s="130"/>
      <c r="Y430" s="130"/>
      <c r="Z430" s="130"/>
    </row>
    <row r="431" spans="1:26" ht="15.75" customHeight="1">
      <c r="A431" s="781"/>
      <c r="B431" s="781"/>
      <c r="C431" s="160"/>
      <c r="D431" s="160"/>
      <c r="E431" s="130"/>
      <c r="F431" s="130"/>
      <c r="G431" s="130"/>
      <c r="H431" s="130"/>
      <c r="I431" s="130"/>
      <c r="J431" s="130"/>
      <c r="K431" s="130"/>
      <c r="L431" s="130"/>
      <c r="M431" s="130"/>
      <c r="N431" s="130"/>
      <c r="O431" s="130"/>
      <c r="P431" s="130"/>
      <c r="Q431" s="130"/>
      <c r="R431" s="130"/>
      <c r="S431" s="130"/>
      <c r="T431" s="130"/>
      <c r="U431" s="130"/>
      <c r="V431" s="130"/>
      <c r="W431" s="130"/>
      <c r="X431" s="130"/>
      <c r="Y431" s="130"/>
      <c r="Z431" s="130"/>
    </row>
    <row r="432" spans="1:26" ht="15.75" customHeight="1">
      <c r="A432" s="781"/>
      <c r="B432" s="781"/>
      <c r="C432" s="160"/>
      <c r="D432" s="160"/>
      <c r="E432" s="130"/>
      <c r="F432" s="130"/>
      <c r="G432" s="130"/>
      <c r="H432" s="130"/>
      <c r="I432" s="130"/>
      <c r="J432" s="130"/>
      <c r="K432" s="130"/>
      <c r="L432" s="130"/>
      <c r="M432" s="130"/>
      <c r="N432" s="130"/>
      <c r="O432" s="130"/>
      <c r="P432" s="130"/>
      <c r="Q432" s="130"/>
      <c r="R432" s="130"/>
      <c r="S432" s="130"/>
      <c r="T432" s="130"/>
      <c r="U432" s="130"/>
      <c r="V432" s="130"/>
      <c r="W432" s="130"/>
      <c r="X432" s="130"/>
      <c r="Y432" s="130"/>
      <c r="Z432" s="130"/>
    </row>
    <row r="433" spans="1:26" ht="15.75" customHeight="1">
      <c r="A433" s="781"/>
      <c r="B433" s="781"/>
      <c r="C433" s="160"/>
      <c r="D433" s="160"/>
      <c r="E433" s="130"/>
      <c r="F433" s="130"/>
      <c r="G433" s="130"/>
      <c r="H433" s="130"/>
      <c r="I433" s="130"/>
      <c r="J433" s="130"/>
      <c r="K433" s="130"/>
      <c r="L433" s="130"/>
      <c r="M433" s="130"/>
      <c r="N433" s="130"/>
      <c r="O433" s="130"/>
      <c r="P433" s="130"/>
      <c r="Q433" s="130"/>
      <c r="R433" s="130"/>
      <c r="S433" s="130"/>
      <c r="T433" s="130"/>
      <c r="U433" s="130"/>
      <c r="V433" s="130"/>
      <c r="W433" s="130"/>
      <c r="X433" s="130"/>
      <c r="Y433" s="130"/>
      <c r="Z433" s="130"/>
    </row>
    <row r="434" spans="1:26" ht="15.75" customHeight="1">
      <c r="A434" s="781"/>
      <c r="B434" s="781"/>
      <c r="C434" s="160"/>
      <c r="D434" s="160"/>
      <c r="E434" s="130"/>
      <c r="F434" s="130"/>
      <c r="G434" s="130"/>
      <c r="H434" s="130"/>
      <c r="I434" s="130"/>
      <c r="J434" s="130"/>
      <c r="K434" s="130"/>
      <c r="L434" s="130"/>
      <c r="M434" s="130"/>
      <c r="N434" s="130"/>
      <c r="O434" s="130"/>
      <c r="P434" s="130"/>
      <c r="Q434" s="130"/>
      <c r="R434" s="130"/>
      <c r="S434" s="130"/>
      <c r="T434" s="130"/>
      <c r="U434" s="130"/>
      <c r="V434" s="130"/>
      <c r="W434" s="130"/>
      <c r="X434" s="130"/>
      <c r="Y434" s="130"/>
      <c r="Z434" s="130"/>
    </row>
    <row r="435" spans="1:26" ht="15.75" customHeight="1">
      <c r="A435" s="781"/>
      <c r="B435" s="781"/>
      <c r="C435" s="160"/>
      <c r="D435" s="160"/>
      <c r="E435" s="130"/>
      <c r="F435" s="130"/>
      <c r="G435" s="130"/>
      <c r="H435" s="130"/>
      <c r="I435" s="130"/>
      <c r="J435" s="130"/>
      <c r="K435" s="130"/>
      <c r="L435" s="130"/>
      <c r="M435" s="130"/>
      <c r="N435" s="130"/>
      <c r="O435" s="130"/>
      <c r="P435" s="130"/>
      <c r="Q435" s="130"/>
      <c r="R435" s="130"/>
      <c r="S435" s="130"/>
      <c r="T435" s="130"/>
      <c r="U435" s="130"/>
      <c r="V435" s="130"/>
      <c r="W435" s="130"/>
      <c r="X435" s="130"/>
      <c r="Y435" s="130"/>
      <c r="Z435" s="130"/>
    </row>
    <row r="436" spans="1:26" ht="15.75" customHeight="1">
      <c r="A436" s="781"/>
      <c r="B436" s="781"/>
      <c r="C436" s="160"/>
      <c r="D436" s="160"/>
      <c r="E436" s="130"/>
      <c r="F436" s="130"/>
      <c r="G436" s="130"/>
      <c r="H436" s="130"/>
      <c r="I436" s="130"/>
      <c r="J436" s="130"/>
      <c r="K436" s="130"/>
      <c r="L436" s="130"/>
      <c r="M436" s="130"/>
      <c r="N436" s="130"/>
      <c r="O436" s="130"/>
      <c r="P436" s="130"/>
      <c r="Q436" s="130"/>
      <c r="R436" s="130"/>
      <c r="S436" s="130"/>
      <c r="T436" s="130"/>
      <c r="U436" s="130"/>
      <c r="V436" s="130"/>
      <c r="W436" s="130"/>
      <c r="X436" s="130"/>
      <c r="Y436" s="130"/>
      <c r="Z436" s="130"/>
    </row>
    <row r="437" spans="1:26" ht="15.75" customHeight="1">
      <c r="A437" s="781"/>
      <c r="B437" s="781"/>
      <c r="C437" s="160"/>
      <c r="D437" s="160"/>
      <c r="E437" s="130"/>
      <c r="F437" s="130"/>
      <c r="G437" s="130"/>
      <c r="H437" s="130"/>
      <c r="I437" s="130"/>
      <c r="J437" s="130"/>
      <c r="K437" s="130"/>
      <c r="L437" s="130"/>
      <c r="M437" s="130"/>
      <c r="N437" s="130"/>
      <c r="O437" s="130"/>
      <c r="P437" s="130"/>
      <c r="Q437" s="130"/>
      <c r="R437" s="130"/>
      <c r="S437" s="130"/>
      <c r="T437" s="130"/>
      <c r="U437" s="130"/>
      <c r="V437" s="130"/>
      <c r="W437" s="130"/>
      <c r="X437" s="130"/>
      <c r="Y437" s="130"/>
      <c r="Z437" s="130"/>
    </row>
    <row r="438" spans="1:26" ht="15.75" customHeight="1">
      <c r="A438" s="781"/>
      <c r="B438" s="781"/>
      <c r="C438" s="160"/>
      <c r="D438" s="160"/>
      <c r="E438" s="130"/>
      <c r="F438" s="130"/>
      <c r="G438" s="130"/>
      <c r="H438" s="130"/>
      <c r="I438" s="130"/>
      <c r="J438" s="130"/>
      <c r="K438" s="130"/>
      <c r="L438" s="130"/>
      <c r="M438" s="130"/>
      <c r="N438" s="130"/>
      <c r="O438" s="130"/>
      <c r="P438" s="130"/>
      <c r="Q438" s="130"/>
      <c r="R438" s="130"/>
      <c r="S438" s="130"/>
      <c r="T438" s="130"/>
      <c r="U438" s="130"/>
      <c r="V438" s="130"/>
      <c r="W438" s="130"/>
      <c r="X438" s="130"/>
      <c r="Y438" s="130"/>
      <c r="Z438" s="130"/>
    </row>
    <row r="439" spans="1:26" ht="15.75" customHeight="1">
      <c r="A439" s="781"/>
      <c r="B439" s="781"/>
      <c r="C439" s="160"/>
      <c r="D439" s="160"/>
      <c r="E439" s="130"/>
      <c r="F439" s="130"/>
      <c r="G439" s="130"/>
      <c r="H439" s="130"/>
      <c r="I439" s="130"/>
      <c r="J439" s="130"/>
      <c r="K439" s="130"/>
      <c r="L439" s="130"/>
      <c r="M439" s="130"/>
      <c r="N439" s="130"/>
      <c r="O439" s="130"/>
      <c r="P439" s="130"/>
      <c r="Q439" s="130"/>
      <c r="R439" s="130"/>
      <c r="S439" s="130"/>
      <c r="T439" s="130"/>
      <c r="U439" s="130"/>
      <c r="V439" s="130"/>
      <c r="W439" s="130"/>
      <c r="X439" s="130"/>
      <c r="Y439" s="130"/>
      <c r="Z439" s="130"/>
    </row>
    <row r="440" spans="1:26" ht="15.75" customHeight="1">
      <c r="A440" s="781"/>
      <c r="B440" s="781"/>
      <c r="C440" s="160"/>
      <c r="D440" s="160"/>
      <c r="E440" s="130"/>
      <c r="F440" s="130"/>
      <c r="G440" s="130"/>
      <c r="H440" s="130"/>
      <c r="I440" s="130"/>
      <c r="J440" s="130"/>
      <c r="K440" s="130"/>
      <c r="L440" s="130"/>
      <c r="M440" s="130"/>
      <c r="N440" s="130"/>
      <c r="O440" s="130"/>
      <c r="P440" s="130"/>
      <c r="Q440" s="130"/>
      <c r="R440" s="130"/>
      <c r="S440" s="130"/>
      <c r="T440" s="130"/>
      <c r="U440" s="130"/>
      <c r="V440" s="130"/>
      <c r="W440" s="130"/>
      <c r="X440" s="130"/>
      <c r="Y440" s="130"/>
      <c r="Z440" s="130"/>
    </row>
    <row r="441" spans="1:26" ht="15.75" customHeight="1">
      <c r="A441" s="781"/>
      <c r="B441" s="781"/>
      <c r="C441" s="160"/>
      <c r="D441" s="160"/>
      <c r="E441" s="130"/>
      <c r="F441" s="130"/>
      <c r="G441" s="130"/>
      <c r="H441" s="130"/>
      <c r="I441" s="130"/>
      <c r="J441" s="130"/>
      <c r="K441" s="130"/>
      <c r="L441" s="130"/>
      <c r="M441" s="130"/>
      <c r="N441" s="130"/>
      <c r="O441" s="130"/>
      <c r="P441" s="130"/>
      <c r="Q441" s="130"/>
      <c r="R441" s="130"/>
      <c r="S441" s="130"/>
      <c r="T441" s="130"/>
      <c r="U441" s="130"/>
      <c r="V441" s="130"/>
      <c r="W441" s="130"/>
      <c r="X441" s="130"/>
      <c r="Y441" s="130"/>
      <c r="Z441" s="130"/>
    </row>
    <row r="442" spans="1:26" ht="15.75" customHeight="1">
      <c r="A442" s="781"/>
      <c r="B442" s="781"/>
      <c r="C442" s="160"/>
      <c r="D442" s="160"/>
      <c r="E442" s="130"/>
      <c r="F442" s="130"/>
      <c r="G442" s="130"/>
      <c r="H442" s="130"/>
      <c r="I442" s="130"/>
      <c r="J442" s="130"/>
      <c r="K442" s="130"/>
      <c r="L442" s="130"/>
      <c r="M442" s="130"/>
      <c r="N442" s="130"/>
      <c r="O442" s="130"/>
      <c r="P442" s="130"/>
      <c r="Q442" s="130"/>
      <c r="R442" s="130"/>
      <c r="S442" s="130"/>
      <c r="T442" s="130"/>
      <c r="U442" s="130"/>
      <c r="V442" s="130"/>
      <c r="W442" s="130"/>
      <c r="X442" s="130"/>
      <c r="Y442" s="130"/>
      <c r="Z442" s="130"/>
    </row>
    <row r="443" spans="1:26" ht="15.75" customHeight="1">
      <c r="A443" s="781"/>
      <c r="B443" s="781"/>
      <c r="C443" s="160"/>
      <c r="D443" s="160"/>
      <c r="E443" s="130"/>
      <c r="F443" s="130"/>
      <c r="G443" s="130"/>
      <c r="H443" s="130"/>
      <c r="I443" s="130"/>
      <c r="J443" s="130"/>
      <c r="K443" s="130"/>
      <c r="L443" s="130"/>
      <c r="M443" s="130"/>
      <c r="N443" s="130"/>
      <c r="O443" s="130"/>
      <c r="P443" s="130"/>
      <c r="Q443" s="130"/>
      <c r="R443" s="130"/>
      <c r="S443" s="130"/>
      <c r="T443" s="130"/>
      <c r="U443" s="130"/>
      <c r="V443" s="130"/>
      <c r="W443" s="130"/>
      <c r="X443" s="130"/>
      <c r="Y443" s="130"/>
      <c r="Z443" s="130"/>
    </row>
    <row r="444" spans="1:26" ht="15.75" customHeight="1">
      <c r="A444" s="781"/>
      <c r="B444" s="781"/>
      <c r="C444" s="160"/>
      <c r="D444" s="160"/>
      <c r="E444" s="130"/>
      <c r="F444" s="130"/>
      <c r="G444" s="130"/>
      <c r="H444" s="130"/>
      <c r="I444" s="130"/>
      <c r="J444" s="130"/>
      <c r="K444" s="130"/>
      <c r="L444" s="130"/>
      <c r="M444" s="130"/>
      <c r="N444" s="130"/>
      <c r="O444" s="130"/>
      <c r="P444" s="130"/>
      <c r="Q444" s="130"/>
      <c r="R444" s="130"/>
      <c r="S444" s="130"/>
      <c r="T444" s="130"/>
      <c r="U444" s="130"/>
      <c r="V444" s="130"/>
      <c r="W444" s="130"/>
      <c r="X444" s="130"/>
      <c r="Y444" s="130"/>
      <c r="Z444" s="130"/>
    </row>
    <row r="445" spans="1:26" ht="15.75" customHeight="1">
      <c r="A445" s="781"/>
      <c r="B445" s="781"/>
      <c r="C445" s="160"/>
      <c r="D445" s="160"/>
      <c r="E445" s="130"/>
      <c r="F445" s="130"/>
      <c r="G445" s="130"/>
      <c r="H445" s="130"/>
      <c r="I445" s="130"/>
      <c r="J445" s="130"/>
      <c r="K445" s="130"/>
      <c r="L445" s="130"/>
      <c r="M445" s="130"/>
      <c r="N445" s="130"/>
      <c r="O445" s="130"/>
      <c r="P445" s="130"/>
      <c r="Q445" s="130"/>
      <c r="R445" s="130"/>
      <c r="S445" s="130"/>
      <c r="T445" s="130"/>
      <c r="U445" s="130"/>
      <c r="V445" s="130"/>
      <c r="W445" s="130"/>
      <c r="X445" s="130"/>
      <c r="Y445" s="130"/>
      <c r="Z445" s="130"/>
    </row>
    <row r="446" spans="1:26" ht="15.75" customHeight="1">
      <c r="A446" s="781"/>
      <c r="B446" s="781"/>
      <c r="C446" s="160"/>
      <c r="D446" s="160"/>
      <c r="E446" s="130"/>
      <c r="F446" s="130"/>
      <c r="G446" s="130"/>
      <c r="H446" s="130"/>
      <c r="I446" s="130"/>
      <c r="J446" s="130"/>
      <c r="K446" s="130"/>
      <c r="L446" s="130"/>
      <c r="M446" s="130"/>
      <c r="N446" s="130"/>
      <c r="O446" s="130"/>
      <c r="P446" s="130"/>
      <c r="Q446" s="130"/>
      <c r="R446" s="130"/>
      <c r="S446" s="130"/>
      <c r="T446" s="130"/>
      <c r="U446" s="130"/>
      <c r="V446" s="130"/>
      <c r="W446" s="130"/>
      <c r="X446" s="130"/>
      <c r="Y446" s="130"/>
      <c r="Z446" s="130"/>
    </row>
    <row r="447" spans="1:26" ht="15.75" customHeight="1"/>
    <row r="448" spans="1:26"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A190:B190"/>
    <mergeCell ref="A21:B21"/>
    <mergeCell ref="A13:B13"/>
    <mergeCell ref="A44:B44"/>
    <mergeCell ref="A18:B18"/>
    <mergeCell ref="A51:B51"/>
    <mergeCell ref="A26:B26"/>
    <mergeCell ref="A31:B31"/>
    <mergeCell ref="A36:B36"/>
    <mergeCell ref="A39:B39"/>
    <mergeCell ref="A48:B48"/>
  </mergeCells>
  <pageMargins left="0.7" right="0.7" top="0.75" bottom="0.75" header="0" footer="0"/>
  <pageSetup fitToWidth="0" fitToHeight="0" orientation="landscape"/>
  <headerFooter>
    <oddFooter>&amp;C&amp;P</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4" defaultRowHeight="15" customHeight="1"/>
  <cols>
    <col min="1" max="2" width="7.85546875" customWidth="1"/>
    <col min="3" max="3" width="30" customWidth="1"/>
    <col min="4" max="4" width="18" customWidth="1"/>
    <col min="5" max="5" width="13.28515625" customWidth="1"/>
    <col min="6" max="6" width="15.42578125" customWidth="1"/>
    <col min="7" max="26" width="7.85546875" customWidth="1"/>
  </cols>
  <sheetData>
    <row r="1" spans="1:26" ht="14.25" customHeight="1"/>
    <row r="2" spans="1:26" ht="27" customHeight="1">
      <c r="B2" s="1804" t="s">
        <v>2713</v>
      </c>
      <c r="C2" s="1804" t="s">
        <v>2714</v>
      </c>
      <c r="D2" s="729" t="s">
        <v>2715</v>
      </c>
      <c r="E2" s="1813" t="s">
        <v>2716</v>
      </c>
      <c r="F2" s="1777"/>
    </row>
    <row r="3" spans="1:26" ht="21" customHeight="1">
      <c r="B3" s="1805"/>
      <c r="C3" s="1805"/>
      <c r="D3" s="730" t="s">
        <v>3556</v>
      </c>
      <c r="E3" s="730" t="s">
        <v>2717</v>
      </c>
      <c r="F3" s="730" t="s">
        <v>2718</v>
      </c>
    </row>
    <row r="4" spans="1:26" ht="18.75" customHeight="1">
      <c r="B4" s="731">
        <v>10101</v>
      </c>
      <c r="C4" s="731" t="s">
        <v>3557</v>
      </c>
      <c r="D4" s="733">
        <f>D12</f>
        <v>29023960</v>
      </c>
      <c r="E4" s="892">
        <f t="shared" ref="E4:F4" si="0">1.04*D4</f>
        <v>30184918.400000002</v>
      </c>
      <c r="F4" s="893">
        <f t="shared" si="0"/>
        <v>31392315.136000004</v>
      </c>
    </row>
    <row r="5" spans="1:26" ht="30.75" customHeight="1">
      <c r="B5" s="891">
        <v>10102</v>
      </c>
      <c r="C5" s="891" t="s">
        <v>3519</v>
      </c>
      <c r="D5" s="733">
        <f>D15</f>
        <v>375935964</v>
      </c>
      <c r="E5" s="892">
        <f t="shared" ref="E5:F5" si="1">1.04*D5</f>
        <v>390973402.56</v>
      </c>
      <c r="F5" s="893">
        <f t="shared" si="1"/>
        <v>406612338.66240001</v>
      </c>
    </row>
    <row r="6" spans="1:26" ht="19.5" customHeight="1">
      <c r="B6" s="731">
        <v>10103</v>
      </c>
      <c r="C6" s="891" t="s">
        <v>3558</v>
      </c>
      <c r="D6" s="733">
        <f>D18</f>
        <v>1247281284</v>
      </c>
      <c r="E6" s="892">
        <f t="shared" ref="E6:F6" si="2">1.04*D6</f>
        <v>1297172535.3600001</v>
      </c>
      <c r="F6" s="893">
        <f t="shared" si="2"/>
        <v>1349059436.7744002</v>
      </c>
      <c r="K6" s="1646"/>
    </row>
    <row r="7" spans="1:26" ht="14.25" customHeight="1">
      <c r="B7" s="1803" t="s">
        <v>2806</v>
      </c>
      <c r="C7" s="1777"/>
      <c r="D7" s="738">
        <f t="shared" ref="D7:F7" si="3">SUM(D4:D6)</f>
        <v>1652241208</v>
      </c>
      <c r="E7" s="738">
        <f t="shared" si="3"/>
        <v>1718330856.3200002</v>
      </c>
      <c r="F7" s="738">
        <f t="shared" si="3"/>
        <v>1787064090.5728002</v>
      </c>
    </row>
    <row r="8" spans="1:26" ht="14.25" customHeight="1"/>
    <row r="9" spans="1:26" ht="14.25" customHeight="1"/>
    <row r="10" spans="1:26" ht="25.5" customHeight="1">
      <c r="B10" s="1804" t="s">
        <v>2713</v>
      </c>
      <c r="C10" s="1804" t="s">
        <v>2714</v>
      </c>
      <c r="D10" s="729" t="s">
        <v>2715</v>
      </c>
      <c r="E10" s="1813" t="s">
        <v>2716</v>
      </c>
      <c r="F10" s="1777"/>
    </row>
    <row r="11" spans="1:26" ht="14.25" customHeight="1">
      <c r="B11" s="1805"/>
      <c r="C11" s="1805"/>
      <c r="D11" s="730" t="s">
        <v>3556</v>
      </c>
      <c r="E11" s="730" t="s">
        <v>2717</v>
      </c>
      <c r="F11" s="730" t="s">
        <v>2718</v>
      </c>
    </row>
    <row r="12" spans="1:26" ht="18" customHeight="1">
      <c r="A12" s="740"/>
      <c r="B12" s="741">
        <v>10101</v>
      </c>
      <c r="C12" s="741" t="s">
        <v>3557</v>
      </c>
      <c r="D12" s="1379">
        <f>D13+D14</f>
        <v>29023960</v>
      </c>
      <c r="E12" s="1380">
        <f t="shared" ref="E12:F12" si="4">1.04*D12</f>
        <v>30184918.400000002</v>
      </c>
      <c r="F12" s="1647">
        <f t="shared" si="4"/>
        <v>31392315.136000004</v>
      </c>
      <c r="G12" s="740"/>
      <c r="H12" s="740"/>
      <c r="I12" s="740"/>
      <c r="J12" s="740"/>
      <c r="K12" s="740"/>
      <c r="L12" s="740"/>
      <c r="M12" s="740"/>
      <c r="N12" s="740"/>
      <c r="O12" s="740"/>
      <c r="P12" s="740"/>
      <c r="Q12" s="740"/>
      <c r="R12" s="740"/>
      <c r="S12" s="740"/>
      <c r="T12" s="740"/>
      <c r="U12" s="740"/>
      <c r="V12" s="740"/>
      <c r="W12" s="740"/>
      <c r="X12" s="740"/>
      <c r="Y12" s="740"/>
      <c r="Z12" s="740"/>
    </row>
    <row r="13" spans="1:26" ht="14.25" customHeight="1">
      <c r="B13" s="731"/>
      <c r="C13" s="732" t="s">
        <v>2725</v>
      </c>
      <c r="D13" s="733">
        <f>'COUNTY ASSEMBLY'!D60</f>
        <v>29023960</v>
      </c>
      <c r="E13" s="892">
        <f t="shared" ref="E13:F13" si="5">1.04*D13</f>
        <v>30184918.400000002</v>
      </c>
      <c r="F13" s="893">
        <f t="shared" si="5"/>
        <v>31392315.136000004</v>
      </c>
    </row>
    <row r="14" spans="1:26" ht="14.25" customHeight="1">
      <c r="B14" s="731"/>
      <c r="C14" s="732" t="s">
        <v>2643</v>
      </c>
      <c r="D14" s="733">
        <v>0</v>
      </c>
      <c r="E14" s="892">
        <f t="shared" ref="E14:F14" si="6">1.04*D14</f>
        <v>0</v>
      </c>
      <c r="F14" s="893">
        <f t="shared" si="6"/>
        <v>0</v>
      </c>
    </row>
    <row r="15" spans="1:26" ht="25.5" customHeight="1">
      <c r="A15" s="740"/>
      <c r="B15" s="745">
        <v>10102</v>
      </c>
      <c r="C15" s="745" t="s">
        <v>3519</v>
      </c>
      <c r="D15" s="1379">
        <f>D16+D17</f>
        <v>375935964</v>
      </c>
      <c r="E15" s="1380">
        <f t="shared" ref="E15:F15" si="7">1.04*D15</f>
        <v>390973402.56</v>
      </c>
      <c r="F15" s="1647">
        <f t="shared" si="7"/>
        <v>406612338.66240001</v>
      </c>
      <c r="G15" s="740"/>
      <c r="H15" s="740"/>
      <c r="I15" s="740"/>
      <c r="J15" s="740"/>
      <c r="K15" s="740"/>
      <c r="L15" s="740"/>
      <c r="M15" s="740"/>
      <c r="N15" s="740"/>
      <c r="O15" s="740"/>
      <c r="P15" s="740"/>
      <c r="Q15" s="740"/>
      <c r="R15" s="740"/>
      <c r="S15" s="740"/>
      <c r="T15" s="740"/>
      <c r="U15" s="740"/>
      <c r="V15" s="740"/>
      <c r="W15" s="740"/>
      <c r="X15" s="740"/>
      <c r="Y15" s="740"/>
      <c r="Z15" s="740"/>
    </row>
    <row r="16" spans="1:26" ht="14.25" customHeight="1">
      <c r="B16" s="731"/>
      <c r="C16" s="732" t="s">
        <v>2725</v>
      </c>
      <c r="D16" s="733">
        <f>'COUNTY ASSEMBLY'!D119</f>
        <v>375935964</v>
      </c>
      <c r="E16" s="892">
        <f t="shared" ref="E16:F16" si="8">1.04*D16</f>
        <v>390973402.56</v>
      </c>
      <c r="F16" s="893">
        <f t="shared" si="8"/>
        <v>406612338.66240001</v>
      </c>
    </row>
    <row r="17" spans="1:26" ht="14.25" customHeight="1">
      <c r="B17" s="731"/>
      <c r="C17" s="732" t="s">
        <v>2643</v>
      </c>
      <c r="D17" s="733"/>
      <c r="E17" s="892">
        <f t="shared" ref="E17:F17" si="9">1.04*D17</f>
        <v>0</v>
      </c>
      <c r="F17" s="893">
        <f t="shared" si="9"/>
        <v>0</v>
      </c>
    </row>
    <row r="18" spans="1:26" ht="15" customHeight="1">
      <c r="A18" s="740"/>
      <c r="B18" s="741">
        <v>10103</v>
      </c>
      <c r="C18" s="745" t="s">
        <v>3559</v>
      </c>
      <c r="D18" s="1379">
        <f>D19+D20</f>
        <v>1247281284</v>
      </c>
      <c r="E18" s="1380">
        <f t="shared" ref="E18:F18" si="10">1.04*D18</f>
        <v>1297172535.3600001</v>
      </c>
      <c r="F18" s="1647">
        <f t="shared" si="10"/>
        <v>1349059436.7744002</v>
      </c>
      <c r="G18" s="740"/>
      <c r="H18" s="740"/>
      <c r="I18" s="740"/>
      <c r="J18" s="740"/>
      <c r="K18" s="740"/>
      <c r="L18" s="740"/>
      <c r="M18" s="740"/>
      <c r="N18" s="740"/>
      <c r="O18" s="740"/>
      <c r="P18" s="740"/>
      <c r="Q18" s="740"/>
      <c r="R18" s="740"/>
      <c r="S18" s="740"/>
      <c r="T18" s="740"/>
      <c r="U18" s="740"/>
      <c r="V18" s="740"/>
      <c r="W18" s="740"/>
      <c r="X18" s="740"/>
      <c r="Y18" s="740"/>
      <c r="Z18" s="740"/>
    </row>
    <row r="19" spans="1:26" ht="15" customHeight="1">
      <c r="B19" s="731"/>
      <c r="C19" s="732" t="s">
        <v>2725</v>
      </c>
      <c r="D19" s="733">
        <f>'COUNTY ASSEMBLY'!D234</f>
        <v>973930819</v>
      </c>
      <c r="E19" s="892">
        <f t="shared" ref="E19:F19" si="11">1.04*D19</f>
        <v>1012888051.76</v>
      </c>
      <c r="F19" s="893">
        <f t="shared" si="11"/>
        <v>1053403573.8304</v>
      </c>
    </row>
    <row r="20" spans="1:26" ht="15" customHeight="1">
      <c r="B20" s="731"/>
      <c r="C20" s="732" t="s">
        <v>2643</v>
      </c>
      <c r="D20" s="733">
        <f>'COUNTY ASSEMBLY'!D244</f>
        <v>273350465</v>
      </c>
      <c r="E20" s="892">
        <f t="shared" ref="E20:F20" si="12">1.04*D20</f>
        <v>284284483.60000002</v>
      </c>
      <c r="F20" s="893">
        <f t="shared" si="12"/>
        <v>295655862.94400001</v>
      </c>
    </row>
    <row r="21" spans="1:26" ht="14.25" customHeight="1">
      <c r="B21" s="1803" t="s">
        <v>2806</v>
      </c>
      <c r="C21" s="1777"/>
      <c r="D21" s="738">
        <f t="shared" ref="D21:F21" si="13">SUM(D12,D15,D18)</f>
        <v>1652241208</v>
      </c>
      <c r="E21" s="738">
        <f t="shared" si="13"/>
        <v>1718330856.3200002</v>
      </c>
      <c r="F21" s="738">
        <f t="shared" si="13"/>
        <v>1787064090.5728002</v>
      </c>
    </row>
    <row r="22" spans="1:26" ht="14.25" customHeight="1"/>
    <row r="23" spans="1:26" ht="14.25" customHeight="1"/>
    <row r="24" spans="1:26" ht="14.25" customHeight="1"/>
    <row r="25" spans="1:26" ht="14.25" customHeight="1"/>
    <row r="26" spans="1:26" ht="14.25" customHeight="1"/>
    <row r="27" spans="1:26" ht="14.25" customHeight="1"/>
    <row r="28" spans="1:26" ht="14.25" customHeight="1"/>
    <row r="29" spans="1:26" ht="14.25" customHeight="1"/>
    <row r="30" spans="1:26" ht="14.25" customHeight="1"/>
    <row r="31" spans="1:26" ht="14.25" customHeight="1"/>
    <row r="32" spans="1:26"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21:C21"/>
    <mergeCell ref="B2:B3"/>
    <mergeCell ref="B10:B11"/>
    <mergeCell ref="E2:F2"/>
    <mergeCell ref="E10:F10"/>
    <mergeCell ref="C2:C3"/>
    <mergeCell ref="C10:C11"/>
    <mergeCell ref="B7:C7"/>
  </mergeCells>
  <pageMargins left="0.7" right="0.7" top="0.75" bottom="0.75" header="0" footer="0"/>
  <pageSetup fitToWidth="0" fitToHeight="0" orientation="landscape"/>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sqref="A1:A2"/>
    </sheetView>
  </sheetViews>
  <sheetFormatPr defaultColWidth="14" defaultRowHeight="15" customHeight="1"/>
  <cols>
    <col min="1" max="1" width="8.42578125" customWidth="1"/>
    <col min="3" max="3" width="17" customWidth="1"/>
    <col min="4" max="4" width="10.42578125" customWidth="1"/>
    <col min="5" max="5" width="12" customWidth="1"/>
    <col min="6" max="26" width="7.85546875" customWidth="1"/>
  </cols>
  <sheetData>
    <row r="1" spans="1:4" ht="24.75" customHeight="1">
      <c r="A1" s="1858" t="s">
        <v>3560</v>
      </c>
      <c r="B1" s="1852" t="s">
        <v>3561</v>
      </c>
      <c r="C1" s="1853"/>
      <c r="D1" s="1858">
        <v>2021</v>
      </c>
    </row>
    <row r="2" spans="1:4" ht="24.75" customHeight="1">
      <c r="A2" s="1853"/>
      <c r="B2" s="1858" t="s">
        <v>1</v>
      </c>
      <c r="C2" s="1853"/>
      <c r="D2" s="1853"/>
    </row>
    <row r="3" spans="1:4" ht="24.75" customHeight="1">
      <c r="A3" s="1648">
        <v>1</v>
      </c>
      <c r="B3" s="1648">
        <v>2</v>
      </c>
      <c r="C3" s="1648">
        <v>3</v>
      </c>
      <c r="D3" s="1648">
        <v>4</v>
      </c>
    </row>
    <row r="4" spans="1:4" ht="24.75" customHeight="1">
      <c r="A4" s="1857" t="s">
        <v>3562</v>
      </c>
      <c r="B4" s="1857" t="s">
        <v>3563</v>
      </c>
      <c r="C4" s="1649" t="s">
        <v>3564</v>
      </c>
      <c r="D4" s="1649" t="s">
        <v>3565</v>
      </c>
    </row>
    <row r="5" spans="1:4" ht="24.75" customHeight="1">
      <c r="A5" s="1853"/>
      <c r="B5" s="1853"/>
      <c r="C5" s="1649" t="s">
        <v>3566</v>
      </c>
      <c r="D5" s="1649" t="s">
        <v>3566</v>
      </c>
    </row>
    <row r="6" spans="1:4" ht="45">
      <c r="A6" s="1650"/>
      <c r="B6" s="1651" t="s">
        <v>3567</v>
      </c>
      <c r="C6" s="1652"/>
      <c r="D6" s="1652"/>
    </row>
    <row r="7" spans="1:4">
      <c r="A7" s="1859" t="s">
        <v>3568</v>
      </c>
      <c r="B7" s="1856" t="s">
        <v>3569</v>
      </c>
      <c r="C7" s="1655"/>
      <c r="D7" s="1655"/>
    </row>
    <row r="8" spans="1:4">
      <c r="A8" s="1853"/>
      <c r="B8" s="1853"/>
      <c r="C8" s="1655"/>
      <c r="D8" s="1655"/>
    </row>
    <row r="9" spans="1:4">
      <c r="A9" s="1853"/>
      <c r="B9" s="1853"/>
      <c r="C9" s="1655"/>
      <c r="D9" s="1655"/>
    </row>
    <row r="10" spans="1:4">
      <c r="A10" s="1853"/>
      <c r="B10" s="1853"/>
      <c r="C10" s="1655"/>
      <c r="D10" s="1655"/>
    </row>
    <row r="11" spans="1:4">
      <c r="A11" s="1853"/>
      <c r="B11" s="1853"/>
      <c r="C11" s="1656">
        <v>476512621</v>
      </c>
      <c r="D11" s="1657">
        <v>10800000</v>
      </c>
    </row>
    <row r="12" spans="1:4">
      <c r="A12" s="1860" t="s">
        <v>3570</v>
      </c>
      <c r="B12" s="1855" t="s">
        <v>3571</v>
      </c>
      <c r="C12" s="1660"/>
      <c r="D12" s="1661"/>
    </row>
    <row r="13" spans="1:4">
      <c r="A13" s="1825"/>
      <c r="B13" s="1825"/>
      <c r="C13" s="1660"/>
      <c r="D13" s="1661"/>
    </row>
    <row r="14" spans="1:4">
      <c r="A14" s="1825"/>
      <c r="B14" s="1825"/>
      <c r="C14" s="1660"/>
      <c r="D14" s="1661"/>
    </row>
    <row r="15" spans="1:4">
      <c r="A15" s="1825"/>
      <c r="B15" s="1825"/>
      <c r="C15" s="1660"/>
      <c r="D15" s="1661"/>
    </row>
    <row r="16" spans="1:4">
      <c r="A16" s="1825"/>
      <c r="B16" s="1825"/>
      <c r="C16" s="1662">
        <v>1185583241</v>
      </c>
      <c r="D16" s="1663">
        <v>61100770</v>
      </c>
    </row>
    <row r="17" spans="1:4">
      <c r="A17" s="1825"/>
      <c r="B17" s="1825"/>
      <c r="C17" s="1664"/>
      <c r="D17" s="1661"/>
    </row>
    <row r="18" spans="1:4">
      <c r="A18" s="1859" t="s">
        <v>3572</v>
      </c>
      <c r="B18" s="1854" t="s">
        <v>3573</v>
      </c>
      <c r="C18" s="1655"/>
      <c r="D18" s="1655"/>
    </row>
    <row r="19" spans="1:4">
      <c r="A19" s="1853"/>
      <c r="B19" s="1853"/>
      <c r="C19" s="1655"/>
      <c r="D19" s="1655"/>
    </row>
    <row r="20" spans="1:4">
      <c r="A20" s="1853"/>
      <c r="B20" s="1853"/>
      <c r="C20" s="1655"/>
      <c r="D20" s="1655"/>
    </row>
    <row r="21" spans="1:4" ht="15.75" customHeight="1">
      <c r="A21" s="1853"/>
      <c r="B21" s="1853"/>
      <c r="C21" s="1655"/>
      <c r="D21" s="1655"/>
    </row>
    <row r="22" spans="1:4" ht="15.75" customHeight="1">
      <c r="A22" s="1853"/>
      <c r="B22" s="1853"/>
      <c r="C22" s="1655"/>
      <c r="D22" s="1655"/>
    </row>
    <row r="23" spans="1:4" ht="15.75" customHeight="1">
      <c r="A23" s="1853"/>
      <c r="B23" s="1853"/>
      <c r="C23" s="1655"/>
      <c r="D23" s="1655"/>
    </row>
    <row r="24" spans="1:4" ht="15.75" customHeight="1">
      <c r="A24" s="1853"/>
      <c r="B24" s="1853"/>
      <c r="C24" s="1657">
        <v>213000000</v>
      </c>
      <c r="D24" s="1657">
        <v>4150000</v>
      </c>
    </row>
    <row r="25" spans="1:4" ht="15.75" customHeight="1">
      <c r="A25" s="1853"/>
      <c r="B25" s="1853"/>
      <c r="C25" s="1655"/>
      <c r="D25" s="1655"/>
    </row>
    <row r="26" spans="1:4" ht="15.75" customHeight="1">
      <c r="A26" s="1860" t="s">
        <v>3574</v>
      </c>
      <c r="B26" s="1855" t="s">
        <v>3575</v>
      </c>
      <c r="C26" s="1661"/>
      <c r="D26" s="1661"/>
    </row>
    <row r="27" spans="1:4" ht="15.75" customHeight="1">
      <c r="A27" s="1825"/>
      <c r="B27" s="1825"/>
      <c r="C27" s="1661"/>
      <c r="D27" s="1661"/>
    </row>
    <row r="28" spans="1:4" ht="15.75" customHeight="1">
      <c r="A28" s="1825"/>
      <c r="B28" s="1825"/>
      <c r="C28" s="1661"/>
      <c r="D28" s="1661"/>
    </row>
    <row r="29" spans="1:4" ht="15.75" customHeight="1">
      <c r="A29" s="1825"/>
      <c r="B29" s="1825"/>
      <c r="C29" s="1661"/>
      <c r="D29" s="1661"/>
    </row>
    <row r="30" spans="1:4" ht="15.75" customHeight="1">
      <c r="A30" s="1825"/>
      <c r="B30" s="1825"/>
      <c r="C30" s="1661"/>
      <c r="D30" s="1661"/>
    </row>
    <row r="31" spans="1:4" ht="15.75" customHeight="1">
      <c r="A31" s="1825"/>
      <c r="B31" s="1825"/>
      <c r="C31" s="1661"/>
      <c r="D31" s="1661"/>
    </row>
    <row r="32" spans="1:4" ht="15.75" customHeight="1">
      <c r="A32" s="1825"/>
      <c r="B32" s="1825"/>
      <c r="C32" s="1661"/>
      <c r="D32" s="1661"/>
    </row>
    <row r="33" spans="1:4" ht="15.75" customHeight="1">
      <c r="A33" s="1825"/>
      <c r="B33" s="1825"/>
      <c r="C33" s="1661"/>
      <c r="D33" s="1661"/>
    </row>
    <row r="34" spans="1:4" ht="15.75" customHeight="1">
      <c r="A34" s="1825"/>
      <c r="B34" s="1825"/>
      <c r="C34" s="1663">
        <v>443274069</v>
      </c>
      <c r="D34" s="1663">
        <v>37362813</v>
      </c>
    </row>
    <row r="35" spans="1:4" ht="15.75" customHeight="1">
      <c r="A35" s="1859" t="s">
        <v>3576</v>
      </c>
      <c r="B35" s="1854" t="s">
        <v>3577</v>
      </c>
      <c r="C35" s="1655"/>
      <c r="D35" s="1655"/>
    </row>
    <row r="36" spans="1:4" ht="15.75" customHeight="1">
      <c r="A36" s="1853"/>
      <c r="B36" s="1853"/>
      <c r="C36" s="1655"/>
      <c r="D36" s="1655"/>
    </row>
    <row r="37" spans="1:4" ht="15.75" customHeight="1">
      <c r="A37" s="1853"/>
      <c r="B37" s="1853"/>
      <c r="C37" s="1655"/>
      <c r="D37" s="1655"/>
    </row>
    <row r="38" spans="1:4" ht="15.75" customHeight="1">
      <c r="A38" s="1853"/>
      <c r="B38" s="1853"/>
      <c r="C38" s="1655"/>
      <c r="D38" s="1655"/>
    </row>
    <row r="39" spans="1:4" ht="15.75" customHeight="1">
      <c r="A39" s="1853"/>
      <c r="B39" s="1853"/>
      <c r="C39" s="1655"/>
      <c r="D39" s="1655"/>
    </row>
    <row r="40" spans="1:4" ht="15.75" customHeight="1">
      <c r="A40" s="1853"/>
      <c r="B40" s="1853"/>
      <c r="C40" s="1657">
        <v>620777713</v>
      </c>
      <c r="D40" s="1657">
        <v>1500000</v>
      </c>
    </row>
    <row r="41" spans="1:4" ht="15.75" customHeight="1">
      <c r="A41" s="1860" t="s">
        <v>3578</v>
      </c>
      <c r="B41" s="1855" t="s">
        <v>3579</v>
      </c>
      <c r="C41" s="1661"/>
      <c r="D41" s="1661"/>
    </row>
    <row r="42" spans="1:4" ht="15.75" customHeight="1">
      <c r="A42" s="1825"/>
      <c r="B42" s="1825"/>
      <c r="C42" s="1661"/>
      <c r="D42" s="1661"/>
    </row>
    <row r="43" spans="1:4" ht="15.75" customHeight="1">
      <c r="A43" s="1825"/>
      <c r="B43" s="1825"/>
      <c r="C43" s="1661"/>
      <c r="D43" s="1661"/>
    </row>
    <row r="44" spans="1:4" ht="15.75" customHeight="1">
      <c r="A44" s="1825"/>
      <c r="B44" s="1825"/>
      <c r="C44" s="1661"/>
      <c r="D44" s="1661"/>
    </row>
    <row r="45" spans="1:4" ht="15.75" customHeight="1">
      <c r="A45" s="1825"/>
      <c r="B45" s="1825"/>
      <c r="C45" s="1661"/>
      <c r="D45" s="1661"/>
    </row>
    <row r="46" spans="1:4" ht="15.75" customHeight="1">
      <c r="A46" s="1825"/>
      <c r="B46" s="1825"/>
      <c r="C46" s="1661"/>
      <c r="D46" s="1661"/>
    </row>
    <row r="47" spans="1:4" ht="15.75" customHeight="1">
      <c r="A47" s="1825"/>
      <c r="B47" s="1825"/>
      <c r="C47" s="1663">
        <v>77256460</v>
      </c>
      <c r="D47" s="1663">
        <v>250000</v>
      </c>
    </row>
    <row r="48" spans="1:4" ht="15.75" customHeight="1">
      <c r="A48" s="1825"/>
      <c r="B48" s="1825"/>
      <c r="C48" s="1661"/>
      <c r="D48" s="1661"/>
    </row>
    <row r="49" spans="1:4" ht="15.75" customHeight="1">
      <c r="A49" s="1859" t="s">
        <v>3580</v>
      </c>
      <c r="B49" s="1854" t="s">
        <v>3581</v>
      </c>
      <c r="C49" s="1655"/>
      <c r="D49" s="1655"/>
    </row>
    <row r="50" spans="1:4" ht="15.75" customHeight="1">
      <c r="A50" s="1853"/>
      <c r="B50" s="1853"/>
      <c r="C50" s="1655"/>
      <c r="D50" s="1655"/>
    </row>
    <row r="51" spans="1:4" ht="15.75" customHeight="1">
      <c r="A51" s="1853"/>
      <c r="B51" s="1853"/>
      <c r="C51" s="1655"/>
      <c r="D51" s="1655"/>
    </row>
    <row r="52" spans="1:4" ht="15.75" customHeight="1">
      <c r="A52" s="1853"/>
      <c r="B52" s="1853"/>
      <c r="C52" s="1655"/>
      <c r="D52" s="1655"/>
    </row>
    <row r="53" spans="1:4" ht="15.75" customHeight="1">
      <c r="A53" s="1853"/>
      <c r="B53" s="1853"/>
      <c r="C53" s="1655"/>
      <c r="D53" s="1655"/>
    </row>
    <row r="54" spans="1:4" ht="15.75" customHeight="1">
      <c r="A54" s="1853"/>
      <c r="B54" s="1853"/>
      <c r="C54" s="1657">
        <v>93357240</v>
      </c>
      <c r="D54" s="1657">
        <v>3850000</v>
      </c>
    </row>
    <row r="55" spans="1:4" ht="15.75" customHeight="1">
      <c r="A55" s="1853"/>
      <c r="B55" s="1853"/>
      <c r="C55" s="1666"/>
      <c r="D55" s="1655"/>
    </row>
    <row r="56" spans="1:4" ht="15.75" customHeight="1">
      <c r="A56" s="1853"/>
      <c r="B56" s="1853"/>
      <c r="C56" s="1666"/>
      <c r="D56" s="1655"/>
    </row>
    <row r="57" spans="1:4" ht="15.75" customHeight="1">
      <c r="A57" s="1653"/>
      <c r="B57" s="1654"/>
      <c r="C57" s="1667"/>
      <c r="D57" s="1667"/>
    </row>
    <row r="58" spans="1:4" ht="15.75" customHeight="1">
      <c r="A58" s="1668"/>
      <c r="B58" s="1669" t="s">
        <v>3582</v>
      </c>
      <c r="C58" s="1652"/>
      <c r="D58" s="1661"/>
    </row>
    <row r="59" spans="1:4" ht="15.75" customHeight="1">
      <c r="A59" s="1859" t="s">
        <v>3583</v>
      </c>
      <c r="B59" s="1854" t="s">
        <v>3584</v>
      </c>
      <c r="C59" s="1670"/>
      <c r="D59" s="1655"/>
    </row>
    <row r="60" spans="1:4" ht="15.75" customHeight="1">
      <c r="A60" s="1853"/>
      <c r="B60" s="1853"/>
      <c r="C60" s="1670"/>
      <c r="D60" s="1655"/>
    </row>
    <row r="61" spans="1:4" ht="15.75" customHeight="1">
      <c r="A61" s="1853"/>
      <c r="B61" s="1853"/>
      <c r="C61" s="1656">
        <v>35300000</v>
      </c>
      <c r="D61" s="1657">
        <v>15300000</v>
      </c>
    </row>
    <row r="62" spans="1:4" ht="15.75" customHeight="1">
      <c r="A62" s="1860" t="s">
        <v>3585</v>
      </c>
      <c r="B62" s="1855" t="s">
        <v>3586</v>
      </c>
      <c r="C62" s="1671"/>
      <c r="D62" s="1661"/>
    </row>
    <row r="63" spans="1:4" ht="15.75" customHeight="1">
      <c r="A63" s="1825"/>
      <c r="B63" s="1825"/>
      <c r="C63" s="1671"/>
      <c r="D63" s="1661"/>
    </row>
    <row r="64" spans="1:4" ht="15.75" customHeight="1">
      <c r="A64" s="1825"/>
      <c r="B64" s="1825"/>
      <c r="C64" s="1671"/>
      <c r="D64" s="1661"/>
    </row>
    <row r="65" spans="1:4" ht="15.75" customHeight="1">
      <c r="A65" s="1825"/>
      <c r="B65" s="1825"/>
      <c r="C65" s="1671"/>
      <c r="D65" s="1661"/>
    </row>
    <row r="66" spans="1:4" ht="15.75" customHeight="1">
      <c r="A66" s="1825"/>
      <c r="B66" s="1825"/>
      <c r="C66" s="1663">
        <v>70000000</v>
      </c>
      <c r="D66" s="1661">
        <v>0</v>
      </c>
    </row>
    <row r="67" spans="1:4" ht="15.75" customHeight="1">
      <c r="A67" s="1859" t="s">
        <v>3587</v>
      </c>
      <c r="B67" s="1854" t="s">
        <v>3588</v>
      </c>
      <c r="C67" s="1670"/>
      <c r="D67" s="1655"/>
    </row>
    <row r="68" spans="1:4" ht="15.75" customHeight="1">
      <c r="A68" s="1853"/>
      <c r="B68" s="1853"/>
      <c r="C68" s="1670"/>
      <c r="D68" s="1655"/>
    </row>
    <row r="69" spans="1:4" ht="15.75" customHeight="1">
      <c r="A69" s="1853"/>
      <c r="B69" s="1853"/>
      <c r="C69" s="1670"/>
      <c r="D69" s="1655"/>
    </row>
    <row r="70" spans="1:4" ht="15.75" customHeight="1">
      <c r="A70" s="1853"/>
      <c r="B70" s="1853"/>
      <c r="C70" s="1670"/>
      <c r="D70" s="1655"/>
    </row>
    <row r="71" spans="1:4" ht="15.75" customHeight="1">
      <c r="A71" s="1853"/>
      <c r="B71" s="1853"/>
      <c r="C71" s="1670"/>
      <c r="D71" s="1655"/>
    </row>
    <row r="72" spans="1:4" ht="15.75" customHeight="1">
      <c r="A72" s="1853"/>
      <c r="B72" s="1853"/>
      <c r="C72" s="1670"/>
      <c r="D72" s="1655"/>
    </row>
    <row r="73" spans="1:4" ht="15.75" customHeight="1">
      <c r="A73" s="1853"/>
      <c r="B73" s="1853"/>
      <c r="C73" s="1656">
        <v>1130400371</v>
      </c>
      <c r="D73" s="1657">
        <v>56126562</v>
      </c>
    </row>
    <row r="74" spans="1:4" ht="15.75" customHeight="1">
      <c r="A74" s="1860" t="s">
        <v>3589</v>
      </c>
      <c r="B74" s="1855" t="s">
        <v>3590</v>
      </c>
      <c r="C74" s="1671"/>
      <c r="D74" s="1661"/>
    </row>
    <row r="75" spans="1:4" ht="15.75" customHeight="1">
      <c r="A75" s="1825"/>
      <c r="B75" s="1825"/>
      <c r="C75" s="1671"/>
      <c r="D75" s="1661"/>
    </row>
    <row r="76" spans="1:4" ht="15.75" customHeight="1">
      <c r="A76" s="1825"/>
      <c r="B76" s="1825"/>
      <c r="C76" s="1663">
        <v>643011351</v>
      </c>
      <c r="D76" s="1661"/>
    </row>
    <row r="77" spans="1:4" ht="15.75" customHeight="1">
      <c r="A77" s="1825"/>
      <c r="B77" s="1825"/>
      <c r="C77" s="1664"/>
      <c r="D77" s="1663">
        <v>27500000</v>
      </c>
    </row>
    <row r="78" spans="1:4" ht="15.75" customHeight="1">
      <c r="A78" s="1859" t="s">
        <v>3591</v>
      </c>
      <c r="B78" s="1854" t="s">
        <v>3592</v>
      </c>
      <c r="C78" s="1670"/>
      <c r="D78" s="1655"/>
    </row>
    <row r="79" spans="1:4" ht="15.75" customHeight="1">
      <c r="A79" s="1853"/>
      <c r="B79" s="1853"/>
      <c r="C79" s="1670"/>
      <c r="D79" s="1655"/>
    </row>
    <row r="80" spans="1:4" ht="15.75" customHeight="1">
      <c r="A80" s="1853"/>
      <c r="B80" s="1853"/>
      <c r="C80" s="1670"/>
      <c r="D80" s="1655"/>
    </row>
    <row r="81" spans="1:4" ht="15.75" customHeight="1">
      <c r="A81" s="1853"/>
      <c r="B81" s="1853"/>
      <c r="C81" s="1656">
        <v>231501673</v>
      </c>
      <c r="D81" s="1657">
        <v>22228298</v>
      </c>
    </row>
    <row r="82" spans="1:4" ht="15.75" customHeight="1">
      <c r="A82" s="1658" t="s">
        <v>3593</v>
      </c>
      <c r="B82" s="1659" t="s">
        <v>3594</v>
      </c>
      <c r="C82" s="1663">
        <v>95183915</v>
      </c>
      <c r="D82" s="1663">
        <v>2800000</v>
      </c>
    </row>
    <row r="83" spans="1:4" ht="15.75" customHeight="1">
      <c r="A83" s="1859" t="s">
        <v>3595</v>
      </c>
      <c r="B83" s="1856" t="s">
        <v>3596</v>
      </c>
      <c r="C83" s="1655"/>
      <c r="D83" s="1655"/>
    </row>
    <row r="84" spans="1:4" ht="15.75" customHeight="1">
      <c r="A84" s="1853"/>
      <c r="B84" s="1853"/>
      <c r="C84" s="1655"/>
      <c r="D84" s="1655"/>
    </row>
    <row r="85" spans="1:4" ht="15.75" customHeight="1">
      <c r="A85" s="1853"/>
      <c r="B85" s="1853"/>
      <c r="C85" s="1655"/>
      <c r="D85" s="1655"/>
    </row>
    <row r="86" spans="1:4" ht="15.75" customHeight="1">
      <c r="A86" s="1853"/>
      <c r="B86" s="1853"/>
      <c r="C86" s="1655"/>
      <c r="D86" s="1655"/>
    </row>
    <row r="87" spans="1:4" ht="15.75" customHeight="1">
      <c r="A87" s="1853"/>
      <c r="B87" s="1853"/>
      <c r="C87" s="1655"/>
      <c r="D87" s="1655"/>
    </row>
    <row r="88" spans="1:4" ht="15.75" customHeight="1">
      <c r="A88" s="1853"/>
      <c r="B88" s="1853"/>
      <c r="C88" s="1657">
        <v>202025502</v>
      </c>
      <c r="D88" s="1657">
        <v>68370000</v>
      </c>
    </row>
    <row r="89" spans="1:4" ht="15.75" customHeight="1">
      <c r="A89" s="1860" t="s">
        <v>3597</v>
      </c>
      <c r="B89" s="1855" t="s">
        <v>3598</v>
      </c>
      <c r="C89" s="1661"/>
      <c r="D89" s="1661"/>
    </row>
    <row r="90" spans="1:4" ht="15.75" customHeight="1">
      <c r="A90" s="1825"/>
      <c r="B90" s="1825"/>
      <c r="C90" s="1671"/>
      <c r="D90" s="1671"/>
    </row>
    <row r="91" spans="1:4" ht="15.75" customHeight="1">
      <c r="A91" s="1825"/>
      <c r="B91" s="1825"/>
      <c r="C91" s="1663">
        <v>37445396</v>
      </c>
      <c r="D91" s="1663">
        <v>1000000</v>
      </c>
    </row>
    <row r="92" spans="1:4" ht="15.75" customHeight="1">
      <c r="A92" s="1859" t="s">
        <v>3599</v>
      </c>
      <c r="B92" s="1854" t="s">
        <v>3600</v>
      </c>
      <c r="C92" s="1655"/>
      <c r="D92" s="1655"/>
    </row>
    <row r="93" spans="1:4" ht="15.75" customHeight="1">
      <c r="A93" s="1853"/>
      <c r="B93" s="1853"/>
      <c r="C93" s="1655"/>
      <c r="D93" s="1655"/>
    </row>
    <row r="94" spans="1:4" ht="15.75" customHeight="1">
      <c r="A94" s="1853"/>
      <c r="B94" s="1853"/>
      <c r="C94" s="1655"/>
      <c r="D94" s="1655"/>
    </row>
    <row r="95" spans="1:4" ht="15.75" customHeight="1">
      <c r="A95" s="1853"/>
      <c r="B95" s="1853"/>
      <c r="C95" s="1657">
        <v>153843034</v>
      </c>
      <c r="D95" s="1657">
        <v>14000000</v>
      </c>
    </row>
    <row r="96" spans="1:4" ht="15.75" customHeight="1">
      <c r="A96" s="1860" t="s">
        <v>3601</v>
      </c>
      <c r="B96" s="1863" t="s">
        <v>3602</v>
      </c>
      <c r="C96" s="1661"/>
      <c r="D96" s="1661"/>
    </row>
    <row r="97" spans="1:4" ht="15.75" customHeight="1">
      <c r="A97" s="1825"/>
      <c r="B97" s="1825"/>
      <c r="C97" s="1661"/>
      <c r="D97" s="1661"/>
    </row>
    <row r="98" spans="1:4" ht="15.75" customHeight="1">
      <c r="A98" s="1825"/>
      <c r="B98" s="1825"/>
      <c r="C98" s="1661"/>
      <c r="D98" s="1661"/>
    </row>
    <row r="99" spans="1:4" ht="15.75" customHeight="1">
      <c r="A99" s="1825"/>
      <c r="B99" s="1825"/>
      <c r="C99" s="1661"/>
      <c r="D99" s="1661"/>
    </row>
    <row r="100" spans="1:4" ht="15.75" customHeight="1">
      <c r="A100" s="1825"/>
      <c r="B100" s="1825"/>
      <c r="C100" s="1661"/>
      <c r="D100" s="1661"/>
    </row>
    <row r="101" spans="1:4" ht="15.75" customHeight="1">
      <c r="A101" s="1825"/>
      <c r="B101" s="1825"/>
      <c r="C101" s="1663">
        <v>248717745</v>
      </c>
      <c r="D101" s="1663">
        <v>14716158</v>
      </c>
    </row>
    <row r="102" spans="1:4" ht="15.75" customHeight="1">
      <c r="A102" s="1825"/>
      <c r="B102" s="1825"/>
      <c r="C102" s="1661"/>
      <c r="D102" s="1661"/>
    </row>
    <row r="103" spans="1:4" ht="15.75" customHeight="1">
      <c r="A103" s="1658"/>
      <c r="B103" s="1651" t="s">
        <v>3603</v>
      </c>
      <c r="C103" s="1650"/>
      <c r="D103" s="1650"/>
    </row>
    <row r="104" spans="1:4" ht="15.75" customHeight="1">
      <c r="A104" s="1856" t="s">
        <v>3604</v>
      </c>
      <c r="B104" s="1854" t="s">
        <v>3605</v>
      </c>
      <c r="C104" s="1655"/>
      <c r="D104" s="1655"/>
    </row>
    <row r="105" spans="1:4" ht="15.75" customHeight="1">
      <c r="A105" s="1853"/>
      <c r="B105" s="1853"/>
      <c r="C105" s="1655"/>
      <c r="D105" s="1655"/>
    </row>
    <row r="106" spans="1:4" ht="15.75" customHeight="1">
      <c r="A106" s="1853"/>
      <c r="B106" s="1853"/>
      <c r="C106" s="1655"/>
      <c r="D106" s="1655"/>
    </row>
    <row r="107" spans="1:4" ht="15.75" customHeight="1">
      <c r="A107" s="1853"/>
      <c r="B107" s="1853"/>
      <c r="C107" s="1672"/>
      <c r="D107" s="1655"/>
    </row>
    <row r="108" spans="1:4" ht="15.75" customHeight="1">
      <c r="A108" s="1853"/>
      <c r="B108" s="1853"/>
      <c r="C108" s="1657">
        <v>963697525</v>
      </c>
      <c r="D108" s="1657">
        <v>28831072</v>
      </c>
    </row>
    <row r="109" spans="1:4" ht="15.75" customHeight="1">
      <c r="A109" s="1860" t="s">
        <v>3606</v>
      </c>
      <c r="B109" s="1855" t="s">
        <v>3607</v>
      </c>
      <c r="C109" s="1671"/>
      <c r="D109" s="1661"/>
    </row>
    <row r="110" spans="1:4" ht="15.75" customHeight="1">
      <c r="A110" s="1825"/>
      <c r="B110" s="1825"/>
      <c r="C110" s="1671"/>
      <c r="D110" s="1671"/>
    </row>
    <row r="111" spans="1:4" ht="15.75" customHeight="1">
      <c r="A111" s="1825"/>
      <c r="B111" s="1825"/>
      <c r="C111" s="1671"/>
      <c r="D111" s="1671"/>
    </row>
    <row r="112" spans="1:4" ht="15.75" customHeight="1">
      <c r="A112" s="1825"/>
      <c r="B112" s="1825"/>
      <c r="C112" s="1663">
        <v>674120059</v>
      </c>
      <c r="D112" s="1663">
        <v>394148</v>
      </c>
    </row>
    <row r="113" spans="1:4" ht="15.75" customHeight="1">
      <c r="A113" s="1862" t="s">
        <v>3608</v>
      </c>
      <c r="B113" s="1861" t="s">
        <v>3609</v>
      </c>
      <c r="C113" s="1670"/>
      <c r="D113" s="1670"/>
    </row>
    <row r="114" spans="1:4" ht="15.75" customHeight="1">
      <c r="A114" s="1853"/>
      <c r="B114" s="1853"/>
      <c r="C114" s="1670"/>
      <c r="D114" s="1670"/>
    </row>
    <row r="115" spans="1:4" ht="15.75" customHeight="1">
      <c r="A115" s="1853"/>
      <c r="B115" s="1853"/>
      <c r="C115" s="1670"/>
      <c r="D115" s="1670"/>
    </row>
    <row r="116" spans="1:4" ht="15.75" customHeight="1">
      <c r="A116" s="1853"/>
      <c r="B116" s="1853"/>
      <c r="C116" s="1670"/>
      <c r="D116" s="1670"/>
    </row>
    <row r="117" spans="1:4" ht="15.75" customHeight="1">
      <c r="A117" s="1853"/>
      <c r="B117" s="1853"/>
      <c r="C117" s="1670"/>
      <c r="D117" s="1670"/>
    </row>
    <row r="118" spans="1:4" ht="15.75" customHeight="1">
      <c r="A118" s="1853"/>
      <c r="B118" s="1853"/>
      <c r="C118" s="1656">
        <v>3416239511</v>
      </c>
      <c r="D118" s="1656">
        <v>190377802</v>
      </c>
    </row>
    <row r="119" spans="1:4" ht="15.75" customHeight="1">
      <c r="A119" s="1853"/>
      <c r="B119" s="1853"/>
      <c r="C119" s="1670"/>
      <c r="D119" s="1670"/>
    </row>
    <row r="120" spans="1:4" ht="15.75" customHeight="1">
      <c r="A120" s="1860" t="s">
        <v>3610</v>
      </c>
      <c r="B120" s="1855" t="s">
        <v>3611</v>
      </c>
      <c r="C120" s="1661"/>
      <c r="D120" s="1661"/>
    </row>
    <row r="121" spans="1:4" ht="15.75" customHeight="1">
      <c r="A121" s="1825"/>
      <c r="B121" s="1825"/>
      <c r="C121" s="1661"/>
      <c r="D121" s="1661"/>
    </row>
    <row r="122" spans="1:4" ht="15.75" customHeight="1">
      <c r="A122" s="1825"/>
      <c r="B122" s="1825"/>
      <c r="C122" s="1661"/>
      <c r="D122" s="1661"/>
    </row>
    <row r="123" spans="1:4" ht="15.75" customHeight="1">
      <c r="A123" s="1825"/>
      <c r="B123" s="1825"/>
      <c r="C123" s="1661"/>
      <c r="D123" s="1661"/>
    </row>
    <row r="124" spans="1:4" ht="15.75" customHeight="1">
      <c r="A124" s="1825"/>
      <c r="B124" s="1825"/>
      <c r="C124" s="1661"/>
      <c r="D124" s="1661"/>
    </row>
    <row r="125" spans="1:4" ht="15.75" customHeight="1">
      <c r="A125" s="1825"/>
      <c r="B125" s="1825"/>
      <c r="C125" s="1663">
        <v>195244842</v>
      </c>
      <c r="D125" s="1663">
        <v>2000000</v>
      </c>
    </row>
    <row r="126" spans="1:4" ht="15.75" customHeight="1">
      <c r="A126" s="1825"/>
      <c r="B126" s="1825"/>
      <c r="C126" s="1661"/>
      <c r="D126" s="1661"/>
    </row>
    <row r="127" spans="1:4" ht="15.75" customHeight="1">
      <c r="A127" s="1859" t="s">
        <v>3612</v>
      </c>
      <c r="B127" s="1854" t="s">
        <v>3613</v>
      </c>
      <c r="C127" s="1655"/>
      <c r="D127" s="1655"/>
    </row>
    <row r="128" spans="1:4" ht="15.75" customHeight="1">
      <c r="A128" s="1853"/>
      <c r="B128" s="1853"/>
      <c r="C128" s="1655"/>
      <c r="D128" s="1655"/>
    </row>
    <row r="129" spans="1:4" ht="15.75" customHeight="1">
      <c r="A129" s="1853"/>
      <c r="B129" s="1853"/>
      <c r="C129" s="1655"/>
      <c r="D129" s="1655"/>
    </row>
    <row r="130" spans="1:4" ht="15.75" customHeight="1">
      <c r="A130" s="1853"/>
      <c r="B130" s="1853"/>
      <c r="C130" s="1655"/>
      <c r="D130" s="1655"/>
    </row>
    <row r="131" spans="1:4" ht="15.75" customHeight="1">
      <c r="A131" s="1853"/>
      <c r="B131" s="1853"/>
      <c r="C131" s="1657">
        <v>82738837</v>
      </c>
      <c r="D131" s="1657">
        <v>4850000</v>
      </c>
    </row>
    <row r="132" spans="1:4" ht="15.75" customHeight="1">
      <c r="A132" s="1860" t="s">
        <v>3614</v>
      </c>
      <c r="B132" s="1855" t="s">
        <v>3615</v>
      </c>
      <c r="C132" s="1661"/>
      <c r="D132" s="1661"/>
    </row>
    <row r="133" spans="1:4" ht="15.75" customHeight="1">
      <c r="A133" s="1825"/>
      <c r="B133" s="1825"/>
      <c r="C133" s="1671"/>
      <c r="D133" s="1671"/>
    </row>
    <row r="134" spans="1:4" ht="15.75" customHeight="1">
      <c r="A134" s="1825"/>
      <c r="B134" s="1825"/>
      <c r="C134" s="1671"/>
      <c r="D134" s="1671"/>
    </row>
    <row r="135" spans="1:4" ht="15.75" customHeight="1">
      <c r="A135" s="1825"/>
      <c r="B135" s="1825"/>
      <c r="C135" s="1671"/>
      <c r="D135" s="1671"/>
    </row>
    <row r="136" spans="1:4" ht="15.75" customHeight="1">
      <c r="A136" s="1825"/>
      <c r="B136" s="1825"/>
      <c r="C136" s="1671"/>
      <c r="D136" s="1671"/>
    </row>
    <row r="137" spans="1:4" ht="15.75" customHeight="1">
      <c r="A137" s="1825"/>
      <c r="B137" s="1825"/>
      <c r="C137" s="1663">
        <v>116755459</v>
      </c>
      <c r="D137" s="1663">
        <v>11150000</v>
      </c>
    </row>
    <row r="138" spans="1:4" ht="15.75" customHeight="1">
      <c r="A138" s="1658"/>
      <c r="B138" s="1669" t="s">
        <v>3616</v>
      </c>
      <c r="C138" s="1673"/>
      <c r="D138" s="1673"/>
    </row>
    <row r="139" spans="1:4" ht="15.75" customHeight="1">
      <c r="A139" s="1856" t="s">
        <v>3617</v>
      </c>
      <c r="B139" s="1854" t="s">
        <v>3618</v>
      </c>
      <c r="C139" s="1655"/>
      <c r="D139" s="1655"/>
    </row>
    <row r="140" spans="1:4" ht="15.75" customHeight="1">
      <c r="A140" s="1853"/>
      <c r="B140" s="1853"/>
      <c r="C140" s="1655"/>
      <c r="D140" s="1655"/>
    </row>
    <row r="141" spans="1:4" ht="15.75" customHeight="1">
      <c r="A141" s="1853"/>
      <c r="B141" s="1853"/>
      <c r="C141" s="1655"/>
      <c r="D141" s="1655"/>
    </row>
    <row r="142" spans="1:4" ht="15.75" customHeight="1">
      <c r="A142" s="1853"/>
      <c r="B142" s="1853"/>
      <c r="C142" s="1657">
        <v>57553443</v>
      </c>
      <c r="D142" s="1657">
        <v>123000000</v>
      </c>
    </row>
    <row r="143" spans="1:4" ht="15.75" customHeight="1">
      <c r="A143" s="1853"/>
      <c r="B143" s="1853"/>
      <c r="C143" s="1655"/>
      <c r="D143" s="1666"/>
    </row>
    <row r="144" spans="1:4" ht="15.75" customHeight="1">
      <c r="A144" s="1860" t="s">
        <v>3619</v>
      </c>
      <c r="B144" s="1855" t="s">
        <v>3620</v>
      </c>
      <c r="C144" s="1671"/>
      <c r="D144" s="1671"/>
    </row>
    <row r="145" spans="1:26" ht="15.75" customHeight="1">
      <c r="A145" s="1825"/>
      <c r="B145" s="1825"/>
      <c r="C145" s="1671"/>
      <c r="D145" s="1671"/>
    </row>
    <row r="146" spans="1:26" ht="15.75" customHeight="1">
      <c r="A146" s="1825"/>
      <c r="B146" s="1825"/>
      <c r="C146" s="1663">
        <v>939494291</v>
      </c>
      <c r="D146" s="1663">
        <v>111008670</v>
      </c>
    </row>
    <row r="147" spans="1:26" ht="15.75" customHeight="1">
      <c r="A147" s="1859" t="s">
        <v>3621</v>
      </c>
      <c r="B147" s="1854" t="s">
        <v>3622</v>
      </c>
      <c r="C147" s="1655"/>
      <c r="D147" s="1655"/>
    </row>
    <row r="148" spans="1:26" ht="15.75" customHeight="1">
      <c r="A148" s="1853"/>
      <c r="B148" s="1853"/>
      <c r="C148" s="1655"/>
      <c r="D148" s="1655"/>
    </row>
    <row r="149" spans="1:26" ht="15.75" customHeight="1">
      <c r="A149" s="1853"/>
      <c r="B149" s="1853"/>
      <c r="C149" s="1655"/>
      <c r="D149" s="1655"/>
    </row>
    <row r="150" spans="1:26" ht="15.75" customHeight="1">
      <c r="A150" s="1853"/>
      <c r="B150" s="1853"/>
      <c r="C150" s="1655"/>
      <c r="D150" s="1655"/>
    </row>
    <row r="151" spans="1:26" ht="15.75" customHeight="1">
      <c r="A151" s="1853"/>
      <c r="B151" s="1853"/>
      <c r="C151" s="1657">
        <v>106746642</v>
      </c>
      <c r="D151" s="1657">
        <v>7400000</v>
      </c>
    </row>
    <row r="152" spans="1:26" ht="15.75" customHeight="1">
      <c r="A152" s="1853"/>
      <c r="B152" s="1853"/>
      <c r="C152" s="1655"/>
      <c r="D152" s="1655"/>
    </row>
    <row r="153" spans="1:26" ht="15.75" customHeight="1">
      <c r="A153" s="1853"/>
      <c r="B153" s="1853"/>
      <c r="C153" s="1655"/>
      <c r="D153" s="1666"/>
    </row>
    <row r="154" spans="1:26" ht="15.75" customHeight="1">
      <c r="A154" s="1674"/>
      <c r="B154" s="1675"/>
      <c r="C154" s="1676">
        <f>SUM(C7:C153)</f>
        <v>12509780940</v>
      </c>
      <c r="D154" s="1677"/>
      <c r="E154" s="2">
        <f>C157-C154</f>
        <v>161500000</v>
      </c>
      <c r="F154" s="2"/>
      <c r="G154" s="2"/>
      <c r="H154" s="2"/>
      <c r="I154" s="2"/>
      <c r="J154" s="2"/>
      <c r="K154" s="2"/>
      <c r="L154" s="2"/>
      <c r="M154" s="2"/>
      <c r="N154" s="2"/>
      <c r="O154" s="2"/>
      <c r="P154" s="2"/>
      <c r="Q154" s="2"/>
      <c r="R154" s="2"/>
      <c r="S154" s="2"/>
      <c r="T154" s="2"/>
      <c r="U154" s="2"/>
      <c r="V154" s="2"/>
      <c r="W154" s="2"/>
      <c r="X154" s="2"/>
      <c r="Y154" s="2"/>
      <c r="Z154" s="2"/>
    </row>
    <row r="155" spans="1:26" ht="15.75" customHeight="1">
      <c r="A155" s="1653"/>
      <c r="B155" s="1665"/>
      <c r="C155" s="1655"/>
      <c r="D155" s="1666"/>
    </row>
    <row r="156" spans="1:26" ht="15.75" customHeight="1">
      <c r="A156" s="1658"/>
      <c r="B156" s="1678" t="s">
        <v>3623</v>
      </c>
      <c r="C156" s="1679">
        <v>1103794376</v>
      </c>
      <c r="D156" s="1679">
        <v>241408670</v>
      </c>
    </row>
    <row r="157" spans="1:26" ht="15.75" customHeight="1">
      <c r="A157" s="1653"/>
      <c r="B157" s="1653" t="s">
        <v>3624</v>
      </c>
      <c r="C157" s="1680">
        <v>12671280940</v>
      </c>
      <c r="D157" s="1680">
        <v>15066158</v>
      </c>
    </row>
    <row r="158" spans="1:26" ht="14.25" customHeight="1"/>
    <row r="159" spans="1:26" ht="14.25" customHeight="1"/>
    <row r="160" spans="1:26"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6">
    <mergeCell ref="B147:B153"/>
    <mergeCell ref="B59:B61"/>
    <mergeCell ref="B109:B112"/>
    <mergeCell ref="A92:A95"/>
    <mergeCell ref="B62:B66"/>
    <mergeCell ref="B96:B102"/>
    <mergeCell ref="A4:A5"/>
    <mergeCell ref="A83:A88"/>
    <mergeCell ref="B67:B73"/>
    <mergeCell ref="B120:B126"/>
    <mergeCell ref="B132:B137"/>
    <mergeCell ref="A7:A11"/>
    <mergeCell ref="A62:A66"/>
    <mergeCell ref="A144:A146"/>
    <mergeCell ref="B49:B56"/>
    <mergeCell ref="B83:B88"/>
    <mergeCell ref="A49:A56"/>
    <mergeCell ref="B139:B143"/>
    <mergeCell ref="B144:B146"/>
    <mergeCell ref="A147:A153"/>
    <mergeCell ref="A109:A112"/>
    <mergeCell ref="A139:A143"/>
    <mergeCell ref="A132:A137"/>
    <mergeCell ref="A127:A131"/>
    <mergeCell ref="A120:A126"/>
    <mergeCell ref="A113:A119"/>
    <mergeCell ref="B127:B131"/>
    <mergeCell ref="B74:B77"/>
    <mergeCell ref="B92:B95"/>
    <mergeCell ref="B89:B91"/>
    <mergeCell ref="B78:B81"/>
    <mergeCell ref="B104:B108"/>
    <mergeCell ref="B113:B119"/>
    <mergeCell ref="D1:D2"/>
    <mergeCell ref="A59:A61"/>
    <mergeCell ref="A104:A108"/>
    <mergeCell ref="A89:A91"/>
    <mergeCell ref="A78:A81"/>
    <mergeCell ref="A74:A77"/>
    <mergeCell ref="A67:A73"/>
    <mergeCell ref="A96:A102"/>
    <mergeCell ref="B41:B48"/>
    <mergeCell ref="B2:C2"/>
    <mergeCell ref="A1:A2"/>
    <mergeCell ref="A41:A48"/>
    <mergeCell ref="A35:A40"/>
    <mergeCell ref="A26:A34"/>
    <mergeCell ref="A18:A25"/>
    <mergeCell ref="A12:A17"/>
    <mergeCell ref="B1:C1"/>
    <mergeCell ref="B35:B40"/>
    <mergeCell ref="B26:B34"/>
    <mergeCell ref="B18:B25"/>
    <mergeCell ref="B12:B17"/>
    <mergeCell ref="B7:B11"/>
    <mergeCell ref="B4:B5"/>
  </mergeCells>
  <pageMargins left="0.7" right="0.7" top="0.75" bottom="0.75" header="0" footer="0"/>
  <pageSetup fitToWidth="0" fitToHeight="0" orientation="landscape"/>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defaultColWidth="14" defaultRowHeight="15" customHeight="1"/>
  <cols>
    <col min="1" max="26" width="7.8554687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fitToWidth="0" fitToHeight="0" orientation="landscape"/>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4" defaultRowHeight="15" customHeight="1"/>
  <cols>
    <col min="1" max="2" width="7.85546875" customWidth="1"/>
    <col min="3" max="3" width="33.28515625" customWidth="1"/>
    <col min="4" max="4" width="16.28515625" customWidth="1"/>
    <col min="5" max="5" width="15.5703125" customWidth="1"/>
    <col min="6" max="6" width="15.28515625" customWidth="1"/>
    <col min="7" max="26" width="7.85546875" customWidth="1"/>
  </cols>
  <sheetData>
    <row r="1" spans="1:26" ht="14.25" customHeight="1"/>
    <row r="2" spans="1:26" ht="25.5" customHeight="1">
      <c r="B2" s="1804" t="s">
        <v>2713</v>
      </c>
      <c r="C2" s="1804" t="s">
        <v>2714</v>
      </c>
      <c r="D2" s="739" t="s">
        <v>2724</v>
      </c>
      <c r="E2" s="1803" t="s">
        <v>2716</v>
      </c>
      <c r="F2" s="1777"/>
    </row>
    <row r="3" spans="1:26" ht="14.25" customHeight="1">
      <c r="B3" s="1805"/>
      <c r="C3" s="1805"/>
      <c r="D3" s="1096" t="s">
        <v>2717</v>
      </c>
      <c r="E3" s="823" t="s">
        <v>2718</v>
      </c>
      <c r="F3" s="823" t="s">
        <v>2719</v>
      </c>
    </row>
    <row r="4" spans="1:26" ht="25.5" customHeight="1">
      <c r="B4" s="741">
        <v>11401</v>
      </c>
      <c r="C4" s="745" t="s">
        <v>2540</v>
      </c>
      <c r="D4" s="737">
        <f>D11</f>
        <v>115000000</v>
      </c>
      <c r="E4" s="737">
        <f t="shared" ref="E4:F4" si="0">1.04*D4</f>
        <v>119600000</v>
      </c>
      <c r="F4" s="737">
        <f t="shared" si="0"/>
        <v>124384000</v>
      </c>
    </row>
    <row r="5" spans="1:26" ht="14.25" customHeight="1">
      <c r="B5" s="745">
        <v>11402</v>
      </c>
      <c r="C5" s="729" t="s">
        <v>1430</v>
      </c>
      <c r="D5" s="737" t="e">
        <f>D14</f>
        <v>#REF!</v>
      </c>
      <c r="E5" s="737" t="e">
        <f t="shared" ref="E5:F5" si="1">1.04*D5</f>
        <v>#REF!</v>
      </c>
      <c r="F5" s="737" t="e">
        <f t="shared" si="1"/>
        <v>#REF!</v>
      </c>
    </row>
    <row r="6" spans="1:26" ht="14.25" customHeight="1">
      <c r="B6" s="1803" t="s">
        <v>2806</v>
      </c>
      <c r="C6" s="1777"/>
      <c r="D6" s="738" t="e">
        <f t="shared" ref="D6:F6" si="2">SUM(D4:D5)</f>
        <v>#REF!</v>
      </c>
      <c r="E6" s="738" t="e">
        <f t="shared" si="2"/>
        <v>#REF!</v>
      </c>
      <c r="F6" s="738" t="e">
        <f t="shared" si="2"/>
        <v>#REF!</v>
      </c>
    </row>
    <row r="7" spans="1:26" ht="14.25" customHeight="1">
      <c r="B7" s="1088"/>
      <c r="C7" s="1088"/>
      <c r="D7" s="1088"/>
      <c r="E7" s="1088"/>
      <c r="F7" s="1088"/>
    </row>
    <row r="8" spans="1:26" ht="14.25" customHeight="1">
      <c r="B8" s="1088"/>
      <c r="C8" s="1088"/>
      <c r="D8" s="1088"/>
      <c r="E8" s="1088"/>
      <c r="F8" s="1088"/>
    </row>
    <row r="9" spans="1:26" ht="25.5" customHeight="1">
      <c r="B9" s="1804" t="s">
        <v>2722</v>
      </c>
      <c r="C9" s="1804" t="s">
        <v>2723</v>
      </c>
      <c r="D9" s="739" t="s">
        <v>2724</v>
      </c>
      <c r="E9" s="1806" t="s">
        <v>2716</v>
      </c>
      <c r="F9" s="1777"/>
    </row>
    <row r="10" spans="1:26" ht="14.25" customHeight="1">
      <c r="B10" s="1805"/>
      <c r="C10" s="1805"/>
      <c r="D10" s="1096" t="s">
        <v>2717</v>
      </c>
      <c r="E10" s="823" t="s">
        <v>2718</v>
      </c>
      <c r="F10" s="823" t="s">
        <v>2719</v>
      </c>
    </row>
    <row r="11" spans="1:26" ht="25.5" customHeight="1">
      <c r="B11" s="741">
        <v>11401</v>
      </c>
      <c r="C11" s="745" t="s">
        <v>2540</v>
      </c>
      <c r="D11" s="738">
        <f>D12+D13</f>
        <v>115000000</v>
      </c>
      <c r="E11" s="738">
        <f t="shared" ref="E11:F11" si="3">1.04*D11</f>
        <v>119600000</v>
      </c>
      <c r="F11" s="738">
        <f t="shared" si="3"/>
        <v>124384000</v>
      </c>
    </row>
    <row r="12" spans="1:26" ht="14.25" customHeight="1">
      <c r="A12" s="664"/>
      <c r="B12" s="732"/>
      <c r="C12" s="732" t="s">
        <v>2725</v>
      </c>
      <c r="D12" s="742">
        <f>'KISII MUNICIPALITY'!C102</f>
        <v>115000000</v>
      </c>
      <c r="E12" s="737">
        <f t="shared" ref="E12:F12" si="4">1.04*D12</f>
        <v>119600000</v>
      </c>
      <c r="F12" s="737">
        <f t="shared" si="4"/>
        <v>124384000</v>
      </c>
      <c r="G12" s="664"/>
      <c r="H12" s="664"/>
      <c r="I12" s="664"/>
      <c r="J12" s="664"/>
      <c r="K12" s="664"/>
      <c r="L12" s="664"/>
      <c r="M12" s="664"/>
      <c r="N12" s="664"/>
      <c r="O12" s="664"/>
      <c r="P12" s="664"/>
      <c r="Q12" s="664"/>
      <c r="R12" s="664"/>
      <c r="S12" s="664"/>
      <c r="T12" s="664"/>
      <c r="U12" s="664"/>
      <c r="V12" s="664"/>
      <c r="W12" s="664"/>
      <c r="X12" s="664"/>
      <c r="Y12" s="664"/>
      <c r="Z12" s="664"/>
    </row>
    <row r="13" spans="1:26" ht="14.25" customHeight="1">
      <c r="A13" s="664"/>
      <c r="B13" s="732"/>
      <c r="C13" s="732" t="s">
        <v>2643</v>
      </c>
      <c r="D13" s="895">
        <v>0</v>
      </c>
      <c r="E13" s="895">
        <f t="shared" ref="E13:F13" si="5">1.04*D13</f>
        <v>0</v>
      </c>
      <c r="F13" s="895">
        <f t="shared" si="5"/>
        <v>0</v>
      </c>
      <c r="G13" s="664"/>
      <c r="H13" s="664"/>
      <c r="I13" s="664"/>
      <c r="J13" s="664"/>
      <c r="K13" s="664"/>
      <c r="L13" s="664"/>
      <c r="M13" s="664"/>
      <c r="N13" s="664"/>
      <c r="O13" s="664"/>
      <c r="P13" s="664"/>
      <c r="Q13" s="664"/>
      <c r="R13" s="664"/>
      <c r="S13" s="664"/>
      <c r="T13" s="664"/>
      <c r="U13" s="664"/>
      <c r="V13" s="664"/>
      <c r="W13" s="664"/>
      <c r="X13" s="664"/>
      <c r="Y13" s="664"/>
      <c r="Z13" s="664"/>
    </row>
    <row r="14" spans="1:26" ht="14.25" customHeight="1">
      <c r="B14" s="745">
        <v>11402</v>
      </c>
      <c r="C14" s="729" t="s">
        <v>1430</v>
      </c>
      <c r="D14" s="894" t="e">
        <f>D15+D16</f>
        <v>#REF!</v>
      </c>
      <c r="E14" s="894" t="e">
        <f t="shared" ref="E14:F14" si="6">1.04*D14</f>
        <v>#REF!</v>
      </c>
      <c r="F14" s="894" t="e">
        <f t="shared" si="6"/>
        <v>#REF!</v>
      </c>
    </row>
    <row r="15" spans="1:26" ht="14.25" customHeight="1">
      <c r="A15" s="664"/>
      <c r="B15" s="732"/>
      <c r="C15" s="732" t="s">
        <v>2725</v>
      </c>
      <c r="D15" s="895"/>
      <c r="E15" s="895">
        <f t="shared" ref="E15:F15" si="7">1.04*D15</f>
        <v>0</v>
      </c>
      <c r="F15" s="895">
        <f t="shared" si="7"/>
        <v>0</v>
      </c>
      <c r="G15" s="664"/>
      <c r="H15" s="664"/>
      <c r="I15" s="664"/>
      <c r="J15" s="664"/>
      <c r="K15" s="664"/>
      <c r="L15" s="664"/>
      <c r="M15" s="664"/>
      <c r="N15" s="664"/>
      <c r="O15" s="664"/>
      <c r="P15" s="664"/>
      <c r="Q15" s="664"/>
      <c r="R15" s="664"/>
      <c r="S15" s="664"/>
      <c r="T15" s="664"/>
      <c r="U15" s="664"/>
      <c r="V15" s="664"/>
      <c r="W15" s="664"/>
      <c r="X15" s="664"/>
      <c r="Y15" s="664"/>
      <c r="Z15" s="664"/>
    </row>
    <row r="16" spans="1:26" ht="14.25" customHeight="1">
      <c r="A16" s="664"/>
      <c r="B16" s="732"/>
      <c r="C16" s="732" t="s">
        <v>2643</v>
      </c>
      <c r="D16" s="737" t="e">
        <f>'KISII MUNICIPALITY'!C107</f>
        <v>#REF!</v>
      </c>
      <c r="E16" s="737" t="e">
        <f t="shared" ref="E16:F16" si="8">1.04*D16</f>
        <v>#REF!</v>
      </c>
      <c r="F16" s="737" t="e">
        <f t="shared" si="8"/>
        <v>#REF!</v>
      </c>
      <c r="G16" s="664"/>
      <c r="H16" s="664"/>
      <c r="I16" s="664"/>
      <c r="J16" s="664"/>
      <c r="K16" s="664"/>
      <c r="L16" s="664"/>
      <c r="M16" s="664"/>
      <c r="N16" s="664"/>
      <c r="O16" s="664"/>
      <c r="P16" s="664"/>
      <c r="Q16" s="664"/>
      <c r="R16" s="664"/>
      <c r="S16" s="664"/>
      <c r="T16" s="664"/>
      <c r="U16" s="664"/>
      <c r="V16" s="664"/>
      <c r="W16" s="664"/>
      <c r="X16" s="664"/>
      <c r="Y16" s="664"/>
      <c r="Z16" s="664"/>
    </row>
    <row r="17" spans="2:6" ht="14.25" customHeight="1">
      <c r="B17" s="1803" t="s">
        <v>2721</v>
      </c>
      <c r="C17" s="1777"/>
      <c r="D17" s="738" t="e">
        <f t="shared" ref="D17:F17" si="9">SUM(D11,D14)</f>
        <v>#REF!</v>
      </c>
      <c r="E17" s="738" t="e">
        <f t="shared" si="9"/>
        <v>#REF!</v>
      </c>
      <c r="F17" s="738" t="e">
        <f t="shared" si="9"/>
        <v>#REF!</v>
      </c>
    </row>
    <row r="18" spans="2:6" ht="14.25" customHeight="1"/>
    <row r="19" spans="2:6" ht="14.25" customHeight="1"/>
    <row r="20" spans="2:6" ht="14.25" customHeight="1"/>
    <row r="21" spans="2:6" ht="14.25" customHeight="1"/>
    <row r="22" spans="2:6" ht="14.25" customHeight="1"/>
    <row r="23" spans="2:6" ht="14.25" customHeight="1"/>
    <row r="24" spans="2:6" ht="14.25" customHeight="1"/>
    <row r="25" spans="2:6" ht="14.25" customHeight="1"/>
    <row r="26" spans="2:6" ht="14.25" customHeight="1"/>
    <row r="27" spans="2:6" ht="14.25" customHeight="1"/>
    <row r="28" spans="2:6" ht="14.25" customHeight="1"/>
    <row r="29" spans="2:6" ht="14.25" customHeight="1"/>
    <row r="30" spans="2:6" ht="14.25" customHeight="1"/>
    <row r="31" spans="2:6" ht="14.25" customHeight="1"/>
    <row r="32" spans="2:6"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E2:F2"/>
    <mergeCell ref="E9:F9"/>
    <mergeCell ref="C2:C3"/>
    <mergeCell ref="B6:C6"/>
    <mergeCell ref="B17:C17"/>
    <mergeCell ref="B2:B3"/>
    <mergeCell ref="B9:B10"/>
    <mergeCell ref="C9:C10"/>
  </mergeCells>
  <pageMargins left="0.7" right="0.7" top="0.75" bottom="0.75" header="0" footer="0"/>
  <pageSetup fitToWidth="0" fitToHeight="0" orientation="landscape"/>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4" defaultRowHeight="15" customHeight="1"/>
  <cols>
    <col min="1" max="2" width="7.85546875" customWidth="1"/>
    <col min="3" max="3" width="33.28515625" customWidth="1"/>
    <col min="4" max="4" width="16.28515625" customWidth="1"/>
    <col min="5" max="5" width="15.5703125" customWidth="1"/>
    <col min="6" max="6" width="15.28515625" customWidth="1"/>
    <col min="7" max="26" width="7.85546875" customWidth="1"/>
  </cols>
  <sheetData>
    <row r="1" spans="1:26" ht="14.25" customHeight="1"/>
    <row r="2" spans="1:26" ht="25.5" customHeight="1">
      <c r="B2" s="1804" t="s">
        <v>2713</v>
      </c>
      <c r="C2" s="1804" t="s">
        <v>2714</v>
      </c>
      <c r="D2" s="739" t="s">
        <v>2724</v>
      </c>
      <c r="E2" s="1803" t="s">
        <v>2716</v>
      </c>
      <c r="F2" s="1777"/>
    </row>
    <row r="3" spans="1:26" ht="14.25" customHeight="1">
      <c r="B3" s="1805"/>
      <c r="C3" s="1805"/>
      <c r="D3" s="1096" t="s">
        <v>2717</v>
      </c>
      <c r="E3" s="823" t="s">
        <v>2718</v>
      </c>
      <c r="F3" s="823" t="s">
        <v>2719</v>
      </c>
    </row>
    <row r="4" spans="1:26" ht="25.5" customHeight="1">
      <c r="B4" s="741">
        <v>11401</v>
      </c>
      <c r="C4" s="745" t="s">
        <v>2540</v>
      </c>
      <c r="D4" s="737">
        <f>D11</f>
        <v>14000000</v>
      </c>
      <c r="E4" s="737">
        <f t="shared" ref="E4:F4" si="0">1.04*D4</f>
        <v>14560000</v>
      </c>
      <c r="F4" s="737">
        <f t="shared" si="0"/>
        <v>15142400</v>
      </c>
    </row>
    <row r="5" spans="1:26" ht="14.25" customHeight="1">
      <c r="B5" s="745">
        <v>11402</v>
      </c>
      <c r="C5" s="729" t="s">
        <v>1430</v>
      </c>
      <c r="D5" s="737">
        <f>D14</f>
        <v>60000000</v>
      </c>
      <c r="E5" s="737">
        <f t="shared" ref="E5:F5" si="1">1.04*D5</f>
        <v>62400000</v>
      </c>
      <c r="F5" s="737">
        <f t="shared" si="1"/>
        <v>64896000</v>
      </c>
    </row>
    <row r="6" spans="1:26" ht="14.25" customHeight="1">
      <c r="B6" s="1803" t="s">
        <v>2806</v>
      </c>
      <c r="C6" s="1777"/>
      <c r="D6" s="738">
        <f t="shared" ref="D6:F6" si="2">SUM(D4:D5)</f>
        <v>74000000</v>
      </c>
      <c r="E6" s="738">
        <f t="shared" si="2"/>
        <v>76960000</v>
      </c>
      <c r="F6" s="738">
        <f t="shared" si="2"/>
        <v>80038400</v>
      </c>
    </row>
    <row r="7" spans="1:26" ht="14.25" customHeight="1">
      <c r="B7" s="1088"/>
      <c r="C7" s="1088"/>
      <c r="D7" s="1088"/>
      <c r="E7" s="1088"/>
      <c r="F7" s="1088"/>
    </row>
    <row r="8" spans="1:26" ht="14.25" customHeight="1">
      <c r="B8" s="1088"/>
      <c r="C8" s="1088"/>
      <c r="D8" s="1088"/>
      <c r="E8" s="1088"/>
      <c r="F8" s="1088"/>
    </row>
    <row r="9" spans="1:26" ht="25.5" customHeight="1">
      <c r="B9" s="1804" t="s">
        <v>2722</v>
      </c>
      <c r="C9" s="1804" t="s">
        <v>2723</v>
      </c>
      <c r="D9" s="739" t="s">
        <v>2724</v>
      </c>
      <c r="E9" s="1806" t="s">
        <v>2716</v>
      </c>
      <c r="F9" s="1777"/>
    </row>
    <row r="10" spans="1:26" ht="14.25" customHeight="1">
      <c r="B10" s="1805"/>
      <c r="C10" s="1805"/>
      <c r="D10" s="1096" t="s">
        <v>2717</v>
      </c>
      <c r="E10" s="823" t="s">
        <v>2718</v>
      </c>
      <c r="F10" s="823" t="s">
        <v>2719</v>
      </c>
    </row>
    <row r="11" spans="1:26" ht="25.5" customHeight="1">
      <c r="B11" s="741">
        <v>11401</v>
      </c>
      <c r="C11" s="745" t="s">
        <v>2540</v>
      </c>
      <c r="D11" s="738">
        <f>D12+D13</f>
        <v>14000000</v>
      </c>
      <c r="E11" s="738">
        <f t="shared" ref="E11:F11" si="3">1.04*D11</f>
        <v>14560000</v>
      </c>
      <c r="F11" s="738">
        <f t="shared" si="3"/>
        <v>15142400</v>
      </c>
    </row>
    <row r="12" spans="1:26" ht="14.25" customHeight="1">
      <c r="A12" s="664"/>
      <c r="B12" s="732"/>
      <c r="C12" s="732" t="s">
        <v>2725</v>
      </c>
      <c r="D12" s="742">
        <f>'OGEMBO MUNICIPALITY '!C135</f>
        <v>14000000</v>
      </c>
      <c r="E12" s="737">
        <f t="shared" ref="E12:F12" si="4">1.04*D12</f>
        <v>14560000</v>
      </c>
      <c r="F12" s="737">
        <f t="shared" si="4"/>
        <v>15142400</v>
      </c>
      <c r="G12" s="664"/>
      <c r="H12" s="664"/>
      <c r="I12" s="664"/>
      <c r="J12" s="664"/>
      <c r="K12" s="664"/>
      <c r="L12" s="664"/>
      <c r="M12" s="664"/>
      <c r="N12" s="664"/>
      <c r="O12" s="664"/>
      <c r="P12" s="664"/>
      <c r="Q12" s="664"/>
      <c r="R12" s="664"/>
      <c r="S12" s="664"/>
      <c r="T12" s="664"/>
      <c r="U12" s="664"/>
      <c r="V12" s="664"/>
      <c r="W12" s="664"/>
      <c r="X12" s="664"/>
      <c r="Y12" s="664"/>
      <c r="Z12" s="664"/>
    </row>
    <row r="13" spans="1:26" ht="14.25" customHeight="1">
      <c r="A13" s="664"/>
      <c r="B13" s="732"/>
      <c r="C13" s="732" t="s">
        <v>2643</v>
      </c>
      <c r="D13" s="895">
        <v>0</v>
      </c>
      <c r="E13" s="895">
        <f t="shared" ref="E13:F13" si="5">1.04*D13</f>
        <v>0</v>
      </c>
      <c r="F13" s="895">
        <f t="shared" si="5"/>
        <v>0</v>
      </c>
      <c r="G13" s="664"/>
      <c r="H13" s="664"/>
      <c r="I13" s="664"/>
      <c r="J13" s="664"/>
      <c r="K13" s="664"/>
      <c r="L13" s="664"/>
      <c r="M13" s="664"/>
      <c r="N13" s="664"/>
      <c r="O13" s="664"/>
      <c r="P13" s="664"/>
      <c r="Q13" s="664"/>
      <c r="R13" s="664"/>
      <c r="S13" s="664"/>
      <c r="T13" s="664"/>
      <c r="U13" s="664"/>
      <c r="V13" s="664"/>
      <c r="W13" s="664"/>
      <c r="X13" s="664"/>
      <c r="Y13" s="664"/>
      <c r="Z13" s="664"/>
    </row>
    <row r="14" spans="1:26" ht="14.25" customHeight="1">
      <c r="B14" s="745">
        <v>11402</v>
      </c>
      <c r="C14" s="729" t="s">
        <v>1430</v>
      </c>
      <c r="D14" s="894">
        <f>D15+D16</f>
        <v>60000000</v>
      </c>
      <c r="E14" s="894">
        <f t="shared" ref="E14:F14" si="6">1.04*D14</f>
        <v>62400000</v>
      </c>
      <c r="F14" s="894">
        <f t="shared" si="6"/>
        <v>64896000</v>
      </c>
    </row>
    <row r="15" spans="1:26" ht="14.25" customHeight="1">
      <c r="A15" s="664"/>
      <c r="B15" s="732"/>
      <c r="C15" s="732" t="s">
        <v>2725</v>
      </c>
      <c r="D15" s="895"/>
      <c r="E15" s="895">
        <f t="shared" ref="E15:F15" si="7">1.04*D15</f>
        <v>0</v>
      </c>
      <c r="F15" s="895">
        <f t="shared" si="7"/>
        <v>0</v>
      </c>
      <c r="G15" s="664"/>
      <c r="H15" s="664"/>
      <c r="I15" s="664"/>
      <c r="J15" s="664"/>
      <c r="K15" s="664"/>
      <c r="L15" s="664"/>
      <c r="M15" s="664"/>
      <c r="N15" s="664"/>
      <c r="O15" s="664"/>
      <c r="P15" s="664"/>
      <c r="Q15" s="664"/>
      <c r="R15" s="664"/>
      <c r="S15" s="664"/>
      <c r="T15" s="664"/>
      <c r="U15" s="664"/>
      <c r="V15" s="664"/>
      <c r="W15" s="664"/>
      <c r="X15" s="664"/>
      <c r="Y15" s="664"/>
      <c r="Z15" s="664"/>
    </row>
    <row r="16" spans="1:26" ht="14.25" customHeight="1">
      <c r="A16" s="664"/>
      <c r="B16" s="732"/>
      <c r="C16" s="732" t="s">
        <v>2643</v>
      </c>
      <c r="D16" s="737">
        <f>'OGEMBO MUNICIPALITY '!C140</f>
        <v>60000000</v>
      </c>
      <c r="E16" s="737">
        <f t="shared" ref="E16:F16" si="8">1.04*D16</f>
        <v>62400000</v>
      </c>
      <c r="F16" s="737">
        <f t="shared" si="8"/>
        <v>64896000</v>
      </c>
      <c r="G16" s="664"/>
      <c r="H16" s="664"/>
      <c r="I16" s="664"/>
      <c r="J16" s="664"/>
      <c r="K16" s="664"/>
      <c r="L16" s="664"/>
      <c r="M16" s="664"/>
      <c r="N16" s="664"/>
      <c r="O16" s="664"/>
      <c r="P16" s="664"/>
      <c r="Q16" s="664"/>
      <c r="R16" s="664"/>
      <c r="S16" s="664"/>
      <c r="T16" s="664"/>
      <c r="U16" s="664"/>
      <c r="V16" s="664"/>
      <c r="W16" s="664"/>
      <c r="X16" s="664"/>
      <c r="Y16" s="664"/>
      <c r="Z16" s="664"/>
    </row>
    <row r="17" spans="2:6" ht="14.25" customHeight="1">
      <c r="B17" s="1803" t="s">
        <v>2721</v>
      </c>
      <c r="C17" s="1777"/>
      <c r="D17" s="738">
        <f t="shared" ref="D17:F17" si="9">SUM(D11,D14)</f>
        <v>74000000</v>
      </c>
      <c r="E17" s="738">
        <f t="shared" si="9"/>
        <v>76960000</v>
      </c>
      <c r="F17" s="738">
        <f t="shared" si="9"/>
        <v>80038400</v>
      </c>
    </row>
    <row r="18" spans="2:6" ht="14.25" customHeight="1"/>
    <row r="19" spans="2:6" ht="14.25" customHeight="1"/>
    <row r="20" spans="2:6" ht="14.25" customHeight="1"/>
    <row r="21" spans="2:6" ht="14.25" customHeight="1"/>
    <row r="22" spans="2:6" ht="14.25" customHeight="1"/>
    <row r="23" spans="2:6" ht="14.25" customHeight="1"/>
    <row r="24" spans="2:6" ht="14.25" customHeight="1"/>
    <row r="25" spans="2:6" ht="14.25" customHeight="1"/>
    <row r="26" spans="2:6" ht="14.25" customHeight="1"/>
    <row r="27" spans="2:6" ht="14.25" customHeight="1"/>
    <row r="28" spans="2:6" ht="14.25" customHeight="1"/>
    <row r="29" spans="2:6" ht="14.25" customHeight="1"/>
    <row r="30" spans="2:6" ht="14.25" customHeight="1"/>
    <row r="31" spans="2:6" ht="14.25" customHeight="1"/>
    <row r="32" spans="2:6"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E2:F2"/>
    <mergeCell ref="E9:F9"/>
    <mergeCell ref="C2:C3"/>
    <mergeCell ref="B6:C6"/>
    <mergeCell ref="B17:C17"/>
    <mergeCell ref="B2:B3"/>
    <mergeCell ref="B9:B10"/>
    <mergeCell ref="C9:C10"/>
  </mergeCells>
  <pageMargins left="0.7" right="0.7" top="0.75" bottom="0.75" header="0" footer="0"/>
  <pageSetup fitToWidth="0" fitToHeight="0" orientation="landscape"/>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23"/>
  <sheetViews>
    <sheetView tabSelected="1" topLeftCell="A193" workbookViewId="0">
      <selection activeCell="M239" sqref="M239"/>
    </sheetView>
  </sheetViews>
  <sheetFormatPr defaultColWidth="9.140625" defaultRowHeight="15"/>
  <cols>
    <col min="1" max="1" width="14.28515625" style="130" customWidth="1"/>
    <col min="2" max="2" width="73.28515625" style="130" customWidth="1"/>
    <col min="3" max="3" width="16.7109375" style="130" hidden="1" customWidth="1"/>
    <col min="4" max="7" width="16.140625" style="130" hidden="1" customWidth="1"/>
    <col min="8" max="9" width="6.85546875" style="130" hidden="1" customWidth="1"/>
    <col min="10" max="10" width="6.7109375" style="130" hidden="1" customWidth="1"/>
    <col min="11" max="11" width="6" style="130" hidden="1" customWidth="1"/>
    <col min="12" max="13" width="16.140625" style="130" customWidth="1"/>
    <col min="14" max="16384" width="9.140625" style="130"/>
  </cols>
  <sheetData>
    <row r="1" spans="1:13" ht="18.75">
      <c r="A1" s="1864" t="s">
        <v>93</v>
      </c>
      <c r="B1" s="1865"/>
      <c r="C1" s="1865"/>
      <c r="D1" s="1865"/>
      <c r="E1" s="1865"/>
    </row>
    <row r="2" spans="1:13" ht="62.45" customHeight="1">
      <c r="A2" s="1527" t="s">
        <v>3625</v>
      </c>
      <c r="B2" s="1527" t="s">
        <v>3626</v>
      </c>
      <c r="C2" s="1527" t="s">
        <v>3627</v>
      </c>
      <c r="D2" s="1527" t="s">
        <v>3628</v>
      </c>
      <c r="E2" s="1527" t="s">
        <v>2539</v>
      </c>
      <c r="F2" s="1527" t="s">
        <v>2538</v>
      </c>
      <c r="G2" s="1527" t="s">
        <v>202</v>
      </c>
      <c r="H2" s="1527" t="s">
        <v>114</v>
      </c>
      <c r="I2" s="1527" t="s">
        <v>111</v>
      </c>
      <c r="J2" s="1527" t="s">
        <v>116</v>
      </c>
      <c r="K2" s="1527" t="s">
        <v>111</v>
      </c>
      <c r="L2" s="1527" t="s">
        <v>117</v>
      </c>
      <c r="M2" s="1527" t="s">
        <v>118</v>
      </c>
    </row>
    <row r="3" spans="1:13" ht="15.75">
      <c r="A3" s="1681"/>
      <c r="B3" s="1681"/>
      <c r="C3" s="1682"/>
      <c r="D3" s="1682"/>
      <c r="E3" s="1682"/>
      <c r="F3" s="1682"/>
      <c r="G3" s="1682"/>
      <c r="H3" s="1682"/>
      <c r="I3" s="1682"/>
      <c r="J3" s="1682"/>
      <c r="K3" s="1682"/>
      <c r="L3" s="1682"/>
      <c r="M3" s="1682"/>
    </row>
    <row r="4" spans="1:13" ht="15.75">
      <c r="A4" s="1683"/>
      <c r="B4" s="1683"/>
      <c r="C4" s="1684"/>
      <c r="D4" s="1684"/>
      <c r="E4" s="1684"/>
      <c r="F4" s="1684"/>
      <c r="G4" s="1684"/>
      <c r="H4" s="1684"/>
      <c r="I4" s="1684"/>
      <c r="J4" s="1684"/>
      <c r="K4" s="1684"/>
      <c r="L4" s="1684"/>
      <c r="M4" s="1684"/>
    </row>
    <row r="5" spans="1:13" ht="15.75">
      <c r="A5" s="1685">
        <v>10101</v>
      </c>
      <c r="B5" s="1685" t="s">
        <v>3629</v>
      </c>
      <c r="C5" s="1686" t="s">
        <v>3630</v>
      </c>
      <c r="D5" s="1686" t="s">
        <v>3630</v>
      </c>
      <c r="E5" s="1686" t="s">
        <v>3630</v>
      </c>
      <c r="F5" s="1686" t="s">
        <v>3630</v>
      </c>
      <c r="G5" s="1686" t="s">
        <v>3630</v>
      </c>
      <c r="H5" s="1686"/>
      <c r="I5" s="1686"/>
      <c r="J5" s="1686"/>
      <c r="K5" s="1686"/>
      <c r="L5" s="1686"/>
      <c r="M5" s="1686"/>
    </row>
    <row r="6" spans="1:13" ht="15.6" hidden="1" customHeight="1">
      <c r="A6" s="1687"/>
      <c r="B6" s="1687"/>
      <c r="C6" s="1688"/>
      <c r="D6" s="1688"/>
      <c r="E6" s="1688"/>
      <c r="F6" s="1688"/>
      <c r="G6" s="1688"/>
      <c r="H6" s="1688"/>
      <c r="I6" s="1688"/>
      <c r="J6" s="1688"/>
      <c r="K6" s="1688"/>
      <c r="L6" s="1688"/>
      <c r="M6" s="1688"/>
    </row>
    <row r="7" spans="1:13" ht="15.6" hidden="1" customHeight="1">
      <c r="A7" s="1689"/>
      <c r="B7" s="1689" t="s">
        <v>174</v>
      </c>
      <c r="C7" s="1690"/>
      <c r="D7" s="1690"/>
      <c r="E7" s="1690"/>
      <c r="F7" s="1690"/>
      <c r="G7" s="1690"/>
      <c r="H7" s="1690"/>
      <c r="I7" s="1690"/>
      <c r="J7" s="1690"/>
      <c r="K7" s="1690"/>
      <c r="L7" s="1690"/>
      <c r="M7" s="1690"/>
    </row>
    <row r="8" spans="1:13" ht="15.6" hidden="1" customHeight="1">
      <c r="A8" s="1687"/>
      <c r="B8" s="1687"/>
      <c r="C8" s="1688"/>
      <c r="D8" s="1688"/>
      <c r="E8" s="1688"/>
      <c r="F8" s="1688"/>
      <c r="G8" s="1688"/>
      <c r="H8" s="1688"/>
      <c r="I8" s="1688"/>
      <c r="J8" s="1688"/>
      <c r="K8" s="1688"/>
      <c r="L8" s="1688"/>
      <c r="M8" s="1688"/>
    </row>
    <row r="9" spans="1:13" ht="15.6" hidden="1" customHeight="1">
      <c r="A9" s="1691">
        <v>2200000</v>
      </c>
      <c r="B9" s="1691" t="s">
        <v>2558</v>
      </c>
      <c r="C9" s="1688"/>
      <c r="D9" s="1688"/>
      <c r="E9" s="1688"/>
      <c r="F9" s="1688"/>
      <c r="G9" s="1688"/>
      <c r="H9" s="1688"/>
      <c r="I9" s="1688"/>
      <c r="J9" s="1688"/>
      <c r="K9" s="1688"/>
      <c r="L9" s="1688"/>
      <c r="M9" s="1688"/>
    </row>
    <row r="10" spans="1:13" ht="15.6" hidden="1" customHeight="1">
      <c r="A10" s="1687"/>
      <c r="B10" s="1687"/>
      <c r="C10" s="1688"/>
      <c r="D10" s="1688"/>
      <c r="E10" s="1688"/>
      <c r="F10" s="1688"/>
      <c r="G10" s="1688"/>
      <c r="H10" s="1688"/>
      <c r="I10" s="1688"/>
      <c r="J10" s="1688"/>
      <c r="K10" s="1688"/>
      <c r="L10" s="1688"/>
      <c r="M10" s="1688"/>
    </row>
    <row r="11" spans="1:13" ht="15.6" hidden="1" customHeight="1">
      <c r="A11" s="1691"/>
      <c r="B11" s="1692" t="s">
        <v>2559</v>
      </c>
      <c r="C11" s="646"/>
      <c r="D11" s="646"/>
      <c r="E11" s="646"/>
      <c r="F11" s="646"/>
      <c r="G11" s="646"/>
      <c r="H11" s="646"/>
      <c r="I11" s="646"/>
      <c r="J11" s="646"/>
      <c r="K11" s="646"/>
      <c r="L11" s="646"/>
      <c r="M11" s="646"/>
    </row>
    <row r="12" spans="1:13" ht="15.6" hidden="1" customHeight="1">
      <c r="A12" s="1693" t="s">
        <v>2560</v>
      </c>
      <c r="B12" s="1693" t="s">
        <v>2561</v>
      </c>
      <c r="C12" s="646"/>
      <c r="D12" s="646"/>
      <c r="E12" s="646"/>
      <c r="F12" s="646"/>
      <c r="G12" s="646"/>
      <c r="H12" s="646"/>
      <c r="I12" s="646"/>
      <c r="J12" s="646"/>
      <c r="K12" s="646"/>
      <c r="L12" s="646"/>
      <c r="M12" s="646"/>
    </row>
    <row r="13" spans="1:13" ht="15.6" hidden="1" customHeight="1">
      <c r="A13" s="1693" t="s">
        <v>2562</v>
      </c>
      <c r="B13" s="1693" t="s">
        <v>2563</v>
      </c>
      <c r="C13" s="646"/>
      <c r="D13" s="646"/>
      <c r="E13" s="646"/>
      <c r="F13" s="646"/>
      <c r="G13" s="646"/>
      <c r="H13" s="646"/>
      <c r="I13" s="646"/>
      <c r="J13" s="646"/>
      <c r="K13" s="646"/>
      <c r="L13" s="646"/>
      <c r="M13" s="646"/>
    </row>
    <row r="14" spans="1:13" ht="15.6" hidden="1" customHeight="1">
      <c r="A14" s="1694" t="s">
        <v>230</v>
      </c>
      <c r="B14" s="1694"/>
      <c r="C14" s="647">
        <f>SUM(C12:C13)</f>
        <v>0</v>
      </c>
      <c r="D14" s="647">
        <f>SUM(D12:D13)</f>
        <v>0</v>
      </c>
      <c r="E14" s="647">
        <f t="shared" ref="E14:G14" si="0">SUM(E12:E13)</f>
        <v>0</v>
      </c>
      <c r="F14" s="647">
        <f t="shared" si="0"/>
        <v>0</v>
      </c>
      <c r="G14" s="647">
        <f t="shared" si="0"/>
        <v>0</v>
      </c>
      <c r="H14" s="647"/>
      <c r="I14" s="647"/>
      <c r="J14" s="647"/>
      <c r="K14" s="647"/>
      <c r="L14" s="647"/>
      <c r="M14" s="647"/>
    </row>
    <row r="15" spans="1:13" ht="15.6" hidden="1" customHeight="1">
      <c r="A15" s="1691"/>
      <c r="B15" s="1692" t="s">
        <v>2564</v>
      </c>
      <c r="C15" s="646"/>
      <c r="D15" s="646"/>
      <c r="E15" s="646"/>
      <c r="F15" s="646"/>
      <c r="G15" s="646"/>
      <c r="H15" s="646"/>
      <c r="I15" s="646"/>
      <c r="J15" s="646"/>
      <c r="K15" s="646"/>
      <c r="L15" s="646"/>
      <c r="M15" s="646"/>
    </row>
    <row r="16" spans="1:13" ht="15.6" hidden="1" customHeight="1">
      <c r="A16" s="524" t="s">
        <v>2565</v>
      </c>
      <c r="B16" s="524" t="s">
        <v>2566</v>
      </c>
      <c r="C16" s="646"/>
      <c r="D16" s="646"/>
      <c r="E16" s="646"/>
      <c r="F16" s="646"/>
      <c r="G16" s="646"/>
      <c r="H16" s="646"/>
      <c r="I16" s="646"/>
      <c r="J16" s="646"/>
      <c r="K16" s="646"/>
      <c r="L16" s="646"/>
      <c r="M16" s="646"/>
    </row>
    <row r="17" spans="1:13" ht="15.6" hidden="1" customHeight="1">
      <c r="A17" s="524" t="s">
        <v>2874</v>
      </c>
      <c r="B17" s="524" t="s">
        <v>2875</v>
      </c>
      <c r="C17" s="646"/>
      <c r="D17" s="646"/>
      <c r="E17" s="646"/>
      <c r="F17" s="646"/>
      <c r="G17" s="646"/>
      <c r="H17" s="646"/>
      <c r="I17" s="646"/>
      <c r="J17" s="646"/>
      <c r="K17" s="646"/>
      <c r="L17" s="646"/>
      <c r="M17" s="646"/>
    </row>
    <row r="18" spans="1:13" ht="15.6" hidden="1" customHeight="1">
      <c r="A18" s="524" t="s">
        <v>2567</v>
      </c>
      <c r="B18" s="524" t="s">
        <v>2568</v>
      </c>
      <c r="C18" s="646"/>
      <c r="D18" s="646"/>
      <c r="E18" s="646"/>
      <c r="F18" s="646"/>
      <c r="G18" s="646"/>
      <c r="H18" s="646"/>
      <c r="I18" s="646"/>
      <c r="J18" s="646"/>
      <c r="K18" s="646"/>
      <c r="L18" s="646"/>
      <c r="M18" s="646"/>
    </row>
    <row r="19" spans="1:13" ht="15.6" hidden="1" customHeight="1">
      <c r="A19" s="1693">
        <v>2210206</v>
      </c>
      <c r="B19" s="1693" t="s">
        <v>3631</v>
      </c>
      <c r="C19" s="646"/>
      <c r="D19" s="646"/>
      <c r="E19" s="646"/>
      <c r="F19" s="646"/>
      <c r="G19" s="646"/>
      <c r="H19" s="646"/>
      <c r="I19" s="646"/>
      <c r="J19" s="646"/>
      <c r="K19" s="646"/>
      <c r="L19" s="646"/>
      <c r="M19" s="646"/>
    </row>
    <row r="20" spans="1:13" ht="15.6" hidden="1" customHeight="1">
      <c r="A20" s="1695" t="s">
        <v>230</v>
      </c>
      <c r="B20" s="1695"/>
      <c r="C20" s="1696">
        <f>SUM(C16:C19)</f>
        <v>0</v>
      </c>
      <c r="D20" s="1696"/>
      <c r="E20" s="1696">
        <f t="shared" ref="E20:G20" si="1">SUM(E16:E19)</f>
        <v>0</v>
      </c>
      <c r="F20" s="1696"/>
      <c r="G20" s="1696">
        <f t="shared" si="1"/>
        <v>0</v>
      </c>
      <c r="H20" s="1696"/>
      <c r="I20" s="1696"/>
      <c r="J20" s="1696"/>
      <c r="K20" s="1696"/>
      <c r="L20" s="1696"/>
      <c r="M20" s="1696"/>
    </row>
    <row r="21" spans="1:13" ht="15.75">
      <c r="A21" s="1693"/>
      <c r="B21" s="1692" t="s">
        <v>3465</v>
      </c>
      <c r="C21" s="646"/>
      <c r="D21" s="646"/>
      <c r="E21" s="646"/>
      <c r="F21" s="646"/>
      <c r="G21" s="646"/>
      <c r="H21" s="646"/>
      <c r="I21" s="646"/>
      <c r="J21" s="646"/>
      <c r="K21" s="646"/>
      <c r="L21" s="646"/>
      <c r="M21" s="646"/>
    </row>
    <row r="22" spans="1:13" ht="15.75">
      <c r="A22" s="1693" t="s">
        <v>2649</v>
      </c>
      <c r="B22" s="1693" t="s">
        <v>2570</v>
      </c>
      <c r="C22" s="1697">
        <f>'[1]per diem work'!G23</f>
        <v>27750000</v>
      </c>
      <c r="D22" s="1697"/>
      <c r="E22" s="1697">
        <f>C22+D22</f>
        <v>27750000</v>
      </c>
      <c r="F22" s="1697"/>
      <c r="G22" s="1697">
        <v>21816500</v>
      </c>
      <c r="H22" s="1697">
        <v>15035000</v>
      </c>
      <c r="I22" s="1697"/>
      <c r="J22" s="1697">
        <f t="shared" ref="J22:L22" si="2">SUM(H22:I22)</f>
        <v>15035000</v>
      </c>
      <c r="K22" s="1697"/>
      <c r="L22" s="1697">
        <f t="shared" si="2"/>
        <v>15035000</v>
      </c>
      <c r="M22" s="1697">
        <v>15035000</v>
      </c>
    </row>
    <row r="23" spans="1:13" ht="15.75">
      <c r="A23" s="1693" t="s">
        <v>2571</v>
      </c>
      <c r="B23" s="1693" t="s">
        <v>2572</v>
      </c>
      <c r="C23" s="1697">
        <v>74785000</v>
      </c>
      <c r="D23" s="1697"/>
      <c r="E23" s="1697">
        <f t="shared" ref="E23:E24" si="3">C23+D23</f>
        <v>74785000</v>
      </c>
      <c r="F23" s="1697"/>
      <c r="G23" s="1697">
        <v>57425350</v>
      </c>
      <c r="H23" s="1697">
        <v>63500000</v>
      </c>
      <c r="I23" s="1697"/>
      <c r="J23" s="1697">
        <f t="shared" ref="J23:J86" si="4">SUM(H23:I23)</f>
        <v>63500000</v>
      </c>
      <c r="K23" s="1697"/>
      <c r="L23" s="1697">
        <f t="shared" ref="L23:L66" si="5">SUM(J23:K23)</f>
        <v>63500000</v>
      </c>
      <c r="M23" s="1697">
        <v>44500000</v>
      </c>
    </row>
    <row r="24" spans="1:13" ht="15.75">
      <c r="A24" s="1693" t="s">
        <v>2573</v>
      </c>
      <c r="B24" s="1693" t="s">
        <v>2574</v>
      </c>
      <c r="C24" s="1697">
        <v>74785000</v>
      </c>
      <c r="D24" s="1697"/>
      <c r="E24" s="1697">
        <f t="shared" si="3"/>
        <v>74785000</v>
      </c>
      <c r="F24" s="1697"/>
      <c r="G24" s="1697">
        <v>53425350</v>
      </c>
      <c r="H24" s="1697">
        <v>63500000</v>
      </c>
      <c r="I24" s="1697"/>
      <c r="J24" s="1697">
        <f t="shared" si="4"/>
        <v>63500000</v>
      </c>
      <c r="K24" s="1697"/>
      <c r="L24" s="1697">
        <f t="shared" si="5"/>
        <v>63500000</v>
      </c>
      <c r="M24" s="1697">
        <v>44500000</v>
      </c>
    </row>
    <row r="25" spans="1:13" ht="15.75">
      <c r="A25" s="1695" t="s">
        <v>230</v>
      </c>
      <c r="B25" s="1695"/>
      <c r="C25" s="1696">
        <f t="shared" ref="C25:I25" si="6">SUM(C22:C24)</f>
        <v>177320000</v>
      </c>
      <c r="D25" s="1696">
        <f t="shared" si="6"/>
        <v>0</v>
      </c>
      <c r="E25" s="1696">
        <f t="shared" si="6"/>
        <v>177320000</v>
      </c>
      <c r="F25" s="1696">
        <f t="shared" si="6"/>
        <v>0</v>
      </c>
      <c r="G25" s="1696">
        <f t="shared" si="6"/>
        <v>132667200</v>
      </c>
      <c r="H25" s="1696">
        <f t="shared" si="6"/>
        <v>142035000</v>
      </c>
      <c r="I25" s="1696">
        <f t="shared" si="6"/>
        <v>0</v>
      </c>
      <c r="J25" s="1696">
        <f t="shared" si="4"/>
        <v>142035000</v>
      </c>
      <c r="K25" s="1696">
        <f t="shared" ref="K25" si="7">SUM(K22:K24)</f>
        <v>0</v>
      </c>
      <c r="L25" s="1696">
        <f t="shared" si="5"/>
        <v>142035000</v>
      </c>
      <c r="M25" s="1696">
        <f>SUM(M22:M24)</f>
        <v>104035000</v>
      </c>
    </row>
    <row r="26" spans="1:13" ht="15.75">
      <c r="A26" s="1691"/>
      <c r="B26" s="1692" t="s">
        <v>2577</v>
      </c>
      <c r="C26" s="646"/>
      <c r="D26" s="646"/>
      <c r="E26" s="646"/>
      <c r="F26" s="646"/>
      <c r="G26" s="646"/>
      <c r="H26" s="646"/>
      <c r="I26" s="646"/>
      <c r="J26" s="646">
        <f t="shared" si="4"/>
        <v>0</v>
      </c>
      <c r="K26" s="646"/>
      <c r="L26" s="646">
        <f t="shared" si="5"/>
        <v>0</v>
      </c>
      <c r="M26" s="646"/>
    </row>
    <row r="27" spans="1:13" ht="15.75">
      <c r="A27" s="1693" t="s">
        <v>2687</v>
      </c>
      <c r="B27" s="1693" t="s">
        <v>2578</v>
      </c>
      <c r="C27" s="1697">
        <f>'[1]per diem work'!G32</f>
        <v>7100000</v>
      </c>
      <c r="D27" s="1697"/>
      <c r="E27" s="1697">
        <f t="shared" ref="E27:E29" si="8">C27+D27</f>
        <v>7100000</v>
      </c>
      <c r="F27" s="1697"/>
      <c r="G27" s="1697">
        <v>7100000</v>
      </c>
      <c r="H27" s="1697">
        <v>1775000</v>
      </c>
      <c r="I27" s="1697"/>
      <c r="J27" s="1697">
        <f t="shared" si="4"/>
        <v>1775000</v>
      </c>
      <c r="K27" s="1697"/>
      <c r="L27" s="1697">
        <f t="shared" si="5"/>
        <v>1775000</v>
      </c>
      <c r="M27" s="1697">
        <v>1775000</v>
      </c>
    </row>
    <row r="28" spans="1:13" ht="15.75">
      <c r="A28" s="1693" t="s">
        <v>2579</v>
      </c>
      <c r="B28" s="1693" t="s">
        <v>2580</v>
      </c>
      <c r="C28" s="1697">
        <v>14200000</v>
      </c>
      <c r="D28" s="1697"/>
      <c r="E28" s="1697">
        <f t="shared" si="8"/>
        <v>14200000</v>
      </c>
      <c r="F28" s="1697"/>
      <c r="G28" s="1697">
        <v>9398561</v>
      </c>
      <c r="H28" s="1697">
        <v>9762500</v>
      </c>
      <c r="I28" s="1697"/>
      <c r="J28" s="1697">
        <f t="shared" si="4"/>
        <v>9762500</v>
      </c>
      <c r="K28" s="1697"/>
      <c r="L28" s="1697">
        <f t="shared" si="5"/>
        <v>9762500</v>
      </c>
      <c r="M28" s="1697">
        <v>9762500</v>
      </c>
    </row>
    <row r="29" spans="1:13" ht="15.75">
      <c r="A29" s="1693" t="s">
        <v>2581</v>
      </c>
      <c r="B29" s="1693" t="s">
        <v>2574</v>
      </c>
      <c r="C29" s="1697">
        <v>14200000</v>
      </c>
      <c r="D29" s="1697"/>
      <c r="E29" s="1697">
        <f t="shared" si="8"/>
        <v>14200000</v>
      </c>
      <c r="F29" s="1697"/>
      <c r="G29" s="1697">
        <v>7398560</v>
      </c>
      <c r="H29" s="1697">
        <v>9762500</v>
      </c>
      <c r="I29" s="1697"/>
      <c r="J29" s="1697">
        <f t="shared" si="4"/>
        <v>9762500</v>
      </c>
      <c r="K29" s="1697"/>
      <c r="L29" s="1697">
        <f t="shared" si="5"/>
        <v>9762500</v>
      </c>
      <c r="M29" s="1697">
        <v>9762500</v>
      </c>
    </row>
    <row r="30" spans="1:13" ht="15.75">
      <c r="A30" s="1694" t="s">
        <v>230</v>
      </c>
      <c r="B30" s="1694"/>
      <c r="C30" s="1696">
        <f t="shared" ref="C30:I30" si="9">SUM(C27:C29)</f>
        <v>35500000</v>
      </c>
      <c r="D30" s="1696">
        <f t="shared" si="9"/>
        <v>0</v>
      </c>
      <c r="E30" s="1696">
        <f t="shared" si="9"/>
        <v>35500000</v>
      </c>
      <c r="F30" s="1696">
        <f t="shared" si="9"/>
        <v>0</v>
      </c>
      <c r="G30" s="1696">
        <f t="shared" si="9"/>
        <v>23897121</v>
      </c>
      <c r="H30" s="1696">
        <f t="shared" si="9"/>
        <v>21300000</v>
      </c>
      <c r="I30" s="1696">
        <f t="shared" si="9"/>
        <v>0</v>
      </c>
      <c r="J30" s="1696">
        <f t="shared" si="4"/>
        <v>21300000</v>
      </c>
      <c r="K30" s="1696">
        <f t="shared" ref="K30" si="10">SUM(K27:K29)</f>
        <v>0</v>
      </c>
      <c r="L30" s="1696">
        <f t="shared" si="5"/>
        <v>21300000</v>
      </c>
      <c r="M30" s="1696">
        <f>SUM(M27:M29)</f>
        <v>21300000</v>
      </c>
    </row>
    <row r="31" spans="1:13" ht="15.6" hidden="1" customHeight="1">
      <c r="A31" s="1691"/>
      <c r="B31" s="1692" t="s">
        <v>2584</v>
      </c>
      <c r="C31" s="646"/>
      <c r="D31" s="646"/>
      <c r="E31" s="646"/>
      <c r="F31" s="646"/>
      <c r="G31" s="646"/>
      <c r="H31" s="646"/>
      <c r="I31" s="646"/>
      <c r="J31" s="646">
        <f t="shared" si="4"/>
        <v>0</v>
      </c>
      <c r="K31" s="646"/>
      <c r="L31" s="646">
        <f t="shared" si="5"/>
        <v>0</v>
      </c>
      <c r="M31" s="646"/>
    </row>
    <row r="32" spans="1:13" ht="15.6" hidden="1" customHeight="1">
      <c r="A32" s="1693" t="s">
        <v>2585</v>
      </c>
      <c r="B32" s="1693" t="s">
        <v>2586</v>
      </c>
      <c r="C32" s="646"/>
      <c r="D32" s="646"/>
      <c r="E32" s="646">
        <f t="shared" ref="E32:E35" si="11">C32+D32</f>
        <v>0</v>
      </c>
      <c r="F32" s="646"/>
      <c r="G32" s="646">
        <f t="shared" ref="G32:G35" si="12">E32+F32</f>
        <v>0</v>
      </c>
      <c r="H32" s="646"/>
      <c r="I32" s="646"/>
      <c r="J32" s="646">
        <f t="shared" si="4"/>
        <v>0</v>
      </c>
      <c r="K32" s="646"/>
      <c r="L32" s="646">
        <f t="shared" si="5"/>
        <v>0</v>
      </c>
      <c r="M32" s="646"/>
    </row>
    <row r="33" spans="1:13" ht="15.6" hidden="1" customHeight="1">
      <c r="A33" s="1693">
        <v>2210503</v>
      </c>
      <c r="B33" s="1693" t="s">
        <v>2588</v>
      </c>
      <c r="C33" s="646"/>
      <c r="D33" s="646"/>
      <c r="E33" s="646">
        <f t="shared" si="11"/>
        <v>0</v>
      </c>
      <c r="F33" s="646"/>
      <c r="G33" s="646">
        <f t="shared" si="12"/>
        <v>0</v>
      </c>
      <c r="H33" s="646"/>
      <c r="I33" s="646"/>
      <c r="J33" s="646">
        <f t="shared" si="4"/>
        <v>0</v>
      </c>
      <c r="K33" s="646"/>
      <c r="L33" s="646">
        <f t="shared" si="5"/>
        <v>0</v>
      </c>
      <c r="M33" s="646"/>
    </row>
    <row r="34" spans="1:13" ht="15.6" hidden="1" customHeight="1">
      <c r="A34" s="1693" t="s">
        <v>2589</v>
      </c>
      <c r="B34" s="1693" t="s">
        <v>2590</v>
      </c>
      <c r="C34" s="646"/>
      <c r="D34" s="646"/>
      <c r="E34" s="646">
        <f t="shared" si="11"/>
        <v>0</v>
      </c>
      <c r="F34" s="646"/>
      <c r="G34" s="646">
        <f t="shared" si="12"/>
        <v>0</v>
      </c>
      <c r="H34" s="646"/>
      <c r="I34" s="646"/>
      <c r="J34" s="646">
        <f t="shared" si="4"/>
        <v>0</v>
      </c>
      <c r="K34" s="646"/>
      <c r="L34" s="646">
        <f t="shared" si="5"/>
        <v>0</v>
      </c>
      <c r="M34" s="646"/>
    </row>
    <row r="35" spans="1:13" ht="15.6" hidden="1" customHeight="1">
      <c r="A35" s="1693"/>
      <c r="B35" s="1693" t="s">
        <v>3632</v>
      </c>
      <c r="C35" s="646">
        <v>0</v>
      </c>
      <c r="D35" s="646"/>
      <c r="E35" s="646">
        <f t="shared" si="11"/>
        <v>0</v>
      </c>
      <c r="F35" s="646"/>
      <c r="G35" s="646">
        <f t="shared" si="12"/>
        <v>0</v>
      </c>
      <c r="H35" s="646"/>
      <c r="I35" s="646"/>
      <c r="J35" s="646">
        <f t="shared" si="4"/>
        <v>0</v>
      </c>
      <c r="K35" s="646"/>
      <c r="L35" s="646">
        <f t="shared" si="5"/>
        <v>0</v>
      </c>
      <c r="M35" s="646"/>
    </row>
    <row r="36" spans="1:13" ht="15.6" hidden="1" customHeight="1">
      <c r="A36" s="1695" t="s">
        <v>230</v>
      </c>
      <c r="B36" s="1695"/>
      <c r="C36" s="1696">
        <f>SUM(C32:C35)</f>
        <v>0</v>
      </c>
      <c r="D36" s="1696">
        <f>SUM(D32:D35)</f>
        <v>0</v>
      </c>
      <c r="E36" s="1696">
        <f t="shared" ref="E36:H36" si="13">SUM(E32:E35)</f>
        <v>0</v>
      </c>
      <c r="F36" s="1696">
        <f t="shared" si="13"/>
        <v>0</v>
      </c>
      <c r="G36" s="1696">
        <f t="shared" si="13"/>
        <v>0</v>
      </c>
      <c r="H36" s="1696">
        <f t="shared" si="13"/>
        <v>0</v>
      </c>
      <c r="I36" s="1696"/>
      <c r="J36" s="1696">
        <f t="shared" si="4"/>
        <v>0</v>
      </c>
      <c r="K36" s="1696"/>
      <c r="L36" s="1696">
        <f t="shared" si="5"/>
        <v>0</v>
      </c>
      <c r="M36" s="1696">
        <f>SUM(M32:M35)</f>
        <v>0</v>
      </c>
    </row>
    <row r="37" spans="1:13" ht="15.75">
      <c r="A37" s="1691"/>
      <c r="B37" s="1692" t="s">
        <v>2591</v>
      </c>
      <c r="C37" s="646"/>
      <c r="D37" s="646"/>
      <c r="E37" s="646"/>
      <c r="F37" s="646"/>
      <c r="G37" s="646"/>
      <c r="H37" s="646"/>
      <c r="I37" s="646"/>
      <c r="J37" s="646">
        <f t="shared" si="4"/>
        <v>0</v>
      </c>
      <c r="K37" s="646"/>
      <c r="L37" s="646">
        <f t="shared" si="5"/>
        <v>0</v>
      </c>
      <c r="M37" s="646"/>
    </row>
    <row r="38" spans="1:13" ht="15.75">
      <c r="A38" s="1693">
        <v>2210604</v>
      </c>
      <c r="B38" s="1693" t="s">
        <v>3068</v>
      </c>
      <c r="C38" s="646">
        <v>1500000</v>
      </c>
      <c r="D38" s="646"/>
      <c r="E38" s="646">
        <f t="shared" ref="E38:E39" si="14">C38+D38</f>
        <v>1500000</v>
      </c>
      <c r="F38" s="646"/>
      <c r="G38" s="646">
        <v>699624</v>
      </c>
      <c r="H38" s="646"/>
      <c r="I38" s="646"/>
      <c r="J38" s="646">
        <f t="shared" si="4"/>
        <v>0</v>
      </c>
      <c r="K38" s="646"/>
      <c r="L38" s="646">
        <f t="shared" si="5"/>
        <v>0</v>
      </c>
      <c r="M38" s="646"/>
    </row>
    <row r="39" spans="1:13" ht="15.6" hidden="1" customHeight="1">
      <c r="A39" s="1693"/>
      <c r="B39" s="1693"/>
      <c r="C39" s="646">
        <v>0</v>
      </c>
      <c r="D39" s="646"/>
      <c r="E39" s="646">
        <f t="shared" si="14"/>
        <v>0</v>
      </c>
      <c r="F39" s="646"/>
      <c r="G39" s="646">
        <f t="shared" ref="G39" si="15">E39+F39</f>
        <v>0</v>
      </c>
      <c r="H39" s="646"/>
      <c r="I39" s="646"/>
      <c r="J39" s="646">
        <f t="shared" si="4"/>
        <v>0</v>
      </c>
      <c r="K39" s="646"/>
      <c r="L39" s="646">
        <f t="shared" si="5"/>
        <v>0</v>
      </c>
      <c r="M39" s="646"/>
    </row>
    <row r="40" spans="1:13" ht="15.75">
      <c r="A40" s="1695" t="s">
        <v>230</v>
      </c>
      <c r="B40" s="1695"/>
      <c r="C40" s="1696">
        <f>SUM(C38:C39)</f>
        <v>1500000</v>
      </c>
      <c r="D40" s="1696">
        <f>SUM(D38:D39)</f>
        <v>0</v>
      </c>
      <c r="E40" s="1696">
        <f t="shared" ref="E40:I40" si="16">SUM(E38:E39)</f>
        <v>1500000</v>
      </c>
      <c r="F40" s="1696">
        <f t="shared" si="16"/>
        <v>0</v>
      </c>
      <c r="G40" s="1696">
        <f t="shared" si="16"/>
        <v>699624</v>
      </c>
      <c r="H40" s="1696">
        <f t="shared" si="16"/>
        <v>0</v>
      </c>
      <c r="I40" s="1696">
        <f t="shared" si="16"/>
        <v>0</v>
      </c>
      <c r="J40" s="1696">
        <f t="shared" si="4"/>
        <v>0</v>
      </c>
      <c r="K40" s="1696">
        <f>SUM(K38:K39)</f>
        <v>0</v>
      </c>
      <c r="L40" s="1696">
        <f t="shared" si="5"/>
        <v>0</v>
      </c>
      <c r="M40" s="1696">
        <f>SUM(M38:M39)</f>
        <v>0</v>
      </c>
    </row>
    <row r="41" spans="1:13" ht="15.75">
      <c r="A41" s="1691"/>
      <c r="B41" s="1692" t="s">
        <v>2594</v>
      </c>
      <c r="C41" s="646"/>
      <c r="D41" s="39"/>
      <c r="E41" s="39"/>
      <c r="F41" s="39"/>
      <c r="G41" s="39"/>
      <c r="H41" s="39"/>
      <c r="I41" s="39"/>
      <c r="J41" s="39">
        <f t="shared" si="4"/>
        <v>0</v>
      </c>
      <c r="K41" s="39"/>
      <c r="L41" s="39">
        <f t="shared" si="5"/>
        <v>0</v>
      </c>
      <c r="M41" s="39"/>
    </row>
    <row r="42" spans="1:13" ht="15.75">
      <c r="A42" s="1693" t="s">
        <v>2595</v>
      </c>
      <c r="B42" s="1693" t="s">
        <v>2596</v>
      </c>
      <c r="C42" s="1698">
        <v>350000</v>
      </c>
      <c r="D42" s="1698"/>
      <c r="E42" s="1698">
        <f t="shared" ref="E42:E46" si="17">C42+D42</f>
        <v>350000</v>
      </c>
      <c r="F42" s="1698"/>
      <c r="G42" s="1698">
        <v>0</v>
      </c>
      <c r="H42" s="1698">
        <v>200000</v>
      </c>
      <c r="I42" s="1698"/>
      <c r="J42" s="1698">
        <f t="shared" si="4"/>
        <v>200000</v>
      </c>
      <c r="K42" s="1698"/>
      <c r="L42" s="1698">
        <f t="shared" si="5"/>
        <v>200000</v>
      </c>
      <c r="M42" s="1698">
        <v>200000</v>
      </c>
    </row>
    <row r="43" spans="1:13" ht="15.75">
      <c r="A43" s="1693" t="s">
        <v>2690</v>
      </c>
      <c r="B43" s="1693" t="s">
        <v>2691</v>
      </c>
      <c r="C43" s="1697">
        <v>2380622</v>
      </c>
      <c r="D43" s="1697"/>
      <c r="E43" s="1697">
        <f t="shared" si="17"/>
        <v>2380622</v>
      </c>
      <c r="F43" s="1697"/>
      <c r="G43" s="1697">
        <v>0</v>
      </c>
      <c r="H43" s="1697">
        <v>0</v>
      </c>
      <c r="I43" s="1697"/>
      <c r="J43" s="1697">
        <f t="shared" si="4"/>
        <v>0</v>
      </c>
      <c r="K43" s="1697"/>
      <c r="L43" s="1697">
        <f t="shared" si="5"/>
        <v>0</v>
      </c>
      <c r="M43" s="1697">
        <v>0</v>
      </c>
    </row>
    <row r="44" spans="1:13" ht="15.75">
      <c r="A44" s="1693" t="s">
        <v>3069</v>
      </c>
      <c r="B44" s="1693" t="s">
        <v>2889</v>
      </c>
      <c r="C44" s="1697">
        <v>396738</v>
      </c>
      <c r="D44" s="1697"/>
      <c r="E44" s="1697">
        <f t="shared" si="17"/>
        <v>396738</v>
      </c>
      <c r="F44" s="1697"/>
      <c r="G44" s="1697">
        <v>0</v>
      </c>
      <c r="H44" s="1697">
        <v>240000</v>
      </c>
      <c r="I44" s="1697"/>
      <c r="J44" s="1697">
        <f t="shared" si="4"/>
        <v>240000</v>
      </c>
      <c r="K44" s="1697"/>
      <c r="L44" s="1697">
        <f t="shared" si="5"/>
        <v>240000</v>
      </c>
      <c r="M44" s="1697">
        <v>240000</v>
      </c>
    </row>
    <row r="45" spans="1:13" ht="15.75">
      <c r="A45" s="1699" t="s">
        <v>3071</v>
      </c>
      <c r="B45" s="1699" t="s">
        <v>3070</v>
      </c>
      <c r="C45" s="1697">
        <v>257849</v>
      </c>
      <c r="D45" s="1697"/>
      <c r="E45" s="1697">
        <f t="shared" si="17"/>
        <v>257849</v>
      </c>
      <c r="F45" s="1697"/>
      <c r="G45" s="1697">
        <v>0</v>
      </c>
      <c r="H45" s="1697">
        <v>0</v>
      </c>
      <c r="I45" s="1697"/>
      <c r="J45" s="1697">
        <f t="shared" si="4"/>
        <v>0</v>
      </c>
      <c r="K45" s="1697"/>
      <c r="L45" s="1697">
        <f t="shared" si="5"/>
        <v>0</v>
      </c>
      <c r="M45" s="1697">
        <v>0</v>
      </c>
    </row>
    <row r="46" spans="1:13" ht="15.75">
      <c r="A46" s="1700">
        <v>2210708</v>
      </c>
      <c r="B46" s="1701" t="s">
        <v>3467</v>
      </c>
      <c r="C46" s="1697">
        <v>300000</v>
      </c>
      <c r="D46" s="1697"/>
      <c r="E46" s="1697">
        <f t="shared" si="17"/>
        <v>300000</v>
      </c>
      <c r="F46" s="1697"/>
      <c r="G46" s="1697">
        <v>0</v>
      </c>
      <c r="H46" s="1697">
        <v>360000</v>
      </c>
      <c r="I46" s="1697"/>
      <c r="J46" s="1697">
        <f t="shared" si="4"/>
        <v>360000</v>
      </c>
      <c r="K46" s="1697"/>
      <c r="L46" s="1697">
        <f t="shared" si="5"/>
        <v>360000</v>
      </c>
      <c r="M46" s="1697">
        <v>360000</v>
      </c>
    </row>
    <row r="47" spans="1:13" ht="15.75">
      <c r="A47" s="1695" t="s">
        <v>230</v>
      </c>
      <c r="B47" s="1695"/>
      <c r="C47" s="1696">
        <f>SUM(C42:C46)</f>
        <v>3685209</v>
      </c>
      <c r="D47" s="1696">
        <f>SUM(D42:D46)</f>
        <v>0</v>
      </c>
      <c r="E47" s="1696">
        <f t="shared" ref="E47:I47" si="18">SUM(E42:E46)</f>
        <v>3685209</v>
      </c>
      <c r="F47" s="1696">
        <f t="shared" si="18"/>
        <v>0</v>
      </c>
      <c r="G47" s="1696">
        <f t="shared" si="18"/>
        <v>0</v>
      </c>
      <c r="H47" s="1696">
        <f t="shared" si="18"/>
        <v>800000</v>
      </c>
      <c r="I47" s="1696">
        <f t="shared" si="18"/>
        <v>0</v>
      </c>
      <c r="J47" s="1696">
        <f t="shared" si="4"/>
        <v>800000</v>
      </c>
      <c r="K47" s="1696">
        <f>SUM(K42:K46)</f>
        <v>0</v>
      </c>
      <c r="L47" s="1696">
        <f t="shared" si="5"/>
        <v>800000</v>
      </c>
      <c r="M47" s="1696">
        <f>SUM(M42:M46)</f>
        <v>800000</v>
      </c>
    </row>
    <row r="48" spans="1:13" ht="15.75">
      <c r="A48" s="1691"/>
      <c r="B48" s="1692" t="s">
        <v>2602</v>
      </c>
      <c r="C48" s="646"/>
      <c r="D48" s="39"/>
      <c r="E48" s="39"/>
      <c r="F48" s="39"/>
      <c r="G48" s="39"/>
      <c r="H48" s="39"/>
      <c r="I48" s="39"/>
      <c r="J48" s="39">
        <f t="shared" si="4"/>
        <v>0</v>
      </c>
      <c r="K48" s="39"/>
      <c r="L48" s="39">
        <f t="shared" si="5"/>
        <v>0</v>
      </c>
      <c r="M48" s="39"/>
    </row>
    <row r="49" spans="1:13" ht="15.75">
      <c r="A49" s="1693" t="s">
        <v>2655</v>
      </c>
      <c r="B49" s="1693" t="s">
        <v>2656</v>
      </c>
      <c r="C49" s="1697">
        <v>6700000</v>
      </c>
      <c r="D49" s="1697"/>
      <c r="E49" s="1697">
        <f t="shared" ref="E49:E51" si="19">C49+D49</f>
        <v>6700000</v>
      </c>
      <c r="F49" s="1697"/>
      <c r="G49" s="1697">
        <v>3247500</v>
      </c>
      <c r="H49" s="1697">
        <v>6480000</v>
      </c>
      <c r="I49" s="1697"/>
      <c r="J49" s="1697">
        <f t="shared" si="4"/>
        <v>6480000</v>
      </c>
      <c r="K49" s="1697"/>
      <c r="L49" s="1697">
        <f t="shared" si="5"/>
        <v>6480000</v>
      </c>
      <c r="M49" s="1697">
        <v>6480000</v>
      </c>
    </row>
    <row r="50" spans="1:13" ht="15.75">
      <c r="A50" s="1693" t="s">
        <v>2603</v>
      </c>
      <c r="B50" s="1693" t="s">
        <v>2604</v>
      </c>
      <c r="C50" s="1697">
        <f>'[1]per diem work'!G42</f>
        <v>14568000</v>
      </c>
      <c r="D50" s="1697"/>
      <c r="E50" s="1697">
        <f t="shared" si="19"/>
        <v>14568000</v>
      </c>
      <c r="F50" s="1697"/>
      <c r="G50" s="1697">
        <v>8704500</v>
      </c>
      <c r="H50" s="1697">
        <v>6588000</v>
      </c>
      <c r="I50" s="1697"/>
      <c r="J50" s="1697">
        <f t="shared" si="4"/>
        <v>6588000</v>
      </c>
      <c r="K50" s="1697"/>
      <c r="L50" s="1697">
        <f t="shared" si="5"/>
        <v>6588000</v>
      </c>
      <c r="M50" s="1697">
        <v>6360000</v>
      </c>
    </row>
    <row r="51" spans="1:13" ht="15.75">
      <c r="A51" s="1693" t="s">
        <v>2833</v>
      </c>
      <c r="B51" s="1693" t="s">
        <v>3633</v>
      </c>
      <c r="C51" s="1697">
        <v>600000</v>
      </c>
      <c r="D51" s="1697"/>
      <c r="E51" s="1697">
        <f t="shared" si="19"/>
        <v>600000</v>
      </c>
      <c r="F51" s="1697"/>
      <c r="G51" s="1697">
        <v>184000</v>
      </c>
      <c r="H51" s="1697">
        <v>600000</v>
      </c>
      <c r="I51" s="1697"/>
      <c r="J51" s="1697">
        <f t="shared" si="4"/>
        <v>600000</v>
      </c>
      <c r="K51" s="1697"/>
      <c r="L51" s="1697">
        <f t="shared" si="5"/>
        <v>600000</v>
      </c>
      <c r="M51" s="1697">
        <v>600000</v>
      </c>
    </row>
    <row r="52" spans="1:13" ht="15.75">
      <c r="A52" s="1695" t="s">
        <v>230</v>
      </c>
      <c r="B52" s="1695"/>
      <c r="C52" s="1696">
        <f>SUM(C49:C51)</f>
        <v>21868000</v>
      </c>
      <c r="D52" s="1696">
        <f>SUM(D49:D51)</f>
        <v>0</v>
      </c>
      <c r="E52" s="1696">
        <f t="shared" ref="E52:I52" si="20">SUM(E49:E51)</f>
        <v>21868000</v>
      </c>
      <c r="F52" s="1696">
        <f t="shared" si="20"/>
        <v>0</v>
      </c>
      <c r="G52" s="1696">
        <f t="shared" si="20"/>
        <v>12136000</v>
      </c>
      <c r="H52" s="1696">
        <f t="shared" si="20"/>
        <v>13668000</v>
      </c>
      <c r="I52" s="1696">
        <f t="shared" si="20"/>
        <v>0</v>
      </c>
      <c r="J52" s="1696">
        <f t="shared" si="4"/>
        <v>13668000</v>
      </c>
      <c r="K52" s="1696">
        <f>SUM(K49:K51)</f>
        <v>0</v>
      </c>
      <c r="L52" s="1696">
        <f t="shared" si="5"/>
        <v>13668000</v>
      </c>
      <c r="M52" s="1696">
        <f>SUM(M49:M51)</f>
        <v>13440000</v>
      </c>
    </row>
    <row r="53" spans="1:13" ht="15.75">
      <c r="A53" s="1687"/>
      <c r="B53" s="1702" t="s">
        <v>2811</v>
      </c>
      <c r="C53" s="1703"/>
      <c r="D53" s="1703"/>
      <c r="E53" s="1703"/>
      <c r="F53" s="1703"/>
      <c r="G53" s="1703"/>
      <c r="H53" s="1703"/>
      <c r="I53" s="1703"/>
      <c r="J53" s="1703">
        <f t="shared" si="4"/>
        <v>0</v>
      </c>
      <c r="K53" s="1703"/>
      <c r="L53" s="1703">
        <f t="shared" si="5"/>
        <v>0</v>
      </c>
      <c r="M53" s="1703"/>
    </row>
    <row r="54" spans="1:13" ht="15.75">
      <c r="A54" s="524" t="s">
        <v>3469</v>
      </c>
      <c r="B54" s="524" t="s">
        <v>3470</v>
      </c>
      <c r="C54" s="1698">
        <v>9076521</v>
      </c>
      <c r="D54" s="1698"/>
      <c r="E54" s="1698">
        <f t="shared" ref="E54:E58" si="21">C54+D54</f>
        <v>9076521</v>
      </c>
      <c r="F54" s="1698"/>
      <c r="G54" s="1698">
        <v>8976521</v>
      </c>
      <c r="H54" s="1698">
        <v>9210561</v>
      </c>
      <c r="I54" s="1698"/>
      <c r="J54" s="1698">
        <f t="shared" si="4"/>
        <v>9210561</v>
      </c>
      <c r="K54" s="1698"/>
      <c r="L54" s="1698">
        <f t="shared" si="5"/>
        <v>9210561</v>
      </c>
      <c r="M54" s="1698">
        <v>9210561</v>
      </c>
    </row>
    <row r="55" spans="1:13" ht="15.6" hidden="1" customHeight="1">
      <c r="A55" s="524" t="s">
        <v>2812</v>
      </c>
      <c r="B55" s="524" t="s">
        <v>2813</v>
      </c>
      <c r="C55" s="1703"/>
      <c r="D55" s="1703"/>
      <c r="E55" s="1703">
        <f t="shared" si="21"/>
        <v>0</v>
      </c>
      <c r="F55" s="1703"/>
      <c r="G55" s="1703">
        <v>0</v>
      </c>
      <c r="H55" s="1703"/>
      <c r="I55" s="1703"/>
      <c r="J55" s="1703">
        <f t="shared" si="4"/>
        <v>0</v>
      </c>
      <c r="K55" s="1703"/>
      <c r="L55" s="1703">
        <f t="shared" si="5"/>
        <v>0</v>
      </c>
      <c r="M55" s="1703"/>
    </row>
    <row r="56" spans="1:13" ht="15.6" hidden="1" customHeight="1">
      <c r="A56" s="524">
        <v>2210902</v>
      </c>
      <c r="B56" s="524" t="s">
        <v>3529</v>
      </c>
      <c r="C56" s="1703"/>
      <c r="D56" s="1703"/>
      <c r="E56" s="1703">
        <f t="shared" si="21"/>
        <v>0</v>
      </c>
      <c r="F56" s="1703"/>
      <c r="G56" s="1703">
        <v>0</v>
      </c>
      <c r="H56" s="1703"/>
      <c r="I56" s="1703"/>
      <c r="J56" s="1703">
        <f t="shared" si="4"/>
        <v>0</v>
      </c>
      <c r="K56" s="1703"/>
      <c r="L56" s="1703">
        <f t="shared" si="5"/>
        <v>0</v>
      </c>
      <c r="M56" s="1703"/>
    </row>
    <row r="57" spans="1:13" ht="15.6" customHeight="1">
      <c r="A57" s="524" t="s">
        <v>2814</v>
      </c>
      <c r="B57" s="524" t="s">
        <v>2815</v>
      </c>
      <c r="C57" s="1703"/>
      <c r="D57" s="1703"/>
      <c r="E57" s="1703">
        <f t="shared" si="21"/>
        <v>0</v>
      </c>
      <c r="F57" s="1703"/>
      <c r="G57" s="1703">
        <v>0</v>
      </c>
      <c r="H57" s="1703"/>
      <c r="I57" s="1703"/>
      <c r="J57" s="1703">
        <f t="shared" si="4"/>
        <v>0</v>
      </c>
      <c r="K57" s="1703"/>
      <c r="L57" s="1703">
        <f t="shared" si="5"/>
        <v>0</v>
      </c>
      <c r="M57" s="1703"/>
    </row>
    <row r="58" spans="1:13" ht="15.75">
      <c r="A58" s="524" t="s">
        <v>2816</v>
      </c>
      <c r="B58" s="524" t="s">
        <v>2817</v>
      </c>
      <c r="C58" s="1698">
        <v>18321964</v>
      </c>
      <c r="D58" s="1698"/>
      <c r="E58" s="1698">
        <f t="shared" si="21"/>
        <v>18321964</v>
      </c>
      <c r="F58" s="1698"/>
      <c r="G58" s="1698">
        <v>18300000</v>
      </c>
      <c r="H58" s="1698">
        <v>24011678</v>
      </c>
      <c r="I58" s="1698"/>
      <c r="J58" s="1698">
        <f t="shared" si="4"/>
        <v>24011678</v>
      </c>
      <c r="K58" s="1698"/>
      <c r="L58" s="1698">
        <f t="shared" si="5"/>
        <v>24011678</v>
      </c>
      <c r="M58" s="1698">
        <v>24911678</v>
      </c>
    </row>
    <row r="59" spans="1:13" ht="15.75">
      <c r="A59" s="1695" t="s">
        <v>230</v>
      </c>
      <c r="B59" s="1695"/>
      <c r="C59" s="1696">
        <f>SUM(C54:C58)</f>
        <v>27398485</v>
      </c>
      <c r="D59" s="1696">
        <f>SUM(D54:D58)</f>
        <v>0</v>
      </c>
      <c r="E59" s="1696">
        <f t="shared" ref="E59:I59" si="22">SUM(E54:E58)</f>
        <v>27398485</v>
      </c>
      <c r="F59" s="1696">
        <f t="shared" si="22"/>
        <v>0</v>
      </c>
      <c r="G59" s="1696">
        <f t="shared" si="22"/>
        <v>27276521</v>
      </c>
      <c r="H59" s="1696">
        <f t="shared" si="22"/>
        <v>33222239</v>
      </c>
      <c r="I59" s="1696">
        <f t="shared" si="22"/>
        <v>0</v>
      </c>
      <c r="J59" s="1696">
        <f t="shared" si="4"/>
        <v>33222239</v>
      </c>
      <c r="K59" s="1696">
        <f>SUM(K54:K58)</f>
        <v>0</v>
      </c>
      <c r="L59" s="1696">
        <f t="shared" si="5"/>
        <v>33222239</v>
      </c>
      <c r="M59" s="1696">
        <f>SUM(M54:M58)</f>
        <v>34122239</v>
      </c>
    </row>
    <row r="60" spans="1:13" ht="15.75">
      <c r="A60" s="1704"/>
      <c r="B60" s="1705" t="s">
        <v>2693</v>
      </c>
      <c r="C60" s="1706"/>
      <c r="D60" s="1706"/>
      <c r="E60" s="1706"/>
      <c r="F60" s="1706"/>
      <c r="G60" s="1706"/>
      <c r="H60" s="1706"/>
      <c r="I60" s="1706"/>
      <c r="J60" s="1706">
        <f t="shared" si="4"/>
        <v>0</v>
      </c>
      <c r="K60" s="1706"/>
      <c r="L60" s="1706">
        <f t="shared" si="5"/>
        <v>0</v>
      </c>
      <c r="M60" s="1706"/>
    </row>
    <row r="61" spans="1:13" ht="15.75">
      <c r="A61" s="1693">
        <v>2211016</v>
      </c>
      <c r="B61" s="1701" t="s">
        <v>3476</v>
      </c>
      <c r="C61" s="1706">
        <v>7094176</v>
      </c>
      <c r="D61" s="1706"/>
      <c r="E61" s="1706">
        <f>C61+D61</f>
        <v>7094176</v>
      </c>
      <c r="F61" s="1706"/>
      <c r="G61" s="1707">
        <v>6985176</v>
      </c>
      <c r="H61" s="1706">
        <v>6094176</v>
      </c>
      <c r="I61" s="1706"/>
      <c r="J61" s="1706">
        <f t="shared" si="4"/>
        <v>6094176</v>
      </c>
      <c r="K61" s="1706"/>
      <c r="L61" s="1706">
        <f t="shared" si="5"/>
        <v>6094176</v>
      </c>
      <c r="M61" s="1706">
        <v>6094176</v>
      </c>
    </row>
    <row r="62" spans="1:13" ht="15.75">
      <c r="A62" s="1695" t="s">
        <v>230</v>
      </c>
      <c r="B62" s="1708"/>
      <c r="C62" s="1709">
        <f>SUM(C61)</f>
        <v>7094176</v>
      </c>
      <c r="D62" s="1709">
        <f>SUM(D61)</f>
        <v>0</v>
      </c>
      <c r="E62" s="1709">
        <f t="shared" ref="E62:I62" si="23">SUM(E61)</f>
        <v>7094176</v>
      </c>
      <c r="F62" s="1709">
        <f t="shared" si="23"/>
        <v>0</v>
      </c>
      <c r="G62" s="1709">
        <f t="shared" si="23"/>
        <v>6985176</v>
      </c>
      <c r="H62" s="1709">
        <f t="shared" si="23"/>
        <v>6094176</v>
      </c>
      <c r="I62" s="1709">
        <f t="shared" si="23"/>
        <v>0</v>
      </c>
      <c r="J62" s="1709">
        <f t="shared" si="4"/>
        <v>6094176</v>
      </c>
      <c r="K62" s="1709">
        <f>SUM(K61)</f>
        <v>0</v>
      </c>
      <c r="L62" s="1709">
        <f t="shared" si="5"/>
        <v>6094176</v>
      </c>
      <c r="M62" s="1709">
        <f>SUM(M61)</f>
        <v>6094176</v>
      </c>
    </row>
    <row r="63" spans="1:13" ht="15.6" hidden="1" customHeight="1">
      <c r="A63" s="1691"/>
      <c r="B63" s="1692" t="s">
        <v>2612</v>
      </c>
      <c r="C63" s="646"/>
      <c r="D63" s="646"/>
      <c r="E63" s="646"/>
      <c r="F63" s="646"/>
      <c r="G63" s="646"/>
      <c r="H63" s="646"/>
      <c r="I63" s="646"/>
      <c r="J63" s="646">
        <f t="shared" si="4"/>
        <v>0</v>
      </c>
      <c r="K63" s="646"/>
      <c r="L63" s="646">
        <f t="shared" si="5"/>
        <v>0</v>
      </c>
      <c r="M63" s="646"/>
    </row>
    <row r="64" spans="1:13" ht="15.6" hidden="1" customHeight="1">
      <c r="A64" s="1693" t="s">
        <v>2613</v>
      </c>
      <c r="B64" s="1693" t="s">
        <v>2614</v>
      </c>
      <c r="C64" s="646">
        <v>0</v>
      </c>
      <c r="D64" s="646"/>
      <c r="E64" s="646">
        <v>0</v>
      </c>
      <c r="F64" s="646"/>
      <c r="G64" s="646">
        <v>0</v>
      </c>
      <c r="H64" s="646"/>
      <c r="I64" s="646"/>
      <c r="J64" s="646">
        <f t="shared" si="4"/>
        <v>0</v>
      </c>
      <c r="K64" s="646"/>
      <c r="L64" s="646">
        <f t="shared" si="5"/>
        <v>0</v>
      </c>
      <c r="M64" s="646"/>
    </row>
    <row r="65" spans="1:13" ht="15.6" hidden="1" customHeight="1">
      <c r="A65" s="1710" t="s">
        <v>2615</v>
      </c>
      <c r="B65" s="1693" t="s">
        <v>3478</v>
      </c>
      <c r="C65" s="646">
        <v>0</v>
      </c>
      <c r="D65" s="646"/>
      <c r="E65" s="646">
        <v>0</v>
      </c>
      <c r="F65" s="646"/>
      <c r="G65" s="646">
        <v>0</v>
      </c>
      <c r="H65" s="646"/>
      <c r="I65" s="646"/>
      <c r="J65" s="646">
        <f t="shared" si="4"/>
        <v>0</v>
      </c>
      <c r="K65" s="646"/>
      <c r="L65" s="646">
        <f t="shared" si="5"/>
        <v>0</v>
      </c>
      <c r="M65" s="646"/>
    </row>
    <row r="66" spans="1:13" ht="15.6" hidden="1" customHeight="1">
      <c r="A66" s="1695" t="s">
        <v>230</v>
      </c>
      <c r="B66" s="1695"/>
      <c r="C66" s="1711">
        <f>SUM(C64:C65)</f>
        <v>0</v>
      </c>
      <c r="D66" s="1711"/>
      <c r="E66" s="1711">
        <f t="shared" ref="E66:G66" si="24">SUM(E64:E65)</f>
        <v>0</v>
      </c>
      <c r="F66" s="1711"/>
      <c r="G66" s="1711">
        <f t="shared" si="24"/>
        <v>0</v>
      </c>
      <c r="H66" s="1711"/>
      <c r="I66" s="1711"/>
      <c r="J66" s="1711">
        <f t="shared" si="4"/>
        <v>0</v>
      </c>
      <c r="K66" s="1711"/>
      <c r="L66" s="1711">
        <f t="shared" si="5"/>
        <v>0</v>
      </c>
      <c r="M66" s="1711"/>
    </row>
    <row r="67" spans="1:13" ht="15.75">
      <c r="A67" s="1691"/>
      <c r="B67" s="1692" t="s">
        <v>2617</v>
      </c>
      <c r="C67" s="646"/>
      <c r="D67" s="39"/>
      <c r="E67" s="39"/>
      <c r="F67" s="39"/>
      <c r="G67" s="39"/>
      <c r="H67" s="39"/>
      <c r="I67" s="39"/>
      <c r="J67" s="39"/>
      <c r="K67" s="39"/>
      <c r="L67" s="39"/>
      <c r="M67" s="39"/>
    </row>
    <row r="68" spans="1:13" ht="15.6" customHeight="1">
      <c r="A68" s="1693" t="s">
        <v>3200</v>
      </c>
      <c r="B68" s="1693" t="s">
        <v>3151</v>
      </c>
      <c r="C68" s="646">
        <v>0</v>
      </c>
      <c r="D68" s="646">
        <v>0</v>
      </c>
      <c r="E68" s="646">
        <f t="shared" ref="E68:E75" si="25">C68+D68</f>
        <v>0</v>
      </c>
      <c r="F68" s="646">
        <v>0</v>
      </c>
      <c r="G68" s="646">
        <v>0</v>
      </c>
      <c r="H68" s="646">
        <v>0</v>
      </c>
      <c r="I68" s="646"/>
      <c r="J68" s="646">
        <f t="shared" si="4"/>
        <v>0</v>
      </c>
      <c r="K68" s="646"/>
      <c r="L68" s="646">
        <f t="shared" ref="L68:L86" si="26">SUM(J68:K68)</f>
        <v>0</v>
      </c>
      <c r="M68" s="646">
        <v>0</v>
      </c>
    </row>
    <row r="69" spans="1:13" ht="15.75">
      <c r="A69" s="1699" t="s">
        <v>2618</v>
      </c>
      <c r="B69" s="1699" t="s">
        <v>2619</v>
      </c>
      <c r="C69" s="1698">
        <v>2000000</v>
      </c>
      <c r="D69" s="1698">
        <v>1000000</v>
      </c>
      <c r="E69" s="1698">
        <f t="shared" si="25"/>
        <v>3000000</v>
      </c>
      <c r="F69" s="1698"/>
      <c r="G69" s="1698">
        <v>3000000</v>
      </c>
      <c r="H69" s="1698">
        <v>5000000</v>
      </c>
      <c r="I69" s="1698"/>
      <c r="J69" s="1698">
        <f t="shared" si="4"/>
        <v>5000000</v>
      </c>
      <c r="K69" s="1698"/>
      <c r="L69" s="1698">
        <f t="shared" si="26"/>
        <v>5000000</v>
      </c>
      <c r="M69" s="1698">
        <v>5000000</v>
      </c>
    </row>
    <row r="70" spans="1:13" ht="15.6" customHeight="1">
      <c r="A70" s="1699">
        <v>2211307</v>
      </c>
      <c r="B70" s="1699" t="s">
        <v>3634</v>
      </c>
      <c r="C70" s="1698"/>
      <c r="D70" s="1698"/>
      <c r="E70" s="1698">
        <f t="shared" si="25"/>
        <v>0</v>
      </c>
      <c r="F70" s="1698"/>
      <c r="G70" s="1698">
        <v>0</v>
      </c>
      <c r="H70" s="1698"/>
      <c r="I70" s="1698"/>
      <c r="J70" s="1698">
        <f t="shared" si="4"/>
        <v>0</v>
      </c>
      <c r="K70" s="1698"/>
      <c r="L70" s="1698">
        <f t="shared" si="26"/>
        <v>0</v>
      </c>
      <c r="M70" s="1698"/>
    </row>
    <row r="71" spans="1:13" ht="15.6" customHeight="1">
      <c r="A71" s="1699">
        <v>2211308</v>
      </c>
      <c r="B71" s="1699" t="s">
        <v>3635</v>
      </c>
      <c r="C71" s="1698"/>
      <c r="D71" s="1698"/>
      <c r="E71" s="1698">
        <f t="shared" si="25"/>
        <v>0</v>
      </c>
      <c r="F71" s="1698"/>
      <c r="G71" s="1698">
        <v>0</v>
      </c>
      <c r="H71" s="1698"/>
      <c r="I71" s="1698"/>
      <c r="J71" s="1698">
        <f t="shared" si="4"/>
        <v>0</v>
      </c>
      <c r="K71" s="1698"/>
      <c r="L71" s="1698">
        <f t="shared" si="26"/>
        <v>0</v>
      </c>
      <c r="M71" s="1698"/>
    </row>
    <row r="72" spans="1:13" ht="15.75">
      <c r="A72" s="524" t="s">
        <v>3078</v>
      </c>
      <c r="B72" s="524" t="s">
        <v>3523</v>
      </c>
      <c r="C72" s="1712">
        <v>4800000</v>
      </c>
      <c r="D72" s="1712"/>
      <c r="E72" s="1712">
        <f t="shared" si="25"/>
        <v>4800000</v>
      </c>
      <c r="F72" s="1712"/>
      <c r="G72" s="1712">
        <v>0</v>
      </c>
      <c r="H72" s="1712"/>
      <c r="I72" s="1712"/>
      <c r="J72" s="1712">
        <f t="shared" si="4"/>
        <v>0</v>
      </c>
      <c r="K72" s="1712"/>
      <c r="L72" s="1712">
        <f t="shared" si="26"/>
        <v>0</v>
      </c>
      <c r="M72" s="1712"/>
    </row>
    <row r="73" spans="1:13" ht="15.6" customHeight="1">
      <c r="A73" s="906" t="s">
        <v>2626</v>
      </c>
      <c r="B73" s="906" t="s">
        <v>2627</v>
      </c>
      <c r="C73" s="1712">
        <v>0</v>
      </c>
      <c r="D73" s="1712"/>
      <c r="E73" s="1712">
        <f t="shared" si="25"/>
        <v>0</v>
      </c>
      <c r="F73" s="1712"/>
      <c r="G73" s="1712">
        <v>0</v>
      </c>
      <c r="H73" s="1712"/>
      <c r="I73" s="1712"/>
      <c r="J73" s="1712">
        <f t="shared" si="4"/>
        <v>0</v>
      </c>
      <c r="K73" s="1712"/>
      <c r="L73" s="1712">
        <f t="shared" si="26"/>
        <v>0</v>
      </c>
      <c r="M73" s="1712"/>
    </row>
    <row r="74" spans="1:13" ht="15.75">
      <c r="A74" s="1699">
        <v>2211325</v>
      </c>
      <c r="B74" s="1699" t="s">
        <v>3524</v>
      </c>
      <c r="C74" s="1698">
        <v>16129012</v>
      </c>
      <c r="D74" s="1698">
        <v>7137404</v>
      </c>
      <c r="E74" s="1698">
        <f t="shared" si="25"/>
        <v>23266416</v>
      </c>
      <c r="F74" s="1698"/>
      <c r="G74" s="1698">
        <v>23020644</v>
      </c>
      <c r="H74" s="1698">
        <v>23266416</v>
      </c>
      <c r="I74" s="1698"/>
      <c r="J74" s="1698">
        <f t="shared" si="4"/>
        <v>23266416</v>
      </c>
      <c r="K74" s="1698"/>
      <c r="L74" s="1698">
        <f t="shared" si="26"/>
        <v>23266416</v>
      </c>
      <c r="M74" s="1698">
        <v>23266416</v>
      </c>
    </row>
    <row r="75" spans="1:13" ht="15.75">
      <c r="A75" s="906" t="s">
        <v>2629</v>
      </c>
      <c r="B75" s="906" t="s">
        <v>2630</v>
      </c>
      <c r="C75" s="646">
        <v>300000</v>
      </c>
      <c r="D75" s="646">
        <v>0</v>
      </c>
      <c r="E75" s="646">
        <f t="shared" si="25"/>
        <v>300000</v>
      </c>
      <c r="F75" s="646"/>
      <c r="G75" s="646">
        <v>0</v>
      </c>
      <c r="H75" s="646"/>
      <c r="I75" s="646"/>
      <c r="J75" s="646">
        <f t="shared" si="4"/>
        <v>0</v>
      </c>
      <c r="K75" s="646"/>
      <c r="L75" s="646">
        <f t="shared" si="26"/>
        <v>0</v>
      </c>
      <c r="M75" s="646"/>
    </row>
    <row r="76" spans="1:13" ht="15.75">
      <c r="A76" s="1695" t="s">
        <v>230</v>
      </c>
      <c r="B76" s="1695"/>
      <c r="C76" s="1696">
        <f>SUM(C68:C75)</f>
        <v>23229012</v>
      </c>
      <c r="D76" s="1696">
        <f>SUM(D68:D75)</f>
        <v>8137404</v>
      </c>
      <c r="E76" s="1696">
        <f t="shared" ref="E76:I76" si="27">SUM(E68:E75)</f>
        <v>31366416</v>
      </c>
      <c r="F76" s="1696">
        <f t="shared" si="27"/>
        <v>0</v>
      </c>
      <c r="G76" s="1696">
        <f t="shared" si="27"/>
        <v>26020644</v>
      </c>
      <c r="H76" s="1696">
        <f t="shared" si="27"/>
        <v>28266416</v>
      </c>
      <c r="I76" s="1696">
        <f t="shared" si="27"/>
        <v>0</v>
      </c>
      <c r="J76" s="1696">
        <f t="shared" si="4"/>
        <v>28266416</v>
      </c>
      <c r="K76" s="1696">
        <f>SUM(K68:K75)</f>
        <v>0</v>
      </c>
      <c r="L76" s="1696">
        <f t="shared" si="26"/>
        <v>28266416</v>
      </c>
      <c r="M76" s="1696">
        <f>SUM(M68:M75)</f>
        <v>28266416</v>
      </c>
    </row>
    <row r="77" spans="1:13" ht="15.6" customHeight="1">
      <c r="A77" s="1687"/>
      <c r="B77" s="1713" t="s">
        <v>2709</v>
      </c>
      <c r="C77" s="1703"/>
      <c r="D77" s="1703"/>
      <c r="E77" s="1703"/>
      <c r="F77" s="1703"/>
      <c r="G77" s="1703"/>
      <c r="H77" s="1703"/>
      <c r="I77" s="1703"/>
      <c r="J77" s="1703">
        <f t="shared" si="4"/>
        <v>0</v>
      </c>
      <c r="K77" s="1703"/>
      <c r="L77" s="1703">
        <f t="shared" si="26"/>
        <v>0</v>
      </c>
      <c r="M77" s="1703"/>
    </row>
    <row r="78" spans="1:13" ht="15.6" customHeight="1">
      <c r="A78" s="524" t="s">
        <v>2665</v>
      </c>
      <c r="B78" s="524" t="s">
        <v>3538</v>
      </c>
      <c r="C78" s="1698">
        <v>0</v>
      </c>
      <c r="D78" s="1698"/>
      <c r="E78" s="1698">
        <f t="shared" ref="E78:E79" si="28">C78+D78</f>
        <v>0</v>
      </c>
      <c r="F78" s="1698"/>
      <c r="G78" s="1698">
        <f t="shared" ref="G78:G79" si="29">E78+F78</f>
        <v>0</v>
      </c>
      <c r="H78" s="1698"/>
      <c r="I78" s="1698"/>
      <c r="J78" s="1698">
        <f t="shared" si="4"/>
        <v>0</v>
      </c>
      <c r="K78" s="1698"/>
      <c r="L78" s="1698">
        <f t="shared" si="26"/>
        <v>0</v>
      </c>
      <c r="M78" s="1698"/>
    </row>
    <row r="79" spans="1:13" ht="15.6" customHeight="1">
      <c r="A79" s="524"/>
      <c r="B79" s="524"/>
      <c r="C79" s="1698"/>
      <c r="D79" s="1698"/>
      <c r="E79" s="1698">
        <f t="shared" si="28"/>
        <v>0</v>
      </c>
      <c r="F79" s="1698"/>
      <c r="G79" s="1698">
        <f t="shared" si="29"/>
        <v>0</v>
      </c>
      <c r="H79" s="1698"/>
      <c r="I79" s="1698"/>
      <c r="J79" s="1698">
        <f t="shared" si="4"/>
        <v>0</v>
      </c>
      <c r="K79" s="1698"/>
      <c r="L79" s="1698">
        <f t="shared" si="26"/>
        <v>0</v>
      </c>
      <c r="M79" s="1698"/>
    </row>
    <row r="80" spans="1:13" ht="15.6" customHeight="1">
      <c r="A80" s="1695" t="s">
        <v>230</v>
      </c>
      <c r="B80" s="1695"/>
      <c r="C80" s="1696">
        <f>SUM(C78:C78)</f>
        <v>0</v>
      </c>
      <c r="D80" s="1696">
        <f>SUM(D78:D78)</f>
        <v>0</v>
      </c>
      <c r="E80" s="1696">
        <f t="shared" ref="E80:H80" si="30">SUM(E78:E78)</f>
        <v>0</v>
      </c>
      <c r="F80" s="1696">
        <f t="shared" si="30"/>
        <v>0</v>
      </c>
      <c r="G80" s="1696">
        <f t="shared" si="30"/>
        <v>0</v>
      </c>
      <c r="H80" s="1696">
        <f t="shared" si="30"/>
        <v>0</v>
      </c>
      <c r="I80" s="1696"/>
      <c r="J80" s="1696">
        <f t="shared" si="4"/>
        <v>0</v>
      </c>
      <c r="K80" s="1696"/>
      <c r="L80" s="1696">
        <f t="shared" si="26"/>
        <v>0</v>
      </c>
      <c r="M80" s="1696">
        <f>SUM(M78:M78)</f>
        <v>0</v>
      </c>
    </row>
    <row r="81" spans="1:13" ht="30.75" customHeight="1">
      <c r="A81" s="1714"/>
      <c r="B81" s="1715" t="s">
        <v>3636</v>
      </c>
      <c r="C81" s="1716">
        <f t="shared" ref="C81:I81" si="31">C14+C20+C25+C30+C36+C40+C47+C52+C59+C62+C66+C76+C80</f>
        <v>297594882</v>
      </c>
      <c r="D81" s="1716">
        <f t="shared" si="31"/>
        <v>8137404</v>
      </c>
      <c r="E81" s="1716">
        <f t="shared" si="31"/>
        <v>305732286</v>
      </c>
      <c r="F81" s="1716">
        <f t="shared" si="31"/>
        <v>0</v>
      </c>
      <c r="G81" s="1716">
        <f t="shared" si="31"/>
        <v>229682286</v>
      </c>
      <c r="H81" s="1716">
        <f t="shared" si="31"/>
        <v>245385831</v>
      </c>
      <c r="I81" s="1716">
        <f t="shared" si="31"/>
        <v>0</v>
      </c>
      <c r="J81" s="1716">
        <f t="shared" si="4"/>
        <v>245385831</v>
      </c>
      <c r="K81" s="1716">
        <f t="shared" ref="K81" si="32">K14+K20+K25+K30+K36+K40+K47+K52+K59+K62+K66+K76+K80</f>
        <v>0</v>
      </c>
      <c r="L81" s="1716">
        <f t="shared" si="26"/>
        <v>245385831</v>
      </c>
      <c r="M81" s="1716">
        <f>M14+M20+M25+M30+M36+M40+M47+M52+M59+M62+M66+M76+M80</f>
        <v>208057831</v>
      </c>
    </row>
    <row r="82" spans="1:13" ht="15.75">
      <c r="A82" s="1681"/>
      <c r="B82" s="1717"/>
      <c r="C82" s="1682"/>
      <c r="D82" s="1682"/>
      <c r="E82" s="1682"/>
      <c r="F82" s="1682"/>
      <c r="G82" s="1682"/>
      <c r="H82" s="1682"/>
      <c r="I82" s="1682"/>
      <c r="J82" s="1682">
        <f t="shared" si="4"/>
        <v>0</v>
      </c>
      <c r="K82" s="1682"/>
      <c r="L82" s="1682">
        <f t="shared" si="26"/>
        <v>0</v>
      </c>
      <c r="M82" s="1682"/>
    </row>
    <row r="83" spans="1:13" ht="15.6" hidden="1" customHeight="1">
      <c r="A83" s="1691"/>
      <c r="B83" s="1718"/>
      <c r="C83" s="1684"/>
      <c r="D83" s="1684"/>
      <c r="E83" s="1684"/>
      <c r="F83" s="1684"/>
      <c r="G83" s="1684"/>
      <c r="H83" s="1684"/>
      <c r="I83" s="1684"/>
      <c r="J83" s="1684">
        <f t="shared" si="4"/>
        <v>0</v>
      </c>
      <c r="K83" s="1684"/>
      <c r="L83" s="1684">
        <f t="shared" si="26"/>
        <v>0</v>
      </c>
      <c r="M83" s="1684"/>
    </row>
    <row r="84" spans="1:13" ht="15.6" hidden="1" customHeight="1">
      <c r="A84" s="1691"/>
      <c r="B84" s="1718"/>
      <c r="C84" s="1684"/>
      <c r="D84" s="1684"/>
      <c r="E84" s="1684"/>
      <c r="F84" s="1684"/>
      <c r="G84" s="1684"/>
      <c r="H84" s="1684"/>
      <c r="I84" s="1684"/>
      <c r="J84" s="1684">
        <f t="shared" si="4"/>
        <v>0</v>
      </c>
      <c r="K84" s="1684"/>
      <c r="L84" s="1684">
        <f t="shared" si="26"/>
        <v>0</v>
      </c>
      <c r="M84" s="1684"/>
    </row>
    <row r="85" spans="1:13" ht="15.75">
      <c r="A85" s="1685">
        <v>10102</v>
      </c>
      <c r="B85" s="1685" t="s">
        <v>3637</v>
      </c>
      <c r="C85" s="1686" t="s">
        <v>3638</v>
      </c>
      <c r="D85" s="1686" t="s">
        <v>3638</v>
      </c>
      <c r="E85" s="1686" t="s">
        <v>3638</v>
      </c>
      <c r="F85" s="1686" t="s">
        <v>3638</v>
      </c>
      <c r="G85" s="1686" t="s">
        <v>3638</v>
      </c>
      <c r="H85" s="1686" t="s">
        <v>3638</v>
      </c>
      <c r="I85" s="1686"/>
      <c r="J85" s="1686">
        <f t="shared" si="4"/>
        <v>0</v>
      </c>
      <c r="K85" s="1686"/>
      <c r="L85" s="1686">
        <f t="shared" si="26"/>
        <v>0</v>
      </c>
      <c r="M85" s="1686" t="s">
        <v>3638</v>
      </c>
    </row>
    <row r="86" spans="1:13" ht="15.75">
      <c r="A86" s="1691"/>
      <c r="B86" s="1691"/>
      <c r="C86" s="1684"/>
      <c r="D86" s="1684"/>
      <c r="E86" s="1684"/>
      <c r="F86" s="1684"/>
      <c r="G86" s="1684"/>
      <c r="H86" s="1684"/>
      <c r="I86" s="1684"/>
      <c r="J86" s="1684">
        <f t="shared" si="4"/>
        <v>0</v>
      </c>
      <c r="K86" s="1684"/>
      <c r="L86" s="1684">
        <f t="shared" si="26"/>
        <v>0</v>
      </c>
      <c r="M86" s="1684"/>
    </row>
    <row r="87" spans="1:13" ht="15.75">
      <c r="A87" s="1689"/>
      <c r="B87" s="1689" t="s">
        <v>174</v>
      </c>
      <c r="C87" s="1719"/>
      <c r="D87" s="1719"/>
      <c r="E87" s="1719"/>
      <c r="F87" s="1719"/>
      <c r="G87" s="1719"/>
      <c r="H87" s="1719"/>
      <c r="I87" s="1719"/>
      <c r="J87" s="1719">
        <f t="shared" ref="J87:J150" si="33">SUM(H87:I87)</f>
        <v>0</v>
      </c>
      <c r="K87" s="1719"/>
      <c r="L87" s="1719">
        <f t="shared" ref="L87:L101" si="34">SUM(J87:K87)</f>
        <v>0</v>
      </c>
      <c r="M87" s="1719"/>
    </row>
    <row r="88" spans="1:13" ht="15.75">
      <c r="A88" s="1691"/>
      <c r="B88" s="1691"/>
      <c r="C88" s="1684"/>
      <c r="D88" s="1684"/>
      <c r="E88" s="1684"/>
      <c r="F88" s="1684"/>
      <c r="G88" s="1684"/>
      <c r="H88" s="1684"/>
      <c r="I88" s="1684"/>
      <c r="J88" s="1684">
        <f t="shared" si="33"/>
        <v>0</v>
      </c>
      <c r="K88" s="1684"/>
      <c r="L88" s="1684">
        <f t="shared" si="34"/>
        <v>0</v>
      </c>
      <c r="M88" s="1684"/>
    </row>
    <row r="89" spans="1:13" ht="15.75">
      <c r="A89" s="1720">
        <v>2100000</v>
      </c>
      <c r="B89" s="901" t="s">
        <v>2541</v>
      </c>
      <c r="C89" s="646"/>
      <c r="D89" s="646"/>
      <c r="E89" s="646"/>
      <c r="F89" s="646"/>
      <c r="G89" s="646"/>
      <c r="H89" s="646"/>
      <c r="I89" s="646"/>
      <c r="J89" s="646">
        <f t="shared" si="33"/>
        <v>0</v>
      </c>
      <c r="K89" s="646"/>
      <c r="L89" s="646">
        <f t="shared" si="34"/>
        <v>0</v>
      </c>
      <c r="M89" s="646"/>
    </row>
    <row r="90" spans="1:13" ht="15.75">
      <c r="A90" s="1721">
        <v>2110101</v>
      </c>
      <c r="B90" s="1722" t="s">
        <v>3137</v>
      </c>
      <c r="C90" s="646">
        <v>250096427</v>
      </c>
      <c r="D90" s="646"/>
      <c r="E90" s="646">
        <f t="shared" ref="E90:E102" si="35">C90+D90</f>
        <v>250096427</v>
      </c>
      <c r="F90" s="1723">
        <v>-12286000</v>
      </c>
      <c r="G90" s="646">
        <f t="shared" ref="G90" si="36">E90+F90</f>
        <v>237810427</v>
      </c>
      <c r="H90" s="646">
        <v>238227014</v>
      </c>
      <c r="I90" s="646"/>
      <c r="J90" s="646">
        <f t="shared" si="33"/>
        <v>238227014</v>
      </c>
      <c r="K90" s="646"/>
      <c r="L90" s="646">
        <f t="shared" si="34"/>
        <v>238227014</v>
      </c>
      <c r="M90" s="646">
        <v>285922993</v>
      </c>
    </row>
    <row r="91" spans="1:13" ht="15.75">
      <c r="A91" s="1721">
        <v>2110201</v>
      </c>
      <c r="B91" s="1722" t="s">
        <v>3454</v>
      </c>
      <c r="C91" s="646"/>
      <c r="D91" s="646"/>
      <c r="E91" s="646"/>
      <c r="F91" s="1723"/>
      <c r="G91" s="646">
        <f t="shared" ref="G91:G98" si="37">E92+F92</f>
        <v>78014528</v>
      </c>
      <c r="H91" s="646">
        <v>78014528</v>
      </c>
      <c r="I91" s="646"/>
      <c r="J91" s="646">
        <f t="shared" si="33"/>
        <v>78014528</v>
      </c>
      <c r="K91" s="646"/>
      <c r="L91" s="646">
        <f t="shared" si="34"/>
        <v>78014528</v>
      </c>
      <c r="M91" s="646">
        <v>78014528</v>
      </c>
    </row>
    <row r="92" spans="1:13" ht="15.75">
      <c r="A92" s="1724">
        <v>2110301</v>
      </c>
      <c r="B92" s="1722" t="s">
        <v>2547</v>
      </c>
      <c r="C92" s="646">
        <v>78014528</v>
      </c>
      <c r="D92" s="646"/>
      <c r="E92" s="646">
        <f t="shared" si="35"/>
        <v>78014528</v>
      </c>
      <c r="F92" s="1723"/>
      <c r="G92" s="646">
        <f t="shared" si="37"/>
        <v>81001254</v>
      </c>
      <c r="H92" s="646">
        <v>81001254</v>
      </c>
      <c r="I92" s="646"/>
      <c r="J92" s="646">
        <f t="shared" si="33"/>
        <v>81001254</v>
      </c>
      <c r="K92" s="646"/>
      <c r="L92" s="646">
        <f t="shared" si="34"/>
        <v>81001254</v>
      </c>
      <c r="M92" s="646">
        <v>81001254</v>
      </c>
    </row>
    <row r="93" spans="1:13" ht="15.75">
      <c r="A93" s="1724">
        <v>2110312</v>
      </c>
      <c r="B93" s="1722" t="s">
        <v>3457</v>
      </c>
      <c r="C93" s="646">
        <v>81001254</v>
      </c>
      <c r="D93" s="646"/>
      <c r="E93" s="646">
        <f t="shared" si="35"/>
        <v>81001254</v>
      </c>
      <c r="F93" s="1723"/>
      <c r="G93" s="646">
        <f t="shared" si="37"/>
        <v>16050201</v>
      </c>
      <c r="H93" s="646">
        <v>16050201</v>
      </c>
      <c r="I93" s="646"/>
      <c r="J93" s="646">
        <f t="shared" si="33"/>
        <v>16050201</v>
      </c>
      <c r="K93" s="646"/>
      <c r="L93" s="646">
        <f t="shared" si="34"/>
        <v>16050201</v>
      </c>
      <c r="M93" s="646">
        <v>16050201</v>
      </c>
    </row>
    <row r="94" spans="1:13" ht="15.75">
      <c r="A94" s="1724">
        <v>2110314</v>
      </c>
      <c r="B94" s="1722" t="s">
        <v>3639</v>
      </c>
      <c r="C94" s="646">
        <v>16050201</v>
      </c>
      <c r="D94" s="646"/>
      <c r="E94" s="646">
        <f t="shared" si="35"/>
        <v>16050201</v>
      </c>
      <c r="F94" s="1723"/>
      <c r="G94" s="646">
        <f t="shared" si="37"/>
        <v>46050312</v>
      </c>
      <c r="H94" s="646">
        <v>46050312</v>
      </c>
      <c r="I94" s="646"/>
      <c r="J94" s="646">
        <f t="shared" si="33"/>
        <v>46050312</v>
      </c>
      <c r="K94" s="646"/>
      <c r="L94" s="646">
        <f t="shared" si="34"/>
        <v>46050312</v>
      </c>
      <c r="M94" s="646">
        <v>46050312</v>
      </c>
    </row>
    <row r="95" spans="1:13" ht="15.75">
      <c r="A95" s="1724">
        <v>2110325</v>
      </c>
      <c r="B95" s="1722" t="s">
        <v>3640</v>
      </c>
      <c r="C95" s="646">
        <v>45050312</v>
      </c>
      <c r="D95" s="646"/>
      <c r="E95" s="646">
        <f t="shared" si="35"/>
        <v>45050312</v>
      </c>
      <c r="F95" s="1723">
        <v>1000000</v>
      </c>
      <c r="G95" s="646">
        <f t="shared" si="37"/>
        <v>25300003</v>
      </c>
      <c r="H95" s="646">
        <v>25300003</v>
      </c>
      <c r="I95" s="646"/>
      <c r="J95" s="646">
        <f t="shared" si="33"/>
        <v>25300003</v>
      </c>
      <c r="K95" s="646"/>
      <c r="L95" s="646">
        <f t="shared" si="34"/>
        <v>25300003</v>
      </c>
      <c r="M95" s="646">
        <v>25300003</v>
      </c>
    </row>
    <row r="96" spans="1:13" ht="15.75">
      <c r="A96" s="1725">
        <v>2110328</v>
      </c>
      <c r="B96" s="1722" t="s">
        <v>3456</v>
      </c>
      <c r="C96" s="646">
        <v>25300003</v>
      </c>
      <c r="D96" s="646"/>
      <c r="E96" s="646">
        <f t="shared" si="35"/>
        <v>25300003</v>
      </c>
      <c r="F96" s="1723"/>
      <c r="G96" s="646">
        <f t="shared" si="37"/>
        <v>65000710</v>
      </c>
      <c r="H96" s="646">
        <v>65000710</v>
      </c>
      <c r="I96" s="646"/>
      <c r="J96" s="646">
        <f t="shared" si="33"/>
        <v>65000710</v>
      </c>
      <c r="K96" s="646"/>
      <c r="L96" s="646">
        <f t="shared" si="34"/>
        <v>65000710</v>
      </c>
      <c r="M96" s="646">
        <v>65000710</v>
      </c>
    </row>
    <row r="97" spans="1:13" ht="15.75">
      <c r="A97" s="1725">
        <v>2110336</v>
      </c>
      <c r="B97" s="1722" t="s">
        <v>3503</v>
      </c>
      <c r="C97" s="646">
        <v>65000710</v>
      </c>
      <c r="D97" s="646"/>
      <c r="E97" s="646">
        <f t="shared" si="35"/>
        <v>65000710</v>
      </c>
      <c r="F97" s="1723">
        <v>0</v>
      </c>
      <c r="G97" s="646">
        <f t="shared" si="37"/>
        <v>1151735</v>
      </c>
      <c r="H97" s="646">
        <v>2212000</v>
      </c>
      <c r="I97" s="646"/>
      <c r="J97" s="646">
        <f t="shared" si="33"/>
        <v>2212000</v>
      </c>
      <c r="K97" s="646"/>
      <c r="L97" s="646">
        <f t="shared" si="34"/>
        <v>2212000</v>
      </c>
      <c r="M97" s="646">
        <v>0</v>
      </c>
    </row>
    <row r="98" spans="1:13" ht="15.75">
      <c r="A98" s="1724">
        <v>2110399</v>
      </c>
      <c r="B98" s="1722" t="s">
        <v>3641</v>
      </c>
      <c r="C98" s="646">
        <v>5063295</v>
      </c>
      <c r="D98" s="646"/>
      <c r="E98" s="646">
        <f t="shared" si="35"/>
        <v>5063295</v>
      </c>
      <c r="F98" s="1723">
        <v>-3911560</v>
      </c>
      <c r="G98" s="646">
        <f t="shared" si="37"/>
        <v>0</v>
      </c>
      <c r="H98" s="646">
        <v>2052020</v>
      </c>
      <c r="I98" s="646"/>
      <c r="J98" s="646">
        <f t="shared" si="33"/>
        <v>2052020</v>
      </c>
      <c r="K98" s="646"/>
      <c r="L98" s="646">
        <f t="shared" si="34"/>
        <v>2052020</v>
      </c>
      <c r="M98" s="646">
        <v>2052020</v>
      </c>
    </row>
    <row r="99" spans="1:13" ht="15.6" customHeight="1">
      <c r="A99" s="1724">
        <v>2110403</v>
      </c>
      <c r="B99" s="1722" t="s">
        <v>3642</v>
      </c>
      <c r="C99" s="646"/>
      <c r="D99" s="646"/>
      <c r="E99" s="646">
        <f t="shared" si="35"/>
        <v>0</v>
      </c>
      <c r="F99" s="1723"/>
      <c r="G99" s="39"/>
      <c r="H99" s="646"/>
      <c r="I99" s="646"/>
      <c r="J99" s="646">
        <f t="shared" si="33"/>
        <v>0</v>
      </c>
      <c r="K99" s="646"/>
      <c r="L99" s="646">
        <f t="shared" si="34"/>
        <v>0</v>
      </c>
      <c r="M99" s="646"/>
    </row>
    <row r="100" spans="1:13" ht="15.75">
      <c r="A100" s="1724">
        <v>2110404</v>
      </c>
      <c r="B100" s="1722" t="s">
        <v>3459</v>
      </c>
      <c r="C100" s="646">
        <v>8102346</v>
      </c>
      <c r="D100" s="646"/>
      <c r="E100" s="646">
        <f t="shared" si="35"/>
        <v>8102346</v>
      </c>
      <c r="F100" s="1723"/>
      <c r="G100" s="646">
        <f>E100+F100</f>
        <v>8102346</v>
      </c>
      <c r="H100" s="646">
        <v>8102346</v>
      </c>
      <c r="I100" s="646"/>
      <c r="J100" s="646">
        <f t="shared" si="33"/>
        <v>8102346</v>
      </c>
      <c r="K100" s="646"/>
      <c r="L100" s="646">
        <f t="shared" si="34"/>
        <v>8102346</v>
      </c>
      <c r="M100" s="646">
        <v>10102346</v>
      </c>
    </row>
    <row r="101" spans="1:13" ht="15.75">
      <c r="A101" s="1724">
        <v>2110405</v>
      </c>
      <c r="B101" s="1722" t="s">
        <v>3460</v>
      </c>
      <c r="C101" s="646">
        <v>8190000</v>
      </c>
      <c r="D101" s="646"/>
      <c r="E101" s="646">
        <f t="shared" si="35"/>
        <v>8190000</v>
      </c>
      <c r="F101" s="1723">
        <v>1286000</v>
      </c>
      <c r="G101" s="646">
        <f>E101+F101</f>
        <v>9476000</v>
      </c>
      <c r="H101" s="646">
        <v>9476000</v>
      </c>
      <c r="I101" s="646"/>
      <c r="J101" s="646">
        <f t="shared" si="33"/>
        <v>9476000</v>
      </c>
      <c r="K101" s="646"/>
      <c r="L101" s="646">
        <f t="shared" si="34"/>
        <v>9476000</v>
      </c>
      <c r="M101" s="646">
        <v>9476000</v>
      </c>
    </row>
    <row r="102" spans="1:13" ht="15.75">
      <c r="A102" s="1724">
        <v>2120103</v>
      </c>
      <c r="B102" s="1722" t="s">
        <v>3643</v>
      </c>
      <c r="C102" s="646">
        <v>69532975</v>
      </c>
      <c r="D102" s="646"/>
      <c r="E102" s="646">
        <f t="shared" si="35"/>
        <v>69532975</v>
      </c>
      <c r="F102" s="1723">
        <v>12000000</v>
      </c>
      <c r="G102" s="646">
        <f>E102+F102</f>
        <v>81532975</v>
      </c>
      <c r="H102" s="646">
        <v>80854754</v>
      </c>
      <c r="I102" s="646"/>
      <c r="J102" s="646">
        <f t="shared" si="33"/>
        <v>80854754</v>
      </c>
      <c r="K102" s="646"/>
      <c r="L102" s="646">
        <f t="shared" ref="L102:L165" si="38">SUM(J102:K102)</f>
        <v>80854754</v>
      </c>
      <c r="M102" s="646">
        <v>87094203</v>
      </c>
    </row>
    <row r="103" spans="1:13" ht="15.75">
      <c r="A103" s="1726" t="s">
        <v>230</v>
      </c>
      <c r="B103" s="1726"/>
      <c r="C103" s="1727">
        <f t="shared" ref="C103:I103" si="39">SUM(C90:C102)</f>
        <v>651402051</v>
      </c>
      <c r="D103" s="1727">
        <f t="shared" si="39"/>
        <v>0</v>
      </c>
      <c r="E103" s="1727">
        <f t="shared" si="39"/>
        <v>651402051</v>
      </c>
      <c r="F103" s="1727">
        <f t="shared" si="39"/>
        <v>-1911560</v>
      </c>
      <c r="G103" s="1727">
        <f t="shared" si="39"/>
        <v>649490491</v>
      </c>
      <c r="H103" s="1727">
        <f t="shared" si="39"/>
        <v>652341142</v>
      </c>
      <c r="I103" s="1727">
        <f t="shared" si="39"/>
        <v>0</v>
      </c>
      <c r="J103" s="1727">
        <f t="shared" si="33"/>
        <v>652341142</v>
      </c>
      <c r="K103" s="1727">
        <f t="shared" ref="K103" si="40">SUM(K90:K102)</f>
        <v>0</v>
      </c>
      <c r="L103" s="1727">
        <f t="shared" si="38"/>
        <v>652341142</v>
      </c>
      <c r="M103" s="1727">
        <f>SUM(M90:M102)</f>
        <v>706064570</v>
      </c>
    </row>
    <row r="104" spans="1:13" ht="15.75">
      <c r="A104" s="1687"/>
      <c r="B104" s="1687"/>
      <c r="C104" s="1688"/>
      <c r="D104" s="1688"/>
      <c r="E104" s="1688"/>
      <c r="F104" s="1688"/>
      <c r="G104" s="1688"/>
      <c r="H104" s="1688"/>
      <c r="I104" s="1688"/>
      <c r="J104" s="1688">
        <f t="shared" si="33"/>
        <v>0</v>
      </c>
      <c r="K104" s="1688"/>
      <c r="L104" s="1688">
        <f t="shared" si="38"/>
        <v>0</v>
      </c>
      <c r="M104" s="1688"/>
    </row>
    <row r="105" spans="1:13" ht="15.75">
      <c r="A105" s="1691">
        <v>2200000</v>
      </c>
      <c r="B105" s="1691" t="s">
        <v>2558</v>
      </c>
      <c r="C105" s="1688"/>
      <c r="D105" s="1688"/>
      <c r="E105" s="1688"/>
      <c r="F105" s="1688"/>
      <c r="G105" s="1688"/>
      <c r="H105" s="1688"/>
      <c r="I105" s="1688"/>
      <c r="J105" s="1688">
        <f t="shared" si="33"/>
        <v>0</v>
      </c>
      <c r="K105" s="1688"/>
      <c r="L105" s="1688">
        <f t="shared" si="38"/>
        <v>0</v>
      </c>
      <c r="M105" s="1688"/>
    </row>
    <row r="106" spans="1:13" ht="15.6" hidden="1" customHeight="1">
      <c r="A106" s="1687"/>
      <c r="B106" s="1687"/>
      <c r="C106" s="1688"/>
      <c r="D106" s="1688"/>
      <c r="E106" s="1688"/>
      <c r="F106" s="1688"/>
      <c r="G106" s="1688"/>
      <c r="H106" s="1688"/>
      <c r="I106" s="1688"/>
      <c r="J106" s="1688">
        <f t="shared" si="33"/>
        <v>0</v>
      </c>
      <c r="K106" s="1688"/>
      <c r="L106" s="1688">
        <f t="shared" si="38"/>
        <v>0</v>
      </c>
      <c r="M106" s="1688"/>
    </row>
    <row r="107" spans="1:13" ht="15.75">
      <c r="A107" s="1691"/>
      <c r="B107" s="1692" t="s">
        <v>2559</v>
      </c>
      <c r="C107" s="646"/>
      <c r="D107" s="646"/>
      <c r="E107" s="646">
        <f t="shared" ref="E107:E109" si="41">C107+D107</f>
        <v>0</v>
      </c>
      <c r="F107" s="646"/>
      <c r="G107" s="646">
        <f t="shared" ref="G107:G109" si="42">E107+F107</f>
        <v>0</v>
      </c>
      <c r="H107" s="646"/>
      <c r="I107" s="646"/>
      <c r="J107" s="646">
        <f t="shared" si="33"/>
        <v>0</v>
      </c>
      <c r="K107" s="646"/>
      <c r="L107" s="646">
        <f t="shared" si="38"/>
        <v>0</v>
      </c>
      <c r="M107" s="646"/>
    </row>
    <row r="108" spans="1:13" ht="15.75">
      <c r="A108" s="1693" t="s">
        <v>2560</v>
      </c>
      <c r="B108" s="1693" t="s">
        <v>2561</v>
      </c>
      <c r="C108" s="1697">
        <v>1960000</v>
      </c>
      <c r="D108" s="1697"/>
      <c r="E108" s="1697">
        <f t="shared" si="41"/>
        <v>1960000</v>
      </c>
      <c r="F108" s="1697">
        <v>-950000</v>
      </c>
      <c r="G108" s="1697">
        <f t="shared" si="42"/>
        <v>1010000</v>
      </c>
      <c r="H108" s="1697">
        <v>800000</v>
      </c>
      <c r="I108" s="1697"/>
      <c r="J108" s="1697">
        <f t="shared" si="33"/>
        <v>800000</v>
      </c>
      <c r="K108" s="1697"/>
      <c r="L108" s="1697">
        <f t="shared" si="38"/>
        <v>800000</v>
      </c>
      <c r="M108" s="1697">
        <v>780000</v>
      </c>
    </row>
    <row r="109" spans="1:13" ht="15.75">
      <c r="A109" s="1693" t="s">
        <v>2562</v>
      </c>
      <c r="B109" s="1693" t="s">
        <v>2563</v>
      </c>
      <c r="C109" s="1697">
        <v>40000</v>
      </c>
      <c r="D109" s="1697"/>
      <c r="E109" s="1697">
        <f t="shared" si="41"/>
        <v>40000</v>
      </c>
      <c r="F109" s="1697">
        <v>-30000</v>
      </c>
      <c r="G109" s="1697">
        <f t="shared" si="42"/>
        <v>10000</v>
      </c>
      <c r="H109" s="1697">
        <v>600000</v>
      </c>
      <c r="I109" s="1697"/>
      <c r="J109" s="1697">
        <f t="shared" si="33"/>
        <v>600000</v>
      </c>
      <c r="K109" s="1697"/>
      <c r="L109" s="1697">
        <f t="shared" si="38"/>
        <v>600000</v>
      </c>
      <c r="M109" s="1697">
        <v>630000</v>
      </c>
    </row>
    <row r="110" spans="1:13" ht="15.75">
      <c r="A110" s="1694" t="s">
        <v>230</v>
      </c>
      <c r="B110" s="1694"/>
      <c r="C110" s="647">
        <f t="shared" ref="C110:I110" si="43">SUM(C108:C109)</f>
        <v>2000000</v>
      </c>
      <c r="D110" s="647">
        <f t="shared" si="43"/>
        <v>0</v>
      </c>
      <c r="E110" s="647">
        <f t="shared" si="43"/>
        <v>2000000</v>
      </c>
      <c r="F110" s="647">
        <f t="shared" si="43"/>
        <v>-980000</v>
      </c>
      <c r="G110" s="647">
        <f t="shared" si="43"/>
        <v>1020000</v>
      </c>
      <c r="H110" s="647">
        <f t="shared" si="43"/>
        <v>1400000</v>
      </c>
      <c r="I110" s="647">
        <f t="shared" si="43"/>
        <v>0</v>
      </c>
      <c r="J110" s="647">
        <f t="shared" si="33"/>
        <v>1400000</v>
      </c>
      <c r="K110" s="647">
        <f t="shared" ref="K110" si="44">SUM(K108:K109)</f>
        <v>0</v>
      </c>
      <c r="L110" s="647">
        <f t="shared" si="38"/>
        <v>1400000</v>
      </c>
      <c r="M110" s="647">
        <f>SUM(M108:M109)</f>
        <v>1410000</v>
      </c>
    </row>
    <row r="111" spans="1:13" ht="15.75">
      <c r="A111" s="1691"/>
      <c r="B111" s="1692" t="s">
        <v>2564</v>
      </c>
      <c r="C111" s="646"/>
      <c r="D111" s="646"/>
      <c r="E111" s="646"/>
      <c r="F111" s="646"/>
      <c r="G111" s="646"/>
      <c r="H111" s="646"/>
      <c r="I111" s="646"/>
      <c r="J111" s="646">
        <f t="shared" si="33"/>
        <v>0</v>
      </c>
      <c r="K111" s="646"/>
      <c r="L111" s="646">
        <f t="shared" si="38"/>
        <v>0</v>
      </c>
      <c r="M111" s="646"/>
    </row>
    <row r="112" spans="1:13" ht="15.75">
      <c r="A112" s="524" t="s">
        <v>2565</v>
      </c>
      <c r="B112" s="524" t="s">
        <v>2566</v>
      </c>
      <c r="C112" s="1697">
        <v>12000</v>
      </c>
      <c r="D112" s="1697"/>
      <c r="E112" s="1697">
        <f t="shared" ref="E112:E114" si="45">C112+D112</f>
        <v>12000</v>
      </c>
      <c r="F112" s="1697">
        <v>-12000</v>
      </c>
      <c r="G112" s="1697">
        <f t="shared" ref="G112:G114" si="46">E112+F112</f>
        <v>0</v>
      </c>
      <c r="H112" s="1697"/>
      <c r="I112" s="1697"/>
      <c r="J112" s="1697">
        <f t="shared" si="33"/>
        <v>0</v>
      </c>
      <c r="K112" s="1697"/>
      <c r="L112" s="1697">
        <f t="shared" si="38"/>
        <v>0</v>
      </c>
      <c r="M112" s="1697"/>
    </row>
    <row r="113" spans="1:13" ht="15.75">
      <c r="A113" s="524" t="s">
        <v>2874</v>
      </c>
      <c r="B113" s="524" t="s">
        <v>3644</v>
      </c>
      <c r="C113" s="1697">
        <v>1999908</v>
      </c>
      <c r="D113" s="1697"/>
      <c r="E113" s="1697">
        <f t="shared" si="45"/>
        <v>1999908</v>
      </c>
      <c r="F113" s="1697"/>
      <c r="G113" s="1697">
        <f t="shared" si="46"/>
        <v>1999908</v>
      </c>
      <c r="H113" s="1697">
        <v>1999008</v>
      </c>
      <c r="I113" s="1697"/>
      <c r="J113" s="1697">
        <f t="shared" si="33"/>
        <v>1999008</v>
      </c>
      <c r="K113" s="1697"/>
      <c r="L113" s="1697">
        <f t="shared" si="38"/>
        <v>1999008</v>
      </c>
      <c r="M113" s="1697">
        <v>1999008</v>
      </c>
    </row>
    <row r="114" spans="1:13" ht="15.75">
      <c r="A114" s="524" t="s">
        <v>2567</v>
      </c>
      <c r="B114" s="524" t="s">
        <v>2568</v>
      </c>
      <c r="C114" s="1697">
        <v>24000</v>
      </c>
      <c r="D114" s="1697"/>
      <c r="E114" s="1697">
        <f t="shared" si="45"/>
        <v>24000</v>
      </c>
      <c r="F114" s="1697">
        <v>-12000</v>
      </c>
      <c r="G114" s="1697">
        <f t="shared" si="46"/>
        <v>12000</v>
      </c>
      <c r="H114" s="1697"/>
      <c r="I114" s="1697"/>
      <c r="J114" s="1697">
        <f t="shared" si="33"/>
        <v>0</v>
      </c>
      <c r="K114" s="1697"/>
      <c r="L114" s="1697">
        <f t="shared" si="38"/>
        <v>0</v>
      </c>
      <c r="M114" s="1697"/>
    </row>
    <row r="115" spans="1:13" ht="15.75">
      <c r="A115" s="1695" t="s">
        <v>230</v>
      </c>
      <c r="B115" s="1695"/>
      <c r="C115" s="1696">
        <f t="shared" ref="C115:I115" si="47">SUM(C112:C114)</f>
        <v>2035908</v>
      </c>
      <c r="D115" s="1696">
        <f t="shared" si="47"/>
        <v>0</v>
      </c>
      <c r="E115" s="1696">
        <f t="shared" si="47"/>
        <v>2035908</v>
      </c>
      <c r="F115" s="1696">
        <f t="shared" si="47"/>
        <v>-24000</v>
      </c>
      <c r="G115" s="1696">
        <f t="shared" si="47"/>
        <v>2011908</v>
      </c>
      <c r="H115" s="1696">
        <f t="shared" si="47"/>
        <v>1999008</v>
      </c>
      <c r="I115" s="1696">
        <f t="shared" si="47"/>
        <v>0</v>
      </c>
      <c r="J115" s="1696">
        <f t="shared" si="33"/>
        <v>1999008</v>
      </c>
      <c r="K115" s="1696">
        <f t="shared" ref="K115" si="48">SUM(K112:K114)</f>
        <v>0</v>
      </c>
      <c r="L115" s="1696">
        <f t="shared" si="38"/>
        <v>1999008</v>
      </c>
      <c r="M115" s="1696">
        <f>SUM(M112:M114)</f>
        <v>1999008</v>
      </c>
    </row>
    <row r="116" spans="1:13" ht="15.75">
      <c r="A116" s="1693"/>
      <c r="B116" s="1692" t="s">
        <v>3465</v>
      </c>
      <c r="C116" s="646"/>
      <c r="D116" s="646"/>
      <c r="E116" s="646"/>
      <c r="F116" s="646"/>
      <c r="G116" s="646"/>
      <c r="H116" s="646"/>
      <c r="I116" s="646"/>
      <c r="J116" s="646">
        <f t="shared" si="33"/>
        <v>0</v>
      </c>
      <c r="K116" s="646"/>
      <c r="L116" s="646">
        <f t="shared" si="38"/>
        <v>0</v>
      </c>
      <c r="M116" s="646"/>
    </row>
    <row r="117" spans="1:13" ht="15.75">
      <c r="A117" s="1693" t="s">
        <v>2649</v>
      </c>
      <c r="B117" s="1693" t="s">
        <v>2570</v>
      </c>
      <c r="C117" s="1697">
        <v>7120000</v>
      </c>
      <c r="D117" s="1697"/>
      <c r="E117" s="1697">
        <f t="shared" ref="E117:E119" si="49">C117+D117</f>
        <v>7120000</v>
      </c>
      <c r="F117" s="1728">
        <v>-3615400</v>
      </c>
      <c r="G117" s="1697">
        <v>3504600</v>
      </c>
      <c r="H117" s="1697">
        <v>3061200</v>
      </c>
      <c r="I117" s="1697"/>
      <c r="J117" s="1697">
        <f t="shared" si="33"/>
        <v>3061200</v>
      </c>
      <c r="K117" s="1697"/>
      <c r="L117" s="1697">
        <f t="shared" si="38"/>
        <v>3061200</v>
      </c>
      <c r="M117" s="1697">
        <v>3061200</v>
      </c>
    </row>
    <row r="118" spans="1:13" ht="15.75">
      <c r="A118" s="1693" t="s">
        <v>2571</v>
      </c>
      <c r="B118" s="1693" t="s">
        <v>2572</v>
      </c>
      <c r="C118" s="1697">
        <v>22020000</v>
      </c>
      <c r="D118" s="1697"/>
      <c r="E118" s="1697">
        <f t="shared" si="49"/>
        <v>22020000</v>
      </c>
      <c r="F118" s="1728">
        <v>-34300</v>
      </c>
      <c r="G118" s="1697">
        <v>21985700</v>
      </c>
      <c r="H118" s="1697">
        <v>22042500</v>
      </c>
      <c r="I118" s="1697">
        <v>200000</v>
      </c>
      <c r="J118" s="1697">
        <f t="shared" si="33"/>
        <v>22242500</v>
      </c>
      <c r="K118" s="1697"/>
      <c r="L118" s="1697">
        <f t="shared" si="38"/>
        <v>22242500</v>
      </c>
      <c r="M118" s="1697">
        <v>15042500</v>
      </c>
    </row>
    <row r="119" spans="1:13" ht="15.75">
      <c r="A119" s="1693" t="s">
        <v>2573</v>
      </c>
      <c r="B119" s="1693" t="s">
        <v>2574</v>
      </c>
      <c r="C119" s="1697">
        <v>22020000</v>
      </c>
      <c r="D119" s="1697"/>
      <c r="E119" s="1697">
        <f t="shared" si="49"/>
        <v>22020000</v>
      </c>
      <c r="F119" s="1728">
        <v>-1542200</v>
      </c>
      <c r="G119" s="1697">
        <v>20477800</v>
      </c>
      <c r="H119" s="1697">
        <v>22042500</v>
      </c>
      <c r="I119" s="1697">
        <v>200000</v>
      </c>
      <c r="J119" s="1697">
        <f t="shared" si="33"/>
        <v>22242500</v>
      </c>
      <c r="K119" s="1697"/>
      <c r="L119" s="1697">
        <f t="shared" si="38"/>
        <v>22242500</v>
      </c>
      <c r="M119" s="1697">
        <v>15042500</v>
      </c>
    </row>
    <row r="120" spans="1:13" ht="15.75">
      <c r="A120" s="1695" t="s">
        <v>230</v>
      </c>
      <c r="B120" s="1695"/>
      <c r="C120" s="1696">
        <f t="shared" ref="C120:I120" si="50">SUM(C117:C119)</f>
        <v>51160000</v>
      </c>
      <c r="D120" s="1696">
        <f t="shared" si="50"/>
        <v>0</v>
      </c>
      <c r="E120" s="1696">
        <f t="shared" si="50"/>
        <v>51160000</v>
      </c>
      <c r="F120" s="1696">
        <f t="shared" si="50"/>
        <v>-5191900</v>
      </c>
      <c r="G120" s="1696">
        <f t="shared" si="50"/>
        <v>45968100</v>
      </c>
      <c r="H120" s="1696">
        <f t="shared" si="50"/>
        <v>47146200</v>
      </c>
      <c r="I120" s="1696">
        <f t="shared" si="50"/>
        <v>400000</v>
      </c>
      <c r="J120" s="1696">
        <f t="shared" si="33"/>
        <v>47546200</v>
      </c>
      <c r="K120" s="1696">
        <f t="shared" ref="K120" si="51">SUM(K117:K119)</f>
        <v>0</v>
      </c>
      <c r="L120" s="1696">
        <f t="shared" si="38"/>
        <v>47546200</v>
      </c>
      <c r="M120" s="1696">
        <f>SUM(M117:M119)</f>
        <v>33146200</v>
      </c>
    </row>
    <row r="121" spans="1:13" ht="15.75">
      <c r="A121" s="1691"/>
      <c r="B121" s="1692" t="s">
        <v>2577</v>
      </c>
      <c r="C121" s="646"/>
      <c r="D121" s="646"/>
      <c r="E121" s="646"/>
      <c r="F121" s="646"/>
      <c r="G121" s="646"/>
      <c r="H121" s="646"/>
      <c r="I121" s="646"/>
      <c r="J121" s="646">
        <f t="shared" si="33"/>
        <v>0</v>
      </c>
      <c r="K121" s="646"/>
      <c r="L121" s="646">
        <f t="shared" si="38"/>
        <v>0</v>
      </c>
      <c r="M121" s="646"/>
    </row>
    <row r="122" spans="1:13" ht="15.75">
      <c r="A122" s="1693" t="s">
        <v>2687</v>
      </c>
      <c r="B122" s="1693" t="s">
        <v>2578</v>
      </c>
      <c r="C122" s="1697">
        <v>2000000</v>
      </c>
      <c r="D122" s="1697"/>
      <c r="E122" s="1697">
        <f t="shared" ref="E122:E124" si="52">C122+D122</f>
        <v>2000000</v>
      </c>
      <c r="F122" s="1697">
        <v>-890269</v>
      </c>
      <c r="G122" s="1697">
        <v>1109731</v>
      </c>
      <c r="H122" s="1697">
        <v>800000</v>
      </c>
      <c r="I122" s="1697"/>
      <c r="J122" s="1697">
        <f t="shared" si="33"/>
        <v>800000</v>
      </c>
      <c r="K122" s="1697"/>
      <c r="L122" s="1697">
        <f t="shared" si="38"/>
        <v>800000</v>
      </c>
      <c r="M122" s="1697">
        <v>800000</v>
      </c>
    </row>
    <row r="123" spans="1:13" ht="15.75">
      <c r="A123" s="1693" t="s">
        <v>2579</v>
      </c>
      <c r="B123" s="1693" t="s">
        <v>2580</v>
      </c>
      <c r="C123" s="1697">
        <v>3950000</v>
      </c>
      <c r="D123" s="1697"/>
      <c r="E123" s="1697">
        <f t="shared" si="52"/>
        <v>3950000</v>
      </c>
      <c r="F123" s="1697">
        <v>-2535616</v>
      </c>
      <c r="G123" s="1697">
        <v>1414384</v>
      </c>
      <c r="H123" s="1697">
        <v>3650000</v>
      </c>
      <c r="I123" s="1697"/>
      <c r="J123" s="1697">
        <f t="shared" si="33"/>
        <v>3650000</v>
      </c>
      <c r="K123" s="1697"/>
      <c r="L123" s="1697">
        <f t="shared" si="38"/>
        <v>3650000</v>
      </c>
      <c r="M123" s="1697">
        <v>2650000</v>
      </c>
    </row>
    <row r="124" spans="1:13" ht="15.75">
      <c r="A124" s="1693" t="s">
        <v>2581</v>
      </c>
      <c r="B124" s="1693" t="s">
        <v>2574</v>
      </c>
      <c r="C124" s="1697">
        <v>3950000</v>
      </c>
      <c r="D124" s="1697"/>
      <c r="E124" s="1697">
        <f t="shared" si="52"/>
        <v>3950000</v>
      </c>
      <c r="F124" s="1697">
        <v>-2547213</v>
      </c>
      <c r="G124" s="1697">
        <v>1402787</v>
      </c>
      <c r="H124" s="1697">
        <v>3650000</v>
      </c>
      <c r="I124" s="1697"/>
      <c r="J124" s="1697">
        <f t="shared" si="33"/>
        <v>3650000</v>
      </c>
      <c r="K124" s="1697"/>
      <c r="L124" s="1697">
        <f t="shared" si="38"/>
        <v>3650000</v>
      </c>
      <c r="M124" s="1697">
        <v>2650000</v>
      </c>
    </row>
    <row r="125" spans="1:13" ht="15.75">
      <c r="A125" s="1694" t="s">
        <v>230</v>
      </c>
      <c r="B125" s="1694"/>
      <c r="C125" s="1696">
        <f t="shared" ref="C125:I125" si="53">SUM(C122:C124)</f>
        <v>9900000</v>
      </c>
      <c r="D125" s="1696">
        <f t="shared" si="53"/>
        <v>0</v>
      </c>
      <c r="E125" s="1696">
        <f t="shared" si="53"/>
        <v>9900000</v>
      </c>
      <c r="F125" s="1696">
        <f t="shared" si="53"/>
        <v>-5973098</v>
      </c>
      <c r="G125" s="1696">
        <f t="shared" si="53"/>
        <v>3926902</v>
      </c>
      <c r="H125" s="1696">
        <f t="shared" si="53"/>
        <v>8100000</v>
      </c>
      <c r="I125" s="1696">
        <f t="shared" si="53"/>
        <v>0</v>
      </c>
      <c r="J125" s="1696">
        <f t="shared" si="33"/>
        <v>8100000</v>
      </c>
      <c r="K125" s="1696">
        <f t="shared" ref="K125" si="54">SUM(K122:K124)</f>
        <v>0</v>
      </c>
      <c r="L125" s="1696">
        <f t="shared" si="38"/>
        <v>8100000</v>
      </c>
      <c r="M125" s="1696">
        <f>SUM(M122:M124)</f>
        <v>6100000</v>
      </c>
    </row>
    <row r="126" spans="1:13" ht="15.75">
      <c r="A126" s="1691"/>
      <c r="B126" s="1692" t="s">
        <v>2584</v>
      </c>
      <c r="C126" s="646"/>
      <c r="D126" s="646"/>
      <c r="E126" s="646"/>
      <c r="F126" s="646"/>
      <c r="G126" s="646"/>
      <c r="H126" s="646"/>
      <c r="I126" s="646"/>
      <c r="J126" s="646">
        <f t="shared" si="33"/>
        <v>0</v>
      </c>
      <c r="K126" s="646"/>
      <c r="L126" s="646">
        <f t="shared" si="38"/>
        <v>0</v>
      </c>
      <c r="M126" s="646"/>
    </row>
    <row r="127" spans="1:13" ht="15.75">
      <c r="A127" s="1693" t="s">
        <v>2585</v>
      </c>
      <c r="B127" s="1693" t="s">
        <v>2586</v>
      </c>
      <c r="C127" s="646">
        <v>200000</v>
      </c>
      <c r="D127" s="646">
        <v>0</v>
      </c>
      <c r="E127" s="646">
        <f t="shared" ref="E127:E130" si="55">C127+D127</f>
        <v>200000</v>
      </c>
      <c r="F127" s="646">
        <v>-60000</v>
      </c>
      <c r="G127" s="646">
        <v>140000</v>
      </c>
      <c r="H127" s="646">
        <v>200000</v>
      </c>
      <c r="I127" s="646"/>
      <c r="J127" s="646">
        <f t="shared" si="33"/>
        <v>200000</v>
      </c>
      <c r="K127" s="646"/>
      <c r="L127" s="646">
        <f t="shared" si="38"/>
        <v>200000</v>
      </c>
      <c r="M127" s="646">
        <v>200000</v>
      </c>
    </row>
    <row r="128" spans="1:13" ht="15.75">
      <c r="A128" s="1693">
        <v>2210503</v>
      </c>
      <c r="B128" s="1693" t="s">
        <v>2588</v>
      </c>
      <c r="C128" s="646">
        <v>612800</v>
      </c>
      <c r="D128" s="646">
        <v>0</v>
      </c>
      <c r="E128" s="646">
        <f t="shared" si="55"/>
        <v>612800</v>
      </c>
      <c r="F128" s="646">
        <v>-100000</v>
      </c>
      <c r="G128" s="646">
        <v>512800</v>
      </c>
      <c r="H128" s="646">
        <v>535000</v>
      </c>
      <c r="I128" s="646"/>
      <c r="J128" s="646">
        <f t="shared" si="33"/>
        <v>535000</v>
      </c>
      <c r="K128" s="646"/>
      <c r="L128" s="646">
        <f t="shared" si="38"/>
        <v>535000</v>
      </c>
      <c r="M128" s="646">
        <v>535000</v>
      </c>
    </row>
    <row r="129" spans="1:13" ht="15.75">
      <c r="A129" s="1693" t="s">
        <v>2589</v>
      </c>
      <c r="B129" s="1693" t="s">
        <v>2590</v>
      </c>
      <c r="C129" s="646">
        <v>2507654</v>
      </c>
      <c r="D129" s="646">
        <v>560000</v>
      </c>
      <c r="E129" s="646">
        <f t="shared" si="55"/>
        <v>3067654</v>
      </c>
      <c r="F129" s="646">
        <v>0</v>
      </c>
      <c r="G129" s="646">
        <v>3067654</v>
      </c>
      <c r="H129" s="646">
        <v>3569650</v>
      </c>
      <c r="I129" s="646">
        <v>-400000</v>
      </c>
      <c r="J129" s="646">
        <f t="shared" si="33"/>
        <v>3169650</v>
      </c>
      <c r="K129" s="646"/>
      <c r="L129" s="646">
        <f t="shared" si="38"/>
        <v>3169650</v>
      </c>
      <c r="M129" s="646">
        <v>3569650</v>
      </c>
    </row>
    <row r="130" spans="1:13" ht="15.75">
      <c r="A130" s="1693">
        <v>2210505</v>
      </c>
      <c r="B130" s="1693" t="s">
        <v>2743</v>
      </c>
      <c r="C130" s="646">
        <v>80000</v>
      </c>
      <c r="D130" s="646"/>
      <c r="E130" s="646">
        <f t="shared" si="55"/>
        <v>80000</v>
      </c>
      <c r="F130" s="646"/>
      <c r="G130" s="646">
        <v>80000</v>
      </c>
      <c r="H130" s="646">
        <v>80000</v>
      </c>
      <c r="I130" s="646"/>
      <c r="J130" s="646">
        <f t="shared" si="33"/>
        <v>80000</v>
      </c>
      <c r="K130" s="646"/>
      <c r="L130" s="646">
        <f t="shared" si="38"/>
        <v>80000</v>
      </c>
      <c r="M130" s="646">
        <v>80000</v>
      </c>
    </row>
    <row r="131" spans="1:13" ht="15.75">
      <c r="A131" s="1695" t="s">
        <v>230</v>
      </c>
      <c r="B131" s="1695"/>
      <c r="C131" s="1696">
        <f t="shared" ref="C131:H131" si="56">SUM(C127:C130)</f>
        <v>3400454</v>
      </c>
      <c r="D131" s="1696">
        <f t="shared" si="56"/>
        <v>560000</v>
      </c>
      <c r="E131" s="1696">
        <f t="shared" si="56"/>
        <v>3960454</v>
      </c>
      <c r="F131" s="1696">
        <f t="shared" si="56"/>
        <v>-160000</v>
      </c>
      <c r="G131" s="1696">
        <f t="shared" si="56"/>
        <v>3800454</v>
      </c>
      <c r="H131" s="1696">
        <f t="shared" si="56"/>
        <v>4384650</v>
      </c>
      <c r="I131" s="1696">
        <f t="shared" ref="I131:K131" si="57">SUM(I127:I130)</f>
        <v>-400000</v>
      </c>
      <c r="J131" s="1696">
        <f t="shared" si="33"/>
        <v>3984650</v>
      </c>
      <c r="K131" s="1696">
        <f t="shared" si="57"/>
        <v>0</v>
      </c>
      <c r="L131" s="1696">
        <f t="shared" si="38"/>
        <v>3984650</v>
      </c>
      <c r="M131" s="1696">
        <f>SUM(M127:M130)</f>
        <v>4384650</v>
      </c>
    </row>
    <row r="132" spans="1:13" ht="15.6" hidden="1" customHeight="1">
      <c r="A132" s="1691"/>
      <c r="B132" s="1692" t="s">
        <v>2591</v>
      </c>
      <c r="C132" s="646"/>
      <c r="D132" s="646"/>
      <c r="E132" s="646"/>
      <c r="F132" s="646"/>
      <c r="G132" s="646"/>
      <c r="H132" s="646"/>
      <c r="I132" s="646"/>
      <c r="J132" s="646">
        <f t="shared" si="33"/>
        <v>0</v>
      </c>
      <c r="K132" s="646"/>
      <c r="L132" s="646">
        <f t="shared" si="38"/>
        <v>0</v>
      </c>
      <c r="M132" s="646"/>
    </row>
    <row r="133" spans="1:13" ht="15.6" hidden="1" customHeight="1">
      <c r="A133" s="1693">
        <v>2210604</v>
      </c>
      <c r="B133" s="1693" t="s">
        <v>3068</v>
      </c>
      <c r="C133" s="646"/>
      <c r="D133" s="646"/>
      <c r="E133" s="646"/>
      <c r="F133" s="646"/>
      <c r="G133" s="646"/>
      <c r="H133" s="646"/>
      <c r="I133" s="646"/>
      <c r="J133" s="646">
        <f t="shared" si="33"/>
        <v>0</v>
      </c>
      <c r="K133" s="646"/>
      <c r="L133" s="646">
        <f t="shared" si="38"/>
        <v>0</v>
      </c>
      <c r="M133" s="646"/>
    </row>
    <row r="134" spans="1:13" ht="15.75">
      <c r="A134" s="1695" t="s">
        <v>230</v>
      </c>
      <c r="B134" s="1695"/>
      <c r="C134" s="1696">
        <f t="shared" ref="C134:H134" si="58">SUM(C133:C133)</f>
        <v>0</v>
      </c>
      <c r="D134" s="1696">
        <f t="shared" si="58"/>
        <v>0</v>
      </c>
      <c r="E134" s="1696">
        <f t="shared" si="58"/>
        <v>0</v>
      </c>
      <c r="F134" s="1696">
        <f t="shared" si="58"/>
        <v>0</v>
      </c>
      <c r="G134" s="1696">
        <f t="shared" si="58"/>
        <v>0</v>
      </c>
      <c r="H134" s="1696">
        <f t="shared" si="58"/>
        <v>0</v>
      </c>
      <c r="I134" s="1696">
        <f t="shared" ref="I134:K134" si="59">SUM(I133:I133)</f>
        <v>0</v>
      </c>
      <c r="J134" s="1696">
        <f t="shared" si="33"/>
        <v>0</v>
      </c>
      <c r="K134" s="1696">
        <f t="shared" si="59"/>
        <v>0</v>
      </c>
      <c r="L134" s="1696">
        <f t="shared" si="38"/>
        <v>0</v>
      </c>
      <c r="M134" s="1696">
        <f>SUM(M133:M133)</f>
        <v>0</v>
      </c>
    </row>
    <row r="135" spans="1:13" ht="15.75">
      <c r="A135" s="1691"/>
      <c r="B135" s="1692" t="s">
        <v>2594</v>
      </c>
      <c r="C135" s="646"/>
      <c r="D135" s="646"/>
      <c r="E135" s="646"/>
      <c r="F135" s="646"/>
      <c r="G135" s="646"/>
      <c r="H135" s="646"/>
      <c r="I135" s="646"/>
      <c r="J135" s="646">
        <f t="shared" si="33"/>
        <v>0</v>
      </c>
      <c r="K135" s="646"/>
      <c r="L135" s="646">
        <f t="shared" si="38"/>
        <v>0</v>
      </c>
      <c r="M135" s="646"/>
    </row>
    <row r="136" spans="1:13" ht="15.6" customHeight="1">
      <c r="A136" s="1693" t="s">
        <v>2595</v>
      </c>
      <c r="B136" s="1693" t="s">
        <v>2596</v>
      </c>
      <c r="C136" s="1697"/>
      <c r="D136" s="1697"/>
      <c r="E136" s="1697">
        <f t="shared" ref="E136:E141" si="60">C136+D136</f>
        <v>0</v>
      </c>
      <c r="F136" s="1697"/>
      <c r="G136" s="1697">
        <f t="shared" ref="G136:G141" si="61">E136+F136</f>
        <v>0</v>
      </c>
      <c r="H136" s="1697">
        <v>0</v>
      </c>
      <c r="I136" s="1697"/>
      <c r="J136" s="1697">
        <f t="shared" si="33"/>
        <v>0</v>
      </c>
      <c r="K136" s="1697"/>
      <c r="L136" s="1697">
        <f t="shared" si="38"/>
        <v>0</v>
      </c>
      <c r="M136" s="1697">
        <v>600000</v>
      </c>
    </row>
    <row r="137" spans="1:13" ht="15.6" customHeight="1">
      <c r="A137" s="1693" t="s">
        <v>2690</v>
      </c>
      <c r="B137" s="1693" t="s">
        <v>2691</v>
      </c>
      <c r="C137" s="646"/>
      <c r="D137" s="646"/>
      <c r="E137" s="646">
        <f t="shared" si="60"/>
        <v>0</v>
      </c>
      <c r="F137" s="646"/>
      <c r="G137" s="646">
        <f t="shared" si="61"/>
        <v>0</v>
      </c>
      <c r="H137" s="646">
        <v>0</v>
      </c>
      <c r="I137" s="646"/>
      <c r="J137" s="646">
        <f t="shared" si="33"/>
        <v>0</v>
      </c>
      <c r="K137" s="646"/>
      <c r="L137" s="646">
        <f t="shared" si="38"/>
        <v>0</v>
      </c>
      <c r="M137" s="646">
        <v>600000</v>
      </c>
    </row>
    <row r="138" spans="1:13" ht="15.6" customHeight="1">
      <c r="A138" s="1693" t="s">
        <v>3069</v>
      </c>
      <c r="B138" s="1693" t="s">
        <v>2889</v>
      </c>
      <c r="C138" s="646"/>
      <c r="D138" s="646"/>
      <c r="E138" s="646">
        <f t="shared" si="60"/>
        <v>0</v>
      </c>
      <c r="F138" s="646"/>
      <c r="G138" s="646">
        <f t="shared" si="61"/>
        <v>0</v>
      </c>
      <c r="H138" s="646">
        <v>150000</v>
      </c>
      <c r="I138" s="646"/>
      <c r="J138" s="646">
        <f t="shared" si="33"/>
        <v>150000</v>
      </c>
      <c r="K138" s="646"/>
      <c r="L138" s="646">
        <f t="shared" si="38"/>
        <v>150000</v>
      </c>
      <c r="M138" s="646">
        <v>150000</v>
      </c>
    </row>
    <row r="139" spans="1:13" ht="15.75">
      <c r="A139" s="1699" t="s">
        <v>3071</v>
      </c>
      <c r="B139" s="1699" t="s">
        <v>3070</v>
      </c>
      <c r="C139" s="646">
        <v>798765</v>
      </c>
      <c r="D139" s="646">
        <v>0</v>
      </c>
      <c r="E139" s="646">
        <f t="shared" si="60"/>
        <v>798765</v>
      </c>
      <c r="F139" s="646">
        <v>-798765</v>
      </c>
      <c r="G139" s="646">
        <f t="shared" si="61"/>
        <v>0</v>
      </c>
      <c r="H139" s="646">
        <v>0</v>
      </c>
      <c r="I139" s="646"/>
      <c r="J139" s="646">
        <f t="shared" si="33"/>
        <v>0</v>
      </c>
      <c r="K139" s="646"/>
      <c r="L139" s="646">
        <f t="shared" si="38"/>
        <v>0</v>
      </c>
      <c r="M139" s="646">
        <v>0</v>
      </c>
    </row>
    <row r="140" spans="1:13" ht="15.6" customHeight="1">
      <c r="A140" s="1699">
        <v>2210708</v>
      </c>
      <c r="B140" s="1699" t="s">
        <v>3467</v>
      </c>
      <c r="C140" s="646"/>
      <c r="D140" s="646"/>
      <c r="E140" s="646">
        <f t="shared" si="60"/>
        <v>0</v>
      </c>
      <c r="F140" s="646"/>
      <c r="G140" s="646">
        <f t="shared" si="61"/>
        <v>0</v>
      </c>
      <c r="H140" s="646">
        <v>0</v>
      </c>
      <c r="I140" s="646"/>
      <c r="J140" s="646">
        <f t="shared" si="33"/>
        <v>0</v>
      </c>
      <c r="K140" s="646"/>
      <c r="L140" s="646">
        <f t="shared" si="38"/>
        <v>0</v>
      </c>
      <c r="M140" s="646"/>
    </row>
    <row r="141" spans="1:13" ht="15.75">
      <c r="A141" s="1699">
        <v>2210799</v>
      </c>
      <c r="B141" s="1699" t="s">
        <v>3645</v>
      </c>
      <c r="C141" s="1698">
        <v>2110907</v>
      </c>
      <c r="D141" s="1698">
        <v>-520347</v>
      </c>
      <c r="E141" s="1698">
        <f t="shared" si="60"/>
        <v>1590560</v>
      </c>
      <c r="F141" s="1729">
        <v>-388652</v>
      </c>
      <c r="G141" s="1730">
        <f t="shared" si="61"/>
        <v>1201908</v>
      </c>
      <c r="H141" s="1698">
        <v>1200000</v>
      </c>
      <c r="I141" s="1698"/>
      <c r="J141" s="1698">
        <f t="shared" si="33"/>
        <v>1200000</v>
      </c>
      <c r="K141" s="1698"/>
      <c r="L141" s="1698">
        <f t="shared" si="38"/>
        <v>1200000</v>
      </c>
      <c r="M141" s="1698">
        <v>2000000</v>
      </c>
    </row>
    <row r="142" spans="1:13" ht="15.75">
      <c r="A142" s="1695" t="s">
        <v>230</v>
      </c>
      <c r="B142" s="1695"/>
      <c r="C142" s="1696">
        <f t="shared" ref="C142:I142" si="62">SUM(C136:C141)</f>
        <v>2909672</v>
      </c>
      <c r="D142" s="1696">
        <f t="shared" si="62"/>
        <v>-520347</v>
      </c>
      <c r="E142" s="1696">
        <f t="shared" si="62"/>
        <v>2389325</v>
      </c>
      <c r="F142" s="1696">
        <f t="shared" si="62"/>
        <v>-1187417</v>
      </c>
      <c r="G142" s="1696">
        <f t="shared" si="62"/>
        <v>1201908</v>
      </c>
      <c r="H142" s="1696">
        <f t="shared" si="62"/>
        <v>1350000</v>
      </c>
      <c r="I142" s="1696">
        <f t="shared" si="62"/>
        <v>0</v>
      </c>
      <c r="J142" s="1696">
        <f t="shared" si="33"/>
        <v>1350000</v>
      </c>
      <c r="K142" s="1696">
        <f t="shared" ref="K142" si="63">SUM(K136:K141)</f>
        <v>0</v>
      </c>
      <c r="L142" s="1696">
        <f t="shared" si="38"/>
        <v>1350000</v>
      </c>
      <c r="M142" s="1696">
        <f>SUM(M136:M141)</f>
        <v>3350000</v>
      </c>
    </row>
    <row r="143" spans="1:13" ht="15.75">
      <c r="A143" s="1691"/>
      <c r="B143" s="1692" t="s">
        <v>2602</v>
      </c>
      <c r="C143" s="646"/>
      <c r="D143" s="646"/>
      <c r="E143" s="646"/>
      <c r="F143" s="646"/>
      <c r="G143" s="646"/>
      <c r="H143" s="646"/>
      <c r="I143" s="646"/>
      <c r="J143" s="646">
        <f t="shared" si="33"/>
        <v>0</v>
      </c>
      <c r="K143" s="646"/>
      <c r="L143" s="646">
        <f t="shared" si="38"/>
        <v>0</v>
      </c>
      <c r="M143" s="646"/>
    </row>
    <row r="144" spans="1:13" ht="15.75">
      <c r="A144" s="1693" t="s">
        <v>2655</v>
      </c>
      <c r="B144" s="1693" t="s">
        <v>2656</v>
      </c>
      <c r="C144" s="646">
        <v>3235212</v>
      </c>
      <c r="D144" s="646">
        <v>0</v>
      </c>
      <c r="E144" s="646">
        <f t="shared" ref="E144:E146" si="64">C144+D144</f>
        <v>3235212</v>
      </c>
      <c r="F144" s="646">
        <v>-1327635</v>
      </c>
      <c r="G144" s="646">
        <f t="shared" ref="G144:G146" si="65">E144+F144</f>
        <v>1907577</v>
      </c>
      <c r="H144" s="646">
        <v>4405406</v>
      </c>
      <c r="I144" s="646"/>
      <c r="J144" s="646">
        <f t="shared" si="33"/>
        <v>4405406</v>
      </c>
      <c r="K144" s="646"/>
      <c r="L144" s="646">
        <f t="shared" si="38"/>
        <v>4405406</v>
      </c>
      <c r="M144" s="646">
        <v>6405406</v>
      </c>
    </row>
    <row r="145" spans="1:13" ht="15.75">
      <c r="A145" s="1699" t="s">
        <v>2603</v>
      </c>
      <c r="B145" s="1699" t="s">
        <v>2604</v>
      </c>
      <c r="C145" s="1698">
        <v>13496710</v>
      </c>
      <c r="D145" s="1698">
        <v>-1096710</v>
      </c>
      <c r="E145" s="1698">
        <f t="shared" si="64"/>
        <v>12400000</v>
      </c>
      <c r="F145" s="1698">
        <v>-6200000</v>
      </c>
      <c r="G145" s="1698">
        <f t="shared" si="65"/>
        <v>6200000</v>
      </c>
      <c r="H145" s="1698">
        <v>9920000</v>
      </c>
      <c r="I145" s="1698"/>
      <c r="J145" s="1698">
        <f t="shared" si="33"/>
        <v>9920000</v>
      </c>
      <c r="K145" s="1698"/>
      <c r="L145" s="1698">
        <f t="shared" si="38"/>
        <v>9920000</v>
      </c>
      <c r="M145" s="1698">
        <v>6080000</v>
      </c>
    </row>
    <row r="146" spans="1:13" ht="15.75">
      <c r="A146" s="1693" t="s">
        <v>2833</v>
      </c>
      <c r="B146" s="1693" t="s">
        <v>3633</v>
      </c>
      <c r="C146" s="646">
        <v>600000</v>
      </c>
      <c r="D146" s="646"/>
      <c r="E146" s="646">
        <f t="shared" si="64"/>
        <v>600000</v>
      </c>
      <c r="F146" s="646">
        <v>-358800</v>
      </c>
      <c r="G146" s="646">
        <f t="shared" si="65"/>
        <v>241200</v>
      </c>
      <c r="H146" s="646">
        <v>500000</v>
      </c>
      <c r="I146" s="646"/>
      <c r="J146" s="646">
        <f t="shared" si="33"/>
        <v>500000</v>
      </c>
      <c r="K146" s="646"/>
      <c r="L146" s="646">
        <f t="shared" si="38"/>
        <v>500000</v>
      </c>
      <c r="M146" s="646">
        <v>500000</v>
      </c>
    </row>
    <row r="147" spans="1:13" ht="15.75">
      <c r="A147" s="1695" t="s">
        <v>230</v>
      </c>
      <c r="B147" s="1695"/>
      <c r="C147" s="1696">
        <f t="shared" ref="C147:I147" si="66">SUM(C144:C146)</f>
        <v>17331922</v>
      </c>
      <c r="D147" s="1696">
        <f t="shared" si="66"/>
        <v>-1096710</v>
      </c>
      <c r="E147" s="1696">
        <f t="shared" si="66"/>
        <v>16235212</v>
      </c>
      <c r="F147" s="1696">
        <f t="shared" si="66"/>
        <v>-7886435</v>
      </c>
      <c r="G147" s="1696">
        <f t="shared" si="66"/>
        <v>8348777</v>
      </c>
      <c r="H147" s="1696">
        <f t="shared" si="66"/>
        <v>14825406</v>
      </c>
      <c r="I147" s="1696">
        <f t="shared" si="66"/>
        <v>0</v>
      </c>
      <c r="J147" s="1696">
        <f t="shared" si="33"/>
        <v>14825406</v>
      </c>
      <c r="K147" s="1696">
        <f t="shared" ref="K147" si="67">SUM(K144:K146)</f>
        <v>0</v>
      </c>
      <c r="L147" s="1696">
        <f t="shared" si="38"/>
        <v>14825406</v>
      </c>
      <c r="M147" s="1696">
        <f>SUM(M144:M146)</f>
        <v>12985406</v>
      </c>
    </row>
    <row r="148" spans="1:13" ht="15.75">
      <c r="A148" s="1687"/>
      <c r="B148" s="1702" t="s">
        <v>2811</v>
      </c>
      <c r="C148" s="1703"/>
      <c r="D148" s="1703"/>
      <c r="E148" s="1703"/>
      <c r="F148" s="1703"/>
      <c r="G148" s="1703"/>
      <c r="H148" s="1703"/>
      <c r="I148" s="1703"/>
      <c r="J148" s="1703">
        <f t="shared" si="33"/>
        <v>0</v>
      </c>
      <c r="K148" s="1703"/>
      <c r="L148" s="1703">
        <f t="shared" si="38"/>
        <v>0</v>
      </c>
      <c r="M148" s="1703"/>
    </row>
    <row r="149" spans="1:13" ht="15.6" hidden="1" customHeight="1">
      <c r="A149" s="524" t="s">
        <v>3469</v>
      </c>
      <c r="B149" s="524" t="s">
        <v>3470</v>
      </c>
      <c r="C149" s="1697"/>
      <c r="D149" s="1697"/>
      <c r="E149" s="1697"/>
      <c r="F149" s="1697"/>
      <c r="G149" s="1697"/>
      <c r="H149" s="1697"/>
      <c r="I149" s="1697"/>
      <c r="J149" s="1697">
        <f t="shared" si="33"/>
        <v>0</v>
      </c>
      <c r="K149" s="1697"/>
      <c r="L149" s="1697">
        <f t="shared" si="38"/>
        <v>0</v>
      </c>
      <c r="M149" s="1697"/>
    </row>
    <row r="150" spans="1:13" ht="15.6" hidden="1" customHeight="1">
      <c r="A150" s="524" t="s">
        <v>2812</v>
      </c>
      <c r="B150" s="524" t="s">
        <v>2813</v>
      </c>
      <c r="C150" s="1697"/>
      <c r="D150" s="1697"/>
      <c r="E150" s="1697"/>
      <c r="F150" s="1697"/>
      <c r="G150" s="1697"/>
      <c r="H150" s="1697"/>
      <c r="I150" s="1697"/>
      <c r="J150" s="1697">
        <f t="shared" si="33"/>
        <v>0</v>
      </c>
      <c r="K150" s="1697"/>
      <c r="L150" s="1697">
        <f t="shared" si="38"/>
        <v>0</v>
      </c>
      <c r="M150" s="1697"/>
    </row>
    <row r="151" spans="1:13" ht="15.75">
      <c r="A151" s="524">
        <v>2210902</v>
      </c>
      <c r="B151" s="524" t="s">
        <v>3529</v>
      </c>
      <c r="C151" s="1697">
        <v>1400000</v>
      </c>
      <c r="D151" s="1697">
        <v>-400000</v>
      </c>
      <c r="E151" s="1697">
        <f t="shared" ref="E151:E153" si="68">C151+D151</f>
        <v>1000000</v>
      </c>
      <c r="F151" s="1697"/>
      <c r="G151" s="1697">
        <f t="shared" ref="G151:G153" si="69">E151+F151</f>
        <v>1000000</v>
      </c>
      <c r="H151" s="1697">
        <v>1000000</v>
      </c>
      <c r="I151" s="1697"/>
      <c r="J151" s="1697">
        <f t="shared" ref="J151:J181" si="70">SUM(H151:I151)</f>
        <v>1000000</v>
      </c>
      <c r="K151" s="1697"/>
      <c r="L151" s="1697">
        <f t="shared" si="38"/>
        <v>1000000</v>
      </c>
      <c r="M151" s="1697">
        <v>1000000</v>
      </c>
    </row>
    <row r="152" spans="1:13" ht="15.75">
      <c r="A152" s="524" t="s">
        <v>2814</v>
      </c>
      <c r="B152" s="524" t="s">
        <v>2815</v>
      </c>
      <c r="C152" s="1697">
        <v>2000000</v>
      </c>
      <c r="D152" s="1697">
        <v>-430347</v>
      </c>
      <c r="E152" s="1697">
        <f t="shared" si="68"/>
        <v>1569653</v>
      </c>
      <c r="F152" s="1697"/>
      <c r="G152" s="1697">
        <f t="shared" si="69"/>
        <v>1569653</v>
      </c>
      <c r="H152" s="1697">
        <v>1800000</v>
      </c>
      <c r="I152" s="1697"/>
      <c r="J152" s="1697">
        <f t="shared" si="70"/>
        <v>1800000</v>
      </c>
      <c r="K152" s="1697"/>
      <c r="L152" s="1697">
        <f t="shared" si="38"/>
        <v>1800000</v>
      </c>
      <c r="M152" s="1697">
        <v>1800000</v>
      </c>
    </row>
    <row r="153" spans="1:13" ht="15.75">
      <c r="A153" s="524" t="s">
        <v>2816</v>
      </c>
      <c r="B153" s="524" t="s">
        <v>2817</v>
      </c>
      <c r="C153" s="1712">
        <v>21178930</v>
      </c>
      <c r="D153" s="1712">
        <v>0</v>
      </c>
      <c r="E153" s="1712">
        <f t="shared" si="68"/>
        <v>21178930</v>
      </c>
      <c r="F153" s="1712"/>
      <c r="G153" s="1712">
        <f t="shared" si="69"/>
        <v>21178930</v>
      </c>
      <c r="H153" s="1712">
        <v>25079815</v>
      </c>
      <c r="I153" s="1712"/>
      <c r="J153" s="1712">
        <f t="shared" si="70"/>
        <v>25079815</v>
      </c>
      <c r="K153" s="1712"/>
      <c r="L153" s="1712">
        <f t="shared" si="38"/>
        <v>25079815</v>
      </c>
      <c r="M153" s="1712">
        <v>24997985</v>
      </c>
    </row>
    <row r="154" spans="1:13" ht="15.75">
      <c r="A154" s="1695" t="s">
        <v>230</v>
      </c>
      <c r="B154" s="1695"/>
      <c r="C154" s="1696">
        <f t="shared" ref="C154:I154" si="71">SUM(C151:C153)</f>
        <v>24578930</v>
      </c>
      <c r="D154" s="1696">
        <f t="shared" si="71"/>
        <v>-830347</v>
      </c>
      <c r="E154" s="1696">
        <f t="shared" si="71"/>
        <v>23748583</v>
      </c>
      <c r="F154" s="1696">
        <f t="shared" si="71"/>
        <v>0</v>
      </c>
      <c r="G154" s="1696">
        <f t="shared" si="71"/>
        <v>23748583</v>
      </c>
      <c r="H154" s="1696">
        <f t="shared" si="71"/>
        <v>27879815</v>
      </c>
      <c r="I154" s="1696">
        <f t="shared" si="71"/>
        <v>0</v>
      </c>
      <c r="J154" s="1696">
        <f t="shared" si="70"/>
        <v>27879815</v>
      </c>
      <c r="K154" s="1696">
        <f t="shared" ref="K154" si="72">SUM(K151:K153)</f>
        <v>0</v>
      </c>
      <c r="L154" s="1696">
        <f t="shared" si="38"/>
        <v>27879815</v>
      </c>
      <c r="M154" s="1696">
        <f>SUM(M151:M153)</f>
        <v>27797985</v>
      </c>
    </row>
    <row r="155" spans="1:13" ht="15.75">
      <c r="A155" s="1704"/>
      <c r="B155" s="1705" t="s">
        <v>2693</v>
      </c>
      <c r="C155" s="1703"/>
      <c r="D155" s="1703"/>
      <c r="E155" s="1703"/>
      <c r="F155" s="1703"/>
      <c r="G155" s="1703"/>
      <c r="H155" s="1703"/>
      <c r="I155" s="1703"/>
      <c r="J155" s="1703">
        <f t="shared" si="70"/>
        <v>0</v>
      </c>
      <c r="K155" s="1703"/>
      <c r="L155" s="1703">
        <f t="shared" si="38"/>
        <v>0</v>
      </c>
      <c r="M155" s="1703"/>
    </row>
    <row r="156" spans="1:13" ht="15.6" customHeight="1">
      <c r="A156" s="1693">
        <v>2211004</v>
      </c>
      <c r="B156" s="1697" t="s">
        <v>3646</v>
      </c>
      <c r="C156" s="1698"/>
      <c r="D156" s="1698"/>
      <c r="E156" s="1698">
        <f t="shared" ref="E156:E160" si="73">C156+D156</f>
        <v>0</v>
      </c>
      <c r="F156" s="1698"/>
      <c r="G156" s="1698">
        <f t="shared" ref="G156:G160" si="74">E156+F156</f>
        <v>0</v>
      </c>
      <c r="H156" s="1698"/>
      <c r="I156" s="1698"/>
      <c r="J156" s="1698">
        <f t="shared" si="70"/>
        <v>0</v>
      </c>
      <c r="K156" s="1698"/>
      <c r="L156" s="1698">
        <f t="shared" si="38"/>
        <v>0</v>
      </c>
      <c r="M156" s="1698"/>
    </row>
    <row r="157" spans="1:13" ht="15.75">
      <c r="A157" s="1699">
        <v>2211009</v>
      </c>
      <c r="B157" s="1731" t="s">
        <v>2958</v>
      </c>
      <c r="C157" s="1698">
        <v>400000</v>
      </c>
      <c r="D157" s="1698">
        <v>-250000</v>
      </c>
      <c r="E157" s="1698">
        <f t="shared" si="73"/>
        <v>150000</v>
      </c>
      <c r="F157" s="1698">
        <v>-150000</v>
      </c>
      <c r="G157" s="1698">
        <f t="shared" si="74"/>
        <v>0</v>
      </c>
      <c r="H157" s="1698"/>
      <c r="I157" s="1698"/>
      <c r="J157" s="1698">
        <f t="shared" si="70"/>
        <v>0</v>
      </c>
      <c r="K157" s="1698"/>
      <c r="L157" s="1698">
        <f t="shared" si="38"/>
        <v>0</v>
      </c>
      <c r="M157" s="1698"/>
    </row>
    <row r="158" spans="1:13" ht="15.6" customHeight="1">
      <c r="A158" s="1693">
        <v>2211011</v>
      </c>
      <c r="B158" s="1701" t="s">
        <v>3475</v>
      </c>
      <c r="C158" s="1732"/>
      <c r="D158" s="1732"/>
      <c r="E158" s="1732">
        <f t="shared" si="73"/>
        <v>0</v>
      </c>
      <c r="F158" s="1732"/>
      <c r="G158" s="1732">
        <f t="shared" si="74"/>
        <v>0</v>
      </c>
      <c r="H158" s="1732"/>
      <c r="I158" s="1732"/>
      <c r="J158" s="1732">
        <f t="shared" si="70"/>
        <v>0</v>
      </c>
      <c r="K158" s="1732"/>
      <c r="L158" s="1732">
        <f t="shared" si="38"/>
        <v>0</v>
      </c>
      <c r="M158" s="1732"/>
    </row>
    <row r="159" spans="1:13" ht="15.75">
      <c r="A159" s="1693">
        <v>2211016</v>
      </c>
      <c r="B159" s="1701" t="s">
        <v>3525</v>
      </c>
      <c r="C159" s="1733">
        <v>400000</v>
      </c>
      <c r="D159" s="1733">
        <v>0</v>
      </c>
      <c r="E159" s="1733">
        <f t="shared" si="73"/>
        <v>400000</v>
      </c>
      <c r="F159" s="1698">
        <v>-93000</v>
      </c>
      <c r="G159" s="1733">
        <f t="shared" si="74"/>
        <v>307000</v>
      </c>
      <c r="H159" s="1733">
        <v>500000</v>
      </c>
      <c r="I159" s="1733"/>
      <c r="J159" s="1733">
        <f t="shared" si="70"/>
        <v>500000</v>
      </c>
      <c r="K159" s="1733"/>
      <c r="L159" s="1733">
        <f t="shared" si="38"/>
        <v>500000</v>
      </c>
      <c r="M159" s="1733">
        <v>800000</v>
      </c>
    </row>
    <row r="160" spans="1:13" ht="15.6" customHeight="1">
      <c r="A160" s="1693">
        <v>2211029</v>
      </c>
      <c r="B160" s="1701" t="s">
        <v>3647</v>
      </c>
      <c r="C160" s="1732"/>
      <c r="D160" s="1732"/>
      <c r="E160" s="1732">
        <f t="shared" si="73"/>
        <v>0</v>
      </c>
      <c r="F160" s="1732"/>
      <c r="G160" s="1732">
        <f t="shared" si="74"/>
        <v>0</v>
      </c>
      <c r="H160" s="1732"/>
      <c r="I160" s="1732"/>
      <c r="J160" s="1732">
        <f t="shared" si="70"/>
        <v>0</v>
      </c>
      <c r="K160" s="1732"/>
      <c r="L160" s="1732">
        <f t="shared" si="38"/>
        <v>0</v>
      </c>
      <c r="M160" s="1732"/>
    </row>
    <row r="161" spans="1:13" ht="15.75">
      <c r="A161" s="1695" t="s">
        <v>230</v>
      </c>
      <c r="B161" s="1695"/>
      <c r="C161" s="1696">
        <f t="shared" ref="C161:I161" si="75">SUM(C156:C160)</f>
        <v>800000</v>
      </c>
      <c r="D161" s="1696">
        <f t="shared" si="75"/>
        <v>-250000</v>
      </c>
      <c r="E161" s="1696">
        <f t="shared" si="75"/>
        <v>550000</v>
      </c>
      <c r="F161" s="1696">
        <f t="shared" si="75"/>
        <v>-243000</v>
      </c>
      <c r="G161" s="1696">
        <f t="shared" si="75"/>
        <v>307000</v>
      </c>
      <c r="H161" s="1696">
        <f t="shared" si="75"/>
        <v>500000</v>
      </c>
      <c r="I161" s="1696">
        <f t="shared" si="75"/>
        <v>0</v>
      </c>
      <c r="J161" s="1696">
        <f t="shared" si="70"/>
        <v>500000</v>
      </c>
      <c r="K161" s="1696">
        <f t="shared" ref="K161" si="76">SUM(K156:K160)</f>
        <v>0</v>
      </c>
      <c r="L161" s="1696">
        <f t="shared" si="38"/>
        <v>500000</v>
      </c>
      <c r="M161" s="1696">
        <f>SUM(M156:M160)</f>
        <v>800000</v>
      </c>
    </row>
    <row r="162" spans="1:13" ht="15.75">
      <c r="A162" s="1734"/>
      <c r="B162" s="1735" t="s">
        <v>2605</v>
      </c>
      <c r="C162" s="1703"/>
      <c r="D162" s="1703"/>
      <c r="E162" s="1703"/>
      <c r="F162" s="1703"/>
      <c r="G162" s="1703"/>
      <c r="H162" s="1703"/>
      <c r="I162" s="1703"/>
      <c r="J162" s="1703">
        <f t="shared" si="70"/>
        <v>0</v>
      </c>
      <c r="K162" s="1703"/>
      <c r="L162" s="1703">
        <f t="shared" si="38"/>
        <v>0</v>
      </c>
      <c r="M162" s="1703"/>
    </row>
    <row r="163" spans="1:13" ht="15.75">
      <c r="A163" s="1701" t="s">
        <v>2606</v>
      </c>
      <c r="B163" s="1697" t="s">
        <v>2607</v>
      </c>
      <c r="C163" s="646">
        <v>6405679</v>
      </c>
      <c r="D163" s="646">
        <v>0</v>
      </c>
      <c r="E163" s="646">
        <f t="shared" ref="E163:E165" si="77">C163+D163</f>
        <v>6405679</v>
      </c>
      <c r="F163" s="646">
        <v>0</v>
      </c>
      <c r="G163" s="646">
        <v>6405679</v>
      </c>
      <c r="H163" s="646">
        <v>4607027</v>
      </c>
      <c r="I163" s="646"/>
      <c r="J163" s="646">
        <f t="shared" si="70"/>
        <v>4607027</v>
      </c>
      <c r="K163" s="646"/>
      <c r="L163" s="646">
        <f t="shared" si="38"/>
        <v>4607027</v>
      </c>
      <c r="M163" s="646">
        <v>5607027</v>
      </c>
    </row>
    <row r="164" spans="1:13" ht="15.75">
      <c r="A164" s="1701" t="s">
        <v>2608</v>
      </c>
      <c r="B164" s="1697" t="s">
        <v>2609</v>
      </c>
      <c r="C164" s="646">
        <v>5405321</v>
      </c>
      <c r="D164" s="646">
        <v>0</v>
      </c>
      <c r="E164" s="646">
        <f t="shared" si="77"/>
        <v>5405321</v>
      </c>
      <c r="F164" s="646">
        <v>0</v>
      </c>
      <c r="G164" s="646">
        <v>5405321</v>
      </c>
      <c r="H164" s="646">
        <v>4545000</v>
      </c>
      <c r="I164" s="646"/>
      <c r="J164" s="646">
        <f t="shared" si="70"/>
        <v>4545000</v>
      </c>
      <c r="K164" s="646"/>
      <c r="L164" s="646">
        <f t="shared" si="38"/>
        <v>4545000</v>
      </c>
      <c r="M164" s="646">
        <v>5545000</v>
      </c>
    </row>
    <row r="165" spans="1:13" ht="15.75">
      <c r="A165" s="1731" t="s">
        <v>2610</v>
      </c>
      <c r="B165" s="1712" t="s">
        <v>3356</v>
      </c>
      <c r="C165" s="1698">
        <v>6000000</v>
      </c>
      <c r="D165" s="1698">
        <v>-6000000</v>
      </c>
      <c r="E165" s="1698">
        <f t="shared" si="77"/>
        <v>0</v>
      </c>
      <c r="F165" s="1698"/>
      <c r="G165" s="1698">
        <v>0</v>
      </c>
      <c r="H165" s="1698"/>
      <c r="I165" s="1698"/>
      <c r="J165" s="1698">
        <f t="shared" si="70"/>
        <v>0</v>
      </c>
      <c r="K165" s="1698"/>
      <c r="L165" s="1698">
        <f t="shared" si="38"/>
        <v>0</v>
      </c>
      <c r="M165" s="1698"/>
    </row>
    <row r="166" spans="1:13" ht="15.75">
      <c r="A166" s="1866" t="s">
        <v>230</v>
      </c>
      <c r="B166" s="1866"/>
      <c r="C166" s="1696">
        <f t="shared" ref="C166:I166" si="78">SUM(C163:C165)</f>
        <v>17811000</v>
      </c>
      <c r="D166" s="1696">
        <f t="shared" si="78"/>
        <v>-6000000</v>
      </c>
      <c r="E166" s="1696">
        <f t="shared" si="78"/>
        <v>11811000</v>
      </c>
      <c r="F166" s="1696">
        <f t="shared" si="78"/>
        <v>0</v>
      </c>
      <c r="G166" s="1696">
        <f t="shared" si="78"/>
        <v>11811000</v>
      </c>
      <c r="H166" s="1696">
        <f t="shared" si="78"/>
        <v>9152027</v>
      </c>
      <c r="I166" s="1696">
        <f t="shared" si="78"/>
        <v>0</v>
      </c>
      <c r="J166" s="1696">
        <f t="shared" si="70"/>
        <v>9152027</v>
      </c>
      <c r="K166" s="1696">
        <f t="shared" ref="K166" si="79">SUM(K163:K165)</f>
        <v>0</v>
      </c>
      <c r="L166" s="1696">
        <f t="shared" ref="L166:L181" si="80">SUM(J166:K166)</f>
        <v>9152027</v>
      </c>
      <c r="M166" s="1696">
        <f>SUM(M163:M165)</f>
        <v>11152027</v>
      </c>
    </row>
    <row r="167" spans="1:13" ht="15.75">
      <c r="A167" s="1691"/>
      <c r="B167" s="1692" t="s">
        <v>2612</v>
      </c>
      <c r="C167" s="646"/>
      <c r="D167" s="646"/>
      <c r="E167" s="646"/>
      <c r="F167" s="646"/>
      <c r="G167" s="646"/>
      <c r="H167" s="646"/>
      <c r="I167" s="646"/>
      <c r="J167" s="646">
        <f t="shared" si="70"/>
        <v>0</v>
      </c>
      <c r="K167" s="646"/>
      <c r="L167" s="646">
        <f t="shared" si="80"/>
        <v>0</v>
      </c>
      <c r="M167" s="646"/>
    </row>
    <row r="168" spans="1:13" ht="15.75">
      <c r="A168" s="1693" t="s">
        <v>2613</v>
      </c>
      <c r="B168" s="1693" t="s">
        <v>2614</v>
      </c>
      <c r="C168" s="1697">
        <v>7068540</v>
      </c>
      <c r="D168" s="1697"/>
      <c r="E168" s="1697">
        <f t="shared" ref="E168:E169" si="81">C168+D168</f>
        <v>7068540</v>
      </c>
      <c r="F168" s="1728">
        <v>-1000000</v>
      </c>
      <c r="G168" s="1697">
        <v>6068540</v>
      </c>
      <c r="H168" s="1697">
        <v>6006530</v>
      </c>
      <c r="I168" s="1697"/>
      <c r="J168" s="1697">
        <f t="shared" si="70"/>
        <v>6006530</v>
      </c>
      <c r="K168" s="1697"/>
      <c r="L168" s="1697">
        <f t="shared" si="80"/>
        <v>6006530</v>
      </c>
      <c r="M168" s="1697">
        <v>6006530</v>
      </c>
    </row>
    <row r="169" spans="1:13" ht="15.75">
      <c r="A169" s="1710" t="s">
        <v>2615</v>
      </c>
      <c r="B169" s="1693" t="s">
        <v>3478</v>
      </c>
      <c r="C169" s="1697">
        <v>100000</v>
      </c>
      <c r="D169" s="1697"/>
      <c r="E169" s="1697">
        <f t="shared" si="81"/>
        <v>100000</v>
      </c>
      <c r="F169" s="1728">
        <v>-100000</v>
      </c>
      <c r="G169" s="1697">
        <f t="shared" ref="G169" si="82">E169+F169</f>
        <v>0</v>
      </c>
      <c r="H169" s="1697"/>
      <c r="I169" s="1697"/>
      <c r="J169" s="1697">
        <f t="shared" si="70"/>
        <v>0</v>
      </c>
      <c r="K169" s="1697"/>
      <c r="L169" s="1697">
        <f t="shared" si="80"/>
        <v>0</v>
      </c>
      <c r="M169" s="1697"/>
    </row>
    <row r="170" spans="1:13" ht="15.75">
      <c r="A170" s="1736" t="s">
        <v>230</v>
      </c>
      <c r="B170" s="1737"/>
      <c r="C170" s="1711">
        <f t="shared" ref="C170:I170" si="83">SUM(C168:C169)</f>
        <v>7168540</v>
      </c>
      <c r="D170" s="1711">
        <f t="shared" si="83"/>
        <v>0</v>
      </c>
      <c r="E170" s="1711">
        <f t="shared" si="83"/>
        <v>7168540</v>
      </c>
      <c r="F170" s="1711">
        <f t="shared" si="83"/>
        <v>-1100000</v>
      </c>
      <c r="G170" s="1711">
        <f t="shared" si="83"/>
        <v>6068540</v>
      </c>
      <c r="H170" s="1711">
        <f t="shared" si="83"/>
        <v>6006530</v>
      </c>
      <c r="I170" s="1711">
        <f t="shared" si="83"/>
        <v>0</v>
      </c>
      <c r="J170" s="1711">
        <f t="shared" si="70"/>
        <v>6006530</v>
      </c>
      <c r="K170" s="1711">
        <f t="shared" ref="K170" si="84">SUM(K168:K169)</f>
        <v>0</v>
      </c>
      <c r="L170" s="1711">
        <f t="shared" si="80"/>
        <v>6006530</v>
      </c>
      <c r="M170" s="1711">
        <f>SUM(M168:M169)</f>
        <v>6006530</v>
      </c>
    </row>
    <row r="171" spans="1:13" ht="15.75">
      <c r="A171" s="1691"/>
      <c r="B171" s="1692" t="s">
        <v>2617</v>
      </c>
      <c r="C171" s="646"/>
      <c r="D171" s="646"/>
      <c r="E171" s="646"/>
      <c r="F171" s="646"/>
      <c r="G171" s="646"/>
      <c r="H171" s="646"/>
      <c r="I171" s="646"/>
      <c r="J171" s="646">
        <f t="shared" si="70"/>
        <v>0</v>
      </c>
      <c r="K171" s="646"/>
      <c r="L171" s="646">
        <f t="shared" si="80"/>
        <v>0</v>
      </c>
      <c r="M171" s="646"/>
    </row>
    <row r="172" spans="1:13" ht="15.75">
      <c r="A172" s="1701" t="s">
        <v>3200</v>
      </c>
      <c r="B172" s="1697" t="s">
        <v>3151</v>
      </c>
      <c r="C172" s="1697"/>
      <c r="D172" s="1697"/>
      <c r="E172" s="1697"/>
      <c r="F172" s="1697"/>
      <c r="G172" s="1697"/>
      <c r="H172" s="1697">
        <v>0</v>
      </c>
      <c r="I172" s="1697"/>
      <c r="J172" s="1697">
        <f t="shared" si="70"/>
        <v>0</v>
      </c>
      <c r="K172" s="1697"/>
      <c r="L172" s="1697">
        <f t="shared" si="80"/>
        <v>0</v>
      </c>
      <c r="M172" s="1697">
        <v>0</v>
      </c>
    </row>
    <row r="173" spans="1:13" ht="15.75">
      <c r="A173" s="1693">
        <v>2211305</v>
      </c>
      <c r="B173" s="1697" t="s">
        <v>3648</v>
      </c>
      <c r="C173" s="1697">
        <v>6030523</v>
      </c>
      <c r="D173" s="1697"/>
      <c r="E173" s="1697">
        <f t="shared" ref="E173:E180" si="85">C173+D173</f>
        <v>6030523</v>
      </c>
      <c r="F173" s="1697">
        <v>0</v>
      </c>
      <c r="G173" s="1697">
        <f t="shared" ref="G173:G181" si="86">E173+F173</f>
        <v>6030523</v>
      </c>
      <c r="H173" s="1697">
        <v>6350987</v>
      </c>
      <c r="I173" s="1697"/>
      <c r="J173" s="1697">
        <f t="shared" si="70"/>
        <v>6350987</v>
      </c>
      <c r="K173" s="1697"/>
      <c r="L173" s="1697">
        <f t="shared" si="80"/>
        <v>6350987</v>
      </c>
      <c r="M173" s="1697">
        <v>6450987</v>
      </c>
    </row>
    <row r="174" spans="1:13" ht="15.75">
      <c r="A174" s="1701" t="s">
        <v>2618</v>
      </c>
      <c r="B174" s="1697" t="s">
        <v>2619</v>
      </c>
      <c r="C174" s="1697">
        <v>1250000</v>
      </c>
      <c r="D174" s="1697"/>
      <c r="E174" s="1697">
        <f t="shared" si="85"/>
        <v>1250000</v>
      </c>
      <c r="F174" s="1697">
        <v>-68960</v>
      </c>
      <c r="G174" s="1697">
        <f t="shared" si="86"/>
        <v>1181040</v>
      </c>
      <c r="H174" s="1697">
        <v>1250000</v>
      </c>
      <c r="I174" s="1697"/>
      <c r="J174" s="1697">
        <f t="shared" si="70"/>
        <v>1250000</v>
      </c>
      <c r="K174" s="1697"/>
      <c r="L174" s="1697">
        <f t="shared" si="80"/>
        <v>1250000</v>
      </c>
      <c r="M174" s="1697">
        <v>1250000</v>
      </c>
    </row>
    <row r="175" spans="1:13" ht="15.6" hidden="1" customHeight="1">
      <c r="A175" s="1700">
        <v>2211307</v>
      </c>
      <c r="B175" s="1697" t="s">
        <v>3480</v>
      </c>
      <c r="C175" s="1697"/>
      <c r="D175" s="1697"/>
      <c r="E175" s="1697">
        <f t="shared" si="85"/>
        <v>0</v>
      </c>
      <c r="F175" s="1697"/>
      <c r="G175" s="1697">
        <f t="shared" si="86"/>
        <v>0</v>
      </c>
      <c r="H175" s="1697">
        <v>0</v>
      </c>
      <c r="I175" s="1697"/>
      <c r="J175" s="1697">
        <f t="shared" si="70"/>
        <v>0</v>
      </c>
      <c r="K175" s="1697"/>
      <c r="L175" s="1697">
        <f t="shared" si="80"/>
        <v>0</v>
      </c>
      <c r="M175" s="1697">
        <v>0</v>
      </c>
    </row>
    <row r="176" spans="1:13" ht="15.75">
      <c r="A176" s="1700">
        <v>2211308</v>
      </c>
      <c r="B176" s="1697" t="s">
        <v>3635</v>
      </c>
      <c r="C176" s="1697">
        <v>15737404</v>
      </c>
      <c r="D176" s="1697"/>
      <c r="E176" s="1697">
        <f t="shared" si="85"/>
        <v>15737404</v>
      </c>
      <c r="F176" s="1697">
        <v>-13585939</v>
      </c>
      <c r="G176" s="1697">
        <f t="shared" si="86"/>
        <v>2151465</v>
      </c>
      <c r="H176" s="1697">
        <v>10421722</v>
      </c>
      <c r="I176" s="1697"/>
      <c r="J176" s="1697">
        <f t="shared" si="70"/>
        <v>10421722</v>
      </c>
      <c r="K176" s="1697"/>
      <c r="L176" s="1697">
        <f t="shared" si="80"/>
        <v>10421722</v>
      </c>
      <c r="M176" s="1697">
        <v>5528710</v>
      </c>
    </row>
    <row r="177" spans="1:13" ht="15.75">
      <c r="A177" s="1700">
        <v>2211310</v>
      </c>
      <c r="B177" s="1697" t="s">
        <v>3649</v>
      </c>
      <c r="C177" s="1697">
        <v>2007655</v>
      </c>
      <c r="D177" s="1697"/>
      <c r="E177" s="1697">
        <f t="shared" si="85"/>
        <v>2007655</v>
      </c>
      <c r="F177" s="1697">
        <v>-2007655</v>
      </c>
      <c r="G177" s="1697">
        <f t="shared" si="86"/>
        <v>0</v>
      </c>
      <c r="H177" s="1697">
        <v>0</v>
      </c>
      <c r="I177" s="1697"/>
      <c r="J177" s="1697">
        <f t="shared" si="70"/>
        <v>0</v>
      </c>
      <c r="K177" s="1697"/>
      <c r="L177" s="1697">
        <f t="shared" si="80"/>
        <v>0</v>
      </c>
      <c r="M177" s="1697">
        <v>0</v>
      </c>
    </row>
    <row r="178" spans="1:13" ht="15.75">
      <c r="A178" s="1700">
        <v>2211311</v>
      </c>
      <c r="B178" s="1697" t="s">
        <v>3650</v>
      </c>
      <c r="C178" s="1697">
        <v>1400000</v>
      </c>
      <c r="D178" s="1697"/>
      <c r="E178" s="1697">
        <f t="shared" si="85"/>
        <v>1400000</v>
      </c>
      <c r="F178" s="1697">
        <v>-1400000</v>
      </c>
      <c r="G178" s="1697">
        <f t="shared" si="86"/>
        <v>0</v>
      </c>
      <c r="H178" s="1697"/>
      <c r="I178" s="1697"/>
      <c r="J178" s="1697">
        <f t="shared" si="70"/>
        <v>0</v>
      </c>
      <c r="K178" s="1697"/>
      <c r="L178" s="1697">
        <f t="shared" si="80"/>
        <v>0</v>
      </c>
      <c r="M178" s="1697"/>
    </row>
    <row r="179" spans="1:13" ht="15.75">
      <c r="A179" s="1700">
        <v>2211313</v>
      </c>
      <c r="B179" s="1697" t="s">
        <v>2627</v>
      </c>
      <c r="C179" s="1712">
        <v>3572000</v>
      </c>
      <c r="D179" s="1712"/>
      <c r="E179" s="1712">
        <f t="shared" si="85"/>
        <v>3572000</v>
      </c>
      <c r="F179" s="1712">
        <v>-957400</v>
      </c>
      <c r="G179" s="1712">
        <f t="shared" si="86"/>
        <v>2614600</v>
      </c>
      <c r="H179" s="1712">
        <v>2198000</v>
      </c>
      <c r="I179" s="1712"/>
      <c r="J179" s="1712">
        <f t="shared" si="70"/>
        <v>2198000</v>
      </c>
      <c r="K179" s="1712"/>
      <c r="L179" s="1712">
        <f t="shared" si="80"/>
        <v>2198000</v>
      </c>
      <c r="M179" s="1712">
        <v>4855500</v>
      </c>
    </row>
    <row r="180" spans="1:13" ht="15.75">
      <c r="A180" s="1700">
        <v>2211322</v>
      </c>
      <c r="B180" s="1697" t="s">
        <v>3484</v>
      </c>
      <c r="C180" s="1697">
        <v>100000</v>
      </c>
      <c r="D180" s="1697"/>
      <c r="E180" s="1697">
        <f t="shared" si="85"/>
        <v>100000</v>
      </c>
      <c r="F180" s="1697">
        <v>-100000</v>
      </c>
      <c r="G180" s="1697">
        <f t="shared" si="86"/>
        <v>0</v>
      </c>
      <c r="H180" s="1697">
        <v>200000</v>
      </c>
      <c r="I180" s="1697"/>
      <c r="J180" s="1697">
        <f t="shared" si="70"/>
        <v>200000</v>
      </c>
      <c r="K180" s="1697"/>
      <c r="L180" s="1697">
        <f t="shared" si="80"/>
        <v>200000</v>
      </c>
      <c r="M180" s="1697">
        <v>300000</v>
      </c>
    </row>
    <row r="181" spans="1:13" ht="15.75">
      <c r="A181" s="1738">
        <v>2630104</v>
      </c>
      <c r="B181" s="1738" t="s">
        <v>3651</v>
      </c>
      <c r="C181" s="1697"/>
      <c r="D181" s="1697"/>
      <c r="E181" s="1697">
        <v>0</v>
      </c>
      <c r="F181" s="1728">
        <v>1483426</v>
      </c>
      <c r="G181" s="1697">
        <f t="shared" si="86"/>
        <v>1483426</v>
      </c>
      <c r="H181" s="1697"/>
      <c r="I181" s="1697"/>
      <c r="J181" s="1697">
        <f t="shared" si="70"/>
        <v>0</v>
      </c>
      <c r="K181" s="1697"/>
      <c r="L181" s="1697">
        <f t="shared" si="80"/>
        <v>0</v>
      </c>
      <c r="M181" s="1697"/>
    </row>
    <row r="182" spans="1:13" ht="15.75">
      <c r="A182" s="1695" t="s">
        <v>230</v>
      </c>
      <c r="B182" s="1695"/>
      <c r="C182" s="1696">
        <f t="shared" ref="C182:I182" si="87">SUM(C172:C180)</f>
        <v>30097582</v>
      </c>
      <c r="D182" s="1696">
        <f t="shared" si="87"/>
        <v>0</v>
      </c>
      <c r="E182" s="1696">
        <f>SUM(E172:E181)</f>
        <v>30097582</v>
      </c>
      <c r="F182" s="1696">
        <f t="shared" ref="F182:G182" si="88">SUM(F172:F181)</f>
        <v>-16636528</v>
      </c>
      <c r="G182" s="1696">
        <f t="shared" si="88"/>
        <v>13461054</v>
      </c>
      <c r="H182" s="1696">
        <f t="shared" si="87"/>
        <v>20420709</v>
      </c>
      <c r="I182" s="1696">
        <f t="shared" si="87"/>
        <v>0</v>
      </c>
      <c r="J182" s="1696">
        <f t="shared" ref="J182:J214" si="89">SUM(H182:I182)</f>
        <v>20420709</v>
      </c>
      <c r="K182" s="1696">
        <f t="shared" ref="K182" si="90">SUM(K172:K180)</f>
        <v>0</v>
      </c>
      <c r="L182" s="1696">
        <f t="shared" ref="L182:L214" si="91">SUM(J182:K182)</f>
        <v>20420709</v>
      </c>
      <c r="M182" s="1696">
        <f>SUM(M171:M181)</f>
        <v>18385197</v>
      </c>
    </row>
    <row r="183" spans="1:13" ht="15.75">
      <c r="A183" s="1695"/>
      <c r="B183" s="1695"/>
      <c r="C183" s="1696"/>
      <c r="D183" s="1696"/>
      <c r="E183" s="1696"/>
      <c r="F183" s="1696"/>
      <c r="G183" s="1696"/>
      <c r="H183" s="1696"/>
      <c r="I183" s="1696"/>
      <c r="J183" s="1696">
        <f t="shared" si="89"/>
        <v>0</v>
      </c>
      <c r="K183" s="1696"/>
      <c r="L183" s="1696">
        <f t="shared" si="91"/>
        <v>0</v>
      </c>
      <c r="M183" s="1696"/>
    </row>
    <row r="184" spans="1:13" ht="15.75">
      <c r="A184" s="1687"/>
      <c r="B184" s="1713" t="s">
        <v>2633</v>
      </c>
      <c r="C184" s="1703"/>
      <c r="D184" s="1703"/>
      <c r="E184" s="1703"/>
      <c r="F184" s="1703"/>
      <c r="G184" s="1703"/>
      <c r="H184" s="1703"/>
      <c r="I184" s="1703"/>
      <c r="J184" s="1703">
        <f t="shared" si="89"/>
        <v>0</v>
      </c>
      <c r="K184" s="1703"/>
      <c r="L184" s="1703">
        <f t="shared" si="91"/>
        <v>0</v>
      </c>
      <c r="M184" s="1703"/>
    </row>
    <row r="185" spans="1:13" ht="15.75">
      <c r="A185" s="524" t="s">
        <v>2634</v>
      </c>
      <c r="B185" s="524" t="s">
        <v>2635</v>
      </c>
      <c r="C185" s="1698">
        <v>2708454</v>
      </c>
      <c r="D185" s="1698">
        <v>0</v>
      </c>
      <c r="E185" s="1698">
        <f>C185+D185</f>
        <v>2708454</v>
      </c>
      <c r="F185" s="1698">
        <v>0</v>
      </c>
      <c r="G185" s="1698">
        <f>E185+F185</f>
        <v>2708454</v>
      </c>
      <c r="H185" s="1698">
        <v>3037653</v>
      </c>
      <c r="I185" s="1698"/>
      <c r="J185" s="1698">
        <f t="shared" si="89"/>
        <v>3037653</v>
      </c>
      <c r="K185" s="1698"/>
      <c r="L185" s="1698">
        <f t="shared" si="91"/>
        <v>3037653</v>
      </c>
      <c r="M185" s="1698">
        <v>3189567</v>
      </c>
    </row>
    <row r="186" spans="1:13" ht="15.75">
      <c r="A186" s="1695" t="s">
        <v>230</v>
      </c>
      <c r="B186" s="1695"/>
      <c r="C186" s="1696">
        <f t="shared" ref="C186:I186" si="92">SUM(C185)</f>
        <v>2708454</v>
      </c>
      <c r="D186" s="1696">
        <f t="shared" si="92"/>
        <v>0</v>
      </c>
      <c r="E186" s="1696">
        <f t="shared" si="92"/>
        <v>2708454</v>
      </c>
      <c r="F186" s="1696">
        <f t="shared" si="92"/>
        <v>0</v>
      </c>
      <c r="G186" s="1696">
        <f t="shared" si="92"/>
        <v>2708454</v>
      </c>
      <c r="H186" s="1696">
        <f t="shared" si="92"/>
        <v>3037653</v>
      </c>
      <c r="I186" s="1696">
        <f t="shared" si="92"/>
        <v>0</v>
      </c>
      <c r="J186" s="1696">
        <f t="shared" si="89"/>
        <v>3037653</v>
      </c>
      <c r="K186" s="1696">
        <f t="shared" ref="K186" si="93">SUM(K185)</f>
        <v>0</v>
      </c>
      <c r="L186" s="1696">
        <f t="shared" si="91"/>
        <v>3037653</v>
      </c>
      <c r="M186" s="1696">
        <f>SUM(M185)</f>
        <v>3189567</v>
      </c>
    </row>
    <row r="187" spans="1:13" ht="15.75">
      <c r="A187" s="1687"/>
      <c r="B187" s="1713" t="s">
        <v>2636</v>
      </c>
      <c r="C187" s="1703"/>
      <c r="D187" s="1703"/>
      <c r="E187" s="1703"/>
      <c r="F187" s="1703"/>
      <c r="G187" s="1703"/>
      <c r="H187" s="1703"/>
      <c r="I187" s="1703"/>
      <c r="J187" s="1703">
        <f t="shared" si="89"/>
        <v>0</v>
      </c>
      <c r="K187" s="1703"/>
      <c r="L187" s="1703">
        <f t="shared" si="91"/>
        <v>0</v>
      </c>
      <c r="M187" s="1703"/>
    </row>
    <row r="188" spans="1:13" ht="15.75">
      <c r="A188" s="1700">
        <v>2220202</v>
      </c>
      <c r="B188" s="1697" t="s">
        <v>3486</v>
      </c>
      <c r="C188" s="1697">
        <v>1011564</v>
      </c>
      <c r="D188" s="1697"/>
      <c r="E188" s="1697">
        <f t="shared" ref="E188:E190" si="94">C188+D188</f>
        <v>1011564</v>
      </c>
      <c r="F188" s="1697">
        <v>-700564</v>
      </c>
      <c r="G188" s="1697">
        <v>311000</v>
      </c>
      <c r="H188" s="1697">
        <v>100000</v>
      </c>
      <c r="I188" s="1697"/>
      <c r="J188" s="1697">
        <f t="shared" si="89"/>
        <v>100000</v>
      </c>
      <c r="K188" s="1697"/>
      <c r="L188" s="1697">
        <f t="shared" si="91"/>
        <v>100000</v>
      </c>
      <c r="M188" s="1697">
        <v>1200000</v>
      </c>
    </row>
    <row r="189" spans="1:13" ht="15.75">
      <c r="A189" s="1700">
        <v>2220205</v>
      </c>
      <c r="B189" s="1697" t="s">
        <v>3652</v>
      </c>
      <c r="C189" s="1697">
        <v>1211546</v>
      </c>
      <c r="D189" s="1697"/>
      <c r="E189" s="1697">
        <f t="shared" si="94"/>
        <v>1211546</v>
      </c>
      <c r="F189" s="1697">
        <v>-358458</v>
      </c>
      <c r="G189" s="1697">
        <v>853088</v>
      </c>
      <c r="H189" s="1697">
        <v>1514209</v>
      </c>
      <c r="I189" s="1697"/>
      <c r="J189" s="1697">
        <f t="shared" si="89"/>
        <v>1514209</v>
      </c>
      <c r="K189" s="1697"/>
      <c r="L189" s="1697">
        <f t="shared" si="91"/>
        <v>1514209</v>
      </c>
      <c r="M189" s="1697">
        <v>1314209</v>
      </c>
    </row>
    <row r="190" spans="1:13" ht="15.75">
      <c r="A190" s="1700">
        <v>2220210</v>
      </c>
      <c r="B190" s="1697" t="s">
        <v>3488</v>
      </c>
      <c r="C190" s="1697">
        <v>1515490</v>
      </c>
      <c r="D190" s="1697"/>
      <c r="E190" s="1697">
        <f t="shared" si="94"/>
        <v>1515490</v>
      </c>
      <c r="F190" s="1697">
        <v>-415490</v>
      </c>
      <c r="G190" s="1697">
        <v>1100000</v>
      </c>
      <c r="H190" s="1697">
        <v>1000000</v>
      </c>
      <c r="I190" s="1697"/>
      <c r="J190" s="1697">
        <f t="shared" si="89"/>
        <v>1000000</v>
      </c>
      <c r="K190" s="1697"/>
      <c r="L190" s="1697">
        <f t="shared" si="91"/>
        <v>1000000</v>
      </c>
      <c r="M190" s="1697">
        <v>1300000</v>
      </c>
    </row>
    <row r="191" spans="1:13" ht="15.75">
      <c r="A191" s="1694" t="s">
        <v>230</v>
      </c>
      <c r="B191" s="1694"/>
      <c r="C191" s="1739">
        <f t="shared" ref="C191:I191" si="95">SUM(C188:C190)</f>
        <v>3738600</v>
      </c>
      <c r="D191" s="1739">
        <f t="shared" si="95"/>
        <v>0</v>
      </c>
      <c r="E191" s="1739">
        <f t="shared" si="95"/>
        <v>3738600</v>
      </c>
      <c r="F191" s="1739">
        <f t="shared" si="95"/>
        <v>-1474512</v>
      </c>
      <c r="G191" s="1739">
        <f t="shared" si="95"/>
        <v>2264088</v>
      </c>
      <c r="H191" s="1739">
        <f t="shared" si="95"/>
        <v>2614209</v>
      </c>
      <c r="I191" s="1739">
        <f t="shared" si="95"/>
        <v>0</v>
      </c>
      <c r="J191" s="1739">
        <f t="shared" si="89"/>
        <v>2614209</v>
      </c>
      <c r="K191" s="1739">
        <f t="shared" ref="K191" si="96">SUM(K188:K190)</f>
        <v>0</v>
      </c>
      <c r="L191" s="1739">
        <f t="shared" si="91"/>
        <v>2614209</v>
      </c>
      <c r="M191" s="1739">
        <f>SUM(M188:M190)</f>
        <v>3814209</v>
      </c>
    </row>
    <row r="192" spans="1:13" ht="15.6" customHeight="1">
      <c r="A192" s="1691"/>
      <c r="B192" s="1691"/>
      <c r="C192" s="1740"/>
      <c r="D192" s="1740"/>
      <c r="E192" s="1740"/>
      <c r="F192" s="1740"/>
      <c r="G192" s="1740"/>
      <c r="H192" s="1740"/>
      <c r="I192" s="1740"/>
      <c r="J192" s="1740">
        <f t="shared" si="89"/>
        <v>0</v>
      </c>
      <c r="K192" s="1740"/>
      <c r="L192" s="1740">
        <f t="shared" si="91"/>
        <v>0</v>
      </c>
      <c r="M192" s="1740"/>
    </row>
    <row r="193" spans="1:13" ht="15.6" customHeight="1">
      <c r="A193" s="1691"/>
      <c r="B193" s="1713" t="s">
        <v>3489</v>
      </c>
      <c r="C193" s="1740"/>
      <c r="D193" s="1740"/>
      <c r="E193" s="1740"/>
      <c r="F193" s="1740"/>
      <c r="G193" s="1740"/>
      <c r="H193" s="1740"/>
      <c r="I193" s="1740"/>
      <c r="J193" s="1740">
        <f t="shared" si="89"/>
        <v>0</v>
      </c>
      <c r="K193" s="1740"/>
      <c r="L193" s="1740">
        <f t="shared" si="91"/>
        <v>0</v>
      </c>
      <c r="M193" s="1740"/>
    </row>
    <row r="194" spans="1:13" ht="15.6" customHeight="1">
      <c r="A194" s="1693">
        <v>2640102</v>
      </c>
      <c r="B194" s="906" t="s">
        <v>3489</v>
      </c>
      <c r="C194" s="1697">
        <v>0</v>
      </c>
      <c r="D194" s="1697"/>
      <c r="E194" s="1697">
        <v>0</v>
      </c>
      <c r="F194" s="1697"/>
      <c r="G194" s="1697">
        <v>0</v>
      </c>
      <c r="H194" s="1697"/>
      <c r="I194" s="1697"/>
      <c r="J194" s="1697">
        <f t="shared" si="89"/>
        <v>0</v>
      </c>
      <c r="K194" s="1697"/>
      <c r="L194" s="1697">
        <f t="shared" si="91"/>
        <v>0</v>
      </c>
      <c r="M194" s="1697"/>
    </row>
    <row r="195" spans="1:13" ht="15.6" customHeight="1">
      <c r="A195" s="1694" t="s">
        <v>230</v>
      </c>
      <c r="B195" s="1694"/>
      <c r="C195" s="1739">
        <f>SUM(C194)</f>
        <v>0</v>
      </c>
      <c r="D195" s="1739"/>
      <c r="E195" s="1739">
        <f>SUM(E194)</f>
        <v>0</v>
      </c>
      <c r="F195" s="1739"/>
      <c r="G195" s="1739">
        <f>SUM(G194)</f>
        <v>0</v>
      </c>
      <c r="H195" s="1739"/>
      <c r="I195" s="1739"/>
      <c r="J195" s="1739">
        <f t="shared" si="89"/>
        <v>0</v>
      </c>
      <c r="K195" s="1739"/>
      <c r="L195" s="1739">
        <f t="shared" si="91"/>
        <v>0</v>
      </c>
      <c r="M195" s="1739"/>
    </row>
    <row r="196" spans="1:13" ht="15.6" customHeight="1">
      <c r="A196" s="1691"/>
      <c r="B196" s="1713" t="s">
        <v>2709</v>
      </c>
      <c r="C196" s="1740"/>
      <c r="D196" s="1740"/>
      <c r="E196" s="1740">
        <f t="shared" ref="E196:E204" si="97">C196+D196</f>
        <v>0</v>
      </c>
      <c r="F196" s="1740"/>
      <c r="G196" s="1740">
        <f t="shared" ref="G196:G204" si="98">E196+F196</f>
        <v>0</v>
      </c>
      <c r="H196" s="1740"/>
      <c r="I196" s="1740"/>
      <c r="J196" s="1740">
        <f t="shared" si="89"/>
        <v>0</v>
      </c>
      <c r="K196" s="1740"/>
      <c r="L196" s="1740">
        <f t="shared" si="91"/>
        <v>0</v>
      </c>
      <c r="M196" s="1740"/>
    </row>
    <row r="197" spans="1:13" ht="15.6" customHeight="1">
      <c r="A197" s="1693">
        <v>3110701</v>
      </c>
      <c r="B197" s="1701" t="s">
        <v>3491</v>
      </c>
      <c r="C197" s="1697"/>
      <c r="D197" s="1697"/>
      <c r="E197" s="1697">
        <f t="shared" si="97"/>
        <v>0</v>
      </c>
      <c r="F197" s="1697"/>
      <c r="G197" s="1697">
        <f t="shared" si="98"/>
        <v>0</v>
      </c>
      <c r="H197" s="1697">
        <v>2100000</v>
      </c>
      <c r="I197" s="1697">
        <v>-2100000</v>
      </c>
      <c r="J197" s="1697">
        <f t="shared" si="89"/>
        <v>0</v>
      </c>
      <c r="K197" s="1697"/>
      <c r="L197" s="1697">
        <f t="shared" si="91"/>
        <v>0</v>
      </c>
      <c r="M197" s="1697"/>
    </row>
    <row r="198" spans="1:13" ht="15.6" customHeight="1">
      <c r="A198" s="1693">
        <v>3110902</v>
      </c>
      <c r="B198" s="1741" t="s">
        <v>3653</v>
      </c>
      <c r="C198" s="1697">
        <v>0</v>
      </c>
      <c r="D198" s="1697"/>
      <c r="E198" s="1697">
        <f t="shared" si="97"/>
        <v>0</v>
      </c>
      <c r="F198" s="1697"/>
      <c r="G198" s="1697">
        <f t="shared" si="98"/>
        <v>0</v>
      </c>
      <c r="H198" s="1697"/>
      <c r="I198" s="1697"/>
      <c r="J198" s="1697">
        <f t="shared" si="89"/>
        <v>0</v>
      </c>
      <c r="K198" s="1697"/>
      <c r="L198" s="1697">
        <f t="shared" si="91"/>
        <v>0</v>
      </c>
      <c r="M198" s="1697"/>
    </row>
    <row r="199" spans="1:13" ht="15.6" customHeight="1">
      <c r="A199" s="1693">
        <v>3111002</v>
      </c>
      <c r="B199" s="1741" t="s">
        <v>3654</v>
      </c>
      <c r="C199" s="1697"/>
      <c r="D199" s="1697"/>
      <c r="E199" s="1697">
        <f t="shared" si="97"/>
        <v>0</v>
      </c>
      <c r="F199" s="1697"/>
      <c r="G199" s="1697">
        <f t="shared" si="98"/>
        <v>0</v>
      </c>
      <c r="H199" s="1697"/>
      <c r="I199" s="1697">
        <v>2100000</v>
      </c>
      <c r="J199" s="1697">
        <f t="shared" si="89"/>
        <v>2100000</v>
      </c>
      <c r="K199" s="1697"/>
      <c r="L199" s="1697">
        <f t="shared" si="91"/>
        <v>2100000</v>
      </c>
      <c r="M199" s="1697"/>
    </row>
    <row r="200" spans="1:13" ht="15.6" customHeight="1">
      <c r="A200" s="1693">
        <v>3111001</v>
      </c>
      <c r="B200" s="1701" t="s">
        <v>3655</v>
      </c>
      <c r="C200" s="1697">
        <v>0</v>
      </c>
      <c r="D200" s="1697"/>
      <c r="E200" s="1697">
        <f t="shared" si="97"/>
        <v>0</v>
      </c>
      <c r="F200" s="1697"/>
      <c r="G200" s="1697">
        <f t="shared" si="98"/>
        <v>0</v>
      </c>
      <c r="H200" s="1697"/>
      <c r="I200" s="1697"/>
      <c r="J200" s="1697">
        <f t="shared" si="89"/>
        <v>0</v>
      </c>
      <c r="K200" s="1697"/>
      <c r="L200" s="1697">
        <f t="shared" si="91"/>
        <v>0</v>
      </c>
      <c r="M200" s="1697"/>
    </row>
    <row r="201" spans="1:13" ht="15.6" customHeight="1">
      <c r="A201" s="1693">
        <v>3111001</v>
      </c>
      <c r="B201" s="1701" t="s">
        <v>3656</v>
      </c>
      <c r="C201" s="1697"/>
      <c r="D201" s="1697"/>
      <c r="E201" s="1697">
        <f t="shared" si="97"/>
        <v>0</v>
      </c>
      <c r="F201" s="1697"/>
      <c r="G201" s="1697">
        <f t="shared" si="98"/>
        <v>0</v>
      </c>
      <c r="H201" s="1697"/>
      <c r="I201" s="1697"/>
      <c r="J201" s="1697">
        <f t="shared" si="89"/>
        <v>0</v>
      </c>
      <c r="K201" s="1697"/>
      <c r="L201" s="1697">
        <f t="shared" si="91"/>
        <v>0</v>
      </c>
      <c r="M201" s="1697"/>
    </row>
    <row r="202" spans="1:13" ht="15.6" customHeight="1">
      <c r="A202" s="1693">
        <v>3111111</v>
      </c>
      <c r="B202" s="1741" t="s">
        <v>3657</v>
      </c>
      <c r="C202" s="1697"/>
      <c r="D202" s="1697"/>
      <c r="E202" s="1697">
        <f t="shared" si="97"/>
        <v>0</v>
      </c>
      <c r="F202" s="1697"/>
      <c r="G202" s="1697">
        <f t="shared" si="98"/>
        <v>0</v>
      </c>
      <c r="H202" s="1697"/>
      <c r="I202" s="1697"/>
      <c r="J202" s="1697">
        <f t="shared" si="89"/>
        <v>0</v>
      </c>
      <c r="K202" s="1697"/>
      <c r="L202" s="1697">
        <f t="shared" si="91"/>
        <v>0</v>
      </c>
      <c r="M202" s="1697"/>
    </row>
    <row r="203" spans="1:13" ht="19.5" customHeight="1">
      <c r="A203" s="1693">
        <v>3111111</v>
      </c>
      <c r="B203" s="1742" t="s">
        <v>3498</v>
      </c>
      <c r="C203" s="1697"/>
      <c r="D203" s="1697"/>
      <c r="E203" s="1697">
        <f t="shared" si="97"/>
        <v>0</v>
      </c>
      <c r="F203" s="1697"/>
      <c r="G203" s="1697">
        <f t="shared" si="98"/>
        <v>0</v>
      </c>
      <c r="H203" s="1697"/>
      <c r="I203" s="1697"/>
      <c r="J203" s="1697">
        <f t="shared" si="89"/>
        <v>0</v>
      </c>
      <c r="K203" s="1697"/>
      <c r="L203" s="1697">
        <f t="shared" si="91"/>
        <v>0</v>
      </c>
      <c r="M203" s="1697"/>
    </row>
    <row r="204" spans="1:13" ht="15.6" customHeight="1">
      <c r="A204" s="1693">
        <v>3111112</v>
      </c>
      <c r="B204" s="1741" t="s">
        <v>3658</v>
      </c>
      <c r="C204" s="1697"/>
      <c r="D204" s="1697"/>
      <c r="E204" s="1697">
        <f t="shared" si="97"/>
        <v>0</v>
      </c>
      <c r="F204" s="1697"/>
      <c r="G204" s="1697">
        <f t="shared" si="98"/>
        <v>0</v>
      </c>
      <c r="H204" s="1697">
        <v>2500000</v>
      </c>
      <c r="I204" s="1697"/>
      <c r="J204" s="1697">
        <f t="shared" si="89"/>
        <v>2500000</v>
      </c>
      <c r="K204" s="1697"/>
      <c r="L204" s="1697">
        <f t="shared" si="91"/>
        <v>2500000</v>
      </c>
      <c r="M204" s="1697">
        <v>2500000</v>
      </c>
    </row>
    <row r="205" spans="1:13" ht="15.6" customHeight="1">
      <c r="A205" s="1694" t="s">
        <v>230</v>
      </c>
      <c r="B205" s="1694"/>
      <c r="C205" s="1739">
        <f>SUM(C197:C204)</f>
        <v>0</v>
      </c>
      <c r="D205" s="1739"/>
      <c r="E205" s="1739">
        <f>SUM(E197:E204)</f>
        <v>0</v>
      </c>
      <c r="F205" s="1739"/>
      <c r="G205" s="1739">
        <f>SUM(G197:G204)</f>
        <v>0</v>
      </c>
      <c r="H205" s="1739">
        <f t="shared" ref="H205:M205" si="99">SUM(H197:H204)</f>
        <v>4600000</v>
      </c>
      <c r="I205" s="1739">
        <f t="shared" si="99"/>
        <v>0</v>
      </c>
      <c r="J205" s="1739">
        <f t="shared" si="89"/>
        <v>4600000</v>
      </c>
      <c r="K205" s="1739">
        <f t="shared" si="99"/>
        <v>0</v>
      </c>
      <c r="L205" s="1739">
        <f t="shared" si="91"/>
        <v>4600000</v>
      </c>
      <c r="M205" s="1739">
        <f t="shared" si="99"/>
        <v>2500000</v>
      </c>
    </row>
    <row r="206" spans="1:13" ht="15.75">
      <c r="A206" s="1743"/>
      <c r="B206" s="1744" t="s">
        <v>3659</v>
      </c>
      <c r="C206" s="1745">
        <f t="shared" ref="C206:H206" si="100">C110+C115+C120+C125+C131+C134+C142+C147+C154+C161+C166+C170+C182+C186+C191+C195+C205</f>
        <v>175641062</v>
      </c>
      <c r="D206" s="1745">
        <f t="shared" si="100"/>
        <v>-8137404</v>
      </c>
      <c r="E206" s="1745">
        <f t="shared" si="100"/>
        <v>167503658</v>
      </c>
      <c r="F206" s="1745">
        <f t="shared" si="100"/>
        <v>-40856890</v>
      </c>
      <c r="G206" s="1745">
        <f t="shared" si="100"/>
        <v>126646768</v>
      </c>
      <c r="H206" s="1745">
        <f t="shared" si="100"/>
        <v>153416207</v>
      </c>
      <c r="I206" s="1745">
        <f t="shared" ref="I206:K206" si="101">I110+I115+I120+I125+I131+I134+I142+I147+I154+I161+I166+I170+I182+I186+I191+I195+I205</f>
        <v>0</v>
      </c>
      <c r="J206" s="1745">
        <f t="shared" si="89"/>
        <v>153416207</v>
      </c>
      <c r="K206" s="1745">
        <f t="shared" si="101"/>
        <v>0</v>
      </c>
      <c r="L206" s="1745">
        <f t="shared" si="91"/>
        <v>153416207</v>
      </c>
      <c r="M206" s="1745">
        <f>M110+M115+M120+M125+M131+M134+M142+M147+M154+M161+M166+M170+M182+M186+M191+M195+M205</f>
        <v>137020779</v>
      </c>
    </row>
    <row r="207" spans="1:13" ht="15.75">
      <c r="A207" s="1714"/>
      <c r="B207" s="1746" t="s">
        <v>3660</v>
      </c>
      <c r="C207" s="1747">
        <f t="shared" ref="C207:H207" si="102">C103+C206</f>
        <v>827043113</v>
      </c>
      <c r="D207" s="1747">
        <f t="shared" si="102"/>
        <v>-8137404</v>
      </c>
      <c r="E207" s="1747">
        <f t="shared" si="102"/>
        <v>818905709</v>
      </c>
      <c r="F207" s="1747">
        <f t="shared" si="102"/>
        <v>-42768450</v>
      </c>
      <c r="G207" s="1747">
        <f t="shared" si="102"/>
        <v>776137259</v>
      </c>
      <c r="H207" s="1747">
        <f t="shared" si="102"/>
        <v>805757349</v>
      </c>
      <c r="I207" s="1747">
        <f t="shared" ref="I207:K207" si="103">I103+I206</f>
        <v>0</v>
      </c>
      <c r="J207" s="1747">
        <f t="shared" si="89"/>
        <v>805757349</v>
      </c>
      <c r="K207" s="1747">
        <f t="shared" si="103"/>
        <v>0</v>
      </c>
      <c r="L207" s="1747">
        <f t="shared" si="91"/>
        <v>805757349</v>
      </c>
      <c r="M207" s="1747">
        <f>M103+M206</f>
        <v>843085349</v>
      </c>
    </row>
    <row r="208" spans="1:13" ht="15.75">
      <c r="A208" s="1681"/>
      <c r="B208" s="1748"/>
      <c r="C208" s="1749"/>
      <c r="D208" s="1749"/>
      <c r="E208" s="1749"/>
      <c r="F208" s="1749"/>
      <c r="G208" s="1749"/>
      <c r="H208" s="1749"/>
      <c r="I208" s="1749"/>
      <c r="J208" s="1749">
        <f t="shared" si="89"/>
        <v>0</v>
      </c>
      <c r="K208" s="1749"/>
      <c r="L208" s="1749">
        <f t="shared" si="91"/>
        <v>0</v>
      </c>
      <c r="M208" s="1749"/>
    </row>
    <row r="209" spans="1:13" ht="15.6" hidden="1" customHeight="1">
      <c r="A209" s="1691"/>
      <c r="B209" s="1750"/>
      <c r="C209" s="1740"/>
      <c r="D209" s="1740"/>
      <c r="E209" s="1740"/>
      <c r="F209" s="1740"/>
      <c r="G209" s="1740"/>
      <c r="H209" s="1740"/>
      <c r="I209" s="1740"/>
      <c r="J209" s="1740">
        <f t="shared" si="89"/>
        <v>0</v>
      </c>
      <c r="K209" s="1740"/>
      <c r="L209" s="1740">
        <f t="shared" si="91"/>
        <v>0</v>
      </c>
      <c r="M209" s="1740"/>
    </row>
    <row r="210" spans="1:13" ht="15.75">
      <c r="A210" s="1726"/>
      <c r="B210" s="1751" t="s">
        <v>3661</v>
      </c>
      <c r="C210" s="1752">
        <f t="shared" ref="C210:H210" si="104">C81+C207</f>
        <v>1124637995</v>
      </c>
      <c r="D210" s="1752">
        <f t="shared" si="104"/>
        <v>0</v>
      </c>
      <c r="E210" s="1752">
        <f t="shared" si="104"/>
        <v>1124637995</v>
      </c>
      <c r="F210" s="1752">
        <f t="shared" si="104"/>
        <v>-42768450</v>
      </c>
      <c r="G210" s="1752">
        <f t="shared" si="104"/>
        <v>1005819545</v>
      </c>
      <c r="H210" s="1752">
        <f t="shared" si="104"/>
        <v>1051143180</v>
      </c>
      <c r="I210" s="1752">
        <f t="shared" ref="I210:K210" si="105">I81+I207</f>
        <v>0</v>
      </c>
      <c r="J210" s="1752">
        <f t="shared" si="89"/>
        <v>1051143180</v>
      </c>
      <c r="K210" s="1752">
        <f t="shared" si="105"/>
        <v>0</v>
      </c>
      <c r="L210" s="1752">
        <f t="shared" si="91"/>
        <v>1051143180</v>
      </c>
      <c r="M210" s="1752">
        <f>M81+M207</f>
        <v>1051143180</v>
      </c>
    </row>
    <row r="211" spans="1:13" ht="15.6" hidden="1" customHeight="1">
      <c r="A211" s="1691"/>
      <c r="B211" s="1750"/>
      <c r="C211" s="1740"/>
      <c r="D211" s="1740"/>
      <c r="E211" s="1740"/>
      <c r="F211" s="1740"/>
      <c r="G211" s="1740"/>
      <c r="H211" s="1740"/>
      <c r="I211" s="1740"/>
      <c r="J211" s="1740">
        <f t="shared" si="89"/>
        <v>0</v>
      </c>
      <c r="K211" s="1740"/>
      <c r="L211" s="1740">
        <f t="shared" si="91"/>
        <v>0</v>
      </c>
      <c r="M211" s="1740"/>
    </row>
    <row r="212" spans="1:13" ht="15.75">
      <c r="A212" s="1691"/>
      <c r="B212" s="1740" t="s">
        <v>3502</v>
      </c>
      <c r="C212" s="1740"/>
      <c r="D212" s="1740"/>
      <c r="E212" s="1740"/>
      <c r="F212" s="1740"/>
      <c r="G212" s="1740"/>
      <c r="H212" s="1740"/>
      <c r="I212" s="1740"/>
      <c r="J212" s="1740">
        <f t="shared" si="89"/>
        <v>0</v>
      </c>
      <c r="K212" s="1740"/>
      <c r="L212" s="1740">
        <f t="shared" si="91"/>
        <v>0</v>
      </c>
      <c r="M212" s="1740"/>
    </row>
    <row r="213" spans="1:13" ht="15.6" hidden="1" customHeight="1">
      <c r="A213" s="1691"/>
      <c r="B213" s="1753"/>
      <c r="C213" s="1740"/>
      <c r="D213" s="1740"/>
      <c r="E213" s="1740"/>
      <c r="F213" s="1740"/>
      <c r="G213" s="1740"/>
      <c r="H213" s="1740"/>
      <c r="I213" s="1740"/>
      <c r="J213" s="1740">
        <f t="shared" si="89"/>
        <v>0</v>
      </c>
      <c r="K213" s="1740"/>
      <c r="L213" s="1740">
        <f t="shared" si="91"/>
        <v>0</v>
      </c>
      <c r="M213" s="1740"/>
    </row>
    <row r="214" spans="1:13" ht="15.75">
      <c r="A214" s="1685"/>
      <c r="B214" s="1754" t="s">
        <v>215</v>
      </c>
      <c r="C214" s="1755"/>
      <c r="D214" s="1755"/>
      <c r="E214" s="1755"/>
      <c r="F214" s="1755"/>
      <c r="G214" s="1755"/>
      <c r="H214" s="1755"/>
      <c r="I214" s="1755"/>
      <c r="J214" s="1755">
        <f t="shared" si="89"/>
        <v>0</v>
      </c>
      <c r="K214" s="1755"/>
      <c r="L214" s="1755">
        <f t="shared" si="91"/>
        <v>0</v>
      </c>
      <c r="M214" s="1755"/>
    </row>
    <row r="215" spans="1:13" ht="15.75">
      <c r="A215" s="1693">
        <v>3110202</v>
      </c>
      <c r="B215" s="524" t="s">
        <v>3551</v>
      </c>
      <c r="C215" s="1756">
        <v>8479232</v>
      </c>
      <c r="D215" s="1756"/>
      <c r="E215" s="1756">
        <f t="shared" ref="E215:E220" si="106">C215+D215</f>
        <v>8479232</v>
      </c>
      <c r="F215" s="1757"/>
      <c r="G215" s="1756">
        <f t="shared" ref="G215:G220" si="107">E215+F215</f>
        <v>8479232</v>
      </c>
      <c r="H215" s="1756">
        <v>0</v>
      </c>
      <c r="I215" s="1756"/>
      <c r="J215" s="1756">
        <f t="shared" ref="J215:J223" si="108">SUM(H215:I215)</f>
        <v>0</v>
      </c>
      <c r="K215" s="1756"/>
      <c r="L215" s="1756">
        <f t="shared" ref="L215:L223" si="109">SUM(J215:K215)</f>
        <v>0</v>
      </c>
      <c r="M215" s="1756">
        <v>0</v>
      </c>
    </row>
    <row r="216" spans="1:13" ht="15.75">
      <c r="A216" s="1693">
        <v>3110202</v>
      </c>
      <c r="B216" s="524" t="s">
        <v>3548</v>
      </c>
      <c r="C216" s="1756">
        <v>8696641</v>
      </c>
      <c r="D216" s="1756"/>
      <c r="E216" s="1756">
        <f t="shared" si="106"/>
        <v>8696641</v>
      </c>
      <c r="F216" s="1757">
        <v>-3421714</v>
      </c>
      <c r="G216" s="1756">
        <f t="shared" si="107"/>
        <v>5274927</v>
      </c>
      <c r="H216" s="1756">
        <v>0</v>
      </c>
      <c r="I216" s="1756"/>
      <c r="J216" s="1756">
        <f t="shared" si="108"/>
        <v>0</v>
      </c>
      <c r="K216" s="1756"/>
      <c r="L216" s="1756">
        <f t="shared" si="109"/>
        <v>0</v>
      </c>
      <c r="M216" s="1756">
        <v>0</v>
      </c>
    </row>
    <row r="217" spans="1:13" ht="15.75">
      <c r="A217" s="1693">
        <v>3110504</v>
      </c>
      <c r="B217" s="524" t="s">
        <v>3662</v>
      </c>
      <c r="C217" s="1756">
        <v>15099800</v>
      </c>
      <c r="D217" s="1756"/>
      <c r="E217" s="1756">
        <f t="shared" si="106"/>
        <v>15099800</v>
      </c>
      <c r="F217" s="1757">
        <v>-15099800</v>
      </c>
      <c r="G217" s="1756">
        <f t="shared" si="107"/>
        <v>0</v>
      </c>
      <c r="H217" s="1756">
        <v>8479230</v>
      </c>
      <c r="I217" s="1756">
        <v>0</v>
      </c>
      <c r="J217" s="1756">
        <f t="shared" si="108"/>
        <v>8479230</v>
      </c>
      <c r="K217" s="1756">
        <v>0</v>
      </c>
      <c r="L217" s="1756">
        <f t="shared" si="109"/>
        <v>8479230</v>
      </c>
      <c r="M217" s="1756"/>
    </row>
    <row r="218" spans="1:13" ht="15.75">
      <c r="A218" s="1693">
        <v>3110504</v>
      </c>
      <c r="B218" s="524" t="s">
        <v>3663</v>
      </c>
      <c r="C218" s="1756">
        <v>20500049</v>
      </c>
      <c r="D218" s="1756"/>
      <c r="E218" s="1756">
        <f t="shared" si="106"/>
        <v>20500049</v>
      </c>
      <c r="F218" s="1757">
        <v>-20500049</v>
      </c>
      <c r="G218" s="1756">
        <f t="shared" si="107"/>
        <v>0</v>
      </c>
      <c r="H218" s="1756">
        <v>9520770</v>
      </c>
      <c r="I218" s="1756"/>
      <c r="J218" s="1756">
        <f t="shared" si="108"/>
        <v>9520770</v>
      </c>
      <c r="K218" s="1756"/>
      <c r="L218" s="1756">
        <f t="shared" si="109"/>
        <v>9520770</v>
      </c>
      <c r="M218" s="1756"/>
    </row>
    <row r="219" spans="1:13" ht="15.75">
      <c r="A219" s="1693">
        <v>3110302</v>
      </c>
      <c r="B219" s="524" t="s">
        <v>3664</v>
      </c>
      <c r="C219" s="1756">
        <v>17946513</v>
      </c>
      <c r="D219" s="1756"/>
      <c r="E219" s="1756">
        <f t="shared" si="106"/>
        <v>17946513</v>
      </c>
      <c r="F219" s="1758">
        <v>-1829646</v>
      </c>
      <c r="G219" s="1756">
        <f t="shared" si="107"/>
        <v>16116867</v>
      </c>
      <c r="H219" s="1756"/>
      <c r="I219" s="1756"/>
      <c r="J219" s="1756">
        <f t="shared" si="108"/>
        <v>0</v>
      </c>
      <c r="K219" s="1756"/>
      <c r="L219" s="1756">
        <f t="shared" si="109"/>
        <v>0</v>
      </c>
      <c r="M219" s="1756"/>
    </row>
    <row r="220" spans="1:13" ht="18.75" customHeight="1">
      <c r="A220" s="1693"/>
      <c r="B220" s="1759" t="s">
        <v>3665</v>
      </c>
      <c r="C220" s="1760">
        <v>6000000</v>
      </c>
      <c r="D220" s="1760"/>
      <c r="E220" s="1760">
        <f t="shared" si="106"/>
        <v>6000000</v>
      </c>
      <c r="F220" s="1760">
        <v>-391400</v>
      </c>
      <c r="G220" s="1760">
        <f t="shared" si="107"/>
        <v>5608600</v>
      </c>
      <c r="H220" s="1760"/>
      <c r="I220" s="1760"/>
      <c r="J220" s="1760">
        <f t="shared" si="108"/>
        <v>0</v>
      </c>
      <c r="K220" s="1760"/>
      <c r="L220" s="1760">
        <f t="shared" si="109"/>
        <v>0</v>
      </c>
      <c r="M220" s="1760"/>
    </row>
    <row r="221" spans="1:13" ht="15.75">
      <c r="A221" s="1761"/>
      <c r="B221" s="1726" t="s">
        <v>3554</v>
      </c>
      <c r="C221" s="1762">
        <f>SUM(C215:C220)</f>
        <v>76722235</v>
      </c>
      <c r="D221" s="1762"/>
      <c r="E221" s="1762">
        <f>SUM(E215:E220)</f>
        <v>76722235</v>
      </c>
      <c r="F221" s="1762">
        <f>SUM(F215:F220)</f>
        <v>-41242609</v>
      </c>
      <c r="G221" s="1762">
        <f>SUM(G215:G220)</f>
        <v>35479626</v>
      </c>
      <c r="H221" s="1762">
        <f t="shared" ref="H221:M221" si="110">SUM(H215:H220)</f>
        <v>18000000</v>
      </c>
      <c r="I221" s="1762">
        <f t="shared" si="110"/>
        <v>0</v>
      </c>
      <c r="J221" s="1762">
        <f t="shared" si="108"/>
        <v>18000000</v>
      </c>
      <c r="K221" s="1762">
        <f t="shared" si="110"/>
        <v>0</v>
      </c>
      <c r="L221" s="1762">
        <f t="shared" si="109"/>
        <v>18000000</v>
      </c>
      <c r="M221" s="1762">
        <f t="shared" si="110"/>
        <v>0</v>
      </c>
    </row>
    <row r="222" spans="1:13" ht="15.75">
      <c r="A222" s="1693"/>
      <c r="B222" s="1691"/>
      <c r="C222" s="1684"/>
      <c r="D222" s="1684"/>
      <c r="E222" s="1684"/>
      <c r="F222" s="1684"/>
      <c r="G222" s="1684"/>
      <c r="H222" s="1684"/>
      <c r="I222" s="1684"/>
      <c r="J222" s="1684">
        <f t="shared" si="108"/>
        <v>0</v>
      </c>
      <c r="K222" s="1684"/>
      <c r="L222" s="1684">
        <f t="shared" si="109"/>
        <v>0</v>
      </c>
      <c r="M222" s="1684"/>
    </row>
    <row r="223" spans="1:13" ht="15.75">
      <c r="A223" s="1763"/>
      <c r="B223" s="1764" t="s">
        <v>3666</v>
      </c>
      <c r="C223" s="1765">
        <f>C210+C212+C213+C221</f>
        <v>1201360230</v>
      </c>
      <c r="D223" s="1765"/>
      <c r="E223" s="1765">
        <f>E210+E212+E213+E221</f>
        <v>1201360230</v>
      </c>
      <c r="F223" s="1765">
        <f>F210+F221</f>
        <v>-84011059</v>
      </c>
      <c r="G223" s="1765">
        <f>G210+G212+G213+G221</f>
        <v>1041299171</v>
      </c>
      <c r="H223" s="1765">
        <f t="shared" ref="H223:M223" si="111">H210+H221</f>
        <v>1069143180</v>
      </c>
      <c r="I223" s="1765">
        <f t="shared" si="111"/>
        <v>0</v>
      </c>
      <c r="J223" s="1765">
        <f t="shared" si="108"/>
        <v>1069143180</v>
      </c>
      <c r="K223" s="1765">
        <f t="shared" si="111"/>
        <v>0</v>
      </c>
      <c r="L223" s="1765">
        <f t="shared" si="109"/>
        <v>1069143180</v>
      </c>
      <c r="M223" s="1765">
        <f t="shared" si="111"/>
        <v>1051143180</v>
      </c>
    </row>
  </sheetData>
  <mergeCells count="2">
    <mergeCell ref="A1:E1"/>
    <mergeCell ref="A166:B166"/>
  </mergeCells>
  <pageMargins left="0.70866141732283505" right="0.70866141732283505" top="0.74803149606299202" bottom="0.74803149606299202" header="0.31496062992126" footer="0.31496062992126"/>
  <pageSetup scale="7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55</vt:i4>
      </vt:variant>
      <vt:variant>
        <vt:lpstr>Named Ranges</vt:lpstr>
      </vt:variant>
      <vt:variant>
        <vt:i4>38</vt:i4>
      </vt:variant>
    </vt:vector>
  </HeadingPairs>
  <TitlesOfParts>
    <vt:vector size="93" baseType="lpstr">
      <vt:lpstr>Sheet5</vt:lpstr>
      <vt:lpstr>Sheet3</vt:lpstr>
      <vt:lpstr>PERSONEL EMOLUMENTS</vt:lpstr>
      <vt:lpstr>Sheet2</vt:lpstr>
      <vt:lpstr>Sheet1</vt:lpstr>
      <vt:lpstr>PROJECT SUMMARY</vt:lpstr>
      <vt:lpstr>Revenue</vt:lpstr>
      <vt:lpstr>GRAND SUMMARY</vt:lpstr>
      <vt:lpstr>SUMMARY DEVELOP.</vt:lpstr>
      <vt:lpstr>SUMMARY RECURRENT</vt:lpstr>
      <vt:lpstr>PEMOLUMENTS SUMMARY</vt:lpstr>
      <vt:lpstr>O &amp; M SUMMARY</vt:lpstr>
      <vt:lpstr>PROJECTS DETAILS</vt:lpstr>
      <vt:lpstr>Salo &amp; OM</vt:lpstr>
      <vt:lpstr>EXECUTIVE</vt:lpstr>
      <vt:lpstr>CPSB</vt:lpstr>
      <vt:lpstr>OFFICE OF THE COUNTY ATTORNEY</vt:lpstr>
      <vt:lpstr>EXECUTIVE 1</vt:lpstr>
      <vt:lpstr>ADMINISTRATION</vt:lpstr>
      <vt:lpstr>STAKEHOLDER</vt:lpstr>
      <vt:lpstr>ADMIN 1</vt:lpstr>
      <vt:lpstr>FINANCE</vt:lpstr>
      <vt:lpstr>FINANCE 1</vt:lpstr>
      <vt:lpstr>PLANNING</vt:lpstr>
      <vt:lpstr>AGRIC &amp; COOP</vt:lpstr>
      <vt:lpstr>LIVESTOCK &amp; VET</vt:lpstr>
      <vt:lpstr>WATER, ENERGY, ENVIRONMENT AND </vt:lpstr>
      <vt:lpstr>ENVIRONMENT </vt:lpstr>
      <vt:lpstr>LIVESTOCK</vt:lpstr>
      <vt:lpstr>ENERGY 1</vt:lpstr>
      <vt:lpstr>EDUCATION 1</vt:lpstr>
      <vt:lpstr>EDUCATION</vt:lpstr>
      <vt:lpstr>MEDICAL</vt:lpstr>
      <vt:lpstr>PUBLIC HEALTH</vt:lpstr>
      <vt:lpstr>LANDS</vt:lpstr>
      <vt:lpstr>ROADS</vt:lpstr>
      <vt:lpstr>PUBLIC WORKS</vt:lpstr>
      <vt:lpstr>MEDICAL 1</vt:lpstr>
      <vt:lpstr>LANDS 1</vt:lpstr>
      <vt:lpstr>ROADS 1</vt:lpstr>
      <vt:lpstr>Sheet7</vt:lpstr>
      <vt:lpstr>TRADE 1</vt:lpstr>
      <vt:lpstr>CULTURE 1</vt:lpstr>
      <vt:lpstr>TRADE</vt:lpstr>
      <vt:lpstr>CULTURE</vt:lpstr>
      <vt:lpstr>KISII MUNICIPALITY</vt:lpstr>
      <vt:lpstr>OGEMBO MUNICIPALITY </vt:lpstr>
      <vt:lpstr>CA</vt:lpstr>
      <vt:lpstr>COUNTY ASSEMBLY</vt:lpstr>
      <vt:lpstr>COUNTY ASSEMBLY1</vt:lpstr>
      <vt:lpstr>Sheet4</vt:lpstr>
      <vt:lpstr>Sheet6</vt:lpstr>
      <vt:lpstr>KISII MUNICIPALITY 1</vt:lpstr>
      <vt:lpstr>OGEMBO MUNICIPALITY 1 </vt:lpstr>
      <vt:lpstr>ASSEMBLY</vt:lpstr>
      <vt:lpstr>ADMINISTRATION!Print_Area</vt:lpstr>
      <vt:lpstr>'AGRIC &amp; COOP'!Print_Area</vt:lpstr>
      <vt:lpstr>ASSEMBLY!Print_Area</vt:lpstr>
      <vt:lpstr>CPSB!Print_Area</vt:lpstr>
      <vt:lpstr>CULTURE!Print_Area</vt:lpstr>
      <vt:lpstr>EDUCATION!Print_Area</vt:lpstr>
      <vt:lpstr>'ENVIRONMENT '!Print_Area</vt:lpstr>
      <vt:lpstr>EXECUTIVE!Print_Area</vt:lpstr>
      <vt:lpstr>FINANCE!Print_Area</vt:lpstr>
      <vt:lpstr>'GRAND SUMMARY'!Print_Area</vt:lpstr>
      <vt:lpstr>'KISII MUNICIPALITY'!Print_Area</vt:lpstr>
      <vt:lpstr>'LIVESTOCK &amp; VET'!Print_Area</vt:lpstr>
      <vt:lpstr>'O &amp; M SUMMARY'!Print_Area</vt:lpstr>
      <vt:lpstr>'OFFICE OF THE COUNTY ATTORNEY'!Print_Area</vt:lpstr>
      <vt:lpstr>'OGEMBO MUNICIPALITY '!Print_Area</vt:lpstr>
      <vt:lpstr>PLANNING!Print_Area</vt:lpstr>
      <vt:lpstr>'PROJECTS DETAILS'!Print_Area</vt:lpstr>
      <vt:lpstr>'PUBLIC WORKS'!Print_Area</vt:lpstr>
      <vt:lpstr>Revenue!Print_Area</vt:lpstr>
      <vt:lpstr>ROADS!Print_Area</vt:lpstr>
      <vt:lpstr>STAKEHOLDER!Print_Area</vt:lpstr>
      <vt:lpstr>'SUMMARY DEVELOP.'!Print_Area</vt:lpstr>
      <vt:lpstr>'SUMMARY RECURRENT'!Print_Area</vt:lpstr>
      <vt:lpstr>TRADE!Print_Area</vt:lpstr>
      <vt:lpstr>'WATER, ENERGY, ENVIRONMENT AND '!Print_Area</vt:lpstr>
      <vt:lpstr>ASSEMBLY!Print_Titles</vt:lpstr>
      <vt:lpstr>CULTURE!Print_Titles</vt:lpstr>
      <vt:lpstr>EDUCATION!Print_Titles</vt:lpstr>
      <vt:lpstr>FINANCE!Print_Titles</vt:lpstr>
      <vt:lpstr>'KISII MUNICIPALITY'!Print_Titles</vt:lpstr>
      <vt:lpstr>LANDS!Print_Titles</vt:lpstr>
      <vt:lpstr>'LIVESTOCK &amp; VET'!Print_Titles</vt:lpstr>
      <vt:lpstr>MEDICAL!Print_Titles</vt:lpstr>
      <vt:lpstr>PLANNING!Print_Titles</vt:lpstr>
      <vt:lpstr>'PROJECTS DETAILS'!Print_Titles</vt:lpstr>
      <vt:lpstr>Revenue!Print_Titles</vt:lpstr>
      <vt:lpstr>TRADE!Print_Titles</vt:lpstr>
      <vt:lpstr>'WATER, ENERGY, ENVIRONMENT AND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10 24H2</cp:lastModifiedBy>
  <dcterms:created xsi:type="dcterms:W3CDTF">2013-04-18T00:40:00Z</dcterms:created>
  <dcterms:modified xsi:type="dcterms:W3CDTF">2026-06-09T06:57:22Z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eadingLayout">
    <vt:bool>true</vt:bool>
  </property>
  <property fmtid="{D5CDD505-2E9C-101B-9397-08002B2CF9AE}" pid="3" name="ICV">
    <vt:lpwstr>0334E56E77E247DCA02767ED715C0C9C_13</vt:lpwstr>
  </property>
  <property fmtid="{D5CDD505-2E9C-101B-9397-08002B2CF9AE}" pid="4" name="KSOProductBuildVer">
    <vt:lpwstr>2057-12.9.0.21549</vt:lpwstr>
  </property>
</Properties>
</file>